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defaultThemeVersion="124226"/>
  <mc:AlternateContent xmlns:mc="http://schemas.openxmlformats.org/markup-compatibility/2006">
    <mc:Choice Requires="x15">
      <x15ac:absPath xmlns:x15ac="http://schemas.microsoft.com/office/spreadsheetml/2010/11/ac" url="D:\Sarooj\AIC\Formats\"/>
    </mc:Choice>
  </mc:AlternateContent>
  <xr:revisionPtr revIDLastSave="0" documentId="13_ncr:1_{70305715-CF7C-4322-8B89-411190CF0095}" xr6:coauthVersionLast="47" xr6:coauthVersionMax="47" xr10:uidLastSave="{00000000-0000-0000-0000-000000000000}"/>
  <bookViews>
    <workbookView xWindow="-108" yWindow="-108" windowWidth="23256" windowHeight="12456" tabRatio="938" firstSheet="3" activeTab="8" xr2:uid="{00000000-000D-0000-FFFF-FFFF00000000}"/>
  </bookViews>
  <sheets>
    <sheet name="MP &amp; Eqpt Summary" sheetId="4" state="hidden" r:id="rId1"/>
    <sheet name="Sheet2" sheetId="47" state="hidden" r:id="rId2"/>
    <sheet name="Summary-Financial" sheetId="5" state="hidden" r:id="rId3"/>
    <sheet name="Summary-Financial (NEW)" sheetId="53" r:id="rId4"/>
    <sheet name="DPR" sheetId="6" r:id="rId5"/>
    <sheet name="Anbazhagan-TS" sheetId="68" r:id="rId6"/>
    <sheet name="PRE" sheetId="41" r:id="rId7"/>
    <sheet name="MP &amp; Eqpt Summary 1" sheetId="13" r:id="rId8"/>
    <sheet name="Anbazhagan-TS-1" sheetId="67" r:id="rId9"/>
    <sheet name="Plant Summary" sheetId="66" r:id="rId10"/>
    <sheet name="Eqpmnt &amp; MP Days" sheetId="52" state="hidden" r:id="rId11"/>
    <sheet name="Sheet1" sheetId="54" state="hidden" r:id="rId12"/>
    <sheet name="Sheet3" sheetId="55"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_____Jan02">[1]data!$K$3:$K$295</definedName>
    <definedName name="_____Jan03">[1]data!$W$3:$W$295</definedName>
    <definedName name="_____Job1">'[2]BP Data'!$B$5:$B$280</definedName>
    <definedName name="_____Jul02">[1]data!$Q$3:$Q$295</definedName>
    <definedName name="_____Jun02">[1]data!$P$3:$P$295</definedName>
    <definedName name="_____Jun03">[1]data!$AB$3:$AB$295</definedName>
    <definedName name="____Jan02">[3]data!$K$3:$K$295</definedName>
    <definedName name="____Jan03">[3]data!$W$3:$W$295</definedName>
    <definedName name="____Jun02">[3]data!$P$3:$P$295</definedName>
    <definedName name="____Jun03">[3]data!$AB$3:$AB$295</definedName>
    <definedName name="____tf3">[4]Intro!$J$148</definedName>
    <definedName name="____tf4">[4]Intro!$J$150</definedName>
    <definedName name="____tfd1">[4]Intro!$L$141</definedName>
    <definedName name="____tfd2">[4]Intro!$L$143</definedName>
    <definedName name="____tfd3">[4]Intro!$L$147</definedName>
    <definedName name="____tfd4">[4]Intro!$L$149</definedName>
    <definedName name="____tr1">[4]Intro!$C$140</definedName>
    <definedName name="____tr2">[4]Intro!$C$142</definedName>
    <definedName name="____tr3">[4]Intro!$C$150</definedName>
    <definedName name="____trd1">[4]Intro!$B$140</definedName>
    <definedName name="____trd2">[4]Intro!$B$142</definedName>
    <definedName name="____trd3">[4]Intro!$B$148</definedName>
    <definedName name="___Jun02">[3]data!$P$3:$P$295</definedName>
    <definedName name="___Jun03">[3]data!$AB$3:$AB$295</definedName>
    <definedName name="___tf2">[4]Intro!$J$142</definedName>
    <definedName name="___tf3">[4]Intro!$J$148</definedName>
    <definedName name="___tf4">[4]Intro!$J$150</definedName>
    <definedName name="___tfd1">[4]Intro!$L$141</definedName>
    <definedName name="___tfd2">[4]Intro!$L$143</definedName>
    <definedName name="___tfd3">[4]Intro!$L$147</definedName>
    <definedName name="___tfd4">[4]Intro!$L$149</definedName>
    <definedName name="___tr1">[4]Intro!$C$140</definedName>
    <definedName name="___tr2">[4]Intro!$C$142</definedName>
    <definedName name="___tr3">[4]Intro!$C$150</definedName>
    <definedName name="___trd1">[4]Intro!$B$140</definedName>
    <definedName name="___trd2">[4]Intro!$B$142</definedName>
    <definedName name="___trd3">[4]Intro!$B$148</definedName>
    <definedName name="__123Graph_A" hidden="1">[5]TTL!$G$31:$AU$31</definedName>
    <definedName name="__123Graph_B" hidden="1">[5]TTL!$G$32:$AU$32</definedName>
    <definedName name="__123Graph_C" hidden="1">[5]TTL!$G$37:$AU$37</definedName>
    <definedName name="__123Graph_D" hidden="1">[5]TTL!$G$38:$AU$38</definedName>
    <definedName name="__123Graph_X" hidden="1">[5]TTL!$G$6:$AU$6</definedName>
    <definedName name="__Jun02">[6]data!$P$3:$P$295</definedName>
    <definedName name="__Jun03">[6]data!$AB$3:$AB$295</definedName>
    <definedName name="__pg18">[7]Sheet10!$A$1:$S$66</definedName>
    <definedName name="__pg19">[7]Sheet9!$A$1:$M$52</definedName>
    <definedName name="__pg2">[7]Sheet1!$A$40:$J$76</definedName>
    <definedName name="__pg20">[7]Sheet11!$A$1:$W$26</definedName>
    <definedName name="__Pg21">[7]Sheet12!$A$1</definedName>
    <definedName name="__pg22">[7]Sheet13!$A$3</definedName>
    <definedName name="__pg23">[7]sheet14!$B$8</definedName>
    <definedName name="__pg24">'[8]Cash flow_curv'!$A$1</definedName>
    <definedName name="__pg25">[7]Sheet16!$C$36</definedName>
    <definedName name="__pg26">[7]Sheet17!$A$4</definedName>
    <definedName name="__pg27">[7]Sheet18!$A$1</definedName>
    <definedName name="__pg28">[7]Sheet19!$A$1</definedName>
    <definedName name="__pg3">[7]Sheet1!$A$78:$J$108</definedName>
    <definedName name="__pg4">[7]Sheet1!$A$110:$J$142</definedName>
    <definedName name="__pg5">[7]Sheet1!$A$144:$J$165</definedName>
    <definedName name="__pg6">[7]Sheet1!$A$168:$J$196</definedName>
    <definedName name="__pg7">'[7]Sheet1(2)'!$B$1:$D$25</definedName>
    <definedName name="__pg8">[7]Sheet2!$A$1:$G$41</definedName>
    <definedName name="__pg9">[7]Sheet2!$A$45:$G$87</definedName>
    <definedName name="__tf1">[4]Intro!$J$140</definedName>
    <definedName name="__tf2">[4]Intro!$J$142</definedName>
    <definedName name="__tf3">[4]Intro!$J$148</definedName>
    <definedName name="__tf4">[4]Intro!$J$150</definedName>
    <definedName name="__tfd1">[4]Intro!$L$141</definedName>
    <definedName name="__tfd2">[4]Intro!$L$143</definedName>
    <definedName name="__tfd3">[4]Intro!$L$147</definedName>
    <definedName name="__tfd4">[4]Intro!$L$149</definedName>
    <definedName name="__tr1">[4]Intro!$C$140</definedName>
    <definedName name="__tr2">[4]Intro!$C$142</definedName>
    <definedName name="__tr3">[4]Intro!$C$150</definedName>
    <definedName name="__trd1">[4]Intro!$B$140</definedName>
    <definedName name="__trd2">[4]Intro!$B$142</definedName>
    <definedName name="__trd3">[4]Intro!$B$148</definedName>
    <definedName name="__xlfn.BAHTTEXT" hidden="1">#NAME?</definedName>
    <definedName name="_1__123Graph_ACHART_1" hidden="1">[9]Cash2!$G$16:$G$31</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ode3">[10]Data!$E$5:$E$353</definedName>
    <definedName name="_Dec01">[11]data!$J$3:$J$295</definedName>
    <definedName name="_Dec02">[11]data!$V$3:$V$295</definedName>
    <definedName name="_Dec06">[12]Data_Sheet!$AP$6:$AP$152</definedName>
    <definedName name="_Feb02">[11]data!$L$3:$L$295</definedName>
    <definedName name="_Feb03">[11]data!$X$3:$X$295</definedName>
    <definedName name="_xlnm._FilterDatabase" localSheetId="4" hidden="1">DPR!$A$4:$V$215</definedName>
    <definedName name="_xlnm._FilterDatabase" localSheetId="0" hidden="1">'MP &amp; Eqpt Summary'!$A$1:$S$221</definedName>
    <definedName name="_xlnm._FilterDatabase" localSheetId="7" hidden="1">'MP &amp; Eqpt Summary 1'!$A$2:$AR$81</definedName>
    <definedName name="_xlnm._FilterDatabase" localSheetId="2" hidden="1">#REF!</definedName>
    <definedName name="_xlnm._FilterDatabase" localSheetId="3" hidden="1">#REF!</definedName>
    <definedName name="_Job1">[10]Data!$B$5:$B$353</definedName>
    <definedName name="_Job2">[13]!_xlbgnm.Job2</definedName>
    <definedName name="_Jul02">[11]data!$Q$3:$Q$295</definedName>
    <definedName name="_Jul06">[12]Data_Sheet!$AK$6:$AK$152</definedName>
    <definedName name="_Jun02">[11]data!$P$3:$P$295</definedName>
    <definedName name="_Jun03">[11]data!$AB$3:$AB$295</definedName>
    <definedName name="_Order2" hidden="1">255</definedName>
    <definedName name="_Order2_1" hidden="1">0</definedName>
    <definedName name="_pg18">[7]Sheet10!$A$1:$S$66</definedName>
    <definedName name="_pg19">[7]Sheet9!$A$1:$M$52</definedName>
    <definedName name="_pg2">[7]Sheet1!$A$40:$J$76</definedName>
    <definedName name="_pg20">[7]Sheet11!$A$1:$W$26</definedName>
    <definedName name="_Pg21">[7]Sheet12!$A$1</definedName>
    <definedName name="_pg22">[7]Sheet13!$A$3</definedName>
    <definedName name="_pg23">[7]sheet14!$B$8</definedName>
    <definedName name="_pg24">'[8]Cash flow_curv'!$A$1</definedName>
    <definedName name="_pg25">[7]Sheet16!$C$36</definedName>
    <definedName name="_pg26">[7]Sheet17!$A$4</definedName>
    <definedName name="_pg27">[7]Sheet18!$A$1</definedName>
    <definedName name="_pg28">[7]Sheet19!$A$1</definedName>
    <definedName name="_pg3">[7]Sheet1!$A$78:$J$108</definedName>
    <definedName name="_pg4">[7]Sheet1!$A$110:$J$142</definedName>
    <definedName name="_pg5">[7]Sheet1!$A$144:$J$165</definedName>
    <definedName name="_pg6">[7]Sheet1!$A$168:$J$196</definedName>
    <definedName name="_pg7">'[7]Sheet1(2)'!$B$1:$D$25</definedName>
    <definedName name="_pg8">[7]Sheet2!$A$1:$G$41</definedName>
    <definedName name="_pg9">[7]Sheet2!$A$45:$G$87</definedName>
    <definedName name="_Qty2">[13]!_xlbgnm.Qty2</definedName>
    <definedName name="_Regression_Int" hidden="1">1</definedName>
    <definedName name="_tfd4">[4]Intro!$L$149</definedName>
    <definedName name="_tr1">[4]Intro!$C$140</definedName>
    <definedName name="_tr2">[4]Intro!$C$142</definedName>
    <definedName name="_tr3">[4]Intro!$C$150</definedName>
    <definedName name="_trd1">[4]Intro!$B$140</definedName>
    <definedName name="_trd2">[4]Intro!$B$142</definedName>
    <definedName name="_trd3">[4]Intro!$B$148</definedName>
    <definedName name="_V1">[14]Voucher!$B$1</definedName>
    <definedName name="_V2">[14]Voucher!$R$1</definedName>
    <definedName name="_xx1" localSheetId="2" hidden="1">{"'Typical Costs Estimates'!$C$158:$H$161"}</definedName>
    <definedName name="_xx1" localSheetId="3" hidden="1">{"'Typical Costs Estimates'!$C$158:$H$161"}</definedName>
    <definedName name="Activities" localSheetId="3">[15]Activities!$B$2:$B$53</definedName>
    <definedName name="CL" localSheetId="2" hidden="1">{"Execavation",#N/A,FALSE,"furniture (employer)"}</definedName>
    <definedName name="CL" localSheetId="3" hidden="1">{"Execavation",#N/A,FALSE,"furniture (employer)"}</definedName>
    <definedName name="CLAIMSB" localSheetId="2" hidden="1">{"Execavation",#N/A,FALSE,"furniture (employer)"}</definedName>
    <definedName name="CLAIMSB" localSheetId="3" hidden="1">{"Execavation",#N/A,FALSE,"furniture (employer)"}</definedName>
    <definedName name="CLL" localSheetId="2" hidden="1">{"Execavation",#N/A,FALSE,"furniture (employer)"}</definedName>
    <definedName name="CLL" localSheetId="3" hidden="1">{"Execavation",#N/A,FALSE,"furniture (employer)"}</definedName>
    <definedName name="csd" localSheetId="2" hidden="1">{"Execavation",#N/A,FALSE,"furniture (employer)"}</definedName>
    <definedName name="csd" localSheetId="3" hidden="1">{"Execavation",#N/A,FALSE,"furniture (employer)"}</definedName>
    <definedName name="_xlnm.Database" localSheetId="3">#REF!</definedName>
    <definedName name="Drainage" localSheetId="2" hidden="1">{"'Typical Costs Estimates'!$C$158:$H$161"}</definedName>
    <definedName name="Drainage" localSheetId="3" hidden="1">{"'Typical Costs Estimates'!$C$158:$H$161"}</definedName>
    <definedName name="emb" localSheetId="2" hidden="1">{"Execavation",#N/A,FALSE,"furniture (employer)"}</definedName>
    <definedName name="emb" localSheetId="3" hidden="1">{"Execavation",#N/A,FALSE,"furniture (employer)"}</definedName>
    <definedName name="EMBL" localSheetId="2" hidden="1">{"Execavation",#N/A,FALSE,"furniture (employer)"}</definedName>
    <definedName name="EMBL" localSheetId="3" hidden="1">{"Execavation",#N/A,FALSE,"furniture (employer)"}</definedName>
    <definedName name="HTML_Control" localSheetId="2" hidden="1">{"'Typical Costs Estimates'!$C$158:$H$161"}</definedName>
    <definedName name="HTML_Control" localSheetId="3" hidden="1">{"'Typical Costs Estimates'!$C$158:$H$161"}</definedName>
    <definedName name="HTML_OBDlg2" hidden="1">TRUE</definedName>
    <definedName name="HTML_OBDlg4" hidden="1">TRUE</definedName>
    <definedName name="HTML_OS" hidden="1">0</definedName>
    <definedName name="HTML_PathFile" hidden="1">"C:\My Documents\MyHTML.htm"</definedName>
    <definedName name="HTML_Title" hidden="1">"Ecr cost"</definedName>
    <definedName name="HYSD">'[16]LOCAL RATES'!$H$14</definedName>
    <definedName name="KONKA" localSheetId="2" hidden="1">{"Execavation",#N/A,FALSE,"furniture (employer)"}</definedName>
    <definedName name="KONKA" localSheetId="3" hidden="1">{"Execavation",#N/A,FALSE,"furniture (employer)"}</definedName>
    <definedName name="mnb" localSheetId="2" hidden="1">{"Execavation",#N/A,FALSE,"furniture (employer)"}</definedName>
    <definedName name="mnb" localSheetId="3" hidden="1">{"Execavation",#N/A,FALSE,"furniture (employer)"}</definedName>
    <definedName name="pipe" localSheetId="2" hidden="1">{"'Typical Costs Estimates'!$C$158:$H$161"}</definedName>
    <definedName name="pipe" localSheetId="3" hidden="1">{"'Typical Costs Estimates'!$C$158:$H$161"}</definedName>
    <definedName name="_xlnm.Print_Area" localSheetId="5">'Anbazhagan-TS'!$B$1:$R$84</definedName>
    <definedName name="_xlnm.Print_Area" localSheetId="8">'Anbazhagan-TS-1'!$A$1:$BO$280</definedName>
    <definedName name="_xlnm.Print_Area" localSheetId="0">'MP &amp; Eqpt Summary'!$A$1:$O$221</definedName>
    <definedName name="_xlnm.Print_Area" localSheetId="7">'MP &amp; Eqpt Summary 1'!$A$1:$AB$81</definedName>
    <definedName name="_xlnm.Print_Area" localSheetId="6">PRE!$B$1:$R$82</definedName>
    <definedName name="_xlnm.Print_Area" localSheetId="1">Sheet2!$A$1:$R$38</definedName>
    <definedName name="_xlnm.Print_Area" localSheetId="2">'Summary-Financial'!$A$1:$AB$51</definedName>
    <definedName name="_xlnm.Print_Area" localSheetId="3">'Summary-Financial (NEW)'!$C$1:$AC$35</definedName>
    <definedName name="_xlnm.Print_Titles" localSheetId="3">#REF!</definedName>
    <definedName name="_xlnm.Recorder" localSheetId="3">#REF!</definedName>
    <definedName name="saef" localSheetId="2" hidden="1">{"Execavation",#N/A,FALSE,"furniture (employer)"}</definedName>
    <definedName name="saef" localSheetId="3" hidden="1">{"Execavation",#N/A,FALSE,"furniture (employer)"}</definedName>
    <definedName name="SBP_LH">[17]A!$G$3:$G$311</definedName>
    <definedName name="SBP_M">[17]A!$E$3:$E$311</definedName>
    <definedName name="SBP_MTH">[17]A!$B$3:$B$311</definedName>
    <definedName name="SBP_PF">[17]A!$K$3:$K$311</definedName>
    <definedName name="SBP_PG">[17]A!$I$3:$I$311</definedName>
    <definedName name="SBP_PH">[17]A!$J$3:$J$311</definedName>
    <definedName name="SBP_S">[17]A!$N$3:$N$311</definedName>
    <definedName name="SBP_T">[17]A!$D$3:$D$311</definedName>
    <definedName name="SBQ">[18]SCW!$B$7:$B$30</definedName>
    <definedName name="sdfasd" localSheetId="2" hidden="1">{"Execavation",#N/A,FALSE,"furniture (employer)"}</definedName>
    <definedName name="sdfasd" localSheetId="3" hidden="1">{"Execavation",#N/A,FALSE,"furniture (employer)"}</definedName>
    <definedName name="SL" localSheetId="2" hidden="1">{"Execavation",#N/A,FALSE,"furniture (employer)"}</definedName>
    <definedName name="SL" localSheetId="3" hidden="1">{"Execavation",#N/A,FALSE,"furniture (employer)"}</definedName>
    <definedName name="uemeet10604" localSheetId="2" hidden="1">{"Execavation",#N/A,FALSE,"furniture (employer)"}</definedName>
    <definedName name="uemeet10604" localSheetId="3" hidden="1">{"Execavation",#N/A,FALSE,"furniture (employer)"}</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V">#N/A</definedName>
    <definedName name="Values_Entered">#N/A</definedName>
    <definedName name="wrn.abc." localSheetId="2" hidden="1">{"Execavation",#N/A,FALSE,"furniture (employer)"}</definedName>
    <definedName name="wrn.abc." localSheetId="3" hidden="1">{"Execavation",#N/A,FALSE,"furniture (employer)"}</definedName>
    <definedName name="WRN.ABL." localSheetId="2" hidden="1">{"Execavation",#N/A,FALSE,"furniture (employer)"}</definedName>
    <definedName name="WRN.ABL." localSheetId="3" hidden="1">{"Execavation",#N/A,FALSE,"furniture (employer)"}</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66" l="1"/>
  <c r="D6" i="66"/>
  <c r="D7" i="66"/>
  <c r="D8" i="66"/>
  <c r="D9" i="66"/>
  <c r="D10" i="66"/>
  <c r="D11" i="66"/>
  <c r="D12" i="66"/>
  <c r="D13" i="66"/>
  <c r="D14" i="66"/>
  <c r="D15" i="66"/>
  <c r="D16" i="66"/>
  <c r="D17" i="66"/>
  <c r="D18" i="66"/>
  <c r="D19" i="66"/>
  <c r="D20" i="66"/>
  <c r="D21" i="66"/>
  <c r="D22" i="66"/>
  <c r="D23" i="66"/>
  <c r="D24" i="66"/>
  <c r="D25" i="66"/>
  <c r="D26" i="66"/>
  <c r="D27" i="66"/>
  <c r="D28" i="66"/>
  <c r="D29" i="66"/>
  <c r="D30" i="66"/>
  <c r="D31" i="66"/>
  <c r="D32" i="66"/>
  <c r="D33" i="66"/>
  <c r="D34" i="66"/>
  <c r="D35" i="66"/>
  <c r="D36" i="66"/>
  <c r="D37" i="66"/>
  <c r="D38" i="66"/>
  <c r="D39" i="66"/>
  <c r="D40" i="66"/>
  <c r="D41" i="66"/>
  <c r="D42" i="66"/>
  <c r="D43" i="66"/>
  <c r="D44" i="66"/>
  <c r="D45" i="66"/>
  <c r="D46" i="66"/>
  <c r="D47" i="66"/>
  <c r="D48" i="66"/>
  <c r="D49" i="66"/>
  <c r="D50" i="66"/>
  <c r="D51" i="66"/>
  <c r="D52" i="66"/>
  <c r="D53" i="66"/>
  <c r="D54" i="66"/>
  <c r="D55" i="66"/>
  <c r="D56" i="66"/>
  <c r="D57" i="66"/>
  <c r="D4" i="66"/>
  <c r="I6" i="67"/>
  <c r="K6" i="67"/>
  <c r="M6" i="67"/>
  <c r="O6" i="67"/>
  <c r="Q6" i="67"/>
  <c r="S6" i="67"/>
  <c r="U6" i="67"/>
  <c r="W6" i="67"/>
  <c r="Y6" i="67"/>
  <c r="AA6" i="67"/>
  <c r="AC6" i="67"/>
  <c r="AE6" i="67"/>
  <c r="AG6" i="67"/>
  <c r="AI6" i="67"/>
  <c r="AK6" i="67"/>
  <c r="AM6" i="67"/>
  <c r="AO6" i="67"/>
  <c r="AQ6" i="67"/>
  <c r="AS6" i="67"/>
  <c r="AU6" i="67"/>
  <c r="AW6" i="67"/>
  <c r="AY6" i="67"/>
  <c r="BA6" i="67"/>
  <c r="BC6" i="67"/>
  <c r="BE6" i="67"/>
  <c r="BG6" i="67"/>
  <c r="BI6" i="67"/>
  <c r="BK6" i="67"/>
  <c r="BM6" i="67"/>
  <c r="BO6" i="67"/>
  <c r="G6" i="67"/>
  <c r="AB35" i="53"/>
  <c r="Y35" i="53"/>
  <c r="V35" i="53"/>
  <c r="K35" i="53"/>
  <c r="I35" i="53"/>
  <c r="H35" i="53"/>
  <c r="F35" i="53"/>
  <c r="AB29" i="53"/>
  <c r="AB28" i="53"/>
  <c r="Z28" i="53"/>
  <c r="Z23" i="53"/>
  <c r="Z14" i="53"/>
  <c r="Z7" i="53"/>
  <c r="Z27" i="53"/>
  <c r="Z26" i="53"/>
  <c r="Z25" i="53"/>
  <c r="Z24" i="53"/>
  <c r="Z22" i="53"/>
  <c r="Z21" i="53"/>
  <c r="Z20" i="53"/>
  <c r="Z19" i="53"/>
  <c r="Z18" i="53"/>
  <c r="Z17" i="53"/>
  <c r="Z16" i="53"/>
  <c r="Z15" i="53"/>
  <c r="Z9" i="53"/>
  <c r="Z10" i="53"/>
  <c r="Z11" i="53"/>
  <c r="Z12" i="53"/>
  <c r="Z13" i="53"/>
  <c r="Z8" i="53"/>
  <c r="M29" i="53" l="1"/>
  <c r="M28" i="53"/>
  <c r="M7" i="53"/>
  <c r="L7" i="53"/>
  <c r="J27" i="53"/>
  <c r="J26" i="53"/>
  <c r="J25" i="53"/>
  <c r="J24" i="53"/>
  <c r="J22" i="53"/>
  <c r="J21" i="53"/>
  <c r="J20" i="53"/>
  <c r="J19" i="53"/>
  <c r="J18" i="53"/>
  <c r="J17" i="53"/>
  <c r="J16" i="53"/>
  <c r="J15" i="53"/>
  <c r="J9" i="53"/>
  <c r="J10" i="53"/>
  <c r="J11" i="53"/>
  <c r="J12" i="53"/>
  <c r="J13" i="53"/>
  <c r="J8" i="53"/>
  <c r="L28" i="53"/>
  <c r="L14" i="53"/>
  <c r="L15" i="53"/>
  <c r="L16" i="53"/>
  <c r="L17" i="53"/>
  <c r="L18" i="53"/>
  <c r="L19" i="53"/>
  <c r="L20" i="53"/>
  <c r="L21" i="53"/>
  <c r="L22" i="53"/>
  <c r="L23" i="53"/>
  <c r="L24" i="53"/>
  <c r="L25" i="53"/>
  <c r="L26" i="53"/>
  <c r="L27" i="53"/>
  <c r="L9" i="53"/>
  <c r="L10" i="53"/>
  <c r="L11" i="53"/>
  <c r="L12" i="53"/>
  <c r="L13" i="53"/>
  <c r="L8" i="53"/>
  <c r="V2" i="68"/>
  <c r="X2" i="68"/>
  <c r="Z2" i="68"/>
  <c r="AB2" i="68"/>
  <c r="AD2" i="68"/>
  <c r="AF2" i="68"/>
  <c r="AH2" i="68"/>
  <c r="AJ2" i="68"/>
  <c r="AL2" i="68"/>
  <c r="AN2" i="68"/>
  <c r="AP2" i="68"/>
  <c r="AR2" i="68"/>
  <c r="AT2" i="68"/>
  <c r="AV2" i="68"/>
  <c r="AX2" i="68"/>
  <c r="AZ2" i="68"/>
  <c r="BB2" i="68"/>
  <c r="BD2" i="68"/>
  <c r="BF2" i="68"/>
  <c r="BH2" i="68"/>
  <c r="BJ2" i="68"/>
  <c r="BL2" i="68"/>
  <c r="BN2" i="68"/>
  <c r="BP2" i="68"/>
  <c r="BR2" i="68"/>
  <c r="BT2" i="68"/>
  <c r="BV2" i="68"/>
  <c r="BX2" i="68"/>
  <c r="BZ2" i="68"/>
  <c r="CB2" i="68"/>
  <c r="N23" i="53" l="1"/>
  <c r="N7" i="53"/>
  <c r="N14" i="53"/>
  <c r="T59" i="68" l="1"/>
  <c r="U59" i="68"/>
  <c r="V59" i="68"/>
  <c r="W59" i="68"/>
  <c r="X59" i="68"/>
  <c r="Y59" i="68"/>
  <c r="Z59" i="68"/>
  <c r="AA59" i="68"/>
  <c r="AB59" i="68"/>
  <c r="AC59" i="68"/>
  <c r="AD59" i="68"/>
  <c r="AE59" i="68"/>
  <c r="AF59" i="68"/>
  <c r="AG59" i="68"/>
  <c r="AH59" i="68"/>
  <c r="AI59" i="68"/>
  <c r="AJ59" i="68"/>
  <c r="AK59" i="68"/>
  <c r="AL59" i="68"/>
  <c r="AM59" i="68"/>
  <c r="AN59" i="68"/>
  <c r="AO59" i="68"/>
  <c r="AP59" i="68"/>
  <c r="AQ59" i="68"/>
  <c r="AR59" i="68"/>
  <c r="AS59" i="68"/>
  <c r="AT59" i="68"/>
  <c r="AU59" i="68"/>
  <c r="AV59" i="68"/>
  <c r="AW59" i="68"/>
  <c r="AX59" i="68"/>
  <c r="AY59" i="68"/>
  <c r="AZ59" i="68"/>
  <c r="BA59" i="68"/>
  <c r="BB59" i="68"/>
  <c r="BC59" i="68"/>
  <c r="BD59" i="68"/>
  <c r="BE59" i="68"/>
  <c r="BF59" i="68"/>
  <c r="BG59" i="68"/>
  <c r="BH59" i="68"/>
  <c r="BI59" i="68"/>
  <c r="BJ59" i="68"/>
  <c r="BK59" i="68"/>
  <c r="BL59" i="68"/>
  <c r="BM59" i="68"/>
  <c r="BN59" i="68"/>
  <c r="BO59" i="68"/>
  <c r="BP59" i="68"/>
  <c r="BQ59" i="68"/>
  <c r="BR59" i="68"/>
  <c r="BS59" i="68"/>
  <c r="BT59" i="68"/>
  <c r="BU59" i="68"/>
  <c r="BV59" i="68"/>
  <c r="BW59" i="68"/>
  <c r="BX59" i="68"/>
  <c r="BY59" i="68"/>
  <c r="BZ59" i="68"/>
  <c r="CA59" i="68"/>
  <c r="CB59" i="68"/>
  <c r="S59" i="68"/>
  <c r="T16" i="68"/>
  <c r="U16" i="68"/>
  <c r="V16" i="68"/>
  <c r="W16" i="68"/>
  <c r="X16" i="68"/>
  <c r="Y16" i="68"/>
  <c r="Z16" i="68"/>
  <c r="AA16" i="68"/>
  <c r="AB16" i="68"/>
  <c r="AC16" i="68"/>
  <c r="AD16" i="68"/>
  <c r="AE16" i="68"/>
  <c r="AF16" i="68"/>
  <c r="AG16" i="68"/>
  <c r="AH16" i="68"/>
  <c r="AI16" i="68"/>
  <c r="AJ16" i="68"/>
  <c r="AK16" i="68"/>
  <c r="AL16" i="68"/>
  <c r="AM16" i="68"/>
  <c r="AN16" i="68"/>
  <c r="AO16" i="68"/>
  <c r="AP16" i="68"/>
  <c r="AQ16" i="68"/>
  <c r="AR16" i="68"/>
  <c r="AS16" i="68"/>
  <c r="AT16" i="68"/>
  <c r="AU16" i="68"/>
  <c r="AV16" i="68"/>
  <c r="AW16" i="68"/>
  <c r="AX16" i="68"/>
  <c r="AY16" i="68"/>
  <c r="AZ16" i="68"/>
  <c r="BA16" i="68"/>
  <c r="BB16" i="68"/>
  <c r="BC16" i="68"/>
  <c r="BD16" i="68"/>
  <c r="BE16" i="68"/>
  <c r="BF16" i="68"/>
  <c r="BG16" i="68"/>
  <c r="BH16" i="68"/>
  <c r="BI16" i="68"/>
  <c r="BJ16" i="68"/>
  <c r="BK16" i="68"/>
  <c r="BL16" i="68"/>
  <c r="BM16" i="68"/>
  <c r="BN16" i="68"/>
  <c r="BO16" i="68"/>
  <c r="BP16" i="68"/>
  <c r="BQ16" i="68"/>
  <c r="BR16" i="68"/>
  <c r="BS16" i="68"/>
  <c r="BT16" i="68"/>
  <c r="BU16" i="68"/>
  <c r="BV16" i="68"/>
  <c r="BW16" i="68"/>
  <c r="BX16" i="68"/>
  <c r="BY16" i="68"/>
  <c r="BZ16" i="68"/>
  <c r="CA16" i="68"/>
  <c r="CB16" i="68"/>
  <c r="S16" i="68"/>
  <c r="O84" i="68"/>
  <c r="P84" i="68" s="1"/>
  <c r="Q84" i="68" s="1"/>
  <c r="R84" i="68" s="1"/>
  <c r="S84" i="68" s="1"/>
  <c r="T84" i="68" s="1"/>
  <c r="U84" i="68" s="1"/>
  <c r="V84" i="68" s="1"/>
  <c r="W84" i="68" s="1"/>
  <c r="X84" i="68" s="1"/>
  <c r="Y84" i="68" s="1"/>
  <c r="Z84" i="68" s="1"/>
  <c r="AA84" i="68" s="1"/>
  <c r="AB84" i="68" s="1"/>
  <c r="AC84" i="68" s="1"/>
  <c r="AD84" i="68" s="1"/>
  <c r="AE84" i="68" s="1"/>
  <c r="AF84" i="68" s="1"/>
  <c r="AG84" i="68" s="1"/>
  <c r="AH84" i="68" s="1"/>
  <c r="AI84" i="68" s="1"/>
  <c r="AJ84" i="68" s="1"/>
  <c r="AK84" i="68" s="1"/>
  <c r="AL84" i="68" s="1"/>
  <c r="AM84" i="68" s="1"/>
  <c r="AN84" i="68" s="1"/>
  <c r="AO84" i="68" s="1"/>
  <c r="AP84" i="68" s="1"/>
  <c r="AQ84" i="68" s="1"/>
  <c r="AR84" i="68" s="1"/>
  <c r="AS84" i="68" s="1"/>
  <c r="AT84" i="68" s="1"/>
  <c r="AU84" i="68" s="1"/>
  <c r="AV84" i="68" s="1"/>
  <c r="AW84" i="68" s="1"/>
  <c r="AX84" i="68" s="1"/>
  <c r="AY84" i="68" s="1"/>
  <c r="AZ84" i="68" s="1"/>
  <c r="BA84" i="68" s="1"/>
  <c r="BB84" i="68" s="1"/>
  <c r="BC84" i="68" s="1"/>
  <c r="BD84" i="68" s="1"/>
  <c r="BE84" i="68" s="1"/>
  <c r="BF84" i="68" s="1"/>
  <c r="BG84" i="68" s="1"/>
  <c r="BH84" i="68" s="1"/>
  <c r="BI84" i="68" s="1"/>
  <c r="BJ84" i="68" s="1"/>
  <c r="BK84" i="68" s="1"/>
  <c r="BL84" i="68" s="1"/>
  <c r="BM84" i="68" s="1"/>
  <c r="BN84" i="68" s="1"/>
  <c r="BO84" i="68" s="1"/>
  <c r="BP84" i="68" s="1"/>
  <c r="BQ84" i="68" s="1"/>
  <c r="BR84" i="68" s="1"/>
  <c r="BS84" i="68" s="1"/>
  <c r="BT84" i="68" s="1"/>
  <c r="BU84" i="68" s="1"/>
  <c r="BV84" i="68" s="1"/>
  <c r="BW84" i="68" s="1"/>
  <c r="BX84" i="68" s="1"/>
  <c r="BY84" i="68" s="1"/>
  <c r="BZ84" i="68" s="1"/>
  <c r="CA84" i="68" s="1"/>
  <c r="CB84" i="68" s="1"/>
  <c r="BG78" i="68"/>
  <c r="BF78" i="68"/>
  <c r="BE78" i="68"/>
  <c r="BD78" i="68"/>
  <c r="BC78" i="68"/>
  <c r="BB78" i="68"/>
  <c r="BA78" i="68"/>
  <c r="AZ78" i="68"/>
  <c r="AY78" i="68"/>
  <c r="AX78" i="68"/>
  <c r="AW78" i="68"/>
  <c r="AV78" i="68"/>
  <c r="AU78" i="68"/>
  <c r="AT78" i="68"/>
  <c r="AS78" i="68"/>
  <c r="AR78" i="68"/>
  <c r="AQ78" i="68"/>
  <c r="AP78" i="68"/>
  <c r="AO78" i="68"/>
  <c r="AN78" i="68"/>
  <c r="AM78" i="68"/>
  <c r="AL78" i="68"/>
  <c r="AK78" i="68"/>
  <c r="AJ78" i="68"/>
  <c r="AI78" i="68"/>
  <c r="AH78" i="68"/>
  <c r="AG78" i="68"/>
  <c r="AF78" i="68"/>
  <c r="AE78" i="68"/>
  <c r="AD78" i="68"/>
  <c r="AC78" i="68"/>
  <c r="AB78" i="68"/>
  <c r="AA78" i="68"/>
  <c r="X78" i="68"/>
  <c r="W78" i="68"/>
  <c r="V78" i="68"/>
  <c r="U78" i="68"/>
  <c r="T78" i="68"/>
  <c r="S78" i="68"/>
  <c r="S66" i="68"/>
  <c r="G60" i="68"/>
  <c r="I64" i="68" s="1"/>
  <c r="R28" i="68"/>
  <c r="G23" i="68"/>
  <c r="G22" i="68"/>
  <c r="G21" i="68"/>
  <c r="G20" i="68"/>
  <c r="G19" i="68"/>
  <c r="G18" i="68"/>
  <c r="G17" i="68"/>
  <c r="R16" i="68"/>
  <c r="G16" i="68"/>
  <c r="G15" i="68"/>
  <c r="G14" i="68"/>
  <c r="G11" i="68"/>
  <c r="M8" i="68"/>
  <c r="G8" i="68"/>
  <c r="T2" i="68"/>
  <c r="D195" i="67"/>
  <c r="E195" i="67" s="1"/>
  <c r="F195" i="67" s="1"/>
  <c r="G195" i="67" s="1"/>
  <c r="H195" i="67" s="1"/>
  <c r="I195" i="67" s="1"/>
  <c r="J195" i="67" s="1"/>
  <c r="K195" i="67" s="1"/>
  <c r="L195" i="67" s="1"/>
  <c r="M195" i="67" s="1"/>
  <c r="N195" i="67" s="1"/>
  <c r="O195" i="67" s="1"/>
  <c r="P195" i="67" s="1"/>
  <c r="Q195" i="67" s="1"/>
  <c r="R195" i="67" s="1"/>
  <c r="S195" i="67" s="1"/>
  <c r="T195" i="67" s="1"/>
  <c r="U195" i="67" s="1"/>
  <c r="V195" i="67" s="1"/>
  <c r="W195" i="67" s="1"/>
  <c r="X195" i="67" s="1"/>
  <c r="Y195" i="67" s="1"/>
  <c r="Z195" i="67" s="1"/>
  <c r="AA195" i="67" s="1"/>
  <c r="AB195" i="67" s="1"/>
  <c r="AC195" i="67" s="1"/>
  <c r="AD195" i="67" s="1"/>
  <c r="AE195" i="67" s="1"/>
  <c r="AF195" i="67" s="1"/>
  <c r="AG195" i="67" s="1"/>
  <c r="AH195" i="67" s="1"/>
  <c r="AI195" i="67" s="1"/>
  <c r="AJ195" i="67" s="1"/>
  <c r="AK195" i="67" s="1"/>
  <c r="AL195" i="67" s="1"/>
  <c r="AM195" i="67" s="1"/>
  <c r="AN195" i="67" s="1"/>
  <c r="AO195" i="67" s="1"/>
  <c r="AP195" i="67" s="1"/>
  <c r="AQ195" i="67" s="1"/>
  <c r="AR195" i="67" s="1"/>
  <c r="AS195" i="67" s="1"/>
  <c r="AT195" i="67" s="1"/>
  <c r="AU195" i="67" s="1"/>
  <c r="AV195" i="67" s="1"/>
  <c r="AW195" i="67" s="1"/>
  <c r="AX195" i="67" s="1"/>
  <c r="AY195" i="67" s="1"/>
  <c r="AZ195" i="67" s="1"/>
  <c r="BA195" i="67" s="1"/>
  <c r="BB195" i="67" s="1"/>
  <c r="BC195" i="67" s="1"/>
  <c r="BD195" i="67" s="1"/>
  <c r="BE195" i="67" s="1"/>
  <c r="BF195" i="67" s="1"/>
  <c r="BG195" i="67" s="1"/>
  <c r="BH195" i="67" s="1"/>
  <c r="BI195" i="67" s="1"/>
  <c r="BJ195" i="67" s="1"/>
  <c r="BK195" i="67" s="1"/>
  <c r="BL195" i="67" s="1"/>
  <c r="BM195" i="67" s="1"/>
  <c r="BN195" i="67" s="1"/>
  <c r="BO195" i="67" s="1"/>
  <c r="BO92" i="67"/>
  <c r="CB14" i="68" s="1"/>
  <c r="BN92" i="67"/>
  <c r="CA14" i="68" s="1"/>
  <c r="BM92" i="67"/>
  <c r="BZ14" i="68" s="1"/>
  <c r="BL92" i="67"/>
  <c r="BY14" i="68" s="1"/>
  <c r="BK92" i="67"/>
  <c r="BX14" i="68" s="1"/>
  <c r="BJ92" i="67"/>
  <c r="BW14" i="68" s="1"/>
  <c r="BI92" i="67"/>
  <c r="BV14" i="68" s="1"/>
  <c r="BH92" i="67"/>
  <c r="BU14" i="68" s="1"/>
  <c r="BG92" i="67"/>
  <c r="BT14" i="68" s="1"/>
  <c r="BF92" i="67"/>
  <c r="BS14" i="68" s="1"/>
  <c r="BE92" i="67"/>
  <c r="BR14" i="68" s="1"/>
  <c r="BD92" i="67"/>
  <c r="BQ14" i="68" s="1"/>
  <c r="BC92" i="67"/>
  <c r="BP14" i="68" s="1"/>
  <c r="BB92" i="67"/>
  <c r="BO14" i="68" s="1"/>
  <c r="BA92" i="67"/>
  <c r="BN14" i="68" s="1"/>
  <c r="AZ92" i="67"/>
  <c r="BM14" i="68" s="1"/>
  <c r="AY92" i="67"/>
  <c r="BL14" i="68" s="1"/>
  <c r="AX92" i="67"/>
  <c r="BK14" i="68" s="1"/>
  <c r="AW92" i="67"/>
  <c r="BJ14" i="68" s="1"/>
  <c r="AV92" i="67"/>
  <c r="BI14" i="68" s="1"/>
  <c r="AU92" i="67"/>
  <c r="BH14" i="68" s="1"/>
  <c r="AT92" i="67"/>
  <c r="BG14" i="68" s="1"/>
  <c r="AS92" i="67"/>
  <c r="BF14" i="68" s="1"/>
  <c r="AR92" i="67"/>
  <c r="BE14" i="68" s="1"/>
  <c r="AQ92" i="67"/>
  <c r="BD14" i="68" s="1"/>
  <c r="AP92" i="67"/>
  <c r="BC14" i="68" s="1"/>
  <c r="AO92" i="67"/>
  <c r="BB14" i="68" s="1"/>
  <c r="AN92" i="67"/>
  <c r="BA14" i="68" s="1"/>
  <c r="AM92" i="67"/>
  <c r="AZ14" i="68" s="1"/>
  <c r="AL92" i="67"/>
  <c r="AY14" i="68" s="1"/>
  <c r="AK92" i="67"/>
  <c r="AX14" i="68" s="1"/>
  <c r="AJ92" i="67"/>
  <c r="AW14" i="68" s="1"/>
  <c r="AI92" i="67"/>
  <c r="AV14" i="68" s="1"/>
  <c r="AH92" i="67"/>
  <c r="AU14" i="68" s="1"/>
  <c r="AG92" i="67"/>
  <c r="AT14" i="68" s="1"/>
  <c r="AF92" i="67"/>
  <c r="AS14" i="68" s="1"/>
  <c r="AE92" i="67"/>
  <c r="AR14" i="68" s="1"/>
  <c r="AD92" i="67"/>
  <c r="AQ14" i="68" s="1"/>
  <c r="AC92" i="67"/>
  <c r="AP14" i="68" s="1"/>
  <c r="AB92" i="67"/>
  <c r="AO14" i="68" s="1"/>
  <c r="AA92" i="67"/>
  <c r="AN14" i="68" s="1"/>
  <c r="Z92" i="67"/>
  <c r="AM14" i="68" s="1"/>
  <c r="Y92" i="67"/>
  <c r="AL14" i="68" s="1"/>
  <c r="X92" i="67"/>
  <c r="AK14" i="68" s="1"/>
  <c r="W92" i="67"/>
  <c r="AJ14" i="68" s="1"/>
  <c r="V92" i="67"/>
  <c r="AI14" i="68" s="1"/>
  <c r="U92" i="67"/>
  <c r="AH14" i="68" s="1"/>
  <c r="T92" i="67"/>
  <c r="AG14" i="68" s="1"/>
  <c r="S92" i="67"/>
  <c r="AF14" i="68" s="1"/>
  <c r="R92" i="67"/>
  <c r="AE14" i="68" s="1"/>
  <c r="Q92" i="67"/>
  <c r="AD14" i="68" s="1"/>
  <c r="P92" i="67"/>
  <c r="AC14" i="68" s="1"/>
  <c r="O92" i="67"/>
  <c r="AB14" i="68" s="1"/>
  <c r="N92" i="67"/>
  <c r="AA14" i="68" s="1"/>
  <c r="M92" i="67"/>
  <c r="Z14" i="68" s="1"/>
  <c r="L92" i="67"/>
  <c r="Y14" i="68" s="1"/>
  <c r="K92" i="67"/>
  <c r="X14" i="68" s="1"/>
  <c r="J92" i="67"/>
  <c r="W14" i="68" s="1"/>
  <c r="I92" i="67"/>
  <c r="V14" i="68" s="1"/>
  <c r="H92" i="67"/>
  <c r="U14" i="68" s="1"/>
  <c r="G92" i="67"/>
  <c r="T14" i="68" s="1"/>
  <c r="F92" i="67"/>
  <c r="S14" i="68" s="1"/>
  <c r="BO91" i="67"/>
  <c r="BN91" i="67"/>
  <c r="BM91" i="67"/>
  <c r="BL91" i="67"/>
  <c r="BK91" i="67"/>
  <c r="BJ91" i="67"/>
  <c r="BI91" i="67"/>
  <c r="BH91" i="67"/>
  <c r="BG91" i="67"/>
  <c r="BF91" i="67"/>
  <c r="BE91" i="67"/>
  <c r="BD91" i="67"/>
  <c r="BC91" i="67"/>
  <c r="BB91" i="67"/>
  <c r="BA91" i="67"/>
  <c r="AZ91" i="67"/>
  <c r="AY91" i="67"/>
  <c r="AX91" i="67"/>
  <c r="AW91" i="67"/>
  <c r="AV91" i="67"/>
  <c r="AU91" i="67"/>
  <c r="AT91" i="67"/>
  <c r="AS91" i="67"/>
  <c r="AR91" i="67"/>
  <c r="AQ91" i="67"/>
  <c r="AP91" i="67"/>
  <c r="AO91" i="67"/>
  <c r="AN91" i="67"/>
  <c r="AM91" i="67"/>
  <c r="AL91" i="67"/>
  <c r="AK91" i="67"/>
  <c r="AJ91" i="67"/>
  <c r="AI91" i="67"/>
  <c r="AH91" i="67"/>
  <c r="AG91" i="67"/>
  <c r="AF91" i="67"/>
  <c r="AE91" i="67"/>
  <c r="AD91" i="67"/>
  <c r="AC91" i="67"/>
  <c r="AB91" i="67"/>
  <c r="AA91" i="67"/>
  <c r="Z91" i="67"/>
  <c r="Y91" i="67"/>
  <c r="X91" i="67"/>
  <c r="W91" i="67"/>
  <c r="V91" i="67"/>
  <c r="U91" i="67"/>
  <c r="T91" i="67"/>
  <c r="S91" i="67"/>
  <c r="R91" i="67"/>
  <c r="Q91" i="67"/>
  <c r="P91" i="67"/>
  <c r="O91" i="67"/>
  <c r="N91" i="67"/>
  <c r="M91" i="67"/>
  <c r="L91" i="67"/>
  <c r="K91" i="67"/>
  <c r="J91" i="67"/>
  <c r="I91" i="67"/>
  <c r="H91" i="67"/>
  <c r="G91" i="67"/>
  <c r="F91" i="67"/>
  <c r="BO90" i="67"/>
  <c r="BN90" i="67"/>
  <c r="BM90" i="67"/>
  <c r="BL90" i="67"/>
  <c r="BK90" i="67"/>
  <c r="BJ90" i="67"/>
  <c r="BI90" i="67"/>
  <c r="BH90" i="67"/>
  <c r="BG90" i="67"/>
  <c r="BF90" i="67"/>
  <c r="BE90" i="67"/>
  <c r="BD90" i="67"/>
  <c r="BC90" i="67"/>
  <c r="BB90" i="67"/>
  <c r="BA90" i="67"/>
  <c r="AZ90" i="67"/>
  <c r="AY90" i="67"/>
  <c r="AX90" i="67"/>
  <c r="AW90" i="67"/>
  <c r="AV90" i="67"/>
  <c r="AU90" i="67"/>
  <c r="AT90" i="67"/>
  <c r="AS90" i="67"/>
  <c r="AR90" i="67"/>
  <c r="AQ90" i="67"/>
  <c r="AP90" i="67"/>
  <c r="AO90" i="67"/>
  <c r="AN90" i="67"/>
  <c r="AM90" i="67"/>
  <c r="AL90" i="67"/>
  <c r="AK90" i="67"/>
  <c r="AJ90" i="67"/>
  <c r="AI90" i="67"/>
  <c r="AH90" i="67"/>
  <c r="AG90" i="67"/>
  <c r="AF90" i="67"/>
  <c r="AE90" i="67"/>
  <c r="AD90" i="67"/>
  <c r="AC90" i="67"/>
  <c r="AB90" i="67"/>
  <c r="AA90" i="67"/>
  <c r="Z90" i="67"/>
  <c r="Y90" i="67"/>
  <c r="X90" i="67"/>
  <c r="W90" i="67"/>
  <c r="V90" i="67"/>
  <c r="U90" i="67"/>
  <c r="T90" i="67"/>
  <c r="S90" i="67"/>
  <c r="R90" i="67"/>
  <c r="Q90" i="67"/>
  <c r="P90" i="67"/>
  <c r="O90" i="67"/>
  <c r="N90" i="67"/>
  <c r="M90" i="67"/>
  <c r="L90" i="67"/>
  <c r="K90" i="67"/>
  <c r="J90" i="67"/>
  <c r="I90" i="67"/>
  <c r="H90" i="67"/>
  <c r="G90" i="67"/>
  <c r="F90" i="67"/>
  <c r="BO89" i="67"/>
  <c r="BN89" i="67"/>
  <c r="BM89" i="67"/>
  <c r="BL89" i="67"/>
  <c r="BK89" i="67"/>
  <c r="BJ89" i="67"/>
  <c r="BI89" i="67"/>
  <c r="BH89" i="67"/>
  <c r="BG89" i="67"/>
  <c r="BF89" i="67"/>
  <c r="BE89" i="67"/>
  <c r="BD89" i="67"/>
  <c r="BC89" i="67"/>
  <c r="BB89" i="67"/>
  <c r="BA89" i="67"/>
  <c r="AZ89" i="67"/>
  <c r="AY89" i="67"/>
  <c r="AX89" i="67"/>
  <c r="AW89" i="67"/>
  <c r="AV89" i="67"/>
  <c r="AU89" i="67"/>
  <c r="AT89" i="67"/>
  <c r="AS89" i="67"/>
  <c r="AR89" i="67"/>
  <c r="AQ89" i="67"/>
  <c r="AP89" i="67"/>
  <c r="AO89" i="67"/>
  <c r="AN89" i="67"/>
  <c r="AM89" i="67"/>
  <c r="AL89" i="67"/>
  <c r="AK89" i="67"/>
  <c r="AJ89" i="67"/>
  <c r="AI89" i="67"/>
  <c r="AH89" i="67"/>
  <c r="AG89" i="67"/>
  <c r="AF89" i="67"/>
  <c r="AE89" i="67"/>
  <c r="AD89" i="67"/>
  <c r="AC89" i="67"/>
  <c r="AB89" i="67"/>
  <c r="AA89" i="67"/>
  <c r="Z89" i="67"/>
  <c r="Y89" i="67"/>
  <c r="X89" i="67"/>
  <c r="W89" i="67"/>
  <c r="V89" i="67"/>
  <c r="U89" i="67"/>
  <c r="T89" i="67"/>
  <c r="S89" i="67"/>
  <c r="R89" i="67"/>
  <c r="Q89" i="67"/>
  <c r="P89" i="67"/>
  <c r="O89" i="67"/>
  <c r="N89" i="67"/>
  <c r="M89" i="67"/>
  <c r="L89" i="67"/>
  <c r="K89" i="67"/>
  <c r="J89" i="67"/>
  <c r="I89" i="67"/>
  <c r="H89" i="67"/>
  <c r="G89" i="67"/>
  <c r="F89" i="67"/>
  <c r="BO88" i="67"/>
  <c r="BN88" i="67"/>
  <c r="BM88" i="67"/>
  <c r="BL88" i="67"/>
  <c r="BK88" i="67"/>
  <c r="BJ88" i="67"/>
  <c r="BI88" i="67"/>
  <c r="BH88" i="67"/>
  <c r="BG88" i="67"/>
  <c r="BF88" i="67"/>
  <c r="BE88" i="67"/>
  <c r="BD88" i="67"/>
  <c r="BC88" i="67"/>
  <c r="BB88" i="67"/>
  <c r="BA88" i="67"/>
  <c r="AZ88" i="67"/>
  <c r="AY88" i="67"/>
  <c r="AX88" i="67"/>
  <c r="AW88" i="67"/>
  <c r="AV88" i="67"/>
  <c r="AU88" i="67"/>
  <c r="AT88" i="67"/>
  <c r="AS88" i="67"/>
  <c r="AR88" i="67"/>
  <c r="AQ88" i="67"/>
  <c r="AP88" i="67"/>
  <c r="AO88" i="67"/>
  <c r="AN88" i="67"/>
  <c r="AM88" i="67"/>
  <c r="AL88" i="67"/>
  <c r="AK88" i="67"/>
  <c r="AJ88" i="67"/>
  <c r="AI88" i="67"/>
  <c r="AH88" i="67"/>
  <c r="AG88" i="67"/>
  <c r="AF88" i="67"/>
  <c r="AE88" i="67"/>
  <c r="AD88" i="67"/>
  <c r="AC88" i="67"/>
  <c r="AB88" i="67"/>
  <c r="AA88" i="67"/>
  <c r="Z88" i="67"/>
  <c r="Y88" i="67"/>
  <c r="X88" i="67"/>
  <c r="W88" i="67"/>
  <c r="V88" i="67"/>
  <c r="U88" i="67"/>
  <c r="T88" i="67"/>
  <c r="S88" i="67"/>
  <c r="R88" i="67"/>
  <c r="Q88" i="67"/>
  <c r="P88" i="67"/>
  <c r="O88" i="67"/>
  <c r="N88" i="67"/>
  <c r="M88" i="67"/>
  <c r="L88" i="67"/>
  <c r="K88" i="67"/>
  <c r="J88" i="67"/>
  <c r="I88" i="67"/>
  <c r="H88" i="67"/>
  <c r="G88" i="67"/>
  <c r="F88" i="67"/>
  <c r="BO87" i="67"/>
  <c r="BN87" i="67"/>
  <c r="BM87" i="67"/>
  <c r="BL87" i="67"/>
  <c r="BK87" i="67"/>
  <c r="BJ87" i="67"/>
  <c r="BI87" i="67"/>
  <c r="BH87" i="67"/>
  <c r="BG87" i="67"/>
  <c r="BF87" i="67"/>
  <c r="BE87" i="67"/>
  <c r="BD87" i="67"/>
  <c r="BC87" i="67"/>
  <c r="BB87" i="67"/>
  <c r="BA87" i="67"/>
  <c r="AZ87" i="67"/>
  <c r="AY87" i="67"/>
  <c r="AX87" i="67"/>
  <c r="AW87" i="67"/>
  <c r="AV87" i="67"/>
  <c r="AU87" i="67"/>
  <c r="AT87" i="67"/>
  <c r="AS87" i="67"/>
  <c r="AR87" i="67"/>
  <c r="AQ87" i="67"/>
  <c r="AP87" i="67"/>
  <c r="AO87" i="67"/>
  <c r="AN87" i="67"/>
  <c r="AM87" i="67"/>
  <c r="AL87" i="67"/>
  <c r="AK87" i="67"/>
  <c r="AJ87" i="67"/>
  <c r="AI87" i="67"/>
  <c r="AH87" i="67"/>
  <c r="AG87" i="67"/>
  <c r="AF87" i="67"/>
  <c r="AE87" i="67"/>
  <c r="AD87" i="67"/>
  <c r="AC87" i="67"/>
  <c r="AB87" i="67"/>
  <c r="AA87" i="67"/>
  <c r="Z87" i="67"/>
  <c r="Y87" i="67"/>
  <c r="X87" i="67"/>
  <c r="W87" i="67"/>
  <c r="V87" i="67"/>
  <c r="U87" i="67"/>
  <c r="T87" i="67"/>
  <c r="S87" i="67"/>
  <c r="R87" i="67"/>
  <c r="Q87" i="67"/>
  <c r="P87" i="67"/>
  <c r="O87" i="67"/>
  <c r="N87" i="67"/>
  <c r="M87" i="67"/>
  <c r="L87" i="67"/>
  <c r="K87" i="67"/>
  <c r="J87" i="67"/>
  <c r="I87" i="67"/>
  <c r="H87" i="67"/>
  <c r="G87" i="67"/>
  <c r="F87" i="67"/>
  <c r="BO86" i="67"/>
  <c r="CB7" i="68" s="1"/>
  <c r="BN86" i="67"/>
  <c r="CA7" i="68" s="1"/>
  <c r="BM86" i="67"/>
  <c r="BZ7" i="68" s="1"/>
  <c r="BL86" i="67"/>
  <c r="BY7" i="68" s="1"/>
  <c r="BK86" i="67"/>
  <c r="BX7" i="68" s="1"/>
  <c r="BJ86" i="67"/>
  <c r="BW7" i="68" s="1"/>
  <c r="BI86" i="67"/>
  <c r="BV7" i="68" s="1"/>
  <c r="BH86" i="67"/>
  <c r="BU7" i="68" s="1"/>
  <c r="BG86" i="67"/>
  <c r="BT7" i="68" s="1"/>
  <c r="BF86" i="67"/>
  <c r="BS7" i="68" s="1"/>
  <c r="BE86" i="67"/>
  <c r="BR7" i="68" s="1"/>
  <c r="BD86" i="67"/>
  <c r="BQ7" i="68" s="1"/>
  <c r="BC86" i="67"/>
  <c r="BP7" i="68" s="1"/>
  <c r="BB86" i="67"/>
  <c r="BO7" i="68" s="1"/>
  <c r="BA86" i="67"/>
  <c r="BN7" i="68" s="1"/>
  <c r="AZ86" i="67"/>
  <c r="BM7" i="68" s="1"/>
  <c r="AY86" i="67"/>
  <c r="BL7" i="68" s="1"/>
  <c r="AX86" i="67"/>
  <c r="BK7" i="68" s="1"/>
  <c r="AW86" i="67"/>
  <c r="BJ7" i="68" s="1"/>
  <c r="AV86" i="67"/>
  <c r="BI7" i="68" s="1"/>
  <c r="AU86" i="67"/>
  <c r="BH7" i="68" s="1"/>
  <c r="AT86" i="67"/>
  <c r="BG7" i="68" s="1"/>
  <c r="AS86" i="67"/>
  <c r="BF7" i="68" s="1"/>
  <c r="AR86" i="67"/>
  <c r="BE7" i="68" s="1"/>
  <c r="AQ86" i="67"/>
  <c r="BD7" i="68" s="1"/>
  <c r="AP86" i="67"/>
  <c r="BC7" i="68" s="1"/>
  <c r="AO86" i="67"/>
  <c r="BB7" i="68" s="1"/>
  <c r="AN86" i="67"/>
  <c r="BA7" i="68" s="1"/>
  <c r="AM86" i="67"/>
  <c r="AZ7" i="68" s="1"/>
  <c r="AL86" i="67"/>
  <c r="AY7" i="68" s="1"/>
  <c r="AK86" i="67"/>
  <c r="AX7" i="68" s="1"/>
  <c r="AJ86" i="67"/>
  <c r="AW7" i="68" s="1"/>
  <c r="AI86" i="67"/>
  <c r="AV7" i="68" s="1"/>
  <c r="AH86" i="67"/>
  <c r="AU7" i="68" s="1"/>
  <c r="AG86" i="67"/>
  <c r="AT7" i="68" s="1"/>
  <c r="AF86" i="67"/>
  <c r="AS7" i="68" s="1"/>
  <c r="AE86" i="67"/>
  <c r="AR7" i="68" s="1"/>
  <c r="AD86" i="67"/>
  <c r="AQ7" i="68" s="1"/>
  <c r="AC86" i="67"/>
  <c r="AP7" i="68" s="1"/>
  <c r="AB86" i="67"/>
  <c r="AO7" i="68" s="1"/>
  <c r="AA86" i="67"/>
  <c r="AN7" i="68" s="1"/>
  <c r="Z86" i="67"/>
  <c r="AM7" i="68" s="1"/>
  <c r="Y86" i="67"/>
  <c r="AL7" i="68" s="1"/>
  <c r="X86" i="67"/>
  <c r="AK7" i="68" s="1"/>
  <c r="W86" i="67"/>
  <c r="AJ7" i="68" s="1"/>
  <c r="V86" i="67"/>
  <c r="AI7" i="68" s="1"/>
  <c r="U86" i="67"/>
  <c r="AH7" i="68" s="1"/>
  <c r="T86" i="67"/>
  <c r="AG7" i="68" s="1"/>
  <c r="S86" i="67"/>
  <c r="AF7" i="68" s="1"/>
  <c r="R86" i="67"/>
  <c r="AE7" i="68" s="1"/>
  <c r="Q86" i="67"/>
  <c r="AD7" i="68" s="1"/>
  <c r="P86" i="67"/>
  <c r="AC7" i="68" s="1"/>
  <c r="O86" i="67"/>
  <c r="AB7" i="68" s="1"/>
  <c r="N86" i="67"/>
  <c r="AA7" i="68" s="1"/>
  <c r="M86" i="67"/>
  <c r="Z7" i="68" s="1"/>
  <c r="L86" i="67"/>
  <c r="Y7" i="68" s="1"/>
  <c r="K86" i="67"/>
  <c r="X7" i="68" s="1"/>
  <c r="J86" i="67"/>
  <c r="W7" i="68" s="1"/>
  <c r="I86" i="67"/>
  <c r="V7" i="68" s="1"/>
  <c r="H86" i="67"/>
  <c r="U7" i="68" s="1"/>
  <c r="G86" i="67"/>
  <c r="T7" i="68" s="1"/>
  <c r="F86" i="67"/>
  <c r="S7" i="68" s="1"/>
  <c r="BO85" i="67"/>
  <c r="BN85" i="67"/>
  <c r="BM85" i="67"/>
  <c r="BL85" i="67"/>
  <c r="BK85" i="67"/>
  <c r="BJ85" i="67"/>
  <c r="BI85" i="67"/>
  <c r="BH85" i="67"/>
  <c r="BG85" i="67"/>
  <c r="BF85" i="67"/>
  <c r="BE85" i="67"/>
  <c r="BD85" i="67"/>
  <c r="BC85" i="67"/>
  <c r="BB85" i="67"/>
  <c r="BA85" i="67"/>
  <c r="AZ85" i="67"/>
  <c r="AY85" i="67"/>
  <c r="AX85" i="67"/>
  <c r="AW85" i="67"/>
  <c r="AV85" i="67"/>
  <c r="AU85" i="67"/>
  <c r="AT85" i="67"/>
  <c r="AS85" i="67"/>
  <c r="AR85" i="67"/>
  <c r="AQ85" i="67"/>
  <c r="AP85" i="67"/>
  <c r="AO85" i="67"/>
  <c r="AN85" i="67"/>
  <c r="AM85" i="67"/>
  <c r="AL85" i="67"/>
  <c r="AK85" i="67"/>
  <c r="AJ85" i="67"/>
  <c r="AI85" i="67"/>
  <c r="AH85" i="67"/>
  <c r="AG85" i="67"/>
  <c r="AF85" i="67"/>
  <c r="AE85" i="67"/>
  <c r="AD85" i="67"/>
  <c r="AC85" i="67"/>
  <c r="AB85" i="67"/>
  <c r="AA85" i="67"/>
  <c r="Z85" i="67"/>
  <c r="Y85" i="67"/>
  <c r="X85" i="67"/>
  <c r="W85" i="67"/>
  <c r="V85" i="67"/>
  <c r="U85" i="67"/>
  <c r="T85" i="67"/>
  <c r="S85" i="67"/>
  <c r="R85" i="67"/>
  <c r="Q85" i="67"/>
  <c r="P85" i="67"/>
  <c r="O85" i="67"/>
  <c r="N85" i="67"/>
  <c r="M85" i="67"/>
  <c r="L85" i="67"/>
  <c r="K85" i="67"/>
  <c r="J85" i="67"/>
  <c r="I85" i="67"/>
  <c r="H85" i="67"/>
  <c r="G85" i="67"/>
  <c r="F85" i="67"/>
  <c r="BO84" i="67"/>
  <c r="CB13" i="68" s="1"/>
  <c r="BN84" i="67"/>
  <c r="CA13" i="68" s="1"/>
  <c r="BM84" i="67"/>
  <c r="BZ13" i="68" s="1"/>
  <c r="BL84" i="67"/>
  <c r="BY13" i="68" s="1"/>
  <c r="BK84" i="67"/>
  <c r="BX13" i="68" s="1"/>
  <c r="BJ84" i="67"/>
  <c r="BW13" i="68" s="1"/>
  <c r="BI84" i="67"/>
  <c r="BV13" i="68" s="1"/>
  <c r="BH84" i="67"/>
  <c r="BU13" i="68" s="1"/>
  <c r="BG84" i="67"/>
  <c r="BT13" i="68" s="1"/>
  <c r="BF84" i="67"/>
  <c r="BS13" i="68" s="1"/>
  <c r="BE84" i="67"/>
  <c r="BR13" i="68" s="1"/>
  <c r="BD84" i="67"/>
  <c r="BQ13" i="68" s="1"/>
  <c r="BC84" i="67"/>
  <c r="BP13" i="68" s="1"/>
  <c r="BB84" i="67"/>
  <c r="BO13" i="68" s="1"/>
  <c r="BA84" i="67"/>
  <c r="BN13" i="68" s="1"/>
  <c r="AZ84" i="67"/>
  <c r="BM13" i="68" s="1"/>
  <c r="AY84" i="67"/>
  <c r="BL13" i="68" s="1"/>
  <c r="AX84" i="67"/>
  <c r="BK13" i="68" s="1"/>
  <c r="AW84" i="67"/>
  <c r="BJ13" i="68" s="1"/>
  <c r="AV84" i="67"/>
  <c r="BI13" i="68" s="1"/>
  <c r="AU84" i="67"/>
  <c r="BH13" i="68" s="1"/>
  <c r="AT84" i="67"/>
  <c r="BG13" i="68" s="1"/>
  <c r="AS84" i="67"/>
  <c r="BF13" i="68" s="1"/>
  <c r="AR84" i="67"/>
  <c r="BE13" i="68" s="1"/>
  <c r="AQ84" i="67"/>
  <c r="BD13" i="68" s="1"/>
  <c r="AP84" i="67"/>
  <c r="BC13" i="68" s="1"/>
  <c r="AO84" i="67"/>
  <c r="BB13" i="68" s="1"/>
  <c r="AN84" i="67"/>
  <c r="BA13" i="68" s="1"/>
  <c r="AM84" i="67"/>
  <c r="AZ13" i="68" s="1"/>
  <c r="AL84" i="67"/>
  <c r="AY13" i="68" s="1"/>
  <c r="AK84" i="67"/>
  <c r="AX13" i="68" s="1"/>
  <c r="AJ84" i="67"/>
  <c r="AW13" i="68" s="1"/>
  <c r="AI84" i="67"/>
  <c r="AV13" i="68" s="1"/>
  <c r="AH84" i="67"/>
  <c r="AU13" i="68" s="1"/>
  <c r="AG84" i="67"/>
  <c r="AT13" i="68" s="1"/>
  <c r="AF84" i="67"/>
  <c r="AS13" i="68" s="1"/>
  <c r="AE84" i="67"/>
  <c r="AR13" i="68" s="1"/>
  <c r="AD84" i="67"/>
  <c r="AQ13" i="68" s="1"/>
  <c r="AC84" i="67"/>
  <c r="AP13" i="68" s="1"/>
  <c r="AB84" i="67"/>
  <c r="AO13" i="68" s="1"/>
  <c r="AA84" i="67"/>
  <c r="AN13" i="68" s="1"/>
  <c r="Z84" i="67"/>
  <c r="AM13" i="68" s="1"/>
  <c r="Y84" i="67"/>
  <c r="AL13" i="68" s="1"/>
  <c r="X84" i="67"/>
  <c r="AK13" i="68" s="1"/>
  <c r="W84" i="67"/>
  <c r="AJ13" i="68" s="1"/>
  <c r="V84" i="67"/>
  <c r="AI13" i="68" s="1"/>
  <c r="U84" i="67"/>
  <c r="AH13" i="68" s="1"/>
  <c r="T84" i="67"/>
  <c r="AG13" i="68" s="1"/>
  <c r="S84" i="67"/>
  <c r="AF13" i="68" s="1"/>
  <c r="R84" i="67"/>
  <c r="AE13" i="68" s="1"/>
  <c r="Q84" i="67"/>
  <c r="AD13" i="68" s="1"/>
  <c r="P84" i="67"/>
  <c r="AC13" i="68" s="1"/>
  <c r="O84" i="67"/>
  <c r="AB13" i="68" s="1"/>
  <c r="N84" i="67"/>
  <c r="AA13" i="68" s="1"/>
  <c r="M84" i="67"/>
  <c r="Z13" i="68" s="1"/>
  <c r="L84" i="67"/>
  <c r="Y13" i="68" s="1"/>
  <c r="K84" i="67"/>
  <c r="X13" i="68" s="1"/>
  <c r="J84" i="67"/>
  <c r="W13" i="68" s="1"/>
  <c r="I84" i="67"/>
  <c r="V13" i="68" s="1"/>
  <c r="H84" i="67"/>
  <c r="U13" i="68" s="1"/>
  <c r="G84" i="67"/>
  <c r="T13" i="68" s="1"/>
  <c r="F84" i="67"/>
  <c r="S13" i="68" s="1"/>
  <c r="BO83" i="67"/>
  <c r="CB12" i="68" s="1"/>
  <c r="BN83" i="67"/>
  <c r="CA12" i="68" s="1"/>
  <c r="BM83" i="67"/>
  <c r="BZ12" i="68" s="1"/>
  <c r="BL83" i="67"/>
  <c r="BY12" i="68" s="1"/>
  <c r="BK83" i="67"/>
  <c r="BX12" i="68" s="1"/>
  <c r="BJ83" i="67"/>
  <c r="BW12" i="68" s="1"/>
  <c r="BI83" i="67"/>
  <c r="BV12" i="68" s="1"/>
  <c r="BH83" i="67"/>
  <c r="BU12" i="68" s="1"/>
  <c r="BG83" i="67"/>
  <c r="BT12" i="68" s="1"/>
  <c r="BF83" i="67"/>
  <c r="BS12" i="68" s="1"/>
  <c r="BE83" i="67"/>
  <c r="BR12" i="68" s="1"/>
  <c r="BD83" i="67"/>
  <c r="BQ12" i="68" s="1"/>
  <c r="BC83" i="67"/>
  <c r="BP12" i="68" s="1"/>
  <c r="BB83" i="67"/>
  <c r="BO12" i="68" s="1"/>
  <c r="BA83" i="67"/>
  <c r="BN12" i="68" s="1"/>
  <c r="AZ83" i="67"/>
  <c r="BM12" i="68" s="1"/>
  <c r="AY83" i="67"/>
  <c r="BL12" i="68" s="1"/>
  <c r="AX83" i="67"/>
  <c r="BK12" i="68" s="1"/>
  <c r="AW83" i="67"/>
  <c r="BJ12" i="68" s="1"/>
  <c r="AV83" i="67"/>
  <c r="BI12" i="68" s="1"/>
  <c r="AU83" i="67"/>
  <c r="BH12" i="68" s="1"/>
  <c r="AT83" i="67"/>
  <c r="BG12" i="68" s="1"/>
  <c r="AS83" i="67"/>
  <c r="BF12" i="68" s="1"/>
  <c r="AR83" i="67"/>
  <c r="BE12" i="68" s="1"/>
  <c r="AQ83" i="67"/>
  <c r="BD12" i="68" s="1"/>
  <c r="AP83" i="67"/>
  <c r="BC12" i="68" s="1"/>
  <c r="AO83" i="67"/>
  <c r="BB12" i="68" s="1"/>
  <c r="AN83" i="67"/>
  <c r="BA12" i="68" s="1"/>
  <c r="AM83" i="67"/>
  <c r="AZ12" i="68" s="1"/>
  <c r="AL83" i="67"/>
  <c r="AY12" i="68" s="1"/>
  <c r="AK83" i="67"/>
  <c r="AX12" i="68" s="1"/>
  <c r="AJ83" i="67"/>
  <c r="AW12" i="68" s="1"/>
  <c r="AI83" i="67"/>
  <c r="AV12" i="68" s="1"/>
  <c r="AH83" i="67"/>
  <c r="AU12" i="68" s="1"/>
  <c r="AG83" i="67"/>
  <c r="AT12" i="68" s="1"/>
  <c r="AF83" i="67"/>
  <c r="AS12" i="68" s="1"/>
  <c r="AE83" i="67"/>
  <c r="AR12" i="68" s="1"/>
  <c r="AD83" i="67"/>
  <c r="AQ12" i="68" s="1"/>
  <c r="AC83" i="67"/>
  <c r="AP12" i="68" s="1"/>
  <c r="AB83" i="67"/>
  <c r="AO12" i="68" s="1"/>
  <c r="AA83" i="67"/>
  <c r="AN12" i="68" s="1"/>
  <c r="Z83" i="67"/>
  <c r="AM12" i="68" s="1"/>
  <c r="Y83" i="67"/>
  <c r="AL12" i="68" s="1"/>
  <c r="X83" i="67"/>
  <c r="AK12" i="68" s="1"/>
  <c r="W83" i="67"/>
  <c r="AJ12" i="68" s="1"/>
  <c r="V83" i="67"/>
  <c r="AI12" i="68" s="1"/>
  <c r="U83" i="67"/>
  <c r="AH12" i="68" s="1"/>
  <c r="T83" i="67"/>
  <c r="AG12" i="68" s="1"/>
  <c r="S83" i="67"/>
  <c r="AF12" i="68" s="1"/>
  <c r="R83" i="67"/>
  <c r="AE12" i="68" s="1"/>
  <c r="Q83" i="67"/>
  <c r="AD12" i="68" s="1"/>
  <c r="P83" i="67"/>
  <c r="AC12" i="68" s="1"/>
  <c r="O83" i="67"/>
  <c r="AB12" i="68" s="1"/>
  <c r="N83" i="67"/>
  <c r="AA12" i="68" s="1"/>
  <c r="M83" i="67"/>
  <c r="Z12" i="68" s="1"/>
  <c r="L83" i="67"/>
  <c r="Y12" i="68" s="1"/>
  <c r="K83" i="67"/>
  <c r="X12" i="68" s="1"/>
  <c r="J83" i="67"/>
  <c r="W12" i="68" s="1"/>
  <c r="I83" i="67"/>
  <c r="V12" i="68" s="1"/>
  <c r="H83" i="67"/>
  <c r="U12" i="68" s="1"/>
  <c r="G83" i="67"/>
  <c r="T12" i="68" s="1"/>
  <c r="F83" i="67"/>
  <c r="S12" i="68" s="1"/>
  <c r="BO82" i="67"/>
  <c r="CB11" i="68" s="1"/>
  <c r="BN82" i="67"/>
  <c r="CA11" i="68" s="1"/>
  <c r="BM82" i="67"/>
  <c r="BZ11" i="68" s="1"/>
  <c r="BL82" i="67"/>
  <c r="BY11" i="68" s="1"/>
  <c r="BK82" i="67"/>
  <c r="BX11" i="68" s="1"/>
  <c r="BJ82" i="67"/>
  <c r="BW11" i="68" s="1"/>
  <c r="BI82" i="67"/>
  <c r="BV11" i="68" s="1"/>
  <c r="BH82" i="67"/>
  <c r="BU11" i="68" s="1"/>
  <c r="BG82" i="67"/>
  <c r="BT11" i="68" s="1"/>
  <c r="BF82" i="67"/>
  <c r="BS11" i="68" s="1"/>
  <c r="BE82" i="67"/>
  <c r="BR11" i="68" s="1"/>
  <c r="BD82" i="67"/>
  <c r="BQ11" i="68" s="1"/>
  <c r="BC82" i="67"/>
  <c r="BP11" i="68" s="1"/>
  <c r="BB82" i="67"/>
  <c r="BO11" i="68" s="1"/>
  <c r="BA82" i="67"/>
  <c r="BN11" i="68" s="1"/>
  <c r="AZ82" i="67"/>
  <c r="BM11" i="68" s="1"/>
  <c r="AY82" i="67"/>
  <c r="BL11" i="68" s="1"/>
  <c r="AX82" i="67"/>
  <c r="BK11" i="68" s="1"/>
  <c r="AW82" i="67"/>
  <c r="BJ11" i="68" s="1"/>
  <c r="AV82" i="67"/>
  <c r="BI11" i="68" s="1"/>
  <c r="AU82" i="67"/>
  <c r="BH11" i="68" s="1"/>
  <c r="AT82" i="67"/>
  <c r="BG11" i="68" s="1"/>
  <c r="AS82" i="67"/>
  <c r="BF11" i="68" s="1"/>
  <c r="AR82" i="67"/>
  <c r="BE11" i="68" s="1"/>
  <c r="AQ82" i="67"/>
  <c r="BD11" i="68" s="1"/>
  <c r="AP82" i="67"/>
  <c r="BC11" i="68" s="1"/>
  <c r="AO82" i="67"/>
  <c r="BB11" i="68" s="1"/>
  <c r="AN82" i="67"/>
  <c r="BA11" i="68" s="1"/>
  <c r="AM82" i="67"/>
  <c r="AZ11" i="68" s="1"/>
  <c r="AL82" i="67"/>
  <c r="AY11" i="68" s="1"/>
  <c r="AK82" i="67"/>
  <c r="AX11" i="68" s="1"/>
  <c r="AJ82" i="67"/>
  <c r="AW11" i="68" s="1"/>
  <c r="AI82" i="67"/>
  <c r="AV11" i="68" s="1"/>
  <c r="AH82" i="67"/>
  <c r="AU11" i="68" s="1"/>
  <c r="AG82" i="67"/>
  <c r="AT11" i="68" s="1"/>
  <c r="AF82" i="67"/>
  <c r="AS11" i="68" s="1"/>
  <c r="AE82" i="67"/>
  <c r="AR11" i="68" s="1"/>
  <c r="AD82" i="67"/>
  <c r="AQ11" i="68" s="1"/>
  <c r="AC82" i="67"/>
  <c r="AP11" i="68" s="1"/>
  <c r="AB82" i="67"/>
  <c r="AO11" i="68" s="1"/>
  <c r="AA82" i="67"/>
  <c r="AN11" i="68" s="1"/>
  <c r="Z82" i="67"/>
  <c r="AM11" i="68" s="1"/>
  <c r="Y82" i="67"/>
  <c r="AL11" i="68" s="1"/>
  <c r="X82" i="67"/>
  <c r="AK11" i="68" s="1"/>
  <c r="W82" i="67"/>
  <c r="AJ11" i="68" s="1"/>
  <c r="V82" i="67"/>
  <c r="AI11" i="68" s="1"/>
  <c r="U82" i="67"/>
  <c r="AH11" i="68" s="1"/>
  <c r="T82" i="67"/>
  <c r="AG11" i="68" s="1"/>
  <c r="S82" i="67"/>
  <c r="AF11" i="68" s="1"/>
  <c r="R82" i="67"/>
  <c r="AE11" i="68" s="1"/>
  <c r="Q82" i="67"/>
  <c r="AD11" i="68" s="1"/>
  <c r="P82" i="67"/>
  <c r="AC11" i="68" s="1"/>
  <c r="O82" i="67"/>
  <c r="AB11" i="68" s="1"/>
  <c r="N82" i="67"/>
  <c r="AA11" i="68" s="1"/>
  <c r="M82" i="67"/>
  <c r="Z11" i="68" s="1"/>
  <c r="L82" i="67"/>
  <c r="Y11" i="68" s="1"/>
  <c r="K82" i="67"/>
  <c r="X11" i="68" s="1"/>
  <c r="J82" i="67"/>
  <c r="W11" i="68" s="1"/>
  <c r="I82" i="67"/>
  <c r="V11" i="68" s="1"/>
  <c r="H82" i="67"/>
  <c r="U11" i="68" s="1"/>
  <c r="G82" i="67"/>
  <c r="T11" i="68" s="1"/>
  <c r="F82" i="67"/>
  <c r="S11" i="68" s="1"/>
  <c r="BO81" i="67"/>
  <c r="CB10" i="68" s="1"/>
  <c r="BN81" i="67"/>
  <c r="CA10" i="68" s="1"/>
  <c r="BM81" i="67"/>
  <c r="BZ10" i="68" s="1"/>
  <c r="BL81" i="67"/>
  <c r="BY10" i="68" s="1"/>
  <c r="BK81" i="67"/>
  <c r="BX10" i="68" s="1"/>
  <c r="BJ81" i="67"/>
  <c r="BW10" i="68" s="1"/>
  <c r="BI81" i="67"/>
  <c r="BV10" i="68" s="1"/>
  <c r="BH81" i="67"/>
  <c r="BU10" i="68" s="1"/>
  <c r="BG81" i="67"/>
  <c r="BT10" i="68" s="1"/>
  <c r="BF81" i="67"/>
  <c r="BS10" i="68" s="1"/>
  <c r="BE81" i="67"/>
  <c r="BR10" i="68" s="1"/>
  <c r="BD81" i="67"/>
  <c r="BQ10" i="68" s="1"/>
  <c r="BC81" i="67"/>
  <c r="BP10" i="68" s="1"/>
  <c r="BB81" i="67"/>
  <c r="BO10" i="68" s="1"/>
  <c r="BA81" i="67"/>
  <c r="BN10" i="68" s="1"/>
  <c r="AZ81" i="67"/>
  <c r="BM10" i="68" s="1"/>
  <c r="AY81" i="67"/>
  <c r="BL10" i="68" s="1"/>
  <c r="AX81" i="67"/>
  <c r="BK10" i="68" s="1"/>
  <c r="AW81" i="67"/>
  <c r="BJ10" i="68" s="1"/>
  <c r="AV81" i="67"/>
  <c r="BI10" i="68" s="1"/>
  <c r="AU81" i="67"/>
  <c r="BH10" i="68" s="1"/>
  <c r="AT81" i="67"/>
  <c r="BG10" i="68" s="1"/>
  <c r="AS81" i="67"/>
  <c r="BF10" i="68" s="1"/>
  <c r="AR81" i="67"/>
  <c r="BE10" i="68" s="1"/>
  <c r="AQ81" i="67"/>
  <c r="BD10" i="68" s="1"/>
  <c r="AP81" i="67"/>
  <c r="BC10" i="68" s="1"/>
  <c r="AO81" i="67"/>
  <c r="BB10" i="68" s="1"/>
  <c r="AN81" i="67"/>
  <c r="BA10" i="68" s="1"/>
  <c r="AM81" i="67"/>
  <c r="AZ10" i="68" s="1"/>
  <c r="AL81" i="67"/>
  <c r="AY10" i="68" s="1"/>
  <c r="AK81" i="67"/>
  <c r="AX10" i="68" s="1"/>
  <c r="AJ81" i="67"/>
  <c r="AW10" i="68" s="1"/>
  <c r="AI81" i="67"/>
  <c r="AV10" i="68" s="1"/>
  <c r="AH81" i="67"/>
  <c r="AU10" i="68" s="1"/>
  <c r="AG81" i="67"/>
  <c r="AT10" i="68" s="1"/>
  <c r="AF81" i="67"/>
  <c r="AS10" i="68" s="1"/>
  <c r="AE81" i="67"/>
  <c r="AR10" i="68" s="1"/>
  <c r="AD81" i="67"/>
  <c r="AQ10" i="68" s="1"/>
  <c r="AC81" i="67"/>
  <c r="AP10" i="68" s="1"/>
  <c r="AB81" i="67"/>
  <c r="AO10" i="68" s="1"/>
  <c r="AA81" i="67"/>
  <c r="AN10" i="68" s="1"/>
  <c r="Z81" i="67"/>
  <c r="AM10" i="68" s="1"/>
  <c r="Y81" i="67"/>
  <c r="AL10" i="68" s="1"/>
  <c r="X81" i="67"/>
  <c r="AK10" i="68" s="1"/>
  <c r="W81" i="67"/>
  <c r="AJ10" i="68" s="1"/>
  <c r="V81" i="67"/>
  <c r="AI10" i="68" s="1"/>
  <c r="U81" i="67"/>
  <c r="AH10" i="68" s="1"/>
  <c r="T81" i="67"/>
  <c r="AG10" i="68" s="1"/>
  <c r="S81" i="67"/>
  <c r="AF10" i="68" s="1"/>
  <c r="R81" i="67"/>
  <c r="AE10" i="68" s="1"/>
  <c r="Q81" i="67"/>
  <c r="AD10" i="68" s="1"/>
  <c r="P81" i="67"/>
  <c r="AC10" i="68" s="1"/>
  <c r="O81" i="67"/>
  <c r="AB10" i="68" s="1"/>
  <c r="N81" i="67"/>
  <c r="AA10" i="68" s="1"/>
  <c r="M81" i="67"/>
  <c r="Z10" i="68" s="1"/>
  <c r="L81" i="67"/>
  <c r="Y10" i="68" s="1"/>
  <c r="K81" i="67"/>
  <c r="X10" i="68" s="1"/>
  <c r="J81" i="67"/>
  <c r="W10" i="68" s="1"/>
  <c r="I81" i="67"/>
  <c r="V10" i="68" s="1"/>
  <c r="H81" i="67"/>
  <c r="U10" i="68" s="1"/>
  <c r="G81" i="67"/>
  <c r="T10" i="68" s="1"/>
  <c r="F81" i="67"/>
  <c r="S10" i="68" s="1"/>
  <c r="BO80" i="67"/>
  <c r="BN80" i="67"/>
  <c r="BM80" i="67"/>
  <c r="BL80" i="67"/>
  <c r="BK80" i="67"/>
  <c r="BJ80" i="67"/>
  <c r="BI80" i="67"/>
  <c r="BH80" i="67"/>
  <c r="BG80" i="67"/>
  <c r="BF80" i="67"/>
  <c r="BE80" i="67"/>
  <c r="BD80" i="67"/>
  <c r="BC80" i="67"/>
  <c r="BB80" i="67"/>
  <c r="BA80" i="67"/>
  <c r="AZ80" i="67"/>
  <c r="AY80" i="67"/>
  <c r="AX80" i="67"/>
  <c r="AW80" i="67"/>
  <c r="AV80" i="67"/>
  <c r="AU80" i="67"/>
  <c r="AT80" i="67"/>
  <c r="AS80" i="67"/>
  <c r="AR80" i="67"/>
  <c r="AQ80" i="67"/>
  <c r="AP80" i="67"/>
  <c r="AO80" i="67"/>
  <c r="AN80" i="67"/>
  <c r="AM80" i="67"/>
  <c r="AL80" i="67"/>
  <c r="AK80" i="67"/>
  <c r="AJ80" i="67"/>
  <c r="AI80" i="67"/>
  <c r="AH80" i="67"/>
  <c r="AG80" i="67"/>
  <c r="AF80" i="67"/>
  <c r="AE80" i="67"/>
  <c r="AD80" i="67"/>
  <c r="AC80" i="67"/>
  <c r="AB80" i="67"/>
  <c r="AA80" i="67"/>
  <c r="Z80" i="67"/>
  <c r="Y80" i="67"/>
  <c r="X80" i="67"/>
  <c r="W80" i="67"/>
  <c r="V80" i="67"/>
  <c r="U80" i="67"/>
  <c r="T80" i="67"/>
  <c r="S80" i="67"/>
  <c r="R80" i="67"/>
  <c r="Q80" i="67"/>
  <c r="P80" i="67"/>
  <c r="O80" i="67"/>
  <c r="N80" i="67"/>
  <c r="M80" i="67"/>
  <c r="L80" i="67"/>
  <c r="K80" i="67"/>
  <c r="J80" i="67"/>
  <c r="I80" i="67"/>
  <c r="H80" i="67"/>
  <c r="G80" i="67"/>
  <c r="F80" i="67"/>
  <c r="BO79" i="67"/>
  <c r="CB6" i="68" s="1"/>
  <c r="BN79" i="67"/>
  <c r="CA6" i="68" s="1"/>
  <c r="BM79" i="67"/>
  <c r="BZ6" i="68" s="1"/>
  <c r="BL79" i="67"/>
  <c r="BY6" i="68" s="1"/>
  <c r="BK79" i="67"/>
  <c r="BX6" i="68" s="1"/>
  <c r="BJ79" i="67"/>
  <c r="BW6" i="68" s="1"/>
  <c r="BI79" i="67"/>
  <c r="BV6" i="68" s="1"/>
  <c r="BH79" i="67"/>
  <c r="BU6" i="68" s="1"/>
  <c r="BG79" i="67"/>
  <c r="BT6" i="68" s="1"/>
  <c r="BF79" i="67"/>
  <c r="BS6" i="68" s="1"/>
  <c r="BE79" i="67"/>
  <c r="BR6" i="68" s="1"/>
  <c r="BD79" i="67"/>
  <c r="BQ6" i="68" s="1"/>
  <c r="BC79" i="67"/>
  <c r="BP6" i="68" s="1"/>
  <c r="BB79" i="67"/>
  <c r="BO6" i="68" s="1"/>
  <c r="BA79" i="67"/>
  <c r="BN6" i="68" s="1"/>
  <c r="AZ79" i="67"/>
  <c r="BM6" i="68" s="1"/>
  <c r="AY79" i="67"/>
  <c r="BL6" i="68" s="1"/>
  <c r="AX79" i="67"/>
  <c r="BK6" i="68" s="1"/>
  <c r="AW79" i="67"/>
  <c r="BJ6" i="68" s="1"/>
  <c r="AV79" i="67"/>
  <c r="BI6" i="68" s="1"/>
  <c r="AU79" i="67"/>
  <c r="BH6" i="68" s="1"/>
  <c r="AT79" i="67"/>
  <c r="BG6" i="68" s="1"/>
  <c r="AS79" i="67"/>
  <c r="BF6" i="68" s="1"/>
  <c r="AR79" i="67"/>
  <c r="BE6" i="68" s="1"/>
  <c r="AQ79" i="67"/>
  <c r="BD6" i="68" s="1"/>
  <c r="AP79" i="67"/>
  <c r="BC6" i="68" s="1"/>
  <c r="AO79" i="67"/>
  <c r="BB6" i="68" s="1"/>
  <c r="AN79" i="67"/>
  <c r="BA6" i="68" s="1"/>
  <c r="AM79" i="67"/>
  <c r="AZ6" i="68" s="1"/>
  <c r="AL79" i="67"/>
  <c r="AY6" i="68" s="1"/>
  <c r="AK79" i="67"/>
  <c r="AX6" i="68" s="1"/>
  <c r="AJ79" i="67"/>
  <c r="AW6" i="68" s="1"/>
  <c r="AI79" i="67"/>
  <c r="AV6" i="68" s="1"/>
  <c r="AH79" i="67"/>
  <c r="AU6" i="68" s="1"/>
  <c r="AG79" i="67"/>
  <c r="AT6" i="68" s="1"/>
  <c r="AF79" i="67"/>
  <c r="AS6" i="68" s="1"/>
  <c r="AE79" i="67"/>
  <c r="AR6" i="68" s="1"/>
  <c r="AD79" i="67"/>
  <c r="AQ6" i="68" s="1"/>
  <c r="AC79" i="67"/>
  <c r="AP6" i="68" s="1"/>
  <c r="AB79" i="67"/>
  <c r="AO6" i="68" s="1"/>
  <c r="AA79" i="67"/>
  <c r="AN6" i="68" s="1"/>
  <c r="Z79" i="67"/>
  <c r="AM6" i="68" s="1"/>
  <c r="Y79" i="67"/>
  <c r="AL6" i="68" s="1"/>
  <c r="X79" i="67"/>
  <c r="AK6" i="68" s="1"/>
  <c r="W79" i="67"/>
  <c r="AJ6" i="68" s="1"/>
  <c r="V79" i="67"/>
  <c r="AI6" i="68" s="1"/>
  <c r="U79" i="67"/>
  <c r="AH6" i="68" s="1"/>
  <c r="T79" i="67"/>
  <c r="AG6" i="68" s="1"/>
  <c r="S79" i="67"/>
  <c r="AF6" i="68" s="1"/>
  <c r="R79" i="67"/>
  <c r="AE6" i="68" s="1"/>
  <c r="Q79" i="67"/>
  <c r="AD6" i="68" s="1"/>
  <c r="P79" i="67"/>
  <c r="AC6" i="68" s="1"/>
  <c r="O79" i="67"/>
  <c r="AB6" i="68" s="1"/>
  <c r="N79" i="67"/>
  <c r="AA6" i="68" s="1"/>
  <c r="M79" i="67"/>
  <c r="Z6" i="68" s="1"/>
  <c r="L79" i="67"/>
  <c r="Y6" i="68" s="1"/>
  <c r="K79" i="67"/>
  <c r="X6" i="68" s="1"/>
  <c r="J79" i="67"/>
  <c r="W6" i="68" s="1"/>
  <c r="I79" i="67"/>
  <c r="V6" i="68" s="1"/>
  <c r="H79" i="67"/>
  <c r="U6" i="68" s="1"/>
  <c r="G79" i="67"/>
  <c r="T6" i="68" s="1"/>
  <c r="F79" i="67"/>
  <c r="S6" i="68" s="1"/>
  <c r="BO78" i="67"/>
  <c r="CB9" i="68" s="1"/>
  <c r="BN78" i="67"/>
  <c r="CA9" i="68" s="1"/>
  <c r="BM78" i="67"/>
  <c r="BZ9" i="68" s="1"/>
  <c r="BL78" i="67"/>
  <c r="BY9" i="68" s="1"/>
  <c r="BK78" i="67"/>
  <c r="BX9" i="68" s="1"/>
  <c r="BJ78" i="67"/>
  <c r="BW9" i="68" s="1"/>
  <c r="BI78" i="67"/>
  <c r="BV9" i="68" s="1"/>
  <c r="BH78" i="67"/>
  <c r="BU9" i="68" s="1"/>
  <c r="BG78" i="67"/>
  <c r="BT9" i="68" s="1"/>
  <c r="BF78" i="67"/>
  <c r="BS9" i="68" s="1"/>
  <c r="BE78" i="67"/>
  <c r="BR9" i="68" s="1"/>
  <c r="BD78" i="67"/>
  <c r="BQ9" i="68" s="1"/>
  <c r="BC78" i="67"/>
  <c r="BP9" i="68" s="1"/>
  <c r="BB78" i="67"/>
  <c r="BO9" i="68" s="1"/>
  <c r="BA78" i="67"/>
  <c r="BN9" i="68" s="1"/>
  <c r="AZ78" i="67"/>
  <c r="BM9" i="68" s="1"/>
  <c r="AY78" i="67"/>
  <c r="BL9" i="68" s="1"/>
  <c r="AX78" i="67"/>
  <c r="BK9" i="68" s="1"/>
  <c r="AW78" i="67"/>
  <c r="BJ9" i="68" s="1"/>
  <c r="AV78" i="67"/>
  <c r="BI9" i="68" s="1"/>
  <c r="AU78" i="67"/>
  <c r="BH9" i="68" s="1"/>
  <c r="AT78" i="67"/>
  <c r="BG9" i="68" s="1"/>
  <c r="AS78" i="67"/>
  <c r="BF9" i="68" s="1"/>
  <c r="AR78" i="67"/>
  <c r="BE9" i="68" s="1"/>
  <c r="AQ78" i="67"/>
  <c r="BD9" i="68" s="1"/>
  <c r="AP78" i="67"/>
  <c r="BC9" i="68" s="1"/>
  <c r="AO78" i="67"/>
  <c r="BB9" i="68" s="1"/>
  <c r="AN78" i="67"/>
  <c r="BA9" i="68" s="1"/>
  <c r="AM78" i="67"/>
  <c r="AZ9" i="68" s="1"/>
  <c r="AL78" i="67"/>
  <c r="AY9" i="68" s="1"/>
  <c r="AK78" i="67"/>
  <c r="AX9" i="68" s="1"/>
  <c r="AJ78" i="67"/>
  <c r="AW9" i="68" s="1"/>
  <c r="AI78" i="67"/>
  <c r="AV9" i="68" s="1"/>
  <c r="AH78" i="67"/>
  <c r="AU9" i="68" s="1"/>
  <c r="AG78" i="67"/>
  <c r="AT9" i="68" s="1"/>
  <c r="AF78" i="67"/>
  <c r="AS9" i="68" s="1"/>
  <c r="AE78" i="67"/>
  <c r="AR9" i="68" s="1"/>
  <c r="AD78" i="67"/>
  <c r="AQ9" i="68" s="1"/>
  <c r="AC78" i="67"/>
  <c r="AP9" i="68" s="1"/>
  <c r="AB78" i="67"/>
  <c r="AO9" i="68" s="1"/>
  <c r="AA78" i="67"/>
  <c r="AN9" i="68" s="1"/>
  <c r="Z78" i="67"/>
  <c r="AM9" i="68" s="1"/>
  <c r="Y78" i="67"/>
  <c r="AL9" i="68" s="1"/>
  <c r="X78" i="67"/>
  <c r="AK9" i="68" s="1"/>
  <c r="W78" i="67"/>
  <c r="AJ9" i="68" s="1"/>
  <c r="V78" i="67"/>
  <c r="AI9" i="68" s="1"/>
  <c r="U78" i="67"/>
  <c r="AH9" i="68" s="1"/>
  <c r="T78" i="67"/>
  <c r="AG9" i="68" s="1"/>
  <c r="S78" i="67"/>
  <c r="AF9" i="68" s="1"/>
  <c r="R78" i="67"/>
  <c r="AE9" i="68" s="1"/>
  <c r="Q78" i="67"/>
  <c r="AD9" i="68" s="1"/>
  <c r="P78" i="67"/>
  <c r="AC9" i="68" s="1"/>
  <c r="O78" i="67"/>
  <c r="AB9" i="68" s="1"/>
  <c r="N78" i="67"/>
  <c r="AA9" i="68" s="1"/>
  <c r="M78" i="67"/>
  <c r="Z9" i="68" s="1"/>
  <c r="L78" i="67"/>
  <c r="Y9" i="68" s="1"/>
  <c r="K78" i="67"/>
  <c r="X9" i="68" s="1"/>
  <c r="J78" i="67"/>
  <c r="W9" i="68" s="1"/>
  <c r="I78" i="67"/>
  <c r="V9" i="68" s="1"/>
  <c r="H78" i="67"/>
  <c r="U9" i="68" s="1"/>
  <c r="G78" i="67"/>
  <c r="T9" i="68" s="1"/>
  <c r="F78" i="67"/>
  <c r="S9" i="68" s="1"/>
  <c r="BO77" i="67"/>
  <c r="BN77" i="67"/>
  <c r="BM77" i="67"/>
  <c r="BL77" i="67"/>
  <c r="BK77" i="67"/>
  <c r="BJ77" i="67"/>
  <c r="BI77" i="67"/>
  <c r="BH77" i="67"/>
  <c r="BG77" i="67"/>
  <c r="BF77" i="67"/>
  <c r="BE77" i="67"/>
  <c r="BD77" i="67"/>
  <c r="BC77" i="67"/>
  <c r="BB77" i="67"/>
  <c r="BA77" i="67"/>
  <c r="AZ77" i="67"/>
  <c r="AY77" i="67"/>
  <c r="AX77" i="67"/>
  <c r="AW77" i="67"/>
  <c r="AV77" i="67"/>
  <c r="AU77" i="67"/>
  <c r="AT77" i="67"/>
  <c r="AS77" i="67"/>
  <c r="AR77" i="67"/>
  <c r="AQ77" i="67"/>
  <c r="AP77" i="67"/>
  <c r="AO77" i="67"/>
  <c r="AN77" i="67"/>
  <c r="AM77" i="67"/>
  <c r="AL77" i="67"/>
  <c r="AK77" i="67"/>
  <c r="AJ77" i="67"/>
  <c r="AI77" i="67"/>
  <c r="AH77" i="67"/>
  <c r="AG77" i="67"/>
  <c r="AF77" i="67"/>
  <c r="AE77" i="67"/>
  <c r="AD77" i="67"/>
  <c r="AC77" i="67"/>
  <c r="AB77" i="67"/>
  <c r="AA77" i="67"/>
  <c r="Z77" i="67"/>
  <c r="Y77" i="67"/>
  <c r="X77" i="67"/>
  <c r="W77" i="67"/>
  <c r="V77" i="67"/>
  <c r="U77" i="67"/>
  <c r="T77" i="67"/>
  <c r="S77" i="67"/>
  <c r="R77" i="67"/>
  <c r="Q77" i="67"/>
  <c r="P77" i="67"/>
  <c r="O77" i="67"/>
  <c r="N77" i="67"/>
  <c r="M77" i="67"/>
  <c r="L77" i="67"/>
  <c r="K77" i="67"/>
  <c r="J77" i="67"/>
  <c r="I77" i="67"/>
  <c r="H77" i="67"/>
  <c r="G77" i="67"/>
  <c r="F77" i="67"/>
  <c r="BO76" i="67"/>
  <c r="CB15" i="68" s="1"/>
  <c r="BN76" i="67"/>
  <c r="CA15" i="68" s="1"/>
  <c r="BM76" i="67"/>
  <c r="BZ15" i="68" s="1"/>
  <c r="BL76" i="67"/>
  <c r="BY15" i="68" s="1"/>
  <c r="BK76" i="67"/>
  <c r="BX15" i="68" s="1"/>
  <c r="BJ76" i="67"/>
  <c r="BW15" i="68" s="1"/>
  <c r="BI76" i="67"/>
  <c r="BV15" i="68" s="1"/>
  <c r="BH76" i="67"/>
  <c r="BU15" i="68" s="1"/>
  <c r="BG76" i="67"/>
  <c r="BT15" i="68" s="1"/>
  <c r="BF76" i="67"/>
  <c r="BS15" i="68" s="1"/>
  <c r="BE76" i="67"/>
  <c r="BR15" i="68" s="1"/>
  <c r="BD76" i="67"/>
  <c r="BQ15" i="68" s="1"/>
  <c r="BC76" i="67"/>
  <c r="BP15" i="68" s="1"/>
  <c r="BB76" i="67"/>
  <c r="BO15" i="68" s="1"/>
  <c r="BA76" i="67"/>
  <c r="BN15" i="68" s="1"/>
  <c r="AZ76" i="67"/>
  <c r="BM15" i="68" s="1"/>
  <c r="AY76" i="67"/>
  <c r="BL15" i="68" s="1"/>
  <c r="AX76" i="67"/>
  <c r="BK15" i="68" s="1"/>
  <c r="AW76" i="67"/>
  <c r="BJ15" i="68" s="1"/>
  <c r="AV76" i="67"/>
  <c r="BI15" i="68" s="1"/>
  <c r="AU76" i="67"/>
  <c r="BH15" i="68" s="1"/>
  <c r="AT76" i="67"/>
  <c r="BG15" i="68" s="1"/>
  <c r="AS76" i="67"/>
  <c r="BF15" i="68" s="1"/>
  <c r="AR76" i="67"/>
  <c r="BE15" i="68" s="1"/>
  <c r="AQ76" i="67"/>
  <c r="BD15" i="68" s="1"/>
  <c r="AP76" i="67"/>
  <c r="BC15" i="68" s="1"/>
  <c r="AO76" i="67"/>
  <c r="BB15" i="68" s="1"/>
  <c r="AN76" i="67"/>
  <c r="BA15" i="68" s="1"/>
  <c r="AM76" i="67"/>
  <c r="AZ15" i="68" s="1"/>
  <c r="AL76" i="67"/>
  <c r="AY15" i="68" s="1"/>
  <c r="AK76" i="67"/>
  <c r="AX15" i="68" s="1"/>
  <c r="AJ76" i="67"/>
  <c r="AW15" i="68" s="1"/>
  <c r="AI76" i="67"/>
  <c r="AV15" i="68" s="1"/>
  <c r="AH76" i="67"/>
  <c r="AU15" i="68" s="1"/>
  <c r="AG76" i="67"/>
  <c r="AT15" i="68" s="1"/>
  <c r="AF76" i="67"/>
  <c r="AS15" i="68" s="1"/>
  <c r="AE76" i="67"/>
  <c r="AR15" i="68" s="1"/>
  <c r="AD76" i="67"/>
  <c r="AQ15" i="68" s="1"/>
  <c r="AC76" i="67"/>
  <c r="AP15" i="68" s="1"/>
  <c r="AB76" i="67"/>
  <c r="AO15" i="68" s="1"/>
  <c r="AA76" i="67"/>
  <c r="AN15" i="68" s="1"/>
  <c r="Z76" i="67"/>
  <c r="AM15" i="68" s="1"/>
  <c r="Y76" i="67"/>
  <c r="AL15" i="68" s="1"/>
  <c r="X76" i="67"/>
  <c r="AK15" i="68" s="1"/>
  <c r="W76" i="67"/>
  <c r="AJ15" i="68" s="1"/>
  <c r="V76" i="67"/>
  <c r="AI15" i="68" s="1"/>
  <c r="U76" i="67"/>
  <c r="AH15" i="68" s="1"/>
  <c r="T76" i="67"/>
  <c r="AG15" i="68" s="1"/>
  <c r="S76" i="67"/>
  <c r="AF15" i="68" s="1"/>
  <c r="R76" i="67"/>
  <c r="AE15" i="68" s="1"/>
  <c r="Q76" i="67"/>
  <c r="AD15" i="68" s="1"/>
  <c r="P76" i="67"/>
  <c r="AC15" i="68" s="1"/>
  <c r="O76" i="67"/>
  <c r="AB15" i="68" s="1"/>
  <c r="N76" i="67"/>
  <c r="AA15" i="68" s="1"/>
  <c r="M76" i="67"/>
  <c r="Z15" i="68" s="1"/>
  <c r="L76" i="67"/>
  <c r="Y15" i="68" s="1"/>
  <c r="K76" i="67"/>
  <c r="X15" i="68" s="1"/>
  <c r="J76" i="67"/>
  <c r="W15" i="68" s="1"/>
  <c r="I76" i="67"/>
  <c r="V15" i="68" s="1"/>
  <c r="H76" i="67"/>
  <c r="U15" i="68" s="1"/>
  <c r="G76" i="67"/>
  <c r="T15" i="68" s="1"/>
  <c r="F76" i="67"/>
  <c r="S15" i="68" s="1"/>
  <c r="BO75" i="67"/>
  <c r="BN75" i="67"/>
  <c r="BM75" i="67"/>
  <c r="BL75" i="67"/>
  <c r="BK75" i="67"/>
  <c r="BJ75" i="67"/>
  <c r="BI75" i="67"/>
  <c r="BH75" i="67"/>
  <c r="BG75" i="67"/>
  <c r="BF75" i="67"/>
  <c r="BE75" i="67"/>
  <c r="BD75" i="67"/>
  <c r="BC75" i="67"/>
  <c r="BB75" i="67"/>
  <c r="BA75" i="67"/>
  <c r="AZ75" i="67"/>
  <c r="AY75" i="67"/>
  <c r="AX75" i="67"/>
  <c r="AW75" i="67"/>
  <c r="AV75" i="67"/>
  <c r="AU75" i="67"/>
  <c r="AT75" i="67"/>
  <c r="AS75" i="67"/>
  <c r="AR75" i="67"/>
  <c r="AQ75" i="67"/>
  <c r="AP75" i="67"/>
  <c r="AO75" i="67"/>
  <c r="AN75" i="67"/>
  <c r="AM75" i="67"/>
  <c r="AL75" i="67"/>
  <c r="AK75" i="67"/>
  <c r="AJ75" i="67"/>
  <c r="AI75" i="67"/>
  <c r="AH75" i="67"/>
  <c r="AG75" i="67"/>
  <c r="AF75" i="67"/>
  <c r="AE75" i="67"/>
  <c r="AD75" i="67"/>
  <c r="AC75" i="67"/>
  <c r="AB75" i="67"/>
  <c r="AA75" i="67"/>
  <c r="Z75" i="67"/>
  <c r="Y75" i="67"/>
  <c r="X75" i="67"/>
  <c r="W75" i="67"/>
  <c r="V75" i="67"/>
  <c r="U75" i="67"/>
  <c r="T75" i="67"/>
  <c r="S75" i="67"/>
  <c r="R75" i="67"/>
  <c r="Q75" i="67"/>
  <c r="P75" i="67"/>
  <c r="O75" i="67"/>
  <c r="N75" i="67"/>
  <c r="M75" i="67"/>
  <c r="L75" i="67"/>
  <c r="K75" i="67"/>
  <c r="J75" i="67"/>
  <c r="I75" i="67"/>
  <c r="H75" i="67"/>
  <c r="G75" i="67"/>
  <c r="F75" i="67"/>
  <c r="BO74" i="67"/>
  <c r="CB8" i="68" s="1"/>
  <c r="BN74" i="67"/>
  <c r="CA8" i="68" s="1"/>
  <c r="BM74" i="67"/>
  <c r="BZ8" i="68" s="1"/>
  <c r="BL74" i="67"/>
  <c r="BY8" i="68" s="1"/>
  <c r="BK74" i="67"/>
  <c r="BX8" i="68" s="1"/>
  <c r="BJ74" i="67"/>
  <c r="BW8" i="68" s="1"/>
  <c r="BI74" i="67"/>
  <c r="BV8" i="68" s="1"/>
  <c r="BH74" i="67"/>
  <c r="BU8" i="68" s="1"/>
  <c r="BG74" i="67"/>
  <c r="BT8" i="68" s="1"/>
  <c r="BF74" i="67"/>
  <c r="BS8" i="68" s="1"/>
  <c r="BE74" i="67"/>
  <c r="BR8" i="68" s="1"/>
  <c r="BD74" i="67"/>
  <c r="BQ8" i="68" s="1"/>
  <c r="BC74" i="67"/>
  <c r="BP8" i="68" s="1"/>
  <c r="BB74" i="67"/>
  <c r="BO8" i="68" s="1"/>
  <c r="BA74" i="67"/>
  <c r="BN8" i="68" s="1"/>
  <c r="AZ74" i="67"/>
  <c r="BM8" i="68" s="1"/>
  <c r="AY74" i="67"/>
  <c r="BL8" i="68" s="1"/>
  <c r="AX74" i="67"/>
  <c r="BK8" i="68" s="1"/>
  <c r="AW74" i="67"/>
  <c r="BJ8" i="68" s="1"/>
  <c r="AV74" i="67"/>
  <c r="BI8" i="68" s="1"/>
  <c r="AU74" i="67"/>
  <c r="BH8" i="68" s="1"/>
  <c r="AT74" i="67"/>
  <c r="BG8" i="68" s="1"/>
  <c r="AS74" i="67"/>
  <c r="BF8" i="68" s="1"/>
  <c r="AR74" i="67"/>
  <c r="BE8" i="68" s="1"/>
  <c r="AQ74" i="67"/>
  <c r="BD8" i="68" s="1"/>
  <c r="AP74" i="67"/>
  <c r="BC8" i="68" s="1"/>
  <c r="AO74" i="67"/>
  <c r="BB8" i="68" s="1"/>
  <c r="AN74" i="67"/>
  <c r="BA8" i="68" s="1"/>
  <c r="AM74" i="67"/>
  <c r="AZ8" i="68" s="1"/>
  <c r="AL74" i="67"/>
  <c r="AY8" i="68" s="1"/>
  <c r="AK74" i="67"/>
  <c r="AX8" i="68" s="1"/>
  <c r="AJ74" i="67"/>
  <c r="AW8" i="68" s="1"/>
  <c r="AI74" i="67"/>
  <c r="AV8" i="68" s="1"/>
  <c r="AH74" i="67"/>
  <c r="AU8" i="68" s="1"/>
  <c r="AG74" i="67"/>
  <c r="AT8" i="68" s="1"/>
  <c r="AF74" i="67"/>
  <c r="AS8" i="68" s="1"/>
  <c r="AE74" i="67"/>
  <c r="AR8" i="68" s="1"/>
  <c r="AD74" i="67"/>
  <c r="AQ8" i="68" s="1"/>
  <c r="AC74" i="67"/>
  <c r="AP8" i="68" s="1"/>
  <c r="AB74" i="67"/>
  <c r="AO8" i="68" s="1"/>
  <c r="AA74" i="67"/>
  <c r="AN8" i="68" s="1"/>
  <c r="Z74" i="67"/>
  <c r="AM8" i="68" s="1"/>
  <c r="Y74" i="67"/>
  <c r="AL8" i="68" s="1"/>
  <c r="X74" i="67"/>
  <c r="AK8" i="68" s="1"/>
  <c r="W74" i="67"/>
  <c r="AJ8" i="68" s="1"/>
  <c r="V74" i="67"/>
  <c r="AI8" i="68" s="1"/>
  <c r="U74" i="67"/>
  <c r="AH8" i="68" s="1"/>
  <c r="T74" i="67"/>
  <c r="AG8" i="68" s="1"/>
  <c r="S74" i="67"/>
  <c r="AF8" i="68" s="1"/>
  <c r="R74" i="67"/>
  <c r="AE8" i="68" s="1"/>
  <c r="Q74" i="67"/>
  <c r="AD8" i="68" s="1"/>
  <c r="P74" i="67"/>
  <c r="AC8" i="68" s="1"/>
  <c r="O74" i="67"/>
  <c r="AB8" i="68" s="1"/>
  <c r="N74" i="67"/>
  <c r="AA8" i="68" s="1"/>
  <c r="M74" i="67"/>
  <c r="Z8" i="68" s="1"/>
  <c r="L74" i="67"/>
  <c r="Y8" i="68" s="1"/>
  <c r="K74" i="67"/>
  <c r="X8" i="68" s="1"/>
  <c r="J74" i="67"/>
  <c r="W8" i="68" s="1"/>
  <c r="I74" i="67"/>
  <c r="V8" i="68" s="1"/>
  <c r="H74" i="67"/>
  <c r="U8" i="68" s="1"/>
  <c r="G74" i="67"/>
  <c r="T8" i="68" s="1"/>
  <c r="F74" i="67"/>
  <c r="S8" i="68" s="1"/>
  <c r="AB73" i="67"/>
  <c r="BO71" i="67"/>
  <c r="BN71" i="67"/>
  <c r="BM71" i="67"/>
  <c r="BL71" i="67"/>
  <c r="BK71" i="67"/>
  <c r="BJ71" i="67"/>
  <c r="BI71" i="67"/>
  <c r="BH71" i="67"/>
  <c r="BG71" i="67"/>
  <c r="BF71" i="67"/>
  <c r="BE71" i="67"/>
  <c r="BD71" i="67"/>
  <c r="BC71" i="67"/>
  <c r="BB71" i="67"/>
  <c r="BA71" i="67"/>
  <c r="AZ71" i="67"/>
  <c r="AY71" i="67"/>
  <c r="AX71" i="67"/>
  <c r="AW71" i="67"/>
  <c r="AV71" i="67"/>
  <c r="AU71" i="67"/>
  <c r="AT71" i="67"/>
  <c r="AS71" i="67"/>
  <c r="AR71" i="67"/>
  <c r="AQ71" i="67"/>
  <c r="AP71" i="67"/>
  <c r="AO71" i="67"/>
  <c r="AN71" i="67"/>
  <c r="AM71" i="67"/>
  <c r="AL71" i="67"/>
  <c r="AK71" i="67"/>
  <c r="AJ71" i="67"/>
  <c r="AI71" i="67"/>
  <c r="AH71" i="67"/>
  <c r="AG71" i="67"/>
  <c r="AF71" i="67"/>
  <c r="AE71" i="67"/>
  <c r="AD71" i="67"/>
  <c r="AC71" i="67"/>
  <c r="AB71" i="67"/>
  <c r="AA71" i="67"/>
  <c r="Z71" i="67"/>
  <c r="Y71" i="67"/>
  <c r="X71" i="67"/>
  <c r="W71" i="67"/>
  <c r="V71" i="67"/>
  <c r="U71" i="67"/>
  <c r="T71" i="67"/>
  <c r="S71" i="67"/>
  <c r="R71" i="67"/>
  <c r="Q71" i="67"/>
  <c r="P71" i="67"/>
  <c r="O71" i="67"/>
  <c r="N71" i="67"/>
  <c r="M71" i="67"/>
  <c r="L71" i="67"/>
  <c r="K71" i="67"/>
  <c r="J71" i="67"/>
  <c r="I71" i="67"/>
  <c r="H71" i="67"/>
  <c r="G71" i="67"/>
  <c r="F71" i="67"/>
  <c r="BO70" i="67"/>
  <c r="BN70" i="67"/>
  <c r="BM70" i="67"/>
  <c r="BL70" i="67"/>
  <c r="BK70" i="67"/>
  <c r="BJ70" i="67"/>
  <c r="BI70" i="67"/>
  <c r="BH70" i="67"/>
  <c r="BG70" i="67"/>
  <c r="BF70" i="67"/>
  <c r="BE70" i="67"/>
  <c r="BD70" i="67"/>
  <c r="BC70" i="67"/>
  <c r="BB70" i="67"/>
  <c r="BA70" i="67"/>
  <c r="AZ70" i="67"/>
  <c r="AY70" i="67"/>
  <c r="AX70" i="67"/>
  <c r="AW70" i="67"/>
  <c r="AV70" i="67"/>
  <c r="AU70" i="67"/>
  <c r="AT70" i="67"/>
  <c r="AS70" i="67"/>
  <c r="AR70" i="67"/>
  <c r="AQ70" i="67"/>
  <c r="AP70" i="67"/>
  <c r="AO70" i="67"/>
  <c r="AN70" i="67"/>
  <c r="AM70" i="67"/>
  <c r="AL70" i="67"/>
  <c r="AK70" i="67"/>
  <c r="AJ70" i="67"/>
  <c r="AI70" i="67"/>
  <c r="AH70" i="67"/>
  <c r="AG70" i="67"/>
  <c r="AF70" i="67"/>
  <c r="AE70" i="67"/>
  <c r="AD70" i="67"/>
  <c r="AC70" i="67"/>
  <c r="AB70" i="67"/>
  <c r="AA70" i="67"/>
  <c r="Z70" i="67"/>
  <c r="Y70" i="67"/>
  <c r="X70" i="67"/>
  <c r="W70" i="67"/>
  <c r="V70" i="67"/>
  <c r="U70" i="67"/>
  <c r="T70" i="67"/>
  <c r="S70" i="67"/>
  <c r="R70" i="67"/>
  <c r="Q70" i="67"/>
  <c r="P70" i="67"/>
  <c r="O70" i="67"/>
  <c r="N70" i="67"/>
  <c r="M70" i="67"/>
  <c r="L70" i="67"/>
  <c r="K70" i="67"/>
  <c r="J70" i="67"/>
  <c r="I70" i="67"/>
  <c r="H70" i="67"/>
  <c r="G70" i="67"/>
  <c r="F70" i="67"/>
  <c r="BO69" i="67"/>
  <c r="BN69" i="67"/>
  <c r="BM69" i="67"/>
  <c r="BL69" i="67"/>
  <c r="BK69" i="67"/>
  <c r="BJ69" i="67"/>
  <c r="BI69" i="67"/>
  <c r="BH69" i="67"/>
  <c r="BG69" i="67"/>
  <c r="BF69" i="67"/>
  <c r="BE69" i="67"/>
  <c r="BD69" i="67"/>
  <c r="BC69" i="67"/>
  <c r="BB69" i="67"/>
  <c r="BA69" i="67"/>
  <c r="AZ69" i="67"/>
  <c r="AY69" i="67"/>
  <c r="AX69" i="67"/>
  <c r="AW69" i="67"/>
  <c r="AV69" i="67"/>
  <c r="AU69" i="67"/>
  <c r="AT69" i="67"/>
  <c r="AS69" i="67"/>
  <c r="AR69" i="67"/>
  <c r="AQ69" i="67"/>
  <c r="AP69" i="67"/>
  <c r="AO69" i="67"/>
  <c r="AN69" i="67"/>
  <c r="AM69" i="67"/>
  <c r="AL69" i="67"/>
  <c r="AK69" i="67"/>
  <c r="AJ69" i="67"/>
  <c r="AI69" i="67"/>
  <c r="AH69" i="67"/>
  <c r="AG69" i="67"/>
  <c r="AF69" i="67"/>
  <c r="AE69" i="67"/>
  <c r="AD69" i="67"/>
  <c r="AC69" i="67"/>
  <c r="AB69" i="67"/>
  <c r="AA69" i="67"/>
  <c r="Z69" i="67"/>
  <c r="Y69" i="67"/>
  <c r="X69" i="67"/>
  <c r="W69" i="67"/>
  <c r="V69" i="67"/>
  <c r="U69" i="67"/>
  <c r="T69" i="67"/>
  <c r="S69" i="67"/>
  <c r="R69" i="67"/>
  <c r="Q69" i="67"/>
  <c r="P69" i="67"/>
  <c r="O69" i="67"/>
  <c r="N69" i="67"/>
  <c r="M69" i="67"/>
  <c r="L69" i="67"/>
  <c r="K69" i="67"/>
  <c r="J69" i="67"/>
  <c r="I69" i="67"/>
  <c r="H69" i="67"/>
  <c r="G69" i="67"/>
  <c r="F69" i="67"/>
  <c r="BO68" i="67"/>
  <c r="BN68" i="67"/>
  <c r="BM68" i="67"/>
  <c r="BL68" i="67"/>
  <c r="BK68" i="67"/>
  <c r="BJ68" i="67"/>
  <c r="BI68" i="67"/>
  <c r="BH68" i="67"/>
  <c r="BG68" i="67"/>
  <c r="BF68" i="67"/>
  <c r="BE68" i="67"/>
  <c r="BD68" i="67"/>
  <c r="BC68" i="67"/>
  <c r="BB68" i="67"/>
  <c r="BA68" i="67"/>
  <c r="AZ68" i="67"/>
  <c r="AY68" i="67"/>
  <c r="AX68" i="67"/>
  <c r="AW68" i="67"/>
  <c r="AV68" i="67"/>
  <c r="AU68" i="67"/>
  <c r="AT68" i="67"/>
  <c r="AS68" i="67"/>
  <c r="AR68" i="67"/>
  <c r="AQ68" i="67"/>
  <c r="AP68" i="67"/>
  <c r="AO68" i="67"/>
  <c r="AN68" i="67"/>
  <c r="AM68" i="67"/>
  <c r="AL68" i="67"/>
  <c r="AK68" i="67"/>
  <c r="AJ68" i="67"/>
  <c r="AI68" i="67"/>
  <c r="AH68" i="67"/>
  <c r="AG68" i="67"/>
  <c r="AF68" i="67"/>
  <c r="AE68" i="67"/>
  <c r="AD68" i="67"/>
  <c r="AC68" i="67"/>
  <c r="AB68" i="67"/>
  <c r="AA68" i="67"/>
  <c r="Z68" i="67"/>
  <c r="Y68" i="67"/>
  <c r="X68" i="67"/>
  <c r="W68" i="67"/>
  <c r="V68" i="67"/>
  <c r="U68" i="67"/>
  <c r="T68" i="67"/>
  <c r="S68" i="67"/>
  <c r="R68" i="67"/>
  <c r="Q68" i="67"/>
  <c r="P68" i="67"/>
  <c r="O68" i="67"/>
  <c r="N68" i="67"/>
  <c r="M68" i="67"/>
  <c r="L68" i="67"/>
  <c r="K68" i="67"/>
  <c r="J68" i="67"/>
  <c r="I68" i="67"/>
  <c r="H68" i="67"/>
  <c r="G68" i="67"/>
  <c r="F68" i="67"/>
  <c r="BO67" i="67"/>
  <c r="BN67" i="67"/>
  <c r="BM67" i="67"/>
  <c r="BL67" i="67"/>
  <c r="BK67" i="67"/>
  <c r="BJ67" i="67"/>
  <c r="BI67" i="67"/>
  <c r="BH67" i="67"/>
  <c r="BG67" i="67"/>
  <c r="BF67" i="67"/>
  <c r="BE67" i="67"/>
  <c r="BD67" i="67"/>
  <c r="BC67" i="67"/>
  <c r="BB67" i="67"/>
  <c r="BA67" i="67"/>
  <c r="AZ67" i="67"/>
  <c r="AY67" i="67"/>
  <c r="AX67" i="67"/>
  <c r="AW67" i="67"/>
  <c r="AV67" i="67"/>
  <c r="AU67" i="67"/>
  <c r="AT67" i="67"/>
  <c r="AS67" i="67"/>
  <c r="AR67" i="67"/>
  <c r="AQ67" i="67"/>
  <c r="AP67" i="67"/>
  <c r="AO67" i="67"/>
  <c r="AN67" i="67"/>
  <c r="AM67" i="67"/>
  <c r="AL67" i="67"/>
  <c r="AK67" i="67"/>
  <c r="AJ67" i="67"/>
  <c r="AI67" i="67"/>
  <c r="AH67" i="67"/>
  <c r="AG67" i="67"/>
  <c r="AF67" i="67"/>
  <c r="AE67" i="67"/>
  <c r="AD67" i="67"/>
  <c r="AC67" i="67"/>
  <c r="AB67" i="67"/>
  <c r="AA67" i="67"/>
  <c r="Z67" i="67"/>
  <c r="Y67" i="67"/>
  <c r="X67" i="67"/>
  <c r="W67" i="67"/>
  <c r="V67" i="67"/>
  <c r="U67" i="67"/>
  <c r="T67" i="67"/>
  <c r="S67" i="67"/>
  <c r="R67" i="67"/>
  <c r="Q67" i="67"/>
  <c r="P67" i="67"/>
  <c r="O67" i="67"/>
  <c r="N67" i="67"/>
  <c r="M67" i="67"/>
  <c r="L67" i="67"/>
  <c r="K67" i="67"/>
  <c r="J67" i="67"/>
  <c r="I67" i="67"/>
  <c r="H67" i="67"/>
  <c r="G67" i="67"/>
  <c r="F67" i="67"/>
  <c r="BO66" i="67"/>
  <c r="BN66" i="67"/>
  <c r="BM66" i="67"/>
  <c r="BL66" i="67"/>
  <c r="BK66" i="67"/>
  <c r="BJ66" i="67"/>
  <c r="BI66" i="67"/>
  <c r="BH66" i="67"/>
  <c r="BG66" i="67"/>
  <c r="BF66" i="67"/>
  <c r="BE66" i="67"/>
  <c r="BD66" i="67"/>
  <c r="BC66" i="67"/>
  <c r="BB66" i="67"/>
  <c r="BA66" i="67"/>
  <c r="AZ66" i="67"/>
  <c r="AY66" i="67"/>
  <c r="AX66" i="67"/>
  <c r="AW66" i="67"/>
  <c r="AV66" i="67"/>
  <c r="AU66" i="67"/>
  <c r="AT66" i="67"/>
  <c r="AS66" i="67"/>
  <c r="AR66" i="67"/>
  <c r="AQ66" i="67"/>
  <c r="AP66" i="67"/>
  <c r="AO66" i="67"/>
  <c r="AN66" i="67"/>
  <c r="AM66" i="67"/>
  <c r="AL66" i="67"/>
  <c r="AK66" i="67"/>
  <c r="AJ66" i="67"/>
  <c r="AI66" i="67"/>
  <c r="AH66" i="67"/>
  <c r="AG66" i="67"/>
  <c r="AF66" i="67"/>
  <c r="AE66" i="67"/>
  <c r="AD66" i="67"/>
  <c r="AC66" i="67"/>
  <c r="AB66" i="67"/>
  <c r="AA66" i="67"/>
  <c r="Z66" i="67"/>
  <c r="Y66" i="67"/>
  <c r="X66" i="67"/>
  <c r="W66" i="67"/>
  <c r="V66" i="67"/>
  <c r="U66" i="67"/>
  <c r="T66" i="67"/>
  <c r="S66" i="67"/>
  <c r="R66" i="67"/>
  <c r="Q66" i="67"/>
  <c r="P66" i="67"/>
  <c r="O66" i="67"/>
  <c r="N66" i="67"/>
  <c r="M66" i="67"/>
  <c r="L66" i="67"/>
  <c r="K66" i="67"/>
  <c r="J66" i="67"/>
  <c r="I66" i="67"/>
  <c r="H66" i="67"/>
  <c r="G66" i="67"/>
  <c r="F66" i="67"/>
  <c r="BO65" i="67"/>
  <c r="BN65" i="67"/>
  <c r="BM65" i="67"/>
  <c r="BL65" i="67"/>
  <c r="BK65" i="67"/>
  <c r="BJ65" i="67"/>
  <c r="BI65" i="67"/>
  <c r="BH65" i="67"/>
  <c r="BG65" i="67"/>
  <c r="BF65" i="67"/>
  <c r="BE65" i="67"/>
  <c r="BD65" i="67"/>
  <c r="BC65" i="67"/>
  <c r="BB65" i="67"/>
  <c r="BA65" i="67"/>
  <c r="AZ65" i="67"/>
  <c r="AY65" i="67"/>
  <c r="AX65" i="67"/>
  <c r="AW65" i="67"/>
  <c r="AV65" i="67"/>
  <c r="AU65" i="67"/>
  <c r="AT65" i="67"/>
  <c r="AS65" i="67"/>
  <c r="AR65" i="67"/>
  <c r="AQ65" i="67"/>
  <c r="AP65" i="67"/>
  <c r="AO65" i="67"/>
  <c r="AN65" i="67"/>
  <c r="AM65" i="67"/>
  <c r="AL65" i="67"/>
  <c r="AK65" i="67"/>
  <c r="AJ65" i="67"/>
  <c r="AI65" i="67"/>
  <c r="AH65" i="67"/>
  <c r="AG65" i="67"/>
  <c r="AF65" i="67"/>
  <c r="AE65" i="67"/>
  <c r="AD65" i="67"/>
  <c r="AC65" i="67"/>
  <c r="AB65" i="67"/>
  <c r="AA65" i="67"/>
  <c r="Z65" i="67"/>
  <c r="Y65" i="67"/>
  <c r="X65" i="67"/>
  <c r="W65" i="67"/>
  <c r="V65" i="67"/>
  <c r="U65" i="67"/>
  <c r="T65" i="67"/>
  <c r="S65" i="67"/>
  <c r="R65" i="67"/>
  <c r="Q65" i="67"/>
  <c r="P65" i="67"/>
  <c r="O65" i="67"/>
  <c r="N65" i="67"/>
  <c r="M65" i="67"/>
  <c r="L65" i="67"/>
  <c r="K65" i="67"/>
  <c r="J65" i="67"/>
  <c r="I65" i="67"/>
  <c r="H65" i="67"/>
  <c r="G65" i="67"/>
  <c r="F65" i="67"/>
  <c r="BO64" i="67"/>
  <c r="BN64" i="67"/>
  <c r="BM64" i="67"/>
  <c r="BL64" i="67"/>
  <c r="BK64" i="67"/>
  <c r="BJ64" i="67"/>
  <c r="BI64" i="67"/>
  <c r="BH64" i="67"/>
  <c r="BG64" i="67"/>
  <c r="BF64" i="67"/>
  <c r="BE64" i="67"/>
  <c r="BD64" i="67"/>
  <c r="BC64" i="67"/>
  <c r="BB64" i="67"/>
  <c r="BA64" i="67"/>
  <c r="AZ64" i="67"/>
  <c r="AY64" i="67"/>
  <c r="AX64" i="67"/>
  <c r="AW64" i="67"/>
  <c r="AV64" i="67"/>
  <c r="AU64" i="67"/>
  <c r="AT64" i="67"/>
  <c r="AS64" i="67"/>
  <c r="AR64" i="67"/>
  <c r="AQ64" i="67"/>
  <c r="AP64" i="67"/>
  <c r="AO64" i="67"/>
  <c r="AN64" i="67"/>
  <c r="AM64" i="67"/>
  <c r="AL64" i="67"/>
  <c r="AK64" i="67"/>
  <c r="AJ64" i="67"/>
  <c r="AI64" i="67"/>
  <c r="AH64" i="67"/>
  <c r="AG64" i="67"/>
  <c r="AF64" i="67"/>
  <c r="AE64" i="67"/>
  <c r="AD64" i="67"/>
  <c r="AC64" i="67"/>
  <c r="AB64" i="67"/>
  <c r="AA64" i="67"/>
  <c r="Z64" i="67"/>
  <c r="Y64" i="67"/>
  <c r="X64" i="67"/>
  <c r="W64" i="67"/>
  <c r="V64" i="67"/>
  <c r="U64" i="67"/>
  <c r="T64" i="67"/>
  <c r="S64" i="67"/>
  <c r="R64" i="67"/>
  <c r="Q64" i="67"/>
  <c r="P64" i="67"/>
  <c r="O64" i="67"/>
  <c r="N64" i="67"/>
  <c r="M64" i="67"/>
  <c r="L64" i="67"/>
  <c r="K64" i="67"/>
  <c r="J64" i="67"/>
  <c r="I64" i="67"/>
  <c r="H64" i="67"/>
  <c r="G64" i="67"/>
  <c r="F64" i="67"/>
  <c r="BO63" i="67"/>
  <c r="BN63" i="67"/>
  <c r="BM63" i="67"/>
  <c r="BL63" i="67"/>
  <c r="BK63" i="67"/>
  <c r="BJ63" i="67"/>
  <c r="BI63" i="67"/>
  <c r="BH63" i="67"/>
  <c r="BG63" i="67"/>
  <c r="BF63" i="67"/>
  <c r="BE63" i="67"/>
  <c r="BD63" i="67"/>
  <c r="BC63" i="67"/>
  <c r="BB63" i="67"/>
  <c r="BA63" i="67"/>
  <c r="AZ63" i="67"/>
  <c r="AY63" i="67"/>
  <c r="AX63" i="67"/>
  <c r="AW63" i="67"/>
  <c r="AV63" i="67"/>
  <c r="AU63" i="67"/>
  <c r="AT63" i="67"/>
  <c r="AS63" i="67"/>
  <c r="AR63" i="67"/>
  <c r="AQ63" i="67"/>
  <c r="AP63" i="67"/>
  <c r="AO63" i="67"/>
  <c r="AN63" i="67"/>
  <c r="AM63" i="67"/>
  <c r="AL63" i="67"/>
  <c r="AK63" i="67"/>
  <c r="AJ63" i="67"/>
  <c r="AI63" i="67"/>
  <c r="AH63" i="67"/>
  <c r="AG63" i="67"/>
  <c r="AF63" i="67"/>
  <c r="AE63" i="67"/>
  <c r="AD63" i="67"/>
  <c r="AC63" i="67"/>
  <c r="AB63" i="67"/>
  <c r="AA63" i="67"/>
  <c r="Z63" i="67"/>
  <c r="Y63" i="67"/>
  <c r="X63" i="67"/>
  <c r="W63" i="67"/>
  <c r="V63" i="67"/>
  <c r="U63" i="67"/>
  <c r="T63" i="67"/>
  <c r="S63" i="67"/>
  <c r="R63" i="67"/>
  <c r="Q63" i="67"/>
  <c r="P63" i="67"/>
  <c r="O63" i="67"/>
  <c r="N63" i="67"/>
  <c r="M63" i="67"/>
  <c r="L63" i="67"/>
  <c r="K63" i="67"/>
  <c r="J63" i="67"/>
  <c r="I63" i="67"/>
  <c r="H63" i="67"/>
  <c r="G63" i="67"/>
  <c r="F63" i="67"/>
  <c r="BO62" i="67"/>
  <c r="BN62" i="67"/>
  <c r="BM62" i="67"/>
  <c r="BL62" i="67"/>
  <c r="BK62" i="67"/>
  <c r="BJ62" i="67"/>
  <c r="BI62" i="67"/>
  <c r="BH62" i="67"/>
  <c r="BG62" i="67"/>
  <c r="BF62" i="67"/>
  <c r="BE62" i="67"/>
  <c r="BD62" i="67"/>
  <c r="BC62" i="67"/>
  <c r="BB62" i="67"/>
  <c r="BA62" i="67"/>
  <c r="AZ62" i="67"/>
  <c r="AY62" i="67"/>
  <c r="AX62" i="67"/>
  <c r="AW62" i="67"/>
  <c r="AV62" i="67"/>
  <c r="AU62" i="67"/>
  <c r="AT62" i="67"/>
  <c r="AS62" i="67"/>
  <c r="AR62" i="67"/>
  <c r="AQ62" i="67"/>
  <c r="AP62" i="67"/>
  <c r="AO62" i="67"/>
  <c r="AN62" i="67"/>
  <c r="AM62" i="67"/>
  <c r="AL62" i="67"/>
  <c r="AK62" i="67"/>
  <c r="AJ62" i="67"/>
  <c r="AI62" i="67"/>
  <c r="AH62" i="67"/>
  <c r="AG62" i="67"/>
  <c r="AF62" i="67"/>
  <c r="AE62" i="67"/>
  <c r="AD62" i="67"/>
  <c r="AC62" i="67"/>
  <c r="AB62" i="67"/>
  <c r="AA62" i="67"/>
  <c r="Z62" i="67"/>
  <c r="Y62" i="67"/>
  <c r="X62" i="67"/>
  <c r="W62" i="67"/>
  <c r="V62" i="67"/>
  <c r="U62" i="67"/>
  <c r="T62" i="67"/>
  <c r="S62" i="67"/>
  <c r="R62" i="67"/>
  <c r="Q62" i="67"/>
  <c r="P62" i="67"/>
  <c r="O62" i="67"/>
  <c r="N62" i="67"/>
  <c r="M62" i="67"/>
  <c r="L62" i="67"/>
  <c r="K62" i="67"/>
  <c r="J62" i="67"/>
  <c r="I62" i="67"/>
  <c r="H62" i="67"/>
  <c r="G62" i="67"/>
  <c r="F62" i="67"/>
  <c r="BO61" i="67"/>
  <c r="BN61" i="67"/>
  <c r="BM61" i="67"/>
  <c r="BL61" i="67"/>
  <c r="BK61" i="67"/>
  <c r="BJ61" i="67"/>
  <c r="BI61" i="67"/>
  <c r="BH61" i="67"/>
  <c r="BG61" i="67"/>
  <c r="BF61" i="67"/>
  <c r="BE61" i="67"/>
  <c r="BD61" i="67"/>
  <c r="BC61" i="67"/>
  <c r="BB61" i="67"/>
  <c r="BA61" i="67"/>
  <c r="AZ61" i="67"/>
  <c r="AY61" i="67"/>
  <c r="AX61" i="67"/>
  <c r="AW61" i="67"/>
  <c r="AV61" i="67"/>
  <c r="AU61" i="67"/>
  <c r="AT61" i="67"/>
  <c r="AS61" i="67"/>
  <c r="AR61" i="67"/>
  <c r="AQ61" i="67"/>
  <c r="AP61" i="67"/>
  <c r="AO61" i="67"/>
  <c r="AN61" i="67"/>
  <c r="AM61" i="67"/>
  <c r="AL61" i="67"/>
  <c r="AK61" i="67"/>
  <c r="AJ61" i="67"/>
  <c r="AI61" i="67"/>
  <c r="AH61" i="67"/>
  <c r="AG61" i="67"/>
  <c r="AF61" i="67"/>
  <c r="AE61" i="67"/>
  <c r="AD61" i="67"/>
  <c r="AC61" i="67"/>
  <c r="AB61" i="67"/>
  <c r="AA61" i="67"/>
  <c r="Z61" i="67"/>
  <c r="Y61" i="67"/>
  <c r="X61" i="67"/>
  <c r="W61" i="67"/>
  <c r="V61" i="67"/>
  <c r="U61" i="67"/>
  <c r="T61" i="67"/>
  <c r="S61" i="67"/>
  <c r="R61" i="67"/>
  <c r="Q61" i="67"/>
  <c r="P61" i="67"/>
  <c r="O61" i="67"/>
  <c r="N61" i="67"/>
  <c r="M61" i="67"/>
  <c r="L61" i="67"/>
  <c r="K61" i="67"/>
  <c r="J61" i="67"/>
  <c r="I61" i="67"/>
  <c r="H61" i="67"/>
  <c r="G61" i="67"/>
  <c r="F61" i="67"/>
  <c r="BO60" i="67"/>
  <c r="BN60" i="67"/>
  <c r="BM60" i="67"/>
  <c r="BL60" i="67"/>
  <c r="BK60" i="67"/>
  <c r="BJ60" i="67"/>
  <c r="BI60" i="67"/>
  <c r="BH60" i="67"/>
  <c r="BG60" i="67"/>
  <c r="BF60" i="67"/>
  <c r="BE60" i="67"/>
  <c r="BD60" i="67"/>
  <c r="BC60" i="67"/>
  <c r="BB60" i="67"/>
  <c r="BA60" i="67"/>
  <c r="AZ60" i="67"/>
  <c r="AY60" i="67"/>
  <c r="AX60" i="67"/>
  <c r="AW60" i="67"/>
  <c r="AV60" i="67"/>
  <c r="AU60" i="67"/>
  <c r="AT60" i="67"/>
  <c r="AS60" i="67"/>
  <c r="AR60" i="67"/>
  <c r="AQ60" i="67"/>
  <c r="AP60" i="67"/>
  <c r="AO60" i="67"/>
  <c r="AN60" i="67"/>
  <c r="AM60" i="67"/>
  <c r="AL60" i="67"/>
  <c r="AK60" i="67"/>
  <c r="AJ60" i="67"/>
  <c r="AI60" i="67"/>
  <c r="AH60" i="67"/>
  <c r="AG60" i="67"/>
  <c r="AF60" i="67"/>
  <c r="AE60" i="67"/>
  <c r="AD60" i="67"/>
  <c r="AC60" i="67"/>
  <c r="AB60" i="67"/>
  <c r="AA60" i="67"/>
  <c r="Z60" i="67"/>
  <c r="Y60" i="67"/>
  <c r="X60" i="67"/>
  <c r="W60" i="67"/>
  <c r="V60" i="67"/>
  <c r="U60" i="67"/>
  <c r="T60" i="67"/>
  <c r="S60" i="67"/>
  <c r="R60" i="67"/>
  <c r="Q60" i="67"/>
  <c r="P60" i="67"/>
  <c r="O60" i="67"/>
  <c r="N60" i="67"/>
  <c r="M60" i="67"/>
  <c r="L60" i="67"/>
  <c r="K60" i="67"/>
  <c r="J60" i="67"/>
  <c r="I60" i="67"/>
  <c r="H60" i="67"/>
  <c r="G60" i="67"/>
  <c r="F60" i="67"/>
  <c r="BO59" i="67"/>
  <c r="BN59" i="67"/>
  <c r="BM59" i="67"/>
  <c r="BL59" i="67"/>
  <c r="BK59" i="67"/>
  <c r="BJ59" i="67"/>
  <c r="BI59" i="67"/>
  <c r="BH59" i="67"/>
  <c r="BG59" i="67"/>
  <c r="BF59" i="67"/>
  <c r="BE59" i="67"/>
  <c r="BD59" i="67"/>
  <c r="BC59" i="67"/>
  <c r="BB59" i="67"/>
  <c r="BA59" i="67"/>
  <c r="AZ59" i="67"/>
  <c r="AY59" i="67"/>
  <c r="AX59" i="67"/>
  <c r="AW59" i="67"/>
  <c r="AV59" i="67"/>
  <c r="AU59" i="67"/>
  <c r="AT59" i="67"/>
  <c r="AS59" i="67"/>
  <c r="AR59" i="67"/>
  <c r="AQ59" i="67"/>
  <c r="AP59" i="67"/>
  <c r="AO59" i="67"/>
  <c r="AN59" i="67"/>
  <c r="AM59" i="67"/>
  <c r="AL59" i="67"/>
  <c r="AK59" i="67"/>
  <c r="AJ59" i="67"/>
  <c r="AI59" i="67"/>
  <c r="AH59" i="67"/>
  <c r="AG59" i="67"/>
  <c r="AF59" i="67"/>
  <c r="AE59" i="67"/>
  <c r="AD59" i="67"/>
  <c r="AC59" i="67"/>
  <c r="AB59" i="67"/>
  <c r="AA59" i="67"/>
  <c r="Z59" i="67"/>
  <c r="Y59" i="67"/>
  <c r="X59" i="67"/>
  <c r="W59" i="67"/>
  <c r="V59" i="67"/>
  <c r="U59" i="67"/>
  <c r="T59" i="67"/>
  <c r="S59" i="67"/>
  <c r="R59" i="67"/>
  <c r="Q59" i="67"/>
  <c r="P59" i="67"/>
  <c r="O59" i="67"/>
  <c r="N59" i="67"/>
  <c r="M59" i="67"/>
  <c r="L59" i="67"/>
  <c r="K59" i="67"/>
  <c r="J59" i="67"/>
  <c r="I59" i="67"/>
  <c r="H59" i="67"/>
  <c r="G59" i="67"/>
  <c r="F59" i="67"/>
  <c r="BO58" i="67"/>
  <c r="BN58" i="67"/>
  <c r="BM58" i="67"/>
  <c r="BL58" i="67"/>
  <c r="BK58" i="67"/>
  <c r="BJ58" i="67"/>
  <c r="BI58" i="67"/>
  <c r="BH58" i="67"/>
  <c r="BG58" i="67"/>
  <c r="BF58" i="67"/>
  <c r="BE58" i="67"/>
  <c r="BD58" i="67"/>
  <c r="BC58" i="67"/>
  <c r="BB58" i="67"/>
  <c r="BA58" i="67"/>
  <c r="AZ58" i="67"/>
  <c r="AY58" i="67"/>
  <c r="AX58" i="67"/>
  <c r="AW58" i="67"/>
  <c r="AV58" i="67"/>
  <c r="AU58" i="67"/>
  <c r="AT58" i="67"/>
  <c r="AS58" i="67"/>
  <c r="AR58" i="67"/>
  <c r="AQ58" i="67"/>
  <c r="AP58" i="67"/>
  <c r="AO58" i="67"/>
  <c r="AN58" i="67"/>
  <c r="AM58" i="67"/>
  <c r="AL58" i="67"/>
  <c r="AK58" i="67"/>
  <c r="AJ58" i="67"/>
  <c r="AI58" i="67"/>
  <c r="AH58" i="67"/>
  <c r="AG58" i="67"/>
  <c r="AF58" i="67"/>
  <c r="AE58" i="67"/>
  <c r="AD58" i="67"/>
  <c r="AC58" i="67"/>
  <c r="AB58" i="67"/>
  <c r="AA58" i="67"/>
  <c r="Z58" i="67"/>
  <c r="Y58" i="67"/>
  <c r="X58" i="67"/>
  <c r="W58" i="67"/>
  <c r="V58" i="67"/>
  <c r="U58" i="67"/>
  <c r="T58" i="67"/>
  <c r="S58" i="67"/>
  <c r="R58" i="67"/>
  <c r="Q58" i="67"/>
  <c r="P58" i="67"/>
  <c r="O58" i="67"/>
  <c r="N58" i="67"/>
  <c r="M58" i="67"/>
  <c r="L58" i="67"/>
  <c r="K58" i="67"/>
  <c r="J58" i="67"/>
  <c r="I58" i="67"/>
  <c r="H58" i="67"/>
  <c r="G58" i="67"/>
  <c r="F58" i="67"/>
  <c r="BO57" i="67"/>
  <c r="BN57" i="67"/>
  <c r="BM57" i="67"/>
  <c r="BL57" i="67"/>
  <c r="BK57" i="67"/>
  <c r="BJ57" i="67"/>
  <c r="BI57" i="67"/>
  <c r="BH57" i="67"/>
  <c r="BG57" i="67"/>
  <c r="BF57" i="67"/>
  <c r="BE57" i="67"/>
  <c r="BD57" i="67"/>
  <c r="BC57" i="67"/>
  <c r="BB57" i="67"/>
  <c r="BA57" i="67"/>
  <c r="AZ57" i="67"/>
  <c r="AY57" i="67"/>
  <c r="AX57" i="67"/>
  <c r="AW57" i="67"/>
  <c r="AV57" i="67"/>
  <c r="AU57" i="67"/>
  <c r="AT57" i="67"/>
  <c r="AS57" i="67"/>
  <c r="AR57" i="67"/>
  <c r="AQ57" i="67"/>
  <c r="AP57" i="67"/>
  <c r="AO57" i="67"/>
  <c r="AN57" i="67"/>
  <c r="AM57" i="67"/>
  <c r="AL57" i="67"/>
  <c r="AK57" i="67"/>
  <c r="AJ57" i="67"/>
  <c r="AI57" i="67"/>
  <c r="AH57" i="67"/>
  <c r="AG57" i="67"/>
  <c r="AF57" i="67"/>
  <c r="AE57" i="67"/>
  <c r="AD57" i="67"/>
  <c r="AC57" i="67"/>
  <c r="AB57" i="67"/>
  <c r="AA57" i="67"/>
  <c r="Z57" i="67"/>
  <c r="Y57" i="67"/>
  <c r="X57" i="67"/>
  <c r="W57" i="67"/>
  <c r="V57" i="67"/>
  <c r="U57" i="67"/>
  <c r="T57" i="67"/>
  <c r="S57" i="67"/>
  <c r="R57" i="67"/>
  <c r="Q57" i="67"/>
  <c r="P57" i="67"/>
  <c r="O57" i="67"/>
  <c r="N57" i="67"/>
  <c r="M57" i="67"/>
  <c r="L57" i="67"/>
  <c r="K57" i="67"/>
  <c r="J57" i="67"/>
  <c r="I57" i="67"/>
  <c r="H57" i="67"/>
  <c r="G57" i="67"/>
  <c r="F57" i="67"/>
  <c r="BO56" i="67"/>
  <c r="BN56" i="67"/>
  <c r="BM56" i="67"/>
  <c r="BL56" i="67"/>
  <c r="BK56" i="67"/>
  <c r="BJ56" i="67"/>
  <c r="BI56" i="67"/>
  <c r="BH56" i="67"/>
  <c r="BG56" i="67"/>
  <c r="BF56" i="67"/>
  <c r="BE56" i="67"/>
  <c r="BD56" i="67"/>
  <c r="BC56" i="67"/>
  <c r="BB56" i="67"/>
  <c r="BA56" i="67"/>
  <c r="AZ56" i="67"/>
  <c r="AY56" i="67"/>
  <c r="AX56" i="67"/>
  <c r="AW56" i="67"/>
  <c r="AV56" i="67"/>
  <c r="AU56" i="67"/>
  <c r="AT56" i="67"/>
  <c r="AS56" i="67"/>
  <c r="AR56" i="67"/>
  <c r="AQ56" i="67"/>
  <c r="AP56" i="67"/>
  <c r="AO56" i="67"/>
  <c r="AN56" i="67"/>
  <c r="AM56" i="67"/>
  <c r="AL56" i="67"/>
  <c r="AK56" i="67"/>
  <c r="AJ56" i="67"/>
  <c r="AI56" i="67"/>
  <c r="AH56" i="67"/>
  <c r="AG56" i="67"/>
  <c r="AF56" i="67"/>
  <c r="AE56" i="67"/>
  <c r="AD56" i="67"/>
  <c r="AC56" i="67"/>
  <c r="AB56" i="67"/>
  <c r="AA56" i="67"/>
  <c r="Z56" i="67"/>
  <c r="Y56" i="67"/>
  <c r="X56" i="67"/>
  <c r="W56" i="67"/>
  <c r="V56" i="67"/>
  <c r="U56" i="67"/>
  <c r="T56" i="67"/>
  <c r="S56" i="67"/>
  <c r="R56" i="67"/>
  <c r="Q56" i="67"/>
  <c r="P56" i="67"/>
  <c r="O56" i="67"/>
  <c r="N56" i="67"/>
  <c r="M56" i="67"/>
  <c r="L56" i="67"/>
  <c r="K56" i="67"/>
  <c r="J56" i="67"/>
  <c r="I56" i="67"/>
  <c r="H56" i="67"/>
  <c r="G56" i="67"/>
  <c r="F56" i="67"/>
  <c r="BO55" i="67"/>
  <c r="CB62" i="68" s="1"/>
  <c r="BN55" i="67"/>
  <c r="CA62" i="68" s="1"/>
  <c r="BM55" i="67"/>
  <c r="BZ62" i="68" s="1"/>
  <c r="BL55" i="67"/>
  <c r="BY62" i="68" s="1"/>
  <c r="BK55" i="67"/>
  <c r="BX62" i="68" s="1"/>
  <c r="BJ55" i="67"/>
  <c r="BW62" i="68" s="1"/>
  <c r="BI55" i="67"/>
  <c r="BV62" i="68" s="1"/>
  <c r="BH55" i="67"/>
  <c r="BU62" i="68" s="1"/>
  <c r="BG55" i="67"/>
  <c r="BT62" i="68" s="1"/>
  <c r="BF55" i="67"/>
  <c r="BS62" i="68" s="1"/>
  <c r="BE55" i="67"/>
  <c r="BR62" i="68" s="1"/>
  <c r="BD55" i="67"/>
  <c r="BQ62" i="68" s="1"/>
  <c r="BC55" i="67"/>
  <c r="BP62" i="68" s="1"/>
  <c r="BB55" i="67"/>
  <c r="BO62" i="68" s="1"/>
  <c r="BA55" i="67"/>
  <c r="BN62" i="68" s="1"/>
  <c r="AZ55" i="67"/>
  <c r="BM62" i="68" s="1"/>
  <c r="AY55" i="67"/>
  <c r="BL62" i="68" s="1"/>
  <c r="AX55" i="67"/>
  <c r="BK62" i="68" s="1"/>
  <c r="AW55" i="67"/>
  <c r="BJ62" i="68" s="1"/>
  <c r="AV55" i="67"/>
  <c r="BI62" i="68" s="1"/>
  <c r="AU55" i="67"/>
  <c r="BH62" i="68" s="1"/>
  <c r="AT55" i="67"/>
  <c r="BG62" i="68" s="1"/>
  <c r="AS55" i="67"/>
  <c r="BF62" i="68" s="1"/>
  <c r="AR55" i="67"/>
  <c r="BE62" i="68" s="1"/>
  <c r="AQ55" i="67"/>
  <c r="BD62" i="68" s="1"/>
  <c r="AP55" i="67"/>
  <c r="BC62" i="68" s="1"/>
  <c r="AO55" i="67"/>
  <c r="BB62" i="68" s="1"/>
  <c r="AN55" i="67"/>
  <c r="BA62" i="68" s="1"/>
  <c r="AM55" i="67"/>
  <c r="AZ62" i="68" s="1"/>
  <c r="AL55" i="67"/>
  <c r="AY62" i="68" s="1"/>
  <c r="AK55" i="67"/>
  <c r="AX62" i="68" s="1"/>
  <c r="AJ55" i="67"/>
  <c r="AW62" i="68" s="1"/>
  <c r="AI55" i="67"/>
  <c r="AV62" i="68" s="1"/>
  <c r="AH55" i="67"/>
  <c r="AU62" i="68" s="1"/>
  <c r="AG55" i="67"/>
  <c r="AT62" i="68" s="1"/>
  <c r="AF55" i="67"/>
  <c r="AS62" i="68" s="1"/>
  <c r="AE55" i="67"/>
  <c r="AR62" i="68" s="1"/>
  <c r="AD55" i="67"/>
  <c r="AQ62" i="68" s="1"/>
  <c r="AC55" i="67"/>
  <c r="AP62" i="68" s="1"/>
  <c r="AB55" i="67"/>
  <c r="AO62" i="68" s="1"/>
  <c r="AA55" i="67"/>
  <c r="AN62" i="68" s="1"/>
  <c r="Z55" i="67"/>
  <c r="AM62" i="68" s="1"/>
  <c r="Y55" i="67"/>
  <c r="AL62" i="68" s="1"/>
  <c r="X55" i="67"/>
  <c r="AK62" i="68" s="1"/>
  <c r="W55" i="67"/>
  <c r="AJ62" i="68" s="1"/>
  <c r="V55" i="67"/>
  <c r="AI62" i="68" s="1"/>
  <c r="U55" i="67"/>
  <c r="AH62" i="68" s="1"/>
  <c r="T55" i="67"/>
  <c r="AG62" i="68" s="1"/>
  <c r="S55" i="67"/>
  <c r="AF62" i="68" s="1"/>
  <c r="R55" i="67"/>
  <c r="AE62" i="68" s="1"/>
  <c r="Q55" i="67"/>
  <c r="AD62" i="68" s="1"/>
  <c r="P55" i="67"/>
  <c r="AC62" i="68" s="1"/>
  <c r="O55" i="67"/>
  <c r="AB62" i="68" s="1"/>
  <c r="N55" i="67"/>
  <c r="AA62" i="68" s="1"/>
  <c r="M55" i="67"/>
  <c r="Z62" i="68" s="1"/>
  <c r="L55" i="67"/>
  <c r="Y62" i="68" s="1"/>
  <c r="K55" i="67"/>
  <c r="X62" i="68" s="1"/>
  <c r="J55" i="67"/>
  <c r="W62" i="68" s="1"/>
  <c r="I55" i="67"/>
  <c r="V62" i="68" s="1"/>
  <c r="H55" i="67"/>
  <c r="U62" i="68" s="1"/>
  <c r="G55" i="67"/>
  <c r="T62" i="68" s="1"/>
  <c r="F55" i="67"/>
  <c r="S62" i="68" s="1"/>
  <c r="BO54" i="67"/>
  <c r="BN54" i="67"/>
  <c r="BM54" i="67"/>
  <c r="BL54" i="67"/>
  <c r="BK54" i="67"/>
  <c r="BJ54" i="67"/>
  <c r="BI54" i="67"/>
  <c r="BH54" i="67"/>
  <c r="BG54" i="67"/>
  <c r="BF54" i="67"/>
  <c r="BE54" i="67"/>
  <c r="BD54" i="67"/>
  <c r="BC54" i="67"/>
  <c r="BB54" i="67"/>
  <c r="BA54" i="67"/>
  <c r="AZ54" i="67"/>
  <c r="AY54" i="67"/>
  <c r="AX54" i="67"/>
  <c r="AW54" i="67"/>
  <c r="AV54" i="67"/>
  <c r="AU54" i="67"/>
  <c r="AT54" i="67"/>
  <c r="AS54" i="67"/>
  <c r="AR54" i="67"/>
  <c r="AQ54" i="67"/>
  <c r="AP54" i="67"/>
  <c r="AO54" i="67"/>
  <c r="AN54" i="67"/>
  <c r="AM54" i="67"/>
  <c r="AL54" i="67"/>
  <c r="AK54" i="67"/>
  <c r="AJ54" i="67"/>
  <c r="AI54" i="67"/>
  <c r="AH54" i="67"/>
  <c r="AG54" i="67"/>
  <c r="AF54" i="67"/>
  <c r="AE54" i="67"/>
  <c r="AD54" i="67"/>
  <c r="AC54" i="67"/>
  <c r="AB54" i="67"/>
  <c r="AA54" i="67"/>
  <c r="Z54" i="67"/>
  <c r="Y54" i="67"/>
  <c r="X54" i="67"/>
  <c r="W54" i="67"/>
  <c r="V54" i="67"/>
  <c r="U54" i="67"/>
  <c r="T54" i="67"/>
  <c r="S54" i="67"/>
  <c r="R54" i="67"/>
  <c r="Q54" i="67"/>
  <c r="P54" i="67"/>
  <c r="O54" i="67"/>
  <c r="N54" i="67"/>
  <c r="M54" i="67"/>
  <c r="L54" i="67"/>
  <c r="K54" i="67"/>
  <c r="J54" i="67"/>
  <c r="I54" i="67"/>
  <c r="H54" i="67"/>
  <c r="G54" i="67"/>
  <c r="F54" i="67"/>
  <c r="BO53" i="67"/>
  <c r="CB54" i="68" s="1"/>
  <c r="BN53" i="67"/>
  <c r="CA54" i="68" s="1"/>
  <c r="BM53" i="67"/>
  <c r="BZ54" i="68" s="1"/>
  <c r="BL53" i="67"/>
  <c r="BY54" i="68" s="1"/>
  <c r="BK53" i="67"/>
  <c r="BX54" i="68" s="1"/>
  <c r="BJ53" i="67"/>
  <c r="BW54" i="68" s="1"/>
  <c r="BI53" i="67"/>
  <c r="BV54" i="68" s="1"/>
  <c r="BH53" i="67"/>
  <c r="BU54" i="68" s="1"/>
  <c r="BG53" i="67"/>
  <c r="BT54" i="68" s="1"/>
  <c r="BF53" i="67"/>
  <c r="BS54" i="68" s="1"/>
  <c r="BE53" i="67"/>
  <c r="BR54" i="68" s="1"/>
  <c r="BD53" i="67"/>
  <c r="BQ54" i="68" s="1"/>
  <c r="BC53" i="67"/>
  <c r="BP54" i="68" s="1"/>
  <c r="BB53" i="67"/>
  <c r="BO54" i="68" s="1"/>
  <c r="BA53" i="67"/>
  <c r="BN54" i="68" s="1"/>
  <c r="AZ53" i="67"/>
  <c r="BM54" i="68" s="1"/>
  <c r="AY53" i="67"/>
  <c r="BL54" i="68" s="1"/>
  <c r="AX53" i="67"/>
  <c r="BK54" i="68" s="1"/>
  <c r="AW53" i="67"/>
  <c r="BJ54" i="68" s="1"/>
  <c r="AV53" i="67"/>
  <c r="BI54" i="68" s="1"/>
  <c r="AU53" i="67"/>
  <c r="BH54" i="68" s="1"/>
  <c r="AT53" i="67"/>
  <c r="BG54" i="68" s="1"/>
  <c r="AS53" i="67"/>
  <c r="BF54" i="68" s="1"/>
  <c r="AR53" i="67"/>
  <c r="BE54" i="68" s="1"/>
  <c r="AQ53" i="67"/>
  <c r="BD54" i="68" s="1"/>
  <c r="AP53" i="67"/>
  <c r="BC54" i="68" s="1"/>
  <c r="AO53" i="67"/>
  <c r="BB54" i="68" s="1"/>
  <c r="AN53" i="67"/>
  <c r="BA54" i="68" s="1"/>
  <c r="AM53" i="67"/>
  <c r="AZ54" i="68" s="1"/>
  <c r="AL53" i="67"/>
  <c r="AY54" i="68" s="1"/>
  <c r="AK53" i="67"/>
  <c r="AX54" i="68" s="1"/>
  <c r="AJ53" i="67"/>
  <c r="AW54" i="68" s="1"/>
  <c r="AI53" i="67"/>
  <c r="AV54" i="68" s="1"/>
  <c r="AH53" i="67"/>
  <c r="AU54" i="68" s="1"/>
  <c r="AG53" i="67"/>
  <c r="AT54" i="68" s="1"/>
  <c r="AF53" i="67"/>
  <c r="AS54" i="68" s="1"/>
  <c r="AE53" i="67"/>
  <c r="AR54" i="68" s="1"/>
  <c r="AD53" i="67"/>
  <c r="AQ54" i="68" s="1"/>
  <c r="AC53" i="67"/>
  <c r="AP54" i="68" s="1"/>
  <c r="AB53" i="67"/>
  <c r="AO54" i="68" s="1"/>
  <c r="AA53" i="67"/>
  <c r="AN54" i="68" s="1"/>
  <c r="Z53" i="67"/>
  <c r="AM54" i="68" s="1"/>
  <c r="Y53" i="67"/>
  <c r="AL54" i="68" s="1"/>
  <c r="X53" i="67"/>
  <c r="AK54" i="68" s="1"/>
  <c r="W53" i="67"/>
  <c r="AJ54" i="68" s="1"/>
  <c r="V53" i="67"/>
  <c r="AI54" i="68" s="1"/>
  <c r="U53" i="67"/>
  <c r="AH54" i="68" s="1"/>
  <c r="T53" i="67"/>
  <c r="AG54" i="68" s="1"/>
  <c r="S53" i="67"/>
  <c r="AF54" i="68" s="1"/>
  <c r="R53" i="67"/>
  <c r="AE54" i="68" s="1"/>
  <c r="Q53" i="67"/>
  <c r="AD54" i="68" s="1"/>
  <c r="P53" i="67"/>
  <c r="AC54" i="68" s="1"/>
  <c r="O53" i="67"/>
  <c r="AB54" i="68" s="1"/>
  <c r="N53" i="67"/>
  <c r="AA54" i="68" s="1"/>
  <c r="M53" i="67"/>
  <c r="Z54" i="68" s="1"/>
  <c r="L53" i="67"/>
  <c r="Y54" i="68" s="1"/>
  <c r="K53" i="67"/>
  <c r="X54" i="68" s="1"/>
  <c r="J53" i="67"/>
  <c r="W54" i="68" s="1"/>
  <c r="I53" i="67"/>
  <c r="V54" i="68" s="1"/>
  <c r="H53" i="67"/>
  <c r="U54" i="68" s="1"/>
  <c r="G53" i="67"/>
  <c r="T54" i="68" s="1"/>
  <c r="F53" i="67"/>
  <c r="S54" i="68" s="1"/>
  <c r="BO52" i="67"/>
  <c r="CB53" i="68" s="1"/>
  <c r="BN52" i="67"/>
  <c r="CA53" i="68" s="1"/>
  <c r="BM52" i="67"/>
  <c r="BZ53" i="68" s="1"/>
  <c r="BL52" i="67"/>
  <c r="BY53" i="68" s="1"/>
  <c r="BK52" i="67"/>
  <c r="BX53" i="68" s="1"/>
  <c r="BJ52" i="67"/>
  <c r="BW53" i="68" s="1"/>
  <c r="BI52" i="67"/>
  <c r="BV53" i="68" s="1"/>
  <c r="BH52" i="67"/>
  <c r="BU53" i="68" s="1"/>
  <c r="BG52" i="67"/>
  <c r="BT53" i="68" s="1"/>
  <c r="BF52" i="67"/>
  <c r="BS53" i="68" s="1"/>
  <c r="BE52" i="67"/>
  <c r="BR53" i="68" s="1"/>
  <c r="BD52" i="67"/>
  <c r="BQ53" i="68" s="1"/>
  <c r="BC52" i="67"/>
  <c r="BP53" i="68" s="1"/>
  <c r="BB52" i="67"/>
  <c r="BO53" i="68" s="1"/>
  <c r="BA52" i="67"/>
  <c r="BN53" i="68" s="1"/>
  <c r="AZ52" i="67"/>
  <c r="BM53" i="68" s="1"/>
  <c r="AY52" i="67"/>
  <c r="BL53" i="68" s="1"/>
  <c r="AX52" i="67"/>
  <c r="BK53" i="68" s="1"/>
  <c r="AW52" i="67"/>
  <c r="BJ53" i="68" s="1"/>
  <c r="AV52" i="67"/>
  <c r="BI53" i="68" s="1"/>
  <c r="AU52" i="67"/>
  <c r="BH53" i="68" s="1"/>
  <c r="AT52" i="67"/>
  <c r="BG53" i="68" s="1"/>
  <c r="AS52" i="67"/>
  <c r="BF53" i="68" s="1"/>
  <c r="AR52" i="67"/>
  <c r="BE53" i="68" s="1"/>
  <c r="AQ52" i="67"/>
  <c r="BD53" i="68" s="1"/>
  <c r="AP52" i="67"/>
  <c r="BC53" i="68" s="1"/>
  <c r="AO52" i="67"/>
  <c r="BB53" i="68" s="1"/>
  <c r="AN52" i="67"/>
  <c r="BA53" i="68" s="1"/>
  <c r="AM52" i="67"/>
  <c r="AZ53" i="68" s="1"/>
  <c r="AL52" i="67"/>
  <c r="AY53" i="68" s="1"/>
  <c r="AK52" i="67"/>
  <c r="AX53" i="68" s="1"/>
  <c r="AJ52" i="67"/>
  <c r="AW53" i="68" s="1"/>
  <c r="AI52" i="67"/>
  <c r="AV53" i="68" s="1"/>
  <c r="AH52" i="67"/>
  <c r="AU53" i="68" s="1"/>
  <c r="AG52" i="67"/>
  <c r="AT53" i="68" s="1"/>
  <c r="AF52" i="67"/>
  <c r="AS53" i="68" s="1"/>
  <c r="AE52" i="67"/>
  <c r="AR53" i="68" s="1"/>
  <c r="AD52" i="67"/>
  <c r="AQ53" i="68" s="1"/>
  <c r="AC52" i="67"/>
  <c r="AP53" i="68" s="1"/>
  <c r="AB52" i="67"/>
  <c r="AO53" i="68" s="1"/>
  <c r="AA52" i="67"/>
  <c r="AN53" i="68" s="1"/>
  <c r="Z52" i="67"/>
  <c r="AM53" i="68" s="1"/>
  <c r="Y52" i="67"/>
  <c r="AL53" i="68" s="1"/>
  <c r="X52" i="67"/>
  <c r="AK53" i="68" s="1"/>
  <c r="W52" i="67"/>
  <c r="AJ53" i="68" s="1"/>
  <c r="V52" i="67"/>
  <c r="AI53" i="68" s="1"/>
  <c r="U52" i="67"/>
  <c r="AH53" i="68" s="1"/>
  <c r="T52" i="67"/>
  <c r="AG53" i="68" s="1"/>
  <c r="S52" i="67"/>
  <c r="AF53" i="68" s="1"/>
  <c r="R52" i="67"/>
  <c r="AE53" i="68" s="1"/>
  <c r="Q52" i="67"/>
  <c r="AD53" i="68" s="1"/>
  <c r="P52" i="67"/>
  <c r="AC53" i="68" s="1"/>
  <c r="O52" i="67"/>
  <c r="AB53" i="68" s="1"/>
  <c r="N52" i="67"/>
  <c r="AA53" i="68" s="1"/>
  <c r="M52" i="67"/>
  <c r="Z53" i="68" s="1"/>
  <c r="L52" i="67"/>
  <c r="Y53" i="68" s="1"/>
  <c r="K52" i="67"/>
  <c r="X53" i="68" s="1"/>
  <c r="J52" i="67"/>
  <c r="W53" i="68" s="1"/>
  <c r="I52" i="67"/>
  <c r="V53" i="68" s="1"/>
  <c r="H52" i="67"/>
  <c r="U53" i="68" s="1"/>
  <c r="G52" i="67"/>
  <c r="T53" i="68" s="1"/>
  <c r="F52" i="67"/>
  <c r="S53" i="68" s="1"/>
  <c r="BO51" i="67"/>
  <c r="CB52" i="68" s="1"/>
  <c r="BN51" i="67"/>
  <c r="CA52" i="68" s="1"/>
  <c r="BM51" i="67"/>
  <c r="BZ52" i="68" s="1"/>
  <c r="BL51" i="67"/>
  <c r="BY52" i="68" s="1"/>
  <c r="BK51" i="67"/>
  <c r="BX52" i="68" s="1"/>
  <c r="BJ51" i="67"/>
  <c r="BW52" i="68" s="1"/>
  <c r="BI51" i="67"/>
  <c r="BV52" i="68" s="1"/>
  <c r="BH51" i="67"/>
  <c r="BU52" i="68" s="1"/>
  <c r="BG51" i="67"/>
  <c r="BT52" i="68" s="1"/>
  <c r="BF51" i="67"/>
  <c r="BS52" i="68" s="1"/>
  <c r="BE51" i="67"/>
  <c r="BR52" i="68" s="1"/>
  <c r="BD51" i="67"/>
  <c r="BQ52" i="68" s="1"/>
  <c r="BC51" i="67"/>
  <c r="BP52" i="68" s="1"/>
  <c r="BB51" i="67"/>
  <c r="BO52" i="68" s="1"/>
  <c r="BA51" i="67"/>
  <c r="BN52" i="68" s="1"/>
  <c r="AZ51" i="67"/>
  <c r="BM52" i="68" s="1"/>
  <c r="AY51" i="67"/>
  <c r="BL52" i="68" s="1"/>
  <c r="AX51" i="67"/>
  <c r="BK52" i="68" s="1"/>
  <c r="AW51" i="67"/>
  <c r="BJ52" i="68" s="1"/>
  <c r="AV51" i="67"/>
  <c r="BI52" i="68" s="1"/>
  <c r="AU51" i="67"/>
  <c r="BH52" i="68" s="1"/>
  <c r="AT51" i="67"/>
  <c r="BG52" i="68" s="1"/>
  <c r="AS51" i="67"/>
  <c r="BF52" i="68" s="1"/>
  <c r="AR51" i="67"/>
  <c r="BE52" i="68" s="1"/>
  <c r="AQ51" i="67"/>
  <c r="BD52" i="68" s="1"/>
  <c r="AP51" i="67"/>
  <c r="BC52" i="68" s="1"/>
  <c r="AO51" i="67"/>
  <c r="BB52" i="68" s="1"/>
  <c r="AN51" i="67"/>
  <c r="BA52" i="68" s="1"/>
  <c r="AM51" i="67"/>
  <c r="AZ52" i="68" s="1"/>
  <c r="AL51" i="67"/>
  <c r="AY52" i="68" s="1"/>
  <c r="AK51" i="67"/>
  <c r="AX52" i="68" s="1"/>
  <c r="AJ51" i="67"/>
  <c r="AW52" i="68" s="1"/>
  <c r="AI51" i="67"/>
  <c r="AV52" i="68" s="1"/>
  <c r="AH51" i="67"/>
  <c r="AU52" i="68" s="1"/>
  <c r="AG51" i="67"/>
  <c r="AT52" i="68" s="1"/>
  <c r="AF51" i="67"/>
  <c r="AS52" i="68" s="1"/>
  <c r="AE51" i="67"/>
  <c r="AR52" i="68" s="1"/>
  <c r="AD51" i="67"/>
  <c r="AQ52" i="68" s="1"/>
  <c r="AC51" i="67"/>
  <c r="AP52" i="68" s="1"/>
  <c r="AB51" i="67"/>
  <c r="AO52" i="68" s="1"/>
  <c r="AA51" i="67"/>
  <c r="AN52" i="68" s="1"/>
  <c r="Z51" i="67"/>
  <c r="AM52" i="68" s="1"/>
  <c r="Y51" i="67"/>
  <c r="AL52" i="68" s="1"/>
  <c r="X51" i="67"/>
  <c r="AK52" i="68" s="1"/>
  <c r="W51" i="67"/>
  <c r="AJ52" i="68" s="1"/>
  <c r="V51" i="67"/>
  <c r="AI52" i="68" s="1"/>
  <c r="U51" i="67"/>
  <c r="AH52" i="68" s="1"/>
  <c r="T51" i="67"/>
  <c r="AG52" i="68" s="1"/>
  <c r="S51" i="67"/>
  <c r="AF52" i="68" s="1"/>
  <c r="R51" i="67"/>
  <c r="AE52" i="68" s="1"/>
  <c r="Q51" i="67"/>
  <c r="AD52" i="68" s="1"/>
  <c r="P51" i="67"/>
  <c r="AC52" i="68" s="1"/>
  <c r="O51" i="67"/>
  <c r="AB52" i="68" s="1"/>
  <c r="N51" i="67"/>
  <c r="AA52" i="68" s="1"/>
  <c r="M51" i="67"/>
  <c r="Z52" i="68" s="1"/>
  <c r="L51" i="67"/>
  <c r="Y52" i="68" s="1"/>
  <c r="K51" i="67"/>
  <c r="X52" i="68" s="1"/>
  <c r="J51" i="67"/>
  <c r="W52" i="68" s="1"/>
  <c r="I51" i="67"/>
  <c r="V52" i="68" s="1"/>
  <c r="H51" i="67"/>
  <c r="U52" i="68" s="1"/>
  <c r="G51" i="67"/>
  <c r="T52" i="68" s="1"/>
  <c r="F51" i="67"/>
  <c r="S52" i="68" s="1"/>
  <c r="BO50" i="67"/>
  <c r="CB51" i="68" s="1"/>
  <c r="BN50" i="67"/>
  <c r="CA51" i="68" s="1"/>
  <c r="BM50" i="67"/>
  <c r="BZ51" i="68" s="1"/>
  <c r="BL50" i="67"/>
  <c r="BY51" i="68" s="1"/>
  <c r="BK50" i="67"/>
  <c r="BX51" i="68" s="1"/>
  <c r="BJ50" i="67"/>
  <c r="BW51" i="68" s="1"/>
  <c r="BI50" i="67"/>
  <c r="BV51" i="68" s="1"/>
  <c r="BH50" i="67"/>
  <c r="BU51" i="68" s="1"/>
  <c r="BG50" i="67"/>
  <c r="BT51" i="68" s="1"/>
  <c r="BF50" i="67"/>
  <c r="BS51" i="68" s="1"/>
  <c r="BE50" i="67"/>
  <c r="BR51" i="68" s="1"/>
  <c r="BD50" i="67"/>
  <c r="BQ51" i="68" s="1"/>
  <c r="BC50" i="67"/>
  <c r="BP51" i="68" s="1"/>
  <c r="BB50" i="67"/>
  <c r="BO51" i="68" s="1"/>
  <c r="BA50" i="67"/>
  <c r="BN51" i="68" s="1"/>
  <c r="AZ50" i="67"/>
  <c r="BM51" i="68" s="1"/>
  <c r="AY50" i="67"/>
  <c r="BL51" i="68" s="1"/>
  <c r="AX50" i="67"/>
  <c r="BK51" i="68" s="1"/>
  <c r="AW50" i="67"/>
  <c r="BJ51" i="68" s="1"/>
  <c r="AV50" i="67"/>
  <c r="BI51" i="68" s="1"/>
  <c r="AU50" i="67"/>
  <c r="BH51" i="68" s="1"/>
  <c r="AT50" i="67"/>
  <c r="BG51" i="68" s="1"/>
  <c r="AS50" i="67"/>
  <c r="BF51" i="68" s="1"/>
  <c r="AR50" i="67"/>
  <c r="BE51" i="68" s="1"/>
  <c r="AQ50" i="67"/>
  <c r="BD51" i="68" s="1"/>
  <c r="AP50" i="67"/>
  <c r="BC51" i="68" s="1"/>
  <c r="AO50" i="67"/>
  <c r="BB51" i="68" s="1"/>
  <c r="AN50" i="67"/>
  <c r="BA51" i="68" s="1"/>
  <c r="AM50" i="67"/>
  <c r="AZ51" i="68" s="1"/>
  <c r="AL50" i="67"/>
  <c r="AY51" i="68" s="1"/>
  <c r="AK50" i="67"/>
  <c r="AX51" i="68" s="1"/>
  <c r="AJ50" i="67"/>
  <c r="AW51" i="68" s="1"/>
  <c r="AI50" i="67"/>
  <c r="AV51" i="68" s="1"/>
  <c r="AH50" i="67"/>
  <c r="AU51" i="68" s="1"/>
  <c r="AG50" i="67"/>
  <c r="AT51" i="68" s="1"/>
  <c r="AF50" i="67"/>
  <c r="AS51" i="68" s="1"/>
  <c r="AE50" i="67"/>
  <c r="AR51" i="68" s="1"/>
  <c r="AD50" i="67"/>
  <c r="AQ51" i="68" s="1"/>
  <c r="AC50" i="67"/>
  <c r="AP51" i="68" s="1"/>
  <c r="AB50" i="67"/>
  <c r="AO51" i="68" s="1"/>
  <c r="AA50" i="67"/>
  <c r="AN51" i="68" s="1"/>
  <c r="Z50" i="67"/>
  <c r="AM51" i="68" s="1"/>
  <c r="Y50" i="67"/>
  <c r="AL51" i="68" s="1"/>
  <c r="X50" i="67"/>
  <c r="AK51" i="68" s="1"/>
  <c r="W50" i="67"/>
  <c r="AJ51" i="68" s="1"/>
  <c r="V50" i="67"/>
  <c r="AI51" i="68" s="1"/>
  <c r="U50" i="67"/>
  <c r="AH51" i="68" s="1"/>
  <c r="T50" i="67"/>
  <c r="AG51" i="68" s="1"/>
  <c r="S50" i="67"/>
  <c r="AF51" i="68" s="1"/>
  <c r="R50" i="67"/>
  <c r="AE51" i="68" s="1"/>
  <c r="Q50" i="67"/>
  <c r="AD51" i="68" s="1"/>
  <c r="P50" i="67"/>
  <c r="AC51" i="68" s="1"/>
  <c r="O50" i="67"/>
  <c r="AB51" i="68" s="1"/>
  <c r="N50" i="67"/>
  <c r="AA51" i="68" s="1"/>
  <c r="M50" i="67"/>
  <c r="Z51" i="68" s="1"/>
  <c r="L50" i="67"/>
  <c r="Y51" i="68" s="1"/>
  <c r="K50" i="67"/>
  <c r="X51" i="68" s="1"/>
  <c r="J50" i="67"/>
  <c r="W51" i="68" s="1"/>
  <c r="I50" i="67"/>
  <c r="V51" i="68" s="1"/>
  <c r="H50" i="67"/>
  <c r="U51" i="68" s="1"/>
  <c r="G50" i="67"/>
  <c r="T51" i="68" s="1"/>
  <c r="F50" i="67"/>
  <c r="S51" i="68" s="1"/>
  <c r="BO49" i="67"/>
  <c r="CB50" i="68" s="1"/>
  <c r="BN49" i="67"/>
  <c r="CA50" i="68" s="1"/>
  <c r="BM49" i="67"/>
  <c r="BZ50" i="68" s="1"/>
  <c r="BL49" i="67"/>
  <c r="BY50" i="68" s="1"/>
  <c r="BK49" i="67"/>
  <c r="BX50" i="68" s="1"/>
  <c r="BJ49" i="67"/>
  <c r="BW50" i="68" s="1"/>
  <c r="BI49" i="67"/>
  <c r="BV50" i="68" s="1"/>
  <c r="BH49" i="67"/>
  <c r="BU50" i="68" s="1"/>
  <c r="BG49" i="67"/>
  <c r="BT50" i="68" s="1"/>
  <c r="BF49" i="67"/>
  <c r="BS50" i="68" s="1"/>
  <c r="BE49" i="67"/>
  <c r="BR50" i="68" s="1"/>
  <c r="BD49" i="67"/>
  <c r="BQ50" i="68" s="1"/>
  <c r="BC49" i="67"/>
  <c r="BP50" i="68" s="1"/>
  <c r="BB49" i="67"/>
  <c r="BO50" i="68" s="1"/>
  <c r="BA49" i="67"/>
  <c r="BN50" i="68" s="1"/>
  <c r="AZ49" i="67"/>
  <c r="BM50" i="68" s="1"/>
  <c r="AY49" i="67"/>
  <c r="BL50" i="68" s="1"/>
  <c r="AX49" i="67"/>
  <c r="BK50" i="68" s="1"/>
  <c r="AW49" i="67"/>
  <c r="BJ50" i="68" s="1"/>
  <c r="AV49" i="67"/>
  <c r="BI50" i="68" s="1"/>
  <c r="AU49" i="67"/>
  <c r="BH50" i="68" s="1"/>
  <c r="AT49" i="67"/>
  <c r="BG50" i="68" s="1"/>
  <c r="AS49" i="67"/>
  <c r="BF50" i="68" s="1"/>
  <c r="AR49" i="67"/>
  <c r="BE50" i="68" s="1"/>
  <c r="AQ49" i="67"/>
  <c r="BD50" i="68" s="1"/>
  <c r="AP49" i="67"/>
  <c r="BC50" i="68" s="1"/>
  <c r="AO49" i="67"/>
  <c r="BB50" i="68" s="1"/>
  <c r="AN49" i="67"/>
  <c r="BA50" i="68" s="1"/>
  <c r="AM49" i="67"/>
  <c r="AZ50" i="68" s="1"/>
  <c r="AL49" i="67"/>
  <c r="AY50" i="68" s="1"/>
  <c r="AK49" i="67"/>
  <c r="AX50" i="68" s="1"/>
  <c r="AJ49" i="67"/>
  <c r="AW50" i="68" s="1"/>
  <c r="AI49" i="67"/>
  <c r="AV50" i="68" s="1"/>
  <c r="AH49" i="67"/>
  <c r="AU50" i="68" s="1"/>
  <c r="AG49" i="67"/>
  <c r="AT50" i="68" s="1"/>
  <c r="AF49" i="67"/>
  <c r="AS50" i="68" s="1"/>
  <c r="AE49" i="67"/>
  <c r="AR50" i="68" s="1"/>
  <c r="AD49" i="67"/>
  <c r="AQ50" i="68" s="1"/>
  <c r="AC49" i="67"/>
  <c r="AP50" i="68" s="1"/>
  <c r="AB49" i="67"/>
  <c r="AO50" i="68" s="1"/>
  <c r="AA49" i="67"/>
  <c r="AN50" i="68" s="1"/>
  <c r="Z49" i="67"/>
  <c r="AM50" i="68" s="1"/>
  <c r="Y49" i="67"/>
  <c r="AL50" i="68" s="1"/>
  <c r="X49" i="67"/>
  <c r="AK50" i="68" s="1"/>
  <c r="W49" i="67"/>
  <c r="AJ50" i="68" s="1"/>
  <c r="V49" i="67"/>
  <c r="AI50" i="68" s="1"/>
  <c r="U49" i="67"/>
  <c r="AH50" i="68" s="1"/>
  <c r="T49" i="67"/>
  <c r="AG50" i="68" s="1"/>
  <c r="S49" i="67"/>
  <c r="AF50" i="68" s="1"/>
  <c r="R49" i="67"/>
  <c r="AE50" i="68" s="1"/>
  <c r="Q49" i="67"/>
  <c r="AD50" i="68" s="1"/>
  <c r="P49" i="67"/>
  <c r="AC50" i="68" s="1"/>
  <c r="O49" i="67"/>
  <c r="AB50" i="68" s="1"/>
  <c r="N49" i="67"/>
  <c r="AA50" i="68" s="1"/>
  <c r="M49" i="67"/>
  <c r="Z50" i="68" s="1"/>
  <c r="L49" i="67"/>
  <c r="Y50" i="68" s="1"/>
  <c r="K49" i="67"/>
  <c r="X50" i="68" s="1"/>
  <c r="J49" i="67"/>
  <c r="W50" i="68" s="1"/>
  <c r="I49" i="67"/>
  <c r="V50" i="68" s="1"/>
  <c r="H49" i="67"/>
  <c r="U50" i="68" s="1"/>
  <c r="G49" i="67"/>
  <c r="T50" i="68" s="1"/>
  <c r="F49" i="67"/>
  <c r="S50" i="68" s="1"/>
  <c r="BO48" i="67"/>
  <c r="CB61" i="68" s="1"/>
  <c r="BN48" i="67"/>
  <c r="CA61" i="68" s="1"/>
  <c r="BM48" i="67"/>
  <c r="BZ61" i="68" s="1"/>
  <c r="BL48" i="67"/>
  <c r="BY61" i="68" s="1"/>
  <c r="BK48" i="67"/>
  <c r="BX61" i="68" s="1"/>
  <c r="BJ48" i="67"/>
  <c r="BW61" i="68" s="1"/>
  <c r="BI48" i="67"/>
  <c r="BV61" i="68" s="1"/>
  <c r="BH48" i="67"/>
  <c r="BU61" i="68" s="1"/>
  <c r="BG48" i="67"/>
  <c r="BT61" i="68" s="1"/>
  <c r="BF48" i="67"/>
  <c r="BS61" i="68" s="1"/>
  <c r="BE48" i="67"/>
  <c r="BR61" i="68" s="1"/>
  <c r="BD48" i="67"/>
  <c r="BQ61" i="68" s="1"/>
  <c r="BC48" i="67"/>
  <c r="BP61" i="68" s="1"/>
  <c r="BB48" i="67"/>
  <c r="BO61" i="68" s="1"/>
  <c r="BA48" i="67"/>
  <c r="BN61" i="68" s="1"/>
  <c r="AZ48" i="67"/>
  <c r="BM61" i="68" s="1"/>
  <c r="AY48" i="67"/>
  <c r="BL61" i="68" s="1"/>
  <c r="AX48" i="67"/>
  <c r="BK61" i="68" s="1"/>
  <c r="AW48" i="67"/>
  <c r="BJ61" i="68" s="1"/>
  <c r="AV48" i="67"/>
  <c r="BI61" i="68" s="1"/>
  <c r="AU48" i="67"/>
  <c r="BH61" i="68" s="1"/>
  <c r="AT48" i="67"/>
  <c r="BG61" i="68" s="1"/>
  <c r="AS48" i="67"/>
  <c r="BF61" i="68" s="1"/>
  <c r="AR48" i="67"/>
  <c r="BE61" i="68" s="1"/>
  <c r="AQ48" i="67"/>
  <c r="BD61" i="68" s="1"/>
  <c r="AP48" i="67"/>
  <c r="BC61" i="68" s="1"/>
  <c r="AO48" i="67"/>
  <c r="BB61" i="68" s="1"/>
  <c r="AN48" i="67"/>
  <c r="BA61" i="68" s="1"/>
  <c r="AM48" i="67"/>
  <c r="AZ61" i="68" s="1"/>
  <c r="AL48" i="67"/>
  <c r="AY61" i="68" s="1"/>
  <c r="AK48" i="67"/>
  <c r="AX61" i="68" s="1"/>
  <c r="AJ48" i="67"/>
  <c r="AW61" i="68" s="1"/>
  <c r="AI48" i="67"/>
  <c r="AV61" i="68" s="1"/>
  <c r="AH48" i="67"/>
  <c r="AU61" i="68" s="1"/>
  <c r="AG48" i="67"/>
  <c r="AT61" i="68" s="1"/>
  <c r="AF48" i="67"/>
  <c r="AS61" i="68" s="1"/>
  <c r="AE48" i="67"/>
  <c r="AR61" i="68" s="1"/>
  <c r="AD48" i="67"/>
  <c r="AQ61" i="68" s="1"/>
  <c r="AC48" i="67"/>
  <c r="AP61" i="68" s="1"/>
  <c r="AB48" i="67"/>
  <c r="AO61" i="68" s="1"/>
  <c r="AA48" i="67"/>
  <c r="AN61" i="68" s="1"/>
  <c r="Z48" i="67"/>
  <c r="AM61" i="68" s="1"/>
  <c r="Y48" i="67"/>
  <c r="AL61" i="68" s="1"/>
  <c r="X48" i="67"/>
  <c r="AK61" i="68" s="1"/>
  <c r="W48" i="67"/>
  <c r="AJ61" i="68" s="1"/>
  <c r="V48" i="67"/>
  <c r="AI61" i="68" s="1"/>
  <c r="U48" i="67"/>
  <c r="AH61" i="68" s="1"/>
  <c r="T48" i="67"/>
  <c r="AG61" i="68" s="1"/>
  <c r="S48" i="67"/>
  <c r="AF61" i="68" s="1"/>
  <c r="R48" i="67"/>
  <c r="AE61" i="68" s="1"/>
  <c r="Q48" i="67"/>
  <c r="AD61" i="68" s="1"/>
  <c r="P48" i="67"/>
  <c r="AC61" i="68" s="1"/>
  <c r="O48" i="67"/>
  <c r="AB61" i="68" s="1"/>
  <c r="N48" i="67"/>
  <c r="AA61" i="68" s="1"/>
  <c r="M48" i="67"/>
  <c r="Z61" i="68" s="1"/>
  <c r="L48" i="67"/>
  <c r="Y61" i="68" s="1"/>
  <c r="K48" i="67"/>
  <c r="X61" i="68" s="1"/>
  <c r="J48" i="67"/>
  <c r="W61" i="68" s="1"/>
  <c r="I48" i="67"/>
  <c r="V61" i="68" s="1"/>
  <c r="H48" i="67"/>
  <c r="U61" i="68" s="1"/>
  <c r="G48" i="67"/>
  <c r="T61" i="68" s="1"/>
  <c r="F48" i="67"/>
  <c r="S61" i="68" s="1"/>
  <c r="BO47" i="67"/>
  <c r="BN47" i="67"/>
  <c r="BM47" i="67"/>
  <c r="BL47" i="67"/>
  <c r="BK47" i="67"/>
  <c r="BJ47" i="67"/>
  <c r="BI47" i="67"/>
  <c r="BH47" i="67"/>
  <c r="BG47" i="67"/>
  <c r="BF47" i="67"/>
  <c r="BE47" i="67"/>
  <c r="BD47" i="67"/>
  <c r="BC47" i="67"/>
  <c r="BB47" i="67"/>
  <c r="BA47" i="67"/>
  <c r="AZ47" i="67"/>
  <c r="AY47" i="67"/>
  <c r="AX47" i="67"/>
  <c r="AW47" i="67"/>
  <c r="AV47" i="67"/>
  <c r="AU47" i="67"/>
  <c r="AT47" i="67"/>
  <c r="AS47" i="67"/>
  <c r="AR47" i="67"/>
  <c r="AQ47" i="67"/>
  <c r="AP47" i="67"/>
  <c r="AO47" i="67"/>
  <c r="AN47" i="67"/>
  <c r="AM47" i="67"/>
  <c r="AL47" i="67"/>
  <c r="AK47" i="67"/>
  <c r="AJ47" i="67"/>
  <c r="AI47" i="67"/>
  <c r="AH47" i="67"/>
  <c r="AG47" i="67"/>
  <c r="AF47" i="67"/>
  <c r="AE47" i="67"/>
  <c r="AD47" i="67"/>
  <c r="AC47" i="67"/>
  <c r="AB47" i="67"/>
  <c r="AA47" i="67"/>
  <c r="Z47" i="67"/>
  <c r="Y47" i="67"/>
  <c r="X47" i="67"/>
  <c r="W47" i="67"/>
  <c r="V47" i="67"/>
  <c r="U47" i="67"/>
  <c r="T47" i="67"/>
  <c r="S47" i="67"/>
  <c r="R47" i="67"/>
  <c r="Q47" i="67"/>
  <c r="P47" i="67"/>
  <c r="O47" i="67"/>
  <c r="N47" i="67"/>
  <c r="M47" i="67"/>
  <c r="L47" i="67"/>
  <c r="K47" i="67"/>
  <c r="J47" i="67"/>
  <c r="I47" i="67"/>
  <c r="H47" i="67"/>
  <c r="G47" i="67"/>
  <c r="F47" i="67"/>
  <c r="BO46" i="67"/>
  <c r="BN46" i="67"/>
  <c r="BM46" i="67"/>
  <c r="BL46" i="67"/>
  <c r="BK46" i="67"/>
  <c r="BJ46" i="67"/>
  <c r="BI46" i="67"/>
  <c r="BH46" i="67"/>
  <c r="BG46" i="67"/>
  <c r="BF46" i="67"/>
  <c r="BE46" i="67"/>
  <c r="BD46" i="67"/>
  <c r="BC46" i="67"/>
  <c r="BB46" i="67"/>
  <c r="BA46" i="67"/>
  <c r="AZ46" i="67"/>
  <c r="AY46" i="67"/>
  <c r="AX46" i="67"/>
  <c r="AW46" i="67"/>
  <c r="AV46" i="67"/>
  <c r="AU46" i="67"/>
  <c r="AT46" i="67"/>
  <c r="AS46" i="67"/>
  <c r="AR46" i="67"/>
  <c r="AQ46" i="67"/>
  <c r="AP46" i="67"/>
  <c r="AO46" i="67"/>
  <c r="AN46" i="67"/>
  <c r="AM46" i="67"/>
  <c r="AL46" i="67"/>
  <c r="AK46" i="67"/>
  <c r="AJ46" i="67"/>
  <c r="AI46" i="67"/>
  <c r="AH46" i="67"/>
  <c r="AG46" i="67"/>
  <c r="AF46" i="67"/>
  <c r="AE46" i="67"/>
  <c r="AD46" i="67"/>
  <c r="AC46" i="67"/>
  <c r="AB46" i="67"/>
  <c r="AA46" i="67"/>
  <c r="Z46" i="67"/>
  <c r="Y46" i="67"/>
  <c r="X46" i="67"/>
  <c r="W46" i="67"/>
  <c r="V46" i="67"/>
  <c r="U46" i="67"/>
  <c r="T46" i="67"/>
  <c r="S46" i="67"/>
  <c r="R46" i="67"/>
  <c r="Q46" i="67"/>
  <c r="P46" i="67"/>
  <c r="O46" i="67"/>
  <c r="N46" i="67"/>
  <c r="M46" i="67"/>
  <c r="L46" i="67"/>
  <c r="K46" i="67"/>
  <c r="J46" i="67"/>
  <c r="I46" i="67"/>
  <c r="H46" i="67"/>
  <c r="G46" i="67"/>
  <c r="F46" i="67"/>
  <c r="BO45" i="67"/>
  <c r="CB60" i="68" s="1"/>
  <c r="BN45" i="67"/>
  <c r="CA60" i="68" s="1"/>
  <c r="BM45" i="67"/>
  <c r="BZ60" i="68" s="1"/>
  <c r="BL45" i="67"/>
  <c r="BY60" i="68" s="1"/>
  <c r="BK45" i="67"/>
  <c r="BX60" i="68" s="1"/>
  <c r="BJ45" i="67"/>
  <c r="BW60" i="68" s="1"/>
  <c r="BI45" i="67"/>
  <c r="BV60" i="68" s="1"/>
  <c r="BH45" i="67"/>
  <c r="BU60" i="68" s="1"/>
  <c r="BG45" i="67"/>
  <c r="BT60" i="68" s="1"/>
  <c r="BF45" i="67"/>
  <c r="BS60" i="68" s="1"/>
  <c r="BE45" i="67"/>
  <c r="BR60" i="68" s="1"/>
  <c r="BD45" i="67"/>
  <c r="BQ60" i="68" s="1"/>
  <c r="BC45" i="67"/>
  <c r="BP60" i="68" s="1"/>
  <c r="BB45" i="67"/>
  <c r="BO60" i="68" s="1"/>
  <c r="BA45" i="67"/>
  <c r="BN60" i="68" s="1"/>
  <c r="AZ45" i="67"/>
  <c r="BM60" i="68" s="1"/>
  <c r="AY45" i="67"/>
  <c r="BL60" i="68" s="1"/>
  <c r="AX45" i="67"/>
  <c r="BK60" i="68" s="1"/>
  <c r="AW45" i="67"/>
  <c r="BJ60" i="68" s="1"/>
  <c r="AV45" i="67"/>
  <c r="BI60" i="68" s="1"/>
  <c r="AU45" i="67"/>
  <c r="BH60" i="68" s="1"/>
  <c r="AT45" i="67"/>
  <c r="BG60" i="68" s="1"/>
  <c r="AS45" i="67"/>
  <c r="BF60" i="68" s="1"/>
  <c r="AR45" i="67"/>
  <c r="BE60" i="68" s="1"/>
  <c r="AQ45" i="67"/>
  <c r="BD60" i="68" s="1"/>
  <c r="AP45" i="67"/>
  <c r="BC60" i="68" s="1"/>
  <c r="AO45" i="67"/>
  <c r="BB60" i="68" s="1"/>
  <c r="AN45" i="67"/>
  <c r="BA60" i="68" s="1"/>
  <c r="AM45" i="67"/>
  <c r="AZ60" i="68" s="1"/>
  <c r="AL45" i="67"/>
  <c r="AY60" i="68" s="1"/>
  <c r="AK45" i="67"/>
  <c r="AX60" i="68" s="1"/>
  <c r="AJ45" i="67"/>
  <c r="AW60" i="68" s="1"/>
  <c r="AI45" i="67"/>
  <c r="AV60" i="68" s="1"/>
  <c r="AH45" i="67"/>
  <c r="AU60" i="68" s="1"/>
  <c r="AG45" i="67"/>
  <c r="AT60" i="68" s="1"/>
  <c r="AF45" i="67"/>
  <c r="AS60" i="68" s="1"/>
  <c r="AE45" i="67"/>
  <c r="AR60" i="68" s="1"/>
  <c r="AD45" i="67"/>
  <c r="AQ60" i="68" s="1"/>
  <c r="AC45" i="67"/>
  <c r="AP60" i="68" s="1"/>
  <c r="AB45" i="67"/>
  <c r="AO60" i="68" s="1"/>
  <c r="AA45" i="67"/>
  <c r="AN60" i="68" s="1"/>
  <c r="Z45" i="67"/>
  <c r="AM60" i="68" s="1"/>
  <c r="Y45" i="67"/>
  <c r="AL60" i="68" s="1"/>
  <c r="X45" i="67"/>
  <c r="AK60" i="68" s="1"/>
  <c r="W45" i="67"/>
  <c r="AJ60" i="68" s="1"/>
  <c r="V45" i="67"/>
  <c r="AI60" i="68" s="1"/>
  <c r="U45" i="67"/>
  <c r="AH60" i="68" s="1"/>
  <c r="T45" i="67"/>
  <c r="AG60" i="68" s="1"/>
  <c r="S45" i="67"/>
  <c r="AF60" i="68" s="1"/>
  <c r="R45" i="67"/>
  <c r="AE60" i="68" s="1"/>
  <c r="Q45" i="67"/>
  <c r="AD60" i="68" s="1"/>
  <c r="P45" i="67"/>
  <c r="AC60" i="68" s="1"/>
  <c r="O45" i="67"/>
  <c r="AB60" i="68" s="1"/>
  <c r="N45" i="67"/>
  <c r="AA60" i="68" s="1"/>
  <c r="M45" i="67"/>
  <c r="Z60" i="68" s="1"/>
  <c r="L45" i="67"/>
  <c r="Y60" i="68" s="1"/>
  <c r="K45" i="67"/>
  <c r="X60" i="68" s="1"/>
  <c r="J45" i="67"/>
  <c r="W60" i="68" s="1"/>
  <c r="I45" i="67"/>
  <c r="V60" i="68" s="1"/>
  <c r="H45" i="67"/>
  <c r="U60" i="68" s="1"/>
  <c r="G45" i="67"/>
  <c r="T60" i="68" s="1"/>
  <c r="F45" i="67"/>
  <c r="S60" i="68" s="1"/>
  <c r="BO44" i="67"/>
  <c r="CB49" i="68" s="1"/>
  <c r="BN44" i="67"/>
  <c r="CA49" i="68" s="1"/>
  <c r="BM44" i="67"/>
  <c r="BZ49" i="68" s="1"/>
  <c r="BL44" i="67"/>
  <c r="BY49" i="68" s="1"/>
  <c r="BK44" i="67"/>
  <c r="BX49" i="68" s="1"/>
  <c r="BJ44" i="67"/>
  <c r="BW49" i="68" s="1"/>
  <c r="BI44" i="67"/>
  <c r="BV49" i="68" s="1"/>
  <c r="BH44" i="67"/>
  <c r="BU49" i="68" s="1"/>
  <c r="BG44" i="67"/>
  <c r="BT49" i="68" s="1"/>
  <c r="BF44" i="67"/>
  <c r="BS49" i="68" s="1"/>
  <c r="BE44" i="67"/>
  <c r="BR49" i="68" s="1"/>
  <c r="BD44" i="67"/>
  <c r="BQ49" i="68" s="1"/>
  <c r="BC44" i="67"/>
  <c r="BP49" i="68" s="1"/>
  <c r="BB44" i="67"/>
  <c r="BO49" i="68" s="1"/>
  <c r="BA44" i="67"/>
  <c r="BN49" i="68" s="1"/>
  <c r="AZ44" i="67"/>
  <c r="BM49" i="68" s="1"/>
  <c r="AY44" i="67"/>
  <c r="BL49" i="68" s="1"/>
  <c r="AX44" i="67"/>
  <c r="BK49" i="68" s="1"/>
  <c r="AW44" i="67"/>
  <c r="BJ49" i="68" s="1"/>
  <c r="AV44" i="67"/>
  <c r="BI49" i="68" s="1"/>
  <c r="AU44" i="67"/>
  <c r="BH49" i="68" s="1"/>
  <c r="AT44" i="67"/>
  <c r="BG49" i="68" s="1"/>
  <c r="AS44" i="67"/>
  <c r="BF49" i="68" s="1"/>
  <c r="AR44" i="67"/>
  <c r="BE49" i="68" s="1"/>
  <c r="AQ44" i="67"/>
  <c r="BD49" i="68" s="1"/>
  <c r="AP44" i="67"/>
  <c r="BC49" i="68" s="1"/>
  <c r="AO44" i="67"/>
  <c r="BB49" i="68" s="1"/>
  <c r="AN44" i="67"/>
  <c r="BA49" i="68" s="1"/>
  <c r="AM44" i="67"/>
  <c r="AZ49" i="68" s="1"/>
  <c r="AL44" i="67"/>
  <c r="AY49" i="68" s="1"/>
  <c r="AK44" i="67"/>
  <c r="AX49" i="68" s="1"/>
  <c r="AJ44" i="67"/>
  <c r="AW49" i="68" s="1"/>
  <c r="AI44" i="67"/>
  <c r="AV49" i="68" s="1"/>
  <c r="AH44" i="67"/>
  <c r="AU49" i="68" s="1"/>
  <c r="AG44" i="67"/>
  <c r="AT49" i="68" s="1"/>
  <c r="AF44" i="67"/>
  <c r="AS49" i="68" s="1"/>
  <c r="AE44" i="67"/>
  <c r="AR49" i="68" s="1"/>
  <c r="AD44" i="67"/>
  <c r="AQ49" i="68" s="1"/>
  <c r="AC44" i="67"/>
  <c r="AP49" i="68" s="1"/>
  <c r="AB44" i="67"/>
  <c r="AO49" i="68" s="1"/>
  <c r="AA44" i="67"/>
  <c r="AN49" i="68" s="1"/>
  <c r="Z44" i="67"/>
  <c r="AM49" i="68" s="1"/>
  <c r="Y44" i="67"/>
  <c r="AL49" i="68" s="1"/>
  <c r="X44" i="67"/>
  <c r="AK49" i="68" s="1"/>
  <c r="W44" i="67"/>
  <c r="AJ49" i="68" s="1"/>
  <c r="V44" i="67"/>
  <c r="AI49" i="68" s="1"/>
  <c r="U44" i="67"/>
  <c r="AH49" i="68" s="1"/>
  <c r="T44" i="67"/>
  <c r="AG49" i="68" s="1"/>
  <c r="S44" i="67"/>
  <c r="AF49" i="68" s="1"/>
  <c r="R44" i="67"/>
  <c r="AE49" i="68" s="1"/>
  <c r="Q44" i="67"/>
  <c r="AD49" i="68" s="1"/>
  <c r="P44" i="67"/>
  <c r="AC49" i="68" s="1"/>
  <c r="O44" i="67"/>
  <c r="AB49" i="68" s="1"/>
  <c r="N44" i="67"/>
  <c r="AA49" i="68" s="1"/>
  <c r="M44" i="67"/>
  <c r="Z49" i="68" s="1"/>
  <c r="L44" i="67"/>
  <c r="Y49" i="68" s="1"/>
  <c r="K44" i="67"/>
  <c r="X49" i="68" s="1"/>
  <c r="J44" i="67"/>
  <c r="W49" i="68" s="1"/>
  <c r="I44" i="67"/>
  <c r="V49" i="68" s="1"/>
  <c r="H44" i="67"/>
  <c r="U49" i="68" s="1"/>
  <c r="G44" i="67"/>
  <c r="T49" i="68" s="1"/>
  <c r="F44" i="67"/>
  <c r="S49" i="68" s="1"/>
  <c r="BO43" i="67"/>
  <c r="CB48" i="68" s="1"/>
  <c r="BN43" i="67"/>
  <c r="CA48" i="68" s="1"/>
  <c r="BM43" i="67"/>
  <c r="BZ48" i="68" s="1"/>
  <c r="BL43" i="67"/>
  <c r="BY48" i="68" s="1"/>
  <c r="BK43" i="67"/>
  <c r="BX48" i="68" s="1"/>
  <c r="BJ43" i="67"/>
  <c r="BW48" i="68" s="1"/>
  <c r="BI43" i="67"/>
  <c r="BV48" i="68" s="1"/>
  <c r="BH43" i="67"/>
  <c r="BU48" i="68" s="1"/>
  <c r="BG43" i="67"/>
  <c r="BT48" i="68" s="1"/>
  <c r="BF43" i="67"/>
  <c r="BS48" i="68" s="1"/>
  <c r="BE43" i="67"/>
  <c r="BR48" i="68" s="1"/>
  <c r="BD43" i="67"/>
  <c r="BQ48" i="68" s="1"/>
  <c r="BC43" i="67"/>
  <c r="BP48" i="68" s="1"/>
  <c r="BB43" i="67"/>
  <c r="BO48" i="68" s="1"/>
  <c r="BA43" i="67"/>
  <c r="BN48" i="68" s="1"/>
  <c r="AZ43" i="67"/>
  <c r="BM48" i="68" s="1"/>
  <c r="AY43" i="67"/>
  <c r="BL48" i="68" s="1"/>
  <c r="AX43" i="67"/>
  <c r="BK48" i="68" s="1"/>
  <c r="AW43" i="67"/>
  <c r="BJ48" i="68" s="1"/>
  <c r="AV43" i="67"/>
  <c r="BI48" i="68" s="1"/>
  <c r="AU43" i="67"/>
  <c r="BH48" i="68" s="1"/>
  <c r="AT43" i="67"/>
  <c r="BG48" i="68" s="1"/>
  <c r="AS43" i="67"/>
  <c r="BF48" i="68" s="1"/>
  <c r="AR43" i="67"/>
  <c r="BE48" i="68" s="1"/>
  <c r="AQ43" i="67"/>
  <c r="BD48" i="68" s="1"/>
  <c r="AP43" i="67"/>
  <c r="BC48" i="68" s="1"/>
  <c r="AO43" i="67"/>
  <c r="BB48" i="68" s="1"/>
  <c r="AN43" i="67"/>
  <c r="BA48" i="68" s="1"/>
  <c r="AM43" i="67"/>
  <c r="AZ48" i="68" s="1"/>
  <c r="AL43" i="67"/>
  <c r="AY48" i="68" s="1"/>
  <c r="AK43" i="67"/>
  <c r="AX48" i="68" s="1"/>
  <c r="AJ43" i="67"/>
  <c r="AW48" i="68" s="1"/>
  <c r="AI43" i="67"/>
  <c r="AV48" i="68" s="1"/>
  <c r="AH43" i="67"/>
  <c r="AU48" i="68" s="1"/>
  <c r="AG43" i="67"/>
  <c r="AT48" i="68" s="1"/>
  <c r="AF43" i="67"/>
  <c r="AS48" i="68" s="1"/>
  <c r="AE43" i="67"/>
  <c r="AR48" i="68" s="1"/>
  <c r="AD43" i="67"/>
  <c r="AQ48" i="68" s="1"/>
  <c r="AC43" i="67"/>
  <c r="AP48" i="68" s="1"/>
  <c r="AB43" i="67"/>
  <c r="AO48" i="68" s="1"/>
  <c r="AA43" i="67"/>
  <c r="AN48" i="68" s="1"/>
  <c r="Z43" i="67"/>
  <c r="AM48" i="68" s="1"/>
  <c r="Y43" i="67"/>
  <c r="AL48" i="68" s="1"/>
  <c r="X43" i="67"/>
  <c r="AK48" i="68" s="1"/>
  <c r="W43" i="67"/>
  <c r="AJ48" i="68" s="1"/>
  <c r="V43" i="67"/>
  <c r="AI48" i="68" s="1"/>
  <c r="U43" i="67"/>
  <c r="AH48" i="68" s="1"/>
  <c r="T43" i="67"/>
  <c r="AG48" i="68" s="1"/>
  <c r="S43" i="67"/>
  <c r="AF48" i="68" s="1"/>
  <c r="R43" i="67"/>
  <c r="AE48" i="68" s="1"/>
  <c r="Q43" i="67"/>
  <c r="AD48" i="68" s="1"/>
  <c r="P43" i="67"/>
  <c r="AC48" i="68" s="1"/>
  <c r="O43" i="67"/>
  <c r="AB48" i="68" s="1"/>
  <c r="N43" i="67"/>
  <c r="AA48" i="68" s="1"/>
  <c r="M43" i="67"/>
  <c r="Z48" i="68" s="1"/>
  <c r="L43" i="67"/>
  <c r="Y48" i="68" s="1"/>
  <c r="K43" i="67"/>
  <c r="X48" i="68" s="1"/>
  <c r="J43" i="67"/>
  <c r="W48" i="68" s="1"/>
  <c r="I43" i="67"/>
  <c r="V48" i="68" s="1"/>
  <c r="H43" i="67"/>
  <c r="U48" i="68" s="1"/>
  <c r="G43" i="67"/>
  <c r="T48" i="68" s="1"/>
  <c r="F43" i="67"/>
  <c r="S48" i="68" s="1"/>
  <c r="BO42" i="67"/>
  <c r="BN42" i="67"/>
  <c r="BM42" i="67"/>
  <c r="BL42" i="67"/>
  <c r="BK42" i="67"/>
  <c r="BJ42" i="67"/>
  <c r="BI42" i="67"/>
  <c r="BH42" i="67"/>
  <c r="BG42" i="67"/>
  <c r="BF42" i="67"/>
  <c r="BE42" i="67"/>
  <c r="BD42" i="67"/>
  <c r="BC42" i="67"/>
  <c r="BB42" i="67"/>
  <c r="BA42" i="67"/>
  <c r="AZ42" i="67"/>
  <c r="AY42" i="67"/>
  <c r="AX42" i="67"/>
  <c r="AW42" i="67"/>
  <c r="AV42" i="67"/>
  <c r="AU42" i="67"/>
  <c r="AT42" i="67"/>
  <c r="AS42" i="67"/>
  <c r="AR42" i="67"/>
  <c r="AQ42" i="67"/>
  <c r="AP42" i="67"/>
  <c r="AO42" i="67"/>
  <c r="AN42" i="67"/>
  <c r="AM42" i="67"/>
  <c r="AL42" i="67"/>
  <c r="AK42" i="67"/>
  <c r="AJ42" i="67"/>
  <c r="AI42" i="67"/>
  <c r="AH42" i="67"/>
  <c r="AG42" i="67"/>
  <c r="AF42" i="67"/>
  <c r="AE42" i="67"/>
  <c r="AD42" i="67"/>
  <c r="AC42" i="67"/>
  <c r="AB42" i="67"/>
  <c r="AA42" i="67"/>
  <c r="Z42" i="67"/>
  <c r="Y42" i="67"/>
  <c r="X42" i="67"/>
  <c r="W42" i="67"/>
  <c r="V42" i="67"/>
  <c r="U42" i="67"/>
  <c r="T42" i="67"/>
  <c r="S42" i="67"/>
  <c r="R42" i="67"/>
  <c r="Q42" i="67"/>
  <c r="P42" i="67"/>
  <c r="O42" i="67"/>
  <c r="N42" i="67"/>
  <c r="M42" i="67"/>
  <c r="L42" i="67"/>
  <c r="K42" i="67"/>
  <c r="J42" i="67"/>
  <c r="I42" i="67"/>
  <c r="H42" i="67"/>
  <c r="G42" i="67"/>
  <c r="F42" i="67"/>
  <c r="BO41" i="67"/>
  <c r="BN41" i="67"/>
  <c r="BM41" i="67"/>
  <c r="BL41" i="67"/>
  <c r="BK41" i="67"/>
  <c r="BJ41" i="67"/>
  <c r="BI41" i="67"/>
  <c r="BH41" i="67"/>
  <c r="BG41" i="67"/>
  <c r="BF41" i="67"/>
  <c r="BE41" i="67"/>
  <c r="BD41" i="67"/>
  <c r="BC41" i="67"/>
  <c r="BB41" i="67"/>
  <c r="BA41" i="67"/>
  <c r="AZ41" i="67"/>
  <c r="AY41" i="67"/>
  <c r="AX41" i="67"/>
  <c r="AW41" i="67"/>
  <c r="AV41" i="67"/>
  <c r="AU41" i="67"/>
  <c r="AT41" i="67"/>
  <c r="AS41" i="67"/>
  <c r="AR41" i="67"/>
  <c r="AQ41" i="67"/>
  <c r="AP41" i="67"/>
  <c r="AO41" i="67"/>
  <c r="AN41" i="67"/>
  <c r="AM41" i="67"/>
  <c r="AL41" i="67"/>
  <c r="AK41" i="67"/>
  <c r="AJ41" i="67"/>
  <c r="AI41" i="67"/>
  <c r="AH41" i="67"/>
  <c r="AG41" i="67"/>
  <c r="AF41" i="67"/>
  <c r="AE41" i="67"/>
  <c r="AD41" i="67"/>
  <c r="AC41" i="67"/>
  <c r="AB41" i="67"/>
  <c r="AA41" i="67"/>
  <c r="Z41" i="67"/>
  <c r="Y41" i="67"/>
  <c r="X41" i="67"/>
  <c r="W41" i="67"/>
  <c r="V41" i="67"/>
  <c r="U41" i="67"/>
  <c r="T41" i="67"/>
  <c r="S41" i="67"/>
  <c r="R41" i="67"/>
  <c r="Q41" i="67"/>
  <c r="P41" i="67"/>
  <c r="O41" i="67"/>
  <c r="N41" i="67"/>
  <c r="M41" i="67"/>
  <c r="L41" i="67"/>
  <c r="K41" i="67"/>
  <c r="J41" i="67"/>
  <c r="I41" i="67"/>
  <c r="H41" i="67"/>
  <c r="G41" i="67"/>
  <c r="F41" i="67"/>
  <c r="BO40" i="67"/>
  <c r="CB47" i="68" s="1"/>
  <c r="BN40" i="67"/>
  <c r="CA47" i="68" s="1"/>
  <c r="BM40" i="67"/>
  <c r="BZ47" i="68" s="1"/>
  <c r="BL40" i="67"/>
  <c r="BY47" i="68" s="1"/>
  <c r="BK40" i="67"/>
  <c r="BX47" i="68" s="1"/>
  <c r="BJ40" i="67"/>
  <c r="BW47" i="68" s="1"/>
  <c r="BI40" i="67"/>
  <c r="BV47" i="68" s="1"/>
  <c r="BH40" i="67"/>
  <c r="BU47" i="68" s="1"/>
  <c r="BG40" i="67"/>
  <c r="BT47" i="68" s="1"/>
  <c r="BF40" i="67"/>
  <c r="BS47" i="68" s="1"/>
  <c r="BE40" i="67"/>
  <c r="BR47" i="68" s="1"/>
  <c r="BD40" i="67"/>
  <c r="BQ47" i="68" s="1"/>
  <c r="BC40" i="67"/>
  <c r="BP47" i="68" s="1"/>
  <c r="BB40" i="67"/>
  <c r="BO47" i="68" s="1"/>
  <c r="BA40" i="67"/>
  <c r="BN47" i="68" s="1"/>
  <c r="AZ40" i="67"/>
  <c r="BM47" i="68" s="1"/>
  <c r="AY40" i="67"/>
  <c r="BL47" i="68" s="1"/>
  <c r="AX40" i="67"/>
  <c r="BK47" i="68" s="1"/>
  <c r="AW40" i="67"/>
  <c r="BJ47" i="68" s="1"/>
  <c r="AV40" i="67"/>
  <c r="BI47" i="68" s="1"/>
  <c r="AU40" i="67"/>
  <c r="BH47" i="68" s="1"/>
  <c r="AT40" i="67"/>
  <c r="BG47" i="68" s="1"/>
  <c r="AS40" i="67"/>
  <c r="BF47" i="68" s="1"/>
  <c r="AR40" i="67"/>
  <c r="BE47" i="68" s="1"/>
  <c r="AQ40" i="67"/>
  <c r="BD47" i="68" s="1"/>
  <c r="AP40" i="67"/>
  <c r="BC47" i="68" s="1"/>
  <c r="AO40" i="67"/>
  <c r="BB47" i="68" s="1"/>
  <c r="AN40" i="67"/>
  <c r="BA47" i="68" s="1"/>
  <c r="AM40" i="67"/>
  <c r="AZ47" i="68" s="1"/>
  <c r="AL40" i="67"/>
  <c r="AY47" i="68" s="1"/>
  <c r="AK40" i="67"/>
  <c r="AX47" i="68" s="1"/>
  <c r="AJ40" i="67"/>
  <c r="AW47" i="68" s="1"/>
  <c r="AI40" i="67"/>
  <c r="AV47" i="68" s="1"/>
  <c r="AH40" i="67"/>
  <c r="AU47" i="68" s="1"/>
  <c r="AG40" i="67"/>
  <c r="AT47" i="68" s="1"/>
  <c r="AF40" i="67"/>
  <c r="AS47" i="68" s="1"/>
  <c r="AE40" i="67"/>
  <c r="AR47" i="68" s="1"/>
  <c r="AD40" i="67"/>
  <c r="AQ47" i="68" s="1"/>
  <c r="AC40" i="67"/>
  <c r="AP47" i="68" s="1"/>
  <c r="AB40" i="67"/>
  <c r="AO47" i="68" s="1"/>
  <c r="AA40" i="67"/>
  <c r="AN47" i="68" s="1"/>
  <c r="Z40" i="67"/>
  <c r="AM47" i="68" s="1"/>
  <c r="Y40" i="67"/>
  <c r="AL47" i="68" s="1"/>
  <c r="X40" i="67"/>
  <c r="AK47" i="68" s="1"/>
  <c r="W40" i="67"/>
  <c r="AJ47" i="68" s="1"/>
  <c r="V40" i="67"/>
  <c r="AI47" i="68" s="1"/>
  <c r="U40" i="67"/>
  <c r="AH47" i="68" s="1"/>
  <c r="T40" i="67"/>
  <c r="AG47" i="68" s="1"/>
  <c r="S40" i="67"/>
  <c r="AF47" i="68" s="1"/>
  <c r="R40" i="67"/>
  <c r="AE47" i="68" s="1"/>
  <c r="Q40" i="67"/>
  <c r="AD47" i="68" s="1"/>
  <c r="P40" i="67"/>
  <c r="AC47" i="68" s="1"/>
  <c r="O40" i="67"/>
  <c r="AB47" i="68" s="1"/>
  <c r="N40" i="67"/>
  <c r="AA47" i="68" s="1"/>
  <c r="M40" i="67"/>
  <c r="Z47" i="68" s="1"/>
  <c r="L40" i="67"/>
  <c r="Y47" i="68" s="1"/>
  <c r="K40" i="67"/>
  <c r="X47" i="68" s="1"/>
  <c r="J40" i="67"/>
  <c r="W47" i="68" s="1"/>
  <c r="I40" i="67"/>
  <c r="V47" i="68" s="1"/>
  <c r="H40" i="67"/>
  <c r="U47" i="68" s="1"/>
  <c r="G40" i="67"/>
  <c r="T47" i="68" s="1"/>
  <c r="F40" i="67"/>
  <c r="S47" i="68" s="1"/>
  <c r="BO39" i="67"/>
  <c r="BN39" i="67"/>
  <c r="BM39" i="67"/>
  <c r="BL39" i="67"/>
  <c r="BK39" i="67"/>
  <c r="BJ39" i="67"/>
  <c r="BI39" i="67"/>
  <c r="BH39" i="67"/>
  <c r="BG39" i="67"/>
  <c r="BF39" i="67"/>
  <c r="BE39" i="67"/>
  <c r="BD39" i="67"/>
  <c r="BC39" i="67"/>
  <c r="BB39" i="67"/>
  <c r="BA39" i="67"/>
  <c r="AZ39" i="67"/>
  <c r="AY39" i="67"/>
  <c r="AX39" i="67"/>
  <c r="AW39" i="67"/>
  <c r="AV39" i="67"/>
  <c r="AU39" i="67"/>
  <c r="AT39" i="67"/>
  <c r="AS39" i="67"/>
  <c r="AR39" i="67"/>
  <c r="AQ39" i="67"/>
  <c r="AP39" i="67"/>
  <c r="AO39" i="67"/>
  <c r="AN39" i="67"/>
  <c r="AM39" i="67"/>
  <c r="AL39" i="67"/>
  <c r="AK39" i="67"/>
  <c r="AJ39" i="67"/>
  <c r="AI39" i="67"/>
  <c r="AH39" i="67"/>
  <c r="AG39" i="67"/>
  <c r="AF39" i="67"/>
  <c r="AE39" i="67"/>
  <c r="AD39" i="67"/>
  <c r="AC39" i="67"/>
  <c r="AB39" i="67"/>
  <c r="AA39" i="67"/>
  <c r="Z39" i="67"/>
  <c r="Y39" i="67"/>
  <c r="X39" i="67"/>
  <c r="W39" i="67"/>
  <c r="V39" i="67"/>
  <c r="U39" i="67"/>
  <c r="T39" i="67"/>
  <c r="S39" i="67"/>
  <c r="R39" i="67"/>
  <c r="Q39" i="67"/>
  <c r="P39" i="67"/>
  <c r="O39" i="67"/>
  <c r="N39" i="67"/>
  <c r="M39" i="67"/>
  <c r="L39" i="67"/>
  <c r="K39" i="67"/>
  <c r="J39" i="67"/>
  <c r="I39" i="67"/>
  <c r="H39" i="67"/>
  <c r="G39" i="67"/>
  <c r="F39" i="67"/>
  <c r="BO38" i="67"/>
  <c r="CB46" i="68" s="1"/>
  <c r="BN38" i="67"/>
  <c r="CA46" i="68" s="1"/>
  <c r="BM38" i="67"/>
  <c r="BZ46" i="68" s="1"/>
  <c r="BL38" i="67"/>
  <c r="BY46" i="68" s="1"/>
  <c r="BK38" i="67"/>
  <c r="BX46" i="68" s="1"/>
  <c r="BJ38" i="67"/>
  <c r="BW46" i="68" s="1"/>
  <c r="BI38" i="67"/>
  <c r="BV46" i="68" s="1"/>
  <c r="BH38" i="67"/>
  <c r="BU46" i="68" s="1"/>
  <c r="BG38" i="67"/>
  <c r="BT46" i="68" s="1"/>
  <c r="BF38" i="67"/>
  <c r="BS46" i="68" s="1"/>
  <c r="BE38" i="67"/>
  <c r="BR46" i="68" s="1"/>
  <c r="BD38" i="67"/>
  <c r="BQ46" i="68" s="1"/>
  <c r="BC38" i="67"/>
  <c r="BP46" i="68" s="1"/>
  <c r="BB38" i="67"/>
  <c r="BO46" i="68" s="1"/>
  <c r="BA38" i="67"/>
  <c r="BN46" i="68" s="1"/>
  <c r="AZ38" i="67"/>
  <c r="BM46" i="68" s="1"/>
  <c r="AY38" i="67"/>
  <c r="BL46" i="68" s="1"/>
  <c r="AX38" i="67"/>
  <c r="BK46" i="68" s="1"/>
  <c r="AW38" i="67"/>
  <c r="BJ46" i="68" s="1"/>
  <c r="AV38" i="67"/>
  <c r="BI46" i="68" s="1"/>
  <c r="AU38" i="67"/>
  <c r="BH46" i="68" s="1"/>
  <c r="AT38" i="67"/>
  <c r="BG46" i="68" s="1"/>
  <c r="AS38" i="67"/>
  <c r="BF46" i="68" s="1"/>
  <c r="AR38" i="67"/>
  <c r="BE46" i="68" s="1"/>
  <c r="AQ38" i="67"/>
  <c r="BD46" i="68" s="1"/>
  <c r="AP38" i="67"/>
  <c r="BC46" i="68" s="1"/>
  <c r="AO38" i="67"/>
  <c r="BB46" i="68" s="1"/>
  <c r="AN38" i="67"/>
  <c r="BA46" i="68" s="1"/>
  <c r="AM38" i="67"/>
  <c r="AZ46" i="68" s="1"/>
  <c r="AL38" i="67"/>
  <c r="AY46" i="68" s="1"/>
  <c r="AK38" i="67"/>
  <c r="AX46" i="68" s="1"/>
  <c r="AJ38" i="67"/>
  <c r="AW46" i="68" s="1"/>
  <c r="AI38" i="67"/>
  <c r="AV46" i="68" s="1"/>
  <c r="AH38" i="67"/>
  <c r="AU46" i="68" s="1"/>
  <c r="AG38" i="67"/>
  <c r="AT46" i="68" s="1"/>
  <c r="AF38" i="67"/>
  <c r="AS46" i="68" s="1"/>
  <c r="AE38" i="67"/>
  <c r="AR46" i="68" s="1"/>
  <c r="AD38" i="67"/>
  <c r="AQ46" i="68" s="1"/>
  <c r="AC38" i="67"/>
  <c r="AP46" i="68" s="1"/>
  <c r="AB38" i="67"/>
  <c r="AO46" i="68" s="1"/>
  <c r="AA38" i="67"/>
  <c r="AN46" i="68" s="1"/>
  <c r="Z38" i="67"/>
  <c r="AM46" i="68" s="1"/>
  <c r="Y38" i="67"/>
  <c r="AL46" i="68" s="1"/>
  <c r="X38" i="67"/>
  <c r="AK46" i="68" s="1"/>
  <c r="W38" i="67"/>
  <c r="AJ46" i="68" s="1"/>
  <c r="V38" i="67"/>
  <c r="AI46" i="68" s="1"/>
  <c r="U38" i="67"/>
  <c r="AH46" i="68" s="1"/>
  <c r="T38" i="67"/>
  <c r="AG46" i="68" s="1"/>
  <c r="S38" i="67"/>
  <c r="AF46" i="68" s="1"/>
  <c r="R38" i="67"/>
  <c r="AE46" i="68" s="1"/>
  <c r="Q38" i="67"/>
  <c r="AD46" i="68" s="1"/>
  <c r="P38" i="67"/>
  <c r="AC46" i="68" s="1"/>
  <c r="O38" i="67"/>
  <c r="AB46" i="68" s="1"/>
  <c r="N38" i="67"/>
  <c r="AA46" i="68" s="1"/>
  <c r="M38" i="67"/>
  <c r="Z46" i="68" s="1"/>
  <c r="L38" i="67"/>
  <c r="Y46" i="68" s="1"/>
  <c r="K38" i="67"/>
  <c r="X46" i="68" s="1"/>
  <c r="J38" i="67"/>
  <c r="W46" i="68" s="1"/>
  <c r="I38" i="67"/>
  <c r="V46" i="68" s="1"/>
  <c r="H38" i="67"/>
  <c r="U46" i="68" s="1"/>
  <c r="G38" i="67"/>
  <c r="T46" i="68" s="1"/>
  <c r="F38" i="67"/>
  <c r="S46" i="68" s="1"/>
  <c r="BO37" i="67"/>
  <c r="CB64" i="68" s="1"/>
  <c r="BN37" i="67"/>
  <c r="CA64" i="68" s="1"/>
  <c r="BM37" i="67"/>
  <c r="BZ64" i="68" s="1"/>
  <c r="BL37" i="67"/>
  <c r="BY64" i="68" s="1"/>
  <c r="BK37" i="67"/>
  <c r="BX64" i="68" s="1"/>
  <c r="BJ37" i="67"/>
  <c r="BW64" i="68" s="1"/>
  <c r="BI37" i="67"/>
  <c r="BV64" i="68" s="1"/>
  <c r="BH37" i="67"/>
  <c r="BU64" i="68" s="1"/>
  <c r="BG37" i="67"/>
  <c r="BT64" i="68" s="1"/>
  <c r="BF37" i="67"/>
  <c r="BS64" i="68" s="1"/>
  <c r="BE37" i="67"/>
  <c r="BR64" i="68" s="1"/>
  <c r="BD37" i="67"/>
  <c r="BQ64" i="68" s="1"/>
  <c r="BC37" i="67"/>
  <c r="BP64" i="68" s="1"/>
  <c r="BB37" i="67"/>
  <c r="BO64" i="68" s="1"/>
  <c r="BA37" i="67"/>
  <c r="BN64" i="68" s="1"/>
  <c r="AZ37" i="67"/>
  <c r="BM64" i="68" s="1"/>
  <c r="AY37" i="67"/>
  <c r="BL64" i="68" s="1"/>
  <c r="AX37" i="67"/>
  <c r="BK64" i="68" s="1"/>
  <c r="AW37" i="67"/>
  <c r="BJ64" i="68" s="1"/>
  <c r="AV37" i="67"/>
  <c r="BI64" i="68" s="1"/>
  <c r="AU37" i="67"/>
  <c r="BH64" i="68" s="1"/>
  <c r="AT37" i="67"/>
  <c r="BG64" i="68" s="1"/>
  <c r="AS37" i="67"/>
  <c r="BF64" i="68" s="1"/>
  <c r="AR37" i="67"/>
  <c r="BE64" i="68" s="1"/>
  <c r="AQ37" i="67"/>
  <c r="BD64" i="68" s="1"/>
  <c r="AP37" i="67"/>
  <c r="BC64" i="68" s="1"/>
  <c r="AO37" i="67"/>
  <c r="BB64" i="68" s="1"/>
  <c r="AN37" i="67"/>
  <c r="BA64" i="68" s="1"/>
  <c r="AM37" i="67"/>
  <c r="AZ64" i="68" s="1"/>
  <c r="AL37" i="67"/>
  <c r="AY64" i="68" s="1"/>
  <c r="AK37" i="67"/>
  <c r="AX64" i="68" s="1"/>
  <c r="AJ37" i="67"/>
  <c r="AW64" i="68" s="1"/>
  <c r="AI37" i="67"/>
  <c r="AV64" i="68" s="1"/>
  <c r="AH37" i="67"/>
  <c r="AU64" i="68" s="1"/>
  <c r="AG37" i="67"/>
  <c r="AT64" i="68" s="1"/>
  <c r="AF37" i="67"/>
  <c r="AS64" i="68" s="1"/>
  <c r="AE37" i="67"/>
  <c r="AR64" i="68" s="1"/>
  <c r="AD37" i="67"/>
  <c r="AQ64" i="68" s="1"/>
  <c r="AC37" i="67"/>
  <c r="AP64" i="68" s="1"/>
  <c r="AB37" i="67"/>
  <c r="AO64" i="68" s="1"/>
  <c r="AA37" i="67"/>
  <c r="AN64" i="68" s="1"/>
  <c r="Z37" i="67"/>
  <c r="AM64" i="68" s="1"/>
  <c r="Y37" i="67"/>
  <c r="AL64" i="68" s="1"/>
  <c r="X37" i="67"/>
  <c r="AK64" i="68" s="1"/>
  <c r="W37" i="67"/>
  <c r="AJ64" i="68" s="1"/>
  <c r="V37" i="67"/>
  <c r="AI64" i="68" s="1"/>
  <c r="U37" i="67"/>
  <c r="AH64" i="68" s="1"/>
  <c r="T37" i="67"/>
  <c r="AG64" i="68" s="1"/>
  <c r="S37" i="67"/>
  <c r="AF64" i="68" s="1"/>
  <c r="R37" i="67"/>
  <c r="AE64" i="68" s="1"/>
  <c r="Q37" i="67"/>
  <c r="AD64" i="68" s="1"/>
  <c r="P37" i="67"/>
  <c r="AC64" i="68" s="1"/>
  <c r="O37" i="67"/>
  <c r="AB64" i="68" s="1"/>
  <c r="N37" i="67"/>
  <c r="AA64" i="68" s="1"/>
  <c r="M37" i="67"/>
  <c r="Z64" i="68" s="1"/>
  <c r="L37" i="67"/>
  <c r="Y64" i="68" s="1"/>
  <c r="K37" i="67"/>
  <c r="X64" i="68" s="1"/>
  <c r="J37" i="67"/>
  <c r="W64" i="68" s="1"/>
  <c r="I37" i="67"/>
  <c r="V64" i="68" s="1"/>
  <c r="H37" i="67"/>
  <c r="U64" i="68" s="1"/>
  <c r="G37" i="67"/>
  <c r="T64" i="68" s="1"/>
  <c r="F37" i="67"/>
  <c r="S64" i="68" s="1"/>
  <c r="BO36" i="67"/>
  <c r="BN36" i="67"/>
  <c r="BM36" i="67"/>
  <c r="BL36" i="67"/>
  <c r="BK36" i="67"/>
  <c r="BJ36" i="67"/>
  <c r="BI36" i="67"/>
  <c r="BH36" i="67"/>
  <c r="BG36" i="67"/>
  <c r="BF36" i="67"/>
  <c r="BE36" i="67"/>
  <c r="BD36" i="67"/>
  <c r="BC36" i="67"/>
  <c r="BB36" i="67"/>
  <c r="BA36" i="67"/>
  <c r="AZ36" i="67"/>
  <c r="AY36" i="67"/>
  <c r="AX36" i="67"/>
  <c r="AW36" i="67"/>
  <c r="AV36" i="67"/>
  <c r="AU36" i="67"/>
  <c r="AT36" i="67"/>
  <c r="AS36" i="67"/>
  <c r="AR36" i="67"/>
  <c r="AQ36" i="67"/>
  <c r="AP36" i="67"/>
  <c r="AO36" i="67"/>
  <c r="AN36" i="67"/>
  <c r="AM36" i="67"/>
  <c r="AL36" i="67"/>
  <c r="AK36" i="67"/>
  <c r="AJ36" i="67"/>
  <c r="AI36" i="67"/>
  <c r="AH36" i="67"/>
  <c r="AG36" i="67"/>
  <c r="AF36" i="67"/>
  <c r="AE36" i="67"/>
  <c r="AD36" i="67"/>
  <c r="AC36" i="67"/>
  <c r="AB36" i="67"/>
  <c r="AA36" i="67"/>
  <c r="Z36" i="67"/>
  <c r="Y36" i="67"/>
  <c r="X36" i="67"/>
  <c r="W36" i="67"/>
  <c r="V36" i="67"/>
  <c r="U36" i="67"/>
  <c r="T36" i="67"/>
  <c r="S36" i="67"/>
  <c r="R36" i="67"/>
  <c r="Q36" i="67"/>
  <c r="P36" i="67"/>
  <c r="O36" i="67"/>
  <c r="N36" i="67"/>
  <c r="M36" i="67"/>
  <c r="L36" i="67"/>
  <c r="K36" i="67"/>
  <c r="J36" i="67"/>
  <c r="I36" i="67"/>
  <c r="H36" i="67"/>
  <c r="G36" i="67"/>
  <c r="F36" i="67"/>
  <c r="BO35" i="67"/>
  <c r="CB45" i="68" s="1"/>
  <c r="BN35" i="67"/>
  <c r="CA45" i="68" s="1"/>
  <c r="BM35" i="67"/>
  <c r="BZ45" i="68" s="1"/>
  <c r="BL35" i="67"/>
  <c r="BY45" i="68" s="1"/>
  <c r="BK35" i="67"/>
  <c r="BX45" i="68" s="1"/>
  <c r="BJ35" i="67"/>
  <c r="BW45" i="68" s="1"/>
  <c r="BI35" i="67"/>
  <c r="BV45" i="68" s="1"/>
  <c r="BH35" i="67"/>
  <c r="BU45" i="68" s="1"/>
  <c r="BG35" i="67"/>
  <c r="BT45" i="68" s="1"/>
  <c r="BF35" i="67"/>
  <c r="BS45" i="68" s="1"/>
  <c r="BE35" i="67"/>
  <c r="BR45" i="68" s="1"/>
  <c r="BD35" i="67"/>
  <c r="BQ45" i="68" s="1"/>
  <c r="BC35" i="67"/>
  <c r="BP45" i="68" s="1"/>
  <c r="BB35" i="67"/>
  <c r="BO45" i="68" s="1"/>
  <c r="BA35" i="67"/>
  <c r="BN45" i="68" s="1"/>
  <c r="AZ35" i="67"/>
  <c r="BM45" i="68" s="1"/>
  <c r="AY35" i="67"/>
  <c r="BL45" i="68" s="1"/>
  <c r="AX35" i="67"/>
  <c r="BK45" i="68" s="1"/>
  <c r="AW35" i="67"/>
  <c r="BJ45" i="68" s="1"/>
  <c r="AV35" i="67"/>
  <c r="BI45" i="68" s="1"/>
  <c r="AU35" i="67"/>
  <c r="BH45" i="68" s="1"/>
  <c r="AT35" i="67"/>
  <c r="BG45" i="68" s="1"/>
  <c r="AS35" i="67"/>
  <c r="BF45" i="68" s="1"/>
  <c r="AR35" i="67"/>
  <c r="BE45" i="68" s="1"/>
  <c r="AQ35" i="67"/>
  <c r="BD45" i="68" s="1"/>
  <c r="AP35" i="67"/>
  <c r="BC45" i="68" s="1"/>
  <c r="AO35" i="67"/>
  <c r="BB45" i="68" s="1"/>
  <c r="AN35" i="67"/>
  <c r="BA45" i="68" s="1"/>
  <c r="AM35" i="67"/>
  <c r="AZ45" i="68" s="1"/>
  <c r="AL35" i="67"/>
  <c r="AY45" i="68" s="1"/>
  <c r="AK35" i="67"/>
  <c r="AX45" i="68" s="1"/>
  <c r="AJ35" i="67"/>
  <c r="AW45" i="68" s="1"/>
  <c r="AI35" i="67"/>
  <c r="AV45" i="68" s="1"/>
  <c r="AH35" i="67"/>
  <c r="AU45" i="68" s="1"/>
  <c r="AG35" i="67"/>
  <c r="AT45" i="68" s="1"/>
  <c r="AF35" i="67"/>
  <c r="AS45" i="68" s="1"/>
  <c r="AE35" i="67"/>
  <c r="AR45" i="68" s="1"/>
  <c r="AD35" i="67"/>
  <c r="AQ45" i="68" s="1"/>
  <c r="AC35" i="67"/>
  <c r="AP45" i="68" s="1"/>
  <c r="AB35" i="67"/>
  <c r="AO45" i="68" s="1"/>
  <c r="AA35" i="67"/>
  <c r="AN45" i="68" s="1"/>
  <c r="Z35" i="67"/>
  <c r="AM45" i="68" s="1"/>
  <c r="Y35" i="67"/>
  <c r="AL45" i="68" s="1"/>
  <c r="X35" i="67"/>
  <c r="AK45" i="68" s="1"/>
  <c r="W35" i="67"/>
  <c r="AJ45" i="68" s="1"/>
  <c r="V35" i="67"/>
  <c r="AI45" i="68" s="1"/>
  <c r="U35" i="67"/>
  <c r="AH45" i="68" s="1"/>
  <c r="T35" i="67"/>
  <c r="AG45" i="68" s="1"/>
  <c r="S35" i="67"/>
  <c r="AF45" i="68" s="1"/>
  <c r="R35" i="67"/>
  <c r="AE45" i="68" s="1"/>
  <c r="Q35" i="67"/>
  <c r="AD45" i="68" s="1"/>
  <c r="P35" i="67"/>
  <c r="AC45" i="68" s="1"/>
  <c r="O35" i="67"/>
  <c r="AB45" i="68" s="1"/>
  <c r="N35" i="67"/>
  <c r="AA45" i="68" s="1"/>
  <c r="M35" i="67"/>
  <c r="Z45" i="68" s="1"/>
  <c r="L35" i="67"/>
  <c r="Y45" i="68" s="1"/>
  <c r="K35" i="67"/>
  <c r="X45" i="68" s="1"/>
  <c r="J35" i="67"/>
  <c r="W45" i="68" s="1"/>
  <c r="I35" i="67"/>
  <c r="V45" i="68" s="1"/>
  <c r="H35" i="67"/>
  <c r="U45" i="68" s="1"/>
  <c r="G35" i="67"/>
  <c r="T45" i="68" s="1"/>
  <c r="F35" i="67"/>
  <c r="S45" i="68" s="1"/>
  <c r="BO34" i="67"/>
  <c r="CB44" i="68" s="1"/>
  <c r="BN34" i="67"/>
  <c r="CA44" i="68" s="1"/>
  <c r="BM34" i="67"/>
  <c r="BZ44" i="68" s="1"/>
  <c r="BL34" i="67"/>
  <c r="BY44" i="68" s="1"/>
  <c r="BK34" i="67"/>
  <c r="BX44" i="68" s="1"/>
  <c r="BJ34" i="67"/>
  <c r="BW44" i="68" s="1"/>
  <c r="BI34" i="67"/>
  <c r="BV44" i="68" s="1"/>
  <c r="BH34" i="67"/>
  <c r="BU44" i="68" s="1"/>
  <c r="BG34" i="67"/>
  <c r="BT44" i="68" s="1"/>
  <c r="BF34" i="67"/>
  <c r="BS44" i="68" s="1"/>
  <c r="BE34" i="67"/>
  <c r="BR44" i="68" s="1"/>
  <c r="BD34" i="67"/>
  <c r="BQ44" i="68" s="1"/>
  <c r="BC34" i="67"/>
  <c r="BP44" i="68" s="1"/>
  <c r="BB34" i="67"/>
  <c r="BO44" i="68" s="1"/>
  <c r="BA34" i="67"/>
  <c r="BN44" i="68" s="1"/>
  <c r="AZ34" i="67"/>
  <c r="BM44" i="68" s="1"/>
  <c r="AY34" i="67"/>
  <c r="BL44" i="68" s="1"/>
  <c r="AX34" i="67"/>
  <c r="BK44" i="68" s="1"/>
  <c r="AW34" i="67"/>
  <c r="BJ44" i="68" s="1"/>
  <c r="AV34" i="67"/>
  <c r="BI44" i="68" s="1"/>
  <c r="AU34" i="67"/>
  <c r="BH44" i="68" s="1"/>
  <c r="AT34" i="67"/>
  <c r="BG44" i="68" s="1"/>
  <c r="AS34" i="67"/>
  <c r="BF44" i="68" s="1"/>
  <c r="AR34" i="67"/>
  <c r="BE44" i="68" s="1"/>
  <c r="AQ34" i="67"/>
  <c r="BD44" i="68" s="1"/>
  <c r="AP34" i="67"/>
  <c r="BC44" i="68" s="1"/>
  <c r="AO34" i="67"/>
  <c r="BB44" i="68" s="1"/>
  <c r="AN34" i="67"/>
  <c r="BA44" i="68" s="1"/>
  <c r="AM34" i="67"/>
  <c r="AZ44" i="68" s="1"/>
  <c r="AL34" i="67"/>
  <c r="AY44" i="68" s="1"/>
  <c r="AK34" i="67"/>
  <c r="AX44" i="68" s="1"/>
  <c r="AJ34" i="67"/>
  <c r="AW44" i="68" s="1"/>
  <c r="AI34" i="67"/>
  <c r="AV44" i="68" s="1"/>
  <c r="AH34" i="67"/>
  <c r="AU44" i="68" s="1"/>
  <c r="AG34" i="67"/>
  <c r="AT44" i="68" s="1"/>
  <c r="AF34" i="67"/>
  <c r="AS44" i="68" s="1"/>
  <c r="AE34" i="67"/>
  <c r="AR44" i="68" s="1"/>
  <c r="AD34" i="67"/>
  <c r="AQ44" i="68" s="1"/>
  <c r="AC34" i="67"/>
  <c r="AP44" i="68" s="1"/>
  <c r="AB34" i="67"/>
  <c r="AO44" i="68" s="1"/>
  <c r="AA34" i="67"/>
  <c r="AN44" i="68" s="1"/>
  <c r="Z34" i="67"/>
  <c r="AM44" i="68" s="1"/>
  <c r="Y34" i="67"/>
  <c r="AL44" i="68" s="1"/>
  <c r="X34" i="67"/>
  <c r="AK44" i="68" s="1"/>
  <c r="W34" i="67"/>
  <c r="AJ44" i="68" s="1"/>
  <c r="V34" i="67"/>
  <c r="AI44" i="68" s="1"/>
  <c r="U34" i="67"/>
  <c r="AH44" i="68" s="1"/>
  <c r="T34" i="67"/>
  <c r="AG44" i="68" s="1"/>
  <c r="S34" i="67"/>
  <c r="AF44" i="68" s="1"/>
  <c r="R34" i="67"/>
  <c r="AE44" i="68" s="1"/>
  <c r="Q34" i="67"/>
  <c r="AD44" i="68" s="1"/>
  <c r="P34" i="67"/>
  <c r="AC44" i="68" s="1"/>
  <c r="O34" i="67"/>
  <c r="AB44" i="68" s="1"/>
  <c r="N34" i="67"/>
  <c r="AA44" i="68" s="1"/>
  <c r="M34" i="67"/>
  <c r="Z44" i="68" s="1"/>
  <c r="L34" i="67"/>
  <c r="Y44" i="68" s="1"/>
  <c r="K34" i="67"/>
  <c r="X44" i="68" s="1"/>
  <c r="J34" i="67"/>
  <c r="W44" i="68" s="1"/>
  <c r="I34" i="67"/>
  <c r="V44" i="68" s="1"/>
  <c r="H34" i="67"/>
  <c r="U44" i="68" s="1"/>
  <c r="G34" i="67"/>
  <c r="T44" i="68" s="1"/>
  <c r="F34" i="67"/>
  <c r="S44" i="68" s="1"/>
  <c r="BO33" i="67"/>
  <c r="BN33" i="67"/>
  <c r="BM33" i="67"/>
  <c r="BL33" i="67"/>
  <c r="BK33" i="67"/>
  <c r="BJ33" i="67"/>
  <c r="BI33" i="67"/>
  <c r="BH33" i="67"/>
  <c r="BG33" i="67"/>
  <c r="BF33" i="67"/>
  <c r="BE33" i="67"/>
  <c r="BD33" i="67"/>
  <c r="BC33" i="67"/>
  <c r="BB33" i="67"/>
  <c r="BA33" i="67"/>
  <c r="AZ33" i="67"/>
  <c r="AY33" i="67"/>
  <c r="AX33" i="67"/>
  <c r="AW33" i="67"/>
  <c r="AV33" i="67"/>
  <c r="AU33" i="67"/>
  <c r="AT33" i="67"/>
  <c r="AS33" i="67"/>
  <c r="AR33" i="67"/>
  <c r="AQ33" i="67"/>
  <c r="AP33" i="67"/>
  <c r="AO33" i="67"/>
  <c r="AN33" i="67"/>
  <c r="AM33" i="67"/>
  <c r="AL33" i="67"/>
  <c r="AK33" i="67"/>
  <c r="AJ33" i="67"/>
  <c r="AI33" i="67"/>
  <c r="AH33" i="67"/>
  <c r="AG33" i="67"/>
  <c r="AF33" i="67"/>
  <c r="AE33" i="67"/>
  <c r="AD33" i="67"/>
  <c r="AC33" i="67"/>
  <c r="AB33" i="67"/>
  <c r="AA33" i="67"/>
  <c r="Z33" i="67"/>
  <c r="Y33" i="67"/>
  <c r="X33" i="67"/>
  <c r="W33" i="67"/>
  <c r="V33" i="67"/>
  <c r="U33" i="67"/>
  <c r="T33" i="67"/>
  <c r="S33" i="67"/>
  <c r="R33" i="67"/>
  <c r="Q33" i="67"/>
  <c r="P33" i="67"/>
  <c r="O33" i="67"/>
  <c r="N33" i="67"/>
  <c r="M33" i="67"/>
  <c r="L33" i="67"/>
  <c r="K33" i="67"/>
  <c r="J33" i="67"/>
  <c r="I33" i="67"/>
  <c r="H33" i="67"/>
  <c r="G33" i="67"/>
  <c r="F33" i="67"/>
  <c r="BO32" i="67"/>
  <c r="CB63" i="68" s="1"/>
  <c r="BN32" i="67"/>
  <c r="CA63" i="68" s="1"/>
  <c r="BM32" i="67"/>
  <c r="BZ63" i="68" s="1"/>
  <c r="BL32" i="67"/>
  <c r="BY63" i="68" s="1"/>
  <c r="BK32" i="67"/>
  <c r="BX63" i="68" s="1"/>
  <c r="BJ32" i="67"/>
  <c r="BW63" i="68" s="1"/>
  <c r="BI32" i="67"/>
  <c r="BV63" i="68" s="1"/>
  <c r="BH32" i="67"/>
  <c r="BU63" i="68" s="1"/>
  <c r="BG32" i="67"/>
  <c r="BT63" i="68" s="1"/>
  <c r="BF32" i="67"/>
  <c r="BS63" i="68" s="1"/>
  <c r="BE32" i="67"/>
  <c r="BR63" i="68" s="1"/>
  <c r="BD32" i="67"/>
  <c r="BQ63" i="68" s="1"/>
  <c r="BC32" i="67"/>
  <c r="BP63" i="68" s="1"/>
  <c r="BB32" i="67"/>
  <c r="BO63" i="68" s="1"/>
  <c r="BA32" i="67"/>
  <c r="BN63" i="68" s="1"/>
  <c r="AZ32" i="67"/>
  <c r="BM63" i="68" s="1"/>
  <c r="AY32" i="67"/>
  <c r="BL63" i="68" s="1"/>
  <c r="AX32" i="67"/>
  <c r="BK63" i="68" s="1"/>
  <c r="AW32" i="67"/>
  <c r="BJ63" i="68" s="1"/>
  <c r="AV32" i="67"/>
  <c r="BI63" i="68" s="1"/>
  <c r="AU32" i="67"/>
  <c r="BH63" i="68" s="1"/>
  <c r="AT32" i="67"/>
  <c r="BG63" i="68" s="1"/>
  <c r="AS32" i="67"/>
  <c r="BF63" i="68" s="1"/>
  <c r="AR32" i="67"/>
  <c r="BE63" i="68" s="1"/>
  <c r="AQ32" i="67"/>
  <c r="BD63" i="68" s="1"/>
  <c r="AP32" i="67"/>
  <c r="BC63" i="68" s="1"/>
  <c r="AO32" i="67"/>
  <c r="BB63" i="68" s="1"/>
  <c r="AN32" i="67"/>
  <c r="BA63" i="68" s="1"/>
  <c r="AM32" i="67"/>
  <c r="AZ63" i="68" s="1"/>
  <c r="AL32" i="67"/>
  <c r="AY63" i="68" s="1"/>
  <c r="AK32" i="67"/>
  <c r="AX63" i="68" s="1"/>
  <c r="AJ32" i="67"/>
  <c r="AW63" i="68" s="1"/>
  <c r="AI32" i="67"/>
  <c r="AV63" i="68" s="1"/>
  <c r="AH32" i="67"/>
  <c r="AU63" i="68" s="1"/>
  <c r="AG32" i="67"/>
  <c r="AT63" i="68" s="1"/>
  <c r="AF32" i="67"/>
  <c r="AS63" i="68" s="1"/>
  <c r="AE32" i="67"/>
  <c r="AR63" i="68" s="1"/>
  <c r="AD32" i="67"/>
  <c r="AQ63" i="68" s="1"/>
  <c r="AC32" i="67"/>
  <c r="AP63" i="68" s="1"/>
  <c r="AB32" i="67"/>
  <c r="AO63" i="68" s="1"/>
  <c r="AA32" i="67"/>
  <c r="AN63" i="68" s="1"/>
  <c r="Z32" i="67"/>
  <c r="AM63" i="68" s="1"/>
  <c r="Y32" i="67"/>
  <c r="AL63" i="68" s="1"/>
  <c r="X32" i="67"/>
  <c r="AK63" i="68" s="1"/>
  <c r="W32" i="67"/>
  <c r="AJ63" i="68" s="1"/>
  <c r="V32" i="67"/>
  <c r="AI63" i="68" s="1"/>
  <c r="U32" i="67"/>
  <c r="AH63" i="68" s="1"/>
  <c r="T32" i="67"/>
  <c r="AG63" i="68" s="1"/>
  <c r="S32" i="67"/>
  <c r="AF63" i="68" s="1"/>
  <c r="R32" i="67"/>
  <c r="AE63" i="68" s="1"/>
  <c r="Q32" i="67"/>
  <c r="AD63" i="68" s="1"/>
  <c r="P32" i="67"/>
  <c r="AC63" i="68" s="1"/>
  <c r="O32" i="67"/>
  <c r="AB63" i="68" s="1"/>
  <c r="N32" i="67"/>
  <c r="AA63" i="68" s="1"/>
  <c r="M32" i="67"/>
  <c r="Z63" i="68" s="1"/>
  <c r="L32" i="67"/>
  <c r="Y63" i="68" s="1"/>
  <c r="K32" i="67"/>
  <c r="X63" i="68" s="1"/>
  <c r="J32" i="67"/>
  <c r="W63" i="68" s="1"/>
  <c r="I32" i="67"/>
  <c r="V63" i="68" s="1"/>
  <c r="H32" i="67"/>
  <c r="U63" i="68" s="1"/>
  <c r="G32" i="67"/>
  <c r="T63" i="68" s="1"/>
  <c r="F32" i="67"/>
  <c r="S63" i="68" s="1"/>
  <c r="BO31" i="67"/>
  <c r="CB40" i="68" s="1"/>
  <c r="BN31" i="67"/>
  <c r="CA40" i="68" s="1"/>
  <c r="BM31" i="67"/>
  <c r="BZ40" i="68" s="1"/>
  <c r="BL31" i="67"/>
  <c r="BY40" i="68" s="1"/>
  <c r="BK31" i="67"/>
  <c r="BX40" i="68" s="1"/>
  <c r="BJ31" i="67"/>
  <c r="BW40" i="68" s="1"/>
  <c r="BI31" i="67"/>
  <c r="BV40" i="68" s="1"/>
  <c r="BH31" i="67"/>
  <c r="BU40" i="68" s="1"/>
  <c r="BG31" i="67"/>
  <c r="BT40" i="68" s="1"/>
  <c r="BF31" i="67"/>
  <c r="BS40" i="68" s="1"/>
  <c r="BE31" i="67"/>
  <c r="BR40" i="68" s="1"/>
  <c r="BD31" i="67"/>
  <c r="BQ40" i="68" s="1"/>
  <c r="BC31" i="67"/>
  <c r="BP40" i="68" s="1"/>
  <c r="BB31" i="67"/>
  <c r="BO40" i="68" s="1"/>
  <c r="BA31" i="67"/>
  <c r="BN40" i="68" s="1"/>
  <c r="AZ31" i="67"/>
  <c r="BM40" i="68" s="1"/>
  <c r="AY31" i="67"/>
  <c r="BL40" i="68" s="1"/>
  <c r="AX31" i="67"/>
  <c r="BK40" i="68" s="1"/>
  <c r="AW31" i="67"/>
  <c r="BJ40" i="68" s="1"/>
  <c r="AV31" i="67"/>
  <c r="BI40" i="68" s="1"/>
  <c r="AU31" i="67"/>
  <c r="BH40" i="68" s="1"/>
  <c r="AT31" i="67"/>
  <c r="BG40" i="68" s="1"/>
  <c r="AS31" i="67"/>
  <c r="BF40" i="68" s="1"/>
  <c r="AR31" i="67"/>
  <c r="BE40" i="68" s="1"/>
  <c r="AQ31" i="67"/>
  <c r="BD40" i="68" s="1"/>
  <c r="AP31" i="67"/>
  <c r="BC40" i="68" s="1"/>
  <c r="AO31" i="67"/>
  <c r="BB40" i="68" s="1"/>
  <c r="AN31" i="67"/>
  <c r="BA40" i="68" s="1"/>
  <c r="AM31" i="67"/>
  <c r="AZ40" i="68" s="1"/>
  <c r="AL31" i="67"/>
  <c r="AY40" i="68" s="1"/>
  <c r="AK31" i="67"/>
  <c r="AX40" i="68" s="1"/>
  <c r="AJ31" i="67"/>
  <c r="AW40" i="68" s="1"/>
  <c r="AI31" i="67"/>
  <c r="AV40" i="68" s="1"/>
  <c r="AH31" i="67"/>
  <c r="AU40" i="68" s="1"/>
  <c r="AG31" i="67"/>
  <c r="AT40" i="68" s="1"/>
  <c r="AF31" i="67"/>
  <c r="AS40" i="68" s="1"/>
  <c r="AE31" i="67"/>
  <c r="AR40" i="68" s="1"/>
  <c r="AD31" i="67"/>
  <c r="AQ40" i="68" s="1"/>
  <c r="AC31" i="67"/>
  <c r="AP40" i="68" s="1"/>
  <c r="AB31" i="67"/>
  <c r="AO40" i="68" s="1"/>
  <c r="AA31" i="67"/>
  <c r="AN40" i="68" s="1"/>
  <c r="Z31" i="67"/>
  <c r="AM40" i="68" s="1"/>
  <c r="Y31" i="67"/>
  <c r="AL40" i="68" s="1"/>
  <c r="X31" i="67"/>
  <c r="AK40" i="68" s="1"/>
  <c r="W31" i="67"/>
  <c r="AJ40" i="68" s="1"/>
  <c r="V31" i="67"/>
  <c r="AI40" i="68" s="1"/>
  <c r="U31" i="67"/>
  <c r="AH40" i="68" s="1"/>
  <c r="T31" i="67"/>
  <c r="AG40" i="68" s="1"/>
  <c r="S31" i="67"/>
  <c r="AF40" i="68" s="1"/>
  <c r="R31" i="67"/>
  <c r="AE40" i="68" s="1"/>
  <c r="Q31" i="67"/>
  <c r="AD40" i="68" s="1"/>
  <c r="P31" i="67"/>
  <c r="AC40" i="68" s="1"/>
  <c r="O31" i="67"/>
  <c r="AB40" i="68" s="1"/>
  <c r="N31" i="67"/>
  <c r="AA40" i="68" s="1"/>
  <c r="M31" i="67"/>
  <c r="Z40" i="68" s="1"/>
  <c r="L31" i="67"/>
  <c r="Y40" i="68" s="1"/>
  <c r="K31" i="67"/>
  <c r="X40" i="68" s="1"/>
  <c r="J31" i="67"/>
  <c r="W40" i="68" s="1"/>
  <c r="I31" i="67"/>
  <c r="V40" i="68" s="1"/>
  <c r="H31" i="67"/>
  <c r="U40" i="68" s="1"/>
  <c r="G31" i="67"/>
  <c r="T40" i="68" s="1"/>
  <c r="F31" i="67"/>
  <c r="S40" i="68" s="1"/>
  <c r="BO30" i="67"/>
  <c r="BN30" i="67"/>
  <c r="BM30" i="67"/>
  <c r="BL30" i="67"/>
  <c r="BK30" i="67"/>
  <c r="BJ30" i="67"/>
  <c r="BI30" i="67"/>
  <c r="BH30" i="67"/>
  <c r="BG30" i="67"/>
  <c r="BF30" i="67"/>
  <c r="BE30" i="67"/>
  <c r="BD30" i="67"/>
  <c r="BC30" i="67"/>
  <c r="BB30" i="67"/>
  <c r="BA30" i="67"/>
  <c r="AZ30" i="67"/>
  <c r="AY30" i="67"/>
  <c r="AX30" i="67"/>
  <c r="AW30" i="67"/>
  <c r="AV30" i="67"/>
  <c r="AU30" i="67"/>
  <c r="AT30" i="67"/>
  <c r="AS30" i="67"/>
  <c r="AR30" i="67"/>
  <c r="AQ30" i="67"/>
  <c r="AP30" i="67"/>
  <c r="AO30" i="67"/>
  <c r="AN30" i="67"/>
  <c r="AM30" i="67"/>
  <c r="AL30" i="67"/>
  <c r="AK30" i="67"/>
  <c r="AJ30" i="67"/>
  <c r="AI30" i="67"/>
  <c r="AH30" i="67"/>
  <c r="AG30" i="67"/>
  <c r="AF30" i="67"/>
  <c r="AE30" i="67"/>
  <c r="AD30" i="67"/>
  <c r="AC30" i="67"/>
  <c r="AB30" i="67"/>
  <c r="AA30" i="67"/>
  <c r="Z30" i="67"/>
  <c r="Y30" i="67"/>
  <c r="X30" i="67"/>
  <c r="W30" i="67"/>
  <c r="V30" i="67"/>
  <c r="U30" i="67"/>
  <c r="T30" i="67"/>
  <c r="S30" i="67"/>
  <c r="R30" i="67"/>
  <c r="Q30" i="67"/>
  <c r="P30" i="67"/>
  <c r="O30" i="67"/>
  <c r="N30" i="67"/>
  <c r="M30" i="67"/>
  <c r="L30" i="67"/>
  <c r="K30" i="67"/>
  <c r="J30" i="67"/>
  <c r="I30" i="67"/>
  <c r="H30" i="67"/>
  <c r="G30" i="67"/>
  <c r="F30" i="67"/>
  <c r="BO29" i="67"/>
  <c r="CB42" i="68" s="1"/>
  <c r="BN29" i="67"/>
  <c r="CA42" i="68" s="1"/>
  <c r="BM29" i="67"/>
  <c r="BZ42" i="68" s="1"/>
  <c r="BL29" i="67"/>
  <c r="BY42" i="68" s="1"/>
  <c r="BK29" i="67"/>
  <c r="BX42" i="68" s="1"/>
  <c r="BJ29" i="67"/>
  <c r="BW42" i="68" s="1"/>
  <c r="BI29" i="67"/>
  <c r="BV42" i="68" s="1"/>
  <c r="BH29" i="67"/>
  <c r="BU42" i="68" s="1"/>
  <c r="BG29" i="67"/>
  <c r="BT42" i="68" s="1"/>
  <c r="BF29" i="67"/>
  <c r="BS42" i="68" s="1"/>
  <c r="BE29" i="67"/>
  <c r="BR42" i="68" s="1"/>
  <c r="BD29" i="67"/>
  <c r="BQ42" i="68" s="1"/>
  <c r="BC29" i="67"/>
  <c r="BP42" i="68" s="1"/>
  <c r="BB29" i="67"/>
  <c r="BO42" i="68" s="1"/>
  <c r="BA29" i="67"/>
  <c r="BN42" i="68" s="1"/>
  <c r="AZ29" i="67"/>
  <c r="BM42" i="68" s="1"/>
  <c r="AY29" i="67"/>
  <c r="BL42" i="68" s="1"/>
  <c r="AX29" i="67"/>
  <c r="BK42" i="68" s="1"/>
  <c r="AW29" i="67"/>
  <c r="BJ42" i="68" s="1"/>
  <c r="AV29" i="67"/>
  <c r="BI42" i="68" s="1"/>
  <c r="AU29" i="67"/>
  <c r="BH42" i="68" s="1"/>
  <c r="AT29" i="67"/>
  <c r="BG42" i="68" s="1"/>
  <c r="AS29" i="67"/>
  <c r="BF42" i="68" s="1"/>
  <c r="AR29" i="67"/>
  <c r="BE42" i="68" s="1"/>
  <c r="AQ29" i="67"/>
  <c r="BD42" i="68" s="1"/>
  <c r="AP29" i="67"/>
  <c r="BC42" i="68" s="1"/>
  <c r="AO29" i="67"/>
  <c r="BB42" i="68" s="1"/>
  <c r="AN29" i="67"/>
  <c r="BA42" i="68" s="1"/>
  <c r="AM29" i="67"/>
  <c r="AZ42" i="68" s="1"/>
  <c r="AL29" i="67"/>
  <c r="AY42" i="68" s="1"/>
  <c r="AK29" i="67"/>
  <c r="AX42" i="68" s="1"/>
  <c r="AJ29" i="67"/>
  <c r="AW42" i="68" s="1"/>
  <c r="AI29" i="67"/>
  <c r="AV42" i="68" s="1"/>
  <c r="AH29" i="67"/>
  <c r="AU42" i="68" s="1"/>
  <c r="AG29" i="67"/>
  <c r="AT42" i="68" s="1"/>
  <c r="AF29" i="67"/>
  <c r="AS42" i="68" s="1"/>
  <c r="AE29" i="67"/>
  <c r="AR42" i="68" s="1"/>
  <c r="AD29" i="67"/>
  <c r="AQ42" i="68" s="1"/>
  <c r="AC29" i="67"/>
  <c r="AP42" i="68" s="1"/>
  <c r="AB29" i="67"/>
  <c r="AO42" i="68" s="1"/>
  <c r="AA29" i="67"/>
  <c r="AN42" i="68" s="1"/>
  <c r="Z29" i="67"/>
  <c r="AM42" i="68" s="1"/>
  <c r="Y29" i="67"/>
  <c r="AL42" i="68" s="1"/>
  <c r="X29" i="67"/>
  <c r="AK42" i="68" s="1"/>
  <c r="W29" i="67"/>
  <c r="AJ42" i="68" s="1"/>
  <c r="V29" i="67"/>
  <c r="AI42" i="68" s="1"/>
  <c r="U29" i="67"/>
  <c r="AH42" i="68" s="1"/>
  <c r="T29" i="67"/>
  <c r="AG42" i="68" s="1"/>
  <c r="S29" i="67"/>
  <c r="AF42" i="68" s="1"/>
  <c r="R29" i="67"/>
  <c r="AE42" i="68" s="1"/>
  <c r="Q29" i="67"/>
  <c r="AD42" i="68" s="1"/>
  <c r="P29" i="67"/>
  <c r="AC42" i="68" s="1"/>
  <c r="O29" i="67"/>
  <c r="AB42" i="68" s="1"/>
  <c r="N29" i="67"/>
  <c r="AA42" i="68" s="1"/>
  <c r="M29" i="67"/>
  <c r="Z42" i="68" s="1"/>
  <c r="L29" i="67"/>
  <c r="Y42" i="68" s="1"/>
  <c r="K29" i="67"/>
  <c r="X42" i="68" s="1"/>
  <c r="J29" i="67"/>
  <c r="W42" i="68" s="1"/>
  <c r="I29" i="67"/>
  <c r="V42" i="68" s="1"/>
  <c r="H29" i="67"/>
  <c r="U42" i="68" s="1"/>
  <c r="G29" i="67"/>
  <c r="T42" i="68" s="1"/>
  <c r="F29" i="67"/>
  <c r="S42" i="68" s="1"/>
  <c r="BO28" i="67"/>
  <c r="CB58" i="68" s="1"/>
  <c r="BN28" i="67"/>
  <c r="CA58" i="68" s="1"/>
  <c r="BM28" i="67"/>
  <c r="BZ58" i="68" s="1"/>
  <c r="BL28" i="67"/>
  <c r="BY58" i="68" s="1"/>
  <c r="BK28" i="67"/>
  <c r="BX58" i="68" s="1"/>
  <c r="BJ28" i="67"/>
  <c r="BW58" i="68" s="1"/>
  <c r="BI28" i="67"/>
  <c r="BV58" i="68" s="1"/>
  <c r="BH28" i="67"/>
  <c r="BU58" i="68" s="1"/>
  <c r="BG28" i="67"/>
  <c r="BT58" i="68" s="1"/>
  <c r="BF28" i="67"/>
  <c r="BS58" i="68" s="1"/>
  <c r="BE28" i="67"/>
  <c r="BR58" i="68" s="1"/>
  <c r="BD28" i="67"/>
  <c r="BQ58" i="68" s="1"/>
  <c r="BC28" i="67"/>
  <c r="BP58" i="68" s="1"/>
  <c r="BB28" i="67"/>
  <c r="BO58" i="68" s="1"/>
  <c r="BA28" i="67"/>
  <c r="BN58" i="68" s="1"/>
  <c r="AZ28" i="67"/>
  <c r="BM58" i="68" s="1"/>
  <c r="AY28" i="67"/>
  <c r="BL58" i="68" s="1"/>
  <c r="AX28" i="67"/>
  <c r="BK58" i="68" s="1"/>
  <c r="AW28" i="67"/>
  <c r="BJ58" i="68" s="1"/>
  <c r="AV28" i="67"/>
  <c r="BI58" i="68" s="1"/>
  <c r="AU28" i="67"/>
  <c r="BH58" i="68" s="1"/>
  <c r="AT28" i="67"/>
  <c r="BG58" i="68" s="1"/>
  <c r="AS28" i="67"/>
  <c r="BF58" i="68" s="1"/>
  <c r="AR28" i="67"/>
  <c r="BE58" i="68" s="1"/>
  <c r="AQ28" i="67"/>
  <c r="BD58" i="68" s="1"/>
  <c r="AP28" i="67"/>
  <c r="BC58" i="68" s="1"/>
  <c r="AO28" i="67"/>
  <c r="BB58" i="68" s="1"/>
  <c r="AN28" i="67"/>
  <c r="BA58" i="68" s="1"/>
  <c r="AM28" i="67"/>
  <c r="AZ58" i="68" s="1"/>
  <c r="AL28" i="67"/>
  <c r="AY58" i="68" s="1"/>
  <c r="AK28" i="67"/>
  <c r="AX58" i="68" s="1"/>
  <c r="AJ28" i="67"/>
  <c r="AW58" i="68" s="1"/>
  <c r="AI28" i="67"/>
  <c r="AV58" i="68" s="1"/>
  <c r="AH28" i="67"/>
  <c r="AU58" i="68" s="1"/>
  <c r="AG28" i="67"/>
  <c r="AT58" i="68" s="1"/>
  <c r="AF28" i="67"/>
  <c r="AS58" i="68" s="1"/>
  <c r="AE28" i="67"/>
  <c r="AR58" i="68" s="1"/>
  <c r="AD28" i="67"/>
  <c r="AQ58" i="68" s="1"/>
  <c r="AC28" i="67"/>
  <c r="AP58" i="68" s="1"/>
  <c r="AB28" i="67"/>
  <c r="AO58" i="68" s="1"/>
  <c r="AA28" i="67"/>
  <c r="AN58" i="68" s="1"/>
  <c r="Z28" i="67"/>
  <c r="AM58" i="68" s="1"/>
  <c r="Y28" i="67"/>
  <c r="AL58" i="68" s="1"/>
  <c r="X28" i="67"/>
  <c r="AK58" i="68" s="1"/>
  <c r="W28" i="67"/>
  <c r="AJ58" i="68" s="1"/>
  <c r="V28" i="67"/>
  <c r="AI58" i="68" s="1"/>
  <c r="U28" i="67"/>
  <c r="AH58" i="68" s="1"/>
  <c r="T28" i="67"/>
  <c r="AG58" i="68" s="1"/>
  <c r="S28" i="67"/>
  <c r="AF58" i="68" s="1"/>
  <c r="R28" i="67"/>
  <c r="AE58" i="68" s="1"/>
  <c r="Q28" i="67"/>
  <c r="AD58" i="68" s="1"/>
  <c r="P28" i="67"/>
  <c r="AC58" i="68" s="1"/>
  <c r="O28" i="67"/>
  <c r="AB58" i="68" s="1"/>
  <c r="N28" i="67"/>
  <c r="AA58" i="68" s="1"/>
  <c r="M28" i="67"/>
  <c r="Z58" i="68" s="1"/>
  <c r="L28" i="67"/>
  <c r="Y58" i="68" s="1"/>
  <c r="K28" i="67"/>
  <c r="X58" i="68" s="1"/>
  <c r="J28" i="67"/>
  <c r="W58" i="68" s="1"/>
  <c r="I28" i="67"/>
  <c r="V58" i="68" s="1"/>
  <c r="H28" i="67"/>
  <c r="U58" i="68" s="1"/>
  <c r="G28" i="67"/>
  <c r="T58" i="68" s="1"/>
  <c r="F28" i="67"/>
  <c r="S58" i="68" s="1"/>
  <c r="BO27" i="67"/>
  <c r="CB57" i="68" s="1"/>
  <c r="BN27" i="67"/>
  <c r="CA57" i="68" s="1"/>
  <c r="BM27" i="67"/>
  <c r="BZ57" i="68" s="1"/>
  <c r="BL27" i="67"/>
  <c r="BY57" i="68" s="1"/>
  <c r="BK27" i="67"/>
  <c r="BX57" i="68" s="1"/>
  <c r="BJ27" i="67"/>
  <c r="BW57" i="68" s="1"/>
  <c r="BI27" i="67"/>
  <c r="BV57" i="68" s="1"/>
  <c r="BH27" i="67"/>
  <c r="BU57" i="68" s="1"/>
  <c r="BG27" i="67"/>
  <c r="BT57" i="68" s="1"/>
  <c r="BF27" i="67"/>
  <c r="BS57" i="68" s="1"/>
  <c r="BE27" i="67"/>
  <c r="BR57" i="68" s="1"/>
  <c r="BD27" i="67"/>
  <c r="BQ57" i="68" s="1"/>
  <c r="BC27" i="67"/>
  <c r="BP57" i="68" s="1"/>
  <c r="BB27" i="67"/>
  <c r="BO57" i="68" s="1"/>
  <c r="BA27" i="67"/>
  <c r="BN57" i="68" s="1"/>
  <c r="AZ27" i="67"/>
  <c r="BM57" i="68" s="1"/>
  <c r="AY27" i="67"/>
  <c r="BL57" i="68" s="1"/>
  <c r="AX27" i="67"/>
  <c r="BK57" i="68" s="1"/>
  <c r="AW27" i="67"/>
  <c r="BJ57" i="68" s="1"/>
  <c r="AV27" i="67"/>
  <c r="BI57" i="68" s="1"/>
  <c r="AU27" i="67"/>
  <c r="BH57" i="68" s="1"/>
  <c r="AT27" i="67"/>
  <c r="BG57" i="68" s="1"/>
  <c r="AS27" i="67"/>
  <c r="BF57" i="68" s="1"/>
  <c r="AR27" i="67"/>
  <c r="BE57" i="68" s="1"/>
  <c r="AQ27" i="67"/>
  <c r="BD57" i="68" s="1"/>
  <c r="AP27" i="67"/>
  <c r="BC57" i="68" s="1"/>
  <c r="AO27" i="67"/>
  <c r="BB57" i="68" s="1"/>
  <c r="AN27" i="67"/>
  <c r="BA57" i="68" s="1"/>
  <c r="AM27" i="67"/>
  <c r="AZ57" i="68" s="1"/>
  <c r="AL27" i="67"/>
  <c r="AY57" i="68" s="1"/>
  <c r="AK27" i="67"/>
  <c r="AX57" i="68" s="1"/>
  <c r="AJ27" i="67"/>
  <c r="AW57" i="68" s="1"/>
  <c r="AI27" i="67"/>
  <c r="AV57" i="68" s="1"/>
  <c r="AH27" i="67"/>
  <c r="AU57" i="68" s="1"/>
  <c r="AG27" i="67"/>
  <c r="AT57" i="68" s="1"/>
  <c r="AF27" i="67"/>
  <c r="AS57" i="68" s="1"/>
  <c r="AE27" i="67"/>
  <c r="AR57" i="68" s="1"/>
  <c r="AD27" i="67"/>
  <c r="AQ57" i="68" s="1"/>
  <c r="AC27" i="67"/>
  <c r="AP57" i="68" s="1"/>
  <c r="AB27" i="67"/>
  <c r="AO57" i="68" s="1"/>
  <c r="AA27" i="67"/>
  <c r="AN57" i="68" s="1"/>
  <c r="Z27" i="67"/>
  <c r="AM57" i="68" s="1"/>
  <c r="Y27" i="67"/>
  <c r="AL57" i="68" s="1"/>
  <c r="X27" i="67"/>
  <c r="AK57" i="68" s="1"/>
  <c r="W27" i="67"/>
  <c r="AJ57" i="68" s="1"/>
  <c r="V27" i="67"/>
  <c r="AI57" i="68" s="1"/>
  <c r="U27" i="67"/>
  <c r="AH57" i="68" s="1"/>
  <c r="T27" i="67"/>
  <c r="AG57" i="68" s="1"/>
  <c r="S27" i="67"/>
  <c r="AF57" i="68" s="1"/>
  <c r="R27" i="67"/>
  <c r="AE57" i="68" s="1"/>
  <c r="Q27" i="67"/>
  <c r="AD57" i="68" s="1"/>
  <c r="P27" i="67"/>
  <c r="AC57" i="68" s="1"/>
  <c r="O27" i="67"/>
  <c r="AB57" i="68" s="1"/>
  <c r="N27" i="67"/>
  <c r="AA57" i="68" s="1"/>
  <c r="M27" i="67"/>
  <c r="Z57" i="68" s="1"/>
  <c r="L27" i="67"/>
  <c r="Y57" i="68" s="1"/>
  <c r="K27" i="67"/>
  <c r="X57" i="68" s="1"/>
  <c r="J27" i="67"/>
  <c r="W57" i="68" s="1"/>
  <c r="I27" i="67"/>
  <c r="V57" i="68" s="1"/>
  <c r="H27" i="67"/>
  <c r="U57" i="68" s="1"/>
  <c r="G27" i="67"/>
  <c r="T57" i="68" s="1"/>
  <c r="F27" i="67"/>
  <c r="S57" i="68" s="1"/>
  <c r="BO26" i="67"/>
  <c r="CB56" i="68" s="1"/>
  <c r="BN26" i="67"/>
  <c r="CA56" i="68" s="1"/>
  <c r="BM26" i="67"/>
  <c r="BZ56" i="68" s="1"/>
  <c r="BL26" i="67"/>
  <c r="BY56" i="68" s="1"/>
  <c r="BK26" i="67"/>
  <c r="BX56" i="68" s="1"/>
  <c r="BJ26" i="67"/>
  <c r="BW56" i="68" s="1"/>
  <c r="BI26" i="67"/>
  <c r="BV56" i="68" s="1"/>
  <c r="BH26" i="67"/>
  <c r="BU56" i="68" s="1"/>
  <c r="BG26" i="67"/>
  <c r="BT56" i="68" s="1"/>
  <c r="BF26" i="67"/>
  <c r="BS56" i="68" s="1"/>
  <c r="BE26" i="67"/>
  <c r="BR56" i="68" s="1"/>
  <c r="BD26" i="67"/>
  <c r="BQ56" i="68" s="1"/>
  <c r="BC26" i="67"/>
  <c r="BP56" i="68" s="1"/>
  <c r="BB26" i="67"/>
  <c r="BO56" i="68" s="1"/>
  <c r="BA26" i="67"/>
  <c r="BN56" i="68" s="1"/>
  <c r="AZ26" i="67"/>
  <c r="BM56" i="68" s="1"/>
  <c r="AY26" i="67"/>
  <c r="BL56" i="68" s="1"/>
  <c r="AX26" i="67"/>
  <c r="BK56" i="68" s="1"/>
  <c r="AW26" i="67"/>
  <c r="BJ56" i="68" s="1"/>
  <c r="AV26" i="67"/>
  <c r="BI56" i="68" s="1"/>
  <c r="AU26" i="67"/>
  <c r="BH56" i="68" s="1"/>
  <c r="AT26" i="67"/>
  <c r="BG56" i="68" s="1"/>
  <c r="AS26" i="67"/>
  <c r="BF56" i="68" s="1"/>
  <c r="AR26" i="67"/>
  <c r="BE56" i="68" s="1"/>
  <c r="AQ26" i="67"/>
  <c r="BD56" i="68" s="1"/>
  <c r="AP26" i="67"/>
  <c r="BC56" i="68" s="1"/>
  <c r="AO26" i="67"/>
  <c r="BB56" i="68" s="1"/>
  <c r="AN26" i="67"/>
  <c r="BA56" i="68" s="1"/>
  <c r="AM26" i="67"/>
  <c r="AZ56" i="68" s="1"/>
  <c r="AL26" i="67"/>
  <c r="AY56" i="68" s="1"/>
  <c r="AK26" i="67"/>
  <c r="AX56" i="68" s="1"/>
  <c r="AJ26" i="67"/>
  <c r="AW56" i="68" s="1"/>
  <c r="AI26" i="67"/>
  <c r="AV56" i="68" s="1"/>
  <c r="AH26" i="67"/>
  <c r="AU56" i="68" s="1"/>
  <c r="AG26" i="67"/>
  <c r="AT56" i="68" s="1"/>
  <c r="AF26" i="67"/>
  <c r="AS56" i="68" s="1"/>
  <c r="AE26" i="67"/>
  <c r="AR56" i="68" s="1"/>
  <c r="AD26" i="67"/>
  <c r="AQ56" i="68" s="1"/>
  <c r="AC26" i="67"/>
  <c r="AP56" i="68" s="1"/>
  <c r="AB26" i="67"/>
  <c r="AO56" i="68" s="1"/>
  <c r="AA26" i="67"/>
  <c r="AN56" i="68" s="1"/>
  <c r="Z26" i="67"/>
  <c r="AM56" i="68" s="1"/>
  <c r="Y26" i="67"/>
  <c r="AL56" i="68" s="1"/>
  <c r="X26" i="67"/>
  <c r="AK56" i="68" s="1"/>
  <c r="W26" i="67"/>
  <c r="AJ56" i="68" s="1"/>
  <c r="V26" i="67"/>
  <c r="AI56" i="68" s="1"/>
  <c r="U26" i="67"/>
  <c r="AH56" i="68" s="1"/>
  <c r="T26" i="67"/>
  <c r="AG56" i="68" s="1"/>
  <c r="S26" i="67"/>
  <c r="AF56" i="68" s="1"/>
  <c r="R26" i="67"/>
  <c r="AE56" i="68" s="1"/>
  <c r="Q26" i="67"/>
  <c r="AD56" i="68" s="1"/>
  <c r="P26" i="67"/>
  <c r="AC56" i="68" s="1"/>
  <c r="O26" i="67"/>
  <c r="AB56" i="68" s="1"/>
  <c r="N26" i="67"/>
  <c r="AA56" i="68" s="1"/>
  <c r="M26" i="67"/>
  <c r="Z56" i="68" s="1"/>
  <c r="L26" i="67"/>
  <c r="Y56" i="68" s="1"/>
  <c r="K26" i="67"/>
  <c r="X56" i="68" s="1"/>
  <c r="J26" i="67"/>
  <c r="W56" i="68" s="1"/>
  <c r="I26" i="67"/>
  <c r="V56" i="68" s="1"/>
  <c r="H26" i="67"/>
  <c r="U56" i="68" s="1"/>
  <c r="G26" i="67"/>
  <c r="T56" i="68" s="1"/>
  <c r="F26" i="67"/>
  <c r="S56" i="68" s="1"/>
  <c r="BO25" i="67"/>
  <c r="CB55" i="68" s="1"/>
  <c r="BN25" i="67"/>
  <c r="CA55" i="68" s="1"/>
  <c r="BM25" i="67"/>
  <c r="BZ55" i="68" s="1"/>
  <c r="BL25" i="67"/>
  <c r="BY55" i="68" s="1"/>
  <c r="BK25" i="67"/>
  <c r="BX55" i="68" s="1"/>
  <c r="BJ25" i="67"/>
  <c r="BW55" i="68" s="1"/>
  <c r="BI25" i="67"/>
  <c r="BV55" i="68" s="1"/>
  <c r="BH25" i="67"/>
  <c r="BU55" i="68" s="1"/>
  <c r="BG25" i="67"/>
  <c r="BT55" i="68" s="1"/>
  <c r="BF25" i="67"/>
  <c r="BS55" i="68" s="1"/>
  <c r="BE25" i="67"/>
  <c r="BR55" i="68" s="1"/>
  <c r="BD25" i="67"/>
  <c r="BQ55" i="68" s="1"/>
  <c r="BC25" i="67"/>
  <c r="BP55" i="68" s="1"/>
  <c r="BB25" i="67"/>
  <c r="BO55" i="68" s="1"/>
  <c r="BA25" i="67"/>
  <c r="BN55" i="68" s="1"/>
  <c r="AZ25" i="67"/>
  <c r="BM55" i="68" s="1"/>
  <c r="AY25" i="67"/>
  <c r="BL55" i="68" s="1"/>
  <c r="AX25" i="67"/>
  <c r="BK55" i="68" s="1"/>
  <c r="AW25" i="67"/>
  <c r="BJ55" i="68" s="1"/>
  <c r="AV25" i="67"/>
  <c r="BI55" i="68" s="1"/>
  <c r="AU25" i="67"/>
  <c r="BH55" i="68" s="1"/>
  <c r="AT25" i="67"/>
  <c r="BG55" i="68" s="1"/>
  <c r="AS25" i="67"/>
  <c r="BF55" i="68" s="1"/>
  <c r="AR25" i="67"/>
  <c r="BE55" i="68" s="1"/>
  <c r="AQ25" i="67"/>
  <c r="BD55" i="68" s="1"/>
  <c r="AP25" i="67"/>
  <c r="BC55" i="68" s="1"/>
  <c r="AO25" i="67"/>
  <c r="BB55" i="68" s="1"/>
  <c r="AN25" i="67"/>
  <c r="BA55" i="68" s="1"/>
  <c r="AM25" i="67"/>
  <c r="AZ55" i="68" s="1"/>
  <c r="AL25" i="67"/>
  <c r="AY55" i="68" s="1"/>
  <c r="AK25" i="67"/>
  <c r="AX55" i="68" s="1"/>
  <c r="AJ25" i="67"/>
  <c r="AW55" i="68" s="1"/>
  <c r="AI25" i="67"/>
  <c r="AV55" i="68" s="1"/>
  <c r="AH25" i="67"/>
  <c r="AU55" i="68" s="1"/>
  <c r="AG25" i="67"/>
  <c r="AT55" i="68" s="1"/>
  <c r="AF25" i="67"/>
  <c r="AS55" i="68" s="1"/>
  <c r="AE25" i="67"/>
  <c r="AR55" i="68" s="1"/>
  <c r="AD25" i="67"/>
  <c r="AQ55" i="68" s="1"/>
  <c r="AC25" i="67"/>
  <c r="AP55" i="68" s="1"/>
  <c r="AB25" i="67"/>
  <c r="AO55" i="68" s="1"/>
  <c r="AA25" i="67"/>
  <c r="AN55" i="68" s="1"/>
  <c r="Z25" i="67"/>
  <c r="AM55" i="68" s="1"/>
  <c r="Y25" i="67"/>
  <c r="AL55" i="68" s="1"/>
  <c r="X25" i="67"/>
  <c r="AK55" i="68" s="1"/>
  <c r="W25" i="67"/>
  <c r="AJ55" i="68" s="1"/>
  <c r="V25" i="67"/>
  <c r="AI55" i="68" s="1"/>
  <c r="U25" i="67"/>
  <c r="AH55" i="68" s="1"/>
  <c r="T25" i="67"/>
  <c r="AG55" i="68" s="1"/>
  <c r="S25" i="67"/>
  <c r="AF55" i="68" s="1"/>
  <c r="R25" i="67"/>
  <c r="AE55" i="68" s="1"/>
  <c r="Q25" i="67"/>
  <c r="AD55" i="68" s="1"/>
  <c r="P25" i="67"/>
  <c r="AC55" i="68" s="1"/>
  <c r="O25" i="67"/>
  <c r="AB55" i="68" s="1"/>
  <c r="N25" i="67"/>
  <c r="AA55" i="68" s="1"/>
  <c r="M25" i="67"/>
  <c r="Z55" i="68" s="1"/>
  <c r="L25" i="67"/>
  <c r="Y55" i="68" s="1"/>
  <c r="K25" i="67"/>
  <c r="X55" i="68" s="1"/>
  <c r="J25" i="67"/>
  <c r="W55" i="68" s="1"/>
  <c r="I25" i="67"/>
  <c r="V55" i="68" s="1"/>
  <c r="H25" i="67"/>
  <c r="U55" i="68" s="1"/>
  <c r="G25" i="67"/>
  <c r="T55" i="68" s="1"/>
  <c r="F25" i="67"/>
  <c r="S55" i="68" s="1"/>
  <c r="BO24" i="67"/>
  <c r="BN24" i="67"/>
  <c r="BM24" i="67"/>
  <c r="BL24" i="67"/>
  <c r="BK24" i="67"/>
  <c r="BJ24" i="67"/>
  <c r="BI24" i="67"/>
  <c r="BH24" i="67"/>
  <c r="BG24" i="67"/>
  <c r="BF24" i="67"/>
  <c r="BE24" i="67"/>
  <c r="BD24" i="67"/>
  <c r="BC24" i="67"/>
  <c r="BB24" i="67"/>
  <c r="BA24" i="67"/>
  <c r="AZ24" i="67"/>
  <c r="AY24" i="67"/>
  <c r="AX24" i="67"/>
  <c r="AW24" i="67"/>
  <c r="AV24" i="67"/>
  <c r="AU24" i="67"/>
  <c r="AT24" i="67"/>
  <c r="AS24" i="67"/>
  <c r="AR24" i="67"/>
  <c r="AQ24" i="67"/>
  <c r="AP24" i="67"/>
  <c r="AO24" i="67"/>
  <c r="AN24" i="67"/>
  <c r="AM24" i="67"/>
  <c r="AL24" i="67"/>
  <c r="AK24" i="67"/>
  <c r="AJ24" i="67"/>
  <c r="AI24" i="67"/>
  <c r="AH24" i="67"/>
  <c r="AG24" i="67"/>
  <c r="AF24" i="67"/>
  <c r="AE24" i="67"/>
  <c r="AD24" i="67"/>
  <c r="AC24" i="67"/>
  <c r="AB24" i="67"/>
  <c r="AA24" i="67"/>
  <c r="Z24" i="67"/>
  <c r="Y24" i="67"/>
  <c r="X24" i="67"/>
  <c r="W24" i="67"/>
  <c r="V24" i="67"/>
  <c r="U24" i="67"/>
  <c r="T24" i="67"/>
  <c r="S24" i="67"/>
  <c r="R24" i="67"/>
  <c r="Q24" i="67"/>
  <c r="P24" i="67"/>
  <c r="O24" i="67"/>
  <c r="N24" i="67"/>
  <c r="M24" i="67"/>
  <c r="L24" i="67"/>
  <c r="K24" i="67"/>
  <c r="J24" i="67"/>
  <c r="I24" i="67"/>
  <c r="H24" i="67"/>
  <c r="G24" i="67"/>
  <c r="F24" i="67"/>
  <c r="BO23" i="67"/>
  <c r="CB39" i="68" s="1"/>
  <c r="BN23" i="67"/>
  <c r="CA39" i="68" s="1"/>
  <c r="BM23" i="67"/>
  <c r="BZ39" i="68" s="1"/>
  <c r="BL23" i="67"/>
  <c r="BY39" i="68" s="1"/>
  <c r="BK23" i="67"/>
  <c r="BX39" i="68" s="1"/>
  <c r="BJ23" i="67"/>
  <c r="BW39" i="68" s="1"/>
  <c r="BI23" i="67"/>
  <c r="BV39" i="68" s="1"/>
  <c r="BH23" i="67"/>
  <c r="BU39" i="68" s="1"/>
  <c r="BG23" i="67"/>
  <c r="BT39" i="68" s="1"/>
  <c r="BF23" i="67"/>
  <c r="BS39" i="68" s="1"/>
  <c r="BE23" i="67"/>
  <c r="BR39" i="68" s="1"/>
  <c r="BD23" i="67"/>
  <c r="BQ39" i="68" s="1"/>
  <c r="BC23" i="67"/>
  <c r="BP39" i="68" s="1"/>
  <c r="BB23" i="67"/>
  <c r="BO39" i="68" s="1"/>
  <c r="BA23" i="67"/>
  <c r="BN39" i="68" s="1"/>
  <c r="AZ23" i="67"/>
  <c r="BM39" i="68" s="1"/>
  <c r="AY23" i="67"/>
  <c r="BL39" i="68" s="1"/>
  <c r="AX23" i="67"/>
  <c r="BK39" i="68" s="1"/>
  <c r="AW23" i="67"/>
  <c r="BJ39" i="68" s="1"/>
  <c r="AV23" i="67"/>
  <c r="BI39" i="68" s="1"/>
  <c r="AU23" i="67"/>
  <c r="BH39" i="68" s="1"/>
  <c r="AT23" i="67"/>
  <c r="BG39" i="68" s="1"/>
  <c r="AS23" i="67"/>
  <c r="BF39" i="68" s="1"/>
  <c r="AR23" i="67"/>
  <c r="BE39" i="68" s="1"/>
  <c r="AQ23" i="67"/>
  <c r="BD39" i="68" s="1"/>
  <c r="AP23" i="67"/>
  <c r="BC39" i="68" s="1"/>
  <c r="AO23" i="67"/>
  <c r="BB39" i="68" s="1"/>
  <c r="AN23" i="67"/>
  <c r="BA39" i="68" s="1"/>
  <c r="AM23" i="67"/>
  <c r="AZ39" i="68" s="1"/>
  <c r="AL23" i="67"/>
  <c r="AY39" i="68" s="1"/>
  <c r="AK23" i="67"/>
  <c r="AX39" i="68" s="1"/>
  <c r="AJ23" i="67"/>
  <c r="AW39" i="68" s="1"/>
  <c r="AI23" i="67"/>
  <c r="AV39" i="68" s="1"/>
  <c r="AH23" i="67"/>
  <c r="AU39" i="68" s="1"/>
  <c r="AG23" i="67"/>
  <c r="AT39" i="68" s="1"/>
  <c r="AF23" i="67"/>
  <c r="AS39" i="68" s="1"/>
  <c r="AE23" i="67"/>
  <c r="AR39" i="68" s="1"/>
  <c r="AD23" i="67"/>
  <c r="AQ39" i="68" s="1"/>
  <c r="AC23" i="67"/>
  <c r="AP39" i="68" s="1"/>
  <c r="AB23" i="67"/>
  <c r="AO39" i="68" s="1"/>
  <c r="AA23" i="67"/>
  <c r="AN39" i="68" s="1"/>
  <c r="Z23" i="67"/>
  <c r="AM39" i="68" s="1"/>
  <c r="Y23" i="67"/>
  <c r="AL39" i="68" s="1"/>
  <c r="X23" i="67"/>
  <c r="AK39" i="68" s="1"/>
  <c r="W23" i="67"/>
  <c r="AJ39" i="68" s="1"/>
  <c r="V23" i="67"/>
  <c r="AI39" i="68" s="1"/>
  <c r="U23" i="67"/>
  <c r="AH39" i="68" s="1"/>
  <c r="T23" i="67"/>
  <c r="AG39" i="68" s="1"/>
  <c r="S23" i="67"/>
  <c r="AF39" i="68" s="1"/>
  <c r="R23" i="67"/>
  <c r="AE39" i="68" s="1"/>
  <c r="Q23" i="67"/>
  <c r="AD39" i="68" s="1"/>
  <c r="P23" i="67"/>
  <c r="AC39" i="68" s="1"/>
  <c r="O23" i="67"/>
  <c r="AB39" i="68" s="1"/>
  <c r="N23" i="67"/>
  <c r="AA39" i="68" s="1"/>
  <c r="M23" i="67"/>
  <c r="Z39" i="68" s="1"/>
  <c r="L23" i="67"/>
  <c r="Y39" i="68" s="1"/>
  <c r="K23" i="67"/>
  <c r="X39" i="68" s="1"/>
  <c r="J23" i="67"/>
  <c r="W39" i="68" s="1"/>
  <c r="I23" i="67"/>
  <c r="V39" i="68" s="1"/>
  <c r="H23" i="67"/>
  <c r="U39" i="68" s="1"/>
  <c r="G23" i="67"/>
  <c r="T39" i="68" s="1"/>
  <c r="F23" i="67"/>
  <c r="S39" i="68" s="1"/>
  <c r="BO22" i="67"/>
  <c r="BN22" i="67"/>
  <c r="BM22" i="67"/>
  <c r="BL22" i="67"/>
  <c r="BK22" i="67"/>
  <c r="BJ22" i="67"/>
  <c r="BI22" i="67"/>
  <c r="BH22" i="67"/>
  <c r="BG22" i="67"/>
  <c r="BF22" i="67"/>
  <c r="BE22" i="67"/>
  <c r="BD22" i="67"/>
  <c r="BC22" i="67"/>
  <c r="BB22" i="67"/>
  <c r="BA22" i="67"/>
  <c r="AZ22" i="67"/>
  <c r="AY22" i="67"/>
  <c r="AX22" i="67"/>
  <c r="AW22" i="67"/>
  <c r="AV22" i="67"/>
  <c r="AU22" i="67"/>
  <c r="AT22" i="67"/>
  <c r="AS22" i="67"/>
  <c r="AR22" i="67"/>
  <c r="AQ22" i="67"/>
  <c r="AP22" i="67"/>
  <c r="AO22" i="67"/>
  <c r="AN22" i="67"/>
  <c r="AM22" i="67"/>
  <c r="AL22" i="67"/>
  <c r="AK22" i="67"/>
  <c r="AJ22" i="67"/>
  <c r="AI22" i="67"/>
  <c r="AH22" i="67"/>
  <c r="AG22" i="67"/>
  <c r="AF22" i="67"/>
  <c r="AE22" i="67"/>
  <c r="AD22" i="67"/>
  <c r="AC22" i="67"/>
  <c r="AB22" i="67"/>
  <c r="AA22" i="67"/>
  <c r="Z22" i="67"/>
  <c r="Y22" i="67"/>
  <c r="X22" i="67"/>
  <c r="W22" i="67"/>
  <c r="V22" i="67"/>
  <c r="U22" i="67"/>
  <c r="T22" i="67"/>
  <c r="S22" i="67"/>
  <c r="R22" i="67"/>
  <c r="Q22" i="67"/>
  <c r="P22" i="67"/>
  <c r="O22" i="67"/>
  <c r="N22" i="67"/>
  <c r="M22" i="67"/>
  <c r="L22" i="67"/>
  <c r="K22" i="67"/>
  <c r="J22" i="67"/>
  <c r="I22" i="67"/>
  <c r="H22" i="67"/>
  <c r="G22" i="67"/>
  <c r="F22" i="67"/>
  <c r="BO21" i="67"/>
  <c r="CB38" i="68" s="1"/>
  <c r="BN21" i="67"/>
  <c r="CA38" i="68" s="1"/>
  <c r="BM21" i="67"/>
  <c r="BZ38" i="68" s="1"/>
  <c r="BL21" i="67"/>
  <c r="BY38" i="68" s="1"/>
  <c r="BK21" i="67"/>
  <c r="BX38" i="68" s="1"/>
  <c r="BJ21" i="67"/>
  <c r="BW38" i="68" s="1"/>
  <c r="BI21" i="67"/>
  <c r="BV38" i="68" s="1"/>
  <c r="BH21" i="67"/>
  <c r="BU38" i="68" s="1"/>
  <c r="BG21" i="67"/>
  <c r="BT38" i="68" s="1"/>
  <c r="BF21" i="67"/>
  <c r="BS38" i="68" s="1"/>
  <c r="BE21" i="67"/>
  <c r="BR38" i="68" s="1"/>
  <c r="BD21" i="67"/>
  <c r="BQ38" i="68" s="1"/>
  <c r="BC21" i="67"/>
  <c r="BP38" i="68" s="1"/>
  <c r="BB21" i="67"/>
  <c r="BO38" i="68" s="1"/>
  <c r="BA21" i="67"/>
  <c r="BN38" i="68" s="1"/>
  <c r="AZ21" i="67"/>
  <c r="BM38" i="68" s="1"/>
  <c r="AY21" i="67"/>
  <c r="BL38" i="68" s="1"/>
  <c r="AX21" i="67"/>
  <c r="BK38" i="68" s="1"/>
  <c r="AW21" i="67"/>
  <c r="BJ38" i="68" s="1"/>
  <c r="AV21" i="67"/>
  <c r="BI38" i="68" s="1"/>
  <c r="AU21" i="67"/>
  <c r="BH38" i="68" s="1"/>
  <c r="AT21" i="67"/>
  <c r="BG38" i="68" s="1"/>
  <c r="AS21" i="67"/>
  <c r="BF38" i="68" s="1"/>
  <c r="AR21" i="67"/>
  <c r="BE38" i="68" s="1"/>
  <c r="AQ21" i="67"/>
  <c r="BD38" i="68" s="1"/>
  <c r="AP21" i="67"/>
  <c r="BC38" i="68" s="1"/>
  <c r="AO21" i="67"/>
  <c r="BB38" i="68" s="1"/>
  <c r="AN21" i="67"/>
  <c r="BA38" i="68" s="1"/>
  <c r="AM21" i="67"/>
  <c r="AZ38" i="68" s="1"/>
  <c r="AL21" i="67"/>
  <c r="AY38" i="68" s="1"/>
  <c r="AK21" i="67"/>
  <c r="AX38" i="68" s="1"/>
  <c r="AJ21" i="67"/>
  <c r="AW38" i="68" s="1"/>
  <c r="AI21" i="67"/>
  <c r="AV38" i="68" s="1"/>
  <c r="AH21" i="67"/>
  <c r="AU38" i="68" s="1"/>
  <c r="AG21" i="67"/>
  <c r="AT38" i="68" s="1"/>
  <c r="AF21" i="67"/>
  <c r="AS38" i="68" s="1"/>
  <c r="AE21" i="67"/>
  <c r="AR38" i="68" s="1"/>
  <c r="AD21" i="67"/>
  <c r="AQ38" i="68" s="1"/>
  <c r="AC21" i="67"/>
  <c r="AP38" i="68" s="1"/>
  <c r="AB21" i="67"/>
  <c r="AO38" i="68" s="1"/>
  <c r="AA21" i="67"/>
  <c r="AN38" i="68" s="1"/>
  <c r="Z21" i="67"/>
  <c r="AM38" i="68" s="1"/>
  <c r="Y21" i="67"/>
  <c r="AL38" i="68" s="1"/>
  <c r="X21" i="67"/>
  <c r="AK38" i="68" s="1"/>
  <c r="W21" i="67"/>
  <c r="AJ38" i="68" s="1"/>
  <c r="V21" i="67"/>
  <c r="AI38" i="68" s="1"/>
  <c r="U21" i="67"/>
  <c r="AH38" i="68" s="1"/>
  <c r="T21" i="67"/>
  <c r="AG38" i="68" s="1"/>
  <c r="S21" i="67"/>
  <c r="AF38" i="68" s="1"/>
  <c r="R21" i="67"/>
  <c r="AE38" i="68" s="1"/>
  <c r="Q21" i="67"/>
  <c r="AD38" i="68" s="1"/>
  <c r="P21" i="67"/>
  <c r="AC38" i="68" s="1"/>
  <c r="O21" i="67"/>
  <c r="AB38" i="68" s="1"/>
  <c r="N21" i="67"/>
  <c r="AA38" i="68" s="1"/>
  <c r="M21" i="67"/>
  <c r="Z38" i="68" s="1"/>
  <c r="L21" i="67"/>
  <c r="Y38" i="68" s="1"/>
  <c r="K21" i="67"/>
  <c r="X38" i="68" s="1"/>
  <c r="J21" i="67"/>
  <c r="W38" i="68" s="1"/>
  <c r="I21" i="67"/>
  <c r="V38" i="68" s="1"/>
  <c r="H21" i="67"/>
  <c r="U38" i="68" s="1"/>
  <c r="G21" i="67"/>
  <c r="T38" i="68" s="1"/>
  <c r="F21" i="67"/>
  <c r="S38" i="68" s="1"/>
  <c r="BO20" i="67"/>
  <c r="BN20" i="67"/>
  <c r="BM20" i="67"/>
  <c r="BL20" i="67"/>
  <c r="BK20" i="67"/>
  <c r="BJ20" i="67"/>
  <c r="BI20" i="67"/>
  <c r="BH20" i="67"/>
  <c r="BG20" i="67"/>
  <c r="BF20" i="67"/>
  <c r="BE20" i="67"/>
  <c r="BD20" i="67"/>
  <c r="BC20" i="67"/>
  <c r="BB20" i="67"/>
  <c r="BA20" i="67"/>
  <c r="AZ20" i="67"/>
  <c r="AY20" i="67"/>
  <c r="AX20" i="67"/>
  <c r="AW20" i="67"/>
  <c r="AV20" i="67"/>
  <c r="AU20" i="67"/>
  <c r="AT20" i="67"/>
  <c r="AS20" i="67"/>
  <c r="AR20" i="67"/>
  <c r="AQ20" i="67"/>
  <c r="AP20" i="67"/>
  <c r="AO20" i="67"/>
  <c r="AN20" i="67"/>
  <c r="AM20" i="67"/>
  <c r="AL20" i="67"/>
  <c r="AK20" i="67"/>
  <c r="AJ20" i="67"/>
  <c r="AI20" i="67"/>
  <c r="AH20" i="67"/>
  <c r="AG20" i="67"/>
  <c r="AF20" i="67"/>
  <c r="AE20" i="67"/>
  <c r="AD20" i="67"/>
  <c r="AC20" i="67"/>
  <c r="AB20" i="67"/>
  <c r="AA20" i="67"/>
  <c r="Z20" i="67"/>
  <c r="Y20" i="67"/>
  <c r="X20" i="67"/>
  <c r="W20" i="67"/>
  <c r="V20" i="67"/>
  <c r="U20" i="67"/>
  <c r="T20" i="67"/>
  <c r="S20" i="67"/>
  <c r="R20" i="67"/>
  <c r="Q20" i="67"/>
  <c r="P20" i="67"/>
  <c r="O20" i="67"/>
  <c r="N20" i="67"/>
  <c r="M20" i="67"/>
  <c r="L20" i="67"/>
  <c r="K20" i="67"/>
  <c r="J20" i="67"/>
  <c r="I20" i="67"/>
  <c r="H20" i="67"/>
  <c r="G20" i="67"/>
  <c r="F20" i="67"/>
  <c r="BO19" i="67"/>
  <c r="CB37" i="68" s="1"/>
  <c r="BN19" i="67"/>
  <c r="CA37" i="68" s="1"/>
  <c r="BM19" i="67"/>
  <c r="BZ37" i="68" s="1"/>
  <c r="BL19" i="67"/>
  <c r="BY37" i="68" s="1"/>
  <c r="BK19" i="67"/>
  <c r="BX37" i="68" s="1"/>
  <c r="BJ19" i="67"/>
  <c r="BW37" i="68" s="1"/>
  <c r="BI19" i="67"/>
  <c r="BV37" i="68" s="1"/>
  <c r="BH19" i="67"/>
  <c r="BU37" i="68" s="1"/>
  <c r="BG19" i="67"/>
  <c r="BT37" i="68" s="1"/>
  <c r="BF19" i="67"/>
  <c r="BS37" i="68" s="1"/>
  <c r="BE19" i="67"/>
  <c r="BR37" i="68" s="1"/>
  <c r="BD19" i="67"/>
  <c r="BQ37" i="68" s="1"/>
  <c r="BC19" i="67"/>
  <c r="BP37" i="68" s="1"/>
  <c r="BB19" i="67"/>
  <c r="BO37" i="68" s="1"/>
  <c r="BA19" i="67"/>
  <c r="BN37" i="68" s="1"/>
  <c r="AZ19" i="67"/>
  <c r="BM37" i="68" s="1"/>
  <c r="AY19" i="67"/>
  <c r="BL37" i="68" s="1"/>
  <c r="AX19" i="67"/>
  <c r="BK37" i="68" s="1"/>
  <c r="AW19" i="67"/>
  <c r="BJ37" i="68" s="1"/>
  <c r="AV19" i="67"/>
  <c r="BI37" i="68" s="1"/>
  <c r="AU19" i="67"/>
  <c r="BH37" i="68" s="1"/>
  <c r="AT19" i="67"/>
  <c r="BG37" i="68" s="1"/>
  <c r="AS19" i="67"/>
  <c r="BF37" i="68" s="1"/>
  <c r="AR19" i="67"/>
  <c r="BE37" i="68" s="1"/>
  <c r="AQ19" i="67"/>
  <c r="BD37" i="68" s="1"/>
  <c r="AP19" i="67"/>
  <c r="BC37" i="68" s="1"/>
  <c r="AO19" i="67"/>
  <c r="BB37" i="68" s="1"/>
  <c r="AN19" i="67"/>
  <c r="BA37" i="68" s="1"/>
  <c r="AM19" i="67"/>
  <c r="AZ37" i="68" s="1"/>
  <c r="AL19" i="67"/>
  <c r="AY37" i="68" s="1"/>
  <c r="AK19" i="67"/>
  <c r="AX37" i="68" s="1"/>
  <c r="AJ19" i="67"/>
  <c r="AW37" i="68" s="1"/>
  <c r="AI19" i="67"/>
  <c r="AV37" i="68" s="1"/>
  <c r="AH19" i="67"/>
  <c r="AU37" i="68" s="1"/>
  <c r="AG19" i="67"/>
  <c r="AT37" i="68" s="1"/>
  <c r="AF19" i="67"/>
  <c r="AS37" i="68" s="1"/>
  <c r="AE19" i="67"/>
  <c r="AR37" i="68" s="1"/>
  <c r="AD19" i="67"/>
  <c r="AQ37" i="68" s="1"/>
  <c r="AC19" i="67"/>
  <c r="AP37" i="68" s="1"/>
  <c r="AB19" i="67"/>
  <c r="AO37" i="68" s="1"/>
  <c r="AA19" i="67"/>
  <c r="AN37" i="68" s="1"/>
  <c r="Z19" i="67"/>
  <c r="AM37" i="68" s="1"/>
  <c r="Y19" i="67"/>
  <c r="AL37" i="68" s="1"/>
  <c r="X19" i="67"/>
  <c r="AK37" i="68" s="1"/>
  <c r="W19" i="67"/>
  <c r="AJ37" i="68" s="1"/>
  <c r="V19" i="67"/>
  <c r="AI37" i="68" s="1"/>
  <c r="U19" i="67"/>
  <c r="AH37" i="68" s="1"/>
  <c r="T19" i="67"/>
  <c r="AG37" i="68" s="1"/>
  <c r="S19" i="67"/>
  <c r="AF37" i="68" s="1"/>
  <c r="R19" i="67"/>
  <c r="AE37" i="68" s="1"/>
  <c r="Q19" i="67"/>
  <c r="AD37" i="68" s="1"/>
  <c r="P19" i="67"/>
  <c r="AC37" i="68" s="1"/>
  <c r="O19" i="67"/>
  <c r="AB37" i="68" s="1"/>
  <c r="N19" i="67"/>
  <c r="AA37" i="68" s="1"/>
  <c r="M19" i="67"/>
  <c r="Z37" i="68" s="1"/>
  <c r="L19" i="67"/>
  <c r="Y37" i="68" s="1"/>
  <c r="K19" i="67"/>
  <c r="X37" i="68" s="1"/>
  <c r="J19" i="67"/>
  <c r="W37" i="68" s="1"/>
  <c r="I19" i="67"/>
  <c r="V37" i="68" s="1"/>
  <c r="H19" i="67"/>
  <c r="U37" i="68" s="1"/>
  <c r="G19" i="67"/>
  <c r="T37" i="68" s="1"/>
  <c r="F19" i="67"/>
  <c r="S37" i="68" s="1"/>
  <c r="BO18" i="67"/>
  <c r="BN18" i="67"/>
  <c r="BM18" i="67"/>
  <c r="BL18" i="67"/>
  <c r="BK18" i="67"/>
  <c r="BJ18" i="67"/>
  <c r="BI18" i="67"/>
  <c r="BH18" i="67"/>
  <c r="BG18" i="67"/>
  <c r="BF18" i="67"/>
  <c r="BE18" i="67"/>
  <c r="BD18" i="67"/>
  <c r="BC18" i="67"/>
  <c r="BB18" i="67"/>
  <c r="BA18" i="67"/>
  <c r="AZ18" i="67"/>
  <c r="AY18" i="67"/>
  <c r="AX18" i="67"/>
  <c r="AW18" i="67"/>
  <c r="AV18" i="67"/>
  <c r="AU18" i="67"/>
  <c r="AT18" i="67"/>
  <c r="AS18" i="67"/>
  <c r="AR18" i="67"/>
  <c r="AQ18" i="67"/>
  <c r="AP18" i="67"/>
  <c r="AO18" i="67"/>
  <c r="AN18" i="67"/>
  <c r="AM18" i="67"/>
  <c r="AL18" i="67"/>
  <c r="AK18" i="67"/>
  <c r="AJ18" i="67"/>
  <c r="AI18" i="67"/>
  <c r="AH18" i="67"/>
  <c r="AG18" i="67"/>
  <c r="AF18" i="67"/>
  <c r="AE18" i="67"/>
  <c r="AD18" i="67"/>
  <c r="AC18" i="67"/>
  <c r="AB18" i="67"/>
  <c r="AA18" i="67"/>
  <c r="Z18" i="67"/>
  <c r="Y18" i="67"/>
  <c r="X18" i="67"/>
  <c r="W18" i="67"/>
  <c r="V18" i="67"/>
  <c r="U18" i="67"/>
  <c r="T18" i="67"/>
  <c r="S18" i="67"/>
  <c r="R18" i="67"/>
  <c r="Q18" i="67"/>
  <c r="P18" i="67"/>
  <c r="O18" i="67"/>
  <c r="N18" i="67"/>
  <c r="M18" i="67"/>
  <c r="L18" i="67"/>
  <c r="K18" i="67"/>
  <c r="J18" i="67"/>
  <c r="I18" i="67"/>
  <c r="H18" i="67"/>
  <c r="G18" i="67"/>
  <c r="F18" i="67"/>
  <c r="BO17" i="67"/>
  <c r="CB36" i="68" s="1"/>
  <c r="BN17" i="67"/>
  <c r="CA36" i="68" s="1"/>
  <c r="BM17" i="67"/>
  <c r="BZ36" i="68" s="1"/>
  <c r="BL17" i="67"/>
  <c r="BY36" i="68" s="1"/>
  <c r="BK17" i="67"/>
  <c r="BX36" i="68" s="1"/>
  <c r="BJ17" i="67"/>
  <c r="BW36" i="68" s="1"/>
  <c r="BI17" i="67"/>
  <c r="BV36" i="68" s="1"/>
  <c r="BH17" i="67"/>
  <c r="BU36" i="68" s="1"/>
  <c r="BG17" i="67"/>
  <c r="BT36" i="68" s="1"/>
  <c r="BF17" i="67"/>
  <c r="BS36" i="68" s="1"/>
  <c r="BE17" i="67"/>
  <c r="BR36" i="68" s="1"/>
  <c r="BD17" i="67"/>
  <c r="BQ36" i="68" s="1"/>
  <c r="BC17" i="67"/>
  <c r="BP36" i="68" s="1"/>
  <c r="BB17" i="67"/>
  <c r="BO36" i="68" s="1"/>
  <c r="BA17" i="67"/>
  <c r="BN36" i="68" s="1"/>
  <c r="AZ17" i="67"/>
  <c r="BM36" i="68" s="1"/>
  <c r="AY17" i="67"/>
  <c r="BL36" i="68" s="1"/>
  <c r="AX17" i="67"/>
  <c r="BK36" i="68" s="1"/>
  <c r="AW17" i="67"/>
  <c r="BJ36" i="68" s="1"/>
  <c r="AV17" i="67"/>
  <c r="BI36" i="68" s="1"/>
  <c r="AU17" i="67"/>
  <c r="BH36" i="68" s="1"/>
  <c r="AT17" i="67"/>
  <c r="BG36" i="68" s="1"/>
  <c r="AS17" i="67"/>
  <c r="BF36" i="68" s="1"/>
  <c r="AR17" i="67"/>
  <c r="BE36" i="68" s="1"/>
  <c r="AQ17" i="67"/>
  <c r="BD36" i="68" s="1"/>
  <c r="AP17" i="67"/>
  <c r="BC36" i="68" s="1"/>
  <c r="AO17" i="67"/>
  <c r="BB36" i="68" s="1"/>
  <c r="AN17" i="67"/>
  <c r="BA36" i="68" s="1"/>
  <c r="AM17" i="67"/>
  <c r="AZ36" i="68" s="1"/>
  <c r="AL17" i="67"/>
  <c r="AY36" i="68" s="1"/>
  <c r="AK17" i="67"/>
  <c r="AX36" i="68" s="1"/>
  <c r="AJ17" i="67"/>
  <c r="AW36" i="68" s="1"/>
  <c r="AI17" i="67"/>
  <c r="AV36" i="68" s="1"/>
  <c r="AH17" i="67"/>
  <c r="AU36" i="68" s="1"/>
  <c r="AG17" i="67"/>
  <c r="AT36" i="68" s="1"/>
  <c r="AF17" i="67"/>
  <c r="AS36" i="68" s="1"/>
  <c r="AE17" i="67"/>
  <c r="AR36" i="68" s="1"/>
  <c r="AD17" i="67"/>
  <c r="AQ36" i="68" s="1"/>
  <c r="AC17" i="67"/>
  <c r="AP36" i="68" s="1"/>
  <c r="AB17" i="67"/>
  <c r="AO36" i="68" s="1"/>
  <c r="AA17" i="67"/>
  <c r="AN36" i="68" s="1"/>
  <c r="Z17" i="67"/>
  <c r="AM36" i="68" s="1"/>
  <c r="Y17" i="67"/>
  <c r="AL36" i="68" s="1"/>
  <c r="X17" i="67"/>
  <c r="AK36" i="68" s="1"/>
  <c r="W17" i="67"/>
  <c r="AJ36" i="68" s="1"/>
  <c r="V17" i="67"/>
  <c r="AI36" i="68" s="1"/>
  <c r="U17" i="67"/>
  <c r="AH36" i="68" s="1"/>
  <c r="T17" i="67"/>
  <c r="AG36" i="68" s="1"/>
  <c r="S17" i="67"/>
  <c r="AF36" i="68" s="1"/>
  <c r="R17" i="67"/>
  <c r="AE36" i="68" s="1"/>
  <c r="Q17" i="67"/>
  <c r="AD36" i="68" s="1"/>
  <c r="P17" i="67"/>
  <c r="AC36" i="68" s="1"/>
  <c r="O17" i="67"/>
  <c r="AB36" i="68" s="1"/>
  <c r="N17" i="67"/>
  <c r="AA36" i="68" s="1"/>
  <c r="M17" i="67"/>
  <c r="Z36" i="68" s="1"/>
  <c r="L17" i="67"/>
  <c r="Y36" i="68" s="1"/>
  <c r="K17" i="67"/>
  <c r="X36" i="68" s="1"/>
  <c r="J17" i="67"/>
  <c r="W36" i="68" s="1"/>
  <c r="I17" i="67"/>
  <c r="V36" i="68" s="1"/>
  <c r="H17" i="67"/>
  <c r="U36" i="68" s="1"/>
  <c r="G17" i="67"/>
  <c r="T36" i="68" s="1"/>
  <c r="F17" i="67"/>
  <c r="S36" i="68" s="1"/>
  <c r="BO16" i="67"/>
  <c r="BN16" i="67"/>
  <c r="BM16" i="67"/>
  <c r="BL16" i="67"/>
  <c r="BK16" i="67"/>
  <c r="BJ16" i="67"/>
  <c r="BI16" i="67"/>
  <c r="BH16" i="67"/>
  <c r="BG16" i="67"/>
  <c r="BF16" i="67"/>
  <c r="BE16" i="67"/>
  <c r="BD16" i="67"/>
  <c r="BC16" i="67"/>
  <c r="BB16" i="67"/>
  <c r="BA16" i="67"/>
  <c r="AZ16" i="67"/>
  <c r="AY16" i="67"/>
  <c r="AX16" i="67"/>
  <c r="AW16" i="67"/>
  <c r="AV16" i="67"/>
  <c r="AU16" i="67"/>
  <c r="AT16" i="67"/>
  <c r="AS16" i="67"/>
  <c r="AR16" i="67"/>
  <c r="AQ16" i="67"/>
  <c r="AP16" i="67"/>
  <c r="AO16" i="67"/>
  <c r="AN16" i="67"/>
  <c r="AM16" i="67"/>
  <c r="AL16" i="67"/>
  <c r="AK16" i="67"/>
  <c r="AJ16" i="67"/>
  <c r="AI16" i="67"/>
  <c r="AH16" i="67"/>
  <c r="AG16" i="67"/>
  <c r="AF16" i="67"/>
  <c r="AE16" i="67"/>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BO15" i="67"/>
  <c r="CB33" i="68" s="1"/>
  <c r="BN15" i="67"/>
  <c r="CA33" i="68" s="1"/>
  <c r="BM15" i="67"/>
  <c r="BZ33" i="68" s="1"/>
  <c r="BL15" i="67"/>
  <c r="BY33" i="68" s="1"/>
  <c r="BK15" i="67"/>
  <c r="BX33" i="68" s="1"/>
  <c r="BJ15" i="67"/>
  <c r="BW33" i="68" s="1"/>
  <c r="BI15" i="67"/>
  <c r="BV33" i="68" s="1"/>
  <c r="BH15" i="67"/>
  <c r="BU33" i="68" s="1"/>
  <c r="BG15" i="67"/>
  <c r="BT33" i="68" s="1"/>
  <c r="BF15" i="67"/>
  <c r="BS33" i="68" s="1"/>
  <c r="BE15" i="67"/>
  <c r="BR33" i="68" s="1"/>
  <c r="BD15" i="67"/>
  <c r="BQ33" i="68" s="1"/>
  <c r="BC15" i="67"/>
  <c r="BP33" i="68" s="1"/>
  <c r="BB15" i="67"/>
  <c r="BO33" i="68" s="1"/>
  <c r="BA15" i="67"/>
  <c r="BN33" i="68" s="1"/>
  <c r="AZ15" i="67"/>
  <c r="BM33" i="68" s="1"/>
  <c r="AY15" i="67"/>
  <c r="BL33" i="68" s="1"/>
  <c r="AX15" i="67"/>
  <c r="BK33" i="68" s="1"/>
  <c r="AW15" i="67"/>
  <c r="BJ33" i="68" s="1"/>
  <c r="AV15" i="67"/>
  <c r="BI33" i="68" s="1"/>
  <c r="AU15" i="67"/>
  <c r="BH33" i="68" s="1"/>
  <c r="AT15" i="67"/>
  <c r="BG33" i="68" s="1"/>
  <c r="AS15" i="67"/>
  <c r="BF33" i="68" s="1"/>
  <c r="AR15" i="67"/>
  <c r="BE33" i="68" s="1"/>
  <c r="AQ15" i="67"/>
  <c r="BD33" i="68" s="1"/>
  <c r="AP15" i="67"/>
  <c r="BC33" i="68" s="1"/>
  <c r="AO15" i="67"/>
  <c r="BB33" i="68" s="1"/>
  <c r="AN15" i="67"/>
  <c r="BA33" i="68" s="1"/>
  <c r="AM15" i="67"/>
  <c r="AZ33" i="68" s="1"/>
  <c r="AL15" i="67"/>
  <c r="AY33" i="68" s="1"/>
  <c r="AK15" i="67"/>
  <c r="AX33" i="68" s="1"/>
  <c r="AJ15" i="67"/>
  <c r="AW33" i="68" s="1"/>
  <c r="AI15" i="67"/>
  <c r="AV33" i="68" s="1"/>
  <c r="AH15" i="67"/>
  <c r="AU33" i="68" s="1"/>
  <c r="AG15" i="67"/>
  <c r="AT33" i="68" s="1"/>
  <c r="AF15" i="67"/>
  <c r="AS33" i="68" s="1"/>
  <c r="AE15" i="67"/>
  <c r="AR33" i="68" s="1"/>
  <c r="AD15" i="67"/>
  <c r="AQ33" i="68" s="1"/>
  <c r="AC15" i="67"/>
  <c r="AP33" i="68" s="1"/>
  <c r="AB15" i="67"/>
  <c r="AO33" i="68" s="1"/>
  <c r="AA15" i="67"/>
  <c r="AN33" i="68" s="1"/>
  <c r="Z15" i="67"/>
  <c r="AM33" i="68" s="1"/>
  <c r="Y15" i="67"/>
  <c r="AL33" i="68" s="1"/>
  <c r="X15" i="67"/>
  <c r="AK33" i="68" s="1"/>
  <c r="W15" i="67"/>
  <c r="AJ33" i="68" s="1"/>
  <c r="V15" i="67"/>
  <c r="AI33" i="68" s="1"/>
  <c r="U15" i="67"/>
  <c r="AH33" i="68" s="1"/>
  <c r="T15" i="67"/>
  <c r="AG33" i="68" s="1"/>
  <c r="S15" i="67"/>
  <c r="AF33" i="68" s="1"/>
  <c r="R15" i="67"/>
  <c r="AE33" i="68" s="1"/>
  <c r="Q15" i="67"/>
  <c r="AD33" i="68" s="1"/>
  <c r="P15" i="67"/>
  <c r="AC33" i="68" s="1"/>
  <c r="O15" i="67"/>
  <c r="AB33" i="68" s="1"/>
  <c r="N15" i="67"/>
  <c r="AA33" i="68" s="1"/>
  <c r="M15" i="67"/>
  <c r="Z33" i="68" s="1"/>
  <c r="L15" i="67"/>
  <c r="Y33" i="68" s="1"/>
  <c r="K15" i="67"/>
  <c r="X33" i="68" s="1"/>
  <c r="J15" i="67"/>
  <c r="W33" i="68" s="1"/>
  <c r="I15" i="67"/>
  <c r="V33" i="68" s="1"/>
  <c r="H15" i="67"/>
  <c r="U33" i="68" s="1"/>
  <c r="G15" i="67"/>
  <c r="T33" i="68" s="1"/>
  <c r="F15" i="67"/>
  <c r="S33" i="68" s="1"/>
  <c r="BO14" i="67"/>
  <c r="CB32" i="68" s="1"/>
  <c r="BN14" i="67"/>
  <c r="CA32" i="68" s="1"/>
  <c r="BM14" i="67"/>
  <c r="BZ32" i="68" s="1"/>
  <c r="BL14" i="67"/>
  <c r="BY32" i="68" s="1"/>
  <c r="BK14" i="67"/>
  <c r="BX32" i="68" s="1"/>
  <c r="BJ14" i="67"/>
  <c r="BW32" i="68" s="1"/>
  <c r="BI14" i="67"/>
  <c r="BV32" i="68" s="1"/>
  <c r="BH14" i="67"/>
  <c r="BU32" i="68" s="1"/>
  <c r="BG14" i="67"/>
  <c r="BT32" i="68" s="1"/>
  <c r="BF14" i="67"/>
  <c r="BS32" i="68" s="1"/>
  <c r="BE14" i="67"/>
  <c r="BR32" i="68" s="1"/>
  <c r="BD14" i="67"/>
  <c r="BQ32" i="68" s="1"/>
  <c r="BC14" i="67"/>
  <c r="BP32" i="68" s="1"/>
  <c r="BB14" i="67"/>
  <c r="BO32" i="68" s="1"/>
  <c r="BA14" i="67"/>
  <c r="BN32" i="68" s="1"/>
  <c r="AZ14" i="67"/>
  <c r="BM32" i="68" s="1"/>
  <c r="AY14" i="67"/>
  <c r="BL32" i="68" s="1"/>
  <c r="AX14" i="67"/>
  <c r="BK32" i="68" s="1"/>
  <c r="AW14" i="67"/>
  <c r="BJ32" i="68" s="1"/>
  <c r="AV14" i="67"/>
  <c r="BI32" i="68" s="1"/>
  <c r="AU14" i="67"/>
  <c r="BH32" i="68" s="1"/>
  <c r="AT14" i="67"/>
  <c r="BG32" i="68" s="1"/>
  <c r="AS14" i="67"/>
  <c r="BF32" i="68" s="1"/>
  <c r="AR14" i="67"/>
  <c r="BE32" i="68" s="1"/>
  <c r="AQ14" i="67"/>
  <c r="BD32" i="68" s="1"/>
  <c r="AP14" i="67"/>
  <c r="BC32" i="68" s="1"/>
  <c r="AO14" i="67"/>
  <c r="BB32" i="68" s="1"/>
  <c r="AN14" i="67"/>
  <c r="BA32" i="68" s="1"/>
  <c r="AM14" i="67"/>
  <c r="AZ32" i="68" s="1"/>
  <c r="AL14" i="67"/>
  <c r="AY32" i="68" s="1"/>
  <c r="AK14" i="67"/>
  <c r="AX32" i="68" s="1"/>
  <c r="AJ14" i="67"/>
  <c r="AW32" i="68" s="1"/>
  <c r="AI14" i="67"/>
  <c r="AV32" i="68" s="1"/>
  <c r="AH14" i="67"/>
  <c r="AU32" i="68" s="1"/>
  <c r="AG14" i="67"/>
  <c r="AT32" i="68" s="1"/>
  <c r="AF14" i="67"/>
  <c r="AS32" i="68" s="1"/>
  <c r="AE14" i="67"/>
  <c r="AR32" i="68" s="1"/>
  <c r="AD14" i="67"/>
  <c r="AQ32" i="68" s="1"/>
  <c r="AC14" i="67"/>
  <c r="AP32" i="68" s="1"/>
  <c r="AB14" i="67"/>
  <c r="AO32" i="68" s="1"/>
  <c r="AA14" i="67"/>
  <c r="AN32" i="68" s="1"/>
  <c r="Z14" i="67"/>
  <c r="AM32" i="68" s="1"/>
  <c r="Y14" i="67"/>
  <c r="AL32" i="68" s="1"/>
  <c r="X14" i="67"/>
  <c r="AK32" i="68" s="1"/>
  <c r="W14" i="67"/>
  <c r="AJ32" i="68" s="1"/>
  <c r="V14" i="67"/>
  <c r="AI32" i="68" s="1"/>
  <c r="U14" i="67"/>
  <c r="AH32" i="68" s="1"/>
  <c r="T14" i="67"/>
  <c r="AG32" i="68" s="1"/>
  <c r="S14" i="67"/>
  <c r="AF32" i="68" s="1"/>
  <c r="R14" i="67"/>
  <c r="AE32" i="68" s="1"/>
  <c r="Q14" i="67"/>
  <c r="AD32" i="68" s="1"/>
  <c r="P14" i="67"/>
  <c r="AC32" i="68" s="1"/>
  <c r="O14" i="67"/>
  <c r="AB32" i="68" s="1"/>
  <c r="N14" i="67"/>
  <c r="AA32" i="68" s="1"/>
  <c r="M14" i="67"/>
  <c r="Z32" i="68" s="1"/>
  <c r="L14" i="67"/>
  <c r="Y32" i="68" s="1"/>
  <c r="K14" i="67"/>
  <c r="X32" i="68" s="1"/>
  <c r="J14" i="67"/>
  <c r="W32" i="68" s="1"/>
  <c r="I14" i="67"/>
  <c r="V32" i="68" s="1"/>
  <c r="H14" i="67"/>
  <c r="U32" i="68" s="1"/>
  <c r="G14" i="67"/>
  <c r="T32" i="68" s="1"/>
  <c r="F14" i="67"/>
  <c r="S32" i="68" s="1"/>
  <c r="BO13" i="67"/>
  <c r="BN13" i="67"/>
  <c r="BM13" i="67"/>
  <c r="BL13" i="67"/>
  <c r="BK13" i="67"/>
  <c r="BJ13" i="67"/>
  <c r="BI13" i="67"/>
  <c r="BH13" i="67"/>
  <c r="BG13" i="67"/>
  <c r="BF13" i="67"/>
  <c r="BE13" i="67"/>
  <c r="BD13" i="67"/>
  <c r="BC13" i="67"/>
  <c r="BB13" i="67"/>
  <c r="BA13" i="67"/>
  <c r="AZ13" i="67"/>
  <c r="AY13" i="67"/>
  <c r="AX13" i="67"/>
  <c r="AW13" i="67"/>
  <c r="AV13" i="67"/>
  <c r="AU13" i="67"/>
  <c r="AT13" i="67"/>
  <c r="AS13" i="67"/>
  <c r="AR13" i="67"/>
  <c r="AQ13" i="67"/>
  <c r="AP13" i="67"/>
  <c r="AO13" i="67"/>
  <c r="AN13" i="67"/>
  <c r="AM13" i="67"/>
  <c r="AL13" i="67"/>
  <c r="AK13" i="67"/>
  <c r="AJ13" i="67"/>
  <c r="AI13" i="67"/>
  <c r="AH13" i="67"/>
  <c r="AG13" i="67"/>
  <c r="AF13" i="67"/>
  <c r="AE13"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BO12" i="67"/>
  <c r="CB34" i="68" s="1"/>
  <c r="BN12" i="67"/>
  <c r="CA34" i="68" s="1"/>
  <c r="BM12" i="67"/>
  <c r="BZ34" i="68" s="1"/>
  <c r="BL12" i="67"/>
  <c r="BY34" i="68" s="1"/>
  <c r="BK12" i="67"/>
  <c r="BX34" i="68" s="1"/>
  <c r="BJ12" i="67"/>
  <c r="BW34" i="68" s="1"/>
  <c r="BI12" i="67"/>
  <c r="BV34" i="68" s="1"/>
  <c r="BH12" i="67"/>
  <c r="BU34" i="68" s="1"/>
  <c r="BG12" i="67"/>
  <c r="BT34" i="68" s="1"/>
  <c r="BF12" i="67"/>
  <c r="BS34" i="68" s="1"/>
  <c r="BE12" i="67"/>
  <c r="BR34" i="68" s="1"/>
  <c r="BD12" i="67"/>
  <c r="BQ34" i="68" s="1"/>
  <c r="BC12" i="67"/>
  <c r="BP34" i="68" s="1"/>
  <c r="BB12" i="67"/>
  <c r="BO34" i="68" s="1"/>
  <c r="BA12" i="67"/>
  <c r="BN34" i="68" s="1"/>
  <c r="AZ12" i="67"/>
  <c r="BM34" i="68" s="1"/>
  <c r="AY12" i="67"/>
  <c r="BL34" i="68" s="1"/>
  <c r="AX12" i="67"/>
  <c r="BK34" i="68" s="1"/>
  <c r="AW12" i="67"/>
  <c r="BJ34" i="68" s="1"/>
  <c r="AV12" i="67"/>
  <c r="BI34" i="68" s="1"/>
  <c r="AU12" i="67"/>
  <c r="BH34" i="68" s="1"/>
  <c r="AT12" i="67"/>
  <c r="BG34" i="68" s="1"/>
  <c r="AS12" i="67"/>
  <c r="BF34" i="68" s="1"/>
  <c r="AR12" i="67"/>
  <c r="BE34" i="68" s="1"/>
  <c r="AQ12" i="67"/>
  <c r="BD34" i="68" s="1"/>
  <c r="AP12" i="67"/>
  <c r="BC34" i="68" s="1"/>
  <c r="AO12" i="67"/>
  <c r="BB34" i="68" s="1"/>
  <c r="AN12" i="67"/>
  <c r="BA34" i="68" s="1"/>
  <c r="AM12" i="67"/>
  <c r="AZ34" i="68" s="1"/>
  <c r="AL12" i="67"/>
  <c r="AY34" i="68" s="1"/>
  <c r="AK12" i="67"/>
  <c r="AX34" i="68" s="1"/>
  <c r="AJ12" i="67"/>
  <c r="AW34" i="68" s="1"/>
  <c r="AI12" i="67"/>
  <c r="AV34" i="68" s="1"/>
  <c r="AH12" i="67"/>
  <c r="AU34" i="68" s="1"/>
  <c r="AG12" i="67"/>
  <c r="AT34" i="68" s="1"/>
  <c r="AF12" i="67"/>
  <c r="AS34" i="68" s="1"/>
  <c r="AE12" i="67"/>
  <c r="AR34" i="68" s="1"/>
  <c r="AD12" i="67"/>
  <c r="AQ34" i="68" s="1"/>
  <c r="AC12" i="67"/>
  <c r="AP34" i="68" s="1"/>
  <c r="AB12" i="67"/>
  <c r="AO34" i="68" s="1"/>
  <c r="AA12" i="67"/>
  <c r="AN34" i="68" s="1"/>
  <c r="Z12" i="67"/>
  <c r="AM34" i="68" s="1"/>
  <c r="Y12" i="67"/>
  <c r="AL34" i="68" s="1"/>
  <c r="X12" i="67"/>
  <c r="AK34" i="68" s="1"/>
  <c r="W12" i="67"/>
  <c r="AJ34" i="68" s="1"/>
  <c r="V12" i="67"/>
  <c r="AI34" i="68" s="1"/>
  <c r="U12" i="67"/>
  <c r="AH34" i="68" s="1"/>
  <c r="T12" i="67"/>
  <c r="AG34" i="68" s="1"/>
  <c r="S12" i="67"/>
  <c r="AF34" i="68" s="1"/>
  <c r="R12" i="67"/>
  <c r="AE34" i="68" s="1"/>
  <c r="Q12" i="67"/>
  <c r="AD34" i="68" s="1"/>
  <c r="P12" i="67"/>
  <c r="AC34" i="68" s="1"/>
  <c r="O12" i="67"/>
  <c r="AB34" i="68" s="1"/>
  <c r="N12" i="67"/>
  <c r="AA34" i="68" s="1"/>
  <c r="M12" i="67"/>
  <c r="Z34" i="68" s="1"/>
  <c r="L12" i="67"/>
  <c r="Y34" i="68" s="1"/>
  <c r="K12" i="67"/>
  <c r="X34" i="68" s="1"/>
  <c r="J12" i="67"/>
  <c r="W34" i="68" s="1"/>
  <c r="I12" i="67"/>
  <c r="V34" i="68" s="1"/>
  <c r="H12" i="67"/>
  <c r="U34" i="68" s="1"/>
  <c r="G12" i="67"/>
  <c r="T34" i="68" s="1"/>
  <c r="F12" i="67"/>
  <c r="S34" i="68" s="1"/>
  <c r="BO11" i="67"/>
  <c r="CB35" i="68" s="1"/>
  <c r="BN11" i="67"/>
  <c r="CA35" i="68" s="1"/>
  <c r="BM11" i="67"/>
  <c r="BZ35" i="68" s="1"/>
  <c r="BL11" i="67"/>
  <c r="BY35" i="68" s="1"/>
  <c r="BK11" i="67"/>
  <c r="BX35" i="68" s="1"/>
  <c r="BJ11" i="67"/>
  <c r="BW35" i="68" s="1"/>
  <c r="BI11" i="67"/>
  <c r="BV35" i="68" s="1"/>
  <c r="BH11" i="67"/>
  <c r="BU35" i="68" s="1"/>
  <c r="BG11" i="67"/>
  <c r="BT35" i="68" s="1"/>
  <c r="BF11" i="67"/>
  <c r="BS35" i="68" s="1"/>
  <c r="BE11" i="67"/>
  <c r="BR35" i="68" s="1"/>
  <c r="BD11" i="67"/>
  <c r="BQ35" i="68" s="1"/>
  <c r="BC11" i="67"/>
  <c r="BP35" i="68" s="1"/>
  <c r="BB11" i="67"/>
  <c r="BO35" i="68" s="1"/>
  <c r="BA11" i="67"/>
  <c r="BN35" i="68" s="1"/>
  <c r="AZ11" i="67"/>
  <c r="BM35" i="68" s="1"/>
  <c r="AY11" i="67"/>
  <c r="BL35" i="68" s="1"/>
  <c r="AX11" i="67"/>
  <c r="BK35" i="68" s="1"/>
  <c r="AW11" i="67"/>
  <c r="BJ35" i="68" s="1"/>
  <c r="AV11" i="67"/>
  <c r="BI35" i="68" s="1"/>
  <c r="AU11" i="67"/>
  <c r="BH35" i="68" s="1"/>
  <c r="AT11" i="67"/>
  <c r="BG35" i="68" s="1"/>
  <c r="AS11" i="67"/>
  <c r="BF35" i="68" s="1"/>
  <c r="AR11" i="67"/>
  <c r="BE35" i="68" s="1"/>
  <c r="AQ11" i="67"/>
  <c r="BD35" i="68" s="1"/>
  <c r="AP11" i="67"/>
  <c r="BC35" i="68" s="1"/>
  <c r="AO11" i="67"/>
  <c r="BB35" i="68" s="1"/>
  <c r="AN11" i="67"/>
  <c r="BA35" i="68" s="1"/>
  <c r="AM11" i="67"/>
  <c r="AZ35" i="68" s="1"/>
  <c r="AL11" i="67"/>
  <c r="AY35" i="68" s="1"/>
  <c r="AK11" i="67"/>
  <c r="AX35" i="68" s="1"/>
  <c r="AJ11" i="67"/>
  <c r="AW35" i="68" s="1"/>
  <c r="AI11" i="67"/>
  <c r="AV35" i="68" s="1"/>
  <c r="AH11" i="67"/>
  <c r="AU35" i="68" s="1"/>
  <c r="AG11" i="67"/>
  <c r="AT35" i="68" s="1"/>
  <c r="AF11" i="67"/>
  <c r="AS35" i="68" s="1"/>
  <c r="AE11" i="67"/>
  <c r="AR35" i="68" s="1"/>
  <c r="AD11" i="67"/>
  <c r="AQ35" i="68" s="1"/>
  <c r="AC11" i="67"/>
  <c r="AP35" i="68" s="1"/>
  <c r="AB11" i="67"/>
  <c r="AO35" i="68" s="1"/>
  <c r="AA11" i="67"/>
  <c r="AN35" i="68" s="1"/>
  <c r="Z11" i="67"/>
  <c r="AM35" i="68" s="1"/>
  <c r="Y11" i="67"/>
  <c r="AL35" i="68" s="1"/>
  <c r="X11" i="67"/>
  <c r="AK35" i="68" s="1"/>
  <c r="W11" i="67"/>
  <c r="AJ35" i="68" s="1"/>
  <c r="V11" i="67"/>
  <c r="AI35" i="68" s="1"/>
  <c r="U11" i="67"/>
  <c r="AH35" i="68" s="1"/>
  <c r="T11" i="67"/>
  <c r="AG35" i="68" s="1"/>
  <c r="S11" i="67"/>
  <c r="AF35" i="68" s="1"/>
  <c r="R11" i="67"/>
  <c r="AE35" i="68" s="1"/>
  <c r="Q11" i="67"/>
  <c r="AD35" i="68" s="1"/>
  <c r="P11" i="67"/>
  <c r="AC35" i="68" s="1"/>
  <c r="O11" i="67"/>
  <c r="AB35" i="68" s="1"/>
  <c r="N11" i="67"/>
  <c r="AA35" i="68" s="1"/>
  <c r="M11" i="67"/>
  <c r="Z35" i="68" s="1"/>
  <c r="L11" i="67"/>
  <c r="Y35" i="68" s="1"/>
  <c r="K11" i="67"/>
  <c r="X35" i="68" s="1"/>
  <c r="J11" i="67"/>
  <c r="W35" i="68" s="1"/>
  <c r="I11" i="67"/>
  <c r="V35" i="68" s="1"/>
  <c r="H11" i="67"/>
  <c r="U35" i="68" s="1"/>
  <c r="G11" i="67"/>
  <c r="T35" i="68" s="1"/>
  <c r="F11" i="67"/>
  <c r="S35" i="68" s="1"/>
  <c r="BO10" i="67"/>
  <c r="CB43" i="68" s="1"/>
  <c r="BN10" i="67"/>
  <c r="CA43" i="68" s="1"/>
  <c r="BM10" i="67"/>
  <c r="BZ43" i="68" s="1"/>
  <c r="BL10" i="67"/>
  <c r="BY43" i="68" s="1"/>
  <c r="BK10" i="67"/>
  <c r="BX43" i="68" s="1"/>
  <c r="BJ10" i="67"/>
  <c r="BW43" i="68" s="1"/>
  <c r="BI10" i="67"/>
  <c r="BV43" i="68" s="1"/>
  <c r="BH10" i="67"/>
  <c r="BU43" i="68" s="1"/>
  <c r="BG10" i="67"/>
  <c r="BT43" i="68" s="1"/>
  <c r="BF10" i="67"/>
  <c r="BS43" i="68" s="1"/>
  <c r="BE10" i="67"/>
  <c r="BR43" i="68" s="1"/>
  <c r="BD10" i="67"/>
  <c r="BQ43" i="68" s="1"/>
  <c r="BC10" i="67"/>
  <c r="BP43" i="68" s="1"/>
  <c r="BB10" i="67"/>
  <c r="BO43" i="68" s="1"/>
  <c r="BA10" i="67"/>
  <c r="BN43" i="68" s="1"/>
  <c r="AZ10" i="67"/>
  <c r="BM43" i="68" s="1"/>
  <c r="AY10" i="67"/>
  <c r="BL43" i="68" s="1"/>
  <c r="AX10" i="67"/>
  <c r="BK43" i="68" s="1"/>
  <c r="AW10" i="67"/>
  <c r="BJ43" i="68" s="1"/>
  <c r="AV10" i="67"/>
  <c r="BI43" i="68" s="1"/>
  <c r="AU10" i="67"/>
  <c r="BH43" i="68" s="1"/>
  <c r="AT10" i="67"/>
  <c r="BG43" i="68" s="1"/>
  <c r="AS10" i="67"/>
  <c r="BF43" i="68" s="1"/>
  <c r="AR10" i="67"/>
  <c r="BE43" i="68" s="1"/>
  <c r="AQ10" i="67"/>
  <c r="BD43" i="68" s="1"/>
  <c r="AP10" i="67"/>
  <c r="BC43" i="68" s="1"/>
  <c r="AO10" i="67"/>
  <c r="BB43" i="68" s="1"/>
  <c r="AN10" i="67"/>
  <c r="BA43" i="68" s="1"/>
  <c r="AM10" i="67"/>
  <c r="AZ43" i="68" s="1"/>
  <c r="AL10" i="67"/>
  <c r="AY43" i="68" s="1"/>
  <c r="AK10" i="67"/>
  <c r="AX43" i="68" s="1"/>
  <c r="AJ10" i="67"/>
  <c r="AW43" i="68" s="1"/>
  <c r="AI10" i="67"/>
  <c r="AV43" i="68" s="1"/>
  <c r="AH10" i="67"/>
  <c r="AU43" i="68" s="1"/>
  <c r="AG10" i="67"/>
  <c r="AT43" i="68" s="1"/>
  <c r="AF10" i="67"/>
  <c r="AS43" i="68" s="1"/>
  <c r="AE10" i="67"/>
  <c r="AR43" i="68" s="1"/>
  <c r="AD10" i="67"/>
  <c r="AQ43" i="68" s="1"/>
  <c r="AC10" i="67"/>
  <c r="AP43" i="68" s="1"/>
  <c r="AB10" i="67"/>
  <c r="AO43" i="68" s="1"/>
  <c r="AA10" i="67"/>
  <c r="AN43" i="68" s="1"/>
  <c r="Z10" i="67"/>
  <c r="AM43" i="68" s="1"/>
  <c r="Y10" i="67"/>
  <c r="AL43" i="68" s="1"/>
  <c r="X10" i="67"/>
  <c r="AK43" i="68" s="1"/>
  <c r="W10" i="67"/>
  <c r="AJ43" i="68" s="1"/>
  <c r="V10" i="67"/>
  <c r="AI43" i="68" s="1"/>
  <c r="U10" i="67"/>
  <c r="AH43" i="68" s="1"/>
  <c r="T10" i="67"/>
  <c r="AG43" i="68" s="1"/>
  <c r="S10" i="67"/>
  <c r="AF43" i="68" s="1"/>
  <c r="R10" i="67"/>
  <c r="AE43" i="68" s="1"/>
  <c r="Q10" i="67"/>
  <c r="AD43" i="68" s="1"/>
  <c r="P10" i="67"/>
  <c r="AC43" i="68" s="1"/>
  <c r="O10" i="67"/>
  <c r="AB43" i="68" s="1"/>
  <c r="N10" i="67"/>
  <c r="AA43" i="68" s="1"/>
  <c r="M10" i="67"/>
  <c r="Z43" i="68" s="1"/>
  <c r="L10" i="67"/>
  <c r="Y43" i="68" s="1"/>
  <c r="K10" i="67"/>
  <c r="X43" i="68" s="1"/>
  <c r="J10" i="67"/>
  <c r="W43" i="68" s="1"/>
  <c r="I10" i="67"/>
  <c r="V43" i="68" s="1"/>
  <c r="H10" i="67"/>
  <c r="U43" i="68" s="1"/>
  <c r="G10" i="67"/>
  <c r="T43" i="68" s="1"/>
  <c r="F10" i="67"/>
  <c r="S43" i="68" s="1"/>
  <c r="BO9" i="67"/>
  <c r="CB41" i="68" s="1"/>
  <c r="BN9" i="67"/>
  <c r="CA41" i="68" s="1"/>
  <c r="BM9" i="67"/>
  <c r="BZ41" i="68" s="1"/>
  <c r="BL9" i="67"/>
  <c r="BY41" i="68" s="1"/>
  <c r="BK9" i="67"/>
  <c r="BX41" i="68" s="1"/>
  <c r="BJ9" i="67"/>
  <c r="BW41" i="68" s="1"/>
  <c r="BI9" i="67"/>
  <c r="BV41" i="68" s="1"/>
  <c r="BH9" i="67"/>
  <c r="BU41" i="68" s="1"/>
  <c r="BG9" i="67"/>
  <c r="BT41" i="68" s="1"/>
  <c r="BF9" i="67"/>
  <c r="BS41" i="68" s="1"/>
  <c r="BE9" i="67"/>
  <c r="BR41" i="68" s="1"/>
  <c r="BD9" i="67"/>
  <c r="BQ41" i="68" s="1"/>
  <c r="BC9" i="67"/>
  <c r="BP41" i="68" s="1"/>
  <c r="BB9" i="67"/>
  <c r="BO41" i="68" s="1"/>
  <c r="BA9" i="67"/>
  <c r="BN41" i="68" s="1"/>
  <c r="AZ9" i="67"/>
  <c r="BM41" i="68" s="1"/>
  <c r="AY9" i="67"/>
  <c r="BL41" i="68" s="1"/>
  <c r="AX9" i="67"/>
  <c r="BK41" i="68" s="1"/>
  <c r="AW9" i="67"/>
  <c r="BJ41" i="68" s="1"/>
  <c r="AV9" i="67"/>
  <c r="BI41" i="68" s="1"/>
  <c r="AU9" i="67"/>
  <c r="BH41" i="68" s="1"/>
  <c r="AT9" i="67"/>
  <c r="BG41" i="68" s="1"/>
  <c r="AS9" i="67"/>
  <c r="BF41" i="68" s="1"/>
  <c r="AR9" i="67"/>
  <c r="BE41" i="68" s="1"/>
  <c r="AQ9" i="67"/>
  <c r="BD41" i="68" s="1"/>
  <c r="AP9" i="67"/>
  <c r="BC41" i="68" s="1"/>
  <c r="AO9" i="67"/>
  <c r="BB41" i="68" s="1"/>
  <c r="AN9" i="67"/>
  <c r="BA41" i="68" s="1"/>
  <c r="AM9" i="67"/>
  <c r="AZ41" i="68" s="1"/>
  <c r="AL9" i="67"/>
  <c r="AY41" i="68" s="1"/>
  <c r="AK9" i="67"/>
  <c r="AX41" i="68" s="1"/>
  <c r="AJ9" i="67"/>
  <c r="AW41" i="68" s="1"/>
  <c r="AI9" i="67"/>
  <c r="AV41" i="68" s="1"/>
  <c r="AH9" i="67"/>
  <c r="AU41" i="68" s="1"/>
  <c r="AG9" i="67"/>
  <c r="AT41" i="68" s="1"/>
  <c r="AF9" i="67"/>
  <c r="AS41" i="68" s="1"/>
  <c r="AE9" i="67"/>
  <c r="AR41" i="68" s="1"/>
  <c r="AD9" i="67"/>
  <c r="AQ41" i="68" s="1"/>
  <c r="AC9" i="67"/>
  <c r="AP41" i="68" s="1"/>
  <c r="AB9" i="67"/>
  <c r="AO41" i="68" s="1"/>
  <c r="AA9" i="67"/>
  <c r="AN41" i="68" s="1"/>
  <c r="Z9" i="67"/>
  <c r="AM41" i="68" s="1"/>
  <c r="Y9" i="67"/>
  <c r="AL41" i="68" s="1"/>
  <c r="X9" i="67"/>
  <c r="AK41" i="68" s="1"/>
  <c r="W9" i="67"/>
  <c r="AJ41" i="68" s="1"/>
  <c r="V9" i="67"/>
  <c r="AI41" i="68" s="1"/>
  <c r="U9" i="67"/>
  <c r="AH41" i="68" s="1"/>
  <c r="T9" i="67"/>
  <c r="AG41" i="68" s="1"/>
  <c r="S9" i="67"/>
  <c r="AF41" i="68" s="1"/>
  <c r="R9" i="67"/>
  <c r="AE41" i="68" s="1"/>
  <c r="Q9" i="67"/>
  <c r="AD41" i="68" s="1"/>
  <c r="P9" i="67"/>
  <c r="AC41" i="68" s="1"/>
  <c r="O9" i="67"/>
  <c r="AB41" i="68" s="1"/>
  <c r="N9" i="67"/>
  <c r="AA41" i="68" s="1"/>
  <c r="M9" i="67"/>
  <c r="Z41" i="68" s="1"/>
  <c r="L9" i="67"/>
  <c r="Y41" i="68" s="1"/>
  <c r="K9" i="67"/>
  <c r="X41" i="68" s="1"/>
  <c r="J9" i="67"/>
  <c r="W41" i="68" s="1"/>
  <c r="I9" i="67"/>
  <c r="V41" i="68" s="1"/>
  <c r="H9" i="67"/>
  <c r="U41" i="68" s="1"/>
  <c r="G9" i="67"/>
  <c r="T41" i="68" s="1"/>
  <c r="F9" i="67"/>
  <c r="S41" i="68" s="1"/>
  <c r="E13" i="68"/>
  <c r="E7" i="68"/>
  <c r="E9" i="68"/>
  <c r="E10" i="68"/>
  <c r="I27" i="68"/>
  <c r="I57" i="68"/>
  <c r="I56" i="68"/>
  <c r="J37" i="68"/>
  <c r="I38" i="68"/>
  <c r="I39" i="68"/>
  <c r="F7" i="68"/>
  <c r="G7" i="68" s="1"/>
  <c r="J41" i="68"/>
  <c r="J42" i="68"/>
  <c r="I55" i="68"/>
  <c r="I54" i="68"/>
  <c r="J45" i="68" l="1"/>
  <c r="I45" i="68"/>
  <c r="F10" i="68"/>
  <c r="G10" i="68" s="1"/>
  <c r="I43" i="68"/>
  <c r="J29" i="68"/>
  <c r="I29" i="68"/>
  <c r="J49" i="68"/>
  <c r="I49" i="68"/>
  <c r="J28" i="68"/>
  <c r="I28" i="68"/>
  <c r="I32" i="68"/>
  <c r="J51" i="68"/>
  <c r="I51" i="68"/>
  <c r="J53" i="68"/>
  <c r="I53" i="68"/>
  <c r="I31" i="68"/>
  <c r="J31" i="68"/>
  <c r="E6" i="68"/>
  <c r="I40" i="68"/>
  <c r="J40" i="68"/>
  <c r="J36" i="68"/>
  <c r="I36" i="68"/>
  <c r="E12" i="68"/>
  <c r="J27" i="68"/>
  <c r="J38" i="68"/>
  <c r="J47" i="68"/>
  <c r="I47" i="68"/>
  <c r="J35" i="68"/>
  <c r="I35" i="68"/>
  <c r="I42" i="68"/>
  <c r="F9" i="68"/>
  <c r="G9" i="68" s="1"/>
  <c r="J34" i="68"/>
  <c r="I34" i="68"/>
  <c r="I30" i="68"/>
  <c r="J30" i="68"/>
  <c r="J33" i="68"/>
  <c r="I33" i="68"/>
  <c r="J48" i="68"/>
  <c r="I48" i="68"/>
  <c r="F13" i="68"/>
  <c r="G13" i="68" s="1"/>
  <c r="J39" i="68"/>
  <c r="I41" i="68"/>
  <c r="J46" i="68"/>
  <c r="I46" i="68"/>
  <c r="J44" i="68"/>
  <c r="I44" i="68"/>
  <c r="J52" i="68"/>
  <c r="I52" i="68"/>
  <c r="I37" i="68"/>
  <c r="J43" i="68"/>
  <c r="F12" i="68"/>
  <c r="G12" i="68" s="1"/>
  <c r="J50" i="68"/>
  <c r="I50" i="68"/>
  <c r="J32" i="68" l="1"/>
  <c r="E60" i="68"/>
  <c r="E24" i="68" s="1"/>
  <c r="F6" i="68"/>
  <c r="G6" i="68" s="1"/>
  <c r="G25" i="68" s="1"/>
  <c r="C66" i="68" s="1"/>
  <c r="I60" i="68"/>
  <c r="I65" i="68" s="1"/>
  <c r="F61" i="68" l="1"/>
  <c r="K65" i="68"/>
  <c r="F24" i="68"/>
  <c r="G24" i="68" s="1"/>
  <c r="E69" i="68"/>
  <c r="AP56" i="66"/>
  <c r="F56" i="66" s="1"/>
  <c r="AQ56" i="66"/>
  <c r="G56" i="66" s="1"/>
  <c r="AT5" i="66"/>
  <c r="AT6" i="66"/>
  <c r="AT7" i="66"/>
  <c r="AT8" i="66"/>
  <c r="AT9" i="66"/>
  <c r="AT10" i="66"/>
  <c r="AT11" i="66"/>
  <c r="AT12" i="66"/>
  <c r="AT13" i="66"/>
  <c r="AT15" i="66"/>
  <c r="AT16" i="66"/>
  <c r="AT17" i="66"/>
  <c r="AT18" i="66"/>
  <c r="AT19" i="66"/>
  <c r="AT20" i="66"/>
  <c r="AT21" i="66"/>
  <c r="AT22" i="66"/>
  <c r="AT23" i="66"/>
  <c r="AT24" i="66"/>
  <c r="AT25" i="66"/>
  <c r="AT26" i="66"/>
  <c r="AT27" i="66"/>
  <c r="AT28" i="66"/>
  <c r="AT29" i="66"/>
  <c r="AT30" i="66"/>
  <c r="AT31" i="66"/>
  <c r="AT32" i="66"/>
  <c r="AT33" i="66"/>
  <c r="AT34" i="66"/>
  <c r="AT35" i="66"/>
  <c r="AT36" i="66"/>
  <c r="AT37" i="66"/>
  <c r="AT38" i="66"/>
  <c r="AT39" i="66"/>
  <c r="AT40" i="66"/>
  <c r="AT41" i="66"/>
  <c r="AT42" i="66"/>
  <c r="AT43" i="66"/>
  <c r="AT44" i="66"/>
  <c r="AT45" i="66"/>
  <c r="AT46" i="66"/>
  <c r="AT47" i="66"/>
  <c r="AT48" i="66"/>
  <c r="AT49" i="66"/>
  <c r="AT50" i="66"/>
  <c r="AT51" i="66"/>
  <c r="AT52" i="66"/>
  <c r="AT53" i="66"/>
  <c r="AT54" i="66"/>
  <c r="AT55" i="66"/>
  <c r="AT56" i="66"/>
  <c r="AT57" i="66"/>
  <c r="AT4" i="66"/>
  <c r="AU56" i="66" l="1"/>
  <c r="J66" i="13" l="1"/>
  <c r="K68" i="53" l="1"/>
  <c r="AG1" i="5"/>
  <c r="V42" i="53"/>
  <c r="N3" i="41" l="1"/>
  <c r="AE2" i="53"/>
  <c r="E47" i="53"/>
  <c r="X89" i="13" l="1"/>
  <c r="N3" i="6" l="1"/>
  <c r="M153" i="6" l="1"/>
  <c r="H67" i="13"/>
  <c r="Q64" i="13" l="1"/>
  <c r="Q68" i="13"/>
  <c r="Q77" i="13"/>
  <c r="H63" i="13" l="1"/>
  <c r="I63" i="13"/>
  <c r="J63" i="13"/>
  <c r="H64" i="13"/>
  <c r="J64" i="13"/>
  <c r="H65" i="13"/>
  <c r="I65" i="13"/>
  <c r="J65" i="13"/>
  <c r="H66" i="13"/>
  <c r="J67" i="13"/>
  <c r="H68" i="13"/>
  <c r="I68" i="13"/>
  <c r="J68" i="13"/>
  <c r="H69" i="13"/>
  <c r="J69" i="13"/>
  <c r="H70" i="13"/>
  <c r="J70" i="13"/>
  <c r="H71" i="13"/>
  <c r="J71" i="13"/>
  <c r="H72" i="13"/>
  <c r="J72" i="13"/>
  <c r="H73" i="13"/>
  <c r="I73" i="13"/>
  <c r="J73" i="13"/>
  <c r="H74" i="13"/>
  <c r="J74" i="13"/>
  <c r="H75" i="13"/>
  <c r="I75" i="13"/>
  <c r="J75" i="13"/>
  <c r="H76" i="13"/>
  <c r="I76" i="13"/>
  <c r="J76" i="13"/>
  <c r="H77" i="13"/>
  <c r="I77" i="13"/>
  <c r="J77" i="13"/>
  <c r="H78" i="13"/>
  <c r="I78" i="13"/>
  <c r="J78" i="13"/>
  <c r="H79" i="13"/>
  <c r="I79" i="13"/>
  <c r="J79" i="13"/>
  <c r="H80" i="13"/>
  <c r="J80" i="13"/>
  <c r="J62" i="13"/>
  <c r="H62" i="13"/>
  <c r="O64" i="13" l="1"/>
  <c r="P64" i="13"/>
  <c r="O68" i="13"/>
  <c r="P68" i="13"/>
  <c r="O77" i="13"/>
  <c r="P77" i="13"/>
  <c r="N64" i="13"/>
  <c r="N68" i="13"/>
  <c r="N77" i="13"/>
  <c r="C39" i="54" l="1"/>
  <c r="C40" i="54"/>
  <c r="C41" i="54"/>
  <c r="C42" i="54"/>
  <c r="C43" i="54"/>
  <c r="C44" i="54"/>
  <c r="C45" i="54"/>
  <c r="C46" i="54"/>
  <c r="C47" i="54"/>
  <c r="C48" i="54"/>
  <c r="C49" i="54"/>
  <c r="C50" i="54"/>
  <c r="C51" i="54"/>
  <c r="C52" i="54"/>
  <c r="C53" i="54"/>
  <c r="C54" i="54"/>
  <c r="C55" i="54"/>
  <c r="C56" i="54"/>
  <c r="C57" i="54"/>
  <c r="C58" i="54"/>
  <c r="C59" i="54"/>
  <c r="C60" i="54"/>
  <c r="C61" i="54"/>
  <c r="P67" i="53" l="1"/>
  <c r="P68" i="53" s="1"/>
  <c r="V34" i="53" l="1"/>
  <c r="H34" i="53"/>
  <c r="U83" i="13" l="1"/>
  <c r="T83" i="13"/>
  <c r="M6" i="68" l="1"/>
  <c r="N1" i="41" l="1"/>
  <c r="L1" i="68" s="1"/>
  <c r="E11" i="68" s="1"/>
  <c r="E25" i="68" s="1"/>
  <c r="E66" i="68" s="1"/>
  <c r="AA60" i="53"/>
  <c r="O3" i="41"/>
  <c r="Y53" i="53" l="1"/>
  <c r="M85" i="41"/>
  <c r="K6" i="52" l="1"/>
  <c r="L6" i="52"/>
  <c r="K7" i="52"/>
  <c r="L7" i="52"/>
  <c r="K8" i="52"/>
  <c r="L8" i="52"/>
  <c r="K9" i="52"/>
  <c r="L9" i="52"/>
  <c r="K11" i="52"/>
  <c r="L11" i="52"/>
  <c r="L4" i="52"/>
  <c r="K4" i="52"/>
  <c r="F63" i="13" l="1"/>
  <c r="AB2" i="5" l="1"/>
  <c r="P36" i="68" l="1"/>
  <c r="Q10" i="68"/>
  <c r="P41" i="68"/>
  <c r="Q50" i="68"/>
  <c r="Q58" i="68"/>
  <c r="P35" i="68"/>
  <c r="Q42" i="68"/>
  <c r="P13" i="68"/>
  <c r="R13" i="68" s="1"/>
  <c r="P11" i="68"/>
  <c r="P59" i="68"/>
  <c r="R59" i="68" s="1"/>
  <c r="Q61" i="68"/>
  <c r="Q40" i="68"/>
  <c r="Q9" i="68"/>
  <c r="P63" i="68"/>
  <c r="Q51" i="68"/>
  <c r="Q57" i="68"/>
  <c r="Q45" i="68"/>
  <c r="Q56" i="68"/>
  <c r="P58" i="68"/>
  <c r="Q6" i="68"/>
  <c r="P55" i="68"/>
  <c r="Q48" i="68"/>
  <c r="P64" i="68"/>
  <c r="Q55" i="68"/>
  <c r="P15" i="68"/>
  <c r="R15" i="68" s="1"/>
  <c r="P45" i="68"/>
  <c r="P56" i="68"/>
  <c r="Q15" i="68"/>
  <c r="P44" i="68"/>
  <c r="P34" i="68"/>
  <c r="Q54" i="68"/>
  <c r="Q7" i="68"/>
  <c r="P42" i="68"/>
  <c r="Q37" i="68"/>
  <c r="P12" i="68"/>
  <c r="Q41" i="68"/>
  <c r="P9" i="68"/>
  <c r="R9" i="68" s="1"/>
  <c r="Q13" i="68"/>
  <c r="Q53" i="68"/>
  <c r="Q59" i="68"/>
  <c r="Q60" i="68"/>
  <c r="P43" i="68"/>
  <c r="R43" i="68" s="1"/>
  <c r="P38" i="68"/>
  <c r="Q43" i="68"/>
  <c r="P33" i="68"/>
  <c r="P10" i="68"/>
  <c r="P48" i="68"/>
  <c r="P52" i="68"/>
  <c r="P7" i="68"/>
  <c r="R7" i="68" s="1"/>
  <c r="Q11" i="68"/>
  <c r="Q46" i="68"/>
  <c r="P39" i="68"/>
  <c r="P37" i="68"/>
  <c r="P50" i="68"/>
  <c r="P60" i="68"/>
  <c r="Q49" i="68"/>
  <c r="P54" i="68"/>
  <c r="P40" i="68"/>
  <c r="P8" i="68"/>
  <c r="R8" i="68" s="1"/>
  <c r="Q14" i="68"/>
  <c r="Q8" i="68"/>
  <c r="Q39" i="68"/>
  <c r="P51" i="68"/>
  <c r="Q32" i="68"/>
  <c r="Q38" i="68"/>
  <c r="Q12" i="68"/>
  <c r="Q64" i="68"/>
  <c r="P57" i="68"/>
  <c r="P49" i="68"/>
  <c r="P62" i="68"/>
  <c r="P6" i="68"/>
  <c r="Q36" i="68"/>
  <c r="Q33" i="68"/>
  <c r="Q47" i="68"/>
  <c r="P14" i="68"/>
  <c r="Q63" i="68"/>
  <c r="P61" i="68"/>
  <c r="P46" i="68"/>
  <c r="P32" i="68"/>
  <c r="Q62" i="68"/>
  <c r="Q44" i="68"/>
  <c r="Q35" i="68"/>
  <c r="Q34" i="68"/>
  <c r="P53" i="68"/>
  <c r="P47" i="68"/>
  <c r="Q52" i="68"/>
  <c r="Q27" i="68" l="1"/>
  <c r="Q29" i="68" s="1"/>
  <c r="E63" i="68" s="1"/>
  <c r="P25" i="68"/>
  <c r="P27" i="68" s="1"/>
  <c r="R27" i="68" s="1"/>
  <c r="R29" i="68" s="1"/>
  <c r="C63" i="68" s="1"/>
  <c r="R6" i="68"/>
  <c r="X45" i="66"/>
  <c r="X17" i="66"/>
  <c r="X52" i="66"/>
  <c r="X18" i="66"/>
  <c r="Y36" i="66"/>
  <c r="X29" i="66"/>
  <c r="Y6" i="66"/>
  <c r="X8" i="66"/>
  <c r="X13" i="66"/>
  <c r="Y45" i="66"/>
  <c r="Y11" i="66"/>
  <c r="Y4" i="66"/>
  <c r="X7" i="66"/>
  <c r="X10" i="66"/>
  <c r="Y15" i="66"/>
  <c r="X42" i="66"/>
  <c r="Y41" i="66"/>
  <c r="Y34" i="66"/>
  <c r="X14" i="66"/>
  <c r="X15" i="66"/>
  <c r="X25" i="66"/>
  <c r="Y13" i="66"/>
  <c r="Y22" i="66"/>
  <c r="Y43" i="66"/>
  <c r="X40" i="66"/>
  <c r="X35" i="66"/>
  <c r="Y52" i="66"/>
  <c r="X43" i="66"/>
  <c r="X28" i="66"/>
  <c r="X27" i="66"/>
  <c r="Y28" i="66"/>
  <c r="X39" i="66"/>
  <c r="Y14" i="66"/>
  <c r="X20" i="66"/>
  <c r="X19" i="66"/>
  <c r="X12" i="66"/>
  <c r="X23" i="66"/>
  <c r="Y26" i="66"/>
  <c r="X16" i="66"/>
  <c r="X34" i="66"/>
  <c r="Y5" i="66"/>
  <c r="Y19" i="66"/>
  <c r="Y8" i="66"/>
  <c r="X5" i="66"/>
  <c r="Y40" i="66"/>
  <c r="Y39" i="66"/>
  <c r="X31" i="66"/>
  <c r="X6" i="66"/>
  <c r="Y18" i="66"/>
  <c r="Y42" i="66"/>
  <c r="Y21" i="66"/>
  <c r="Y23" i="66"/>
  <c r="Y20" i="66"/>
  <c r="X36" i="66"/>
  <c r="Y12" i="66"/>
  <c r="Y16" i="66"/>
  <c r="X38" i="66"/>
  <c r="Y17" i="66"/>
  <c r="Y25" i="66"/>
  <c r="Y7" i="66"/>
  <c r="X21" i="66"/>
  <c r="Y29" i="66"/>
  <c r="X37" i="66"/>
  <c r="X26" i="66"/>
  <c r="Y35" i="66"/>
  <c r="X41" i="66"/>
  <c r="Y27" i="66"/>
  <c r="X22" i="66"/>
  <c r="Y31" i="66"/>
  <c r="Y38" i="66"/>
  <c r="Y37" i="66"/>
  <c r="X4" i="66"/>
  <c r="X11" i="66"/>
  <c r="Q31" i="66"/>
  <c r="Q25" i="66"/>
  <c r="P38" i="66"/>
  <c r="Q16" i="66"/>
  <c r="P20" i="66"/>
  <c r="Q42" i="66"/>
  <c r="P12" i="66"/>
  <c r="Q17" i="66"/>
  <c r="Q13" i="66"/>
  <c r="Q8" i="66"/>
  <c r="Q34" i="66"/>
  <c r="P42" i="66"/>
  <c r="P34" i="66"/>
  <c r="P41" i="66"/>
  <c r="P28" i="66"/>
  <c r="Q21" i="66"/>
  <c r="P43" i="66"/>
  <c r="Q14" i="66"/>
  <c r="P22" i="66"/>
  <c r="P27" i="66"/>
  <c r="Q23" i="66"/>
  <c r="Q45" i="66"/>
  <c r="Q52" i="66"/>
  <c r="P16" i="66"/>
  <c r="P10" i="66"/>
  <c r="P29" i="66"/>
  <c r="P39" i="66"/>
  <c r="Q43" i="66"/>
  <c r="Q35" i="66"/>
  <c r="Q12" i="66"/>
  <c r="P45" i="66"/>
  <c r="Q39" i="66"/>
  <c r="P18" i="66"/>
  <c r="Q15" i="66"/>
  <c r="Q20" i="66"/>
  <c r="P40" i="66"/>
  <c r="P31" i="66"/>
  <c r="Q41" i="66"/>
  <c r="P37" i="66"/>
  <c r="Q7" i="66"/>
  <c r="P21" i="66"/>
  <c r="P5" i="66"/>
  <c r="P25" i="66"/>
  <c r="P52" i="66"/>
  <c r="Q6" i="66"/>
  <c r="P14" i="66"/>
  <c r="Q5" i="66"/>
  <c r="Q36" i="66"/>
  <c r="P19" i="66"/>
  <c r="Q18" i="66"/>
  <c r="P8" i="66"/>
  <c r="Q19" i="66"/>
  <c r="P13" i="66"/>
  <c r="Q29" i="66"/>
  <c r="P7" i="66"/>
  <c r="Q38" i="66"/>
  <c r="Q11" i="66"/>
  <c r="Q37" i="66"/>
  <c r="P4" i="66"/>
  <c r="P26" i="66"/>
  <c r="P15" i="66"/>
  <c r="Q40" i="66"/>
  <c r="Q4" i="66"/>
  <c r="P36" i="66"/>
  <c r="Q22" i="66"/>
  <c r="P17" i="66"/>
  <c r="Q28" i="66"/>
  <c r="P6" i="66"/>
  <c r="P23" i="66"/>
  <c r="P11" i="66"/>
  <c r="Q26" i="66"/>
  <c r="P35" i="66"/>
  <c r="Q27" i="66"/>
  <c r="N2" i="41"/>
  <c r="C23" i="53"/>
  <c r="E54" i="53"/>
  <c r="F54" i="53" s="1"/>
  <c r="G54" i="53" s="1"/>
  <c r="H54" i="53" s="1"/>
  <c r="I54" i="53" s="1"/>
  <c r="J54" i="53" s="1"/>
  <c r="K54" i="53" s="1"/>
  <c r="L54" i="53" s="1"/>
  <c r="M54" i="53" s="1"/>
  <c r="AD2" i="53"/>
  <c r="Q10" i="66" l="1"/>
  <c r="Y10" i="66"/>
  <c r="G46" i="41" l="1"/>
  <c r="H13" i="6"/>
  <c r="I74" i="41" s="1"/>
  <c r="H36" i="6"/>
  <c r="H42" i="6"/>
  <c r="H54" i="6"/>
  <c r="H55" i="6"/>
  <c r="H90" i="6"/>
  <c r="H92" i="6"/>
  <c r="H153" i="6"/>
  <c r="H204" i="6"/>
  <c r="I73" i="41" l="1"/>
  <c r="K74" i="41"/>
  <c r="L87" i="41" s="1"/>
  <c r="E29" i="53"/>
  <c r="R38" i="47" l="1"/>
  <c r="R28" i="47"/>
  <c r="R25" i="47"/>
  <c r="R23" i="47"/>
  <c r="R22" i="47"/>
  <c r="R21" i="47"/>
  <c r="R20" i="47"/>
  <c r="R18" i="47"/>
  <c r="R17" i="47"/>
  <c r="R12" i="47"/>
  <c r="R11" i="47"/>
  <c r="R9" i="47"/>
  <c r="R7" i="47"/>
  <c r="O50" i="5" l="1"/>
  <c r="K44" i="5" l="1"/>
  <c r="K45" i="5" s="1"/>
  <c r="R24" i="47" l="1"/>
  <c r="R19" i="47" l="1"/>
  <c r="K46" i="5" l="1"/>
  <c r="I215" i="6" l="1"/>
  <c r="I10" i="5" l="1"/>
  <c r="T13" i="4" l="1"/>
  <c r="T14" i="4" s="1"/>
  <c r="N43" i="5" l="1"/>
  <c r="O43" i="5" s="1"/>
  <c r="N46" i="5"/>
  <c r="O46" i="5" s="1"/>
  <c r="N47" i="5"/>
  <c r="O47" i="5" s="1"/>
  <c r="N48" i="5"/>
  <c r="O48" i="5" s="1"/>
  <c r="N49" i="5"/>
  <c r="O49" i="5" s="1"/>
  <c r="K42" i="5" l="1"/>
  <c r="N42" i="5" s="1"/>
  <c r="O42" i="5" s="1"/>
  <c r="N45" i="5" l="1"/>
  <c r="O45" i="5" s="1"/>
  <c r="N44" i="5"/>
  <c r="O44" i="5" s="1"/>
  <c r="O1" i="47" l="1"/>
  <c r="E10" i="5" l="1"/>
  <c r="E26" i="5" l="1"/>
  <c r="F26" i="5" l="1"/>
  <c r="U64" i="13" l="1"/>
  <c r="U68" i="13"/>
  <c r="U77" i="13"/>
  <c r="U79" i="13"/>
  <c r="N153" i="6" l="1"/>
  <c r="E25" i="5" l="1"/>
  <c r="Q31" i="47" l="1"/>
  <c r="Q14" i="47"/>
  <c r="Q13" i="47"/>
  <c r="Q28" i="47"/>
  <c r="Q24" i="47"/>
  <c r="Q34" i="47"/>
  <c r="Q21" i="47"/>
  <c r="Q22" i="47"/>
  <c r="Q20" i="47"/>
  <c r="Q19" i="47"/>
  <c r="Q18" i="47"/>
  <c r="Q16" i="47"/>
  <c r="Q12" i="47"/>
  <c r="Q11" i="47"/>
  <c r="Q9" i="47" l="1"/>
  <c r="Q38" i="47" s="1"/>
  <c r="X63" i="13" l="1"/>
  <c r="X64" i="13"/>
  <c r="X68" i="13"/>
  <c r="X73" i="13"/>
  <c r="X75" i="13"/>
  <c r="X77" i="13"/>
  <c r="X78" i="13"/>
  <c r="X79" i="13"/>
  <c r="W63" i="13"/>
  <c r="W64" i="13"/>
  <c r="W68" i="13"/>
  <c r="W73" i="13"/>
  <c r="W75" i="13"/>
  <c r="W77" i="13"/>
  <c r="W78" i="13"/>
  <c r="W79" i="13"/>
  <c r="R68" i="13"/>
  <c r="R77" i="13"/>
  <c r="R79" i="13"/>
  <c r="G63" i="13"/>
  <c r="F68" i="13"/>
  <c r="G68" i="13"/>
  <c r="F73" i="13"/>
  <c r="G73" i="13"/>
  <c r="F75" i="13"/>
  <c r="G75" i="13"/>
  <c r="F77" i="13"/>
  <c r="G77" i="13"/>
  <c r="F78" i="13"/>
  <c r="G78" i="13"/>
  <c r="F79" i="13"/>
  <c r="G79" i="13"/>
  <c r="K64" i="13"/>
  <c r="L64" i="13"/>
  <c r="M64" i="13"/>
  <c r="K68" i="13"/>
  <c r="L68" i="13"/>
  <c r="M68" i="13"/>
  <c r="K77" i="13"/>
  <c r="L77" i="13"/>
  <c r="M77" i="13"/>
  <c r="G64" i="4" l="1"/>
  <c r="G69" i="4"/>
  <c r="R12" i="68" s="1"/>
  <c r="R10" i="68" l="1"/>
  <c r="AT14" i="66"/>
  <c r="A23" i="47" l="1"/>
  <c r="G78" i="4"/>
  <c r="R14" i="68" s="1"/>
  <c r="G65" i="4"/>
  <c r="R11" i="68" l="1"/>
  <c r="R25" i="68" s="1"/>
  <c r="C62" i="68" s="1"/>
  <c r="Q25" i="68"/>
  <c r="E62" i="68" s="1"/>
  <c r="V63" i="13" l="1"/>
  <c r="N61" i="4" s="1"/>
  <c r="V64" i="13"/>
  <c r="N62" i="4" s="1"/>
  <c r="V68" i="13"/>
  <c r="V73" i="13"/>
  <c r="N71" i="4" s="1"/>
  <c r="V75" i="13"/>
  <c r="N73" i="4" s="1"/>
  <c r="T64" i="13"/>
  <c r="T68" i="13"/>
  <c r="T77" i="13"/>
  <c r="T79" i="13"/>
  <c r="S68" i="13"/>
  <c r="S77" i="13"/>
  <c r="S79" i="13"/>
  <c r="AE79" i="13"/>
  <c r="O85" i="41"/>
  <c r="P85" i="41" s="1"/>
  <c r="Q85" i="41" s="1"/>
  <c r="R85" i="41" s="1"/>
  <c r="S85" i="41" s="1"/>
  <c r="T85" i="41" s="1"/>
  <c r="U85" i="41" s="1"/>
  <c r="V85" i="41" s="1"/>
  <c r="W85" i="41" s="1"/>
  <c r="X85" i="41" s="1"/>
  <c r="Y85" i="41" s="1"/>
  <c r="Z85" i="41" s="1"/>
  <c r="AA85" i="41" s="1"/>
  <c r="AB85" i="41" s="1"/>
  <c r="AC85" i="41" s="1"/>
  <c r="AD85" i="41" s="1"/>
  <c r="AE85" i="41" s="1"/>
  <c r="AF85" i="41" s="1"/>
  <c r="AG85" i="41" s="1"/>
  <c r="AH85" i="41" s="1"/>
  <c r="AI85" i="41" s="1"/>
  <c r="AJ85" i="41" s="1"/>
  <c r="AK85" i="41" s="1"/>
  <c r="AL85" i="41" s="1"/>
  <c r="AM85" i="41" s="1"/>
  <c r="AN85" i="41" s="1"/>
  <c r="AO85" i="41" s="1"/>
  <c r="AP85" i="41" s="1"/>
  <c r="AQ85" i="41" s="1"/>
  <c r="AR85" i="41" s="1"/>
  <c r="AS85" i="41" s="1"/>
  <c r="AT85" i="41" s="1"/>
  <c r="AU85" i="41" s="1"/>
  <c r="AV85" i="41" s="1"/>
  <c r="AW85" i="41" s="1"/>
  <c r="AX85" i="41" s="1"/>
  <c r="AY85" i="41" s="1"/>
  <c r="AZ85" i="41" s="1"/>
  <c r="BA85" i="41" s="1"/>
  <c r="BB85" i="41" s="1"/>
  <c r="BC85" i="41" s="1"/>
  <c r="BD85" i="41" s="1"/>
  <c r="BE85" i="41" s="1"/>
  <c r="BF85" i="41" s="1"/>
  <c r="BG85" i="41" s="1"/>
  <c r="BH85" i="41" s="1"/>
  <c r="BI85" i="41" s="1"/>
  <c r="BJ85" i="41" s="1"/>
  <c r="BK85" i="41" s="1"/>
  <c r="BL85" i="41" s="1"/>
  <c r="BM85" i="41" s="1"/>
  <c r="BN85" i="41" s="1"/>
  <c r="BO85" i="41" s="1"/>
  <c r="BP85" i="41" s="1"/>
  <c r="BQ85" i="41" s="1"/>
  <c r="BR85" i="41" s="1"/>
  <c r="BS85" i="41" s="1"/>
  <c r="BT85" i="41" s="1"/>
  <c r="BU85" i="41" s="1"/>
  <c r="BV85" i="41" s="1"/>
  <c r="BW85" i="41" s="1"/>
  <c r="BX85" i="41" s="1"/>
  <c r="BY85" i="41" s="1"/>
  <c r="BZ85" i="41" s="1"/>
  <c r="CA85" i="41" s="1"/>
  <c r="CB85" i="41" s="1"/>
  <c r="S1" i="41"/>
  <c r="U1" i="41" s="1"/>
  <c r="W1" i="41" s="1"/>
  <c r="Y1" i="41" s="1"/>
  <c r="AA1" i="41" s="1"/>
  <c r="AC1" i="41" s="1"/>
  <c r="AE1" i="41" s="1"/>
  <c r="AG1" i="41" s="1"/>
  <c r="AI1" i="41" s="1"/>
  <c r="AK1" i="41" s="1"/>
  <c r="AM1" i="41" s="1"/>
  <c r="AO1" i="41" s="1"/>
  <c r="AQ1" i="41" s="1"/>
  <c r="AS1" i="41" s="1"/>
  <c r="AU1" i="41" s="1"/>
  <c r="AW1" i="41" s="1"/>
  <c r="AY1" i="41" s="1"/>
  <c r="BA1" i="41" s="1"/>
  <c r="BC1" i="41" s="1"/>
  <c r="BE1" i="41" s="1"/>
  <c r="BG1" i="41" s="1"/>
  <c r="BI1" i="41" s="1"/>
  <c r="BK1" i="41" s="1"/>
  <c r="BM1" i="41" s="1"/>
  <c r="BO1" i="41" s="1"/>
  <c r="BQ1" i="41" s="1"/>
  <c r="BS1" i="41" s="1"/>
  <c r="BU1" i="41" s="1"/>
  <c r="BW1" i="41" s="1"/>
  <c r="BY1" i="41" s="1"/>
  <c r="CA1" i="41" s="1"/>
  <c r="AE77" i="13" l="1"/>
  <c r="AE68" i="13"/>
  <c r="AS6" i="66" l="1"/>
  <c r="AS11" i="66"/>
  <c r="AR35" i="66"/>
  <c r="W70" i="13"/>
  <c r="W71" i="13"/>
  <c r="W65" i="13"/>
  <c r="W80" i="13"/>
  <c r="AR7" i="66"/>
  <c r="AS5" i="66"/>
  <c r="AR19" i="66"/>
  <c r="AS16" i="66"/>
  <c r="AR17" i="66"/>
  <c r="AS18" i="66"/>
  <c r="AR15" i="66"/>
  <c r="AS37" i="66"/>
  <c r="AR39" i="66"/>
  <c r="AS40" i="66"/>
  <c r="AR41" i="66"/>
  <c r="AS42" i="66"/>
  <c r="AR43" i="66"/>
  <c r="AS25" i="66"/>
  <c r="AR21" i="66"/>
  <c r="AR13" i="66"/>
  <c r="AR12" i="66"/>
  <c r="AS20" i="66"/>
  <c r="AR26" i="66"/>
  <c r="AS23" i="66"/>
  <c r="AR27" i="66"/>
  <c r="AS45" i="66"/>
  <c r="AR31" i="66"/>
  <c r="AS29" i="66"/>
  <c r="AR34" i="66"/>
  <c r="AS52" i="66"/>
  <c r="AR28" i="66"/>
  <c r="AS36" i="66"/>
  <c r="AS22" i="66"/>
  <c r="AR38" i="66"/>
  <c r="AS35" i="66"/>
  <c r="W69" i="13"/>
  <c r="W72" i="13"/>
  <c r="W76" i="13"/>
  <c r="AR5" i="66"/>
  <c r="AS19" i="66"/>
  <c r="AR16" i="66"/>
  <c r="AS17" i="66"/>
  <c r="AR18" i="66"/>
  <c r="AS15" i="66"/>
  <c r="AR37" i="66"/>
  <c r="AS39" i="66"/>
  <c r="AR40" i="66"/>
  <c r="AS41" i="66"/>
  <c r="AR42" i="66"/>
  <c r="AS43" i="66"/>
  <c r="AR25" i="66"/>
  <c r="AS21" i="66"/>
  <c r="AS13" i="66"/>
  <c r="AS12" i="66"/>
  <c r="AR20" i="66"/>
  <c r="AS26" i="66"/>
  <c r="AR23" i="66"/>
  <c r="AS27" i="66"/>
  <c r="AR45" i="66"/>
  <c r="AS31" i="66"/>
  <c r="AR29" i="66"/>
  <c r="AS34" i="66"/>
  <c r="AR52" i="66"/>
  <c r="AS28" i="66"/>
  <c r="AR36" i="66"/>
  <c r="AR22" i="66"/>
  <c r="AS38" i="66"/>
  <c r="AS7" i="66" l="1"/>
  <c r="AR11" i="66"/>
  <c r="R15" i="5"/>
  <c r="AR6" i="66"/>
  <c r="AS8" i="66"/>
  <c r="AS4" i="66"/>
  <c r="W67" i="13"/>
  <c r="AR14" i="66"/>
  <c r="AR4" i="66"/>
  <c r="W74" i="13"/>
  <c r="W62" i="13"/>
  <c r="W66" i="13"/>
  <c r="AS14" i="66"/>
  <c r="AR8" i="66"/>
  <c r="AR10" i="66"/>
  <c r="AS10" i="66" l="1"/>
  <c r="A2" i="41" l="1"/>
  <c r="V4" i="13" l="1"/>
  <c r="V5" i="13"/>
  <c r="V7" i="13"/>
  <c r="V8" i="13"/>
  <c r="V9" i="13"/>
  <c r="V10" i="13"/>
  <c r="V11" i="13"/>
  <c r="V12" i="13"/>
  <c r="V13" i="13"/>
  <c r="V14" i="13"/>
  <c r="V15" i="13"/>
  <c r="V16" i="13"/>
  <c r="V18" i="13"/>
  <c r="V19" i="13"/>
  <c r="V20" i="13"/>
  <c r="V21" i="13"/>
  <c r="V22" i="13"/>
  <c r="V24" i="13"/>
  <c r="V25" i="13"/>
  <c r="V27" i="13"/>
  <c r="V29" i="13"/>
  <c r="V30" i="13"/>
  <c r="V31" i="13"/>
  <c r="V32" i="13"/>
  <c r="V33" i="13"/>
  <c r="V34" i="13"/>
  <c r="V35" i="13"/>
  <c r="V36" i="13"/>
  <c r="V40" i="13"/>
  <c r="V41" i="13"/>
  <c r="V42" i="13"/>
  <c r="V60" i="13"/>
  <c r="V3" i="13"/>
  <c r="S20" i="41" l="1"/>
  <c r="T20" i="41"/>
  <c r="U20" i="41"/>
  <c r="V20" i="41"/>
  <c r="W20" i="41"/>
  <c r="X20" i="41"/>
  <c r="Y20" i="41"/>
  <c r="Z20" i="41"/>
  <c r="AA20" i="41"/>
  <c r="AB20" i="41"/>
  <c r="AC20" i="41"/>
  <c r="AD20" i="41"/>
  <c r="AE20" i="41"/>
  <c r="AF20" i="41"/>
  <c r="AG20" i="41"/>
  <c r="AH20" i="41"/>
  <c r="AI20" i="41"/>
  <c r="AJ20" i="41"/>
  <c r="AK20" i="41"/>
  <c r="AL20" i="41"/>
  <c r="AM20" i="41"/>
  <c r="AN20" i="41"/>
  <c r="AO20" i="41"/>
  <c r="AP20" i="41"/>
  <c r="AQ20" i="41"/>
  <c r="AR20" i="41"/>
  <c r="AS20" i="41"/>
  <c r="AT20" i="41"/>
  <c r="AU20" i="41"/>
  <c r="AV20" i="41"/>
  <c r="AW20" i="41"/>
  <c r="AX20" i="41"/>
  <c r="AY20" i="41"/>
  <c r="AZ20" i="41"/>
  <c r="BA20" i="41"/>
  <c r="BB20" i="41"/>
  <c r="BC20" i="41"/>
  <c r="BD20" i="41"/>
  <c r="BE20" i="41"/>
  <c r="BF20" i="41"/>
  <c r="BG20" i="41"/>
  <c r="BH20" i="41"/>
  <c r="BI20" i="41"/>
  <c r="BJ20" i="41"/>
  <c r="BK20" i="41"/>
  <c r="BL20" i="41"/>
  <c r="BM20" i="41"/>
  <c r="BN20" i="41"/>
  <c r="BO20" i="41"/>
  <c r="BP20" i="41"/>
  <c r="BQ20" i="41"/>
  <c r="BR20" i="41"/>
  <c r="BS20" i="41"/>
  <c r="BT20" i="41"/>
  <c r="BU20" i="41"/>
  <c r="BV20" i="41"/>
  <c r="BW20" i="41"/>
  <c r="BX20" i="41"/>
  <c r="BY20" i="41"/>
  <c r="BZ20" i="41"/>
  <c r="CA20" i="41"/>
  <c r="CB20" i="41"/>
  <c r="S15" i="41"/>
  <c r="T15" i="41"/>
  <c r="U15" i="41"/>
  <c r="V15" i="41"/>
  <c r="W15" i="41"/>
  <c r="X15" i="41"/>
  <c r="Y15" i="41"/>
  <c r="Z15" i="41"/>
  <c r="AA15" i="41"/>
  <c r="AB15" i="41"/>
  <c r="AC15" i="41"/>
  <c r="AD15" i="41"/>
  <c r="AE15" i="41"/>
  <c r="AF15" i="41"/>
  <c r="AG15" i="41"/>
  <c r="AH15" i="41"/>
  <c r="AJ15" i="41"/>
  <c r="AK15" i="41"/>
  <c r="AL15" i="41"/>
  <c r="AM15" i="41"/>
  <c r="AN15" i="41"/>
  <c r="AO15" i="41"/>
  <c r="AP15" i="41"/>
  <c r="AQ15" i="41"/>
  <c r="AR15" i="41"/>
  <c r="AS15" i="41"/>
  <c r="AT15" i="41"/>
  <c r="AU15" i="41"/>
  <c r="AV15" i="41"/>
  <c r="AW15" i="41"/>
  <c r="AX15" i="41"/>
  <c r="AY15" i="41"/>
  <c r="AZ15" i="41"/>
  <c r="BA15" i="41"/>
  <c r="BB15" i="41"/>
  <c r="BC15" i="41"/>
  <c r="BD15" i="41"/>
  <c r="BE15" i="41"/>
  <c r="BF15" i="41"/>
  <c r="BG15" i="41"/>
  <c r="BH15" i="41"/>
  <c r="BI15" i="41"/>
  <c r="BJ15" i="41"/>
  <c r="BK15" i="41"/>
  <c r="BL15" i="41"/>
  <c r="BM15" i="41"/>
  <c r="BN15" i="41"/>
  <c r="BO15" i="41"/>
  <c r="BP15" i="41"/>
  <c r="BQ15" i="41"/>
  <c r="BR15" i="41"/>
  <c r="BS15" i="41"/>
  <c r="BT15" i="41"/>
  <c r="BU15" i="41"/>
  <c r="BV15" i="41"/>
  <c r="BX15" i="41"/>
  <c r="BY15" i="41"/>
  <c r="BZ15" i="41"/>
  <c r="CA15" i="41"/>
  <c r="CB15" i="41"/>
  <c r="S16" i="41"/>
  <c r="T16" i="41"/>
  <c r="V16" i="41"/>
  <c r="W16" i="41"/>
  <c r="X16" i="41"/>
  <c r="Y16" i="41"/>
  <c r="Z16" i="41"/>
  <c r="AA16" i="41"/>
  <c r="AB16" i="41"/>
  <c r="AC16" i="41"/>
  <c r="AD16" i="41"/>
  <c r="AE16" i="41"/>
  <c r="AF16" i="41"/>
  <c r="AG16" i="41"/>
  <c r="AH16" i="41"/>
  <c r="AJ16" i="41"/>
  <c r="AK16" i="41"/>
  <c r="AL16" i="41"/>
  <c r="AM16" i="41"/>
  <c r="AN16" i="41"/>
  <c r="AO16" i="41"/>
  <c r="AP16" i="41"/>
  <c r="AQ16" i="41"/>
  <c r="AR16" i="41"/>
  <c r="AS16" i="41"/>
  <c r="AT16" i="41"/>
  <c r="AU16" i="41"/>
  <c r="AV16" i="41"/>
  <c r="AW16" i="41"/>
  <c r="AX16" i="41"/>
  <c r="AY16" i="41"/>
  <c r="AZ16" i="41"/>
  <c r="BA16" i="41"/>
  <c r="BB16" i="41"/>
  <c r="BC16" i="41"/>
  <c r="BD16" i="41"/>
  <c r="BE16" i="41"/>
  <c r="BF16" i="41"/>
  <c r="BG16" i="41"/>
  <c r="BH16" i="41"/>
  <c r="BI16" i="41"/>
  <c r="BJ16" i="41"/>
  <c r="BK16" i="41"/>
  <c r="BL16" i="41"/>
  <c r="BM16" i="41"/>
  <c r="BN16" i="41"/>
  <c r="BO16" i="41"/>
  <c r="BP16" i="41"/>
  <c r="BQ16" i="41"/>
  <c r="BR16" i="41"/>
  <c r="BS16" i="41"/>
  <c r="BT16" i="41"/>
  <c r="BU16" i="41"/>
  <c r="BV16" i="41"/>
  <c r="BX16" i="41"/>
  <c r="BY16" i="41"/>
  <c r="BZ16" i="41"/>
  <c r="CA16" i="41"/>
  <c r="CB16" i="41"/>
  <c r="S17" i="41"/>
  <c r="T17" i="41"/>
  <c r="V17" i="41"/>
  <c r="W17" i="41"/>
  <c r="X17" i="41"/>
  <c r="Y17" i="41"/>
  <c r="Z17" i="41"/>
  <c r="AA17" i="41"/>
  <c r="AB17" i="41"/>
  <c r="AC17" i="41"/>
  <c r="AD17" i="41"/>
  <c r="AE17" i="41"/>
  <c r="AF17" i="41"/>
  <c r="AG17" i="41"/>
  <c r="AH17" i="41"/>
  <c r="AJ17" i="41"/>
  <c r="AK17" i="41"/>
  <c r="AL17" i="41"/>
  <c r="AM17" i="41"/>
  <c r="AN17" i="41"/>
  <c r="AO17" i="41"/>
  <c r="AP17" i="41"/>
  <c r="AQ17" i="41"/>
  <c r="AR17" i="41"/>
  <c r="AS17" i="41"/>
  <c r="AT17" i="41"/>
  <c r="AU17" i="41"/>
  <c r="AV17" i="41"/>
  <c r="AW17" i="41"/>
  <c r="AX17" i="41"/>
  <c r="AY17" i="41"/>
  <c r="AZ17" i="41"/>
  <c r="BA17" i="41"/>
  <c r="BB17" i="41"/>
  <c r="BC17" i="41"/>
  <c r="BD17" i="41"/>
  <c r="BE17" i="41"/>
  <c r="BF17" i="41"/>
  <c r="BG17" i="41"/>
  <c r="BH17" i="41"/>
  <c r="BI17" i="41"/>
  <c r="BJ17" i="41"/>
  <c r="BK17" i="41"/>
  <c r="BL17" i="41"/>
  <c r="BM17" i="41"/>
  <c r="BN17" i="41"/>
  <c r="BO17" i="41"/>
  <c r="BP17" i="41"/>
  <c r="BQ17" i="41"/>
  <c r="BR17" i="41"/>
  <c r="BS17" i="41"/>
  <c r="BT17" i="41"/>
  <c r="BU17" i="41"/>
  <c r="BV17" i="41"/>
  <c r="BX17" i="41"/>
  <c r="BY17" i="41"/>
  <c r="BZ17" i="41"/>
  <c r="CA17" i="41"/>
  <c r="CB17" i="41"/>
  <c r="S18" i="41"/>
  <c r="T18" i="41"/>
  <c r="V18" i="41"/>
  <c r="W18" i="41"/>
  <c r="X18" i="41"/>
  <c r="Y18" i="41"/>
  <c r="Z18" i="41"/>
  <c r="AA18" i="41"/>
  <c r="AB18" i="41"/>
  <c r="AC18" i="41"/>
  <c r="AD18" i="41"/>
  <c r="AE18" i="41"/>
  <c r="AF18" i="41"/>
  <c r="AG18" i="41"/>
  <c r="AH18" i="41"/>
  <c r="AJ18" i="41"/>
  <c r="AK18" i="41"/>
  <c r="AL18" i="41"/>
  <c r="AM18" i="41"/>
  <c r="AN18" i="41"/>
  <c r="AO18" i="41"/>
  <c r="AP18" i="41"/>
  <c r="AQ18" i="41"/>
  <c r="AR18" i="41"/>
  <c r="AS18" i="41"/>
  <c r="AT18" i="41"/>
  <c r="AU18" i="41"/>
  <c r="AV18" i="41"/>
  <c r="AW18" i="41"/>
  <c r="AX18" i="41"/>
  <c r="AY18" i="41"/>
  <c r="AZ18" i="41"/>
  <c r="BA18" i="41"/>
  <c r="BB18" i="41"/>
  <c r="BC18" i="41"/>
  <c r="BD18" i="41"/>
  <c r="BE18" i="41"/>
  <c r="BF18" i="41"/>
  <c r="BG18" i="41"/>
  <c r="BH18" i="41"/>
  <c r="BI18" i="41"/>
  <c r="BJ18" i="41"/>
  <c r="BK18" i="41"/>
  <c r="BL18" i="41"/>
  <c r="BM18" i="41"/>
  <c r="BN18" i="41"/>
  <c r="BO18" i="41"/>
  <c r="BP18" i="41"/>
  <c r="BQ18" i="41"/>
  <c r="BR18" i="41"/>
  <c r="BS18" i="41"/>
  <c r="BT18" i="41"/>
  <c r="BU18" i="41"/>
  <c r="BV18" i="41"/>
  <c r="BX18" i="41"/>
  <c r="BY18" i="41"/>
  <c r="BZ18" i="41"/>
  <c r="CA18" i="41"/>
  <c r="CB18" i="41"/>
  <c r="S19" i="41"/>
  <c r="T19" i="41"/>
  <c r="V19" i="41"/>
  <c r="W19" i="41"/>
  <c r="X19" i="41"/>
  <c r="Y19" i="41"/>
  <c r="Z19" i="41"/>
  <c r="AA19" i="41"/>
  <c r="AB19" i="41"/>
  <c r="AC19" i="41"/>
  <c r="AD19" i="41"/>
  <c r="AE19" i="41"/>
  <c r="AF19" i="41"/>
  <c r="AG19" i="41"/>
  <c r="AH19" i="41"/>
  <c r="AJ19" i="41"/>
  <c r="AK19" i="41"/>
  <c r="AL19" i="41"/>
  <c r="AM19" i="41"/>
  <c r="AN19" i="41"/>
  <c r="AO19" i="41"/>
  <c r="AP19" i="41"/>
  <c r="AQ19" i="41"/>
  <c r="AR19" i="41"/>
  <c r="AS19" i="41"/>
  <c r="AT19" i="41"/>
  <c r="AU19" i="41"/>
  <c r="AV19" i="41"/>
  <c r="AW19" i="41"/>
  <c r="AX19" i="41"/>
  <c r="AY19" i="41"/>
  <c r="AZ19" i="41"/>
  <c r="BA19" i="41"/>
  <c r="BB19" i="41"/>
  <c r="BC19" i="41"/>
  <c r="BD19" i="41"/>
  <c r="BE19" i="41"/>
  <c r="BF19" i="41"/>
  <c r="BG19" i="41"/>
  <c r="BH19" i="41"/>
  <c r="BI19" i="41"/>
  <c r="BJ19" i="41"/>
  <c r="BK19" i="41"/>
  <c r="BL19" i="41"/>
  <c r="BM19" i="41"/>
  <c r="BN19" i="41"/>
  <c r="BO19" i="41"/>
  <c r="BP19" i="41"/>
  <c r="BQ19" i="41"/>
  <c r="BR19" i="41"/>
  <c r="BS19" i="41"/>
  <c r="BT19" i="41"/>
  <c r="BU19" i="41"/>
  <c r="BV19" i="41"/>
  <c r="BX19" i="41"/>
  <c r="BY19" i="41"/>
  <c r="BZ19" i="41"/>
  <c r="CA19" i="41"/>
  <c r="CB19" i="41"/>
  <c r="U18" i="41" l="1"/>
  <c r="U16" i="41"/>
  <c r="U19" i="41"/>
  <c r="U17" i="41"/>
  <c r="BW16" i="41"/>
  <c r="BW19" i="41"/>
  <c r="BW17" i="41"/>
  <c r="BW15" i="41"/>
  <c r="BW18" i="41"/>
  <c r="AI15" i="41"/>
  <c r="AI17" i="41"/>
  <c r="AI18" i="41"/>
  <c r="AI16" i="41"/>
  <c r="AI19" i="41"/>
  <c r="G43" i="41" l="1"/>
  <c r="G41" i="41"/>
  <c r="G39" i="41"/>
  <c r="G31" i="41" l="1"/>
  <c r="G35" i="41"/>
  <c r="G27" i="41"/>
  <c r="G26" i="41"/>
  <c r="G24" i="41"/>
  <c r="G37" i="41"/>
  <c r="G42" i="41"/>
  <c r="G29" i="41" l="1"/>
  <c r="G33" i="41"/>
  <c r="G32" i="41"/>
  <c r="G25" i="41"/>
  <c r="G34" i="41"/>
  <c r="G40" i="41"/>
  <c r="G28" i="41"/>
  <c r="G36" i="41"/>
  <c r="G30" i="41"/>
  <c r="G38" i="41"/>
  <c r="T53" i="41"/>
  <c r="U53" i="41"/>
  <c r="V53" i="41"/>
  <c r="W53" i="41"/>
  <c r="X53" i="41"/>
  <c r="Y53" i="41"/>
  <c r="Z53" i="41"/>
  <c r="AA53" i="41"/>
  <c r="AB53" i="41"/>
  <c r="AC53" i="41"/>
  <c r="AD53" i="41"/>
  <c r="AE53" i="41"/>
  <c r="AF53" i="41"/>
  <c r="AG53" i="41"/>
  <c r="AH53" i="41"/>
  <c r="AI53" i="41"/>
  <c r="AJ53" i="41"/>
  <c r="AK53" i="41"/>
  <c r="AL53" i="41"/>
  <c r="AM53" i="41"/>
  <c r="AN53" i="41"/>
  <c r="AO53" i="41"/>
  <c r="AP53" i="41"/>
  <c r="AQ53" i="41"/>
  <c r="AR53" i="41"/>
  <c r="AS53" i="41"/>
  <c r="AT53" i="41"/>
  <c r="AU53" i="41"/>
  <c r="AV53" i="41"/>
  <c r="AW53" i="41"/>
  <c r="AX53" i="41"/>
  <c r="AY53" i="41"/>
  <c r="AZ53" i="41"/>
  <c r="BA53" i="41"/>
  <c r="BB53" i="41"/>
  <c r="BC53" i="41"/>
  <c r="BD53" i="41"/>
  <c r="BE53" i="41"/>
  <c r="BF53" i="41"/>
  <c r="BG53" i="41"/>
  <c r="BH53" i="41"/>
  <c r="BI53" i="41"/>
  <c r="BJ53" i="41"/>
  <c r="BK53" i="41"/>
  <c r="BL53" i="41"/>
  <c r="BM53" i="41"/>
  <c r="BN53" i="41"/>
  <c r="BO53" i="41"/>
  <c r="BP53" i="41"/>
  <c r="BQ53" i="41"/>
  <c r="BR53" i="41"/>
  <c r="BS53" i="41"/>
  <c r="BT53" i="41"/>
  <c r="BU53" i="41"/>
  <c r="BV53" i="41"/>
  <c r="BW53" i="41"/>
  <c r="BX53" i="41"/>
  <c r="BY53" i="41"/>
  <c r="BZ53" i="41"/>
  <c r="CA53" i="41"/>
  <c r="CB53" i="41"/>
  <c r="T54" i="41"/>
  <c r="U54" i="41"/>
  <c r="V54" i="41"/>
  <c r="W54" i="41"/>
  <c r="X54" i="41"/>
  <c r="Y54" i="41"/>
  <c r="Z54" i="41"/>
  <c r="AA54" i="41"/>
  <c r="AB54" i="41"/>
  <c r="AC54" i="41"/>
  <c r="AD54" i="41"/>
  <c r="AE54" i="41"/>
  <c r="AF54" i="41"/>
  <c r="AG54" i="41"/>
  <c r="AH54" i="41"/>
  <c r="AI54" i="41"/>
  <c r="AJ54" i="41"/>
  <c r="AK54" i="41"/>
  <c r="AL54" i="41"/>
  <c r="AM54" i="41"/>
  <c r="AN54" i="41"/>
  <c r="AO54" i="41"/>
  <c r="AP54" i="41"/>
  <c r="AQ54" i="41"/>
  <c r="AR54" i="41"/>
  <c r="AS54" i="41"/>
  <c r="AT54" i="41"/>
  <c r="AU54" i="41"/>
  <c r="AV54" i="41"/>
  <c r="AW54" i="41"/>
  <c r="AX54" i="41"/>
  <c r="AY54" i="41"/>
  <c r="AZ54" i="41"/>
  <c r="BA54" i="41"/>
  <c r="BB54" i="41"/>
  <c r="BC54" i="41"/>
  <c r="BD54" i="41"/>
  <c r="BE54" i="41"/>
  <c r="BF54" i="41"/>
  <c r="BG54" i="41"/>
  <c r="BH54" i="41"/>
  <c r="BI54" i="41"/>
  <c r="BJ54" i="41"/>
  <c r="BK54" i="41"/>
  <c r="BL54" i="41"/>
  <c r="BM54" i="41"/>
  <c r="BN54" i="41"/>
  <c r="BO54" i="41"/>
  <c r="BP54" i="41"/>
  <c r="BQ54" i="41"/>
  <c r="BR54" i="41"/>
  <c r="BS54" i="41"/>
  <c r="BT54" i="41"/>
  <c r="BU54" i="41"/>
  <c r="BV54" i="41"/>
  <c r="BW54" i="41"/>
  <c r="BX54" i="41"/>
  <c r="BY54" i="41"/>
  <c r="BZ54" i="41"/>
  <c r="CA54" i="41"/>
  <c r="CB54" i="41"/>
  <c r="T55" i="41"/>
  <c r="U55" i="41"/>
  <c r="V55" i="41"/>
  <c r="W55" i="41"/>
  <c r="X55" i="41"/>
  <c r="Y55" i="41"/>
  <c r="Z55" i="41"/>
  <c r="AA55" i="41"/>
  <c r="AB55" i="41"/>
  <c r="AC55" i="41"/>
  <c r="AD55" i="41"/>
  <c r="AE55" i="41"/>
  <c r="AF55" i="41"/>
  <c r="AG55" i="41"/>
  <c r="AH55" i="41"/>
  <c r="AI55" i="41"/>
  <c r="AJ55" i="41"/>
  <c r="AK55" i="41"/>
  <c r="AL55" i="41"/>
  <c r="AM55" i="41"/>
  <c r="AN55" i="41"/>
  <c r="AO55" i="41"/>
  <c r="AP55" i="41"/>
  <c r="AQ55" i="41"/>
  <c r="AR55" i="41"/>
  <c r="AS55" i="41"/>
  <c r="AT55" i="41"/>
  <c r="AU55" i="41"/>
  <c r="AV55" i="41"/>
  <c r="AW55" i="41"/>
  <c r="AX55" i="41"/>
  <c r="AY55" i="41"/>
  <c r="AZ55" i="41"/>
  <c r="BA55" i="41"/>
  <c r="BB55" i="41"/>
  <c r="BC55" i="41"/>
  <c r="BD55" i="41"/>
  <c r="BE55" i="41"/>
  <c r="BF55" i="41"/>
  <c r="BG55" i="41"/>
  <c r="BH55" i="41"/>
  <c r="BI55" i="41"/>
  <c r="BJ55" i="41"/>
  <c r="BK55" i="41"/>
  <c r="BL55" i="41"/>
  <c r="BM55" i="41"/>
  <c r="BN55" i="41"/>
  <c r="BO55" i="41"/>
  <c r="BP55" i="41"/>
  <c r="BQ55" i="41"/>
  <c r="BR55" i="41"/>
  <c r="BS55" i="41"/>
  <c r="BT55" i="41"/>
  <c r="BU55" i="41"/>
  <c r="BV55" i="41"/>
  <c r="BW55" i="41"/>
  <c r="BX55" i="41"/>
  <c r="BY55" i="41"/>
  <c r="BZ55" i="41"/>
  <c r="CA55" i="41"/>
  <c r="CB55" i="41"/>
  <c r="T56" i="41"/>
  <c r="U56" i="41"/>
  <c r="V56" i="41"/>
  <c r="W56" i="41"/>
  <c r="X56" i="41"/>
  <c r="Y56" i="41"/>
  <c r="Z56" i="41"/>
  <c r="AA56" i="41"/>
  <c r="AB56" i="41"/>
  <c r="AC56" i="41"/>
  <c r="AD56" i="41"/>
  <c r="AE56" i="41"/>
  <c r="AF56" i="41"/>
  <c r="AG56" i="41"/>
  <c r="AH56" i="41"/>
  <c r="AI56" i="41"/>
  <c r="AJ56" i="41"/>
  <c r="AK56" i="41"/>
  <c r="AL56" i="41"/>
  <c r="AM56" i="41"/>
  <c r="AN56" i="41"/>
  <c r="AO56" i="41"/>
  <c r="AP56" i="41"/>
  <c r="AQ56" i="41"/>
  <c r="AR56" i="41"/>
  <c r="AS56" i="41"/>
  <c r="AT56" i="41"/>
  <c r="AU56" i="41"/>
  <c r="AV56" i="41"/>
  <c r="AW56" i="41"/>
  <c r="AX56" i="41"/>
  <c r="AY56" i="41"/>
  <c r="AZ56" i="41"/>
  <c r="BA56" i="41"/>
  <c r="BB56" i="41"/>
  <c r="BC56" i="41"/>
  <c r="BD56" i="41"/>
  <c r="BE56" i="41"/>
  <c r="BF56" i="41"/>
  <c r="BG56" i="41"/>
  <c r="BH56" i="41"/>
  <c r="BI56" i="41"/>
  <c r="BJ56" i="41"/>
  <c r="BK56" i="41"/>
  <c r="BL56" i="41"/>
  <c r="BM56" i="41"/>
  <c r="BN56" i="41"/>
  <c r="BO56" i="41"/>
  <c r="BP56" i="41"/>
  <c r="BQ56" i="41"/>
  <c r="BR56" i="41"/>
  <c r="BS56" i="41"/>
  <c r="BT56" i="41"/>
  <c r="BU56" i="41"/>
  <c r="BV56" i="41"/>
  <c r="BW56" i="41"/>
  <c r="BX56" i="41"/>
  <c r="BY56" i="41"/>
  <c r="BZ56" i="41"/>
  <c r="CA56" i="41"/>
  <c r="CB56" i="41"/>
  <c r="T57" i="41"/>
  <c r="U57" i="41"/>
  <c r="V57" i="41"/>
  <c r="W57" i="41"/>
  <c r="X57" i="41"/>
  <c r="Y57" i="41"/>
  <c r="Z57" i="41"/>
  <c r="AA57" i="41"/>
  <c r="AB57" i="41"/>
  <c r="AC57" i="41"/>
  <c r="AD57" i="41"/>
  <c r="AE57" i="41"/>
  <c r="AF57" i="41"/>
  <c r="AG57" i="41"/>
  <c r="AH57" i="41"/>
  <c r="AI57" i="41"/>
  <c r="AJ57" i="41"/>
  <c r="AK57" i="41"/>
  <c r="AL57" i="41"/>
  <c r="AM57" i="41"/>
  <c r="AN57" i="41"/>
  <c r="AO57" i="41"/>
  <c r="AP57" i="41"/>
  <c r="AQ57" i="41"/>
  <c r="AR57" i="41"/>
  <c r="AS57" i="41"/>
  <c r="AT57" i="41"/>
  <c r="AU57" i="41"/>
  <c r="AV57" i="41"/>
  <c r="AW57" i="41"/>
  <c r="AX57" i="41"/>
  <c r="AY57" i="41"/>
  <c r="AZ57" i="41"/>
  <c r="BA57" i="41"/>
  <c r="BB57" i="41"/>
  <c r="BC57" i="41"/>
  <c r="BD57" i="41"/>
  <c r="BE57" i="41"/>
  <c r="BF57" i="41"/>
  <c r="BG57" i="41"/>
  <c r="BH57" i="41"/>
  <c r="BI57" i="41"/>
  <c r="BJ57" i="41"/>
  <c r="BK57" i="41"/>
  <c r="BL57" i="41"/>
  <c r="BM57" i="41"/>
  <c r="BN57" i="41"/>
  <c r="BO57" i="41"/>
  <c r="BP57" i="41"/>
  <c r="BQ57" i="41"/>
  <c r="BR57" i="41"/>
  <c r="BS57" i="41"/>
  <c r="BT57" i="41"/>
  <c r="BU57" i="41"/>
  <c r="BV57" i="41"/>
  <c r="BW57" i="41"/>
  <c r="BX57" i="41"/>
  <c r="BY57" i="41"/>
  <c r="BZ57" i="41"/>
  <c r="CA57" i="41"/>
  <c r="CB57" i="41"/>
  <c r="T58" i="41"/>
  <c r="U58" i="41"/>
  <c r="V58" i="41"/>
  <c r="W58" i="41"/>
  <c r="X58" i="41"/>
  <c r="Y58" i="41"/>
  <c r="Z58" i="41"/>
  <c r="AA58" i="41"/>
  <c r="AB58" i="41"/>
  <c r="AC58" i="41"/>
  <c r="AD58" i="41"/>
  <c r="AE58" i="41"/>
  <c r="AF58" i="41"/>
  <c r="AG58" i="41"/>
  <c r="AH58" i="41"/>
  <c r="AI58" i="41"/>
  <c r="AJ58" i="41"/>
  <c r="AK58" i="41"/>
  <c r="AL58" i="41"/>
  <c r="AM58" i="41"/>
  <c r="AN58" i="41"/>
  <c r="AO58" i="41"/>
  <c r="AP58" i="41"/>
  <c r="AQ58" i="41"/>
  <c r="AR58" i="41"/>
  <c r="AS58" i="41"/>
  <c r="AT58" i="41"/>
  <c r="AU58" i="41"/>
  <c r="AV58" i="41"/>
  <c r="AW58" i="41"/>
  <c r="AX58" i="41"/>
  <c r="AY58" i="41"/>
  <c r="AZ58" i="41"/>
  <c r="BA58" i="41"/>
  <c r="BB58" i="41"/>
  <c r="BC58" i="41"/>
  <c r="BD58" i="41"/>
  <c r="BE58" i="41"/>
  <c r="BF58" i="41"/>
  <c r="BG58" i="41"/>
  <c r="BH58" i="41"/>
  <c r="BI58" i="41"/>
  <c r="BJ58" i="41"/>
  <c r="BK58" i="41"/>
  <c r="BL58" i="41"/>
  <c r="BM58" i="41"/>
  <c r="BN58" i="41"/>
  <c r="BO58" i="41"/>
  <c r="BP58" i="41"/>
  <c r="BQ58" i="41"/>
  <c r="BR58" i="41"/>
  <c r="BS58" i="41"/>
  <c r="BT58" i="41"/>
  <c r="BU58" i="41"/>
  <c r="BV58" i="41"/>
  <c r="BW58" i="41"/>
  <c r="BX58" i="41"/>
  <c r="BY58" i="41"/>
  <c r="BZ58" i="41"/>
  <c r="CA58" i="41"/>
  <c r="CB58" i="41"/>
  <c r="T59" i="41"/>
  <c r="U59" i="41"/>
  <c r="V59" i="41"/>
  <c r="W59" i="41"/>
  <c r="X59" i="41"/>
  <c r="Y59" i="41"/>
  <c r="Z59" i="41"/>
  <c r="AA59" i="41"/>
  <c r="AB59" i="41"/>
  <c r="AC59" i="41"/>
  <c r="AD59" i="41"/>
  <c r="AE59" i="41"/>
  <c r="AF59" i="41"/>
  <c r="AG59" i="41"/>
  <c r="AH59" i="41"/>
  <c r="AI59" i="41"/>
  <c r="AJ59" i="41"/>
  <c r="AK59" i="41"/>
  <c r="AL59" i="41"/>
  <c r="AM59" i="41"/>
  <c r="AN59" i="41"/>
  <c r="AO59" i="41"/>
  <c r="AP59" i="41"/>
  <c r="AQ59" i="41"/>
  <c r="AR59" i="41"/>
  <c r="AS59" i="41"/>
  <c r="AT59" i="41"/>
  <c r="AU59" i="41"/>
  <c r="AV59" i="41"/>
  <c r="AW59" i="41"/>
  <c r="AX59" i="41"/>
  <c r="AY59" i="41"/>
  <c r="AZ59" i="41"/>
  <c r="BA59" i="41"/>
  <c r="BB59" i="41"/>
  <c r="BC59" i="41"/>
  <c r="BD59" i="41"/>
  <c r="BE59" i="41"/>
  <c r="BF59" i="41"/>
  <c r="BG59" i="41"/>
  <c r="BH59" i="41"/>
  <c r="BI59" i="41"/>
  <c r="BJ59" i="41"/>
  <c r="BK59" i="41"/>
  <c r="BL59" i="41"/>
  <c r="BM59" i="41"/>
  <c r="BN59" i="41"/>
  <c r="BO59" i="41"/>
  <c r="BP59" i="41"/>
  <c r="BQ59" i="41"/>
  <c r="BR59" i="41"/>
  <c r="BS59" i="41"/>
  <c r="BT59" i="41"/>
  <c r="BU59" i="41"/>
  <c r="BV59" i="41"/>
  <c r="BW59" i="41"/>
  <c r="BX59" i="41"/>
  <c r="BY59" i="41"/>
  <c r="BZ59" i="41"/>
  <c r="CA59" i="41"/>
  <c r="CB59" i="41"/>
  <c r="T60" i="41"/>
  <c r="U60" i="41"/>
  <c r="V60" i="41"/>
  <c r="W60" i="41"/>
  <c r="X60" i="41"/>
  <c r="Y60" i="41"/>
  <c r="Z60" i="41"/>
  <c r="AA60" i="41"/>
  <c r="AB60" i="41"/>
  <c r="AC60" i="41"/>
  <c r="AD60" i="41"/>
  <c r="AE60" i="41"/>
  <c r="AF60" i="41"/>
  <c r="AG60" i="41"/>
  <c r="AH60" i="41"/>
  <c r="AI60" i="41"/>
  <c r="AJ60" i="41"/>
  <c r="AK60" i="41"/>
  <c r="AL60" i="41"/>
  <c r="AM60" i="41"/>
  <c r="AN60" i="41"/>
  <c r="AO60" i="41"/>
  <c r="AP60" i="41"/>
  <c r="AQ60" i="41"/>
  <c r="AR60" i="41"/>
  <c r="AS60" i="41"/>
  <c r="AT60" i="41"/>
  <c r="AU60" i="41"/>
  <c r="AV60" i="41"/>
  <c r="AW60" i="41"/>
  <c r="AX60" i="41"/>
  <c r="AY60" i="41"/>
  <c r="AZ60" i="41"/>
  <c r="BA60" i="41"/>
  <c r="BB60" i="41"/>
  <c r="BC60" i="41"/>
  <c r="BD60" i="41"/>
  <c r="BE60" i="41"/>
  <c r="BF60" i="41"/>
  <c r="BG60" i="41"/>
  <c r="BH60" i="41"/>
  <c r="BI60" i="41"/>
  <c r="BJ60" i="41"/>
  <c r="BK60" i="41"/>
  <c r="BL60" i="41"/>
  <c r="BM60" i="41"/>
  <c r="BN60" i="41"/>
  <c r="BO60" i="41"/>
  <c r="BP60" i="41"/>
  <c r="BQ60" i="41"/>
  <c r="BR60" i="41"/>
  <c r="BS60" i="41"/>
  <c r="BT60" i="41"/>
  <c r="BU60" i="41"/>
  <c r="BV60" i="41"/>
  <c r="BW60" i="41"/>
  <c r="BX60" i="41"/>
  <c r="BY60" i="41"/>
  <c r="BZ60" i="41"/>
  <c r="CA60" i="41"/>
  <c r="CB60" i="41"/>
  <c r="T61" i="41"/>
  <c r="U61" i="41"/>
  <c r="V61" i="41"/>
  <c r="W61" i="41"/>
  <c r="X61" i="41"/>
  <c r="Y61" i="41"/>
  <c r="Z61" i="41"/>
  <c r="AA61" i="41"/>
  <c r="AB61" i="41"/>
  <c r="AC61" i="41"/>
  <c r="AD61" i="41"/>
  <c r="AE61" i="41"/>
  <c r="AF61" i="41"/>
  <c r="AG61" i="41"/>
  <c r="AH61" i="41"/>
  <c r="AI61" i="41"/>
  <c r="AJ61" i="41"/>
  <c r="AK61" i="41"/>
  <c r="AL61" i="41"/>
  <c r="AM61" i="41"/>
  <c r="AN61" i="41"/>
  <c r="AO61" i="41"/>
  <c r="AP61" i="41"/>
  <c r="AQ61" i="41"/>
  <c r="AR61" i="41"/>
  <c r="AS61" i="41"/>
  <c r="AT61" i="41"/>
  <c r="AU61" i="41"/>
  <c r="AV61" i="41"/>
  <c r="AW61" i="41"/>
  <c r="AX61" i="41"/>
  <c r="AY61" i="41"/>
  <c r="AZ61" i="41"/>
  <c r="BA61" i="41"/>
  <c r="BB61" i="41"/>
  <c r="BC61" i="41"/>
  <c r="BD61" i="41"/>
  <c r="BE61" i="41"/>
  <c r="BF61" i="41"/>
  <c r="BG61" i="41"/>
  <c r="BH61" i="41"/>
  <c r="BI61" i="41"/>
  <c r="BJ61" i="41"/>
  <c r="BK61" i="41"/>
  <c r="BL61" i="41"/>
  <c r="BM61" i="41"/>
  <c r="BN61" i="41"/>
  <c r="BO61" i="41"/>
  <c r="BP61" i="41"/>
  <c r="BQ61" i="41"/>
  <c r="BR61" i="41"/>
  <c r="BS61" i="41"/>
  <c r="BT61" i="41"/>
  <c r="BU61" i="41"/>
  <c r="BV61" i="41"/>
  <c r="BW61" i="41"/>
  <c r="BX61" i="41"/>
  <c r="BY61" i="41"/>
  <c r="BZ61" i="41"/>
  <c r="CA61" i="41"/>
  <c r="CB61" i="41"/>
  <c r="T62" i="41"/>
  <c r="U62" i="41"/>
  <c r="V62" i="41"/>
  <c r="W62" i="41"/>
  <c r="X62" i="41"/>
  <c r="Y62" i="41"/>
  <c r="Z62" i="41"/>
  <c r="AA62" i="41"/>
  <c r="AB62" i="41"/>
  <c r="AC62" i="41"/>
  <c r="AD62" i="41"/>
  <c r="AE62" i="41"/>
  <c r="AF62" i="41"/>
  <c r="AG62" i="41"/>
  <c r="AH62" i="41"/>
  <c r="AI62" i="41"/>
  <c r="AJ62" i="41"/>
  <c r="AK62" i="41"/>
  <c r="AL62" i="41"/>
  <c r="AM62" i="41"/>
  <c r="AN62" i="41"/>
  <c r="AO62" i="41"/>
  <c r="AP62" i="41"/>
  <c r="AQ62" i="41"/>
  <c r="AR62" i="41"/>
  <c r="AS62" i="41"/>
  <c r="AT62" i="41"/>
  <c r="AU62" i="41"/>
  <c r="AV62" i="41"/>
  <c r="AW62" i="41"/>
  <c r="AX62" i="41"/>
  <c r="AY62" i="41"/>
  <c r="AZ62" i="41"/>
  <c r="BA62" i="41"/>
  <c r="BB62" i="41"/>
  <c r="BC62" i="41"/>
  <c r="BD62" i="41"/>
  <c r="BE62" i="41"/>
  <c r="BF62" i="41"/>
  <c r="BG62" i="41"/>
  <c r="BH62" i="41"/>
  <c r="BI62" i="41"/>
  <c r="BJ62" i="41"/>
  <c r="BK62" i="41"/>
  <c r="BL62" i="41"/>
  <c r="BM62" i="41"/>
  <c r="BN62" i="41"/>
  <c r="BO62" i="41"/>
  <c r="BP62" i="41"/>
  <c r="BQ62" i="41"/>
  <c r="BR62" i="41"/>
  <c r="BS62" i="41"/>
  <c r="BT62" i="41"/>
  <c r="BU62" i="41"/>
  <c r="BV62" i="41"/>
  <c r="BW62" i="41"/>
  <c r="BX62" i="41"/>
  <c r="BY62" i="41"/>
  <c r="BZ62" i="41"/>
  <c r="CA62" i="41"/>
  <c r="CB62" i="41"/>
  <c r="T63" i="41"/>
  <c r="U63" i="41"/>
  <c r="V63" i="41"/>
  <c r="W63" i="41"/>
  <c r="X63" i="41"/>
  <c r="Y63" i="41"/>
  <c r="Z63" i="41"/>
  <c r="AA63" i="41"/>
  <c r="AB63" i="41"/>
  <c r="AC63" i="41"/>
  <c r="AD63" i="41"/>
  <c r="AE63" i="41"/>
  <c r="AF63" i="41"/>
  <c r="AG63" i="41"/>
  <c r="AH63" i="41"/>
  <c r="AI63" i="41"/>
  <c r="AJ63" i="41"/>
  <c r="AK63" i="41"/>
  <c r="AL63" i="41"/>
  <c r="AM63" i="41"/>
  <c r="AN63" i="41"/>
  <c r="AO63" i="41"/>
  <c r="AP63" i="41"/>
  <c r="AQ63" i="41"/>
  <c r="AR63" i="41"/>
  <c r="AS63" i="41"/>
  <c r="AT63" i="41"/>
  <c r="AU63" i="41"/>
  <c r="AV63" i="41"/>
  <c r="AW63" i="41"/>
  <c r="AX63" i="41"/>
  <c r="AY63" i="41"/>
  <c r="AZ63" i="41"/>
  <c r="BA63" i="41"/>
  <c r="BB63" i="41"/>
  <c r="BC63" i="41"/>
  <c r="BD63" i="41"/>
  <c r="BE63" i="41"/>
  <c r="BF63" i="41"/>
  <c r="BG63" i="41"/>
  <c r="BH63" i="41"/>
  <c r="BI63" i="41"/>
  <c r="BJ63" i="41"/>
  <c r="BK63" i="41"/>
  <c r="BL63" i="41"/>
  <c r="BM63" i="41"/>
  <c r="BN63" i="41"/>
  <c r="BO63" i="41"/>
  <c r="BP63" i="41"/>
  <c r="BQ63" i="41"/>
  <c r="BR63" i="41"/>
  <c r="BS63" i="41"/>
  <c r="BT63" i="41"/>
  <c r="BU63" i="41"/>
  <c r="BV63" i="41"/>
  <c r="BW63" i="41"/>
  <c r="BX63" i="41"/>
  <c r="BY63" i="41"/>
  <c r="BZ63" i="41"/>
  <c r="CA63" i="41"/>
  <c r="CB63" i="41"/>
  <c r="T64" i="41"/>
  <c r="U64" i="41"/>
  <c r="V64" i="41"/>
  <c r="W64" i="41"/>
  <c r="X64" i="41"/>
  <c r="Y64" i="41"/>
  <c r="Z64" i="41"/>
  <c r="AA64" i="41"/>
  <c r="AB64" i="41"/>
  <c r="AC64" i="41"/>
  <c r="AD64" i="41"/>
  <c r="AE64" i="41"/>
  <c r="AF64" i="41"/>
  <c r="AG64" i="41"/>
  <c r="AH64" i="41"/>
  <c r="AI64" i="41"/>
  <c r="AJ64" i="41"/>
  <c r="AK64" i="41"/>
  <c r="AL64" i="41"/>
  <c r="AM64" i="41"/>
  <c r="AN64" i="41"/>
  <c r="AO64" i="41"/>
  <c r="AP64" i="41"/>
  <c r="AQ64" i="41"/>
  <c r="AR64" i="41"/>
  <c r="AS64" i="41"/>
  <c r="AT64" i="41"/>
  <c r="AU64" i="41"/>
  <c r="AV64" i="41"/>
  <c r="AW64" i="41"/>
  <c r="AX64" i="41"/>
  <c r="AY64" i="41"/>
  <c r="AZ64" i="41"/>
  <c r="BA64" i="41"/>
  <c r="BB64" i="41"/>
  <c r="BC64" i="41"/>
  <c r="BD64" i="41"/>
  <c r="BE64" i="41"/>
  <c r="BF64" i="41"/>
  <c r="BG64" i="41"/>
  <c r="BH64" i="41"/>
  <c r="BI64" i="41"/>
  <c r="BJ64" i="41"/>
  <c r="BK64" i="41"/>
  <c r="BL64" i="41"/>
  <c r="BM64" i="41"/>
  <c r="BN64" i="41"/>
  <c r="BO64" i="41"/>
  <c r="BP64" i="41"/>
  <c r="BQ64" i="41"/>
  <c r="BR64" i="41"/>
  <c r="BS64" i="41"/>
  <c r="BT64" i="41"/>
  <c r="BU64" i="41"/>
  <c r="BV64" i="41"/>
  <c r="BW64" i="41"/>
  <c r="BX64" i="41"/>
  <c r="BY64" i="41"/>
  <c r="BZ64" i="41"/>
  <c r="CA64" i="41"/>
  <c r="CB64" i="41"/>
  <c r="T65" i="41"/>
  <c r="U65" i="41"/>
  <c r="V65" i="41"/>
  <c r="W65" i="41"/>
  <c r="X65" i="41"/>
  <c r="Y65" i="41"/>
  <c r="Z65" i="41"/>
  <c r="AA65" i="41"/>
  <c r="AB65" i="41"/>
  <c r="AC65" i="41"/>
  <c r="AD65" i="41"/>
  <c r="AE65" i="41"/>
  <c r="AF65" i="41"/>
  <c r="AG65" i="41"/>
  <c r="AH65" i="41"/>
  <c r="AI65" i="41"/>
  <c r="AJ65" i="41"/>
  <c r="AK65" i="41"/>
  <c r="AL65" i="41"/>
  <c r="AM65" i="41"/>
  <c r="AN65" i="41"/>
  <c r="AO65" i="41"/>
  <c r="AP65" i="41"/>
  <c r="AQ65" i="41"/>
  <c r="AR65" i="41"/>
  <c r="AS65" i="41"/>
  <c r="AT65" i="41"/>
  <c r="AU65" i="41"/>
  <c r="AV65" i="41"/>
  <c r="AW65" i="41"/>
  <c r="AX65" i="41"/>
  <c r="AY65" i="41"/>
  <c r="AZ65" i="41"/>
  <c r="BA65" i="41"/>
  <c r="BB65" i="41"/>
  <c r="BC65" i="41"/>
  <c r="BD65" i="41"/>
  <c r="BE65" i="41"/>
  <c r="BF65" i="41"/>
  <c r="BG65" i="41"/>
  <c r="BH65" i="41"/>
  <c r="BI65" i="41"/>
  <c r="BJ65" i="41"/>
  <c r="BK65" i="41"/>
  <c r="BL65" i="41"/>
  <c r="BM65" i="41"/>
  <c r="BN65" i="41"/>
  <c r="BO65" i="41"/>
  <c r="BP65" i="41"/>
  <c r="BQ65" i="41"/>
  <c r="BR65" i="41"/>
  <c r="BS65" i="41"/>
  <c r="BT65" i="41"/>
  <c r="BU65" i="41"/>
  <c r="BV65" i="41"/>
  <c r="BW65" i="41"/>
  <c r="BX65" i="41"/>
  <c r="BY65" i="41"/>
  <c r="BZ65" i="41"/>
  <c r="CA65" i="41"/>
  <c r="CB65" i="41"/>
  <c r="T66" i="41"/>
  <c r="U66" i="41"/>
  <c r="V66" i="41"/>
  <c r="W66" i="41"/>
  <c r="X66" i="41"/>
  <c r="Y66" i="41"/>
  <c r="Z66" i="41"/>
  <c r="AA66" i="41"/>
  <c r="AB66" i="41"/>
  <c r="AC66" i="41"/>
  <c r="AD66" i="41"/>
  <c r="AE66" i="41"/>
  <c r="AF66" i="41"/>
  <c r="AG66" i="41"/>
  <c r="AH66" i="41"/>
  <c r="AI66" i="41"/>
  <c r="AJ66" i="41"/>
  <c r="AK66" i="41"/>
  <c r="AL66" i="41"/>
  <c r="AM66" i="41"/>
  <c r="AN66" i="41"/>
  <c r="AO66" i="41"/>
  <c r="AP66" i="41"/>
  <c r="AQ66" i="41"/>
  <c r="AR66" i="41"/>
  <c r="AS66" i="41"/>
  <c r="AT66" i="41"/>
  <c r="AU66" i="41"/>
  <c r="AV66" i="41"/>
  <c r="AW66" i="41"/>
  <c r="AX66" i="41"/>
  <c r="AY66" i="41"/>
  <c r="AZ66" i="41"/>
  <c r="BA66" i="41"/>
  <c r="BB66" i="41"/>
  <c r="BC66" i="41"/>
  <c r="BD66" i="41"/>
  <c r="BE66" i="41"/>
  <c r="BF66" i="41"/>
  <c r="BG66" i="41"/>
  <c r="BH66" i="41"/>
  <c r="BI66" i="41"/>
  <c r="BJ66" i="41"/>
  <c r="BK66" i="41"/>
  <c r="BL66" i="41"/>
  <c r="BM66" i="41"/>
  <c r="BN66" i="41"/>
  <c r="BO66" i="41"/>
  <c r="BP66" i="41"/>
  <c r="BQ66" i="41"/>
  <c r="BR66" i="41"/>
  <c r="BS66" i="41"/>
  <c r="BT66" i="41"/>
  <c r="BU66" i="41"/>
  <c r="BV66" i="41"/>
  <c r="BW66" i="41"/>
  <c r="BX66" i="41"/>
  <c r="BY66" i="41"/>
  <c r="BZ66" i="41"/>
  <c r="CA66" i="41"/>
  <c r="CB66" i="41"/>
  <c r="T67" i="41"/>
  <c r="U67" i="41"/>
  <c r="V67" i="41"/>
  <c r="W67" i="41"/>
  <c r="X67" i="41"/>
  <c r="Y67" i="41"/>
  <c r="Z67" i="41"/>
  <c r="AA67" i="41"/>
  <c r="AB67" i="41"/>
  <c r="AC67" i="41"/>
  <c r="AD67" i="41"/>
  <c r="AE67" i="41"/>
  <c r="AF67" i="41"/>
  <c r="AG67" i="41"/>
  <c r="AH67" i="41"/>
  <c r="AI67" i="41"/>
  <c r="AJ67" i="41"/>
  <c r="AK67" i="41"/>
  <c r="AL67" i="41"/>
  <c r="AM67" i="41"/>
  <c r="AN67" i="41"/>
  <c r="AO67" i="41"/>
  <c r="AP67" i="41"/>
  <c r="AQ67" i="41"/>
  <c r="AR67" i="41"/>
  <c r="AS67" i="41"/>
  <c r="AT67" i="41"/>
  <c r="AU67" i="41"/>
  <c r="AV67" i="41"/>
  <c r="AW67" i="41"/>
  <c r="AX67" i="41"/>
  <c r="AY67" i="41"/>
  <c r="AZ67" i="41"/>
  <c r="BA67" i="41"/>
  <c r="BB67" i="41"/>
  <c r="BC67" i="41"/>
  <c r="BD67" i="41"/>
  <c r="BE67" i="41"/>
  <c r="BF67" i="41"/>
  <c r="BG67" i="41"/>
  <c r="BH67" i="41"/>
  <c r="BI67" i="41"/>
  <c r="BJ67" i="41"/>
  <c r="BK67" i="41"/>
  <c r="BL67" i="41"/>
  <c r="BM67" i="41"/>
  <c r="BN67" i="41"/>
  <c r="BO67" i="41"/>
  <c r="BP67" i="41"/>
  <c r="BQ67" i="41"/>
  <c r="BR67" i="41"/>
  <c r="BS67" i="41"/>
  <c r="BT67" i="41"/>
  <c r="BU67" i="41"/>
  <c r="BV67" i="41"/>
  <c r="BW67" i="41"/>
  <c r="BX67" i="41"/>
  <c r="BY67" i="41"/>
  <c r="BZ67" i="41"/>
  <c r="CA67" i="41"/>
  <c r="CB67" i="41"/>
  <c r="T68" i="41"/>
  <c r="U68" i="41"/>
  <c r="V68" i="41"/>
  <c r="W68" i="41"/>
  <c r="X68" i="41"/>
  <c r="Y68" i="41"/>
  <c r="Z68" i="41"/>
  <c r="AA68" i="41"/>
  <c r="AB68" i="41"/>
  <c r="AC68" i="41"/>
  <c r="AD68" i="41"/>
  <c r="AE68" i="41"/>
  <c r="AF68" i="41"/>
  <c r="AG68" i="41"/>
  <c r="AH68" i="41"/>
  <c r="AI68" i="41"/>
  <c r="AJ68" i="41"/>
  <c r="AK68" i="41"/>
  <c r="AL68" i="41"/>
  <c r="AM68" i="41"/>
  <c r="AN68" i="41"/>
  <c r="AO68" i="41"/>
  <c r="AP68" i="41"/>
  <c r="AQ68" i="41"/>
  <c r="AR68" i="41"/>
  <c r="AS68" i="41"/>
  <c r="AT68" i="41"/>
  <c r="AU68" i="41"/>
  <c r="AV68" i="41"/>
  <c r="AW68" i="41"/>
  <c r="AX68" i="41"/>
  <c r="AY68" i="41"/>
  <c r="AZ68" i="41"/>
  <c r="BA68" i="41"/>
  <c r="BB68" i="41"/>
  <c r="BC68" i="41"/>
  <c r="BD68" i="41"/>
  <c r="BE68" i="41"/>
  <c r="BF68" i="41"/>
  <c r="BG68" i="41"/>
  <c r="BH68" i="41"/>
  <c r="BI68" i="41"/>
  <c r="BJ68" i="41"/>
  <c r="BK68" i="41"/>
  <c r="BL68" i="41"/>
  <c r="BM68" i="41"/>
  <c r="BN68" i="41"/>
  <c r="BO68" i="41"/>
  <c r="BP68" i="41"/>
  <c r="BQ68" i="41"/>
  <c r="BR68" i="41"/>
  <c r="BS68" i="41"/>
  <c r="BT68" i="41"/>
  <c r="BU68" i="41"/>
  <c r="BV68" i="41"/>
  <c r="BW68" i="41"/>
  <c r="BX68" i="41"/>
  <c r="BY68" i="41"/>
  <c r="BZ68" i="41"/>
  <c r="CA68" i="41"/>
  <c r="CB68" i="41"/>
  <c r="T69" i="41"/>
  <c r="U69" i="41"/>
  <c r="V69" i="41"/>
  <c r="W69" i="41"/>
  <c r="X69" i="41"/>
  <c r="Y69" i="41"/>
  <c r="Z69" i="41"/>
  <c r="AA69" i="41"/>
  <c r="AB69" i="41"/>
  <c r="AC69" i="41"/>
  <c r="AD69" i="41"/>
  <c r="AE69" i="41"/>
  <c r="AF69" i="41"/>
  <c r="AG69" i="41"/>
  <c r="AH69" i="41"/>
  <c r="AI69" i="41"/>
  <c r="AJ69" i="41"/>
  <c r="AK69" i="41"/>
  <c r="AL69" i="41"/>
  <c r="AM69" i="41"/>
  <c r="AN69" i="41"/>
  <c r="AO69" i="41"/>
  <c r="AP69" i="41"/>
  <c r="AQ69" i="41"/>
  <c r="AR69" i="41"/>
  <c r="AS69" i="41"/>
  <c r="AT69" i="41"/>
  <c r="AU69" i="41"/>
  <c r="AV69" i="41"/>
  <c r="AW69" i="41"/>
  <c r="AX69" i="41"/>
  <c r="AY69" i="41"/>
  <c r="AZ69" i="41"/>
  <c r="BA69" i="41"/>
  <c r="BB69" i="41"/>
  <c r="BC69" i="41"/>
  <c r="BD69" i="41"/>
  <c r="BE69" i="41"/>
  <c r="BF69" i="41"/>
  <c r="BG69" i="41"/>
  <c r="BH69" i="41"/>
  <c r="BI69" i="41"/>
  <c r="BJ69" i="41"/>
  <c r="BK69" i="41"/>
  <c r="BL69" i="41"/>
  <c r="BM69" i="41"/>
  <c r="BN69" i="41"/>
  <c r="BO69" i="41"/>
  <c r="BP69" i="41"/>
  <c r="BQ69" i="41"/>
  <c r="BR69" i="41"/>
  <c r="BS69" i="41"/>
  <c r="BT69" i="41"/>
  <c r="BU69" i="41"/>
  <c r="BV69" i="41"/>
  <c r="BW69" i="41"/>
  <c r="BX69" i="41"/>
  <c r="BY69" i="41"/>
  <c r="BZ69" i="41"/>
  <c r="CA69" i="41"/>
  <c r="CB69" i="41"/>
  <c r="T70" i="41"/>
  <c r="U70" i="41"/>
  <c r="V70" i="41"/>
  <c r="W70" i="41"/>
  <c r="X70" i="41"/>
  <c r="Y70" i="41"/>
  <c r="Z70" i="41"/>
  <c r="AA70" i="41"/>
  <c r="AB70" i="41"/>
  <c r="AC70" i="41"/>
  <c r="AD70" i="41"/>
  <c r="AE70" i="41"/>
  <c r="AF70" i="41"/>
  <c r="AG70" i="41"/>
  <c r="AH70" i="41"/>
  <c r="AI70" i="41"/>
  <c r="AJ70" i="41"/>
  <c r="AK70" i="41"/>
  <c r="AL70" i="41"/>
  <c r="AM70" i="41"/>
  <c r="AN70" i="41"/>
  <c r="AO70" i="41"/>
  <c r="AP70" i="41"/>
  <c r="AQ70" i="41"/>
  <c r="AR70" i="41"/>
  <c r="AS70" i="41"/>
  <c r="AT70" i="41"/>
  <c r="AU70" i="41"/>
  <c r="AV70" i="41"/>
  <c r="AW70" i="41"/>
  <c r="AX70" i="41"/>
  <c r="AY70" i="41"/>
  <c r="AZ70" i="41"/>
  <c r="BA70" i="41"/>
  <c r="BB70" i="41"/>
  <c r="BC70" i="41"/>
  <c r="BD70" i="41"/>
  <c r="BE70" i="41"/>
  <c r="BF70" i="41"/>
  <c r="BG70" i="41"/>
  <c r="BH70" i="41"/>
  <c r="BI70" i="41"/>
  <c r="BJ70" i="41"/>
  <c r="BK70" i="41"/>
  <c r="BL70" i="41"/>
  <c r="BM70" i="41"/>
  <c r="BN70" i="41"/>
  <c r="BO70" i="41"/>
  <c r="BP70" i="41"/>
  <c r="BQ70" i="41"/>
  <c r="BR70" i="41"/>
  <c r="BS70" i="41"/>
  <c r="BT70" i="41"/>
  <c r="BU70" i="41"/>
  <c r="BV70" i="41"/>
  <c r="BW70" i="41"/>
  <c r="BX70" i="41"/>
  <c r="BY70" i="41"/>
  <c r="BZ70" i="41"/>
  <c r="CA70" i="41"/>
  <c r="CB70" i="41"/>
  <c r="T71" i="41"/>
  <c r="U71" i="41"/>
  <c r="V71" i="41"/>
  <c r="W71" i="41"/>
  <c r="X71" i="41"/>
  <c r="Y71" i="41"/>
  <c r="Z71" i="41"/>
  <c r="AA71" i="41"/>
  <c r="AB71" i="41"/>
  <c r="AC71" i="41"/>
  <c r="AD71" i="41"/>
  <c r="AE71" i="41"/>
  <c r="AF71" i="41"/>
  <c r="AG71" i="41"/>
  <c r="AH71" i="41"/>
  <c r="AI71" i="41"/>
  <c r="AJ71" i="41"/>
  <c r="AK71" i="41"/>
  <c r="AL71" i="41"/>
  <c r="AM71" i="41"/>
  <c r="AN71" i="41"/>
  <c r="AO71" i="41"/>
  <c r="AP71" i="41"/>
  <c r="AQ71" i="41"/>
  <c r="AR71" i="41"/>
  <c r="AS71" i="41"/>
  <c r="AT71" i="41"/>
  <c r="AU71" i="41"/>
  <c r="AV71" i="41"/>
  <c r="AW71" i="41"/>
  <c r="AX71" i="41"/>
  <c r="AY71" i="41"/>
  <c r="AZ71" i="41"/>
  <c r="BA71" i="41"/>
  <c r="BB71" i="41"/>
  <c r="BC71" i="41"/>
  <c r="BD71" i="41"/>
  <c r="BE71" i="41"/>
  <c r="BF71" i="41"/>
  <c r="BG71" i="41"/>
  <c r="BH71" i="41"/>
  <c r="BI71" i="41"/>
  <c r="BJ71" i="41"/>
  <c r="BK71" i="41"/>
  <c r="BL71" i="41"/>
  <c r="BM71" i="41"/>
  <c r="BN71" i="41"/>
  <c r="BO71" i="41"/>
  <c r="BP71" i="41"/>
  <c r="BQ71" i="41"/>
  <c r="BR71" i="41"/>
  <c r="BS71" i="41"/>
  <c r="BT71" i="41"/>
  <c r="BU71" i="41"/>
  <c r="BV71" i="41"/>
  <c r="BW71" i="41"/>
  <c r="BX71" i="41"/>
  <c r="BY71" i="41"/>
  <c r="BZ71" i="41"/>
  <c r="CA71" i="41"/>
  <c r="CB71" i="41"/>
  <c r="T72" i="41"/>
  <c r="U72" i="41"/>
  <c r="V72" i="41"/>
  <c r="W72" i="41"/>
  <c r="X72" i="41"/>
  <c r="Y72" i="41"/>
  <c r="Z72" i="41"/>
  <c r="AA72" i="41"/>
  <c r="AB72" i="41"/>
  <c r="AC72" i="41"/>
  <c r="AD72" i="41"/>
  <c r="AE72" i="41"/>
  <c r="AF72" i="41"/>
  <c r="AG72" i="41"/>
  <c r="AH72" i="41"/>
  <c r="AI72" i="41"/>
  <c r="AJ72" i="41"/>
  <c r="AK72" i="41"/>
  <c r="AL72" i="41"/>
  <c r="AM72" i="41"/>
  <c r="AN72" i="41"/>
  <c r="AO72" i="41"/>
  <c r="AP72" i="41"/>
  <c r="AQ72" i="41"/>
  <c r="AR72" i="41"/>
  <c r="AS72" i="41"/>
  <c r="AT72" i="41"/>
  <c r="AU72" i="41"/>
  <c r="AV72" i="41"/>
  <c r="AW72" i="41"/>
  <c r="AX72" i="41"/>
  <c r="AY72" i="41"/>
  <c r="AZ72" i="41"/>
  <c r="BA72" i="41"/>
  <c r="BB72" i="41"/>
  <c r="BC72" i="41"/>
  <c r="BD72" i="41"/>
  <c r="BE72" i="41"/>
  <c r="BF72" i="41"/>
  <c r="BG72" i="41"/>
  <c r="BH72" i="41"/>
  <c r="BI72" i="41"/>
  <c r="BJ72" i="41"/>
  <c r="BK72" i="41"/>
  <c r="BL72" i="41"/>
  <c r="BM72" i="41"/>
  <c r="BN72" i="41"/>
  <c r="BO72" i="41"/>
  <c r="BP72" i="41"/>
  <c r="BQ72" i="41"/>
  <c r="BR72" i="41"/>
  <c r="BS72" i="41"/>
  <c r="BT72" i="41"/>
  <c r="BU72" i="41"/>
  <c r="BV72" i="41"/>
  <c r="BW72" i="41"/>
  <c r="BX72" i="41"/>
  <c r="BY72" i="41"/>
  <c r="BZ72" i="41"/>
  <c r="CA72" i="41"/>
  <c r="CB72" i="41"/>
  <c r="T73" i="41"/>
  <c r="U73" i="41"/>
  <c r="V73" i="41"/>
  <c r="W73" i="41"/>
  <c r="X73" i="41"/>
  <c r="Y73" i="41"/>
  <c r="Z73" i="41"/>
  <c r="AA73" i="41"/>
  <c r="AB73" i="41"/>
  <c r="AC73" i="41"/>
  <c r="AD73" i="41"/>
  <c r="AE73" i="41"/>
  <c r="AF73" i="41"/>
  <c r="AG73" i="41"/>
  <c r="AH73" i="41"/>
  <c r="AI73" i="41"/>
  <c r="AJ73" i="41"/>
  <c r="AK73" i="41"/>
  <c r="AL73" i="41"/>
  <c r="AM73" i="41"/>
  <c r="AN73" i="41"/>
  <c r="AO73" i="41"/>
  <c r="AP73" i="41"/>
  <c r="AQ73" i="41"/>
  <c r="AR73" i="41"/>
  <c r="AS73" i="41"/>
  <c r="AT73" i="41"/>
  <c r="AU73" i="41"/>
  <c r="AV73" i="41"/>
  <c r="AW73" i="41"/>
  <c r="AX73" i="41"/>
  <c r="AY73" i="41"/>
  <c r="AZ73" i="41"/>
  <c r="BA73" i="41"/>
  <c r="BB73" i="41"/>
  <c r="BC73" i="41"/>
  <c r="BD73" i="41"/>
  <c r="BE73" i="41"/>
  <c r="BF73" i="41"/>
  <c r="BG73" i="41"/>
  <c r="BH73" i="41"/>
  <c r="BI73" i="41"/>
  <c r="BJ73" i="41"/>
  <c r="BK73" i="41"/>
  <c r="BL73" i="41"/>
  <c r="BM73" i="41"/>
  <c r="BN73" i="41"/>
  <c r="BO73" i="41"/>
  <c r="BP73" i="41"/>
  <c r="BQ73" i="41"/>
  <c r="BR73" i="41"/>
  <c r="BS73" i="41"/>
  <c r="BT73" i="41"/>
  <c r="BU73" i="41"/>
  <c r="BV73" i="41"/>
  <c r="BW73" i="41"/>
  <c r="BX73" i="41"/>
  <c r="BY73" i="41"/>
  <c r="BZ73" i="41"/>
  <c r="CA73" i="41"/>
  <c r="CB73" i="41"/>
  <c r="T74" i="41"/>
  <c r="U74" i="41"/>
  <c r="V74" i="41"/>
  <c r="W74" i="41"/>
  <c r="X74" i="41"/>
  <c r="Y74" i="41"/>
  <c r="Z74" i="41"/>
  <c r="AA74" i="41"/>
  <c r="AB74" i="41"/>
  <c r="AC74" i="41"/>
  <c r="AD74" i="41"/>
  <c r="AE74" i="41"/>
  <c r="AF74" i="41"/>
  <c r="AG74" i="41"/>
  <c r="AH74" i="41"/>
  <c r="AI74" i="41"/>
  <c r="AJ74" i="41"/>
  <c r="AK74" i="41"/>
  <c r="AL74" i="41"/>
  <c r="AM74" i="41"/>
  <c r="AN74" i="41"/>
  <c r="AO74" i="41"/>
  <c r="AP74" i="41"/>
  <c r="AQ74" i="41"/>
  <c r="AR74" i="41"/>
  <c r="AS74" i="41"/>
  <c r="AT74" i="41"/>
  <c r="AU74" i="41"/>
  <c r="AV74" i="41"/>
  <c r="AW74" i="41"/>
  <c r="AX74" i="41"/>
  <c r="AY74" i="41"/>
  <c r="AZ74" i="41"/>
  <c r="BA74" i="41"/>
  <c r="BB74" i="41"/>
  <c r="BC74" i="41"/>
  <c r="BD74" i="41"/>
  <c r="BE74" i="41"/>
  <c r="BF74" i="41"/>
  <c r="BG74" i="41"/>
  <c r="BH74" i="41"/>
  <c r="BI74" i="41"/>
  <c r="BJ74" i="41"/>
  <c r="BK74" i="41"/>
  <c r="BL74" i="41"/>
  <c r="BM74" i="41"/>
  <c r="BN74" i="41"/>
  <c r="BO74" i="41"/>
  <c r="BP74" i="41"/>
  <c r="BQ74" i="41"/>
  <c r="BR74" i="41"/>
  <c r="BS74" i="41"/>
  <c r="BT74" i="41"/>
  <c r="BU74" i="41"/>
  <c r="BV74" i="41"/>
  <c r="BW74" i="41"/>
  <c r="BX74" i="41"/>
  <c r="BY74" i="41"/>
  <c r="BZ74" i="41"/>
  <c r="CA74" i="41"/>
  <c r="CB74" i="41"/>
  <c r="S74" i="41"/>
  <c r="S73" i="41"/>
  <c r="S72" i="41"/>
  <c r="S71" i="41"/>
  <c r="S70" i="41"/>
  <c r="S69" i="41"/>
  <c r="S68" i="41"/>
  <c r="S67" i="41"/>
  <c r="S66" i="41"/>
  <c r="S65" i="41"/>
  <c r="S64" i="41"/>
  <c r="S63" i="41"/>
  <c r="S62" i="41"/>
  <c r="S61" i="41"/>
  <c r="S60" i="41"/>
  <c r="S59" i="41"/>
  <c r="S58" i="41"/>
  <c r="S57" i="41"/>
  <c r="S56" i="41"/>
  <c r="S55" i="41"/>
  <c r="S54" i="41"/>
  <c r="S53" i="41"/>
  <c r="E81" i="41"/>
  <c r="P79" i="41"/>
  <c r="J68" i="41"/>
  <c r="J67" i="41"/>
  <c r="J66" i="41"/>
  <c r="I66" i="41"/>
  <c r="G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R25" i="41"/>
  <c r="J25" i="41"/>
  <c r="J24" i="41"/>
  <c r="G20" i="41"/>
  <c r="G15" i="41"/>
  <c r="G14" i="41"/>
  <c r="L11" i="41"/>
  <c r="M11" i="41" s="1"/>
  <c r="K22" i="41"/>
  <c r="E76" i="41" s="1"/>
  <c r="G11" i="41"/>
  <c r="M10" i="41"/>
  <c r="G10" i="41"/>
  <c r="M9" i="41"/>
  <c r="G9" i="41"/>
  <c r="M8" i="41"/>
  <c r="G8" i="41"/>
  <c r="M7" i="41"/>
  <c r="G7" i="41"/>
  <c r="G6" i="41"/>
  <c r="U2" i="41"/>
  <c r="W2" i="41" s="1"/>
  <c r="Y2" i="41" s="1"/>
  <c r="AA2" i="41" s="1"/>
  <c r="AC2" i="41" s="1"/>
  <c r="AE2" i="41" s="1"/>
  <c r="AG2" i="41" s="1"/>
  <c r="AI2" i="41" s="1"/>
  <c r="AK2" i="41" s="1"/>
  <c r="AM2" i="41" s="1"/>
  <c r="AO2" i="41" s="1"/>
  <c r="AQ2" i="41" s="1"/>
  <c r="AS2" i="41" s="1"/>
  <c r="AU2" i="41" s="1"/>
  <c r="AW2" i="41" s="1"/>
  <c r="AY2" i="41" s="1"/>
  <c r="BA2" i="41" s="1"/>
  <c r="BC2" i="41" s="1"/>
  <c r="BE2" i="41" s="1"/>
  <c r="BG2" i="41" s="1"/>
  <c r="BI2" i="41" s="1"/>
  <c r="BK2" i="41" s="1"/>
  <c r="BM2" i="41" s="1"/>
  <c r="BO2" i="41" s="1"/>
  <c r="BQ2" i="41" s="1"/>
  <c r="BS2" i="41" s="1"/>
  <c r="BU2" i="41" s="1"/>
  <c r="BW2" i="41" s="1"/>
  <c r="BY2" i="41" s="1"/>
  <c r="CA2" i="41" s="1"/>
  <c r="T2" i="41"/>
  <c r="V2" i="41" s="1"/>
  <c r="X2" i="41" s="1"/>
  <c r="Z2" i="41" s="1"/>
  <c r="AB2" i="41" s="1"/>
  <c r="AD2" i="41" s="1"/>
  <c r="AF2" i="41" s="1"/>
  <c r="AH2" i="41" s="1"/>
  <c r="AJ2" i="41" s="1"/>
  <c r="AL2" i="41" s="1"/>
  <c r="AN2" i="41" s="1"/>
  <c r="AP2" i="41" s="1"/>
  <c r="AR2" i="41" s="1"/>
  <c r="AT2" i="41" s="1"/>
  <c r="AV2" i="41" s="1"/>
  <c r="AX2" i="41" s="1"/>
  <c r="AZ2" i="41" s="1"/>
  <c r="BB2" i="41" s="1"/>
  <c r="BD2" i="41" s="1"/>
  <c r="BF2" i="41" s="1"/>
  <c r="BH2" i="41" s="1"/>
  <c r="BJ2" i="41" s="1"/>
  <c r="BL2" i="41" s="1"/>
  <c r="BN2" i="41" s="1"/>
  <c r="BP2" i="41" s="1"/>
  <c r="BR2" i="41" s="1"/>
  <c r="BT2" i="41" s="1"/>
  <c r="BV2" i="41" s="1"/>
  <c r="BX2" i="41" s="1"/>
  <c r="BZ2" i="41" s="1"/>
  <c r="CB2" i="41" s="1"/>
  <c r="R2" i="41"/>
  <c r="CB14" i="41"/>
  <c r="CA14" i="41"/>
  <c r="BZ14" i="41"/>
  <c r="BY14" i="41"/>
  <c r="BX14" i="41"/>
  <c r="BV14" i="41"/>
  <c r="BU14" i="41"/>
  <c r="BT14" i="41"/>
  <c r="BS14" i="41"/>
  <c r="BR14" i="41"/>
  <c r="BQ14" i="41"/>
  <c r="BP14" i="41"/>
  <c r="BO14" i="41"/>
  <c r="BN14" i="41"/>
  <c r="BM14" i="41"/>
  <c r="BL14" i="41"/>
  <c r="BK14" i="41"/>
  <c r="BJ14" i="41"/>
  <c r="BI14" i="41"/>
  <c r="BH14" i="41"/>
  <c r="BG14" i="41"/>
  <c r="BF14" i="41"/>
  <c r="BE14" i="41"/>
  <c r="BD14" i="41"/>
  <c r="BC14" i="41"/>
  <c r="BB14" i="41"/>
  <c r="BA14" i="41"/>
  <c r="AZ14" i="41"/>
  <c r="AY14" i="41"/>
  <c r="AX14" i="41"/>
  <c r="AW14" i="41"/>
  <c r="AV14" i="41"/>
  <c r="AU14" i="41"/>
  <c r="AT14" i="41"/>
  <c r="AS14" i="41"/>
  <c r="AR14" i="41"/>
  <c r="AQ14" i="41"/>
  <c r="AP14" i="41"/>
  <c r="AO14" i="41"/>
  <c r="AN14" i="41"/>
  <c r="AM14" i="41"/>
  <c r="AL14" i="41"/>
  <c r="AK14" i="41"/>
  <c r="AJ14" i="41"/>
  <c r="AH14" i="41"/>
  <c r="AG14" i="41"/>
  <c r="AF14" i="41"/>
  <c r="AE14" i="41"/>
  <c r="AD14" i="41"/>
  <c r="AC14" i="41"/>
  <c r="AB14" i="41"/>
  <c r="AA14" i="41"/>
  <c r="Z14" i="41"/>
  <c r="Y14" i="41"/>
  <c r="X14" i="41"/>
  <c r="W14" i="41"/>
  <c r="V14" i="41"/>
  <c r="T14" i="41"/>
  <c r="S14" i="41"/>
  <c r="CB13" i="41"/>
  <c r="CA13" i="41"/>
  <c r="BZ13" i="41"/>
  <c r="BY13" i="41"/>
  <c r="BX13" i="41"/>
  <c r="BV13" i="41"/>
  <c r="BU13" i="41"/>
  <c r="BT13" i="41"/>
  <c r="BS13" i="41"/>
  <c r="BR13" i="41"/>
  <c r="BQ13" i="41"/>
  <c r="BP13" i="41"/>
  <c r="BO13" i="41"/>
  <c r="BN13" i="41"/>
  <c r="BM13" i="41"/>
  <c r="BL13" i="41"/>
  <c r="BK13" i="41"/>
  <c r="BJ13" i="41"/>
  <c r="BI13" i="41"/>
  <c r="BH13" i="41"/>
  <c r="BG13" i="41"/>
  <c r="BF13" i="41"/>
  <c r="BE13" i="41"/>
  <c r="BD13" i="41"/>
  <c r="BC13" i="41"/>
  <c r="BB13" i="41"/>
  <c r="BA13" i="41"/>
  <c r="AZ13" i="41"/>
  <c r="AY13" i="41"/>
  <c r="AX13" i="41"/>
  <c r="AW13" i="41"/>
  <c r="AV13" i="41"/>
  <c r="AU13" i="41"/>
  <c r="AT13" i="41"/>
  <c r="AS13" i="41"/>
  <c r="AR13" i="41"/>
  <c r="AQ13" i="41"/>
  <c r="AP13" i="41"/>
  <c r="AO13" i="41"/>
  <c r="AN13" i="41"/>
  <c r="AM13" i="41"/>
  <c r="AL13" i="41"/>
  <c r="AK13" i="41"/>
  <c r="AJ13" i="41"/>
  <c r="AH13" i="41"/>
  <c r="AG13" i="41"/>
  <c r="AF13" i="41"/>
  <c r="AE13" i="41"/>
  <c r="AD13" i="41"/>
  <c r="AC13" i="41"/>
  <c r="AB13" i="41"/>
  <c r="AA13" i="41"/>
  <c r="Z13" i="41"/>
  <c r="Y13" i="41"/>
  <c r="X13" i="41"/>
  <c r="W13" i="41"/>
  <c r="V13" i="41"/>
  <c r="T13" i="41"/>
  <c r="S13" i="41"/>
  <c r="CB12" i="41"/>
  <c r="CA12" i="41"/>
  <c r="BZ12" i="41"/>
  <c r="BY12" i="41"/>
  <c r="BX12" i="41"/>
  <c r="BV12" i="41"/>
  <c r="BU12" i="41"/>
  <c r="BT12" i="41"/>
  <c r="BS12" i="41"/>
  <c r="BR12" i="41"/>
  <c r="BQ12" i="41"/>
  <c r="BP12" i="41"/>
  <c r="BO12" i="41"/>
  <c r="BN12" i="41"/>
  <c r="BM12" i="41"/>
  <c r="BL12" i="41"/>
  <c r="BK12" i="41"/>
  <c r="BJ12" i="41"/>
  <c r="BI12" i="41"/>
  <c r="BH12" i="41"/>
  <c r="BG12" i="41"/>
  <c r="BF12" i="41"/>
  <c r="BE12" i="41"/>
  <c r="BD12" i="41"/>
  <c r="BC12" i="41"/>
  <c r="BB12" i="41"/>
  <c r="BA12" i="41"/>
  <c r="AZ12" i="41"/>
  <c r="AY12" i="41"/>
  <c r="AX12" i="41"/>
  <c r="AW12" i="41"/>
  <c r="AV12" i="41"/>
  <c r="AU12" i="41"/>
  <c r="AT12" i="41"/>
  <c r="AS12" i="41"/>
  <c r="AR12" i="41"/>
  <c r="AQ12" i="41"/>
  <c r="AP12" i="41"/>
  <c r="AO12" i="41"/>
  <c r="AN12" i="41"/>
  <c r="AM12" i="41"/>
  <c r="AL12" i="41"/>
  <c r="AK12" i="41"/>
  <c r="AJ12" i="41"/>
  <c r="AH12" i="41"/>
  <c r="AG12" i="41"/>
  <c r="AF12" i="41"/>
  <c r="AE12" i="41"/>
  <c r="AD12" i="41"/>
  <c r="AC12" i="41"/>
  <c r="AB12" i="41"/>
  <c r="AA12" i="41"/>
  <c r="Z12" i="41"/>
  <c r="Y12" i="41"/>
  <c r="X12" i="41"/>
  <c r="W12" i="41"/>
  <c r="V12" i="41"/>
  <c r="T12" i="41"/>
  <c r="S12" i="41"/>
  <c r="CB11" i="41"/>
  <c r="CA11" i="41"/>
  <c r="BZ11" i="41"/>
  <c r="BY11" i="41"/>
  <c r="BX11" i="41"/>
  <c r="BV11" i="41"/>
  <c r="BU11" i="41"/>
  <c r="BT11" i="41"/>
  <c r="BS11" i="41"/>
  <c r="BR11" i="41"/>
  <c r="BQ11" i="41"/>
  <c r="BP11" i="41"/>
  <c r="BO11" i="41"/>
  <c r="BN11" i="41"/>
  <c r="BM11" i="41"/>
  <c r="BL11" i="41"/>
  <c r="BK11" i="41"/>
  <c r="BJ11" i="41"/>
  <c r="BI11" i="41"/>
  <c r="BH11" i="41"/>
  <c r="BG11" i="41"/>
  <c r="BF11" i="41"/>
  <c r="BE11" i="41"/>
  <c r="BD11" i="41"/>
  <c r="BC11" i="41"/>
  <c r="BB11" i="41"/>
  <c r="BA11" i="41"/>
  <c r="AZ11" i="41"/>
  <c r="AY11" i="41"/>
  <c r="AX11" i="41"/>
  <c r="AW11" i="41"/>
  <c r="AV11" i="41"/>
  <c r="AU11" i="41"/>
  <c r="AT11" i="41"/>
  <c r="AS11" i="41"/>
  <c r="AR11" i="41"/>
  <c r="AQ11" i="41"/>
  <c r="AP11" i="41"/>
  <c r="AO11" i="41"/>
  <c r="AN11" i="41"/>
  <c r="AM11" i="41"/>
  <c r="AL11" i="41"/>
  <c r="AK11" i="41"/>
  <c r="AJ11" i="41"/>
  <c r="AH11" i="41"/>
  <c r="AG11" i="41"/>
  <c r="AF11" i="41"/>
  <c r="AE11" i="41"/>
  <c r="AD11" i="41"/>
  <c r="AC11" i="41"/>
  <c r="AB11" i="41"/>
  <c r="AA11" i="41"/>
  <c r="Z11" i="41"/>
  <c r="Y11" i="41"/>
  <c r="X11" i="41"/>
  <c r="W11" i="41"/>
  <c r="V11" i="41"/>
  <c r="T11" i="41"/>
  <c r="S11" i="41"/>
  <c r="CB10" i="41"/>
  <c r="CA10" i="41"/>
  <c r="BZ10" i="41"/>
  <c r="BY10" i="41"/>
  <c r="BX10" i="41"/>
  <c r="BV10" i="41"/>
  <c r="BU10" i="41"/>
  <c r="BT10" i="41"/>
  <c r="BS10" i="41"/>
  <c r="BR10" i="41"/>
  <c r="BQ10" i="41"/>
  <c r="BP10" i="41"/>
  <c r="BO10" i="41"/>
  <c r="BN10" i="41"/>
  <c r="BM10" i="41"/>
  <c r="BL10" i="41"/>
  <c r="BK10" i="41"/>
  <c r="BJ10" i="41"/>
  <c r="BI10" i="41"/>
  <c r="BH10" i="41"/>
  <c r="BG10" i="41"/>
  <c r="BF10" i="41"/>
  <c r="BE10" i="41"/>
  <c r="BD10" i="41"/>
  <c r="BC10" i="41"/>
  <c r="BB10" i="41"/>
  <c r="BA10" i="41"/>
  <c r="AZ10" i="41"/>
  <c r="AY10" i="41"/>
  <c r="AX10" i="41"/>
  <c r="AW10" i="41"/>
  <c r="AV10" i="41"/>
  <c r="AU10" i="41"/>
  <c r="AT10" i="41"/>
  <c r="AS10" i="41"/>
  <c r="AR10" i="41"/>
  <c r="AQ10" i="41"/>
  <c r="AP10" i="41"/>
  <c r="AO10" i="41"/>
  <c r="AN10" i="41"/>
  <c r="AM10" i="41"/>
  <c r="AL10" i="41"/>
  <c r="AK10" i="41"/>
  <c r="AJ10" i="41"/>
  <c r="AH10" i="41"/>
  <c r="AG10" i="41"/>
  <c r="AF10" i="41"/>
  <c r="AE10" i="41"/>
  <c r="AD10" i="41"/>
  <c r="AC10" i="41"/>
  <c r="AB10" i="41"/>
  <c r="AA10" i="41"/>
  <c r="Z10" i="41"/>
  <c r="Y10" i="41"/>
  <c r="X10" i="41"/>
  <c r="W10" i="41"/>
  <c r="V10" i="41"/>
  <c r="T10" i="41"/>
  <c r="S10" i="41"/>
  <c r="CB9" i="41"/>
  <c r="CA9" i="41"/>
  <c r="BZ9" i="41"/>
  <c r="BY9" i="41"/>
  <c r="BX9" i="41"/>
  <c r="BV9" i="41"/>
  <c r="BU9" i="41"/>
  <c r="BT9" i="41"/>
  <c r="BS9" i="41"/>
  <c r="BR9" i="41"/>
  <c r="BQ9" i="41"/>
  <c r="BP9" i="41"/>
  <c r="BO9" i="41"/>
  <c r="BN9" i="41"/>
  <c r="BM9" i="41"/>
  <c r="BL9" i="41"/>
  <c r="BK9" i="41"/>
  <c r="BJ9" i="41"/>
  <c r="BI9" i="41"/>
  <c r="BH9" i="41"/>
  <c r="BG9" i="41"/>
  <c r="BF9" i="41"/>
  <c r="BE9" i="41"/>
  <c r="BD9" i="41"/>
  <c r="BC9" i="41"/>
  <c r="BB9" i="41"/>
  <c r="BA9" i="41"/>
  <c r="AZ9" i="41"/>
  <c r="AY9" i="41"/>
  <c r="AX9" i="41"/>
  <c r="AW9" i="41"/>
  <c r="AV9" i="41"/>
  <c r="AU9" i="41"/>
  <c r="AT9" i="41"/>
  <c r="AS9" i="41"/>
  <c r="AR9" i="41"/>
  <c r="AQ9" i="41"/>
  <c r="AP9" i="41"/>
  <c r="AO9" i="41"/>
  <c r="AN9" i="41"/>
  <c r="AM9" i="41"/>
  <c r="AL9" i="41"/>
  <c r="AK9" i="41"/>
  <c r="AJ9" i="41"/>
  <c r="AH9" i="41"/>
  <c r="AG9" i="41"/>
  <c r="AF9" i="41"/>
  <c r="AE9" i="41"/>
  <c r="AD9" i="41"/>
  <c r="AC9" i="41"/>
  <c r="AB9" i="41"/>
  <c r="AA9" i="41"/>
  <c r="Z9" i="41"/>
  <c r="Y9" i="41"/>
  <c r="X9" i="41"/>
  <c r="W9" i="41"/>
  <c r="V9" i="41"/>
  <c r="T9" i="41"/>
  <c r="S9" i="41"/>
  <c r="CB8" i="41"/>
  <c r="CA8" i="41"/>
  <c r="BZ8" i="41"/>
  <c r="BY8" i="41"/>
  <c r="BX8" i="41"/>
  <c r="BV8" i="41"/>
  <c r="BU8" i="41"/>
  <c r="BT8" i="41"/>
  <c r="BS8" i="41"/>
  <c r="BR8" i="41"/>
  <c r="BQ8" i="41"/>
  <c r="BP8" i="41"/>
  <c r="BO8" i="41"/>
  <c r="BN8" i="41"/>
  <c r="BM8" i="41"/>
  <c r="BL8" i="41"/>
  <c r="BK8" i="41"/>
  <c r="BJ8" i="41"/>
  <c r="BI8" i="41"/>
  <c r="BH8" i="41"/>
  <c r="BG8" i="41"/>
  <c r="BF8" i="41"/>
  <c r="BE8" i="41"/>
  <c r="BD8" i="41"/>
  <c r="BC8" i="41"/>
  <c r="BB8" i="41"/>
  <c r="BA8" i="41"/>
  <c r="AZ8" i="41"/>
  <c r="AY8" i="41"/>
  <c r="AX8" i="41"/>
  <c r="AW8" i="41"/>
  <c r="AV8" i="41"/>
  <c r="AU8" i="41"/>
  <c r="AT8" i="41"/>
  <c r="AS8" i="41"/>
  <c r="AR8" i="41"/>
  <c r="AQ8" i="41"/>
  <c r="AP8" i="41"/>
  <c r="AO8" i="41"/>
  <c r="AN8" i="41"/>
  <c r="AM8" i="41"/>
  <c r="AL8" i="41"/>
  <c r="AK8" i="41"/>
  <c r="AJ8" i="41"/>
  <c r="AH8" i="41"/>
  <c r="AG8" i="41"/>
  <c r="AF8" i="41"/>
  <c r="AE8" i="41"/>
  <c r="AD8" i="41"/>
  <c r="AC8" i="41"/>
  <c r="AB8" i="41"/>
  <c r="AA8" i="41"/>
  <c r="Z8" i="41"/>
  <c r="Y8" i="41"/>
  <c r="X8" i="41"/>
  <c r="W8" i="41"/>
  <c r="V8" i="41"/>
  <c r="T8" i="41"/>
  <c r="S8" i="41"/>
  <c r="CB7" i="41"/>
  <c r="CA7" i="41"/>
  <c r="BZ7" i="41"/>
  <c r="BY7" i="41"/>
  <c r="BX7" i="41"/>
  <c r="BV7" i="41"/>
  <c r="BU7" i="41"/>
  <c r="BT7" i="41"/>
  <c r="BS7" i="41"/>
  <c r="BR7" i="41"/>
  <c r="BQ7" i="41"/>
  <c r="BP7" i="41"/>
  <c r="BO7" i="41"/>
  <c r="BN7" i="41"/>
  <c r="BM7" i="41"/>
  <c r="BL7" i="41"/>
  <c r="BK7" i="41"/>
  <c r="BJ7" i="41"/>
  <c r="BI7" i="41"/>
  <c r="BH7" i="41"/>
  <c r="BG7" i="41"/>
  <c r="BF7" i="41"/>
  <c r="BE7" i="41"/>
  <c r="BD7" i="41"/>
  <c r="BC7" i="41"/>
  <c r="BB7" i="41"/>
  <c r="BA7" i="41"/>
  <c r="AZ7" i="41"/>
  <c r="AY7" i="41"/>
  <c r="AX7" i="41"/>
  <c r="AW7" i="41"/>
  <c r="AV7" i="41"/>
  <c r="AU7" i="41"/>
  <c r="AT7" i="41"/>
  <c r="AS7" i="41"/>
  <c r="AR7" i="41"/>
  <c r="AQ7" i="41"/>
  <c r="AP7" i="41"/>
  <c r="AO7" i="41"/>
  <c r="AN7" i="41"/>
  <c r="AM7" i="41"/>
  <c r="AL7" i="41"/>
  <c r="AK7" i="41"/>
  <c r="AJ7" i="41"/>
  <c r="AH7" i="41"/>
  <c r="AG7" i="41"/>
  <c r="AF7" i="41"/>
  <c r="AE7" i="41"/>
  <c r="AD7" i="41"/>
  <c r="AC7" i="41"/>
  <c r="AB7" i="41"/>
  <c r="AA7" i="41"/>
  <c r="Z7" i="41"/>
  <c r="Y7" i="41"/>
  <c r="X7" i="41"/>
  <c r="W7" i="41"/>
  <c r="V7" i="41"/>
  <c r="T7" i="41"/>
  <c r="S7" i="41"/>
  <c r="CB6" i="41"/>
  <c r="CA6" i="41"/>
  <c r="BZ6" i="41"/>
  <c r="BY6" i="41"/>
  <c r="BX6" i="41"/>
  <c r="BV6" i="41"/>
  <c r="BU6" i="41"/>
  <c r="BT6" i="41"/>
  <c r="BS6" i="41"/>
  <c r="BR6" i="41"/>
  <c r="BQ6" i="41"/>
  <c r="BP6" i="41"/>
  <c r="BO6" i="41"/>
  <c r="BN6" i="41"/>
  <c r="BM6" i="41"/>
  <c r="BL6" i="41"/>
  <c r="BK6" i="41"/>
  <c r="BJ6" i="41"/>
  <c r="BI6" i="41"/>
  <c r="BH6" i="41"/>
  <c r="BG6" i="41"/>
  <c r="BF6" i="41"/>
  <c r="BE6" i="41"/>
  <c r="BD6" i="41"/>
  <c r="BC6" i="41"/>
  <c r="BB6" i="41"/>
  <c r="BA6" i="41"/>
  <c r="AZ6" i="41"/>
  <c r="AY6" i="41"/>
  <c r="AX6" i="41"/>
  <c r="AW6" i="41"/>
  <c r="AV6" i="41"/>
  <c r="AU6" i="41"/>
  <c r="AT6" i="41"/>
  <c r="AS6" i="41"/>
  <c r="AR6" i="41"/>
  <c r="AQ6" i="41"/>
  <c r="AP6" i="41"/>
  <c r="AO6" i="41"/>
  <c r="AN6" i="41"/>
  <c r="AM6" i="41"/>
  <c r="AL6" i="41"/>
  <c r="AK6" i="41"/>
  <c r="AJ6" i="41"/>
  <c r="AH6" i="41"/>
  <c r="AG6" i="41"/>
  <c r="AF6" i="41"/>
  <c r="AE6" i="41"/>
  <c r="AD6" i="41"/>
  <c r="AC6" i="41"/>
  <c r="AB6" i="41"/>
  <c r="AA6" i="41"/>
  <c r="Z6" i="41"/>
  <c r="Y6" i="41"/>
  <c r="X6" i="41"/>
  <c r="W6" i="41"/>
  <c r="V6" i="41"/>
  <c r="T6" i="41"/>
  <c r="S6" i="41"/>
  <c r="CB52" i="41"/>
  <c r="CA52" i="41"/>
  <c r="BZ52" i="41"/>
  <c r="BY52" i="41"/>
  <c r="BX52" i="41"/>
  <c r="BV52" i="41"/>
  <c r="BU52" i="41"/>
  <c r="BT52" i="41"/>
  <c r="BS52" i="41"/>
  <c r="BR52" i="41"/>
  <c r="BQ52" i="41"/>
  <c r="BP52" i="41"/>
  <c r="BO52" i="41"/>
  <c r="BN52" i="41"/>
  <c r="BM52" i="41"/>
  <c r="BL52" i="41"/>
  <c r="BK52" i="41"/>
  <c r="BJ52" i="41"/>
  <c r="BI52" i="41"/>
  <c r="BH52" i="41"/>
  <c r="BG52" i="41"/>
  <c r="BF52" i="41"/>
  <c r="BE52" i="41"/>
  <c r="BD52" i="41"/>
  <c r="BC52" i="41"/>
  <c r="BB52" i="41"/>
  <c r="BA52" i="41"/>
  <c r="AZ52" i="41"/>
  <c r="AY52" i="41"/>
  <c r="AX52" i="41"/>
  <c r="AW52" i="41"/>
  <c r="AV52" i="41"/>
  <c r="AU52" i="41"/>
  <c r="AT52" i="41"/>
  <c r="AS52" i="41"/>
  <c r="AR52" i="41"/>
  <c r="AQ52" i="41"/>
  <c r="AP52" i="41"/>
  <c r="AO52" i="41"/>
  <c r="AN52" i="41"/>
  <c r="AM52" i="41"/>
  <c r="AL52" i="41"/>
  <c r="AK52" i="41"/>
  <c r="AJ52" i="41"/>
  <c r="AH52" i="41"/>
  <c r="AG52" i="41"/>
  <c r="AF52" i="41"/>
  <c r="AE52" i="41"/>
  <c r="AD52" i="41"/>
  <c r="AC52" i="41"/>
  <c r="AB52" i="41"/>
  <c r="AA52" i="41"/>
  <c r="Z52" i="41"/>
  <c r="Y52" i="41"/>
  <c r="X52" i="41"/>
  <c r="W52" i="41"/>
  <c r="V52" i="41"/>
  <c r="U52" i="41"/>
  <c r="T52" i="41"/>
  <c r="S52" i="41"/>
  <c r="CB51" i="41"/>
  <c r="CA51" i="41"/>
  <c r="BZ51" i="41"/>
  <c r="BY51" i="41"/>
  <c r="BX51" i="41"/>
  <c r="BV51" i="41"/>
  <c r="BU51" i="41"/>
  <c r="BT51" i="41"/>
  <c r="BS51" i="41"/>
  <c r="BR51" i="41"/>
  <c r="BQ51" i="41"/>
  <c r="BP51" i="41"/>
  <c r="BO51" i="41"/>
  <c r="BN51" i="41"/>
  <c r="BM51" i="41"/>
  <c r="BL51" i="41"/>
  <c r="BK51" i="41"/>
  <c r="BJ51" i="41"/>
  <c r="BI51" i="41"/>
  <c r="BH51" i="41"/>
  <c r="BG51" i="41"/>
  <c r="BF51" i="41"/>
  <c r="BE51" i="41"/>
  <c r="BD51" i="41"/>
  <c r="BC51" i="41"/>
  <c r="BB51" i="41"/>
  <c r="BA51" i="41"/>
  <c r="AZ51" i="41"/>
  <c r="AY51" i="41"/>
  <c r="AX51" i="41"/>
  <c r="AW51" i="41"/>
  <c r="AV51" i="41"/>
  <c r="AU51" i="41"/>
  <c r="AT51" i="41"/>
  <c r="AS51" i="41"/>
  <c r="AR51" i="41"/>
  <c r="AQ51" i="41"/>
  <c r="AP51" i="41"/>
  <c r="AO51" i="41"/>
  <c r="AN51" i="41"/>
  <c r="AM51" i="41"/>
  <c r="AL51" i="41"/>
  <c r="AK51" i="41"/>
  <c r="AJ51" i="41"/>
  <c r="AH51" i="41"/>
  <c r="AG51" i="41"/>
  <c r="AF51" i="41"/>
  <c r="AE51" i="41"/>
  <c r="AD51" i="41"/>
  <c r="AC51" i="41"/>
  <c r="AB51" i="41"/>
  <c r="AA51" i="41"/>
  <c r="Z51" i="41"/>
  <c r="Y51" i="41"/>
  <c r="X51" i="41"/>
  <c r="W51" i="41"/>
  <c r="V51" i="41"/>
  <c r="U51" i="41"/>
  <c r="T51" i="41"/>
  <c r="S51" i="41"/>
  <c r="CB50" i="41"/>
  <c r="CA50" i="41"/>
  <c r="BZ50" i="41"/>
  <c r="BY50" i="41"/>
  <c r="BX50" i="41"/>
  <c r="BV50" i="41"/>
  <c r="BU50" i="41"/>
  <c r="BT50" i="41"/>
  <c r="BS50" i="41"/>
  <c r="BR50" i="41"/>
  <c r="BQ50" i="41"/>
  <c r="BP50" i="41"/>
  <c r="BO50" i="41"/>
  <c r="BN50" i="41"/>
  <c r="BM50" i="41"/>
  <c r="BL50" i="41"/>
  <c r="BK50" i="41"/>
  <c r="BJ50" i="41"/>
  <c r="BI50" i="41"/>
  <c r="BH50" i="41"/>
  <c r="BG50" i="41"/>
  <c r="BF50" i="41"/>
  <c r="BE50" i="41"/>
  <c r="BD50" i="41"/>
  <c r="BC50" i="41"/>
  <c r="BB50" i="41"/>
  <c r="BA50" i="41"/>
  <c r="AZ50" i="41"/>
  <c r="AY50" i="41"/>
  <c r="AX50" i="41"/>
  <c r="AW50" i="41"/>
  <c r="AV50" i="41"/>
  <c r="AU50" i="41"/>
  <c r="AT50" i="41"/>
  <c r="AS50" i="41"/>
  <c r="AR50" i="41"/>
  <c r="AQ50" i="41"/>
  <c r="AP50" i="41"/>
  <c r="AO50" i="41"/>
  <c r="AN50" i="41"/>
  <c r="AM50" i="41"/>
  <c r="AL50" i="41"/>
  <c r="AK50" i="41"/>
  <c r="AJ50" i="41"/>
  <c r="AH50" i="41"/>
  <c r="AG50" i="41"/>
  <c r="AF50" i="41"/>
  <c r="AE50" i="41"/>
  <c r="AD50" i="41"/>
  <c r="AC50" i="41"/>
  <c r="AB50" i="41"/>
  <c r="AA50" i="41"/>
  <c r="Z50" i="41"/>
  <c r="Y50" i="41"/>
  <c r="X50" i="41"/>
  <c r="W50" i="41"/>
  <c r="V50" i="41"/>
  <c r="U50" i="41"/>
  <c r="T50" i="41"/>
  <c r="S50" i="41"/>
  <c r="CB49" i="41"/>
  <c r="CA49" i="41"/>
  <c r="BZ49" i="41"/>
  <c r="BY49" i="41"/>
  <c r="BX49" i="41"/>
  <c r="BV49" i="41"/>
  <c r="BU49" i="41"/>
  <c r="BT49" i="41"/>
  <c r="BS49" i="41"/>
  <c r="BR49" i="41"/>
  <c r="BQ49" i="41"/>
  <c r="BP49" i="41"/>
  <c r="BO49" i="41"/>
  <c r="BN49" i="41"/>
  <c r="BM49" i="41"/>
  <c r="BL49" i="41"/>
  <c r="BK49" i="41"/>
  <c r="BJ49" i="41"/>
  <c r="BI49" i="41"/>
  <c r="BH49" i="41"/>
  <c r="BG49" i="41"/>
  <c r="BF49" i="41"/>
  <c r="BE49" i="41"/>
  <c r="BD49" i="41"/>
  <c r="BC49" i="41"/>
  <c r="BB49" i="41"/>
  <c r="BA49" i="41"/>
  <c r="AZ49" i="41"/>
  <c r="AY49" i="41"/>
  <c r="AX49" i="41"/>
  <c r="AW49" i="41"/>
  <c r="AV49" i="41"/>
  <c r="AU49" i="41"/>
  <c r="AT49" i="41"/>
  <c r="AS49" i="41"/>
  <c r="AR49" i="41"/>
  <c r="AQ49" i="41"/>
  <c r="AP49" i="41"/>
  <c r="AO49" i="41"/>
  <c r="AN49" i="41"/>
  <c r="AM49" i="41"/>
  <c r="AL49" i="41"/>
  <c r="AK49" i="41"/>
  <c r="AJ49" i="41"/>
  <c r="AH49" i="41"/>
  <c r="AG49" i="41"/>
  <c r="AF49" i="41"/>
  <c r="AE49" i="41"/>
  <c r="AD49" i="41"/>
  <c r="AC49" i="41"/>
  <c r="AB49" i="41"/>
  <c r="AA49" i="41"/>
  <c r="Z49" i="41"/>
  <c r="Y49" i="41"/>
  <c r="X49" i="41"/>
  <c r="W49" i="41"/>
  <c r="V49" i="41"/>
  <c r="U49" i="41"/>
  <c r="T49" i="41"/>
  <c r="S49" i="41"/>
  <c r="CB48" i="41"/>
  <c r="CA48" i="41"/>
  <c r="BZ48" i="41"/>
  <c r="BY48" i="41"/>
  <c r="BX48" i="41"/>
  <c r="BV48" i="41"/>
  <c r="BU48" i="41"/>
  <c r="BT48" i="41"/>
  <c r="BS48" i="41"/>
  <c r="BR48" i="41"/>
  <c r="BQ48" i="41"/>
  <c r="BP48" i="41"/>
  <c r="BO48" i="41"/>
  <c r="BN48" i="41"/>
  <c r="BM48" i="41"/>
  <c r="BL48" i="41"/>
  <c r="BK48" i="41"/>
  <c r="BJ48" i="41"/>
  <c r="BI48" i="41"/>
  <c r="BH48" i="41"/>
  <c r="BG48" i="41"/>
  <c r="BF48" i="41"/>
  <c r="BE48" i="41"/>
  <c r="BD48" i="41"/>
  <c r="BC48" i="41"/>
  <c r="BB48" i="41"/>
  <c r="BA48" i="41"/>
  <c r="AZ48" i="41"/>
  <c r="AY48" i="41"/>
  <c r="AX48" i="41"/>
  <c r="AW48" i="41"/>
  <c r="AV48" i="41"/>
  <c r="AU48" i="41"/>
  <c r="AT48" i="41"/>
  <c r="AS48" i="41"/>
  <c r="AR48" i="41"/>
  <c r="AQ48" i="41"/>
  <c r="AP48" i="41"/>
  <c r="AO48" i="41"/>
  <c r="AN48" i="41"/>
  <c r="AM48" i="41"/>
  <c r="AL48" i="41"/>
  <c r="AK48" i="41"/>
  <c r="AJ48" i="41"/>
  <c r="AH48" i="41"/>
  <c r="AG48" i="41"/>
  <c r="AF48" i="41"/>
  <c r="AE48" i="41"/>
  <c r="AD48" i="41"/>
  <c r="AC48" i="41"/>
  <c r="AB48" i="41"/>
  <c r="AA48" i="41"/>
  <c r="Z48" i="41"/>
  <c r="Y48" i="41"/>
  <c r="X48" i="41"/>
  <c r="W48" i="41"/>
  <c r="V48" i="41"/>
  <c r="U48" i="41"/>
  <c r="T48" i="41"/>
  <c r="S48" i="41"/>
  <c r="CB47" i="41"/>
  <c r="CA47" i="41"/>
  <c r="BZ47" i="41"/>
  <c r="BY47" i="41"/>
  <c r="BX47" i="41"/>
  <c r="BV47" i="41"/>
  <c r="BU47" i="41"/>
  <c r="BT47" i="41"/>
  <c r="BS47" i="41"/>
  <c r="BR47" i="41"/>
  <c r="BQ47" i="41"/>
  <c r="BP47" i="41"/>
  <c r="BO47" i="41"/>
  <c r="BN47" i="41"/>
  <c r="BM47" i="41"/>
  <c r="BL47" i="41"/>
  <c r="BK47" i="41"/>
  <c r="BJ47" i="41"/>
  <c r="BI47" i="41"/>
  <c r="BH47" i="41"/>
  <c r="BG47" i="41"/>
  <c r="BF47" i="41"/>
  <c r="BE47" i="41"/>
  <c r="BD47" i="41"/>
  <c r="BC47" i="41"/>
  <c r="BB47" i="41"/>
  <c r="BA47" i="41"/>
  <c r="AZ47" i="41"/>
  <c r="AY47" i="41"/>
  <c r="AX47" i="41"/>
  <c r="AW47" i="41"/>
  <c r="AV47" i="41"/>
  <c r="AU47" i="41"/>
  <c r="AT47" i="41"/>
  <c r="AS47" i="41"/>
  <c r="AR47" i="41"/>
  <c r="AQ47" i="41"/>
  <c r="AP47" i="41"/>
  <c r="AO47" i="41"/>
  <c r="AN47" i="41"/>
  <c r="AM47" i="41"/>
  <c r="AL47" i="41"/>
  <c r="AK47" i="41"/>
  <c r="AJ47" i="41"/>
  <c r="AH47" i="41"/>
  <c r="AG47" i="41"/>
  <c r="AF47" i="41"/>
  <c r="AE47" i="41"/>
  <c r="AD47" i="41"/>
  <c r="AC47" i="41"/>
  <c r="AB47" i="41"/>
  <c r="AA47" i="41"/>
  <c r="Z47" i="41"/>
  <c r="Y47" i="41"/>
  <c r="X47" i="41"/>
  <c r="W47" i="41"/>
  <c r="V47" i="41"/>
  <c r="U47" i="41"/>
  <c r="T47" i="41"/>
  <c r="S47" i="41"/>
  <c r="CB46" i="41"/>
  <c r="CA46" i="41"/>
  <c r="BZ46" i="41"/>
  <c r="BY46" i="41"/>
  <c r="BX46" i="41"/>
  <c r="BV46" i="41"/>
  <c r="BU46" i="41"/>
  <c r="BT46" i="41"/>
  <c r="BS46" i="41"/>
  <c r="BR46" i="41"/>
  <c r="BQ46" i="41"/>
  <c r="BP46" i="41"/>
  <c r="BO46" i="41"/>
  <c r="BN46" i="41"/>
  <c r="BM46" i="41"/>
  <c r="BL46" i="41"/>
  <c r="BK46" i="41"/>
  <c r="BJ46" i="41"/>
  <c r="BI46" i="41"/>
  <c r="BH46" i="41"/>
  <c r="BG46" i="41"/>
  <c r="BF46" i="41"/>
  <c r="BE46" i="41"/>
  <c r="BD46" i="41"/>
  <c r="BC46" i="41"/>
  <c r="BB46" i="41"/>
  <c r="BA46" i="41"/>
  <c r="AZ46" i="41"/>
  <c r="AY46" i="41"/>
  <c r="AX46" i="41"/>
  <c r="AW46" i="41"/>
  <c r="AV46" i="41"/>
  <c r="AU46" i="41"/>
  <c r="AT46" i="41"/>
  <c r="AS46" i="41"/>
  <c r="AR46" i="41"/>
  <c r="AQ46" i="41"/>
  <c r="AP46" i="41"/>
  <c r="AO46" i="41"/>
  <c r="AN46" i="41"/>
  <c r="AM46" i="41"/>
  <c r="AL46" i="41"/>
  <c r="AK46" i="41"/>
  <c r="AJ46" i="41"/>
  <c r="AH46" i="41"/>
  <c r="AG46" i="41"/>
  <c r="AF46" i="41"/>
  <c r="AE46" i="41"/>
  <c r="AD46" i="41"/>
  <c r="AC46" i="41"/>
  <c r="AB46" i="41"/>
  <c r="AA46" i="41"/>
  <c r="Z46" i="41"/>
  <c r="Y46" i="41"/>
  <c r="X46" i="41"/>
  <c r="W46" i="41"/>
  <c r="V46" i="41"/>
  <c r="U46" i="41"/>
  <c r="T46" i="41"/>
  <c r="S46" i="41"/>
  <c r="CB45" i="41"/>
  <c r="CA45" i="41"/>
  <c r="BZ45" i="41"/>
  <c r="BY45" i="41"/>
  <c r="BX45" i="41"/>
  <c r="BV45" i="41"/>
  <c r="BU45" i="41"/>
  <c r="BT45" i="41"/>
  <c r="BS45" i="41"/>
  <c r="BR45" i="41"/>
  <c r="BQ45" i="41"/>
  <c r="BP45" i="41"/>
  <c r="BO45" i="41"/>
  <c r="BN45" i="41"/>
  <c r="BM45" i="41"/>
  <c r="BL45" i="41"/>
  <c r="BK45" i="41"/>
  <c r="BJ45" i="41"/>
  <c r="BI45" i="41"/>
  <c r="BH45" i="41"/>
  <c r="BG45" i="41"/>
  <c r="BF45" i="41"/>
  <c r="BE45" i="41"/>
  <c r="BD45" i="41"/>
  <c r="BC45" i="41"/>
  <c r="BB45" i="41"/>
  <c r="BA45" i="41"/>
  <c r="AZ45" i="41"/>
  <c r="AY45" i="41"/>
  <c r="AX45" i="41"/>
  <c r="AW45" i="41"/>
  <c r="AV45" i="41"/>
  <c r="AU45" i="41"/>
  <c r="AT45" i="41"/>
  <c r="AS45" i="41"/>
  <c r="AR45" i="41"/>
  <c r="AQ45" i="41"/>
  <c r="AP45" i="41"/>
  <c r="AO45" i="41"/>
  <c r="AN45" i="41"/>
  <c r="AM45" i="41"/>
  <c r="AL45" i="41"/>
  <c r="AK45" i="41"/>
  <c r="AJ45" i="41"/>
  <c r="AH45" i="41"/>
  <c r="AG45" i="41"/>
  <c r="AF45" i="41"/>
  <c r="AE45" i="41"/>
  <c r="AD45" i="41"/>
  <c r="AC45" i="41"/>
  <c r="AB45" i="41"/>
  <c r="AA45" i="41"/>
  <c r="Z45" i="41"/>
  <c r="Y45" i="41"/>
  <c r="X45" i="41"/>
  <c r="W45" i="41"/>
  <c r="V45" i="41"/>
  <c r="U45" i="41"/>
  <c r="T45" i="41"/>
  <c r="S45" i="41"/>
  <c r="CB44" i="41"/>
  <c r="CA44" i="41"/>
  <c r="BZ44" i="41"/>
  <c r="BY44" i="41"/>
  <c r="BX44" i="41"/>
  <c r="BV44" i="41"/>
  <c r="BU44" i="41"/>
  <c r="BT44" i="41"/>
  <c r="BS44" i="41"/>
  <c r="BR44" i="41"/>
  <c r="BQ44" i="41"/>
  <c r="BP44" i="41"/>
  <c r="BO44" i="41"/>
  <c r="BN44" i="41"/>
  <c r="BM44" i="41"/>
  <c r="BL44" i="41"/>
  <c r="BK44" i="41"/>
  <c r="BJ44" i="41"/>
  <c r="BI44" i="41"/>
  <c r="BH44" i="41"/>
  <c r="BG44" i="41"/>
  <c r="BF44" i="41"/>
  <c r="BE44" i="41"/>
  <c r="BD44" i="41"/>
  <c r="BC44" i="41"/>
  <c r="BB44" i="41"/>
  <c r="BA44" i="41"/>
  <c r="AZ44" i="41"/>
  <c r="AY44" i="41"/>
  <c r="AX44" i="41"/>
  <c r="AW44" i="41"/>
  <c r="AV44" i="41"/>
  <c r="AU44" i="41"/>
  <c r="AT44" i="41"/>
  <c r="AS44" i="41"/>
  <c r="AR44" i="41"/>
  <c r="AQ44" i="41"/>
  <c r="AP44" i="41"/>
  <c r="AO44" i="41"/>
  <c r="AN44" i="41"/>
  <c r="AM44" i="41"/>
  <c r="AL44" i="41"/>
  <c r="AK44" i="41"/>
  <c r="AJ44" i="41"/>
  <c r="AH44" i="41"/>
  <c r="AG44" i="41"/>
  <c r="AF44" i="41"/>
  <c r="AE44" i="41"/>
  <c r="AD44" i="41"/>
  <c r="AC44" i="41"/>
  <c r="AB44" i="41"/>
  <c r="AA44" i="41"/>
  <c r="Z44" i="41"/>
  <c r="Y44" i="41"/>
  <c r="X44" i="41"/>
  <c r="W44" i="41"/>
  <c r="V44" i="41"/>
  <c r="U44" i="41"/>
  <c r="T44" i="41"/>
  <c r="S44" i="41"/>
  <c r="CB43" i="41"/>
  <c r="CA43" i="41"/>
  <c r="BZ43" i="41"/>
  <c r="BY43" i="41"/>
  <c r="BX43" i="41"/>
  <c r="BV43" i="41"/>
  <c r="BU43" i="41"/>
  <c r="BT43" i="41"/>
  <c r="BS43" i="41"/>
  <c r="BR43" i="41"/>
  <c r="BQ43" i="41"/>
  <c r="BP43" i="41"/>
  <c r="BO43" i="41"/>
  <c r="BN43" i="41"/>
  <c r="BM43" i="41"/>
  <c r="BL43" i="41"/>
  <c r="BK43" i="41"/>
  <c r="BJ43" i="41"/>
  <c r="BI43" i="41"/>
  <c r="BH43" i="41"/>
  <c r="BG43" i="41"/>
  <c r="BF43" i="41"/>
  <c r="BE43" i="41"/>
  <c r="BD43" i="41"/>
  <c r="BC43" i="41"/>
  <c r="BB43" i="41"/>
  <c r="BA43" i="41"/>
  <c r="AZ43" i="41"/>
  <c r="AY43" i="41"/>
  <c r="AX43" i="41"/>
  <c r="AW43" i="41"/>
  <c r="AV43" i="41"/>
  <c r="AU43" i="41"/>
  <c r="AT43" i="41"/>
  <c r="AS43" i="41"/>
  <c r="AR43" i="41"/>
  <c r="AQ43" i="41"/>
  <c r="AP43" i="41"/>
  <c r="AO43" i="41"/>
  <c r="AN43" i="41"/>
  <c r="AM43" i="41"/>
  <c r="AL43" i="41"/>
  <c r="AK43" i="41"/>
  <c r="AJ43" i="41"/>
  <c r="AH43" i="41"/>
  <c r="AG43" i="41"/>
  <c r="AF43" i="41"/>
  <c r="AE43" i="41"/>
  <c r="AD43" i="41"/>
  <c r="AC43" i="41"/>
  <c r="AB43" i="41"/>
  <c r="AA43" i="41"/>
  <c r="Z43" i="41"/>
  <c r="Y43" i="41"/>
  <c r="X43" i="41"/>
  <c r="W43" i="41"/>
  <c r="V43" i="41"/>
  <c r="U43" i="41"/>
  <c r="T43" i="41"/>
  <c r="S43" i="41"/>
  <c r="CB42" i="41"/>
  <c r="CA42" i="41"/>
  <c r="BZ42" i="41"/>
  <c r="BY42" i="41"/>
  <c r="BX42" i="41"/>
  <c r="BV42" i="41"/>
  <c r="BU42" i="41"/>
  <c r="BT42" i="41"/>
  <c r="BS42" i="41"/>
  <c r="BR42" i="41"/>
  <c r="BQ42" i="41"/>
  <c r="BP42" i="41"/>
  <c r="BO42" i="41"/>
  <c r="BN42" i="41"/>
  <c r="BM42" i="41"/>
  <c r="BL42" i="41"/>
  <c r="BK42" i="41"/>
  <c r="BJ42" i="41"/>
  <c r="BI42" i="41"/>
  <c r="BH42" i="41"/>
  <c r="BG42" i="41"/>
  <c r="BF42" i="41"/>
  <c r="BE42" i="41"/>
  <c r="BD42" i="41"/>
  <c r="BC42" i="41"/>
  <c r="BB42" i="41"/>
  <c r="BA42" i="41"/>
  <c r="AZ42" i="41"/>
  <c r="AY42" i="41"/>
  <c r="AX42" i="41"/>
  <c r="AW42" i="41"/>
  <c r="AV42" i="41"/>
  <c r="AU42" i="41"/>
  <c r="AT42" i="41"/>
  <c r="AS42" i="41"/>
  <c r="AR42" i="41"/>
  <c r="AQ42" i="41"/>
  <c r="AP42" i="41"/>
  <c r="AO42" i="41"/>
  <c r="AN42" i="41"/>
  <c r="AM42" i="41"/>
  <c r="AL42" i="41"/>
  <c r="AK42" i="41"/>
  <c r="AJ42" i="41"/>
  <c r="AH42" i="41"/>
  <c r="AG42" i="41"/>
  <c r="AF42" i="41"/>
  <c r="AE42" i="41"/>
  <c r="AD42" i="41"/>
  <c r="AC42" i="41"/>
  <c r="AB42" i="41"/>
  <c r="AA42" i="41"/>
  <c r="Z42" i="41"/>
  <c r="Y42" i="41"/>
  <c r="X42" i="41"/>
  <c r="W42" i="41"/>
  <c r="V42" i="41"/>
  <c r="U42" i="41"/>
  <c r="T42" i="41"/>
  <c r="S42" i="41"/>
  <c r="CB41" i="41"/>
  <c r="CA41" i="41"/>
  <c r="BZ41" i="41"/>
  <c r="BY41" i="41"/>
  <c r="BX41" i="41"/>
  <c r="BV41" i="41"/>
  <c r="BU41" i="41"/>
  <c r="BT41" i="41"/>
  <c r="BS41" i="41"/>
  <c r="BR41" i="41"/>
  <c r="BQ41" i="41"/>
  <c r="BP41" i="41"/>
  <c r="BO41" i="41"/>
  <c r="BN41" i="41"/>
  <c r="BM41" i="41"/>
  <c r="BL41" i="41"/>
  <c r="BK41" i="41"/>
  <c r="BJ41" i="41"/>
  <c r="BI41" i="41"/>
  <c r="BH41" i="41"/>
  <c r="BG41" i="41"/>
  <c r="BF41" i="41"/>
  <c r="BE41" i="41"/>
  <c r="BD41" i="41"/>
  <c r="BC41" i="41"/>
  <c r="BB41" i="41"/>
  <c r="BA41" i="41"/>
  <c r="AZ41" i="41"/>
  <c r="AY41" i="41"/>
  <c r="AX41" i="41"/>
  <c r="AW41" i="41"/>
  <c r="AV41" i="41"/>
  <c r="AU41" i="41"/>
  <c r="AT41" i="41"/>
  <c r="AS41" i="41"/>
  <c r="AR41" i="41"/>
  <c r="AQ41" i="41"/>
  <c r="AP41" i="41"/>
  <c r="AO41" i="41"/>
  <c r="AN41" i="41"/>
  <c r="AM41" i="41"/>
  <c r="AL41" i="41"/>
  <c r="AK41" i="41"/>
  <c r="AJ41" i="41"/>
  <c r="AH41" i="41"/>
  <c r="AG41" i="41"/>
  <c r="AF41" i="41"/>
  <c r="AE41" i="41"/>
  <c r="AD41" i="41"/>
  <c r="AC41" i="41"/>
  <c r="AB41" i="41"/>
  <c r="AA41" i="41"/>
  <c r="Z41" i="41"/>
  <c r="Y41" i="41"/>
  <c r="X41" i="41"/>
  <c r="W41" i="41"/>
  <c r="V41" i="41"/>
  <c r="U41" i="41"/>
  <c r="T41" i="41"/>
  <c r="S41" i="41"/>
  <c r="CB40" i="41"/>
  <c r="CA40" i="41"/>
  <c r="BZ40" i="41"/>
  <c r="BY40" i="41"/>
  <c r="BX40" i="41"/>
  <c r="BV40" i="41"/>
  <c r="BU40" i="41"/>
  <c r="BT40" i="41"/>
  <c r="BS40" i="41"/>
  <c r="BR40" i="41"/>
  <c r="BQ40" i="41"/>
  <c r="BP40" i="41"/>
  <c r="BO40" i="41"/>
  <c r="BN40" i="41"/>
  <c r="BM40" i="41"/>
  <c r="BL40" i="41"/>
  <c r="BK40" i="41"/>
  <c r="BJ40" i="41"/>
  <c r="BI40" i="41"/>
  <c r="BH40" i="41"/>
  <c r="BG40" i="41"/>
  <c r="BF40" i="41"/>
  <c r="BE40" i="41"/>
  <c r="BD40" i="41"/>
  <c r="BC40" i="41"/>
  <c r="BB40" i="41"/>
  <c r="BA40" i="41"/>
  <c r="AZ40" i="41"/>
  <c r="AY40" i="41"/>
  <c r="AX40" i="41"/>
  <c r="AW40" i="41"/>
  <c r="AV40" i="41"/>
  <c r="AU40" i="41"/>
  <c r="AT40" i="41"/>
  <c r="AS40" i="41"/>
  <c r="AR40" i="41"/>
  <c r="AQ40" i="41"/>
  <c r="AP40" i="41"/>
  <c r="AO40" i="41"/>
  <c r="AN40" i="41"/>
  <c r="AM40" i="41"/>
  <c r="AL40" i="41"/>
  <c r="AK40" i="41"/>
  <c r="AJ40" i="41"/>
  <c r="AH40" i="41"/>
  <c r="AG40" i="41"/>
  <c r="AF40" i="41"/>
  <c r="AE40" i="41"/>
  <c r="AD40" i="41"/>
  <c r="AC40" i="41"/>
  <c r="AB40" i="41"/>
  <c r="AA40" i="41"/>
  <c r="Z40" i="41"/>
  <c r="Y40" i="41"/>
  <c r="X40" i="41"/>
  <c r="W40" i="41"/>
  <c r="V40" i="41"/>
  <c r="U40" i="41"/>
  <c r="T40" i="41"/>
  <c r="S40" i="41"/>
  <c r="CB39" i="41"/>
  <c r="CA39" i="41"/>
  <c r="BZ39" i="41"/>
  <c r="BY39" i="41"/>
  <c r="BX39" i="41"/>
  <c r="BV39" i="41"/>
  <c r="BU39" i="41"/>
  <c r="BT39" i="41"/>
  <c r="BS39" i="41"/>
  <c r="BR39" i="41"/>
  <c r="BQ39" i="41"/>
  <c r="BP39" i="41"/>
  <c r="BO39" i="41"/>
  <c r="BN39" i="41"/>
  <c r="BM39" i="41"/>
  <c r="BL39" i="41"/>
  <c r="BK39" i="41"/>
  <c r="BJ39" i="41"/>
  <c r="BI39" i="41"/>
  <c r="BH39" i="41"/>
  <c r="BG39" i="41"/>
  <c r="BF39" i="41"/>
  <c r="BE39" i="41"/>
  <c r="BD39" i="41"/>
  <c r="BC39" i="41"/>
  <c r="BB39" i="41"/>
  <c r="BA39" i="41"/>
  <c r="AZ39" i="41"/>
  <c r="AY39" i="41"/>
  <c r="AX39" i="41"/>
  <c r="AW39" i="41"/>
  <c r="AV39" i="41"/>
  <c r="AU39" i="41"/>
  <c r="AT39" i="41"/>
  <c r="AS39" i="41"/>
  <c r="AR39" i="41"/>
  <c r="AQ39" i="41"/>
  <c r="AP39" i="41"/>
  <c r="AO39" i="41"/>
  <c r="AN39" i="41"/>
  <c r="AM39" i="41"/>
  <c r="AL39" i="41"/>
  <c r="AK39" i="41"/>
  <c r="AJ39" i="41"/>
  <c r="AH39" i="41"/>
  <c r="AG39" i="41"/>
  <c r="AF39" i="41"/>
  <c r="AE39" i="41"/>
  <c r="AD39" i="41"/>
  <c r="AC39" i="41"/>
  <c r="AB39" i="41"/>
  <c r="AA39" i="41"/>
  <c r="Z39" i="41"/>
  <c r="Y39" i="41"/>
  <c r="X39" i="41"/>
  <c r="W39" i="41"/>
  <c r="V39" i="41"/>
  <c r="U39" i="41"/>
  <c r="T39" i="41"/>
  <c r="S39" i="41"/>
  <c r="CB38" i="41"/>
  <c r="CA38" i="41"/>
  <c r="BZ38" i="41"/>
  <c r="BY38" i="41"/>
  <c r="BX38" i="41"/>
  <c r="BV38" i="41"/>
  <c r="BU38" i="41"/>
  <c r="BT38" i="41"/>
  <c r="BS38" i="41"/>
  <c r="BR38" i="41"/>
  <c r="BQ38" i="41"/>
  <c r="BP38" i="41"/>
  <c r="BO38" i="41"/>
  <c r="BN38" i="41"/>
  <c r="BM38" i="41"/>
  <c r="BL38" i="41"/>
  <c r="BK38" i="41"/>
  <c r="BJ38" i="41"/>
  <c r="BI38" i="41"/>
  <c r="BH38" i="41"/>
  <c r="BG38" i="41"/>
  <c r="BF38" i="41"/>
  <c r="BE38" i="41"/>
  <c r="BD38" i="41"/>
  <c r="BC38" i="41"/>
  <c r="BB38" i="41"/>
  <c r="BA38" i="41"/>
  <c r="AZ38" i="41"/>
  <c r="AY38" i="41"/>
  <c r="AX38" i="41"/>
  <c r="AW38" i="41"/>
  <c r="AV38" i="41"/>
  <c r="AU38" i="41"/>
  <c r="AT38" i="41"/>
  <c r="AS38" i="41"/>
  <c r="AR38" i="41"/>
  <c r="AQ38" i="41"/>
  <c r="AP38" i="41"/>
  <c r="AO38" i="41"/>
  <c r="AN38" i="41"/>
  <c r="AM38" i="41"/>
  <c r="AL38" i="41"/>
  <c r="AK38" i="41"/>
  <c r="AJ38" i="41"/>
  <c r="AH38" i="41"/>
  <c r="AG38" i="41"/>
  <c r="AF38" i="41"/>
  <c r="AE38" i="41"/>
  <c r="AD38" i="41"/>
  <c r="AC38" i="41"/>
  <c r="AB38" i="41"/>
  <c r="AA38" i="41"/>
  <c r="Z38" i="41"/>
  <c r="Y38" i="41"/>
  <c r="X38" i="41"/>
  <c r="W38" i="41"/>
  <c r="V38" i="41"/>
  <c r="U38" i="41"/>
  <c r="T38" i="41"/>
  <c r="S38" i="41"/>
  <c r="CB37" i="41"/>
  <c r="CA37" i="41"/>
  <c r="BZ37" i="41"/>
  <c r="BY37" i="41"/>
  <c r="BX37" i="41"/>
  <c r="BV37" i="41"/>
  <c r="BU37" i="41"/>
  <c r="BT37" i="41"/>
  <c r="BS37" i="41"/>
  <c r="BR37" i="41"/>
  <c r="BQ37" i="41"/>
  <c r="BP37" i="41"/>
  <c r="BO37" i="41"/>
  <c r="BN37" i="41"/>
  <c r="BM37" i="41"/>
  <c r="BL37" i="41"/>
  <c r="BK37" i="41"/>
  <c r="BJ37" i="41"/>
  <c r="BI37" i="41"/>
  <c r="BH37" i="41"/>
  <c r="BG37" i="41"/>
  <c r="BF37" i="41"/>
  <c r="BE37" i="41"/>
  <c r="BD37" i="41"/>
  <c r="BC37" i="41"/>
  <c r="BB37" i="41"/>
  <c r="BA37" i="41"/>
  <c r="AZ37" i="41"/>
  <c r="AY37" i="41"/>
  <c r="AX37" i="41"/>
  <c r="AW37" i="41"/>
  <c r="AV37" i="41"/>
  <c r="AU37" i="41"/>
  <c r="AT37" i="41"/>
  <c r="AS37" i="41"/>
  <c r="AR37" i="41"/>
  <c r="AQ37" i="41"/>
  <c r="AP37" i="41"/>
  <c r="AO37" i="41"/>
  <c r="AN37" i="41"/>
  <c r="AM37" i="41"/>
  <c r="AL37" i="41"/>
  <c r="AK37" i="41"/>
  <c r="AJ37" i="41"/>
  <c r="AH37" i="41"/>
  <c r="AG37" i="41"/>
  <c r="AF37" i="41"/>
  <c r="AE37" i="41"/>
  <c r="AD37" i="41"/>
  <c r="AC37" i="41"/>
  <c r="AB37" i="41"/>
  <c r="AA37" i="41"/>
  <c r="Z37" i="41"/>
  <c r="Y37" i="41"/>
  <c r="X37" i="41"/>
  <c r="W37" i="41"/>
  <c r="V37" i="41"/>
  <c r="U37" i="41"/>
  <c r="T37" i="41"/>
  <c r="S37" i="41"/>
  <c r="CB36" i="41"/>
  <c r="CA36" i="41"/>
  <c r="BZ36" i="41"/>
  <c r="BY36" i="41"/>
  <c r="BX36" i="41"/>
  <c r="BV36" i="41"/>
  <c r="BU36" i="41"/>
  <c r="BT36" i="41"/>
  <c r="BS36" i="41"/>
  <c r="BR36" i="41"/>
  <c r="BQ36" i="41"/>
  <c r="BP36" i="41"/>
  <c r="BO36" i="41"/>
  <c r="BN36" i="41"/>
  <c r="BM36" i="41"/>
  <c r="BL36" i="41"/>
  <c r="BK36" i="41"/>
  <c r="BJ36" i="41"/>
  <c r="BI36" i="41"/>
  <c r="BH36" i="41"/>
  <c r="BG36" i="41"/>
  <c r="BF36" i="41"/>
  <c r="BE36" i="41"/>
  <c r="BD36" i="41"/>
  <c r="BC36" i="41"/>
  <c r="BB36" i="41"/>
  <c r="BA36" i="41"/>
  <c r="AZ36" i="41"/>
  <c r="AY36" i="41"/>
  <c r="AX36" i="41"/>
  <c r="AW36" i="41"/>
  <c r="AV36" i="41"/>
  <c r="AU36" i="41"/>
  <c r="AT36" i="41"/>
  <c r="AS36" i="41"/>
  <c r="AR36" i="41"/>
  <c r="AQ36" i="41"/>
  <c r="AP36" i="41"/>
  <c r="AO36" i="41"/>
  <c r="AN36" i="41"/>
  <c r="AM36" i="41"/>
  <c r="AL36" i="41"/>
  <c r="AK36" i="41"/>
  <c r="AJ36" i="41"/>
  <c r="AH36" i="41"/>
  <c r="AG36" i="41"/>
  <c r="AF36" i="41"/>
  <c r="AE36" i="41"/>
  <c r="AD36" i="41"/>
  <c r="AC36" i="41"/>
  <c r="AB36" i="41"/>
  <c r="AA36" i="41"/>
  <c r="Z36" i="41"/>
  <c r="Y36" i="41"/>
  <c r="X36" i="41"/>
  <c r="W36" i="41"/>
  <c r="V36" i="41"/>
  <c r="U36" i="41"/>
  <c r="T36" i="41"/>
  <c r="S36" i="41"/>
  <c r="CB35" i="41"/>
  <c r="CA35" i="41"/>
  <c r="BZ35" i="41"/>
  <c r="BY35" i="41"/>
  <c r="BX35" i="41"/>
  <c r="BV35" i="41"/>
  <c r="BU35" i="41"/>
  <c r="BT35" i="41"/>
  <c r="BS35" i="41"/>
  <c r="BR35" i="41"/>
  <c r="BQ35" i="41"/>
  <c r="BP35" i="41"/>
  <c r="BO35" i="41"/>
  <c r="BN35" i="41"/>
  <c r="BM35" i="41"/>
  <c r="BL35" i="41"/>
  <c r="BK35" i="41"/>
  <c r="BJ35" i="41"/>
  <c r="BI35" i="41"/>
  <c r="BH35" i="41"/>
  <c r="BG35" i="41"/>
  <c r="BF35" i="41"/>
  <c r="BE35" i="41"/>
  <c r="BD35" i="41"/>
  <c r="BC35" i="41"/>
  <c r="BB35" i="41"/>
  <c r="BA35" i="41"/>
  <c r="AZ35" i="41"/>
  <c r="AY35" i="41"/>
  <c r="AX35" i="41"/>
  <c r="AW35" i="41"/>
  <c r="AV35" i="41"/>
  <c r="AU35" i="41"/>
  <c r="AT35" i="41"/>
  <c r="AS35" i="41"/>
  <c r="AR35" i="41"/>
  <c r="AQ35" i="41"/>
  <c r="AP35" i="41"/>
  <c r="AO35" i="41"/>
  <c r="AN35" i="41"/>
  <c r="AM35" i="41"/>
  <c r="AL35" i="41"/>
  <c r="AK35" i="41"/>
  <c r="AJ35" i="41"/>
  <c r="AH35" i="41"/>
  <c r="AG35" i="41"/>
  <c r="AF35" i="41"/>
  <c r="AE35" i="41"/>
  <c r="AD35" i="41"/>
  <c r="AC35" i="41"/>
  <c r="AB35" i="41"/>
  <c r="AA35" i="41"/>
  <c r="Z35" i="41"/>
  <c r="Y35" i="41"/>
  <c r="X35" i="41"/>
  <c r="W35" i="41"/>
  <c r="V35" i="41"/>
  <c r="U35" i="41"/>
  <c r="T35" i="41"/>
  <c r="S35" i="41"/>
  <c r="CB34" i="41"/>
  <c r="CA34" i="41"/>
  <c r="BZ34" i="41"/>
  <c r="BY34" i="41"/>
  <c r="BX34" i="41"/>
  <c r="BV34" i="41"/>
  <c r="BU34" i="41"/>
  <c r="BT34" i="41"/>
  <c r="BS34" i="41"/>
  <c r="BR34" i="41"/>
  <c r="BQ34" i="41"/>
  <c r="BP34" i="41"/>
  <c r="BO34" i="41"/>
  <c r="BN34" i="41"/>
  <c r="BM34" i="41"/>
  <c r="BL34" i="41"/>
  <c r="BK34" i="41"/>
  <c r="BJ34" i="41"/>
  <c r="BI34" i="41"/>
  <c r="BH34" i="41"/>
  <c r="BG34" i="41"/>
  <c r="BF34" i="41"/>
  <c r="BE34" i="41"/>
  <c r="BD34" i="41"/>
  <c r="BC34" i="41"/>
  <c r="BB34" i="41"/>
  <c r="BA34" i="41"/>
  <c r="AZ34" i="41"/>
  <c r="AY34" i="41"/>
  <c r="AX34" i="41"/>
  <c r="AW34" i="41"/>
  <c r="AV34" i="41"/>
  <c r="AU34" i="41"/>
  <c r="AT34" i="41"/>
  <c r="AS34" i="41"/>
  <c r="AR34" i="41"/>
  <c r="AQ34" i="41"/>
  <c r="AP34" i="41"/>
  <c r="AO34" i="41"/>
  <c r="AN34" i="41"/>
  <c r="AM34" i="41"/>
  <c r="AL34" i="41"/>
  <c r="AK34" i="41"/>
  <c r="AJ34" i="41"/>
  <c r="AH34" i="41"/>
  <c r="AG34" i="41"/>
  <c r="AF34" i="41"/>
  <c r="AE34" i="41"/>
  <c r="AD34" i="41"/>
  <c r="AC34" i="41"/>
  <c r="AB34" i="41"/>
  <c r="AA34" i="41"/>
  <c r="Z34" i="41"/>
  <c r="Y34" i="41"/>
  <c r="X34" i="41"/>
  <c r="W34" i="41"/>
  <c r="V34" i="41"/>
  <c r="U34" i="41"/>
  <c r="T34" i="41"/>
  <c r="S34" i="41"/>
  <c r="CB33" i="41"/>
  <c r="CA33" i="41"/>
  <c r="BZ33" i="41"/>
  <c r="BY33" i="41"/>
  <c r="BX33" i="41"/>
  <c r="BV33" i="41"/>
  <c r="BU33" i="41"/>
  <c r="BT33" i="41"/>
  <c r="BS33" i="41"/>
  <c r="BR33" i="41"/>
  <c r="BQ33" i="41"/>
  <c r="BP33" i="41"/>
  <c r="BO33" i="41"/>
  <c r="BN33" i="41"/>
  <c r="BM33" i="41"/>
  <c r="BL33" i="41"/>
  <c r="BK33" i="41"/>
  <c r="BJ33" i="41"/>
  <c r="BI33" i="41"/>
  <c r="BH33" i="41"/>
  <c r="BG33" i="41"/>
  <c r="BF33" i="41"/>
  <c r="BE33" i="41"/>
  <c r="BD33" i="41"/>
  <c r="BC33" i="41"/>
  <c r="BB33" i="41"/>
  <c r="BA33" i="41"/>
  <c r="AZ33" i="41"/>
  <c r="AY33" i="41"/>
  <c r="AX33" i="41"/>
  <c r="AW33" i="41"/>
  <c r="AV33" i="41"/>
  <c r="AU33" i="41"/>
  <c r="AT33" i="41"/>
  <c r="AS33" i="41"/>
  <c r="AR33" i="41"/>
  <c r="AQ33" i="41"/>
  <c r="AP33" i="41"/>
  <c r="AO33" i="41"/>
  <c r="AN33" i="41"/>
  <c r="AM33" i="41"/>
  <c r="AL33" i="41"/>
  <c r="AK33" i="41"/>
  <c r="AJ33" i="41"/>
  <c r="AH33" i="41"/>
  <c r="AG33" i="41"/>
  <c r="AF33" i="41"/>
  <c r="AE33" i="41"/>
  <c r="AD33" i="41"/>
  <c r="AC33" i="41"/>
  <c r="AB33" i="41"/>
  <c r="AA33" i="41"/>
  <c r="Z33" i="41"/>
  <c r="Y33" i="41"/>
  <c r="X33" i="41"/>
  <c r="W33" i="41"/>
  <c r="V33" i="41"/>
  <c r="U33" i="41"/>
  <c r="T33" i="41"/>
  <c r="S33" i="41"/>
  <c r="CB32" i="41"/>
  <c r="CA32" i="41"/>
  <c r="BZ32" i="41"/>
  <c r="BY32" i="41"/>
  <c r="BX32" i="41"/>
  <c r="BV32" i="41"/>
  <c r="BU32" i="41"/>
  <c r="BT32" i="41"/>
  <c r="BS32" i="41"/>
  <c r="BR32" i="41"/>
  <c r="BQ32" i="41"/>
  <c r="BP32" i="41"/>
  <c r="BO32" i="41"/>
  <c r="BN32" i="41"/>
  <c r="BM32" i="41"/>
  <c r="BL32" i="41"/>
  <c r="BK32" i="41"/>
  <c r="BJ32" i="41"/>
  <c r="BI32" i="41"/>
  <c r="BH32" i="41"/>
  <c r="BG32" i="41"/>
  <c r="BF32" i="41"/>
  <c r="BE32" i="41"/>
  <c r="BD32" i="41"/>
  <c r="BC32" i="41"/>
  <c r="BB32" i="41"/>
  <c r="BA32" i="41"/>
  <c r="AZ32" i="41"/>
  <c r="AY32" i="41"/>
  <c r="AX32" i="41"/>
  <c r="AW32" i="41"/>
  <c r="AV32" i="41"/>
  <c r="AU32" i="41"/>
  <c r="AT32" i="41"/>
  <c r="AS32" i="41"/>
  <c r="AR32" i="41"/>
  <c r="AQ32" i="41"/>
  <c r="AP32" i="41"/>
  <c r="AO32" i="41"/>
  <c r="AN32" i="41"/>
  <c r="AM32" i="41"/>
  <c r="AL32" i="41"/>
  <c r="AK32" i="41"/>
  <c r="AJ32" i="41"/>
  <c r="AH32" i="41"/>
  <c r="AG32" i="41"/>
  <c r="AF32" i="41"/>
  <c r="AE32" i="41"/>
  <c r="AD32" i="41"/>
  <c r="AC32" i="41"/>
  <c r="AB32" i="41"/>
  <c r="AA32" i="41"/>
  <c r="Z32" i="41"/>
  <c r="Y32" i="41"/>
  <c r="X32" i="41"/>
  <c r="W32" i="41"/>
  <c r="V32" i="41"/>
  <c r="U32" i="41"/>
  <c r="T32" i="41"/>
  <c r="S32" i="41"/>
  <c r="CB31" i="41"/>
  <c r="CA31" i="41"/>
  <c r="BZ31" i="41"/>
  <c r="BY31" i="41"/>
  <c r="BX31" i="41"/>
  <c r="BV31" i="41"/>
  <c r="BU31" i="41"/>
  <c r="BT31" i="41"/>
  <c r="BS31" i="41"/>
  <c r="BR31" i="41"/>
  <c r="BQ31" i="41"/>
  <c r="BP31" i="41"/>
  <c r="BO31" i="41"/>
  <c r="BN31" i="41"/>
  <c r="BM31" i="41"/>
  <c r="BL31" i="41"/>
  <c r="BK31" i="41"/>
  <c r="BJ31" i="41"/>
  <c r="BI31" i="41"/>
  <c r="BH31" i="41"/>
  <c r="BG31" i="41"/>
  <c r="BF31" i="41"/>
  <c r="BE31" i="41"/>
  <c r="BD31" i="41"/>
  <c r="BC31" i="41"/>
  <c r="BB31" i="41"/>
  <c r="BA31" i="41"/>
  <c r="AZ31" i="41"/>
  <c r="AY31" i="41"/>
  <c r="AX31" i="41"/>
  <c r="AW31" i="41"/>
  <c r="AV31" i="41"/>
  <c r="AU31" i="41"/>
  <c r="AT31" i="41"/>
  <c r="AS31" i="41"/>
  <c r="AR31" i="41"/>
  <c r="AQ31" i="41"/>
  <c r="AP31" i="41"/>
  <c r="AO31" i="41"/>
  <c r="AN31" i="41"/>
  <c r="AM31" i="41"/>
  <c r="AL31" i="41"/>
  <c r="AK31" i="41"/>
  <c r="AJ31" i="41"/>
  <c r="AH31" i="41"/>
  <c r="AG31" i="41"/>
  <c r="AF31" i="41"/>
  <c r="AE31" i="41"/>
  <c r="AD31" i="41"/>
  <c r="AC31" i="41"/>
  <c r="AB31" i="41"/>
  <c r="AA31" i="41"/>
  <c r="Z31" i="41"/>
  <c r="Y31" i="41"/>
  <c r="X31" i="41"/>
  <c r="W31" i="41"/>
  <c r="V31" i="41"/>
  <c r="U31" i="41"/>
  <c r="T31" i="41"/>
  <c r="S31" i="41"/>
  <c r="CB30" i="41"/>
  <c r="CA30" i="41"/>
  <c r="BZ30" i="41"/>
  <c r="BY30" i="41"/>
  <c r="BX30" i="41"/>
  <c r="BV30" i="41"/>
  <c r="BU30" i="41"/>
  <c r="BT30" i="41"/>
  <c r="BS30" i="41"/>
  <c r="BR30" i="41"/>
  <c r="BQ30" i="41"/>
  <c r="BP30" i="41"/>
  <c r="BO30" i="41"/>
  <c r="BN30" i="41"/>
  <c r="BM30" i="41"/>
  <c r="BL30" i="41"/>
  <c r="BK30" i="41"/>
  <c r="BJ30" i="41"/>
  <c r="BI30" i="41"/>
  <c r="BH30" i="41"/>
  <c r="BG30" i="41"/>
  <c r="BF30" i="41"/>
  <c r="BE30" i="41"/>
  <c r="BD30" i="41"/>
  <c r="BC30" i="41"/>
  <c r="BB30" i="41"/>
  <c r="BA30" i="41"/>
  <c r="AZ30" i="41"/>
  <c r="AY30" i="41"/>
  <c r="AX30" i="41"/>
  <c r="AW30" i="41"/>
  <c r="AV30" i="41"/>
  <c r="AU30" i="41"/>
  <c r="AT30" i="41"/>
  <c r="AS30" i="41"/>
  <c r="AR30" i="41"/>
  <c r="AQ30" i="41"/>
  <c r="AP30" i="41"/>
  <c r="AO30" i="41"/>
  <c r="AN30" i="41"/>
  <c r="AM30" i="41"/>
  <c r="AL30" i="41"/>
  <c r="AK30" i="41"/>
  <c r="AJ30" i="41"/>
  <c r="AH30" i="41"/>
  <c r="AG30" i="41"/>
  <c r="AF30" i="41"/>
  <c r="AE30" i="41"/>
  <c r="AD30" i="41"/>
  <c r="AC30" i="41"/>
  <c r="AB30" i="41"/>
  <c r="AA30" i="41"/>
  <c r="Z30" i="41"/>
  <c r="Y30" i="41"/>
  <c r="X30" i="41"/>
  <c r="W30" i="41"/>
  <c r="V30" i="41"/>
  <c r="U30" i="41"/>
  <c r="T30" i="41"/>
  <c r="S30" i="41"/>
  <c r="CB29" i="41"/>
  <c r="CA29" i="41"/>
  <c r="BZ29" i="41"/>
  <c r="BY29" i="41"/>
  <c r="BX29" i="41"/>
  <c r="BV29" i="41"/>
  <c r="BU29" i="41"/>
  <c r="BT29" i="41"/>
  <c r="BS29" i="41"/>
  <c r="BR29" i="41"/>
  <c r="BQ29" i="41"/>
  <c r="BP29" i="41"/>
  <c r="BO29" i="41"/>
  <c r="BN29" i="41"/>
  <c r="BM29" i="41"/>
  <c r="BL29" i="41"/>
  <c r="BK29" i="41"/>
  <c r="BJ29" i="41"/>
  <c r="BI29" i="41"/>
  <c r="BH29" i="41"/>
  <c r="BG29" i="41"/>
  <c r="BF29" i="41"/>
  <c r="BE29" i="41"/>
  <c r="BD29" i="41"/>
  <c r="BC29" i="41"/>
  <c r="BB29" i="41"/>
  <c r="BA29" i="41"/>
  <c r="AZ29" i="41"/>
  <c r="AY29" i="41"/>
  <c r="AX29" i="41"/>
  <c r="AW29" i="41"/>
  <c r="AV29" i="41"/>
  <c r="AU29" i="41"/>
  <c r="AT29" i="41"/>
  <c r="AS29" i="41"/>
  <c r="AR29" i="41"/>
  <c r="AQ29" i="41"/>
  <c r="AP29" i="41"/>
  <c r="AO29" i="41"/>
  <c r="AN29" i="41"/>
  <c r="AM29" i="41"/>
  <c r="AL29" i="41"/>
  <c r="AK29" i="41"/>
  <c r="AJ29" i="41"/>
  <c r="AH29" i="41"/>
  <c r="AG29" i="41"/>
  <c r="AF29" i="41"/>
  <c r="AE29" i="41"/>
  <c r="AD29" i="41"/>
  <c r="AC29" i="41"/>
  <c r="AB29" i="41"/>
  <c r="AA29" i="41"/>
  <c r="Z29" i="41"/>
  <c r="Y29" i="41"/>
  <c r="X29" i="41"/>
  <c r="W29" i="41"/>
  <c r="V29" i="41"/>
  <c r="U29" i="41"/>
  <c r="T29" i="41"/>
  <c r="S29" i="41"/>
  <c r="R21" i="41" l="1"/>
  <c r="Q21" i="41"/>
  <c r="I69" i="41"/>
  <c r="F21" i="41" s="1"/>
  <c r="G21" i="41" s="1"/>
  <c r="U7" i="41"/>
  <c r="U9" i="41"/>
  <c r="U11" i="41"/>
  <c r="U13" i="41"/>
  <c r="U6" i="41"/>
  <c r="U8" i="41"/>
  <c r="U10" i="41"/>
  <c r="U12" i="41"/>
  <c r="U14" i="41"/>
  <c r="E69" i="41"/>
  <c r="BW31" i="41"/>
  <c r="BW35" i="41"/>
  <c r="BW39" i="41"/>
  <c r="BW41" i="41"/>
  <c r="BW43" i="41"/>
  <c r="BW45" i="41"/>
  <c r="BW47" i="41"/>
  <c r="BW49" i="41"/>
  <c r="BW51" i="41"/>
  <c r="BW7" i="41"/>
  <c r="BW9" i="41"/>
  <c r="BW11" i="41"/>
  <c r="BW13" i="41"/>
  <c r="BW29" i="41"/>
  <c r="BW33" i="41"/>
  <c r="BW37" i="41"/>
  <c r="BW30" i="41"/>
  <c r="BW32" i="41"/>
  <c r="BW34" i="41"/>
  <c r="BW36" i="41"/>
  <c r="BW38" i="41"/>
  <c r="BW40" i="41"/>
  <c r="BW42" i="41"/>
  <c r="BW44" i="41"/>
  <c r="BW46" i="41"/>
  <c r="BW48" i="41"/>
  <c r="BW50" i="41"/>
  <c r="BW52" i="41"/>
  <c r="BW6" i="41"/>
  <c r="BW8" i="41"/>
  <c r="BW10" i="41"/>
  <c r="BW12" i="41"/>
  <c r="BW14" i="41"/>
  <c r="G69" i="41"/>
  <c r="AI31" i="41"/>
  <c r="AI33" i="41"/>
  <c r="AI37" i="41"/>
  <c r="AI45" i="41"/>
  <c r="AI47" i="41"/>
  <c r="AI7" i="41"/>
  <c r="G22" i="41"/>
  <c r="C75" i="41" s="1"/>
  <c r="AI29" i="41"/>
  <c r="AI41" i="41"/>
  <c r="AI51" i="41"/>
  <c r="AI11" i="41"/>
  <c r="AI13" i="41"/>
  <c r="AI35" i="41"/>
  <c r="AI39" i="41"/>
  <c r="AI43" i="41"/>
  <c r="AI49" i="41"/>
  <c r="AI9" i="41"/>
  <c r="AI30" i="41"/>
  <c r="AI32" i="41"/>
  <c r="AI34" i="41"/>
  <c r="AI36" i="41"/>
  <c r="AI38" i="41"/>
  <c r="AI40" i="41"/>
  <c r="AI42" i="41"/>
  <c r="AI44" i="41"/>
  <c r="AI46" i="41"/>
  <c r="AI48" i="41"/>
  <c r="AI50" i="41"/>
  <c r="AI52" i="41"/>
  <c r="AI6" i="41"/>
  <c r="AI8" i="41"/>
  <c r="AI10" i="41"/>
  <c r="AI12" i="41"/>
  <c r="AI14" i="41"/>
  <c r="M22" i="41"/>
  <c r="C76" i="41" s="1"/>
  <c r="Q17" i="41"/>
  <c r="V70" i="13" s="1"/>
  <c r="Q18" i="41"/>
  <c r="V71" i="13" s="1"/>
  <c r="Q19" i="41"/>
  <c r="V72" i="13" s="1"/>
  <c r="R19" i="41"/>
  <c r="H35" i="66"/>
  <c r="X74" i="13"/>
  <c r="X62" i="13"/>
  <c r="X66" i="13"/>
  <c r="X70" i="13"/>
  <c r="X71" i="13"/>
  <c r="X65" i="13"/>
  <c r="X80" i="13"/>
  <c r="I10" i="66"/>
  <c r="H6" i="66"/>
  <c r="I4" i="66"/>
  <c r="H7" i="66"/>
  <c r="I5" i="66"/>
  <c r="H8" i="66"/>
  <c r="H19" i="66"/>
  <c r="I16" i="66"/>
  <c r="H17" i="66"/>
  <c r="I18" i="66"/>
  <c r="H15" i="66"/>
  <c r="I37" i="66"/>
  <c r="H39" i="66"/>
  <c r="I40" i="66"/>
  <c r="H41" i="66"/>
  <c r="I42" i="66"/>
  <c r="H43" i="66"/>
  <c r="I25" i="66"/>
  <c r="H21" i="66"/>
  <c r="I14" i="66"/>
  <c r="H13" i="66"/>
  <c r="I11" i="66"/>
  <c r="H12" i="66"/>
  <c r="I20" i="66"/>
  <c r="H26" i="66"/>
  <c r="I23" i="66"/>
  <c r="H27" i="66"/>
  <c r="I45" i="66"/>
  <c r="H31" i="66"/>
  <c r="I29" i="66"/>
  <c r="H34" i="66"/>
  <c r="I52" i="66"/>
  <c r="H28" i="66"/>
  <c r="I36" i="66"/>
  <c r="I22" i="66"/>
  <c r="H38" i="66"/>
  <c r="I35" i="66"/>
  <c r="X67" i="13"/>
  <c r="X69" i="13"/>
  <c r="X72" i="13"/>
  <c r="X76" i="13"/>
  <c r="H10" i="66"/>
  <c r="I6" i="66"/>
  <c r="H4" i="66"/>
  <c r="I7" i="66"/>
  <c r="H5" i="66"/>
  <c r="I8" i="66"/>
  <c r="I19" i="66"/>
  <c r="H16" i="66"/>
  <c r="I17" i="66"/>
  <c r="H18" i="66"/>
  <c r="I15" i="66"/>
  <c r="H37" i="66"/>
  <c r="I39" i="66"/>
  <c r="H40" i="66"/>
  <c r="I41" i="66"/>
  <c r="H42" i="66"/>
  <c r="I43" i="66"/>
  <c r="H25" i="66"/>
  <c r="I21" i="66"/>
  <c r="H14" i="66"/>
  <c r="I13" i="66"/>
  <c r="H11" i="66"/>
  <c r="I12" i="66"/>
  <c r="H20" i="66"/>
  <c r="I26" i="66"/>
  <c r="H23" i="66"/>
  <c r="I27" i="66"/>
  <c r="H45" i="66"/>
  <c r="I31" i="66"/>
  <c r="H29" i="66"/>
  <c r="I34" i="66"/>
  <c r="H52" i="66"/>
  <c r="I28" i="66"/>
  <c r="H36" i="66"/>
  <c r="H22" i="66"/>
  <c r="I38" i="66"/>
  <c r="Q15" i="41"/>
  <c r="V80" i="13" s="1"/>
  <c r="Q16" i="41"/>
  <c r="V69" i="13" s="1"/>
  <c r="N65" i="4" l="1"/>
  <c r="N70" i="4"/>
  <c r="N69" i="4"/>
  <c r="N64" i="4"/>
  <c r="N78" i="4"/>
  <c r="C77" i="41"/>
  <c r="AQ23" i="66"/>
  <c r="AQ44" i="66"/>
  <c r="G44" i="66" s="1"/>
  <c r="AU44" i="66" s="1"/>
  <c r="AQ51" i="66"/>
  <c r="G51" i="66" s="1"/>
  <c r="AU51" i="66" s="1"/>
  <c r="Q43" i="41"/>
  <c r="AP41" i="66" s="1"/>
  <c r="Q9" i="41"/>
  <c r="V65" i="13" s="1"/>
  <c r="N63" i="4" s="1"/>
  <c r="R10" i="41"/>
  <c r="AQ14" i="66"/>
  <c r="Q14" i="41"/>
  <c r="V79" i="13" s="1"/>
  <c r="AQ47" i="66"/>
  <c r="G47" i="66" s="1"/>
  <c r="AU47" i="66" s="1"/>
  <c r="AQ48" i="66"/>
  <c r="G48" i="66" s="1"/>
  <c r="AU48" i="66" s="1"/>
  <c r="AQ7" i="66"/>
  <c r="R14" i="41"/>
  <c r="Q6" i="41"/>
  <c r="V67" i="13" s="1"/>
  <c r="N66" i="4" s="1"/>
  <c r="AQ57" i="66"/>
  <c r="G57" i="66" s="1"/>
  <c r="AU57" i="66" s="1"/>
  <c r="AQ49" i="66"/>
  <c r="G49" i="66" s="1"/>
  <c r="AU49" i="66" s="1"/>
  <c r="AQ52" i="66"/>
  <c r="AQ50" i="66"/>
  <c r="G50" i="66" s="1"/>
  <c r="AU50" i="66" s="1"/>
  <c r="Q13" i="41"/>
  <c r="V78" i="13" s="1"/>
  <c r="N76" i="4" s="1"/>
  <c r="Q10" i="41"/>
  <c r="V62" i="13" s="1"/>
  <c r="N60" i="4" s="1"/>
  <c r="Q50" i="41"/>
  <c r="AP14" i="66" s="1"/>
  <c r="Q42" i="41"/>
  <c r="AP40" i="66" s="1"/>
  <c r="AQ45" i="66"/>
  <c r="AQ35" i="66"/>
  <c r="Q47" i="41"/>
  <c r="AP36" i="66" s="1"/>
  <c r="Q31" i="41"/>
  <c r="AP53" i="66" s="1"/>
  <c r="F53" i="66" s="1"/>
  <c r="Q12" i="41"/>
  <c r="V77" i="13" s="1"/>
  <c r="AQ34" i="66"/>
  <c r="AQ42" i="66"/>
  <c r="Q36" i="41"/>
  <c r="AP47" i="66" s="1"/>
  <c r="F47" i="66" s="1"/>
  <c r="Q35" i="41"/>
  <c r="AP46" i="66" s="1"/>
  <c r="F46" i="66" s="1"/>
  <c r="R11" i="41"/>
  <c r="R7" i="41"/>
  <c r="R8" i="41"/>
  <c r="Q48" i="41"/>
  <c r="AP7" i="66" s="1"/>
  <c r="AQ55" i="66"/>
  <c r="G55" i="66" s="1"/>
  <c r="AU55" i="66" s="1"/>
  <c r="Q32" i="41"/>
  <c r="AP54" i="66" s="1"/>
  <c r="F54" i="66" s="1"/>
  <c r="AQ39" i="66"/>
  <c r="Q45" i="41"/>
  <c r="AP43" i="66" s="1"/>
  <c r="I84" i="41"/>
  <c r="Q40" i="41"/>
  <c r="AP55" i="66" s="1"/>
  <c r="F55" i="66" s="1"/>
  <c r="Q30" i="41"/>
  <c r="AP52" i="66" s="1"/>
  <c r="Q8" i="41"/>
  <c r="V66" i="13" s="1"/>
  <c r="N67" i="4" s="1"/>
  <c r="AQ54" i="66"/>
  <c r="G54" i="66" s="1"/>
  <c r="AU54" i="66" s="1"/>
  <c r="Q46" i="41"/>
  <c r="AP57" i="66" s="1"/>
  <c r="F57" i="66" s="1"/>
  <c r="Q44" i="41"/>
  <c r="AP42" i="66" s="1"/>
  <c r="R6" i="41"/>
  <c r="Q38" i="41"/>
  <c r="AP49" i="66" s="1"/>
  <c r="F49" i="66" s="1"/>
  <c r="Q52" i="41"/>
  <c r="AP34" i="66" s="1"/>
  <c r="R12" i="41"/>
  <c r="Q29" i="41"/>
  <c r="AP44" i="66" s="1"/>
  <c r="F44" i="66" s="1"/>
  <c r="R13" i="41"/>
  <c r="Q49" i="41"/>
  <c r="AP23" i="66" s="1"/>
  <c r="Q51" i="41"/>
  <c r="AP35" i="66" s="1"/>
  <c r="Q7" i="41"/>
  <c r="V74" i="13" s="1"/>
  <c r="N72" i="4" s="1"/>
  <c r="E21" i="41"/>
  <c r="E22" i="41" s="1"/>
  <c r="E75" i="41" s="1"/>
  <c r="AQ40" i="66"/>
  <c r="Q34" i="41"/>
  <c r="AP45" i="66" s="1"/>
  <c r="AQ36" i="66"/>
  <c r="AQ41" i="66"/>
  <c r="Q39" i="41"/>
  <c r="AP50" i="66" s="1"/>
  <c r="F50" i="66" s="1"/>
  <c r="AQ43" i="66"/>
  <c r="Q41" i="41"/>
  <c r="AP39" i="66" s="1"/>
  <c r="Q37" i="41"/>
  <c r="AP48" i="66" s="1"/>
  <c r="F48" i="66" s="1"/>
  <c r="R9" i="41"/>
  <c r="Q33" i="41"/>
  <c r="AP51" i="66" s="1"/>
  <c r="F51" i="66" s="1"/>
  <c r="AQ46" i="66"/>
  <c r="G46" i="66" s="1"/>
  <c r="AU46" i="66" s="1"/>
  <c r="AQ53" i="66"/>
  <c r="G53" i="66" s="1"/>
  <c r="AU53" i="66" s="1"/>
  <c r="Q11" i="41"/>
  <c r="E48" i="5" l="1"/>
  <c r="AK30" i="66"/>
  <c r="AK35" i="66"/>
  <c r="AK33" i="66"/>
  <c r="P66" i="13"/>
  <c r="AK32" i="66"/>
  <c r="AK24" i="66"/>
  <c r="AJ33" i="66"/>
  <c r="P70" i="13"/>
  <c r="P78" i="13"/>
  <c r="AK14" i="66"/>
  <c r="AK36" i="66"/>
  <c r="P79" i="13"/>
  <c r="AK13" i="66"/>
  <c r="P71" i="13"/>
  <c r="AJ20" i="66"/>
  <c r="P65" i="13"/>
  <c r="AK28" i="66"/>
  <c r="AK21" i="66"/>
  <c r="AJ36" i="66"/>
  <c r="AJ52" i="66"/>
  <c r="AJ13" i="66"/>
  <c r="AK34" i="66"/>
  <c r="AJ39" i="66"/>
  <c r="AK6" i="66"/>
  <c r="AJ34" i="66"/>
  <c r="AJ14" i="66"/>
  <c r="AJ45" i="66"/>
  <c r="AK9" i="66"/>
  <c r="AK40" i="66"/>
  <c r="P75" i="13"/>
  <c r="AJ31" i="66"/>
  <c r="AJ11" i="66"/>
  <c r="AK52" i="66"/>
  <c r="AJ40" i="66"/>
  <c r="AK45" i="66"/>
  <c r="P73" i="13"/>
  <c r="AI29" i="66"/>
  <c r="AH43" i="66"/>
  <c r="AI24" i="66"/>
  <c r="H75" i="4"/>
  <c r="N75" i="4"/>
  <c r="N77" i="4"/>
  <c r="R42" i="41"/>
  <c r="E77" i="41"/>
  <c r="H48" i="5" s="1"/>
  <c r="Q24" i="41"/>
  <c r="Q26" i="41" s="1"/>
  <c r="E72" i="41" s="1"/>
  <c r="V76" i="13"/>
  <c r="N74" i="4" s="1"/>
  <c r="P22" i="41"/>
  <c r="P24" i="41" s="1"/>
  <c r="R24" i="41" s="1"/>
  <c r="R26" i="41" s="1"/>
  <c r="C72" i="41" s="1"/>
  <c r="AI7" i="66" l="1"/>
  <c r="AI11" i="66"/>
  <c r="AI41" i="66"/>
  <c r="AI36" i="66"/>
  <c r="AH12" i="66"/>
  <c r="AI42" i="66"/>
  <c r="O80" i="13"/>
  <c r="AH45" i="66"/>
  <c r="AH29" i="66"/>
  <c r="AI45" i="66"/>
  <c r="P74" i="13"/>
  <c r="AI22" i="66"/>
  <c r="AI40" i="66"/>
  <c r="AK22" i="66"/>
  <c r="AH5" i="66"/>
  <c r="AH41" i="66"/>
  <c r="AI26" i="66"/>
  <c r="AJ26" i="66"/>
  <c r="AK10" i="66"/>
  <c r="AI31" i="66"/>
  <c r="AH35" i="66"/>
  <c r="O74" i="13"/>
  <c r="AH39" i="66"/>
  <c r="O66" i="13"/>
  <c r="O65" i="13"/>
  <c r="AI9" i="66"/>
  <c r="AI35" i="66"/>
  <c r="AH38" i="66"/>
  <c r="AH36" i="66"/>
  <c r="AH8" i="66"/>
  <c r="AH32" i="66"/>
  <c r="AI6" i="66"/>
  <c r="AH33" i="66"/>
  <c r="AI33" i="66"/>
  <c r="O78" i="13"/>
  <c r="AI28" i="66"/>
  <c r="AH22" i="66"/>
  <c r="AI52" i="66"/>
  <c r="AI5" i="66"/>
  <c r="AH14" i="66"/>
  <c r="O79" i="13"/>
  <c r="AI39" i="66"/>
  <c r="O75" i="13"/>
  <c r="AI14" i="66"/>
  <c r="AH7" i="66"/>
  <c r="AH20" i="66"/>
  <c r="AI12" i="66"/>
  <c r="AI13" i="66"/>
  <c r="O71" i="13"/>
  <c r="AI32" i="66"/>
  <c r="AH34" i="66"/>
  <c r="AH28" i="66"/>
  <c r="AH40" i="66"/>
  <c r="AH24" i="66"/>
  <c r="AH25" i="66"/>
  <c r="AJ42" i="66"/>
  <c r="AJ24" i="66"/>
  <c r="AJ25" i="66"/>
  <c r="AJ21" i="66"/>
  <c r="AK8" i="66"/>
  <c r="AK29" i="66"/>
  <c r="AJ28" i="66"/>
  <c r="AK42" i="66"/>
  <c r="AJ5" i="66"/>
  <c r="AJ8" i="66"/>
  <c r="AJ43" i="66"/>
  <c r="P63" i="13"/>
  <c r="P67" i="13"/>
  <c r="P76" i="13"/>
  <c r="P69" i="13"/>
  <c r="AK12" i="66"/>
  <c r="AK25" i="66"/>
  <c r="AJ22" i="66"/>
  <c r="AK39" i="66"/>
  <c r="AK26" i="66"/>
  <c r="AJ35" i="66"/>
  <c r="AJ6" i="66"/>
  <c r="O76" i="13"/>
  <c r="AH10" i="66"/>
  <c r="AI20" i="66"/>
  <c r="AI25" i="66"/>
  <c r="O73" i="13"/>
  <c r="AI30" i="66"/>
  <c r="AH26" i="66"/>
  <c r="AI8" i="66"/>
  <c r="AI43" i="66"/>
  <c r="O62" i="13"/>
  <c r="AI21" i="66"/>
  <c r="AH6" i="66"/>
  <c r="AH42" i="66"/>
  <c r="O72" i="13"/>
  <c r="AH21" i="66"/>
  <c r="AH13" i="66"/>
  <c r="AH9" i="66"/>
  <c r="AI34" i="66"/>
  <c r="AH30" i="66"/>
  <c r="O63" i="13"/>
  <c r="O69" i="13"/>
  <c r="AH11" i="66"/>
  <c r="AH52" i="66"/>
  <c r="AI38" i="66"/>
  <c r="AH31" i="66"/>
  <c r="P80" i="13"/>
  <c r="AK31" i="66"/>
  <c r="AJ41" i="66"/>
  <c r="AJ9" i="66"/>
  <c r="AK7" i="66"/>
  <c r="P72" i="13"/>
  <c r="AK20" i="66"/>
  <c r="AJ38" i="66"/>
  <c r="AJ30" i="66"/>
  <c r="AJ32" i="66"/>
  <c r="AJ12" i="66"/>
  <c r="AK5" i="66"/>
  <c r="AJ10" i="66"/>
  <c r="AK38" i="66"/>
  <c r="AK41" i="66"/>
  <c r="AJ7" i="66"/>
  <c r="AK11" i="66"/>
  <c r="P62" i="13"/>
  <c r="AK43" i="66"/>
  <c r="AJ29" i="66"/>
  <c r="O67" i="13"/>
  <c r="O70" i="13"/>
  <c r="AI10" i="66" l="1"/>
  <c r="Q63" i="13" l="1"/>
  <c r="AL42" i="66"/>
  <c r="AM52" i="66"/>
  <c r="AM25" i="66"/>
  <c r="AL26" i="66"/>
  <c r="Q66" i="13"/>
  <c r="AM36" i="66"/>
  <c r="AL14" i="66"/>
  <c r="AM40" i="66"/>
  <c r="AM43" i="66"/>
  <c r="AL9" i="66"/>
  <c r="AM32" i="66"/>
  <c r="Q78" i="13"/>
  <c r="AL43" i="66"/>
  <c r="Q62" i="13"/>
  <c r="AL32" i="66"/>
  <c r="AM42" i="66"/>
  <c r="AM9" i="66"/>
  <c r="AM14" i="66"/>
  <c r="AM26" i="66"/>
  <c r="Q75" i="13"/>
  <c r="AM22" i="66"/>
  <c r="AL21" i="66"/>
  <c r="AL52" i="66"/>
  <c r="AM28" i="66"/>
  <c r="Q80" i="13"/>
  <c r="AL41" i="66"/>
  <c r="AL13" i="66"/>
  <c r="AM34" i="66"/>
  <c r="AM4" i="66"/>
  <c r="AM35" i="66"/>
  <c r="AL12" i="66"/>
  <c r="AL22" i="66"/>
  <c r="AM11" i="66"/>
  <c r="AL38" i="66"/>
  <c r="Q74" i="13"/>
  <c r="Q69" i="13"/>
  <c r="AL10" i="66"/>
  <c r="AM12" i="66"/>
  <c r="AL28" i="66"/>
  <c r="AL20" i="66"/>
  <c r="AL29" i="66"/>
  <c r="AL39" i="66"/>
  <c r="AL30" i="66"/>
  <c r="AM13" i="66"/>
  <c r="AM20" i="66"/>
  <c r="Q76" i="13"/>
  <c r="AM30" i="66"/>
  <c r="AL11" i="66"/>
  <c r="Q73" i="13"/>
  <c r="AL36" i="66"/>
  <c r="AM5" i="66"/>
  <c r="AL7" i="66"/>
  <c r="AL33" i="66"/>
  <c r="AL34" i="66"/>
  <c r="Q72" i="13"/>
  <c r="AL25" i="66"/>
  <c r="AM31" i="66"/>
  <c r="Q79" i="13"/>
  <c r="H77" i="4" s="1"/>
  <c r="AL40" i="66"/>
  <c r="AL4" i="66"/>
  <c r="AL8" i="66"/>
  <c r="Q71" i="13"/>
  <c r="AL31" i="66"/>
  <c r="AM21" i="66"/>
  <c r="AM33" i="66"/>
  <c r="AM24" i="66"/>
  <c r="AM41" i="66"/>
  <c r="AL45" i="66"/>
  <c r="AL6" i="66"/>
  <c r="AM8" i="66"/>
  <c r="AM38" i="66"/>
  <c r="AM39" i="66"/>
  <c r="AM29" i="66"/>
  <c r="AL5" i="66"/>
  <c r="AM45" i="66"/>
  <c r="Q70" i="13"/>
  <c r="AM7" i="66"/>
  <c r="AM6" i="66"/>
  <c r="AL35" i="66"/>
  <c r="Q65" i="13"/>
  <c r="AL24" i="66"/>
  <c r="AM10" i="66" l="1"/>
  <c r="Q67" i="13"/>
  <c r="E69" i="67" l="1" a="1"/>
  <c r="E69" i="67" s="1"/>
  <c r="D265" i="67" l="1"/>
  <c r="D257" i="67"/>
  <c r="D263" i="67"/>
  <c r="D262" i="67"/>
  <c r="D256" i="67"/>
  <c r="D253" i="67"/>
  <c r="D252" i="67"/>
  <c r="D250" i="67"/>
  <c r="D261" i="67"/>
  <c r="D254" i="67"/>
  <c r="D260" i="67"/>
  <c r="D251" i="67"/>
  <c r="D264" i="67"/>
  <c r="D255" i="67"/>
  <c r="E265" i="67" l="1"/>
  <c r="F265" i="67" s="1"/>
  <c r="E255" i="67"/>
  <c r="F255" i="67" s="1"/>
  <c r="E262" i="67"/>
  <c r="F262" i="67" s="1"/>
  <c r="E252" i="67"/>
  <c r="F252" i="67" s="1"/>
  <c r="E257" i="67"/>
  <c r="F257" i="67" s="1"/>
  <c r="E264" i="67"/>
  <c r="F264" i="67" s="1"/>
  <c r="E263" i="67"/>
  <c r="F263" i="67" s="1"/>
  <c r="E253" i="67"/>
  <c r="F253" i="67" s="1"/>
  <c r="E260" i="67"/>
  <c r="F260" i="67" s="1"/>
  <c r="E250" i="67"/>
  <c r="F250" i="67" s="1"/>
  <c r="E261" i="67"/>
  <c r="F261" i="67" s="1"/>
  <c r="E251" i="67"/>
  <c r="F251" i="67" s="1"/>
  <c r="E256" i="67"/>
  <c r="F256" i="67" s="1"/>
  <c r="E254" i="67"/>
  <c r="F254" i="67" s="1"/>
  <c r="K10" i="52"/>
  <c r="I9" i="52" l="1"/>
  <c r="I11" i="52"/>
  <c r="I10" i="52"/>
  <c r="K16" i="52"/>
  <c r="I4" i="52"/>
  <c r="I7" i="52"/>
  <c r="K14" i="52"/>
  <c r="I8" i="52"/>
  <c r="I17" i="52"/>
  <c r="K5" i="52"/>
  <c r="K15" i="52"/>
  <c r="I6" i="52"/>
  <c r="I14" i="52"/>
  <c r="I5" i="52"/>
  <c r="I15" i="52"/>
  <c r="K17" i="52"/>
  <c r="G11" i="52" l="1"/>
  <c r="E14" i="52"/>
  <c r="E9" i="52"/>
  <c r="G9" i="52"/>
  <c r="G10" i="52"/>
  <c r="G8" i="52"/>
  <c r="E11" i="52"/>
  <c r="E17" i="52"/>
  <c r="E4" i="52"/>
  <c r="E7" i="52"/>
  <c r="G14" i="52"/>
  <c r="C15" i="52"/>
  <c r="G4" i="52"/>
  <c r="E6" i="52"/>
  <c r="G7" i="52"/>
  <c r="C9" i="52"/>
  <c r="G17" i="52"/>
  <c r="E8" i="52"/>
  <c r="E5" i="52"/>
  <c r="E16" i="52"/>
  <c r="E10" i="52"/>
  <c r="E15" i="52"/>
  <c r="C17" i="52"/>
  <c r="G15" i="52"/>
  <c r="C5" i="52"/>
  <c r="C16" i="52"/>
  <c r="G5" i="52"/>
  <c r="C11" i="52"/>
  <c r="C10" i="52"/>
  <c r="C4" i="52"/>
  <c r="C7" i="52"/>
  <c r="C14" i="52"/>
  <c r="C8" i="52"/>
  <c r="G16" i="52"/>
  <c r="C6" i="52"/>
  <c r="T12" i="66" l="1"/>
  <c r="U45" i="66"/>
  <c r="U6" i="66"/>
  <c r="T7" i="66"/>
  <c r="U8" i="66"/>
  <c r="T21" i="66"/>
  <c r="T6" i="66"/>
  <c r="T31" i="66"/>
  <c r="U30" i="66"/>
  <c r="U35" i="66"/>
  <c r="T29" i="66"/>
  <c r="U10" i="66"/>
  <c r="T8" i="66"/>
  <c r="U80" i="13"/>
  <c r="U11" i="66"/>
  <c r="U73" i="13"/>
  <c r="T13" i="66"/>
  <c r="U38" i="66"/>
  <c r="U28" i="66"/>
  <c r="U69" i="13"/>
  <c r="U78" i="13"/>
  <c r="U42" i="66"/>
  <c r="T23" i="66" l="1"/>
  <c r="U23" i="66"/>
  <c r="T16" i="66"/>
  <c r="U16" i="66"/>
  <c r="U18" i="66"/>
  <c r="T18" i="66"/>
  <c r="T42" i="66"/>
  <c r="T28" i="66"/>
  <c r="U40" i="66"/>
  <c r="T20" i="66"/>
  <c r="T45" i="66"/>
  <c r="T52" i="66"/>
  <c r="U24" i="66"/>
  <c r="U33" i="66"/>
  <c r="T10" i="66"/>
  <c r="T26" i="66"/>
  <c r="U12" i="66"/>
  <c r="U75" i="13"/>
  <c r="U31" i="66"/>
  <c r="T41" i="66"/>
  <c r="U22" i="66"/>
  <c r="U14" i="66"/>
  <c r="T34" i="66"/>
  <c r="T30" i="66"/>
  <c r="U21" i="66"/>
  <c r="U71" i="13"/>
  <c r="T14" i="66"/>
  <c r="U13" i="66"/>
  <c r="T25" i="66"/>
  <c r="T38" i="66"/>
  <c r="T11" i="66"/>
  <c r="T22" i="66"/>
  <c r="T19" i="66"/>
  <c r="U19" i="66"/>
  <c r="T17" i="66"/>
  <c r="U17" i="66"/>
  <c r="U67" i="13"/>
  <c r="U20" i="66"/>
  <c r="U5" i="66"/>
  <c r="U15" i="66"/>
  <c r="U66" i="13"/>
  <c r="U43" i="66"/>
  <c r="U63" i="13"/>
  <c r="T15" i="66"/>
  <c r="T24" i="66"/>
  <c r="U52" i="66"/>
  <c r="U65" i="13"/>
  <c r="T4" i="66"/>
  <c r="T35" i="66"/>
  <c r="T5" i="66"/>
  <c r="T36" i="66"/>
  <c r="T39" i="66"/>
  <c r="U72" i="13"/>
  <c r="U7" i="66"/>
  <c r="U39" i="66"/>
  <c r="U70" i="13"/>
  <c r="U26" i="66"/>
  <c r="U4" i="66"/>
  <c r="U76" i="13"/>
  <c r="T33" i="66"/>
  <c r="U29" i="66"/>
  <c r="U25" i="66"/>
  <c r="U41" i="66"/>
  <c r="U36" i="66"/>
  <c r="T43" i="66"/>
  <c r="T40" i="66"/>
  <c r="U34" i="66"/>
  <c r="U32" i="66"/>
  <c r="U74" i="13"/>
  <c r="T32" i="66"/>
  <c r="F64" i="13" l="1"/>
  <c r="O26" i="66"/>
  <c r="N18" i="66"/>
  <c r="O31" i="66"/>
  <c r="O39" i="66"/>
  <c r="F76" i="13"/>
  <c r="O13" i="66"/>
  <c r="O28" i="66"/>
  <c r="O43" i="66"/>
  <c r="N4" i="66"/>
  <c r="N36" i="66"/>
  <c r="N29" i="66"/>
  <c r="N23" i="66"/>
  <c r="N11" i="66"/>
  <c r="N25" i="66"/>
  <c r="N40" i="66"/>
  <c r="O15" i="66"/>
  <c r="O19" i="66"/>
  <c r="O7" i="66"/>
  <c r="N52" i="66"/>
  <c r="N45" i="66"/>
  <c r="N20" i="66"/>
  <c r="N14" i="66"/>
  <c r="N42" i="66"/>
  <c r="O17" i="66"/>
  <c r="O8" i="66"/>
  <c r="O6" i="66"/>
  <c r="O38" i="66"/>
  <c r="N22" i="66"/>
  <c r="O34" i="66"/>
  <c r="O27" i="66"/>
  <c r="O12" i="66"/>
  <c r="O21" i="66"/>
  <c r="O41" i="66"/>
  <c r="N37" i="66"/>
  <c r="N16" i="66"/>
  <c r="N5" i="66"/>
  <c r="N10" i="66"/>
  <c r="F72" i="13"/>
  <c r="F69" i="13"/>
  <c r="O22" i="66"/>
  <c r="F67" i="13"/>
  <c r="O35" i="66"/>
  <c r="N38" i="66"/>
  <c r="O36" i="66"/>
  <c r="O52" i="66"/>
  <c r="O29" i="66"/>
  <c r="O45" i="66"/>
  <c r="O23" i="66"/>
  <c r="O20" i="66"/>
  <c r="O11" i="66"/>
  <c r="O14" i="66"/>
  <c r="O25" i="66"/>
  <c r="O42" i="66"/>
  <c r="O40" i="66"/>
  <c r="N15" i="66"/>
  <c r="N17" i="66"/>
  <c r="N19" i="66"/>
  <c r="N8" i="66"/>
  <c r="N7" i="66"/>
  <c r="N6" i="66"/>
  <c r="F65" i="13"/>
  <c r="F71" i="13"/>
  <c r="F70" i="13"/>
  <c r="F62" i="13"/>
  <c r="N28" i="66"/>
  <c r="N34" i="66"/>
  <c r="N31" i="66"/>
  <c r="N27" i="66"/>
  <c r="N26" i="66"/>
  <c r="N12" i="66"/>
  <c r="N13" i="66"/>
  <c r="N21" i="66"/>
  <c r="N43" i="66"/>
  <c r="N41" i="66"/>
  <c r="N39" i="66"/>
  <c r="O37" i="66"/>
  <c r="O18" i="66"/>
  <c r="O16" i="66"/>
  <c r="O5" i="66"/>
  <c r="O4" i="66"/>
  <c r="O10" i="66"/>
  <c r="F80" i="13"/>
  <c r="F66" i="13"/>
  <c r="F74" i="13"/>
  <c r="N35" i="66"/>
  <c r="AB92" i="13" l="1"/>
  <c r="S91" i="13"/>
  <c r="AI64" i="13"/>
  <c r="AK61" i="13"/>
  <c r="AF61" i="13"/>
  <c r="AD61" i="13"/>
  <c r="AK60" i="13"/>
  <c r="AG60" i="13"/>
  <c r="AF60" i="13"/>
  <c r="AD60" i="13"/>
  <c r="AC60" i="13"/>
  <c r="AK59" i="13"/>
  <c r="AF59" i="13"/>
  <c r="AD59" i="13"/>
  <c r="AK58" i="13"/>
  <c r="AF58" i="13"/>
  <c r="AD58" i="13"/>
  <c r="AK57" i="13"/>
  <c r="AF57" i="13"/>
  <c r="AD57" i="13"/>
  <c r="AK56" i="13"/>
  <c r="AK55" i="13"/>
  <c r="AF55" i="13"/>
  <c r="AD55" i="13"/>
  <c r="AO54" i="13"/>
  <c r="AP54" i="13" s="1"/>
  <c r="AK54" i="13"/>
  <c r="AF54" i="13"/>
  <c r="AD54" i="13"/>
  <c r="AK53" i="13"/>
  <c r="AF53" i="13"/>
  <c r="AD53" i="13"/>
  <c r="AO52" i="13"/>
  <c r="AP52" i="13" s="1"/>
  <c r="AK52" i="13"/>
  <c r="AF52" i="13"/>
  <c r="AD52" i="13"/>
  <c r="AK51" i="13"/>
  <c r="AF51" i="13"/>
  <c r="AD51" i="13"/>
  <c r="AO50" i="13"/>
  <c r="AP50" i="13" s="1"/>
  <c r="AK50" i="13"/>
  <c r="AF50" i="13"/>
  <c r="AD50" i="13"/>
  <c r="AK49" i="13"/>
  <c r="AO48" i="13"/>
  <c r="AP48" i="13" s="1"/>
  <c r="AK48" i="13"/>
  <c r="AF48" i="13"/>
  <c r="AD48" i="13"/>
  <c r="AO44" i="13"/>
  <c r="AP44" i="13" s="1"/>
  <c r="AK44" i="13"/>
  <c r="AO43" i="13"/>
  <c r="AP43" i="13" s="1"/>
  <c r="AK43" i="13"/>
  <c r="AK42" i="13"/>
  <c r="AC42" i="13"/>
  <c r="AF41" i="13"/>
  <c r="AC41" i="13"/>
  <c r="G39" i="4"/>
  <c r="AF40" i="13"/>
  <c r="AC40" i="13"/>
  <c r="AO39" i="13"/>
  <c r="AP39" i="13" s="1"/>
  <c r="AK39" i="13"/>
  <c r="AO38" i="13"/>
  <c r="AP38" i="13" s="1"/>
  <c r="AK38" i="13"/>
  <c r="AO37" i="13"/>
  <c r="AP37" i="13" s="1"/>
  <c r="AK37" i="13"/>
  <c r="AK36" i="13"/>
  <c r="AC36" i="13"/>
  <c r="AK35" i="13"/>
  <c r="AC35" i="13"/>
  <c r="AO34" i="13"/>
  <c r="AP34" i="13" s="1"/>
  <c r="AK34" i="13"/>
  <c r="AC34" i="13"/>
  <c r="AO33" i="13"/>
  <c r="AP33" i="13" s="1"/>
  <c r="AK33" i="13"/>
  <c r="AC33" i="13"/>
  <c r="AK32" i="13"/>
  <c r="AC32" i="13"/>
  <c r="AK31" i="13"/>
  <c r="AC31" i="13"/>
  <c r="AK30" i="13"/>
  <c r="AC30" i="13"/>
  <c r="AK29" i="13"/>
  <c r="AC29" i="13"/>
  <c r="AK28" i="13"/>
  <c r="AC28" i="13"/>
  <c r="AK27" i="13"/>
  <c r="AC27" i="13"/>
  <c r="AO26" i="13"/>
  <c r="AP26" i="13" s="1"/>
  <c r="AK26" i="13"/>
  <c r="AO25" i="13"/>
  <c r="AP25" i="13" s="1"/>
  <c r="AK25" i="13"/>
  <c r="AC25" i="13"/>
  <c r="AK24" i="13"/>
  <c r="AC24" i="13"/>
  <c r="AO23" i="13"/>
  <c r="AP23" i="13" s="1"/>
  <c r="AK23" i="13"/>
  <c r="AC23" i="13"/>
  <c r="AK22" i="13"/>
  <c r="AC22" i="13"/>
  <c r="AO21" i="13"/>
  <c r="AP21" i="13" s="1"/>
  <c r="AK21" i="13"/>
  <c r="AC21" i="13"/>
  <c r="AK20" i="13"/>
  <c r="AC20" i="13"/>
  <c r="AO19" i="13"/>
  <c r="AP19" i="13" s="1"/>
  <c r="AK19" i="13"/>
  <c r="AC19" i="13"/>
  <c r="AK18" i="13"/>
  <c r="AC18" i="13"/>
  <c r="AO17" i="13"/>
  <c r="AP17" i="13" s="1"/>
  <c r="AK17" i="13"/>
  <c r="AK15" i="13"/>
  <c r="AC15" i="13"/>
  <c r="AK14" i="13"/>
  <c r="AC14" i="13"/>
  <c r="AO13" i="13"/>
  <c r="AP13" i="13" s="1"/>
  <c r="AK13" i="13"/>
  <c r="AC13" i="13"/>
  <c r="AO11" i="13"/>
  <c r="AP11" i="13" s="1"/>
  <c r="AC11" i="13"/>
  <c r="G11" i="4"/>
  <c r="R36" i="68" s="1"/>
  <c r="AK10" i="13"/>
  <c r="AC10" i="13"/>
  <c r="AK9" i="13"/>
  <c r="AC9" i="13"/>
  <c r="AK8" i="13"/>
  <c r="AC8" i="13"/>
  <c r="AO6" i="13"/>
  <c r="AP6" i="13" s="1"/>
  <c r="AK6" i="13"/>
  <c r="AO5" i="13"/>
  <c r="AP5" i="13" s="1"/>
  <c r="AK5" i="13"/>
  <c r="AC5" i="13"/>
  <c r="AO4" i="13"/>
  <c r="AP4" i="13" s="1"/>
  <c r="AK4" i="13"/>
  <c r="AC4" i="13"/>
  <c r="C4" i="13"/>
  <c r="C5" i="13" s="1"/>
  <c r="C6" i="13" s="1"/>
  <c r="C7" i="13" s="1"/>
  <c r="C8" i="13" s="1"/>
  <c r="C9" i="13" s="1"/>
  <c r="C10" i="13" s="1"/>
  <c r="C11" i="13" s="1"/>
  <c r="C12" i="13" s="1"/>
  <c r="C13" i="13" s="1"/>
  <c r="C14" i="13" s="1"/>
  <c r="C15" i="13" s="1"/>
  <c r="C16" i="13" s="1"/>
  <c r="C17" i="13" s="1"/>
  <c r="C18" i="13" s="1"/>
  <c r="C19" i="13" s="1"/>
  <c r="C20" i="13" s="1"/>
  <c r="C21" i="13" s="1"/>
  <c r="C22" i="13" s="1"/>
  <c r="C23" i="13" s="1"/>
  <c r="C24" i="13" s="1"/>
  <c r="C25" i="13" s="1"/>
  <c r="C26" i="13" s="1"/>
  <c r="C27" i="13" s="1"/>
  <c r="C28" i="13" s="1"/>
  <c r="C29" i="13" s="1"/>
  <c r="C30" i="13" s="1"/>
  <c r="C31" i="13" s="1"/>
  <c r="C32" i="13" s="1"/>
  <c r="C33" i="13" s="1"/>
  <c r="C34" i="13" s="1"/>
  <c r="C35" i="13" s="1"/>
  <c r="C36" i="13" s="1"/>
  <c r="C37" i="13" s="1"/>
  <c r="C38" i="13" s="1"/>
  <c r="C39" i="13" s="1"/>
  <c r="C40" i="13" s="1"/>
  <c r="C41" i="13" s="1"/>
  <c r="C42" i="13" s="1"/>
  <c r="C43" i="13" s="1"/>
  <c r="C44" i="13" s="1"/>
  <c r="C45" i="13" s="1"/>
  <c r="C46" i="13" s="1"/>
  <c r="C47" i="13" s="1"/>
  <c r="C48" i="13" s="1"/>
  <c r="C49" i="13" s="1"/>
  <c r="C50" i="13" s="1"/>
  <c r="C51" i="13" s="1"/>
  <c r="C52" i="13" s="1"/>
  <c r="C53" i="13" s="1"/>
  <c r="C54" i="13" s="1"/>
  <c r="C55" i="13" s="1"/>
  <c r="C56" i="13" s="1"/>
  <c r="C57" i="13" s="1"/>
  <c r="C58" i="13" s="1"/>
  <c r="C59" i="13" s="1"/>
  <c r="C60" i="13" s="1"/>
  <c r="C61" i="13" s="1"/>
  <c r="C62" i="13" s="1"/>
  <c r="C63" i="13" s="1"/>
  <c r="C64" i="13" s="1"/>
  <c r="C65" i="13" s="1"/>
  <c r="C66" i="13" s="1"/>
  <c r="C67" i="13" s="1"/>
  <c r="C68" i="13" s="1"/>
  <c r="C69" i="13" s="1"/>
  <c r="C70" i="13" s="1"/>
  <c r="C71" i="13" s="1"/>
  <c r="C72" i="13" s="1"/>
  <c r="C73" i="13" s="1"/>
  <c r="C74" i="13" s="1"/>
  <c r="C75" i="13" s="1"/>
  <c r="C76" i="13" s="1"/>
  <c r="C77" i="13" s="1"/>
  <c r="C78" i="13" s="1"/>
  <c r="C79" i="13" s="1"/>
  <c r="C80" i="13" s="1"/>
  <c r="AC3" i="13"/>
  <c r="AK64" i="13"/>
  <c r="D222" i="6"/>
  <c r="E222" i="6" s="1"/>
  <c r="F222" i="6" s="1"/>
  <c r="G222" i="6" s="1"/>
  <c r="H222" i="6" s="1"/>
  <c r="I222" i="6" s="1"/>
  <c r="J222" i="6" s="1"/>
  <c r="K222" i="6" s="1"/>
  <c r="L222" i="6" s="1"/>
  <c r="M222" i="6" s="1"/>
  <c r="N222" i="6" s="1"/>
  <c r="A204" i="6"/>
  <c r="A92" i="6"/>
  <c r="A90" i="6"/>
  <c r="A55" i="6"/>
  <c r="A54" i="6"/>
  <c r="A42" i="6"/>
  <c r="A13" i="6"/>
  <c r="A5" i="6"/>
  <c r="O71" i="5"/>
  <c r="N71" i="5"/>
  <c r="M71" i="5"/>
  <c r="L71" i="5"/>
  <c r="K71" i="5"/>
  <c r="K76" i="5" s="1"/>
  <c r="J71" i="5"/>
  <c r="I71" i="5"/>
  <c r="H71" i="5"/>
  <c r="H76" i="5" s="1"/>
  <c r="G71" i="5"/>
  <c r="F71" i="5"/>
  <c r="E71" i="5"/>
  <c r="E56" i="5"/>
  <c r="F56" i="5" s="1"/>
  <c r="G56" i="5" s="1"/>
  <c r="H56" i="5" s="1"/>
  <c r="I56" i="5" s="1"/>
  <c r="J56" i="5" s="1"/>
  <c r="K56" i="5" s="1"/>
  <c r="L56" i="5" s="1"/>
  <c r="M56" i="5" s="1"/>
  <c r="AA34" i="5"/>
  <c r="Z34" i="5"/>
  <c r="C23" i="5"/>
  <c r="AB3" i="5"/>
  <c r="AC2" i="5"/>
  <c r="O90" i="4"/>
  <c r="J89" i="4"/>
  <c r="R70" i="4"/>
  <c r="R71" i="4" s="1"/>
  <c r="G59" i="4"/>
  <c r="G58" i="4"/>
  <c r="G57" i="4"/>
  <c r="G56" i="4"/>
  <c r="G55" i="4"/>
  <c r="G54" i="4"/>
  <c r="G53" i="4"/>
  <c r="G52" i="4"/>
  <c r="G51" i="4"/>
  <c r="G50" i="4"/>
  <c r="G49" i="4"/>
  <c r="G48" i="4"/>
  <c r="G47" i="4"/>
  <c r="R62" i="68" s="1"/>
  <c r="G46" i="4"/>
  <c r="G45" i="4"/>
  <c r="R54" i="68" s="1"/>
  <c r="G44" i="4"/>
  <c r="R53" i="68" s="1"/>
  <c r="G43" i="4"/>
  <c r="R52" i="68" s="1"/>
  <c r="G42" i="4"/>
  <c r="R51" i="68" s="1"/>
  <c r="G41" i="4"/>
  <c r="R50" i="68" s="1"/>
  <c r="G40" i="4"/>
  <c r="R61" i="68" s="1"/>
  <c r="G38" i="4"/>
  <c r="G37" i="4"/>
  <c r="R60" i="68" s="1"/>
  <c r="G36" i="4"/>
  <c r="R49" i="68" s="1"/>
  <c r="G35" i="4"/>
  <c r="R48" i="68" s="1"/>
  <c r="G34" i="4"/>
  <c r="G33" i="4"/>
  <c r="G32" i="4"/>
  <c r="R47" i="68" s="1"/>
  <c r="G31" i="4"/>
  <c r="G30" i="4"/>
  <c r="R46" i="68" s="1"/>
  <c r="G29" i="4"/>
  <c r="R64" i="68" s="1"/>
  <c r="G28" i="4"/>
  <c r="G27" i="4"/>
  <c r="R45" i="68" s="1"/>
  <c r="G26" i="4"/>
  <c r="R44" i="68" s="1"/>
  <c r="G25" i="4"/>
  <c r="G24" i="4"/>
  <c r="R63" i="68" s="1"/>
  <c r="G23" i="4"/>
  <c r="R40" i="68" s="1"/>
  <c r="G22" i="4"/>
  <c r="G21" i="4"/>
  <c r="R42" i="68" s="1"/>
  <c r="G20" i="4"/>
  <c r="G19" i="4"/>
  <c r="R57" i="68" s="1"/>
  <c r="G18" i="4"/>
  <c r="G17" i="4"/>
  <c r="R55" i="68" s="1"/>
  <c r="G16" i="4"/>
  <c r="G15" i="4"/>
  <c r="R39" i="68" s="1"/>
  <c r="G14" i="4"/>
  <c r="R38" i="68" s="1"/>
  <c r="G13" i="4"/>
  <c r="G12" i="4"/>
  <c r="R37" i="68" s="1"/>
  <c r="G10" i="4"/>
  <c r="G9" i="4"/>
  <c r="R33" i="68" s="1"/>
  <c r="G8" i="4"/>
  <c r="G7" i="4"/>
  <c r="R34" i="68" s="1"/>
  <c r="G6" i="4"/>
  <c r="R35" i="68" s="1"/>
  <c r="Q5" i="4"/>
  <c r="G4" i="4"/>
  <c r="B4" i="4"/>
  <c r="B5" i="4" s="1"/>
  <c r="B6" i="4" s="1"/>
  <c r="B7" i="4" s="1"/>
  <c r="B8" i="4" s="1"/>
  <c r="B9" i="4" s="1"/>
  <c r="B10" i="4" s="1"/>
  <c r="B11" i="4" s="1"/>
  <c r="B12" i="4" s="1"/>
  <c r="B13" i="4" s="1"/>
  <c r="B14" i="4" s="1"/>
  <c r="B15" i="4" s="1"/>
  <c r="B16" i="4" s="1"/>
  <c r="B17" i="4" s="1"/>
  <c r="B18" i="4" s="1"/>
  <c r="B19" i="4" s="1"/>
  <c r="B20" i="4" s="1"/>
  <c r="B21" i="4" s="1"/>
  <c r="B22" i="4" s="1"/>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B48" i="4" s="1"/>
  <c r="B49" i="4" s="1"/>
  <c r="B50" i="4" s="1"/>
  <c r="B51" i="4" s="1"/>
  <c r="B52" i="4" s="1"/>
  <c r="B53" i="4" s="1"/>
  <c r="B54" i="4" s="1"/>
  <c r="B55" i="4" s="1"/>
  <c r="B56" i="4" s="1"/>
  <c r="B57" i="4" s="1"/>
  <c r="B58" i="4" s="1"/>
  <c r="B59" i="4" s="1"/>
  <c r="B60" i="4" s="1"/>
  <c r="B61" i="4" s="1"/>
  <c r="B62" i="4" s="1"/>
  <c r="B63" i="4" s="1"/>
  <c r="B64" i="4" s="1"/>
  <c r="B65" i="4" s="1"/>
  <c r="B66" i="4" s="1"/>
  <c r="B67" i="4" s="1"/>
  <c r="B68" i="4" s="1"/>
  <c r="B69" i="4" s="1"/>
  <c r="B70" i="4" s="1"/>
  <c r="B71" i="4" s="1"/>
  <c r="B72" i="4" s="1"/>
  <c r="B73" i="4" s="1"/>
  <c r="B74" i="4" s="1"/>
  <c r="B75" i="4" s="1"/>
  <c r="B76" i="4" s="1"/>
  <c r="B77" i="4" s="1"/>
  <c r="B78" i="4" s="1"/>
  <c r="B79" i="4" s="1"/>
  <c r="B80" i="4" s="1"/>
  <c r="B81" i="4" s="1"/>
  <c r="B82" i="4" s="1"/>
  <c r="B83" i="4" s="1"/>
  <c r="B84" i="4" s="1"/>
  <c r="B85" i="4" s="1"/>
  <c r="B86" i="4" s="1"/>
  <c r="B87" i="4" s="1"/>
  <c r="B88" i="4" s="1"/>
  <c r="B89" i="4" s="1"/>
  <c r="B90" i="4" s="1"/>
  <c r="B91" i="4" s="1"/>
  <c r="B92" i="4" s="1"/>
  <c r="B93" i="4" s="1"/>
  <c r="B94" i="4" s="1"/>
  <c r="B95" i="4" s="1"/>
  <c r="B96" i="4" s="1"/>
  <c r="B97" i="4" s="1"/>
  <c r="B98" i="4" s="1"/>
  <c r="B99" i="4" s="1"/>
  <c r="B100" i="4" s="1"/>
  <c r="B101" i="4" s="1"/>
  <c r="B102" i="4" s="1"/>
  <c r="B103" i="4" s="1"/>
  <c r="B104" i="4" s="1"/>
  <c r="B105" i="4" s="1"/>
  <c r="B106" i="4" s="1"/>
  <c r="B107" i="4" s="1"/>
  <c r="B108" i="4" s="1"/>
  <c r="B109" i="4" s="1"/>
  <c r="B110" i="4" s="1"/>
  <c r="B111" i="4" s="1"/>
  <c r="B112" i="4" s="1"/>
  <c r="B113" i="4" s="1"/>
  <c r="B114" i="4" s="1"/>
  <c r="B115" i="4" s="1"/>
  <c r="B116" i="4" s="1"/>
  <c r="B117" i="4" s="1"/>
  <c r="B118" i="4" s="1"/>
  <c r="B119" i="4" s="1"/>
  <c r="B120" i="4" s="1"/>
  <c r="B121" i="4" s="1"/>
  <c r="B122" i="4" s="1"/>
  <c r="B123" i="4" s="1"/>
  <c r="B124" i="4" s="1"/>
  <c r="B125" i="4" s="1"/>
  <c r="B126" i="4" s="1"/>
  <c r="B127" i="4" s="1"/>
  <c r="B128" i="4" s="1"/>
  <c r="B129" i="4" s="1"/>
  <c r="B130" i="4" s="1"/>
  <c r="B131" i="4" s="1"/>
  <c r="B132" i="4" s="1"/>
  <c r="B133" i="4" s="1"/>
  <c r="B134" i="4" s="1"/>
  <c r="B135" i="4" s="1"/>
  <c r="B136" i="4" s="1"/>
  <c r="B137" i="4" s="1"/>
  <c r="B138" i="4" s="1"/>
  <c r="B139" i="4" s="1"/>
  <c r="B140" i="4" s="1"/>
  <c r="B141" i="4" s="1"/>
  <c r="B142" i="4" s="1"/>
  <c r="B143" i="4" s="1"/>
  <c r="B144" i="4" s="1"/>
  <c r="B145" i="4" s="1"/>
  <c r="B146" i="4" s="1"/>
  <c r="B147" i="4" s="1"/>
  <c r="B148" i="4" s="1"/>
  <c r="B149" i="4" s="1"/>
  <c r="B150" i="4" s="1"/>
  <c r="B151" i="4" s="1"/>
  <c r="B152" i="4" s="1"/>
  <c r="B153" i="4" s="1"/>
  <c r="B154" i="4" s="1"/>
  <c r="B155" i="4" s="1"/>
  <c r="B156" i="4" s="1"/>
  <c r="B157" i="4" s="1"/>
  <c r="B158" i="4" s="1"/>
  <c r="B159" i="4" s="1"/>
  <c r="B160" i="4" s="1"/>
  <c r="B161" i="4" s="1"/>
  <c r="B162" i="4" s="1"/>
  <c r="B163" i="4" s="1"/>
  <c r="B164" i="4" s="1"/>
  <c r="B165" i="4" s="1"/>
  <c r="B166" i="4" s="1"/>
  <c r="B167" i="4" s="1"/>
  <c r="B168" i="4" s="1"/>
  <c r="B169" i="4" s="1"/>
  <c r="B170" i="4" s="1"/>
  <c r="B171" i="4" s="1"/>
  <c r="B172" i="4" s="1"/>
  <c r="B173" i="4" s="1"/>
  <c r="B174" i="4" s="1"/>
  <c r="B175" i="4" s="1"/>
  <c r="B176" i="4" s="1"/>
  <c r="B177" i="4" s="1"/>
  <c r="B178" i="4" s="1"/>
  <c r="B179" i="4" s="1"/>
  <c r="B180" i="4" s="1"/>
  <c r="B181" i="4" s="1"/>
  <c r="B182" i="4" s="1"/>
  <c r="B183" i="4" s="1"/>
  <c r="B184" i="4" s="1"/>
  <c r="B185" i="4" s="1"/>
  <c r="B186" i="4" s="1"/>
  <c r="B187" i="4" s="1"/>
  <c r="B188" i="4" s="1"/>
  <c r="B189" i="4" s="1"/>
  <c r="B190" i="4" s="1"/>
  <c r="B191" i="4" s="1"/>
  <c r="B192" i="4" s="1"/>
  <c r="B193" i="4" s="1"/>
  <c r="B194" i="4" s="1"/>
  <c r="B195" i="4" s="1"/>
  <c r="B196" i="4" s="1"/>
  <c r="B197" i="4" s="1"/>
  <c r="B198" i="4" s="1"/>
  <c r="B199" i="4" s="1"/>
  <c r="B200" i="4" s="1"/>
  <c r="B201" i="4" s="1"/>
  <c r="B202" i="4" s="1"/>
  <c r="B203" i="4" s="1"/>
  <c r="B204" i="4" s="1"/>
  <c r="B205" i="4" s="1"/>
  <c r="B206" i="4" s="1"/>
  <c r="B207" i="4" s="1"/>
  <c r="B208" i="4" s="1"/>
  <c r="B209" i="4" s="1"/>
  <c r="B210" i="4" s="1"/>
  <c r="B211" i="4" s="1"/>
  <c r="B212" i="4" s="1"/>
  <c r="B213" i="4" s="1"/>
  <c r="B214" i="4" s="1"/>
  <c r="B215" i="4" s="1"/>
  <c r="B216" i="4" s="1"/>
  <c r="B217" i="4" s="1"/>
  <c r="B218" i="4" s="1"/>
  <c r="B219" i="4" s="1"/>
  <c r="B220" i="4" s="1"/>
  <c r="B221" i="4" s="1"/>
  <c r="G1" i="4"/>
  <c r="E1" i="13" s="1"/>
  <c r="C1" i="13" s="1"/>
  <c r="R56" i="68" l="1"/>
  <c r="R58" i="68"/>
  <c r="R32" i="68"/>
  <c r="M7" i="68"/>
  <c r="M25" i="68" s="1"/>
  <c r="C67" i="68" s="1"/>
  <c r="K25" i="68"/>
  <c r="E67" i="68" s="1"/>
  <c r="Q5" i="13"/>
  <c r="Q9" i="13"/>
  <c r="Q13" i="13"/>
  <c r="Q17" i="13"/>
  <c r="Q21" i="13"/>
  <c r="Q25" i="13"/>
  <c r="Q29" i="13"/>
  <c r="Q33" i="13"/>
  <c r="Q37" i="13"/>
  <c r="Q41" i="13"/>
  <c r="Q45" i="13"/>
  <c r="Q49" i="13"/>
  <c r="Q53" i="13"/>
  <c r="Q57" i="13"/>
  <c r="Q61" i="13"/>
  <c r="Q7" i="13"/>
  <c r="Q15" i="13"/>
  <c r="Q23" i="13"/>
  <c r="Q31" i="13"/>
  <c r="Q39" i="13"/>
  <c r="Q47" i="13"/>
  <c r="Q55" i="13"/>
  <c r="Q4" i="13"/>
  <c r="Q8" i="13"/>
  <c r="Q16" i="13"/>
  <c r="Q24" i="13"/>
  <c r="Q32" i="13"/>
  <c r="Q40" i="13"/>
  <c r="Q48" i="13"/>
  <c r="Q56" i="13"/>
  <c r="Q6" i="13"/>
  <c r="Q10" i="13"/>
  <c r="Q14" i="13"/>
  <c r="Q18" i="13"/>
  <c r="Q22" i="13"/>
  <c r="Q26" i="13"/>
  <c r="Q30" i="13"/>
  <c r="Q34" i="13"/>
  <c r="Q38" i="13"/>
  <c r="Q42" i="13"/>
  <c r="Q46" i="13"/>
  <c r="Q50" i="13"/>
  <c r="Q54" i="13"/>
  <c r="Q58" i="13"/>
  <c r="Q3" i="13"/>
  <c r="Q11" i="13"/>
  <c r="Q19" i="13"/>
  <c r="Q27" i="13"/>
  <c r="Q35" i="13"/>
  <c r="Q43" i="13"/>
  <c r="Q51" i="13"/>
  <c r="Q59" i="13"/>
  <c r="Q12" i="13"/>
  <c r="Q20" i="13"/>
  <c r="Q28" i="13"/>
  <c r="Q36" i="13"/>
  <c r="Q44" i="13"/>
  <c r="Q52" i="13"/>
  <c r="Q60" i="13"/>
  <c r="H4" i="13"/>
  <c r="H6" i="13"/>
  <c r="H8" i="13"/>
  <c r="H10" i="13"/>
  <c r="H12" i="13"/>
  <c r="H14" i="13"/>
  <c r="H16" i="13"/>
  <c r="H18" i="13"/>
  <c r="H20" i="13"/>
  <c r="H22" i="13"/>
  <c r="H24" i="13"/>
  <c r="H26" i="13"/>
  <c r="H28" i="13"/>
  <c r="H30" i="13"/>
  <c r="H32" i="13"/>
  <c r="H34" i="13"/>
  <c r="H36" i="13"/>
  <c r="H38" i="13"/>
  <c r="H40" i="13"/>
  <c r="H42" i="13"/>
  <c r="H44" i="13"/>
  <c r="H46" i="13"/>
  <c r="H48" i="13"/>
  <c r="H50" i="13"/>
  <c r="H52" i="13"/>
  <c r="H54" i="13"/>
  <c r="H56" i="13"/>
  <c r="H58" i="13"/>
  <c r="H60" i="13"/>
  <c r="J3" i="13"/>
  <c r="J4" i="13"/>
  <c r="J6" i="13"/>
  <c r="J8" i="13"/>
  <c r="J10" i="13"/>
  <c r="J12" i="13"/>
  <c r="J14" i="13"/>
  <c r="J16" i="13"/>
  <c r="J18" i="13"/>
  <c r="J20" i="13"/>
  <c r="J22" i="13"/>
  <c r="J24" i="13"/>
  <c r="J26" i="13"/>
  <c r="J28" i="13"/>
  <c r="J30" i="13"/>
  <c r="J32" i="13"/>
  <c r="J34" i="13"/>
  <c r="J36" i="13"/>
  <c r="J38" i="13"/>
  <c r="J40" i="13"/>
  <c r="J42" i="13"/>
  <c r="J44" i="13"/>
  <c r="J46" i="13"/>
  <c r="J48" i="13"/>
  <c r="J50" i="13"/>
  <c r="J52" i="13"/>
  <c r="J54" i="13"/>
  <c r="J56" i="13"/>
  <c r="J58" i="13"/>
  <c r="J60" i="13"/>
  <c r="H3" i="13"/>
  <c r="H5" i="13"/>
  <c r="H7" i="13"/>
  <c r="H9" i="13"/>
  <c r="H11" i="13"/>
  <c r="H13" i="13"/>
  <c r="H15" i="13"/>
  <c r="H17" i="13"/>
  <c r="H19" i="13"/>
  <c r="H21" i="13"/>
  <c r="H23" i="13"/>
  <c r="H25" i="13"/>
  <c r="H27" i="13"/>
  <c r="H29" i="13"/>
  <c r="H31" i="13"/>
  <c r="H33" i="13"/>
  <c r="H35" i="13"/>
  <c r="H37" i="13"/>
  <c r="H39" i="13"/>
  <c r="H41" i="13"/>
  <c r="H43" i="13"/>
  <c r="H45" i="13"/>
  <c r="H47" i="13"/>
  <c r="H49" i="13"/>
  <c r="H51" i="13"/>
  <c r="H53" i="13"/>
  <c r="H55" i="13"/>
  <c r="H57" i="13"/>
  <c r="H59" i="13"/>
  <c r="H61" i="13"/>
  <c r="J5" i="13"/>
  <c r="J7" i="13"/>
  <c r="J9" i="13"/>
  <c r="J11" i="13"/>
  <c r="J13" i="13"/>
  <c r="J15" i="13"/>
  <c r="J17" i="13"/>
  <c r="J19" i="13"/>
  <c r="J21" i="13"/>
  <c r="J23" i="13"/>
  <c r="J25" i="13"/>
  <c r="J27" i="13"/>
  <c r="J29" i="13"/>
  <c r="J31" i="13"/>
  <c r="J33" i="13"/>
  <c r="J35" i="13"/>
  <c r="J37" i="13"/>
  <c r="J39" i="13"/>
  <c r="J41" i="13"/>
  <c r="J43" i="13"/>
  <c r="J45" i="13"/>
  <c r="J47" i="13"/>
  <c r="J49" i="13"/>
  <c r="J51" i="13"/>
  <c r="J53" i="13"/>
  <c r="J55" i="13"/>
  <c r="J57" i="13"/>
  <c r="J59" i="13"/>
  <c r="J61" i="13"/>
  <c r="I14" i="13"/>
  <c r="I59" i="13"/>
  <c r="I16" i="13"/>
  <c r="I30" i="13"/>
  <c r="I40" i="13"/>
  <c r="I51" i="13"/>
  <c r="I56" i="13"/>
  <c r="I5" i="13"/>
  <c r="I11" i="13"/>
  <c r="I6" i="13"/>
  <c r="I8" i="13"/>
  <c r="I17" i="13"/>
  <c r="I20" i="13"/>
  <c r="I22" i="13"/>
  <c r="I25" i="13"/>
  <c r="I28" i="13"/>
  <c r="I31" i="13"/>
  <c r="I34" i="13"/>
  <c r="I38" i="13"/>
  <c r="I42" i="13"/>
  <c r="I44" i="13"/>
  <c r="I46" i="13"/>
  <c r="I49" i="13"/>
  <c r="I7" i="13"/>
  <c r="I36" i="13"/>
  <c r="I54" i="13"/>
  <c r="I12" i="13"/>
  <c r="I61" i="13"/>
  <c r="I18" i="13"/>
  <c r="I33" i="13"/>
  <c r="I41" i="13"/>
  <c r="I52" i="13"/>
  <c r="I58" i="13"/>
  <c r="I57" i="13"/>
  <c r="I55" i="13"/>
  <c r="I10" i="13"/>
  <c r="I24" i="13"/>
  <c r="I35" i="13"/>
  <c r="I48" i="13"/>
  <c r="I53" i="13"/>
  <c r="I60" i="13"/>
  <c r="I13" i="13"/>
  <c r="I4" i="13"/>
  <c r="I15" i="13"/>
  <c r="I9" i="13"/>
  <c r="I19" i="13"/>
  <c r="I21" i="13"/>
  <c r="I23" i="13"/>
  <c r="I26" i="13"/>
  <c r="I29" i="13"/>
  <c r="I32" i="13"/>
  <c r="I37" i="13"/>
  <c r="I39" i="13"/>
  <c r="I43" i="13"/>
  <c r="I45" i="13"/>
  <c r="I47" i="13"/>
  <c r="I27" i="13"/>
  <c r="I50" i="13"/>
  <c r="P4" i="13"/>
  <c r="P6" i="13"/>
  <c r="P8" i="13"/>
  <c r="P10" i="13"/>
  <c r="P12" i="13"/>
  <c r="P14" i="13"/>
  <c r="P16" i="13"/>
  <c r="P18" i="13"/>
  <c r="P20" i="13"/>
  <c r="P22" i="13"/>
  <c r="P24" i="13"/>
  <c r="P26" i="13"/>
  <c r="P28" i="13"/>
  <c r="P30" i="13"/>
  <c r="P32" i="13"/>
  <c r="P34" i="13"/>
  <c r="P36" i="13"/>
  <c r="P38" i="13"/>
  <c r="P40" i="13"/>
  <c r="P42" i="13"/>
  <c r="P44" i="13"/>
  <c r="P46" i="13"/>
  <c r="P48" i="13"/>
  <c r="P50" i="13"/>
  <c r="P52" i="13"/>
  <c r="P54" i="13"/>
  <c r="P56" i="13"/>
  <c r="P58" i="13"/>
  <c r="P60" i="13"/>
  <c r="O7" i="13"/>
  <c r="O11" i="13"/>
  <c r="O15" i="13"/>
  <c r="O19" i="13"/>
  <c r="O23" i="13"/>
  <c r="O27" i="13"/>
  <c r="O31" i="13"/>
  <c r="O35" i="13"/>
  <c r="O39" i="13"/>
  <c r="O43" i="13"/>
  <c r="O47" i="13"/>
  <c r="O51" i="13"/>
  <c r="O55" i="13"/>
  <c r="O59" i="13"/>
  <c r="P7" i="13"/>
  <c r="P13" i="13"/>
  <c r="P17" i="13"/>
  <c r="P21" i="13"/>
  <c r="P25" i="13"/>
  <c r="P29" i="13"/>
  <c r="P33" i="13"/>
  <c r="P37" i="13"/>
  <c r="P41" i="13"/>
  <c r="P45" i="13"/>
  <c r="P49" i="13"/>
  <c r="P53" i="13"/>
  <c r="P57" i="13"/>
  <c r="P61" i="13"/>
  <c r="O13" i="13"/>
  <c r="O21" i="13"/>
  <c r="O29" i="13"/>
  <c r="O37" i="13"/>
  <c r="O45" i="13"/>
  <c r="O53" i="13"/>
  <c r="O61" i="13"/>
  <c r="R9" i="13"/>
  <c r="R17" i="13"/>
  <c r="R21" i="13"/>
  <c r="R25" i="13"/>
  <c r="R29" i="13"/>
  <c r="R33" i="13"/>
  <c r="R37" i="13"/>
  <c r="R41" i="13"/>
  <c r="R45" i="13"/>
  <c r="R49" i="13"/>
  <c r="R53" i="13"/>
  <c r="R57" i="13"/>
  <c r="R61" i="13"/>
  <c r="O18" i="13"/>
  <c r="O26" i="13"/>
  <c r="O34" i="13"/>
  <c r="O42" i="13"/>
  <c r="O50" i="13"/>
  <c r="O58" i="13"/>
  <c r="R4" i="13"/>
  <c r="R6" i="13"/>
  <c r="R8" i="13"/>
  <c r="R10" i="13"/>
  <c r="R12" i="13"/>
  <c r="R14" i="13"/>
  <c r="R16" i="13"/>
  <c r="R18" i="13"/>
  <c r="R20" i="13"/>
  <c r="R22" i="13"/>
  <c r="R24" i="13"/>
  <c r="R26" i="13"/>
  <c r="R28" i="13"/>
  <c r="R30" i="13"/>
  <c r="R32" i="13"/>
  <c r="R34" i="13"/>
  <c r="R36" i="13"/>
  <c r="R38" i="13"/>
  <c r="R40" i="13"/>
  <c r="R42" i="13"/>
  <c r="R44" i="13"/>
  <c r="R46" i="13"/>
  <c r="R48" i="13"/>
  <c r="R50" i="13"/>
  <c r="R52" i="13"/>
  <c r="R54" i="13"/>
  <c r="R56" i="13"/>
  <c r="R58" i="13"/>
  <c r="R60" i="13"/>
  <c r="O4" i="13"/>
  <c r="O8" i="13"/>
  <c r="O12" i="13"/>
  <c r="O16" i="13"/>
  <c r="O20" i="13"/>
  <c r="O24" i="13"/>
  <c r="O28" i="13"/>
  <c r="O32" i="13"/>
  <c r="O36" i="13"/>
  <c r="O40" i="13"/>
  <c r="O44" i="13"/>
  <c r="O48" i="13"/>
  <c r="O52" i="13"/>
  <c r="O56" i="13"/>
  <c r="O60" i="13"/>
  <c r="P5" i="13"/>
  <c r="P9" i="13"/>
  <c r="P11" i="13"/>
  <c r="P15" i="13"/>
  <c r="P19" i="13"/>
  <c r="P23" i="13"/>
  <c r="P27" i="13"/>
  <c r="P31" i="13"/>
  <c r="P35" i="13"/>
  <c r="P39" i="13"/>
  <c r="P43" i="13"/>
  <c r="P47" i="13"/>
  <c r="P51" i="13"/>
  <c r="P55" i="13"/>
  <c r="P59" i="13"/>
  <c r="O5" i="13"/>
  <c r="O9" i="13"/>
  <c r="O17" i="13"/>
  <c r="O25" i="13"/>
  <c r="O33" i="13"/>
  <c r="O41" i="13"/>
  <c r="O49" i="13"/>
  <c r="O57" i="13"/>
  <c r="R5" i="13"/>
  <c r="R7" i="13"/>
  <c r="R11" i="13"/>
  <c r="R13" i="13"/>
  <c r="R15" i="13"/>
  <c r="R19" i="13"/>
  <c r="R23" i="13"/>
  <c r="R27" i="13"/>
  <c r="R31" i="13"/>
  <c r="R35" i="13"/>
  <c r="R39" i="13"/>
  <c r="R43" i="13"/>
  <c r="R47" i="13"/>
  <c r="R51" i="13"/>
  <c r="R55" i="13"/>
  <c r="R59" i="13"/>
  <c r="O6" i="13"/>
  <c r="O10" i="13"/>
  <c r="O14" i="13"/>
  <c r="O22" i="13"/>
  <c r="O30" i="13"/>
  <c r="O38" i="13"/>
  <c r="O46" i="13"/>
  <c r="O54" i="13"/>
  <c r="N7" i="13"/>
  <c r="N49" i="13"/>
  <c r="N57" i="13"/>
  <c r="S16" i="13"/>
  <c r="S26" i="13"/>
  <c r="S52" i="13"/>
  <c r="N4" i="13"/>
  <c r="N20" i="13"/>
  <c r="N40" i="13"/>
  <c r="N52" i="13"/>
  <c r="N60" i="13"/>
  <c r="S41" i="13"/>
  <c r="S57" i="13"/>
  <c r="N3" i="13"/>
  <c r="N15" i="13"/>
  <c r="N27" i="13"/>
  <c r="N35" i="13"/>
  <c r="N8" i="13"/>
  <c r="N14" i="13"/>
  <c r="N28" i="13"/>
  <c r="N34" i="13"/>
  <c r="N38" i="13"/>
  <c r="N44" i="13"/>
  <c r="N9" i="13"/>
  <c r="N17" i="13"/>
  <c r="N29" i="13"/>
  <c r="N37" i="13"/>
  <c r="N43" i="13"/>
  <c r="N47" i="13"/>
  <c r="S9" i="13"/>
  <c r="S13" i="13"/>
  <c r="S17" i="13"/>
  <c r="S25" i="13"/>
  <c r="S29" i="13"/>
  <c r="S33" i="13"/>
  <c r="S37" i="13"/>
  <c r="S43" i="13"/>
  <c r="S47" i="13"/>
  <c r="S4" i="13"/>
  <c r="S8" i="13"/>
  <c r="S14" i="13"/>
  <c r="S28" i="13"/>
  <c r="S34" i="13"/>
  <c r="S38" i="13"/>
  <c r="S42" i="13"/>
  <c r="S46" i="13"/>
  <c r="N19" i="13"/>
  <c r="N51" i="13"/>
  <c r="N59" i="13"/>
  <c r="S18" i="13"/>
  <c r="S30" i="13"/>
  <c r="S54" i="13"/>
  <c r="N12" i="13"/>
  <c r="N22" i="13"/>
  <c r="N46" i="13"/>
  <c r="N54" i="13"/>
  <c r="S7" i="13"/>
  <c r="S51" i="13"/>
  <c r="S59" i="13"/>
  <c r="N21" i="13"/>
  <c r="N53" i="13"/>
  <c r="N61" i="13"/>
  <c r="S20" i="13"/>
  <c r="S48" i="13"/>
  <c r="S58" i="13"/>
  <c r="N16" i="13"/>
  <c r="N26" i="13"/>
  <c r="N48" i="13"/>
  <c r="N56" i="13"/>
  <c r="S19" i="13"/>
  <c r="S53" i="13"/>
  <c r="S61" i="13"/>
  <c r="N11" i="13"/>
  <c r="N23" i="13"/>
  <c r="N31" i="13"/>
  <c r="N6" i="13"/>
  <c r="N10" i="13"/>
  <c r="N24" i="13"/>
  <c r="N32" i="13"/>
  <c r="N36" i="13"/>
  <c r="N42" i="13"/>
  <c r="N5" i="13"/>
  <c r="N13" i="13"/>
  <c r="N25" i="13"/>
  <c r="N33" i="13"/>
  <c r="N39" i="13"/>
  <c r="N45" i="13"/>
  <c r="S5" i="13"/>
  <c r="S11" i="13"/>
  <c r="S15" i="13"/>
  <c r="S23" i="13"/>
  <c r="S27" i="13"/>
  <c r="S31" i="13"/>
  <c r="S35" i="13"/>
  <c r="S39" i="13"/>
  <c r="S45" i="13"/>
  <c r="S49" i="13"/>
  <c r="S6" i="13"/>
  <c r="S10" i="13"/>
  <c r="S24" i="13"/>
  <c r="S32" i="13"/>
  <c r="S36" i="13"/>
  <c r="S40" i="13"/>
  <c r="S44" i="13"/>
  <c r="S56" i="13"/>
  <c r="N41" i="13"/>
  <c r="N55" i="13"/>
  <c r="S12" i="13"/>
  <c r="S22" i="13"/>
  <c r="S50" i="13"/>
  <c r="S60" i="13"/>
  <c r="N18" i="13"/>
  <c r="N30" i="13"/>
  <c r="N50" i="13"/>
  <c r="N58" i="13"/>
  <c r="S21" i="13"/>
  <c r="S55" i="13"/>
  <c r="G22" i="13"/>
  <c r="U62" i="13"/>
  <c r="M33" i="13"/>
  <c r="X46" i="13"/>
  <c r="V23" i="13"/>
  <c r="V28" i="13"/>
  <c r="F32" i="13"/>
  <c r="U4" i="13"/>
  <c r="U6" i="13"/>
  <c r="U8" i="13"/>
  <c r="U10" i="13"/>
  <c r="U12" i="13"/>
  <c r="U14" i="13"/>
  <c r="U16" i="13"/>
  <c r="U18" i="13"/>
  <c r="U20" i="13"/>
  <c r="U22" i="13"/>
  <c r="U24" i="13"/>
  <c r="U26" i="13"/>
  <c r="U28" i="13"/>
  <c r="U30" i="13"/>
  <c r="U32" i="13"/>
  <c r="U34" i="13"/>
  <c r="U36" i="13"/>
  <c r="U38" i="13"/>
  <c r="U40" i="13"/>
  <c r="U42" i="13"/>
  <c r="U44" i="13"/>
  <c r="U46" i="13"/>
  <c r="U48" i="13"/>
  <c r="U50" i="13"/>
  <c r="U52" i="13"/>
  <c r="U54" i="13"/>
  <c r="U56" i="13"/>
  <c r="U58" i="13"/>
  <c r="U60" i="13"/>
  <c r="U3" i="13"/>
  <c r="U5" i="13"/>
  <c r="U7" i="13"/>
  <c r="U9" i="13"/>
  <c r="U11" i="13"/>
  <c r="U13" i="13"/>
  <c r="U15" i="13"/>
  <c r="U17" i="13"/>
  <c r="U19" i="13"/>
  <c r="U21" i="13"/>
  <c r="U23" i="13"/>
  <c r="U25" i="13"/>
  <c r="U27" i="13"/>
  <c r="U29" i="13"/>
  <c r="U31" i="13"/>
  <c r="U33" i="13"/>
  <c r="U35" i="13"/>
  <c r="U37" i="13"/>
  <c r="U39" i="13"/>
  <c r="U41" i="13"/>
  <c r="U43" i="13"/>
  <c r="U45" i="13"/>
  <c r="U47" i="13"/>
  <c r="U49" i="13"/>
  <c r="U51" i="13"/>
  <c r="U53" i="13"/>
  <c r="U55" i="13"/>
  <c r="U57" i="13"/>
  <c r="U59" i="13"/>
  <c r="U61" i="13"/>
  <c r="R29" i="41"/>
  <c r="W11" i="13"/>
  <c r="W13" i="13"/>
  <c r="W15" i="13"/>
  <c r="W17" i="13"/>
  <c r="W19" i="13"/>
  <c r="W21" i="13"/>
  <c r="W23" i="13"/>
  <c r="W25" i="13"/>
  <c r="W27" i="13"/>
  <c r="W29" i="13"/>
  <c r="W31" i="13"/>
  <c r="W33" i="13"/>
  <c r="N31" i="4" s="1"/>
  <c r="W35" i="13"/>
  <c r="W37" i="13"/>
  <c r="W39" i="13"/>
  <c r="W41" i="13"/>
  <c r="W43" i="13"/>
  <c r="W45" i="13"/>
  <c r="W47" i="13"/>
  <c r="W49" i="13"/>
  <c r="W51" i="13"/>
  <c r="W53" i="13"/>
  <c r="W55" i="13"/>
  <c r="W57" i="13"/>
  <c r="W59" i="13"/>
  <c r="W61" i="13"/>
  <c r="W4" i="13"/>
  <c r="W6" i="13"/>
  <c r="W8" i="13"/>
  <c r="W10" i="13"/>
  <c r="W12" i="13"/>
  <c r="W14" i="13"/>
  <c r="W16" i="13"/>
  <c r="W18" i="13"/>
  <c r="W20" i="13"/>
  <c r="W22" i="13"/>
  <c r="W24" i="13"/>
  <c r="W26" i="13"/>
  <c r="W28" i="13"/>
  <c r="W30" i="13"/>
  <c r="N28" i="4" s="1"/>
  <c r="W32" i="13"/>
  <c r="W34" i="13"/>
  <c r="W36" i="13"/>
  <c r="W38" i="13"/>
  <c r="W40" i="13"/>
  <c r="W42" i="13"/>
  <c r="W44" i="13"/>
  <c r="W46" i="13"/>
  <c r="W48" i="13"/>
  <c r="W50" i="13"/>
  <c r="W52" i="13"/>
  <c r="W54" i="13"/>
  <c r="W56" i="13"/>
  <c r="W58" i="13"/>
  <c r="W60" i="13"/>
  <c r="N58" i="4" s="1"/>
  <c r="W3" i="13"/>
  <c r="W5" i="13"/>
  <c r="W7" i="13"/>
  <c r="W9" i="13"/>
  <c r="T7" i="13"/>
  <c r="T16" i="13"/>
  <c r="T19" i="13"/>
  <c r="T21" i="13"/>
  <c r="T26" i="13"/>
  <c r="T40" i="13"/>
  <c r="T48" i="13"/>
  <c r="T51" i="13"/>
  <c r="T53" i="13"/>
  <c r="T55" i="13"/>
  <c r="T58" i="13"/>
  <c r="T60" i="13"/>
  <c r="F46" i="13"/>
  <c r="F18" i="13"/>
  <c r="F55" i="13"/>
  <c r="F47" i="13"/>
  <c r="F39" i="13"/>
  <c r="F31" i="13"/>
  <c r="F23" i="13"/>
  <c r="F15" i="13"/>
  <c r="F7" i="13"/>
  <c r="F26" i="13"/>
  <c r="T3" i="13"/>
  <c r="T5" i="13"/>
  <c r="T9" i="13"/>
  <c r="T11" i="13"/>
  <c r="T13" i="13"/>
  <c r="T15" i="13"/>
  <c r="T17" i="13"/>
  <c r="T23" i="13"/>
  <c r="T25" i="13"/>
  <c r="T27" i="13"/>
  <c r="T29" i="13"/>
  <c r="T31" i="13"/>
  <c r="T33" i="13"/>
  <c r="T35" i="13"/>
  <c r="T37" i="13"/>
  <c r="T39" i="13"/>
  <c r="T43" i="13"/>
  <c r="T45" i="13"/>
  <c r="T47" i="13"/>
  <c r="T49" i="13"/>
  <c r="F22" i="13"/>
  <c r="F61" i="13"/>
  <c r="F53" i="13"/>
  <c r="F45" i="13"/>
  <c r="F37" i="13"/>
  <c r="F29" i="13"/>
  <c r="F21" i="13"/>
  <c r="F13" i="13"/>
  <c r="F5" i="13"/>
  <c r="F54" i="13"/>
  <c r="F10" i="13"/>
  <c r="F60" i="13"/>
  <c r="F52" i="13"/>
  <c r="F44" i="13"/>
  <c r="F36" i="13"/>
  <c r="F28" i="13"/>
  <c r="F20" i="13"/>
  <c r="F12" i="13"/>
  <c r="F4" i="13"/>
  <c r="T12" i="13"/>
  <c r="T18" i="13"/>
  <c r="T20" i="13"/>
  <c r="T22" i="13"/>
  <c r="T30" i="13"/>
  <c r="T41" i="13"/>
  <c r="T50" i="13"/>
  <c r="T52" i="13"/>
  <c r="T54" i="13"/>
  <c r="T57" i="13"/>
  <c r="T59" i="13"/>
  <c r="T61" i="13"/>
  <c r="F50" i="13"/>
  <c r="F58" i="13"/>
  <c r="F38" i="13"/>
  <c r="F14" i="13"/>
  <c r="F59" i="13"/>
  <c r="F51" i="13"/>
  <c r="F43" i="13"/>
  <c r="F35" i="13"/>
  <c r="F27" i="13"/>
  <c r="F19" i="13"/>
  <c r="F11" i="13"/>
  <c r="F3" i="13"/>
  <c r="F34" i="13"/>
  <c r="F30" i="13"/>
  <c r="F57" i="13"/>
  <c r="F49" i="13"/>
  <c r="F41" i="13"/>
  <c r="F33" i="13"/>
  <c r="F25" i="13"/>
  <c r="F17" i="13"/>
  <c r="F9" i="13"/>
  <c r="F42" i="13"/>
  <c r="F6" i="13"/>
  <c r="F56" i="13"/>
  <c r="F48" i="13"/>
  <c r="F40" i="13"/>
  <c r="F24" i="13"/>
  <c r="F16" i="13"/>
  <c r="F8" i="13"/>
  <c r="T4" i="13"/>
  <c r="T6" i="13"/>
  <c r="T8" i="13"/>
  <c r="T10" i="13"/>
  <c r="T14" i="13"/>
  <c r="T24" i="13"/>
  <c r="T28" i="13"/>
  <c r="T32" i="13"/>
  <c r="T34" i="13"/>
  <c r="T36" i="13"/>
  <c r="T38" i="13"/>
  <c r="T42" i="13"/>
  <c r="T44" i="13"/>
  <c r="T46" i="13"/>
  <c r="T56" i="13"/>
  <c r="X10" i="13"/>
  <c r="X16" i="13"/>
  <c r="X24" i="13"/>
  <c r="X30" i="13"/>
  <c r="X35" i="13"/>
  <c r="X48" i="13"/>
  <c r="X51" i="13"/>
  <c r="X53" i="13"/>
  <c r="X55" i="13"/>
  <c r="X57" i="13"/>
  <c r="X59" i="13"/>
  <c r="X61" i="13"/>
  <c r="X7" i="13"/>
  <c r="X12" i="13"/>
  <c r="X18" i="13"/>
  <c r="X27" i="13"/>
  <c r="X33" i="13"/>
  <c r="X36" i="13"/>
  <c r="X50" i="13"/>
  <c r="X52" i="13"/>
  <c r="X54" i="13"/>
  <c r="X56" i="13"/>
  <c r="X58" i="13"/>
  <c r="X60" i="13"/>
  <c r="V57" i="13"/>
  <c r="V55" i="13"/>
  <c r="V52" i="13"/>
  <c r="V47" i="13"/>
  <c r="V39" i="13"/>
  <c r="V48" i="13"/>
  <c r="V43" i="13"/>
  <c r="V38" i="13"/>
  <c r="V50" i="13"/>
  <c r="V54" i="13"/>
  <c r="V45" i="13"/>
  <c r="V26" i="13"/>
  <c r="V56" i="13"/>
  <c r="V58" i="13"/>
  <c r="V49" i="13"/>
  <c r="V51" i="13"/>
  <c r="V53" i="13"/>
  <c r="V59" i="13"/>
  <c r="V44" i="13"/>
  <c r="V46" i="13"/>
  <c r="V61" i="13"/>
  <c r="V6" i="13"/>
  <c r="V17" i="13"/>
  <c r="V37" i="13"/>
  <c r="K7" i="13"/>
  <c r="L7" i="13"/>
  <c r="M10" i="13"/>
  <c r="G12" i="13"/>
  <c r="K12" i="13"/>
  <c r="L12" i="13"/>
  <c r="G16" i="13"/>
  <c r="M16" i="13"/>
  <c r="G27" i="13"/>
  <c r="K27" i="13"/>
  <c r="L27" i="13"/>
  <c r="G35" i="13"/>
  <c r="K35" i="13"/>
  <c r="L35" i="13"/>
  <c r="M36" i="13"/>
  <c r="G48" i="13"/>
  <c r="M48" i="13"/>
  <c r="G50" i="13"/>
  <c r="M50" i="13"/>
  <c r="G51" i="13"/>
  <c r="M51" i="13"/>
  <c r="G52" i="13"/>
  <c r="M52" i="13"/>
  <c r="G53" i="13"/>
  <c r="M53" i="13"/>
  <c r="G54" i="13"/>
  <c r="M54" i="13"/>
  <c r="G55" i="13"/>
  <c r="M55" i="13"/>
  <c r="K56" i="13"/>
  <c r="L56" i="13"/>
  <c r="K57" i="13"/>
  <c r="L57" i="13"/>
  <c r="K58" i="13"/>
  <c r="L58" i="13"/>
  <c r="K59" i="13"/>
  <c r="L59" i="13"/>
  <c r="K60" i="13"/>
  <c r="L60" i="13"/>
  <c r="K61" i="13"/>
  <c r="L61" i="13"/>
  <c r="G7" i="13"/>
  <c r="M7" i="13"/>
  <c r="G10" i="13"/>
  <c r="K10" i="13"/>
  <c r="L10" i="13"/>
  <c r="M12" i="13"/>
  <c r="K16" i="13"/>
  <c r="L16" i="13"/>
  <c r="M27" i="13"/>
  <c r="G33" i="13"/>
  <c r="K33" i="13"/>
  <c r="L33" i="13"/>
  <c r="M35" i="13"/>
  <c r="G36" i="13"/>
  <c r="K36" i="13"/>
  <c r="L36" i="13"/>
  <c r="K48" i="13"/>
  <c r="L48" i="13"/>
  <c r="K50" i="13"/>
  <c r="L50" i="13"/>
  <c r="K51" i="13"/>
  <c r="L51" i="13"/>
  <c r="K52" i="13"/>
  <c r="L52" i="13"/>
  <c r="K53" i="13"/>
  <c r="L53" i="13"/>
  <c r="K54" i="13"/>
  <c r="L54" i="13"/>
  <c r="K55" i="13"/>
  <c r="L55" i="13"/>
  <c r="M56" i="13"/>
  <c r="G57" i="13"/>
  <c r="M57" i="13"/>
  <c r="G58" i="13"/>
  <c r="M58" i="13"/>
  <c r="G59" i="13"/>
  <c r="M59" i="13"/>
  <c r="G60" i="13"/>
  <c r="M60" i="13"/>
  <c r="G61" i="13"/>
  <c r="M61" i="13"/>
  <c r="G3" i="4"/>
  <c r="R41" i="68" s="1"/>
  <c r="AK3" i="13"/>
  <c r="AK11" i="13"/>
  <c r="R16" i="41"/>
  <c r="R17" i="41"/>
  <c r="R18" i="41"/>
  <c r="AK41" i="13"/>
  <c r="R31" i="41"/>
  <c r="R33" i="41"/>
  <c r="R32" i="41"/>
  <c r="R52" i="41"/>
  <c r="R51" i="41"/>
  <c r="R50" i="41"/>
  <c r="R37" i="41"/>
  <c r="R39" i="41"/>
  <c r="R41" i="41"/>
  <c r="R43" i="41"/>
  <c r="R44" i="41"/>
  <c r="R45" i="41"/>
  <c r="R47" i="41"/>
  <c r="R34" i="41"/>
  <c r="R35" i="41"/>
  <c r="R40" i="41"/>
  <c r="R38" i="41"/>
  <c r="R36" i="41"/>
  <c r="R49" i="41"/>
  <c r="R48" i="41"/>
  <c r="R46" i="41"/>
  <c r="H5" i="6"/>
  <c r="AK40" i="13"/>
  <c r="AH60" i="13"/>
  <c r="AI60" i="13" s="1"/>
  <c r="AL60" i="13" s="1"/>
  <c r="AO14" i="13"/>
  <c r="AP14" i="13" s="1"/>
  <c r="AO15" i="13"/>
  <c r="AP15" i="13" s="1"/>
  <c r="AO18" i="13"/>
  <c r="AP18" i="13" s="1"/>
  <c r="AO20" i="13"/>
  <c r="AP20" i="13" s="1"/>
  <c r="AO22" i="13"/>
  <c r="AP22" i="13" s="1"/>
  <c r="AO27" i="13"/>
  <c r="AP27" i="13" s="1"/>
  <c r="AO28" i="13"/>
  <c r="AP28" i="13" s="1"/>
  <c r="AO29" i="13"/>
  <c r="AP29" i="13" s="1"/>
  <c r="AO36" i="13"/>
  <c r="AP36" i="13" s="1"/>
  <c r="AO40" i="13"/>
  <c r="AP40" i="13" s="1"/>
  <c r="AO41" i="13"/>
  <c r="AP41" i="13" s="1"/>
  <c r="AO42" i="13"/>
  <c r="AP42" i="13" s="1"/>
  <c r="AO49" i="13"/>
  <c r="AP49" i="13" s="1"/>
  <c r="AO51" i="13"/>
  <c r="AP51" i="13" s="1"/>
  <c r="AO53" i="13"/>
  <c r="AP53" i="13" s="1"/>
  <c r="AO55" i="13"/>
  <c r="AP55" i="13" s="1"/>
  <c r="AO56" i="13"/>
  <c r="AP56" i="13" s="1"/>
  <c r="AO57" i="13"/>
  <c r="AP57" i="13" s="1"/>
  <c r="AO58" i="13"/>
  <c r="AP58" i="13" s="1"/>
  <c r="AO59" i="13"/>
  <c r="AP59" i="13" s="1"/>
  <c r="AO60" i="13"/>
  <c r="AP60" i="13" s="1"/>
  <c r="AO61" i="13"/>
  <c r="AP61" i="13" s="1"/>
  <c r="B1" i="4"/>
  <c r="M5" i="4"/>
  <c r="O5" i="4" s="1"/>
  <c r="AO3" i="13"/>
  <c r="AP3" i="13" s="1"/>
  <c r="AO8" i="13"/>
  <c r="AP8" i="13" s="1"/>
  <c r="AO9" i="13"/>
  <c r="AP9" i="13" s="1"/>
  <c r="AO10" i="13"/>
  <c r="AP10" i="13" s="1"/>
  <c r="AO24" i="13"/>
  <c r="AP24" i="13" s="1"/>
  <c r="AO30" i="13"/>
  <c r="AP30" i="13" s="1"/>
  <c r="AO31" i="13"/>
  <c r="AP31" i="13" s="1"/>
  <c r="AO32" i="13"/>
  <c r="AP32" i="13" s="1"/>
  <c r="AO35" i="13"/>
  <c r="AP35" i="13" s="1"/>
  <c r="Q66" i="68" l="1"/>
  <c r="R66" i="68"/>
  <c r="H27" i="4"/>
  <c r="H37" i="4"/>
  <c r="H10" i="4"/>
  <c r="H38" i="4"/>
  <c r="H13" i="4"/>
  <c r="H14" i="4"/>
  <c r="H6" i="4"/>
  <c r="H19" i="4"/>
  <c r="H53" i="4"/>
  <c r="M53" i="4" s="1"/>
  <c r="H32" i="4"/>
  <c r="H39" i="4"/>
  <c r="H16" i="4"/>
  <c r="H48" i="4"/>
  <c r="M48" i="4" s="1"/>
  <c r="H28" i="4"/>
  <c r="H9" i="4"/>
  <c r="N50" i="4"/>
  <c r="H7" i="4"/>
  <c r="H57" i="4"/>
  <c r="M57" i="4" s="1"/>
  <c r="H52" i="4"/>
  <c r="M52" i="4" s="1"/>
  <c r="H4" i="4"/>
  <c r="H12" i="4"/>
  <c r="N44" i="4"/>
  <c r="H25" i="4"/>
  <c r="M25" i="4" s="1"/>
  <c r="H31" i="4"/>
  <c r="M31" i="4" s="1"/>
  <c r="N52" i="4"/>
  <c r="N47" i="4"/>
  <c r="H40" i="4"/>
  <c r="N14" i="4"/>
  <c r="H36" i="4"/>
  <c r="H8" i="4"/>
  <c r="H20" i="4"/>
  <c r="N56" i="4"/>
  <c r="N48" i="4"/>
  <c r="N40" i="4"/>
  <c r="N24" i="4"/>
  <c r="N16" i="4"/>
  <c r="N10" i="4"/>
  <c r="N59" i="4"/>
  <c r="N51" i="4"/>
  <c r="N35" i="4"/>
  <c r="N36" i="4"/>
  <c r="N55" i="4"/>
  <c r="Q55" i="4" s="1"/>
  <c r="H30" i="4"/>
  <c r="N34" i="4"/>
  <c r="N18" i="4"/>
  <c r="N53" i="4"/>
  <c r="H47" i="4"/>
  <c r="H22" i="4"/>
  <c r="H11" i="4"/>
  <c r="N54" i="4"/>
  <c r="N46" i="4"/>
  <c r="N22" i="4"/>
  <c r="N57" i="4"/>
  <c r="N49" i="4"/>
  <c r="N33" i="4"/>
  <c r="N25" i="4"/>
  <c r="N11" i="4"/>
  <c r="H33" i="4"/>
  <c r="M33" i="4" s="1"/>
  <c r="H58" i="4"/>
  <c r="M58" i="4" s="1"/>
  <c r="H23" i="4"/>
  <c r="H3" i="4"/>
  <c r="H17" i="4"/>
  <c r="H34" i="4"/>
  <c r="H18" i="4"/>
  <c r="H29" i="4"/>
  <c r="H44" i="4"/>
  <c r="H35" i="4"/>
  <c r="H49" i="4"/>
  <c r="M49" i="4" s="1"/>
  <c r="H24" i="4"/>
  <c r="H45" i="4"/>
  <c r="H21" i="4"/>
  <c r="H43" i="4"/>
  <c r="H56" i="4"/>
  <c r="M56" i="4" s="1"/>
  <c r="H46" i="4"/>
  <c r="M46" i="4" s="1"/>
  <c r="H15" i="4"/>
  <c r="H42" i="4"/>
  <c r="H41" i="4"/>
  <c r="H50" i="4"/>
  <c r="M50" i="4" s="1"/>
  <c r="H59" i="4"/>
  <c r="M59" i="4" s="1"/>
  <c r="H51" i="4"/>
  <c r="H54" i="4"/>
  <c r="H55" i="4"/>
  <c r="H26" i="4"/>
  <c r="AK63" i="13"/>
  <c r="AK65" i="13" s="1"/>
  <c r="K79" i="13"/>
  <c r="M77" i="4"/>
  <c r="Z43" i="66"/>
  <c r="Z16" i="13"/>
  <c r="Z68" i="13"/>
  <c r="AD68" i="13" s="1"/>
  <c r="Z12" i="13"/>
  <c r="AB12" i="13" s="1"/>
  <c r="Z60" i="13"/>
  <c r="AB60" i="13" s="1"/>
  <c r="Z7" i="13"/>
  <c r="AB7" i="13" s="1"/>
  <c r="Z24" i="66"/>
  <c r="Z33" i="66"/>
  <c r="Z22" i="66"/>
  <c r="Z35" i="66"/>
  <c r="Z26" i="66"/>
  <c r="R15" i="41"/>
  <c r="R22" i="41" s="1"/>
  <c r="C71" i="41" s="1"/>
  <c r="Q22" i="41"/>
  <c r="E71" i="41" s="1"/>
  <c r="Z9" i="66"/>
  <c r="Z41" i="66"/>
  <c r="Z31" i="66"/>
  <c r="Z39" i="66"/>
  <c r="Z29" i="66"/>
  <c r="E31" i="5"/>
  <c r="F31" i="47"/>
  <c r="X5" i="13"/>
  <c r="N6" i="4" s="1"/>
  <c r="X9" i="13"/>
  <c r="N9" i="4" s="1"/>
  <c r="X11" i="13"/>
  <c r="X13" i="13"/>
  <c r="N12" i="4" s="1"/>
  <c r="X15" i="13"/>
  <c r="X17" i="13"/>
  <c r="N15" i="4" s="1"/>
  <c r="X19" i="13"/>
  <c r="N17" i="4" s="1"/>
  <c r="X21" i="13"/>
  <c r="N19" i="4" s="1"/>
  <c r="X23" i="13"/>
  <c r="N21" i="4" s="1"/>
  <c r="X25" i="13"/>
  <c r="N23" i="4" s="1"/>
  <c r="X29" i="13"/>
  <c r="N27" i="4" s="1"/>
  <c r="X31" i="13"/>
  <c r="N29" i="4" s="1"/>
  <c r="X37" i="13"/>
  <c r="X39" i="13"/>
  <c r="N37" i="4" s="1"/>
  <c r="X41" i="13"/>
  <c r="N39" i="4" s="1"/>
  <c r="X43" i="13"/>
  <c r="N41" i="4" s="1"/>
  <c r="X45" i="13"/>
  <c r="N43" i="4" s="1"/>
  <c r="X47" i="13"/>
  <c r="N45" i="4" s="1"/>
  <c r="X49" i="13"/>
  <c r="X3" i="13"/>
  <c r="N3" i="4" s="1"/>
  <c r="X4" i="13"/>
  <c r="N4" i="4" s="1"/>
  <c r="X6" i="13"/>
  <c r="N7" i="4" s="1"/>
  <c r="X8" i="13"/>
  <c r="N8" i="4" s="1"/>
  <c r="X14" i="13"/>
  <c r="N13" i="4" s="1"/>
  <c r="X20" i="13"/>
  <c r="X22" i="13"/>
  <c r="N20" i="4" s="1"/>
  <c r="X26" i="13"/>
  <c r="X28" i="13"/>
  <c r="N26" i="4" s="1"/>
  <c r="X32" i="13"/>
  <c r="N30" i="4" s="1"/>
  <c r="X34" i="13"/>
  <c r="N32" i="4" s="1"/>
  <c r="X38" i="13"/>
  <c r="X40" i="13"/>
  <c r="N38" i="4" s="1"/>
  <c r="X42" i="13"/>
  <c r="X44" i="13"/>
  <c r="N42" i="4" s="1"/>
  <c r="R30" i="41"/>
  <c r="R75" i="41" s="1"/>
  <c r="Q75" i="41"/>
  <c r="G4" i="13"/>
  <c r="M4" i="13"/>
  <c r="G5" i="13"/>
  <c r="M5" i="13"/>
  <c r="G6" i="13"/>
  <c r="M6" i="13"/>
  <c r="G8" i="13"/>
  <c r="M8" i="13"/>
  <c r="G9" i="13"/>
  <c r="M9" i="13"/>
  <c r="Z10" i="13"/>
  <c r="AB10" i="13" s="1"/>
  <c r="G11" i="13"/>
  <c r="M11" i="13"/>
  <c r="G13" i="13"/>
  <c r="M13" i="13"/>
  <c r="G14" i="13"/>
  <c r="M14" i="13"/>
  <c r="G15" i="13"/>
  <c r="M15" i="13"/>
  <c r="G17" i="13"/>
  <c r="M17" i="13"/>
  <c r="G18" i="13"/>
  <c r="M18" i="13"/>
  <c r="G19" i="13"/>
  <c r="M19" i="13"/>
  <c r="G20" i="13"/>
  <c r="M20" i="13"/>
  <c r="G21" i="13"/>
  <c r="M21" i="13"/>
  <c r="M22" i="13"/>
  <c r="G23" i="13"/>
  <c r="M23" i="13"/>
  <c r="G24" i="13"/>
  <c r="M24" i="13"/>
  <c r="G25" i="13"/>
  <c r="M25" i="13"/>
  <c r="G26" i="13"/>
  <c r="M26" i="13"/>
  <c r="Z27" i="13"/>
  <c r="AB27" i="13" s="1"/>
  <c r="G28" i="13"/>
  <c r="M28" i="13"/>
  <c r="G29" i="13"/>
  <c r="M29" i="13"/>
  <c r="G30" i="13"/>
  <c r="M30" i="13"/>
  <c r="G31" i="13"/>
  <c r="M31" i="13"/>
  <c r="G32" i="13"/>
  <c r="M32" i="13"/>
  <c r="Z33" i="13"/>
  <c r="AB33" i="13" s="1"/>
  <c r="G34" i="13"/>
  <c r="M34" i="13"/>
  <c r="Z35" i="13"/>
  <c r="AB35" i="13" s="1"/>
  <c r="Z36" i="13"/>
  <c r="AB36" i="13" s="1"/>
  <c r="G37" i="13"/>
  <c r="M37" i="13"/>
  <c r="G38" i="13"/>
  <c r="M38" i="13"/>
  <c r="G39" i="13"/>
  <c r="M39" i="13"/>
  <c r="G40" i="13"/>
  <c r="M40" i="13"/>
  <c r="G41" i="13"/>
  <c r="M41" i="13"/>
  <c r="G42" i="13"/>
  <c r="M42" i="13"/>
  <c r="G43" i="13"/>
  <c r="M43" i="13"/>
  <c r="G44" i="13"/>
  <c r="M44" i="13"/>
  <c r="G45" i="13"/>
  <c r="M45" i="13"/>
  <c r="G46" i="13"/>
  <c r="M46" i="13"/>
  <c r="G47" i="13"/>
  <c r="M47" i="13"/>
  <c r="G49" i="13"/>
  <c r="M49" i="13"/>
  <c r="G56" i="13"/>
  <c r="S3" i="13"/>
  <c r="K3" i="13"/>
  <c r="K4" i="13"/>
  <c r="L4" i="13"/>
  <c r="K5" i="13"/>
  <c r="L5" i="13"/>
  <c r="K6" i="13"/>
  <c r="L6" i="13"/>
  <c r="K8" i="13"/>
  <c r="L8" i="13"/>
  <c r="K9" i="13"/>
  <c r="L9" i="13"/>
  <c r="K11" i="13"/>
  <c r="L11" i="13"/>
  <c r="K13" i="13"/>
  <c r="L13" i="13"/>
  <c r="K14" i="13"/>
  <c r="L14" i="13"/>
  <c r="K15" i="13"/>
  <c r="L15" i="13"/>
  <c r="K17" i="13"/>
  <c r="L17" i="13"/>
  <c r="K18" i="13"/>
  <c r="L18" i="13"/>
  <c r="K19" i="13"/>
  <c r="L19" i="13"/>
  <c r="K20" i="13"/>
  <c r="L20" i="13"/>
  <c r="K21" i="13"/>
  <c r="L21" i="13"/>
  <c r="K22" i="13"/>
  <c r="L22" i="13"/>
  <c r="K23" i="13"/>
  <c r="L23" i="13"/>
  <c r="K24" i="13"/>
  <c r="L24" i="13"/>
  <c r="K25" i="13"/>
  <c r="L25" i="13"/>
  <c r="K26" i="13"/>
  <c r="L26" i="13"/>
  <c r="K28" i="13"/>
  <c r="L28" i="13"/>
  <c r="K29" i="13"/>
  <c r="L29" i="13"/>
  <c r="K30" i="13"/>
  <c r="L30" i="13"/>
  <c r="K31" i="13"/>
  <c r="L31" i="13"/>
  <c r="K32" i="13"/>
  <c r="L32" i="13"/>
  <c r="K34" i="13"/>
  <c r="L34" i="13"/>
  <c r="K37" i="13"/>
  <c r="L37" i="13"/>
  <c r="K38" i="13"/>
  <c r="L38" i="13"/>
  <c r="K39" i="13"/>
  <c r="L39" i="13"/>
  <c r="K40" i="13"/>
  <c r="L40" i="13"/>
  <c r="K41" i="13"/>
  <c r="L41" i="13"/>
  <c r="K42" i="13"/>
  <c r="L42" i="13"/>
  <c r="K43" i="13"/>
  <c r="L43" i="13"/>
  <c r="K44" i="13"/>
  <c r="L44" i="13"/>
  <c r="K45" i="13"/>
  <c r="L45" i="13"/>
  <c r="K46" i="13"/>
  <c r="L46" i="13"/>
  <c r="K47" i="13"/>
  <c r="L47" i="13"/>
  <c r="Z48" i="13"/>
  <c r="AB48" i="13" s="1"/>
  <c r="K49" i="13"/>
  <c r="L49" i="13"/>
  <c r="Z50" i="13"/>
  <c r="AB50" i="13" s="1"/>
  <c r="Z51" i="13"/>
  <c r="AB51" i="13" s="1"/>
  <c r="Z52" i="13"/>
  <c r="AB52" i="13" s="1"/>
  <c r="Z53" i="13"/>
  <c r="AB53" i="13" s="1"/>
  <c r="Z54" i="13"/>
  <c r="AB54" i="13" s="1"/>
  <c r="Z55" i="13"/>
  <c r="AB55" i="13" s="1"/>
  <c r="Z57" i="13"/>
  <c r="AB57" i="13" s="1"/>
  <c r="Z58" i="13"/>
  <c r="AB58" i="13" s="1"/>
  <c r="Z59" i="13"/>
  <c r="AB59" i="13" s="1"/>
  <c r="Z61" i="13"/>
  <c r="AB61" i="13" s="1"/>
  <c r="Z77" i="13"/>
  <c r="R3" i="13"/>
  <c r="M3" i="13"/>
  <c r="I3" i="13"/>
  <c r="G3" i="13"/>
  <c r="M75" i="4"/>
  <c r="O75" i="4" s="1"/>
  <c r="Z25" i="66"/>
  <c r="Z14" i="66"/>
  <c r="K66" i="13"/>
  <c r="AA4" i="66"/>
  <c r="Z4" i="66"/>
  <c r="Z11" i="66"/>
  <c r="Z5" i="66"/>
  <c r="K70" i="13"/>
  <c r="Z28" i="66"/>
  <c r="Z20" i="66"/>
  <c r="Z12" i="66"/>
  <c r="Z13" i="66"/>
  <c r="Z8" i="66"/>
  <c r="Z10" i="66"/>
  <c r="K80" i="13"/>
  <c r="K78" i="13"/>
  <c r="K75" i="13"/>
  <c r="K73" i="13"/>
  <c r="K71" i="13"/>
  <c r="K69" i="13"/>
  <c r="K62" i="13"/>
  <c r="K67" i="13"/>
  <c r="Z6" i="66"/>
  <c r="Z42" i="66"/>
  <c r="Z40" i="66"/>
  <c r="Z52" i="66"/>
  <c r="Z21" i="66"/>
  <c r="Z45" i="66"/>
  <c r="Z38" i="66"/>
  <c r="Z36" i="66"/>
  <c r="Z34" i="66"/>
  <c r="Z32" i="66"/>
  <c r="Z30" i="66"/>
  <c r="Z7" i="66"/>
  <c r="K63" i="13"/>
  <c r="K76" i="13"/>
  <c r="K65" i="13"/>
  <c r="K72" i="13"/>
  <c r="K74" i="13"/>
  <c r="E64" i="68" l="1"/>
  <c r="Q69" i="68"/>
  <c r="E65" i="68" s="1"/>
  <c r="C64" i="68"/>
  <c r="R69" i="68"/>
  <c r="C65" i="68" s="1"/>
  <c r="AA25" i="66"/>
  <c r="AA20" i="66"/>
  <c r="AA9" i="66"/>
  <c r="AA38" i="66"/>
  <c r="AA14" i="66"/>
  <c r="AA8" i="66"/>
  <c r="AA33" i="66"/>
  <c r="AA43" i="66"/>
  <c r="AA45" i="66"/>
  <c r="AA11" i="66"/>
  <c r="AA13" i="66"/>
  <c r="AA35" i="66"/>
  <c r="AA22" i="66"/>
  <c r="AA34" i="66"/>
  <c r="AA21" i="66"/>
  <c r="AA5" i="66"/>
  <c r="AA10" i="66"/>
  <c r="AA6" i="66"/>
  <c r="AA31" i="66"/>
  <c r="AA41" i="66"/>
  <c r="AA30" i="66"/>
  <c r="AA40" i="66"/>
  <c r="AA28" i="66"/>
  <c r="AA24" i="66"/>
  <c r="AA32" i="66"/>
  <c r="AA42" i="66"/>
  <c r="AA26" i="66"/>
  <c r="AA12" i="66"/>
  <c r="AA29" i="66"/>
  <c r="AA39" i="66"/>
  <c r="AA36" i="66"/>
  <c r="AA52" i="66"/>
  <c r="AA7" i="66"/>
  <c r="O50" i="4"/>
  <c r="O48" i="4"/>
  <c r="O59" i="4"/>
  <c r="Q50" i="4"/>
  <c r="O31" i="4"/>
  <c r="M55" i="4"/>
  <c r="O55" i="4" s="1"/>
  <c r="O52" i="4"/>
  <c r="Q34" i="4"/>
  <c r="Q31" i="4"/>
  <c r="Q42" i="4"/>
  <c r="O56" i="4"/>
  <c r="O58" i="4"/>
  <c r="Q54" i="4"/>
  <c r="Q46" i="4"/>
  <c r="Q33" i="4"/>
  <c r="Q48" i="4"/>
  <c r="O33" i="4"/>
  <c r="Q57" i="4"/>
  <c r="O25" i="4"/>
  <c r="Q58" i="4"/>
  <c r="Q59" i="4"/>
  <c r="M34" i="4"/>
  <c r="O34" i="4" s="1"/>
  <c r="O57" i="4"/>
  <c r="Q10" i="4"/>
  <c r="Q52" i="4"/>
  <c r="Q53" i="4"/>
  <c r="Q29" i="4"/>
  <c r="Q22" i="4"/>
  <c r="Q14" i="4"/>
  <c r="Q25" i="4"/>
  <c r="Q49" i="4"/>
  <c r="O49" i="4"/>
  <c r="Q56" i="4"/>
  <c r="Q40" i="4"/>
  <c r="Q32" i="4"/>
  <c r="M14" i="4"/>
  <c r="Q13" i="4"/>
  <c r="M10" i="4"/>
  <c r="O10" i="4" s="1"/>
  <c r="M42" i="4"/>
  <c r="Q37" i="4"/>
  <c r="Q9" i="4"/>
  <c r="O46" i="4"/>
  <c r="Q47" i="4"/>
  <c r="Q35" i="4"/>
  <c r="Q27" i="4"/>
  <c r="M23" i="4"/>
  <c r="Q17" i="4"/>
  <c r="M44" i="4"/>
  <c r="M40" i="4"/>
  <c r="M35" i="4"/>
  <c r="M17" i="4"/>
  <c r="O17" i="4" s="1"/>
  <c r="Q6" i="4"/>
  <c r="M51" i="4"/>
  <c r="O51" i="4" s="1"/>
  <c r="Q41" i="4"/>
  <c r="Q39" i="4"/>
  <c r="Q36" i="4"/>
  <c r="M29" i="4"/>
  <c r="Q26" i="4"/>
  <c r="M24" i="4"/>
  <c r="M22" i="4"/>
  <c r="M20" i="4"/>
  <c r="Q19" i="4"/>
  <c r="Q15" i="4"/>
  <c r="M13" i="4"/>
  <c r="Q12" i="4"/>
  <c r="M9" i="4"/>
  <c r="O9" i="4" s="1"/>
  <c r="Q8" i="4"/>
  <c r="M6" i="4"/>
  <c r="O53" i="4"/>
  <c r="M28" i="4"/>
  <c r="M18" i="4"/>
  <c r="M7" i="4"/>
  <c r="M47" i="4"/>
  <c r="M27" i="4"/>
  <c r="O27" i="4" s="1"/>
  <c r="Q20" i="4"/>
  <c r="Q16" i="4"/>
  <c r="Q51" i="4"/>
  <c r="M45" i="4"/>
  <c r="M43" i="4"/>
  <c r="M41" i="4"/>
  <c r="Q38" i="4"/>
  <c r="Q30" i="4"/>
  <c r="Q28" i="4"/>
  <c r="M26" i="4"/>
  <c r="Q23" i="4"/>
  <c r="Q21" i="4"/>
  <c r="M19" i="4"/>
  <c r="O19" i="4" s="1"/>
  <c r="Q18" i="4"/>
  <c r="M15" i="4"/>
  <c r="M12" i="4"/>
  <c r="Q11" i="4"/>
  <c r="M8" i="4"/>
  <c r="Q7" i="4"/>
  <c r="Q4" i="4"/>
  <c r="Z23" i="13"/>
  <c r="AB23" i="13" s="1"/>
  <c r="C31" i="47"/>
  <c r="I26" i="5"/>
  <c r="J26" i="47" s="1"/>
  <c r="F13" i="47"/>
  <c r="F14" i="47"/>
  <c r="AB77" i="13"/>
  <c r="AD77" i="13"/>
  <c r="F19" i="47"/>
  <c r="M39" i="4"/>
  <c r="M16" i="4"/>
  <c r="M36" i="4"/>
  <c r="F31" i="5"/>
  <c r="E28" i="5"/>
  <c r="M54" i="4"/>
  <c r="O54" i="4" s="1"/>
  <c r="Q3" i="4"/>
  <c r="M37" i="4"/>
  <c r="M11" i="4"/>
  <c r="Z6" i="13"/>
  <c r="AB6" i="13" s="1"/>
  <c r="R79" i="41"/>
  <c r="C74" i="41" s="1"/>
  <c r="C73" i="41"/>
  <c r="Z49" i="13"/>
  <c r="AB49" i="13" s="1"/>
  <c r="Z47" i="13"/>
  <c r="Z45" i="13"/>
  <c r="AB45" i="13" s="1"/>
  <c r="Z43" i="13"/>
  <c r="AB43" i="13" s="1"/>
  <c r="Z38" i="13"/>
  <c r="AB38" i="13" s="1"/>
  <c r="Z31" i="13"/>
  <c r="AB31" i="13" s="1"/>
  <c r="Z29" i="13"/>
  <c r="AB29" i="13" s="1"/>
  <c r="Z25" i="13"/>
  <c r="AB25" i="13" s="1"/>
  <c r="Z24" i="13"/>
  <c r="AB24" i="13" s="1"/>
  <c r="Z18" i="13"/>
  <c r="AB18" i="13" s="1"/>
  <c r="Z13" i="13"/>
  <c r="AB13" i="13" s="1"/>
  <c r="Z8" i="13"/>
  <c r="AB8" i="13" s="1"/>
  <c r="Z5" i="13"/>
  <c r="AB5" i="13" s="1"/>
  <c r="E73" i="41"/>
  <c r="Q79" i="41"/>
  <c r="E74" i="41" s="1"/>
  <c r="Z56" i="13"/>
  <c r="AB56" i="13" s="1"/>
  <c r="Z46" i="13"/>
  <c r="AB46" i="13" s="1"/>
  <c r="Z44" i="13"/>
  <c r="AB44" i="13" s="1"/>
  <c r="Z39" i="13"/>
  <c r="AB39" i="13" s="1"/>
  <c r="Z37" i="13"/>
  <c r="AB37" i="13" s="1"/>
  <c r="Z26" i="13"/>
  <c r="AB26" i="13" s="1"/>
  <c r="Z17" i="13"/>
  <c r="AB17" i="13" s="1"/>
  <c r="Z42" i="13"/>
  <c r="AB42" i="13" s="1"/>
  <c r="Z41" i="13"/>
  <c r="AB41" i="13" s="1"/>
  <c r="Z40" i="13"/>
  <c r="AB40" i="13" s="1"/>
  <c r="Z34" i="13"/>
  <c r="AB34" i="13" s="1"/>
  <c r="Z32" i="13"/>
  <c r="AB32" i="13" s="1"/>
  <c r="Z30" i="13"/>
  <c r="AB30" i="13" s="1"/>
  <c r="Z28" i="13"/>
  <c r="AB28" i="13" s="1"/>
  <c r="Z22" i="13"/>
  <c r="AB22" i="13" s="1"/>
  <c r="Z21" i="13"/>
  <c r="AB21" i="13" s="1"/>
  <c r="Z20" i="13"/>
  <c r="AB20" i="13" s="1"/>
  <c r="Z19" i="13"/>
  <c r="AB19" i="13" s="1"/>
  <c r="Z15" i="13"/>
  <c r="AB15" i="13" s="1"/>
  <c r="Z14" i="13"/>
  <c r="AB14" i="13" s="1"/>
  <c r="Z11" i="13"/>
  <c r="AB11" i="13" s="1"/>
  <c r="Z9" i="13"/>
  <c r="AB9" i="13" s="1"/>
  <c r="Z4" i="13"/>
  <c r="AB4" i="13" s="1"/>
  <c r="E16" i="5"/>
  <c r="E19" i="5"/>
  <c r="E17" i="5" s="1"/>
  <c r="F24" i="47"/>
  <c r="M21" i="4"/>
  <c r="M68" i="4"/>
  <c r="O68" i="4" s="1"/>
  <c r="M38" i="4"/>
  <c r="M30" i="4"/>
  <c r="M32" i="4"/>
  <c r="M4" i="4"/>
  <c r="C68" i="68" l="1"/>
  <c r="I66" i="68" s="1"/>
  <c r="E68" i="68"/>
  <c r="K66" i="68" s="1"/>
  <c r="C78" i="41"/>
  <c r="I75" i="41" s="1"/>
  <c r="E78" i="41"/>
  <c r="K75" i="41" s="1"/>
  <c r="O44" i="4"/>
  <c r="O13" i="4"/>
  <c r="O42" i="4"/>
  <c r="O12" i="4"/>
  <c r="O29" i="4"/>
  <c r="O39" i="4"/>
  <c r="O14" i="4"/>
  <c r="O4" i="4"/>
  <c r="O21" i="4"/>
  <c r="O47" i="4"/>
  <c r="O43" i="4"/>
  <c r="O16" i="4"/>
  <c r="O18" i="4"/>
  <c r="O22" i="4"/>
  <c r="O35" i="4"/>
  <c r="O41" i="4"/>
  <c r="O32" i="4"/>
  <c r="O30" i="4"/>
  <c r="O37" i="4"/>
  <c r="O24" i="4"/>
  <c r="O23" i="4"/>
  <c r="O6" i="4"/>
  <c r="O28" i="4"/>
  <c r="O7" i="4"/>
  <c r="O8" i="4"/>
  <c r="O26" i="4"/>
  <c r="O45" i="4"/>
  <c r="O40" i="4"/>
  <c r="O20" i="4"/>
  <c r="O11" i="4"/>
  <c r="O38" i="4"/>
  <c r="O15" i="4"/>
  <c r="O36" i="4"/>
  <c r="R31" i="5"/>
  <c r="T29" i="53"/>
  <c r="F13" i="5"/>
  <c r="F10" i="47" s="1"/>
  <c r="F14" i="5"/>
  <c r="F19" i="5"/>
  <c r="M31" i="5"/>
  <c r="R24" i="5"/>
  <c r="R13" i="5"/>
  <c r="R12" i="5"/>
  <c r="R14" i="5"/>
  <c r="R19" i="5"/>
  <c r="F24" i="5"/>
  <c r="K67" i="68" l="1"/>
  <c r="I67" i="68"/>
  <c r="L88" i="41"/>
  <c r="AA29" i="53"/>
  <c r="I31" i="5"/>
  <c r="J31" i="47"/>
  <c r="I76" i="41"/>
  <c r="I78" i="41" s="1"/>
  <c r="K76" i="41"/>
  <c r="K78" i="41" s="1"/>
  <c r="V31" i="5"/>
  <c r="J68" i="68" l="1"/>
  <c r="I68" i="68"/>
  <c r="V17" i="66"/>
  <c r="V18" i="66"/>
  <c r="V19" i="66"/>
  <c r="V16" i="66"/>
  <c r="V23" i="66"/>
  <c r="K68" i="68"/>
  <c r="L68" i="68"/>
  <c r="AC29" i="53"/>
  <c r="V13" i="66"/>
  <c r="V12" i="66"/>
  <c r="AB45" i="66"/>
  <c r="N31" i="47"/>
  <c r="O31" i="47" s="1"/>
  <c r="L79" i="13"/>
  <c r="N79" i="13"/>
  <c r="AF13" i="66"/>
  <c r="R63" i="13"/>
  <c r="L78" i="41"/>
  <c r="AB10" i="66"/>
  <c r="AB32" i="66"/>
  <c r="AF36" i="66"/>
  <c r="L65" i="13"/>
  <c r="N72" i="13"/>
  <c r="N31" i="5"/>
  <c r="AB12" i="66"/>
  <c r="L63" i="13"/>
  <c r="AB7" i="66"/>
  <c r="AB34" i="66"/>
  <c r="AF52" i="66"/>
  <c r="AF12" i="66"/>
  <c r="N76" i="13"/>
  <c r="AF4" i="66"/>
  <c r="AF45" i="66"/>
  <c r="AB13" i="66"/>
  <c r="AB28" i="66"/>
  <c r="AB42" i="66"/>
  <c r="AB20" i="66"/>
  <c r="AB40" i="66"/>
  <c r="N63" i="13"/>
  <c r="AF7" i="66"/>
  <c r="AF8" i="66"/>
  <c r="AB6" i="66"/>
  <c r="AB38" i="66"/>
  <c r="AB21" i="66"/>
  <c r="AB8" i="66"/>
  <c r="L72" i="13"/>
  <c r="AF40" i="66"/>
  <c r="AF32" i="66"/>
  <c r="AF34" i="66"/>
  <c r="AF28" i="66"/>
  <c r="AF6" i="66"/>
  <c r="L10" i="66"/>
  <c r="V40" i="66"/>
  <c r="V7" i="66"/>
  <c r="V42" i="66"/>
  <c r="V21" i="66"/>
  <c r="V6" i="66"/>
  <c r="V34" i="66"/>
  <c r="V28" i="66"/>
  <c r="V30" i="66"/>
  <c r="V20" i="66"/>
  <c r="AB36" i="66"/>
  <c r="L76" i="13"/>
  <c r="AB30" i="66"/>
  <c r="AB52" i="66"/>
  <c r="L67" i="13"/>
  <c r="T65" i="13"/>
  <c r="V36" i="66"/>
  <c r="V4" i="66"/>
  <c r="T76" i="13"/>
  <c r="V38" i="66"/>
  <c r="T63" i="13"/>
  <c r="J78" i="41"/>
  <c r="E72" i="5"/>
  <c r="AF20" i="66"/>
  <c r="N65" i="13"/>
  <c r="AF30" i="66"/>
  <c r="AF42" i="66"/>
  <c r="AF10" i="66"/>
  <c r="AF38" i="66"/>
  <c r="V31" i="66"/>
  <c r="T66" i="13"/>
  <c r="V22" i="66"/>
  <c r="T78" i="13"/>
  <c r="T73" i="13"/>
  <c r="V25" i="66"/>
  <c r="V11" i="66"/>
  <c r="V35" i="66"/>
  <c r="V41" i="66"/>
  <c r="T69" i="13"/>
  <c r="V5" i="66"/>
  <c r="V39" i="66"/>
  <c r="V33" i="66"/>
  <c r="T74" i="13"/>
  <c r="T75" i="13"/>
  <c r="V14" i="66"/>
  <c r="T80" i="13"/>
  <c r="V26" i="66"/>
  <c r="V43" i="66"/>
  <c r="T62" i="13"/>
  <c r="T70" i="13"/>
  <c r="V29" i="66"/>
  <c r="T71" i="13"/>
  <c r="V24" i="66"/>
  <c r="V10" i="66"/>
  <c r="V52" i="66"/>
  <c r="V32" i="66"/>
  <c r="V8" i="66"/>
  <c r="T72" i="13"/>
  <c r="V45" i="66"/>
  <c r="T67" i="13"/>
  <c r="R70" i="13"/>
  <c r="L22" i="66"/>
  <c r="AF9" i="66"/>
  <c r="AF11" i="66"/>
  <c r="AF41" i="66"/>
  <c r="AF31" i="66"/>
  <c r="N78" i="13"/>
  <c r="AF5" i="66"/>
  <c r="AF35" i="66"/>
  <c r="N69" i="13"/>
  <c r="N73" i="13"/>
  <c r="AF25" i="66"/>
  <c r="AF22" i="66"/>
  <c r="N75" i="13"/>
  <c r="N71" i="13"/>
  <c r="N62" i="13"/>
  <c r="AF29" i="66"/>
  <c r="AF26" i="66"/>
  <c r="AF43" i="66"/>
  <c r="AF39" i="66"/>
  <c r="AF24" i="66"/>
  <c r="AF33" i="66"/>
  <c r="AF14" i="66"/>
  <c r="N80" i="13"/>
  <c r="N67" i="13"/>
  <c r="N70" i="13"/>
  <c r="N66" i="13"/>
  <c r="N74" i="13"/>
  <c r="AF21" i="66"/>
  <c r="AB9" i="66"/>
  <c r="AB11" i="66"/>
  <c r="AB31" i="66"/>
  <c r="L78" i="13"/>
  <c r="AB41" i="66"/>
  <c r="L73" i="13"/>
  <c r="AB25" i="66"/>
  <c r="AB22" i="66"/>
  <c r="AB5" i="66"/>
  <c r="AB35" i="66"/>
  <c r="L69" i="13"/>
  <c r="AB14" i="66"/>
  <c r="L80" i="13"/>
  <c r="AB39" i="66"/>
  <c r="AB24" i="66"/>
  <c r="AB33" i="66"/>
  <c r="AB29" i="66"/>
  <c r="AB26" i="66"/>
  <c r="AB43" i="66"/>
  <c r="L75" i="13"/>
  <c r="L71" i="13"/>
  <c r="L62" i="13"/>
  <c r="L66" i="13"/>
  <c r="L74" i="13"/>
  <c r="L70" i="13"/>
  <c r="R66" i="13" l="1"/>
  <c r="R62" i="13"/>
  <c r="R65" i="13"/>
  <c r="L17" i="66"/>
  <c r="L38" i="66"/>
  <c r="W18" i="66"/>
  <c r="W16" i="66"/>
  <c r="L40" i="66"/>
  <c r="W19" i="66"/>
  <c r="R74" i="13"/>
  <c r="R73" i="13"/>
  <c r="L13" i="66"/>
  <c r="L21" i="66"/>
  <c r="W17" i="66"/>
  <c r="W23" i="66"/>
  <c r="L39" i="66"/>
  <c r="L24" i="66"/>
  <c r="L42" i="66"/>
  <c r="L7" i="66"/>
  <c r="L43" i="66"/>
  <c r="L52" i="66"/>
  <c r="R71" i="13"/>
  <c r="R69" i="13"/>
  <c r="L41" i="66"/>
  <c r="R67" i="13"/>
  <c r="M5" i="66"/>
  <c r="L4" i="66"/>
  <c r="E44" i="67"/>
  <c r="E56" i="67"/>
  <c r="D21" i="67"/>
  <c r="D118" i="67"/>
  <c r="E91" i="67"/>
  <c r="E12" i="67"/>
  <c r="D18" i="67"/>
  <c r="D49" i="67"/>
  <c r="D83" i="67"/>
  <c r="E60" i="67"/>
  <c r="D66" i="67"/>
  <c r="D26" i="67"/>
  <c r="D50" i="67"/>
  <c r="E14" i="67"/>
  <c r="D84" i="67"/>
  <c r="E18" i="67"/>
  <c r="D89" i="67"/>
  <c r="E31" i="67"/>
  <c r="D30" i="67"/>
  <c r="E55" i="67"/>
  <c r="E54" i="67"/>
  <c r="E58" i="67"/>
  <c r="E66" i="67"/>
  <c r="E51" i="67"/>
  <c r="D151" i="67"/>
  <c r="D34" i="67"/>
  <c r="E43" i="67"/>
  <c r="E45" i="67"/>
  <c r="E59" i="67"/>
  <c r="D130" i="67"/>
  <c r="D12" i="67"/>
  <c r="D36" i="67"/>
  <c r="D13" i="67"/>
  <c r="D79" i="67"/>
  <c r="D39" i="67"/>
  <c r="D125" i="67"/>
  <c r="E22" i="67"/>
  <c r="D65" i="67"/>
  <c r="D88" i="67"/>
  <c r="D23" i="67"/>
  <c r="E90" i="67"/>
  <c r="D53" i="67"/>
  <c r="D62" i="67"/>
  <c r="E26" i="67"/>
  <c r="E28" i="67"/>
  <c r="D86" i="67"/>
  <c r="D85" i="67"/>
  <c r="D14" i="67"/>
  <c r="D80" i="67"/>
  <c r="E86" i="67"/>
  <c r="D32" i="67"/>
  <c r="E85" i="67"/>
  <c r="D58" i="67"/>
  <c r="B58" i="67" s="1"/>
  <c r="D37" i="67"/>
  <c r="E138" i="67"/>
  <c r="E41" i="67"/>
  <c r="E9" i="67"/>
  <c r="E63" i="67"/>
  <c r="D75" i="67"/>
  <c r="D64" i="67"/>
  <c r="D41" i="67"/>
  <c r="E40" i="67"/>
  <c r="E38" i="67"/>
  <c r="E64" i="67"/>
  <c r="E169" i="67"/>
  <c r="E81" i="67"/>
  <c r="E36" i="67"/>
  <c r="D47" i="67"/>
  <c r="D40" i="67"/>
  <c r="E52" i="67"/>
  <c r="D11" i="67"/>
  <c r="E89" i="67"/>
  <c r="E39" i="67"/>
  <c r="E74" i="67"/>
  <c r="D57" i="67"/>
  <c r="E82" i="67"/>
  <c r="E32" i="67"/>
  <c r="E57" i="67"/>
  <c r="E24" i="67"/>
  <c r="D51" i="67"/>
  <c r="B51" i="67" s="1"/>
  <c r="E17" i="67"/>
  <c r="E67" i="67"/>
  <c r="D63" i="67"/>
  <c r="B63" i="67" s="1"/>
  <c r="E149" i="67"/>
  <c r="D19" i="67"/>
  <c r="D33" i="67"/>
  <c r="E47" i="67"/>
  <c r="E42" i="67"/>
  <c r="E76" i="67"/>
  <c r="D87" i="67"/>
  <c r="D54" i="67"/>
  <c r="E20" i="67"/>
  <c r="E29" i="67"/>
  <c r="D129" i="67"/>
  <c r="E173" i="67"/>
  <c r="E164" i="67"/>
  <c r="D108" i="67"/>
  <c r="E171" i="67"/>
  <c r="E143" i="67"/>
  <c r="D82" i="67"/>
  <c r="D27" i="67"/>
  <c r="D43" i="67"/>
  <c r="B43" i="67" s="1"/>
  <c r="D20" i="67"/>
  <c r="E62" i="67"/>
  <c r="E15" i="67"/>
  <c r="E35" i="67"/>
  <c r="D119" i="67"/>
  <c r="E104" i="67"/>
  <c r="E121" i="67"/>
  <c r="E126" i="67"/>
  <c r="E162" i="67"/>
  <c r="D15" i="67"/>
  <c r="E118" i="67"/>
  <c r="E122" i="67"/>
  <c r="D163" i="67"/>
  <c r="E127" i="67"/>
  <c r="D181" i="67"/>
  <c r="D175" i="67"/>
  <c r="E70" i="67"/>
  <c r="D122" i="67"/>
  <c r="E154" i="67"/>
  <c r="D74" i="67"/>
  <c r="G261" i="67" s="1"/>
  <c r="D140" i="67"/>
  <c r="E132" i="67"/>
  <c r="E147" i="67"/>
  <c r="D157" i="67"/>
  <c r="D56" i="67"/>
  <c r="B56" i="67" s="1"/>
  <c r="D161" i="67"/>
  <c r="D45" i="67"/>
  <c r="E83" i="67"/>
  <c r="E181" i="67"/>
  <c r="E182" i="67"/>
  <c r="E53" i="67"/>
  <c r="E96" i="67"/>
  <c r="E166" i="67"/>
  <c r="D124" i="67"/>
  <c r="E23" i="67"/>
  <c r="D149" i="67"/>
  <c r="E92" i="67"/>
  <c r="D127" i="67"/>
  <c r="E88" i="67"/>
  <c r="E157" i="67"/>
  <c r="E179" i="67"/>
  <c r="E33" i="67"/>
  <c r="E109" i="67"/>
  <c r="D169" i="67"/>
  <c r="D101" i="67"/>
  <c r="E108" i="67"/>
  <c r="E125" i="67"/>
  <c r="E10" i="67"/>
  <c r="E65" i="67"/>
  <c r="E130" i="67"/>
  <c r="D176" i="67"/>
  <c r="D70" i="67"/>
  <c r="E135" i="67"/>
  <c r="E30" i="67"/>
  <c r="E151" i="67"/>
  <c r="E49" i="67"/>
  <c r="D28" i="67"/>
  <c r="E80" i="67"/>
  <c r="D166" i="67"/>
  <c r="E84" i="67"/>
  <c r="E128" i="67"/>
  <c r="E98" i="67"/>
  <c r="D24" i="67"/>
  <c r="B24" i="67" s="1"/>
  <c r="E21" i="67"/>
  <c r="E68" i="67"/>
  <c r="E97" i="67"/>
  <c r="E144" i="67"/>
  <c r="E133" i="67"/>
  <c r="E136" i="67"/>
  <c r="D117" i="67"/>
  <c r="D133" i="67"/>
  <c r="D177" i="67"/>
  <c r="D180" i="67"/>
  <c r="E150" i="67"/>
  <c r="D167" i="67"/>
  <c r="E99" i="67"/>
  <c r="E75" i="67"/>
  <c r="D172" i="67"/>
  <c r="E167" i="67"/>
  <c r="D97" i="67"/>
  <c r="E87" i="67"/>
  <c r="D146" i="67"/>
  <c r="E145" i="67"/>
  <c r="D145" i="67"/>
  <c r="D162" i="67"/>
  <c r="D171" i="67"/>
  <c r="E117" i="67"/>
  <c r="D81" i="67"/>
  <c r="D182" i="67"/>
  <c r="E176" i="67"/>
  <c r="E142" i="67"/>
  <c r="E106" i="67"/>
  <c r="D143" i="67"/>
  <c r="D142" i="67"/>
  <c r="D126" i="67"/>
  <c r="D173" i="67"/>
  <c r="D120" i="67"/>
  <c r="E11" i="67"/>
  <c r="D60" i="67"/>
  <c r="B60" i="67" s="1"/>
  <c r="D154" i="67"/>
  <c r="D55" i="67"/>
  <c r="E170" i="67"/>
  <c r="E180" i="67"/>
  <c r="D136" i="67"/>
  <c r="D90" i="67"/>
  <c r="E175" i="67"/>
  <c r="D67" i="67"/>
  <c r="B67" i="67" s="1"/>
  <c r="D121" i="67"/>
  <c r="D168" i="67"/>
  <c r="E131" i="67"/>
  <c r="E111" i="67"/>
  <c r="E101" i="67"/>
  <c r="D98" i="67"/>
  <c r="D35" i="67"/>
  <c r="B35" i="67" s="1"/>
  <c r="E119" i="67"/>
  <c r="D48" i="67"/>
  <c r="E16" i="67"/>
  <c r="E177" i="67"/>
  <c r="D150" i="67"/>
  <c r="E112" i="67"/>
  <c r="D158" i="67"/>
  <c r="D96" i="67"/>
  <c r="E124" i="67"/>
  <c r="E114" i="67"/>
  <c r="D111" i="67"/>
  <c r="D68" i="67"/>
  <c r="D102" i="67"/>
  <c r="E48" i="67"/>
  <c r="D61" i="67"/>
  <c r="D128" i="67"/>
  <c r="D174" i="67"/>
  <c r="E27" i="67"/>
  <c r="E123" i="67"/>
  <c r="E129" i="67"/>
  <c r="E103" i="67"/>
  <c r="E152" i="67"/>
  <c r="D29" i="67"/>
  <c r="E13" i="67"/>
  <c r="D52" i="67"/>
  <c r="B52" i="67" s="1"/>
  <c r="D144" i="67"/>
  <c r="D77" i="67"/>
  <c r="D179" i="67"/>
  <c r="D69" i="67"/>
  <c r="D138" i="67"/>
  <c r="D135" i="67"/>
  <c r="D164" i="67"/>
  <c r="D9" i="67"/>
  <c r="D137" i="67"/>
  <c r="E139" i="67"/>
  <c r="D147" i="67"/>
  <c r="E77" i="67"/>
  <c r="D170" i="67"/>
  <c r="D99" i="67"/>
  <c r="E148" i="67"/>
  <c r="E116" i="67"/>
  <c r="D16" i="67"/>
  <c r="B16" i="67" s="1"/>
  <c r="D132" i="67"/>
  <c r="D110" i="67"/>
  <c r="D148" i="67"/>
  <c r="E134" i="67"/>
  <c r="E46" i="67"/>
  <c r="D46" i="67"/>
  <c r="D92" i="67"/>
  <c r="D91" i="67"/>
  <c r="E161" i="67"/>
  <c r="D139" i="67"/>
  <c r="D116" i="67"/>
  <c r="E165" i="67"/>
  <c r="E107" i="67"/>
  <c r="D165" i="67"/>
  <c r="E141" i="67"/>
  <c r="D114" i="67"/>
  <c r="E158" i="67"/>
  <c r="E174" i="67"/>
  <c r="E137" i="67"/>
  <c r="E120" i="67"/>
  <c r="E25" i="67"/>
  <c r="D131" i="67"/>
  <c r="E50" i="67"/>
  <c r="D17" i="67"/>
  <c r="D153" i="67"/>
  <c r="D31" i="67"/>
  <c r="B31" i="67" s="1"/>
  <c r="D178" i="67"/>
  <c r="D115" i="67"/>
  <c r="E34" i="67"/>
  <c r="D59" i="67"/>
  <c r="D107" i="67"/>
  <c r="E102" i="67"/>
  <c r="D113" i="67"/>
  <c r="E100" i="67"/>
  <c r="E61" i="67"/>
  <c r="D78" i="67"/>
  <c r="E19" i="67"/>
  <c r="E37" i="67"/>
  <c r="E79" i="67"/>
  <c r="D152" i="67"/>
  <c r="E78" i="67"/>
  <c r="D123" i="67"/>
  <c r="D109" i="67"/>
  <c r="E110" i="67"/>
  <c r="D100" i="67"/>
  <c r="D104" i="67"/>
  <c r="D10" i="67"/>
  <c r="D44" i="67"/>
  <c r="B44" i="67" s="1"/>
  <c r="E146" i="67"/>
  <c r="E172" i="67"/>
  <c r="D38" i="67"/>
  <c r="B38" i="67" s="1"/>
  <c r="E140" i="67"/>
  <c r="D134" i="67"/>
  <c r="E163" i="67"/>
  <c r="E71" i="67"/>
  <c r="D141" i="67"/>
  <c r="D25" i="67"/>
  <c r="D105" i="67"/>
  <c r="D42" i="67"/>
  <c r="B42" i="67" s="1"/>
  <c r="E168" i="67"/>
  <c r="E178" i="67"/>
  <c r="D71" i="67"/>
  <c r="D76" i="67"/>
  <c r="E113" i="67"/>
  <c r="E115" i="67"/>
  <c r="E153" i="67"/>
  <c r="D103" i="67"/>
  <c r="D22" i="67"/>
  <c r="D112" i="67"/>
  <c r="E105" i="67"/>
  <c r="D106" i="67"/>
  <c r="AC30" i="66"/>
  <c r="AC12" i="66"/>
  <c r="AG21" i="66"/>
  <c r="W14" i="66"/>
  <c r="W40" i="66"/>
  <c r="AG26" i="66"/>
  <c r="AC11" i="66"/>
  <c r="W26" i="66"/>
  <c r="AG35" i="66"/>
  <c r="AC34" i="66"/>
  <c r="AG7" i="66"/>
  <c r="AG45" i="66"/>
  <c r="AG4" i="66"/>
  <c r="W5" i="66"/>
  <c r="AC5" i="66"/>
  <c r="AC24" i="66"/>
  <c r="AC39" i="66"/>
  <c r="AC31" i="66"/>
  <c r="AC28" i="66"/>
  <c r="AG38" i="66"/>
  <c r="W34" i="66"/>
  <c r="AG24" i="66"/>
  <c r="W35" i="66"/>
  <c r="AG25" i="66"/>
  <c r="AC14" i="66"/>
  <c r="AG31" i="66"/>
  <c r="AC38" i="66"/>
  <c r="AC32" i="66"/>
  <c r="AG10" i="66"/>
  <c r="AG52" i="66"/>
  <c r="M6" i="66"/>
  <c r="W30" i="66"/>
  <c r="W36" i="66"/>
  <c r="W45" i="66"/>
  <c r="AG39" i="66"/>
  <c r="W31" i="66"/>
  <c r="AG22" i="66"/>
  <c r="AC7" i="66"/>
  <c r="AC10" i="66"/>
  <c r="AC45" i="66"/>
  <c r="AC21" i="66"/>
  <c r="AC36" i="66"/>
  <c r="AG20" i="66"/>
  <c r="AG8" i="66"/>
  <c r="AG12" i="66"/>
  <c r="AG42" i="66"/>
  <c r="AG6" i="66"/>
  <c r="AG40" i="66"/>
  <c r="W29" i="66"/>
  <c r="W11" i="66"/>
  <c r="W10" i="66"/>
  <c r="W38" i="66"/>
  <c r="W6" i="66"/>
  <c r="W7" i="66"/>
  <c r="W52" i="66"/>
  <c r="AG33" i="66"/>
  <c r="AC35" i="66"/>
  <c r="W24" i="66"/>
  <c r="AC43" i="66"/>
  <c r="AG9" i="66"/>
  <c r="AG29" i="66"/>
  <c r="AC26" i="66"/>
  <c r="M14" i="66"/>
  <c r="AC33" i="66"/>
  <c r="AG36" i="66"/>
  <c r="W13" i="66"/>
  <c r="W12" i="66"/>
  <c r="AG5" i="66"/>
  <c r="M25" i="66"/>
  <c r="AG13" i="66"/>
  <c r="W32" i="66"/>
  <c r="W21" i="66"/>
  <c r="AG11" i="66"/>
  <c r="AC25" i="66"/>
  <c r="AC20" i="66"/>
  <c r="AC8" i="66"/>
  <c r="AC13" i="66"/>
  <c r="AC42" i="66"/>
  <c r="AC6" i="66"/>
  <c r="AC52" i="66"/>
  <c r="AC40" i="66"/>
  <c r="AG32" i="66"/>
  <c r="AG34" i="66"/>
  <c r="AG28" i="66"/>
  <c r="AG30" i="66"/>
  <c r="M4" i="66"/>
  <c r="W41" i="66"/>
  <c r="W33" i="66"/>
  <c r="W20" i="66"/>
  <c r="W8" i="66"/>
  <c r="W42" i="66"/>
  <c r="W4" i="66"/>
  <c r="W28" i="66"/>
  <c r="W43" i="66"/>
  <c r="AC22" i="66"/>
  <c r="W39" i="66"/>
  <c r="W22" i="66"/>
  <c r="W25" i="66"/>
  <c r="AC29" i="66"/>
  <c r="AC41" i="66"/>
  <c r="AG14" i="66"/>
  <c r="AC9" i="66"/>
  <c r="AG41" i="66"/>
  <c r="AG43" i="66"/>
  <c r="R76" i="13"/>
  <c r="L28" i="66"/>
  <c r="L19" i="66"/>
  <c r="L17" i="52"/>
  <c r="R75" i="13"/>
  <c r="L11" i="66"/>
  <c r="L27" i="66"/>
  <c r="L8" i="66"/>
  <c r="L12" i="66"/>
  <c r="R72" i="13"/>
  <c r="L20" i="66"/>
  <c r="R78" i="13"/>
  <c r="L5" i="66"/>
  <c r="R80" i="13"/>
  <c r="L14" i="66"/>
  <c r="L25" i="66"/>
  <c r="L26" i="66"/>
  <c r="L31" i="66"/>
  <c r="L29" i="66"/>
  <c r="L18" i="66"/>
  <c r="L16" i="66"/>
  <c r="L30" i="66"/>
  <c r="L15" i="66"/>
  <c r="L45" i="66"/>
  <c r="L6" i="66"/>
  <c r="L16" i="52"/>
  <c r="L15" i="52"/>
  <c r="L14" i="52"/>
  <c r="L5" i="52"/>
  <c r="L10" i="52"/>
  <c r="R64" i="13"/>
  <c r="P31" i="47"/>
  <c r="B25" i="67" l="1"/>
  <c r="B55" i="67"/>
  <c r="B54" i="67"/>
  <c r="B45" i="67"/>
  <c r="B59" i="67"/>
  <c r="B28" i="67"/>
  <c r="B20" i="67"/>
  <c r="B29" i="67"/>
  <c r="B22" i="67"/>
  <c r="G260" i="67"/>
  <c r="B15" i="67"/>
  <c r="G263" i="67"/>
  <c r="B27" i="67"/>
  <c r="G255" i="67"/>
  <c r="B19" i="67"/>
  <c r="B40" i="67"/>
  <c r="B41" i="67"/>
  <c r="B50" i="67"/>
  <c r="B47" i="67"/>
  <c r="B64" i="67"/>
  <c r="B26" i="67"/>
  <c r="G253" i="67"/>
  <c r="B17" i="67"/>
  <c r="B57" i="67"/>
  <c r="G262" i="67"/>
  <c r="B32" i="67"/>
  <c r="B62" i="67"/>
  <c r="B39" i="67"/>
  <c r="B30" i="67"/>
  <c r="B66" i="67"/>
  <c r="B21" i="67"/>
  <c r="G254" i="67"/>
  <c r="B10" i="67"/>
  <c r="B9" i="67"/>
  <c r="G252" i="67"/>
  <c r="B48" i="67"/>
  <c r="G264" i="67"/>
  <c r="B53" i="67"/>
  <c r="G265" i="67"/>
  <c r="B34" i="67"/>
  <c r="B46" i="67"/>
  <c r="B13" i="67"/>
  <c r="B61" i="67"/>
  <c r="B14" i="67"/>
  <c r="G257" i="67"/>
  <c r="G256" i="67"/>
  <c r="B23" i="67"/>
  <c r="B36" i="67"/>
  <c r="B49" i="67"/>
  <c r="G250" i="67"/>
  <c r="B11" i="67"/>
  <c r="G251" i="67"/>
  <c r="B12" i="67"/>
  <c r="B18" i="67"/>
  <c r="B33" i="67"/>
  <c r="B37" i="67"/>
  <c r="B65" i="67"/>
  <c r="M11" i="66"/>
  <c r="M43" i="66"/>
  <c r="M15" i="66"/>
  <c r="M19" i="66"/>
  <c r="M28" i="66"/>
  <c r="M29" i="66"/>
  <c r="M21" i="66"/>
  <c r="M13" i="66"/>
  <c r="M42" i="66"/>
  <c r="M18" i="66"/>
  <c r="M12" i="66"/>
  <c r="M31" i="66"/>
  <c r="M22" i="66"/>
  <c r="M8" i="66"/>
  <c r="M39" i="66"/>
  <c r="M52" i="66"/>
  <c r="M27" i="66"/>
  <c r="M45" i="66"/>
  <c r="M16" i="66"/>
  <c r="M17" i="66"/>
  <c r="M30" i="66"/>
  <c r="M20" i="66"/>
  <c r="M10" i="66"/>
  <c r="M7" i="66"/>
  <c r="M24" i="66"/>
  <c r="M26" i="66"/>
  <c r="M41" i="66"/>
  <c r="M40" i="66"/>
  <c r="M38" i="66"/>
  <c r="Z31" i="5"/>
  <c r="J15" i="52" l="1"/>
  <c r="J11" i="52"/>
  <c r="J8" i="52"/>
  <c r="J17" i="52"/>
  <c r="J10" i="52"/>
  <c r="J6" i="52"/>
  <c r="J4" i="52"/>
  <c r="J5" i="52"/>
  <c r="J7" i="52"/>
  <c r="J9" i="52"/>
  <c r="J14" i="52"/>
  <c r="AG41" i="13"/>
  <c r="AF19" i="13"/>
  <c r="AF14" i="13"/>
  <c r="AG14" i="13"/>
  <c r="AG10" i="13"/>
  <c r="AG24" i="13"/>
  <c r="AF18" i="13"/>
  <c r="AD35" i="13"/>
  <c r="AD36" i="13"/>
  <c r="AD10" i="13"/>
  <c r="AF21" i="13"/>
  <c r="AD27" i="13"/>
  <c r="AF20" i="13"/>
  <c r="AF15" i="13"/>
  <c r="AF22" i="13"/>
  <c r="AG40" i="13"/>
  <c r="AG27" i="13"/>
  <c r="AD33" i="13"/>
  <c r="AF30" i="13"/>
  <c r="AG30" i="13"/>
  <c r="AG18" i="13"/>
  <c r="J19" i="47"/>
  <c r="AB31" i="5"/>
  <c r="AA31" i="5"/>
  <c r="O31" i="5"/>
  <c r="P31" i="5"/>
  <c r="D8" i="52" l="1"/>
  <c r="D14" i="52"/>
  <c r="D4" i="52"/>
  <c r="D10" i="52"/>
  <c r="D9" i="52"/>
  <c r="D6" i="52"/>
  <c r="D5" i="52"/>
  <c r="D15" i="52"/>
  <c r="D7" i="52"/>
  <c r="D17" i="52"/>
  <c r="D11" i="52"/>
  <c r="F14" i="52"/>
  <c r="D16" i="52"/>
  <c r="H11" i="52"/>
  <c r="F6" i="52"/>
  <c r="H5" i="52"/>
  <c r="H7" i="52"/>
  <c r="F9" i="52"/>
  <c r="F17" i="52"/>
  <c r="H14" i="52"/>
  <c r="H4" i="52"/>
  <c r="H9" i="52"/>
  <c r="H17" i="52"/>
  <c r="H10" i="52"/>
  <c r="H8" i="52"/>
  <c r="F11" i="52"/>
  <c r="F7" i="52"/>
  <c r="F4" i="52"/>
  <c r="F10" i="52"/>
  <c r="F8" i="52"/>
  <c r="F5" i="52"/>
  <c r="I19" i="5"/>
  <c r="V19" i="5"/>
  <c r="F15" i="52" l="1"/>
  <c r="F16" i="52"/>
  <c r="H16" i="52"/>
  <c r="H15" i="52"/>
  <c r="G64" i="13" l="1"/>
  <c r="AN28" i="66"/>
  <c r="I64" i="13"/>
  <c r="R8" i="66"/>
  <c r="I71" i="13"/>
  <c r="G62" i="13"/>
  <c r="AO5" i="66"/>
  <c r="AN14" i="66"/>
  <c r="AN8" i="66"/>
  <c r="G65" i="13"/>
  <c r="I80" i="13"/>
  <c r="AO31" i="66"/>
  <c r="I74" i="13"/>
  <c r="I66" i="13"/>
  <c r="AN11" i="66"/>
  <c r="R23" i="66"/>
  <c r="I62" i="13"/>
  <c r="AN4" i="66"/>
  <c r="G70" i="13"/>
  <c r="AN36" i="66"/>
  <c r="AO34" i="66"/>
  <c r="I70" i="13"/>
  <c r="AN20" i="66"/>
  <c r="AN34" i="66"/>
  <c r="AO36" i="66"/>
  <c r="AN38" i="66"/>
  <c r="AN41" i="66"/>
  <c r="AN39" i="66"/>
  <c r="I72" i="13"/>
  <c r="AO14" i="66"/>
  <c r="AO22" i="66"/>
  <c r="AO19" i="66"/>
  <c r="AO11" i="66"/>
  <c r="AN31" i="66"/>
  <c r="AO45" i="66"/>
  <c r="AN16" i="66"/>
  <c r="AN10" i="66"/>
  <c r="AN42" i="66"/>
  <c r="AO7" i="66"/>
  <c r="AO35" i="66"/>
  <c r="AN45" i="66"/>
  <c r="AO28" i="66"/>
  <c r="AN7" i="66"/>
  <c r="AN18" i="66"/>
  <c r="AN19" i="66"/>
  <c r="AN40" i="66"/>
  <c r="AN29" i="66"/>
  <c r="I69" i="13"/>
  <c r="AN23" i="66"/>
  <c r="AO13" i="66"/>
  <c r="AO16" i="66"/>
  <c r="AN17" i="66"/>
  <c r="I67" i="13"/>
  <c r="AN22" i="66"/>
  <c r="AO38" i="66"/>
  <c r="AO18" i="66"/>
  <c r="AO17" i="66"/>
  <c r="AN13" i="66"/>
  <c r="AO8" i="66"/>
  <c r="AO29" i="66"/>
  <c r="AN5" i="66"/>
  <c r="AN43" i="66"/>
  <c r="AN25" i="66"/>
  <c r="AN6" i="66"/>
  <c r="AN26" i="66"/>
  <c r="AN35" i="66"/>
  <c r="AO4" i="66"/>
  <c r="R28" i="66"/>
  <c r="R21" i="66"/>
  <c r="G80" i="13"/>
  <c r="R39" i="66"/>
  <c r="R13" i="66"/>
  <c r="S40" i="66"/>
  <c r="R26" i="66"/>
  <c r="R34" i="66"/>
  <c r="S23" i="66"/>
  <c r="R7" i="66"/>
  <c r="S37" i="66"/>
  <c r="R19" i="66"/>
  <c r="R27" i="66"/>
  <c r="F27" i="66" s="1"/>
  <c r="G69" i="13"/>
  <c r="S25" i="66"/>
  <c r="R43" i="66"/>
  <c r="S10" i="66"/>
  <c r="R31" i="66"/>
  <c r="R15" i="66"/>
  <c r="F15" i="66" s="1"/>
  <c r="S42" i="66"/>
  <c r="S52" i="66"/>
  <c r="R42" i="66"/>
  <c r="R36" i="66"/>
  <c r="R38" i="66"/>
  <c r="S41" i="66"/>
  <c r="R14" i="66"/>
  <c r="R40" i="66"/>
  <c r="S27" i="66"/>
  <c r="S20" i="66"/>
  <c r="R25" i="66"/>
  <c r="R22" i="66"/>
  <c r="R16" i="66"/>
  <c r="F16" i="66" s="1"/>
  <c r="G72" i="13"/>
  <c r="R29" i="66"/>
  <c r="S12" i="66"/>
  <c r="R37" i="66"/>
  <c r="S43" i="66"/>
  <c r="S15" i="66"/>
  <c r="S39" i="66"/>
  <c r="R41" i="66"/>
  <c r="R11" i="66"/>
  <c r="R35" i="66"/>
  <c r="S7" i="66"/>
  <c r="R5" i="66"/>
  <c r="R4" i="66"/>
  <c r="G67" i="13"/>
  <c r="R12" i="66"/>
  <c r="S21" i="66"/>
  <c r="R10" i="66"/>
  <c r="G74" i="13"/>
  <c r="R18" i="66"/>
  <c r="F18" i="66" s="1"/>
  <c r="R6" i="66"/>
  <c r="R52" i="66"/>
  <c r="S6" i="66"/>
  <c r="R45" i="66"/>
  <c r="S26" i="66"/>
  <c r="G66" i="13"/>
  <c r="R20" i="66"/>
  <c r="R17" i="66"/>
  <c r="F17" i="66" s="1"/>
  <c r="AC52" i="13"/>
  <c r="AC55" i="13"/>
  <c r="AC53" i="13"/>
  <c r="AC61" i="13"/>
  <c r="AC39" i="13"/>
  <c r="AC44" i="13"/>
  <c r="AC6" i="13"/>
  <c r="AC17" i="13"/>
  <c r="AC38" i="13"/>
  <c r="AC56" i="13"/>
  <c r="AC37" i="13"/>
  <c r="F19" i="66" l="1"/>
  <c r="S8" i="66"/>
  <c r="S18" i="66"/>
  <c r="S14" i="66"/>
  <c r="S22" i="66"/>
  <c r="S4" i="66"/>
  <c r="AO23" i="66"/>
  <c r="AO39" i="66"/>
  <c r="AO41" i="66"/>
  <c r="S45" i="66"/>
  <c r="S35" i="66"/>
  <c r="S28" i="66"/>
  <c r="S29" i="66"/>
  <c r="AO42" i="66"/>
  <c r="AO20" i="66"/>
  <c r="AO40" i="66"/>
  <c r="AO26" i="66"/>
  <c r="S34" i="66"/>
  <c r="S38" i="66"/>
  <c r="AO6" i="66"/>
  <c r="F23" i="66"/>
  <c r="S17" i="66"/>
  <c r="S31" i="66"/>
  <c r="S16" i="66"/>
  <c r="S11" i="66"/>
  <c r="S13" i="66"/>
  <c r="S19" i="66"/>
  <c r="S5" i="66"/>
  <c r="S36" i="66"/>
  <c r="AO25" i="66"/>
  <c r="AO10" i="66"/>
  <c r="AO43" i="66"/>
  <c r="C5" i="55"/>
  <c r="C2" i="55"/>
  <c r="C25" i="55"/>
  <c r="C35" i="55"/>
  <c r="C20" i="55"/>
  <c r="C3" i="55"/>
  <c r="C30" i="55"/>
  <c r="C18" i="55"/>
  <c r="C15" i="55"/>
  <c r="C13" i="55"/>
  <c r="C28" i="55"/>
  <c r="C22" i="55"/>
  <c r="C19" i="55"/>
  <c r="C21" i="55"/>
  <c r="C16" i="55"/>
  <c r="C26" i="55"/>
  <c r="C27" i="55"/>
  <c r="C14" i="55"/>
  <c r="C29" i="55"/>
  <c r="C17" i="55"/>
  <c r="C6" i="55"/>
  <c r="C7" i="55"/>
  <c r="C31" i="55"/>
  <c r="C39" i="55"/>
  <c r="C37" i="55"/>
  <c r="C12" i="55"/>
  <c r="C9" i="55"/>
  <c r="C23" i="55"/>
  <c r="C32" i="55"/>
  <c r="C4" i="55"/>
  <c r="C11" i="55"/>
  <c r="C10" i="55"/>
  <c r="C36" i="55"/>
  <c r="C24" i="55"/>
  <c r="C34" i="55"/>
  <c r="C33" i="55"/>
  <c r="C40" i="55"/>
  <c r="C41" i="55"/>
  <c r="C8" i="55"/>
  <c r="AE64" i="13"/>
  <c r="G76" i="13"/>
  <c r="G71" i="13"/>
  <c r="AC58" i="13"/>
  <c r="AC57" i="13"/>
  <c r="AC43" i="13"/>
  <c r="AC48" i="13"/>
  <c r="AC59" i="13"/>
  <c r="AC50" i="13"/>
  <c r="AC54" i="13"/>
  <c r="AC51" i="13"/>
  <c r="AC26" i="13"/>
  <c r="AC49" i="13"/>
  <c r="J24" i="47" l="1"/>
  <c r="AF3" i="13"/>
  <c r="AF4" i="13"/>
  <c r="AD6" i="13"/>
  <c r="AD26" i="13"/>
  <c r="AD20" i="13"/>
  <c r="AD28" i="13"/>
  <c r="AD44" i="13"/>
  <c r="AD42" i="13"/>
  <c r="AD8" i="13"/>
  <c r="AG22" i="13"/>
  <c r="AG37" i="13"/>
  <c r="AG28" i="13"/>
  <c r="AG42" i="13"/>
  <c r="AG20" i="13"/>
  <c r="AF6" i="13"/>
  <c r="AF27" i="13"/>
  <c r="AH27" i="13" s="1"/>
  <c r="AI27" i="13" s="1"/>
  <c r="AL27" i="13" s="1"/>
  <c r="AF42" i="13"/>
  <c r="AF5" i="13"/>
  <c r="AF28" i="13"/>
  <c r="AF43" i="13"/>
  <c r="AF31" i="13"/>
  <c r="AF10" i="13"/>
  <c r="AH10" i="13" s="1"/>
  <c r="AI10" i="13" s="1"/>
  <c r="AL10" i="13" s="1"/>
  <c r="AF44" i="13"/>
  <c r="AF26" i="13"/>
  <c r="AF38" i="13"/>
  <c r="AF35" i="13"/>
  <c r="AF36" i="13"/>
  <c r="AF56" i="13"/>
  <c r="AF29" i="13"/>
  <c r="J37" i="66" l="1"/>
  <c r="F37" i="66" s="1"/>
  <c r="S64" i="13"/>
  <c r="J45" i="66"/>
  <c r="J52" i="66"/>
  <c r="J21" i="66"/>
  <c r="K26" i="66"/>
  <c r="K29" i="66"/>
  <c r="J10" i="66"/>
  <c r="J34" i="66"/>
  <c r="J38" i="66"/>
  <c r="K5" i="66"/>
  <c r="J36" i="66"/>
  <c r="J40" i="66"/>
  <c r="J28" i="66"/>
  <c r="J26" i="66"/>
  <c r="K33" i="66"/>
  <c r="K12" i="66"/>
  <c r="J6" i="66"/>
  <c r="J22" i="66"/>
  <c r="J25" i="66"/>
  <c r="J13" i="66"/>
  <c r="K41" i="66"/>
  <c r="S78" i="13"/>
  <c r="H76" i="4" s="1"/>
  <c r="M76" i="4" s="1"/>
  <c r="S76" i="13"/>
  <c r="H74" i="4" s="1"/>
  <c r="M74" i="4" s="1"/>
  <c r="K31" i="66"/>
  <c r="K39" i="66"/>
  <c r="K13" i="66"/>
  <c r="J24" i="66"/>
  <c r="K24" i="66"/>
  <c r="K42" i="66"/>
  <c r="J5" i="66"/>
  <c r="J35" i="66"/>
  <c r="J11" i="66"/>
  <c r="K4" i="66"/>
  <c r="S70" i="13"/>
  <c r="H65" i="4" s="1"/>
  <c r="M65" i="4" s="1"/>
  <c r="S75" i="13"/>
  <c r="H73" i="4" s="1"/>
  <c r="M73" i="4" s="1"/>
  <c r="K38" i="66"/>
  <c r="K6" i="66"/>
  <c r="J32" i="66"/>
  <c r="J20" i="66"/>
  <c r="K32" i="66"/>
  <c r="K21" i="66"/>
  <c r="K11" i="66"/>
  <c r="S63" i="13"/>
  <c r="H61" i="4" s="1"/>
  <c r="M61" i="4" s="1"/>
  <c r="K22" i="66"/>
  <c r="K43" i="66"/>
  <c r="J7" i="66"/>
  <c r="K25" i="66"/>
  <c r="K14" i="66"/>
  <c r="J8" i="66"/>
  <c r="J29" i="66"/>
  <c r="J41" i="66"/>
  <c r="S62" i="13"/>
  <c r="H60" i="4" s="1"/>
  <c r="M60" i="4" s="1"/>
  <c r="K8" i="66"/>
  <c r="S73" i="13"/>
  <c r="H71" i="4" s="1"/>
  <c r="M71" i="4" s="1"/>
  <c r="J14" i="66"/>
  <c r="J30" i="66"/>
  <c r="S71" i="13"/>
  <c r="H69" i="4" s="1"/>
  <c r="M69" i="4" s="1"/>
  <c r="K35" i="66"/>
  <c r="K52" i="66"/>
  <c r="J43" i="66"/>
  <c r="J42" i="66"/>
  <c r="J39" i="66"/>
  <c r="K45" i="66"/>
  <c r="K20" i="66"/>
  <c r="J33" i="66"/>
  <c r="S66" i="13"/>
  <c r="H67" i="4" s="1"/>
  <c r="M67" i="4" s="1"/>
  <c r="K34" i="66"/>
  <c r="S69" i="13"/>
  <c r="H64" i="4" s="1"/>
  <c r="M64" i="4" s="1"/>
  <c r="S74" i="13"/>
  <c r="H72" i="4" s="1"/>
  <c r="M72" i="4" s="1"/>
  <c r="K40" i="66"/>
  <c r="K36" i="66"/>
  <c r="S80" i="13"/>
  <c r="H78" i="4" s="1"/>
  <c r="M78" i="4" s="1"/>
  <c r="K28" i="66"/>
  <c r="K30" i="66"/>
  <c r="K10" i="66"/>
  <c r="J31" i="66"/>
  <c r="S65" i="13"/>
  <c r="H63" i="4" s="1"/>
  <c r="M63" i="4" s="1"/>
  <c r="AE66" i="13"/>
  <c r="AD7" i="66"/>
  <c r="S72" i="13"/>
  <c r="H70" i="4" s="1"/>
  <c r="M70" i="4" s="1"/>
  <c r="J12" i="66"/>
  <c r="I24" i="5"/>
  <c r="V24" i="5"/>
  <c r="AG21" i="13"/>
  <c r="AG35" i="13"/>
  <c r="AH35" i="13" s="1"/>
  <c r="AI35" i="13" s="1"/>
  <c r="AL35" i="13" s="1"/>
  <c r="AG36" i="13"/>
  <c r="AH36" i="13" s="1"/>
  <c r="AI36" i="13" s="1"/>
  <c r="AL36" i="13" s="1"/>
  <c r="AG49" i="13"/>
  <c r="AG33" i="13"/>
  <c r="AG23" i="13"/>
  <c r="AG54" i="13"/>
  <c r="AH54" i="13" s="1"/>
  <c r="AI54" i="13" s="1"/>
  <c r="AL54" i="13" s="1"/>
  <c r="AG5" i="13"/>
  <c r="AG58" i="13"/>
  <c r="AH58" i="13" s="1"/>
  <c r="AI58" i="13" s="1"/>
  <c r="AL58" i="13" s="1"/>
  <c r="AG6" i="13"/>
  <c r="AH6" i="13" s="1"/>
  <c r="AI6" i="13" s="1"/>
  <c r="AL6" i="13" s="1"/>
  <c r="AG57" i="13"/>
  <c r="AH57" i="13" s="1"/>
  <c r="AI57" i="13" s="1"/>
  <c r="AL57" i="13" s="1"/>
  <c r="AG55" i="13"/>
  <c r="AH55" i="13" s="1"/>
  <c r="AI55" i="13" s="1"/>
  <c r="AL55" i="13" s="1"/>
  <c r="AG52" i="13"/>
  <c r="AH52" i="13" s="1"/>
  <c r="AI52" i="13" s="1"/>
  <c r="AL52" i="13" s="1"/>
  <c r="AG48" i="13"/>
  <c r="AH48" i="13" s="1"/>
  <c r="AI48" i="13" s="1"/>
  <c r="AL48" i="13" s="1"/>
  <c r="AG15" i="13"/>
  <c r="AG50" i="13"/>
  <c r="AH50" i="13" s="1"/>
  <c r="AI50" i="13" s="1"/>
  <c r="AL50" i="13" s="1"/>
  <c r="AG4" i="13"/>
  <c r="AG59" i="13"/>
  <c r="AH59" i="13" s="1"/>
  <c r="AI59" i="13" s="1"/>
  <c r="AL59" i="13" s="1"/>
  <c r="AG38" i="13"/>
  <c r="AG61" i="13"/>
  <c r="AH61" i="13" s="1"/>
  <c r="AI61" i="13" s="1"/>
  <c r="AL61" i="13" s="1"/>
  <c r="AG3" i="13"/>
  <c r="AG53" i="13"/>
  <c r="AH53" i="13" s="1"/>
  <c r="AI53" i="13" s="1"/>
  <c r="AL53" i="13" s="1"/>
  <c r="AG51" i="13"/>
  <c r="AH51" i="13" s="1"/>
  <c r="AI51" i="13" s="1"/>
  <c r="AL51" i="13" s="1"/>
  <c r="AG56" i="13"/>
  <c r="AF13" i="13"/>
  <c r="AF32" i="13"/>
  <c r="AF9" i="13"/>
  <c r="AF37" i="13"/>
  <c r="AF39" i="13"/>
  <c r="AF24" i="13"/>
  <c r="AF25" i="13"/>
  <c r="AD39" i="13"/>
  <c r="AD23" i="13"/>
  <c r="AD11" i="13"/>
  <c r="AG17" i="13"/>
  <c r="AG26" i="13"/>
  <c r="AH26" i="13" s="1"/>
  <c r="AI26" i="13" s="1"/>
  <c r="AL26" i="13" s="1"/>
  <c r="AF49" i="13"/>
  <c r="AF33" i="13"/>
  <c r="AF17" i="13"/>
  <c r="AF8" i="13"/>
  <c r="AG11" i="13"/>
  <c r="AG19" i="13"/>
  <c r="AG25" i="13"/>
  <c r="AG29" i="13"/>
  <c r="AG39" i="13"/>
  <c r="AG32" i="13"/>
  <c r="AG31" i="13"/>
  <c r="AG43" i="13"/>
  <c r="AD49" i="13"/>
  <c r="AD17" i="13"/>
  <c r="AD32" i="13"/>
  <c r="AD25" i="13"/>
  <c r="AD9" i="13"/>
  <c r="AD24" i="13"/>
  <c r="AD56" i="13"/>
  <c r="AD31" i="13"/>
  <c r="AD43" i="13"/>
  <c r="AD19" i="13"/>
  <c r="AD29" i="13"/>
  <c r="AF34" i="13"/>
  <c r="AF11" i="13"/>
  <c r="AF23" i="13"/>
  <c r="AG34" i="13"/>
  <c r="AG9" i="13"/>
  <c r="AG8" i="13"/>
  <c r="AG44" i="13"/>
  <c r="AH44" i="13" s="1"/>
  <c r="AI44" i="13" s="1"/>
  <c r="AL44" i="13" s="1"/>
  <c r="AG13" i="13"/>
  <c r="AH42" i="13"/>
  <c r="AI42" i="13" s="1"/>
  <c r="AL42" i="13" s="1"/>
  <c r="AD22" i="13"/>
  <c r="AH22" i="13" s="1"/>
  <c r="AI22" i="13" s="1"/>
  <c r="AL22" i="13" s="1"/>
  <c r="AD41" i="13"/>
  <c r="AH41" i="13" s="1"/>
  <c r="AI41" i="13" s="1"/>
  <c r="AL41" i="13" s="1"/>
  <c r="AD13" i="13"/>
  <c r="AH28" i="13"/>
  <c r="AI28" i="13" s="1"/>
  <c r="AL28" i="13" s="1"/>
  <c r="AH20" i="13"/>
  <c r="AI20" i="13" s="1"/>
  <c r="AL20" i="13" s="1"/>
  <c r="AD4" i="13"/>
  <c r="AD38" i="13"/>
  <c r="AD30" i="13"/>
  <c r="AH30" i="13" s="1"/>
  <c r="AI30" i="13" s="1"/>
  <c r="AL30" i="13" s="1"/>
  <c r="AD15" i="13"/>
  <c r="AD40" i="13"/>
  <c r="AH40" i="13" s="1"/>
  <c r="AI40" i="13" s="1"/>
  <c r="AL40" i="13" s="1"/>
  <c r="AD34" i="13"/>
  <c r="AD18" i="13"/>
  <c r="AH18" i="13" s="1"/>
  <c r="AI18" i="13" s="1"/>
  <c r="AL18" i="13" s="1"/>
  <c r="AD5" i="13"/>
  <c r="AD3" i="13"/>
  <c r="AD37" i="13"/>
  <c r="AD21" i="13"/>
  <c r="AD14" i="13"/>
  <c r="AH14" i="13" s="1"/>
  <c r="AI14" i="13" s="1"/>
  <c r="AL14" i="13" s="1"/>
  <c r="AD4" i="66" l="1"/>
  <c r="F7" i="66"/>
  <c r="K37" i="66"/>
  <c r="J4" i="66"/>
  <c r="K7" i="66"/>
  <c r="Z64" i="13"/>
  <c r="AD64" i="13" s="1"/>
  <c r="H62" i="4"/>
  <c r="M62" i="4" s="1"/>
  <c r="AH38" i="13"/>
  <c r="AI38" i="13" s="1"/>
  <c r="AL38" i="13" s="1"/>
  <c r="AH24" i="13"/>
  <c r="AI24" i="13" s="1"/>
  <c r="AL24" i="13" s="1"/>
  <c r="S67" i="13"/>
  <c r="H66" i="4" s="1"/>
  <c r="M66" i="4" s="1"/>
  <c r="AD38" i="66"/>
  <c r="F38" i="66" s="1"/>
  <c r="AD22" i="66"/>
  <c r="F22" i="66" s="1"/>
  <c r="AD13" i="66"/>
  <c r="F13" i="66" s="1"/>
  <c r="M63" i="13"/>
  <c r="AD31" i="66"/>
  <c r="F31" i="66" s="1"/>
  <c r="AD28" i="66"/>
  <c r="F28" i="66" s="1"/>
  <c r="AD45" i="66"/>
  <c r="F45" i="66" s="1"/>
  <c r="AD10" i="66"/>
  <c r="F10" i="66" s="1"/>
  <c r="AD39" i="66"/>
  <c r="F39" i="66" s="1"/>
  <c r="AD29" i="66"/>
  <c r="F29" i="66" s="1"/>
  <c r="AD24" i="66"/>
  <c r="F24" i="66" s="1"/>
  <c r="AD9" i="66"/>
  <c r="F9" i="66" s="1"/>
  <c r="M73" i="13"/>
  <c r="M70" i="13"/>
  <c r="M66" i="13"/>
  <c r="M65" i="13"/>
  <c r="M74" i="13"/>
  <c r="AD34" i="66"/>
  <c r="F34" i="66" s="1"/>
  <c r="AE7" i="66"/>
  <c r="AD40" i="66"/>
  <c r="F40" i="66" s="1"/>
  <c r="M79" i="13"/>
  <c r="AD32" i="66"/>
  <c r="F32" i="66" s="1"/>
  <c r="AD36" i="66"/>
  <c r="F36" i="66" s="1"/>
  <c r="AD41" i="66"/>
  <c r="F41" i="66" s="1"/>
  <c r="AD14" i="66"/>
  <c r="F14" i="66" s="1"/>
  <c r="M72" i="13"/>
  <c r="AD25" i="66"/>
  <c r="F25" i="66" s="1"/>
  <c r="M71" i="13"/>
  <c r="AD11" i="66"/>
  <c r="F11" i="66" s="1"/>
  <c r="M80" i="13"/>
  <c r="AD26" i="66"/>
  <c r="F26" i="66" s="1"/>
  <c r="AD6" i="66"/>
  <c r="F6" i="66" s="1"/>
  <c r="AD52" i="66"/>
  <c r="F52" i="66" s="1"/>
  <c r="M69" i="13"/>
  <c r="AD33" i="66"/>
  <c r="F33" i="66" s="1"/>
  <c r="M78" i="13"/>
  <c r="AD42" i="66"/>
  <c r="F42" i="66" s="1"/>
  <c r="AD8" i="66"/>
  <c r="F8" i="66" s="1"/>
  <c r="AD43" i="66"/>
  <c r="F43" i="66" s="1"/>
  <c r="AD20" i="66"/>
  <c r="F20" i="66" s="1"/>
  <c r="M75" i="13"/>
  <c r="AD21" i="66"/>
  <c r="F21" i="66" s="1"/>
  <c r="AD30" i="66"/>
  <c r="F30" i="66" s="1"/>
  <c r="M76" i="13"/>
  <c r="AD5" i="66"/>
  <c r="F5" i="66" s="1"/>
  <c r="AD35" i="66"/>
  <c r="F35" i="66" s="1"/>
  <c r="AD12" i="66"/>
  <c r="F12" i="66" s="1"/>
  <c r="AE76" i="13"/>
  <c r="AE63" i="13"/>
  <c r="AE70" i="13"/>
  <c r="AE78" i="13"/>
  <c r="AE80" i="13"/>
  <c r="AE75" i="13"/>
  <c r="AE74" i="13"/>
  <c r="AE69" i="13"/>
  <c r="AE71" i="13"/>
  <c r="AE65" i="13"/>
  <c r="AE72" i="13"/>
  <c r="AE73" i="13"/>
  <c r="M62" i="13"/>
  <c r="AH21" i="13"/>
  <c r="AI21" i="13" s="1"/>
  <c r="AL21" i="13" s="1"/>
  <c r="AH3" i="13"/>
  <c r="AI3" i="13" s="1"/>
  <c r="AL3" i="13" s="1"/>
  <c r="AH5" i="13"/>
  <c r="AI5" i="13" s="1"/>
  <c r="AL5" i="13" s="1"/>
  <c r="AH37" i="13"/>
  <c r="AI37" i="13" s="1"/>
  <c r="AL37" i="13" s="1"/>
  <c r="AH49" i="13"/>
  <c r="AI49" i="13" s="1"/>
  <c r="AL49" i="13" s="1"/>
  <c r="AH15" i="13"/>
  <c r="AI15" i="13" s="1"/>
  <c r="AL15" i="13" s="1"/>
  <c r="AH4" i="13"/>
  <c r="AI4" i="13" s="1"/>
  <c r="AL4" i="13" s="1"/>
  <c r="AH33" i="13"/>
  <c r="AI33" i="13" s="1"/>
  <c r="AL33" i="13" s="1"/>
  <c r="AH56" i="13"/>
  <c r="AI56" i="13" s="1"/>
  <c r="AL56" i="13" s="1"/>
  <c r="AH8" i="13"/>
  <c r="AI8" i="13" s="1"/>
  <c r="AL8" i="13" s="1"/>
  <c r="AH13" i="13"/>
  <c r="AI13" i="13" s="1"/>
  <c r="AL13" i="13" s="1"/>
  <c r="AH29" i="13"/>
  <c r="AI29" i="13" s="1"/>
  <c r="AL29" i="13" s="1"/>
  <c r="AH31" i="13"/>
  <c r="AI31" i="13" s="1"/>
  <c r="AL31" i="13" s="1"/>
  <c r="AH43" i="13"/>
  <c r="AI43" i="13" s="1"/>
  <c r="AL43" i="13" s="1"/>
  <c r="AH23" i="13"/>
  <c r="AI23" i="13" s="1"/>
  <c r="AL23" i="13" s="1"/>
  <c r="AH39" i="13"/>
  <c r="AI39" i="13" s="1"/>
  <c r="AL39" i="13" s="1"/>
  <c r="AH11" i="13"/>
  <c r="AI11" i="13" s="1"/>
  <c r="AL11" i="13" s="1"/>
  <c r="AH25" i="13"/>
  <c r="AI25" i="13" s="1"/>
  <c r="AL25" i="13" s="1"/>
  <c r="AH17" i="13"/>
  <c r="AI17" i="13" s="1"/>
  <c r="AL17" i="13" s="1"/>
  <c r="AH34" i="13"/>
  <c r="AI34" i="13" s="1"/>
  <c r="AL34" i="13" s="1"/>
  <c r="AH19" i="13"/>
  <c r="AI19" i="13" s="1"/>
  <c r="AL19" i="13" s="1"/>
  <c r="AH32" i="13"/>
  <c r="AI32" i="13" s="1"/>
  <c r="AL32" i="13" s="1"/>
  <c r="AH9" i="13"/>
  <c r="AI9" i="13" s="1"/>
  <c r="AL9" i="13" s="1"/>
  <c r="AE52" i="66" l="1"/>
  <c r="G52" i="66" s="1"/>
  <c r="AU52" i="66" s="1"/>
  <c r="AE34" i="66"/>
  <c r="AE25" i="66"/>
  <c r="AE11" i="66"/>
  <c r="AE30" i="66"/>
  <c r="AE20" i="66"/>
  <c r="AE22" i="66"/>
  <c r="AE41" i="66"/>
  <c r="AE5" i="66"/>
  <c r="AE45" i="66"/>
  <c r="G45" i="66" s="1"/>
  <c r="AU45" i="66" s="1"/>
  <c r="AE38" i="66"/>
  <c r="AE10" i="66"/>
  <c r="AE9" i="66"/>
  <c r="AE29" i="66"/>
  <c r="AE32" i="66"/>
  <c r="AE14" i="66"/>
  <c r="AE21" i="66"/>
  <c r="AE8" i="66"/>
  <c r="AE28" i="66"/>
  <c r="AE35" i="66"/>
  <c r="AE31" i="66"/>
  <c r="AE40" i="66"/>
  <c r="AE39" i="66"/>
  <c r="AE26" i="66"/>
  <c r="AE24" i="66"/>
  <c r="AE4" i="66"/>
  <c r="AE6" i="66"/>
  <c r="AE42" i="66"/>
  <c r="AE33" i="66"/>
  <c r="AE12" i="66"/>
  <c r="AE13" i="66"/>
  <c r="AE43" i="66"/>
  <c r="G43" i="66" s="1"/>
  <c r="AU43" i="66" s="1"/>
  <c r="AE36" i="66"/>
  <c r="P3" i="13"/>
  <c r="AB64" i="13"/>
  <c r="M79" i="4"/>
  <c r="O62" i="4"/>
  <c r="C8" i="54"/>
  <c r="C9" i="54"/>
  <c r="C26" i="54"/>
  <c r="C25" i="54"/>
  <c r="C11" i="54"/>
  <c r="C17" i="54"/>
  <c r="C18" i="54"/>
  <c r="C12" i="54"/>
  <c r="C10" i="54"/>
  <c r="C29" i="54"/>
  <c r="C32" i="54"/>
  <c r="C21" i="54"/>
  <c r="C3" i="54"/>
  <c r="C33" i="54"/>
  <c r="C36" i="54"/>
  <c r="C35" i="54"/>
  <c r="C23" i="54"/>
  <c r="C5" i="54"/>
  <c r="C38" i="54"/>
  <c r="C27" i="54"/>
  <c r="C7" i="54"/>
  <c r="C4" i="54"/>
  <c r="C14" i="54"/>
  <c r="C19" i="54"/>
  <c r="C13" i="54"/>
  <c r="C20" i="54"/>
  <c r="C34" i="54"/>
  <c r="C6" i="54"/>
  <c r="C24" i="54"/>
  <c r="C22" i="54"/>
  <c r="C15" i="54"/>
  <c r="C31" i="54"/>
  <c r="C28" i="54"/>
  <c r="C30" i="54"/>
  <c r="C16" i="54"/>
  <c r="AE67" i="13"/>
  <c r="O76" i="4"/>
  <c r="Z78" i="13"/>
  <c r="O64" i="4"/>
  <c r="Z69" i="13"/>
  <c r="O63" i="4"/>
  <c r="Z65" i="13"/>
  <c r="O71" i="4"/>
  <c r="Z73" i="13"/>
  <c r="O61" i="4"/>
  <c r="Z63" i="13"/>
  <c r="Z62" i="13"/>
  <c r="AR62" i="13" s="1"/>
  <c r="O74" i="4"/>
  <c r="Z76" i="13"/>
  <c r="O78" i="4"/>
  <c r="Z80" i="13"/>
  <c r="O69" i="4"/>
  <c r="Z71" i="13"/>
  <c r="H43" i="5"/>
  <c r="M67" i="13"/>
  <c r="Z67" i="13" s="1"/>
  <c r="O77" i="4"/>
  <c r="Z79" i="13"/>
  <c r="O67" i="4"/>
  <c r="Z66" i="13"/>
  <c r="O70" i="4"/>
  <c r="Z72" i="13"/>
  <c r="O72" i="4"/>
  <c r="Z74" i="13"/>
  <c r="AR74" i="13" s="1"/>
  <c r="AE62" i="13"/>
  <c r="O73" i="4"/>
  <c r="Z75" i="13"/>
  <c r="O65" i="4"/>
  <c r="Z70" i="13"/>
  <c r="AI63" i="13"/>
  <c r="AI65" i="13" s="1"/>
  <c r="O3" i="13" l="1"/>
  <c r="E43" i="5"/>
  <c r="O66" i="4"/>
  <c r="AB63" i="13"/>
  <c r="AD63" i="13"/>
  <c r="AB65" i="13"/>
  <c r="AD65" i="13"/>
  <c r="AB78" i="13"/>
  <c r="AD78" i="13"/>
  <c r="AD70" i="13"/>
  <c r="AB70" i="13"/>
  <c r="AD74" i="13"/>
  <c r="AB74" i="13"/>
  <c r="AB80" i="13"/>
  <c r="AD80" i="13"/>
  <c r="AD62" i="13"/>
  <c r="AB62" i="13"/>
  <c r="AD75" i="13"/>
  <c r="AB75" i="13"/>
  <c r="AD72" i="13"/>
  <c r="AB72" i="13"/>
  <c r="AB66" i="13"/>
  <c r="AD66" i="13"/>
  <c r="AD71" i="13"/>
  <c r="AB71" i="13"/>
  <c r="AD76" i="13"/>
  <c r="AB76" i="13"/>
  <c r="O60" i="4"/>
  <c r="AD79" i="13"/>
  <c r="AB79" i="13"/>
  <c r="H42" i="5"/>
  <c r="AD73" i="13"/>
  <c r="AB73" i="13"/>
  <c r="AB69" i="13"/>
  <c r="AD69" i="13"/>
  <c r="E42" i="5"/>
  <c r="AD81" i="13" l="1"/>
  <c r="V12" i="5"/>
  <c r="J14" i="47"/>
  <c r="N79" i="4"/>
  <c r="AB67" i="13"/>
  <c r="AD67" i="13"/>
  <c r="I14" i="5" l="1"/>
  <c r="V14" i="5"/>
  <c r="AJ4" i="66" l="1"/>
  <c r="AK4" i="66"/>
  <c r="L3" i="13"/>
  <c r="M3" i="4" s="1"/>
  <c r="O3" i="4" s="1"/>
  <c r="J13" i="47"/>
  <c r="V13" i="5"/>
  <c r="I13" i="5"/>
  <c r="AH4" i="66" l="1"/>
  <c r="AI4" i="66"/>
  <c r="G6" i="52"/>
  <c r="Z3" i="13"/>
  <c r="AB3" i="13" s="1"/>
  <c r="H6" i="52"/>
  <c r="AC4" i="66"/>
  <c r="J10" i="47"/>
  <c r="AB4" i="66" l="1"/>
  <c r="F4" i="66" s="1"/>
  <c r="C37" i="54"/>
  <c r="H45" i="5" l="1"/>
  <c r="E45" i="5"/>
  <c r="E44" i="5"/>
  <c r="H44" i="5"/>
  <c r="H49" i="5" s="1"/>
  <c r="E49" i="5" l="1"/>
  <c r="T30" i="5" l="1"/>
  <c r="F26" i="47" l="1"/>
  <c r="L24" i="47" l="1"/>
  <c r="C28" i="47" l="1"/>
  <c r="C23" i="47" l="1"/>
  <c r="C17" i="47" l="1"/>
  <c r="C7" i="47" l="1"/>
  <c r="C30" i="47" l="1"/>
  <c r="C38" i="47" s="1"/>
  <c r="O4" i="47" l="1"/>
  <c r="J215" i="6" l="1"/>
  <c r="J3" i="6"/>
  <c r="L215" i="6"/>
  <c r="L3" i="6"/>
  <c r="K215" i="6"/>
  <c r="K3" i="6"/>
  <c r="J2" i="6" l="1"/>
  <c r="R21" i="5" l="1"/>
  <c r="V21" i="5" l="1"/>
  <c r="F20" i="5" l="1"/>
  <c r="F20" i="47"/>
  <c r="I20" i="5" l="1"/>
  <c r="J20" i="47"/>
  <c r="F25" i="5" l="1"/>
  <c r="I25" i="5" l="1"/>
  <c r="F25" i="47"/>
  <c r="J25" i="47" l="1"/>
  <c r="P215" i="6" l="1"/>
  <c r="F9" i="53" s="1"/>
  <c r="F12" i="47" l="1"/>
  <c r="F12" i="5" l="1"/>
  <c r="I12" i="5" l="1"/>
  <c r="J12" i="47" l="1"/>
  <c r="F18" i="5" l="1"/>
  <c r="F18" i="47"/>
  <c r="F21" i="47"/>
  <c r="F21" i="5" l="1"/>
  <c r="J18" i="47" l="1"/>
  <c r="I18" i="5"/>
  <c r="J21" i="47" l="1"/>
  <c r="I21" i="5"/>
  <c r="R8" i="5" l="1"/>
  <c r="O215" i="6"/>
  <c r="F8" i="5" l="1"/>
  <c r="F8" i="47"/>
  <c r="J8" i="47" l="1"/>
  <c r="I8" i="5" l="1"/>
  <c r="H26" i="47" l="1"/>
  <c r="L26" i="47"/>
  <c r="H24" i="47"/>
  <c r="N24" i="47" s="1"/>
  <c r="H13" i="47"/>
  <c r="L13" i="47"/>
  <c r="H19" i="47"/>
  <c r="L19" i="47"/>
  <c r="H14" i="47"/>
  <c r="L14" i="47"/>
  <c r="L10" i="47"/>
  <c r="U13" i="5"/>
  <c r="X13" i="5"/>
  <c r="U14" i="5"/>
  <c r="X14" i="5"/>
  <c r="U24" i="5"/>
  <c r="X24" i="5"/>
  <c r="U19" i="5"/>
  <c r="X19" i="5"/>
  <c r="N14" i="47" l="1"/>
  <c r="P14" i="47" s="1"/>
  <c r="N19" i="47"/>
  <c r="P19" i="47" s="1"/>
  <c r="N13" i="47"/>
  <c r="O13" i="47" s="1"/>
  <c r="S13" i="47" s="1"/>
  <c r="N26" i="47"/>
  <c r="O26" i="47" s="1"/>
  <c r="Z24" i="5"/>
  <c r="AA24" i="5" s="1"/>
  <c r="O24" i="47"/>
  <c r="S24" i="47" s="1"/>
  <c r="P24" i="47"/>
  <c r="Z19" i="5"/>
  <c r="AB19" i="5" s="1"/>
  <c r="Z14" i="5"/>
  <c r="AB14" i="5" s="1"/>
  <c r="Z13" i="5"/>
  <c r="AB13" i="5" s="1"/>
  <c r="O19" i="47" l="1"/>
  <c r="S19" i="47" s="1"/>
  <c r="O14" i="47"/>
  <c r="S14" i="47" s="1"/>
  <c r="P13" i="47"/>
  <c r="P26" i="47"/>
  <c r="AB24" i="5"/>
  <c r="AA14" i="5"/>
  <c r="AA13" i="5"/>
  <c r="AA19" i="5"/>
  <c r="V32" i="53" l="1"/>
  <c r="V33" i="53"/>
  <c r="K34" i="53" l="1"/>
  <c r="O34" i="53" s="1"/>
  <c r="Q34" i="53" l="1"/>
  <c r="P34" i="53"/>
  <c r="I34" i="5" l="1"/>
  <c r="J34" i="47"/>
  <c r="F16" i="47" l="1"/>
  <c r="F16" i="5"/>
  <c r="K32" i="53"/>
  <c r="K34" i="5"/>
  <c r="I35" i="5"/>
  <c r="K35" i="5" s="1"/>
  <c r="J35" i="47"/>
  <c r="L35" i="47" s="1"/>
  <c r="J36" i="47"/>
  <c r="L36" i="47" s="1"/>
  <c r="I36" i="5"/>
  <c r="L34" i="47"/>
  <c r="K36" i="5" l="1"/>
  <c r="K33" i="53"/>
  <c r="J16" i="47" l="1"/>
  <c r="I16" i="5"/>
  <c r="Y34" i="53" l="1"/>
  <c r="AA34" i="53" s="1"/>
  <c r="Y33" i="53"/>
  <c r="AA33" i="53" s="1"/>
  <c r="AC33" i="53" l="1"/>
  <c r="AB33" i="53"/>
  <c r="AC34" i="53"/>
  <c r="AB34" i="53"/>
  <c r="Y32" i="53" l="1"/>
  <c r="AA32" i="53" s="1"/>
  <c r="AC32" i="53" s="1"/>
  <c r="AB32" i="53" l="1"/>
  <c r="R16" i="5"/>
  <c r="V16" i="5" l="1"/>
  <c r="R18" i="5" l="1"/>
  <c r="R20" i="5"/>
  <c r="V18" i="5" l="1"/>
  <c r="V20" i="5"/>
  <c r="F28" i="47" l="1"/>
  <c r="F28" i="5"/>
  <c r="H28" i="47" l="1"/>
  <c r="J28" i="47" l="1"/>
  <c r="I28" i="5"/>
  <c r="L28" i="47" l="1"/>
  <c r="N28" i="47" s="1"/>
  <c r="I23" i="5"/>
  <c r="K23" i="5" l="1"/>
  <c r="I73" i="5"/>
  <c r="P28" i="47"/>
  <c r="O28" i="47"/>
  <c r="S28" i="47" s="1"/>
  <c r="K73" i="5" l="1"/>
  <c r="S215" i="6" l="1"/>
  <c r="T215" i="6" l="1"/>
  <c r="H38" i="6" l="1"/>
  <c r="H25" i="6" l="1"/>
  <c r="A25" i="6"/>
  <c r="H60" i="6"/>
  <c r="A60" i="6"/>
  <c r="H78" i="6"/>
  <c r="A78" i="6"/>
  <c r="H105" i="6"/>
  <c r="A105" i="6"/>
  <c r="H134" i="6"/>
  <c r="A134" i="6"/>
  <c r="H147" i="6"/>
  <c r="A147" i="6"/>
  <c r="H172" i="6"/>
  <c r="A172" i="6"/>
  <c r="H180" i="6"/>
  <c r="A180" i="6"/>
  <c r="H209" i="6"/>
  <c r="A209" i="6"/>
  <c r="H7" i="6"/>
  <c r="A7" i="6"/>
  <c r="H19" i="6"/>
  <c r="A19" i="6"/>
  <c r="H70" i="6"/>
  <c r="A70" i="6"/>
  <c r="H94" i="6"/>
  <c r="A94" i="6"/>
  <c r="H121" i="6"/>
  <c r="A121" i="6"/>
  <c r="H129" i="6"/>
  <c r="A129" i="6"/>
  <c r="H154" i="6"/>
  <c r="A154" i="6"/>
  <c r="H162" i="6"/>
  <c r="A162" i="6"/>
  <c r="H186" i="6"/>
  <c r="A186" i="6"/>
  <c r="H214" i="6"/>
  <c r="A214" i="6"/>
  <c r="H95" i="6"/>
  <c r="A95" i="6"/>
  <c r="H97" i="6"/>
  <c r="A97" i="6"/>
  <c r="H87" i="6"/>
  <c r="A87" i="6"/>
  <c r="H41" i="6"/>
  <c r="A41" i="6"/>
  <c r="H80" i="6"/>
  <c r="A80" i="6"/>
  <c r="H106" i="6"/>
  <c r="A106" i="6"/>
  <c r="H136" i="6"/>
  <c r="A136" i="6"/>
  <c r="H144" i="6"/>
  <c r="A144" i="6"/>
  <c r="H148" i="6"/>
  <c r="A148" i="6"/>
  <c r="H173" i="6"/>
  <c r="A173" i="6"/>
  <c r="H201" i="6"/>
  <c r="A201" i="6"/>
  <c r="H210" i="6"/>
  <c r="A210" i="6"/>
  <c r="H8" i="6"/>
  <c r="A8" i="6"/>
  <c r="H12" i="6"/>
  <c r="A12" i="6"/>
  <c r="H49" i="6"/>
  <c r="A49" i="6"/>
  <c r="H65" i="6"/>
  <c r="A65" i="6"/>
  <c r="H96" i="6"/>
  <c r="A96" i="6"/>
  <c r="H122" i="6"/>
  <c r="A122" i="6"/>
  <c r="H130" i="6"/>
  <c r="A130" i="6"/>
  <c r="H155" i="6"/>
  <c r="A155" i="6"/>
  <c r="H163" i="6"/>
  <c r="A163" i="6"/>
  <c r="H187" i="6"/>
  <c r="A187" i="6"/>
  <c r="H195" i="6"/>
  <c r="A195" i="6"/>
  <c r="H22" i="6"/>
  <c r="A22" i="6"/>
  <c r="H111" i="6"/>
  <c r="A111" i="6"/>
  <c r="H16" i="6"/>
  <c r="A16" i="6"/>
  <c r="H205" i="6"/>
  <c r="A205" i="6"/>
  <c r="H27" i="6"/>
  <c r="A27" i="6"/>
  <c r="H48" i="6"/>
  <c r="A48" i="6"/>
  <c r="H76" i="6"/>
  <c r="A76" i="6"/>
  <c r="H82" i="6"/>
  <c r="A82" i="6"/>
  <c r="H103" i="6"/>
  <c r="A103" i="6"/>
  <c r="H107" i="6"/>
  <c r="A107" i="6"/>
  <c r="H114" i="6"/>
  <c r="A114" i="6"/>
  <c r="H137" i="6"/>
  <c r="A137" i="6"/>
  <c r="H141" i="6"/>
  <c r="A141" i="6"/>
  <c r="H145" i="6"/>
  <c r="A145" i="6"/>
  <c r="H166" i="6"/>
  <c r="A166" i="6"/>
  <c r="H170" i="6"/>
  <c r="A170" i="6"/>
  <c r="H174" i="6"/>
  <c r="A174" i="6"/>
  <c r="H178" i="6"/>
  <c r="A178" i="6"/>
  <c r="H198" i="6"/>
  <c r="A198" i="6"/>
  <c r="H202" i="6"/>
  <c r="A202" i="6"/>
  <c r="H207" i="6"/>
  <c r="A207" i="6"/>
  <c r="H211" i="6"/>
  <c r="A211" i="6"/>
  <c r="H9" i="6"/>
  <c r="A9" i="6"/>
  <c r="H15" i="6"/>
  <c r="A15" i="6"/>
  <c r="H23" i="6"/>
  <c r="A23" i="6"/>
  <c r="H35" i="6"/>
  <c r="A35" i="6"/>
  <c r="H51" i="6"/>
  <c r="A51" i="6"/>
  <c r="H66" i="6"/>
  <c r="A66" i="6"/>
  <c r="H86" i="6"/>
  <c r="A86" i="6"/>
  <c r="H91" i="6"/>
  <c r="A91" i="6"/>
  <c r="H98" i="6"/>
  <c r="A98" i="6"/>
  <c r="H119" i="6"/>
  <c r="A119" i="6"/>
  <c r="H123" i="6"/>
  <c r="A123" i="6"/>
  <c r="H127" i="6"/>
  <c r="A127" i="6"/>
  <c r="H131" i="6"/>
  <c r="A131" i="6"/>
  <c r="H151" i="6"/>
  <c r="A151" i="6"/>
  <c r="H156" i="6"/>
  <c r="A156" i="6"/>
  <c r="H160" i="6"/>
  <c r="A160" i="6"/>
  <c r="H164" i="6"/>
  <c r="A164" i="6"/>
  <c r="H184" i="6"/>
  <c r="A184" i="6"/>
  <c r="H188" i="6"/>
  <c r="A188" i="6"/>
  <c r="H192" i="6"/>
  <c r="A192" i="6"/>
  <c r="H196" i="6"/>
  <c r="A196" i="6"/>
  <c r="H30" i="6"/>
  <c r="A30" i="6"/>
  <c r="H79" i="6"/>
  <c r="A79" i="6"/>
  <c r="H115" i="6"/>
  <c r="A115" i="6"/>
  <c r="H20" i="6"/>
  <c r="A20" i="6"/>
  <c r="H81" i="6"/>
  <c r="A81" i="6"/>
  <c r="H113" i="6"/>
  <c r="A113" i="6"/>
  <c r="H14" i="6"/>
  <c r="A14" i="6"/>
  <c r="H31" i="6"/>
  <c r="A31" i="6"/>
  <c r="H44" i="6"/>
  <c r="A44" i="6"/>
  <c r="H101" i="6"/>
  <c r="A101" i="6"/>
  <c r="H110" i="6"/>
  <c r="A110" i="6"/>
  <c r="H139" i="6"/>
  <c r="A139" i="6"/>
  <c r="H143" i="6"/>
  <c r="A143" i="6"/>
  <c r="H168" i="6"/>
  <c r="A168" i="6"/>
  <c r="H176" i="6"/>
  <c r="A176" i="6"/>
  <c r="H200" i="6"/>
  <c r="A200" i="6"/>
  <c r="H213" i="6"/>
  <c r="A213" i="6"/>
  <c r="H11" i="6"/>
  <c r="A11" i="6"/>
  <c r="H33" i="6"/>
  <c r="A33" i="6"/>
  <c r="H40" i="6"/>
  <c r="A40" i="6"/>
  <c r="H89" i="6"/>
  <c r="A89" i="6"/>
  <c r="H117" i="6"/>
  <c r="A117" i="6"/>
  <c r="H125" i="6"/>
  <c r="A125" i="6"/>
  <c r="H149" i="6"/>
  <c r="A149" i="6"/>
  <c r="H158" i="6"/>
  <c r="A158" i="6"/>
  <c r="H182" i="6"/>
  <c r="A182" i="6"/>
  <c r="H190" i="6"/>
  <c r="A190" i="6"/>
  <c r="H194" i="6"/>
  <c r="A194" i="6"/>
  <c r="H18" i="6"/>
  <c r="A18" i="6"/>
  <c r="H69" i="6"/>
  <c r="A69" i="6"/>
  <c r="H37" i="6"/>
  <c r="A37" i="6"/>
  <c r="H72" i="6"/>
  <c r="A72" i="6"/>
  <c r="H26" i="6"/>
  <c r="A26" i="6"/>
  <c r="H46" i="6"/>
  <c r="A46" i="6"/>
  <c r="H62" i="6"/>
  <c r="A62" i="6"/>
  <c r="H102" i="6"/>
  <c r="A102" i="6"/>
  <c r="H112" i="6"/>
  <c r="A112" i="6"/>
  <c r="H140" i="6"/>
  <c r="A140" i="6"/>
  <c r="H169" i="6"/>
  <c r="A169" i="6"/>
  <c r="H177" i="6"/>
  <c r="A177" i="6"/>
  <c r="H181" i="6"/>
  <c r="A181" i="6"/>
  <c r="H206" i="6"/>
  <c r="A206" i="6"/>
  <c r="H21" i="6"/>
  <c r="A21" i="6"/>
  <c r="H34" i="6"/>
  <c r="A34" i="6"/>
  <c r="H85" i="6"/>
  <c r="A85" i="6"/>
  <c r="H118" i="6"/>
  <c r="A118" i="6"/>
  <c r="H126" i="6"/>
  <c r="A126" i="6"/>
  <c r="H150" i="6"/>
  <c r="A150" i="6"/>
  <c r="H159" i="6"/>
  <c r="A159" i="6"/>
  <c r="H183" i="6"/>
  <c r="A183" i="6"/>
  <c r="H191" i="6"/>
  <c r="A191" i="6"/>
  <c r="H71" i="6"/>
  <c r="A71" i="6"/>
  <c r="H63" i="6"/>
  <c r="A63" i="6"/>
  <c r="H73" i="6"/>
  <c r="A73" i="6"/>
  <c r="H109" i="6"/>
  <c r="A109" i="6"/>
  <c r="H29" i="6"/>
  <c r="A29" i="6"/>
  <c r="H43" i="6"/>
  <c r="A43" i="6"/>
  <c r="H59" i="6"/>
  <c r="A59" i="6"/>
  <c r="H77" i="6"/>
  <c r="A77" i="6"/>
  <c r="H84" i="6"/>
  <c r="A84" i="6"/>
  <c r="H104" i="6"/>
  <c r="A104" i="6"/>
  <c r="H108" i="6"/>
  <c r="A108" i="6"/>
  <c r="H133" i="6"/>
  <c r="A133" i="6"/>
  <c r="H138" i="6"/>
  <c r="A138" i="6"/>
  <c r="H142" i="6"/>
  <c r="A142" i="6"/>
  <c r="H146" i="6"/>
  <c r="A146" i="6"/>
  <c r="H167" i="6"/>
  <c r="A167" i="6"/>
  <c r="H171" i="6"/>
  <c r="A171" i="6"/>
  <c r="H175" i="6"/>
  <c r="A175" i="6"/>
  <c r="H179" i="6"/>
  <c r="A179" i="6"/>
  <c r="H199" i="6"/>
  <c r="A199" i="6"/>
  <c r="H203" i="6"/>
  <c r="A203" i="6"/>
  <c r="H208" i="6"/>
  <c r="A208" i="6"/>
  <c r="H212" i="6"/>
  <c r="A212" i="6"/>
  <c r="H10" i="6"/>
  <c r="A10" i="6"/>
  <c r="H17" i="6"/>
  <c r="A17" i="6"/>
  <c r="H32" i="6"/>
  <c r="A32" i="6"/>
  <c r="H52" i="6"/>
  <c r="A52" i="6"/>
  <c r="H68" i="6"/>
  <c r="A68" i="6"/>
  <c r="H88" i="6"/>
  <c r="A88" i="6"/>
  <c r="H93" i="6"/>
  <c r="A93" i="6"/>
  <c r="H100" i="6"/>
  <c r="A100" i="6"/>
  <c r="H120" i="6"/>
  <c r="A120" i="6"/>
  <c r="H124" i="6"/>
  <c r="A124" i="6"/>
  <c r="H128" i="6"/>
  <c r="A128" i="6"/>
  <c r="H132" i="6"/>
  <c r="A132" i="6"/>
  <c r="H152" i="6"/>
  <c r="A152" i="6"/>
  <c r="H157" i="6"/>
  <c r="A157" i="6"/>
  <c r="H161" i="6"/>
  <c r="A161" i="6"/>
  <c r="H165" i="6"/>
  <c r="A165" i="6"/>
  <c r="H185" i="6"/>
  <c r="A185" i="6"/>
  <c r="H189" i="6"/>
  <c r="A189" i="6"/>
  <c r="H193" i="6"/>
  <c r="A193" i="6"/>
  <c r="H197" i="6"/>
  <c r="A197" i="6"/>
  <c r="H99" i="6"/>
  <c r="A99" i="6"/>
  <c r="H47" i="6"/>
  <c r="A47" i="6"/>
  <c r="H83" i="6"/>
  <c r="A83" i="6"/>
  <c r="H45" i="6"/>
  <c r="A45" i="6"/>
  <c r="H28" i="6"/>
  <c r="A28" i="6"/>
  <c r="H67" i="6"/>
  <c r="A67" i="6"/>
  <c r="H50" i="6"/>
  <c r="H61" i="6" l="1"/>
  <c r="A61" i="6"/>
  <c r="E32" i="53"/>
  <c r="E34" i="5"/>
  <c r="H24" i="6"/>
  <c r="A24" i="6"/>
  <c r="E8" i="53"/>
  <c r="E7" i="53" s="1"/>
  <c r="H56" i="6"/>
  <c r="A56" i="6"/>
  <c r="H135" i="6"/>
  <c r="A135" i="6"/>
  <c r="E35" i="5"/>
  <c r="C35" i="47"/>
  <c r="E33" i="53"/>
  <c r="E36" i="5"/>
  <c r="H58" i="6"/>
  <c r="A58" i="6"/>
  <c r="H39" i="6"/>
  <c r="A39" i="6"/>
  <c r="H57" i="6"/>
  <c r="A57" i="6"/>
  <c r="H53" i="6"/>
  <c r="A53" i="6"/>
  <c r="H116" i="6"/>
  <c r="A116" i="6"/>
  <c r="E23" i="5" l="1"/>
  <c r="E8" i="5" l="1"/>
  <c r="E7" i="5" s="1"/>
  <c r="E70" i="5" s="1"/>
  <c r="E73" i="5"/>
  <c r="E30" i="5" l="1"/>
  <c r="E38" i="5" s="1"/>
  <c r="E23" i="53" l="1"/>
  <c r="H6" i="6" l="1"/>
  <c r="A6" i="6"/>
  <c r="T14" i="53" l="1"/>
  <c r="H47" i="5" l="1"/>
  <c r="R22" i="5"/>
  <c r="R17" i="5" s="1"/>
  <c r="U17" i="5" l="1"/>
  <c r="F14" i="53" l="1"/>
  <c r="F22" i="5" l="1"/>
  <c r="F17" i="5" s="1"/>
  <c r="F22" i="47"/>
  <c r="F17" i="47" s="1"/>
  <c r="E47" i="5"/>
  <c r="I14" i="53" l="1"/>
  <c r="J22" i="47"/>
  <c r="I22" i="5"/>
  <c r="H17" i="5"/>
  <c r="F72" i="5"/>
  <c r="H17" i="47"/>
  <c r="V22" i="5"/>
  <c r="AC17" i="5" l="1"/>
  <c r="H72" i="5"/>
  <c r="H77" i="5" s="1"/>
  <c r="I17" i="5"/>
  <c r="V17" i="5"/>
  <c r="J17" i="47"/>
  <c r="L17" i="47" l="1"/>
  <c r="X17" i="5"/>
  <c r="I72" i="5"/>
  <c r="K17" i="5"/>
  <c r="N17" i="47" l="1"/>
  <c r="K72" i="5"/>
  <c r="K77" i="5" s="1"/>
  <c r="N17" i="5"/>
  <c r="Z17" i="5"/>
  <c r="N72" i="5" l="1"/>
  <c r="O17" i="5"/>
  <c r="O72" i="5" s="1"/>
  <c r="P17" i="5"/>
  <c r="P17" i="47"/>
  <c r="O17" i="47"/>
  <c r="S17" i="47" s="1"/>
  <c r="AB17" i="5"/>
  <c r="AA17" i="5"/>
  <c r="H75" i="6" l="1"/>
  <c r="A75" i="6"/>
  <c r="A64" i="6"/>
  <c r="H64" i="6"/>
  <c r="H74" i="6" l="1"/>
  <c r="H215" i="6" s="1"/>
  <c r="A74" i="6"/>
  <c r="E14" i="53" l="1"/>
  <c r="E28" i="53" s="1"/>
  <c r="E35" i="53" s="1"/>
  <c r="T23" i="53" l="1"/>
  <c r="R28" i="5" l="1"/>
  <c r="R23" i="5" s="1"/>
  <c r="U23" i="5" s="1"/>
  <c r="W14" i="53" l="1"/>
  <c r="V28" i="5"/>
  <c r="V23" i="5" s="1"/>
  <c r="X23" i="5" s="1"/>
  <c r="K78" i="5" s="1"/>
  <c r="Z23" i="5" l="1"/>
  <c r="AA23" i="5" l="1"/>
  <c r="AB23" i="5"/>
  <c r="V8" i="5"/>
  <c r="W23" i="53" l="1"/>
  <c r="F27" i="5" l="1"/>
  <c r="F27" i="47" s="1"/>
  <c r="H27" i="47" l="1"/>
  <c r="F23" i="47"/>
  <c r="I23" i="53" l="1"/>
  <c r="I28" i="53" s="1"/>
  <c r="I27" i="5"/>
  <c r="H23" i="47"/>
  <c r="J27" i="47" l="1"/>
  <c r="J23" i="47" s="1"/>
  <c r="L27" i="47" l="1"/>
  <c r="N27" i="47" s="1"/>
  <c r="O27" i="47" s="1"/>
  <c r="L23" i="47"/>
  <c r="P27" i="47" l="1"/>
  <c r="N23" i="47"/>
  <c r="P23" i="47" l="1"/>
  <c r="O23" i="47"/>
  <c r="S23" i="47" s="1"/>
  <c r="U215" i="6" l="1"/>
  <c r="R11" i="5" l="1"/>
  <c r="V11" i="5" l="1"/>
  <c r="Q215" i="6" l="1"/>
  <c r="F10" i="53" s="1"/>
  <c r="F11" i="47" l="1"/>
  <c r="F11" i="5"/>
  <c r="I11" i="5" l="1"/>
  <c r="J11" i="47"/>
  <c r="V215" i="6" l="1"/>
  <c r="T7" i="53" s="1"/>
  <c r="T28" i="53" l="1"/>
  <c r="H50" i="5" l="1"/>
  <c r="H51" i="5" s="1"/>
  <c r="R9" i="5"/>
  <c r="R7" i="5" s="1"/>
  <c r="U9" i="5" l="1"/>
  <c r="U7" i="5"/>
  <c r="R38" i="5"/>
  <c r="R30" i="5"/>
  <c r="R27" i="5" s="1"/>
  <c r="U27" i="5" s="1"/>
  <c r="V9" i="5" l="1"/>
  <c r="H46" i="5"/>
  <c r="U30" i="5"/>
  <c r="U38" i="5" l="1"/>
  <c r="X9" i="5"/>
  <c r="Z9" i="5" s="1"/>
  <c r="W7" i="53"/>
  <c r="W28" i="53" l="1"/>
  <c r="AA9" i="5"/>
  <c r="AB9" i="5"/>
  <c r="X22" i="53" l="1"/>
  <c r="Y22" i="53" s="1"/>
  <c r="U22" i="53" l="1"/>
  <c r="V22" i="53" s="1"/>
  <c r="AA22" i="53" s="1"/>
  <c r="AB22" i="53" s="1"/>
  <c r="U13" i="53"/>
  <c r="V13" i="53" s="1"/>
  <c r="X13" i="53"/>
  <c r="Y13" i="53" s="1"/>
  <c r="X20" i="53"/>
  <c r="Y20" i="53" s="1"/>
  <c r="U20" i="53"/>
  <c r="V20" i="53" s="1"/>
  <c r="X24" i="53"/>
  <c r="U24" i="53"/>
  <c r="U12" i="53"/>
  <c r="V12" i="53" s="1"/>
  <c r="X12" i="53"/>
  <c r="Y12" i="53" s="1"/>
  <c r="U27" i="53"/>
  <c r="V27" i="53" s="1"/>
  <c r="X27" i="53"/>
  <c r="Y27" i="53" s="1"/>
  <c r="X17" i="53"/>
  <c r="Y17" i="53" s="1"/>
  <c r="U17" i="53"/>
  <c r="V17" i="53" s="1"/>
  <c r="X16" i="53"/>
  <c r="Y16" i="53" s="1"/>
  <c r="U16" i="53"/>
  <c r="V16" i="53" s="1"/>
  <c r="X11" i="53"/>
  <c r="Y11" i="53" s="1"/>
  <c r="U11" i="53"/>
  <c r="V11" i="53" s="1"/>
  <c r="X26" i="53"/>
  <c r="Y26" i="53" s="1"/>
  <c r="U26" i="53"/>
  <c r="V26" i="53" s="1"/>
  <c r="X19" i="53"/>
  <c r="Y19" i="53" s="1"/>
  <c r="U19" i="53"/>
  <c r="V19" i="53" s="1"/>
  <c r="U21" i="53"/>
  <c r="V21" i="53" s="1"/>
  <c r="X21" i="53"/>
  <c r="Y21" i="53" s="1"/>
  <c r="U15" i="53"/>
  <c r="X15" i="53"/>
  <c r="U18" i="53"/>
  <c r="V18" i="53" s="1"/>
  <c r="X18" i="53"/>
  <c r="Y18" i="53" s="1"/>
  <c r="X8" i="53"/>
  <c r="U8" i="53"/>
  <c r="X10" i="53"/>
  <c r="Y10" i="53" s="1"/>
  <c r="U10" i="53"/>
  <c r="V10" i="53" s="1"/>
  <c r="U9" i="53"/>
  <c r="V9" i="53" s="1"/>
  <c r="X9" i="53"/>
  <c r="Y9" i="53" s="1"/>
  <c r="U25" i="53"/>
  <c r="V25" i="53" s="1"/>
  <c r="X25" i="53"/>
  <c r="Y25" i="53" s="1"/>
  <c r="AA13" i="53" l="1"/>
  <c r="AC22" i="53"/>
  <c r="X14" i="53"/>
  <c r="Y14" i="53" s="1"/>
  <c r="U14" i="53"/>
  <c r="V14" i="53" s="1"/>
  <c r="AA17" i="53"/>
  <c r="AB17" i="53" s="1"/>
  <c r="AA20" i="53"/>
  <c r="AB20" i="53" s="1"/>
  <c r="AA25" i="53"/>
  <c r="AB25" i="53" s="1"/>
  <c r="AA26" i="53"/>
  <c r="AC26" i="53" s="1"/>
  <c r="AA21" i="53"/>
  <c r="AB21" i="53" s="1"/>
  <c r="AA27" i="53"/>
  <c r="AC27" i="53" s="1"/>
  <c r="V15" i="53"/>
  <c r="Y24" i="53"/>
  <c r="X23" i="53"/>
  <c r="Y23" i="53" s="1"/>
  <c r="V8" i="53"/>
  <c r="U7" i="53"/>
  <c r="AA10" i="53"/>
  <c r="Y15" i="53"/>
  <c r="AA19" i="53"/>
  <c r="AA11" i="53"/>
  <c r="AA16" i="53"/>
  <c r="V24" i="53"/>
  <c r="U23" i="53"/>
  <c r="V23" i="53" s="1"/>
  <c r="AA9" i="53"/>
  <c r="X7" i="53"/>
  <c r="Y8" i="53"/>
  <c r="AA18" i="53"/>
  <c r="AB18" i="53" s="1"/>
  <c r="AA12" i="53"/>
  <c r="AB13" i="53" l="1"/>
  <c r="AC13" i="53"/>
  <c r="AC21" i="53"/>
  <c r="AC25" i="53"/>
  <c r="AB27" i="53"/>
  <c r="AB26" i="53"/>
  <c r="AA23" i="53"/>
  <c r="AB23" i="53" s="1"/>
  <c r="AA15" i="53"/>
  <c r="AC15" i="53" s="1"/>
  <c r="X28" i="53"/>
  <c r="Y7" i="53"/>
  <c r="Y28" i="53" s="1"/>
  <c r="AB19" i="53"/>
  <c r="AC19" i="53"/>
  <c r="AC16" i="53"/>
  <c r="AB16" i="53"/>
  <c r="AB10" i="53"/>
  <c r="AC10" i="53"/>
  <c r="U28" i="53"/>
  <c r="V7" i="53"/>
  <c r="AC12" i="53"/>
  <c r="AB12" i="53"/>
  <c r="AB11" i="53"/>
  <c r="AC11" i="53"/>
  <c r="AA8" i="53"/>
  <c r="AB9" i="53"/>
  <c r="AC9" i="53"/>
  <c r="AA24" i="53"/>
  <c r="AA14" i="53"/>
  <c r="AB15" i="53" l="1"/>
  <c r="AC23" i="53"/>
  <c r="AB14" i="53"/>
  <c r="AC14" i="53"/>
  <c r="AC8" i="53"/>
  <c r="AB8" i="53"/>
  <c r="AA7" i="53"/>
  <c r="V28" i="53"/>
  <c r="AC24" i="53"/>
  <c r="AB24" i="53"/>
  <c r="AA28" i="53" l="1"/>
  <c r="AB7" i="53"/>
  <c r="AC7" i="53"/>
  <c r="AC28" i="53" l="1"/>
  <c r="M19" i="6" l="1"/>
  <c r="M24" i="6"/>
  <c r="M56" i="6" l="1"/>
  <c r="N56" i="6" s="1"/>
  <c r="M48" i="6"/>
  <c r="N48" i="6" s="1"/>
  <c r="M40" i="6"/>
  <c r="N40" i="6" s="1"/>
  <c r="M36" i="6"/>
  <c r="N36" i="6" s="1"/>
  <c r="M51" i="6"/>
  <c r="M39" i="6"/>
  <c r="N39" i="6" s="1"/>
  <c r="M35" i="6"/>
  <c r="N35" i="6" s="1"/>
  <c r="M52" i="6"/>
  <c r="N52" i="6" s="1"/>
  <c r="M50" i="6"/>
  <c r="M38" i="6"/>
  <c r="N38" i="6" s="1"/>
  <c r="M34" i="6"/>
  <c r="N34" i="6" s="1"/>
  <c r="M57" i="6"/>
  <c r="N57" i="6" s="1"/>
  <c r="M53" i="6"/>
  <c r="M49" i="6"/>
  <c r="N49" i="6" s="1"/>
  <c r="M37" i="6"/>
  <c r="M29" i="6"/>
  <c r="N29" i="6" s="1"/>
  <c r="M17" i="6"/>
  <c r="M44" i="6"/>
  <c r="N44" i="6" s="1"/>
  <c r="M32" i="6"/>
  <c r="N32" i="6" s="1"/>
  <c r="M20" i="6"/>
  <c r="N20" i="6" s="1"/>
  <c r="M55" i="6"/>
  <c r="N55" i="6" s="1"/>
  <c r="M47" i="6"/>
  <c r="N47" i="6" s="1"/>
  <c r="M43" i="6"/>
  <c r="N43" i="6" s="1"/>
  <c r="M31" i="6"/>
  <c r="N31" i="6" s="1"/>
  <c r="M27" i="6"/>
  <c r="N27" i="6" s="1"/>
  <c r="M23" i="6"/>
  <c r="N23" i="6" s="1"/>
  <c r="M28" i="6"/>
  <c r="N28" i="6" s="1"/>
  <c r="M54" i="6"/>
  <c r="N54" i="6" s="1"/>
  <c r="M46" i="6"/>
  <c r="N46" i="6" s="1"/>
  <c r="M42" i="6"/>
  <c r="N42" i="6" s="1"/>
  <c r="M30" i="6"/>
  <c r="N30" i="6" s="1"/>
  <c r="M26" i="6"/>
  <c r="N26" i="6" s="1"/>
  <c r="M22" i="6"/>
  <c r="N22" i="6" s="1"/>
  <c r="M18" i="6"/>
  <c r="N18" i="6" s="1"/>
  <c r="M45" i="6"/>
  <c r="N45" i="6" s="1"/>
  <c r="M41" i="6"/>
  <c r="N41" i="6" s="1"/>
  <c r="M33" i="6"/>
  <c r="N33" i="6" s="1"/>
  <c r="M25" i="6"/>
  <c r="N25" i="6" s="1"/>
  <c r="M21" i="6"/>
  <c r="N21" i="6" s="1"/>
  <c r="N50" i="6"/>
  <c r="N19" i="6"/>
  <c r="N53" i="6"/>
  <c r="N37" i="6"/>
  <c r="N51" i="6"/>
  <c r="N24" i="6"/>
  <c r="N17" i="6"/>
  <c r="M89" i="6" l="1"/>
  <c r="N89" i="6" s="1"/>
  <c r="M5" i="6"/>
  <c r="M203" i="6" l="1"/>
  <c r="M204" i="6"/>
  <c r="N204" i="6" s="1"/>
  <c r="M16" i="6"/>
  <c r="M87" i="6"/>
  <c r="N87" i="6" s="1"/>
  <c r="M61" i="6"/>
  <c r="N61" i="6" s="1"/>
  <c r="M15" i="6"/>
  <c r="M135" i="6"/>
  <c r="M205" i="6"/>
  <c r="N205" i="6" s="1"/>
  <c r="M116" i="6"/>
  <c r="M211" i="6"/>
  <c r="N211" i="6" s="1"/>
  <c r="M212" i="6"/>
  <c r="M134" i="6"/>
  <c r="N134" i="6" s="1"/>
  <c r="M184" i="6"/>
  <c r="N184" i="6" s="1"/>
  <c r="M151" i="6"/>
  <c r="N151" i="6" s="1"/>
  <c r="M103" i="6"/>
  <c r="N103" i="6" s="1"/>
  <c r="M167" i="6"/>
  <c r="N167" i="6" s="1"/>
  <c r="M177" i="6"/>
  <c r="N177" i="6" s="1"/>
  <c r="M88" i="6"/>
  <c r="N88" i="6" s="1"/>
  <c r="M11" i="6"/>
  <c r="N11" i="6" s="1"/>
  <c r="M181" i="6"/>
  <c r="N181" i="6" s="1"/>
  <c r="M166" i="6"/>
  <c r="N166" i="6" s="1"/>
  <c r="M78" i="6"/>
  <c r="N78" i="6" s="1"/>
  <c r="M140" i="6"/>
  <c r="N140" i="6" s="1"/>
  <c r="M137" i="6"/>
  <c r="N137" i="6" s="1"/>
  <c r="M12" i="6"/>
  <c r="N12" i="6" s="1"/>
  <c r="M199" i="6"/>
  <c r="N199" i="6" s="1"/>
  <c r="M163" i="6"/>
  <c r="N163" i="6" s="1"/>
  <c r="M126" i="6"/>
  <c r="N126" i="6" s="1"/>
  <c r="M196" i="6"/>
  <c r="N196" i="6" s="1"/>
  <c r="M180" i="6"/>
  <c r="N180" i="6" s="1"/>
  <c r="M164" i="6"/>
  <c r="N164" i="6" s="1"/>
  <c r="M147" i="6"/>
  <c r="N147" i="6" s="1"/>
  <c r="M131" i="6"/>
  <c r="N131" i="6" s="1"/>
  <c r="M115" i="6"/>
  <c r="N115" i="6" s="1"/>
  <c r="M99" i="6"/>
  <c r="N99" i="6" s="1"/>
  <c r="M187" i="6"/>
  <c r="N187" i="6" s="1"/>
  <c r="M159" i="6"/>
  <c r="N159" i="6" s="1"/>
  <c r="M130" i="6"/>
  <c r="N130" i="6" s="1"/>
  <c r="M98" i="6"/>
  <c r="N98" i="6" s="1"/>
  <c r="M201" i="6"/>
  <c r="N201" i="6" s="1"/>
  <c r="M169" i="6"/>
  <c r="N169" i="6" s="1"/>
  <c r="M136" i="6"/>
  <c r="N136" i="6" s="1"/>
  <c r="M104" i="6"/>
  <c r="N104" i="6" s="1"/>
  <c r="M83" i="6"/>
  <c r="N83" i="6" s="1"/>
  <c r="M67" i="6"/>
  <c r="N67" i="6" s="1"/>
  <c r="M7" i="6"/>
  <c r="N7" i="6" s="1"/>
  <c r="M165" i="6"/>
  <c r="N165" i="6" s="1"/>
  <c r="M100" i="6"/>
  <c r="N100" i="6" s="1"/>
  <c r="M190" i="6"/>
  <c r="N190" i="6" s="1"/>
  <c r="M158" i="6"/>
  <c r="N158" i="6" s="1"/>
  <c r="M125" i="6"/>
  <c r="N125" i="6" s="1"/>
  <c r="M93" i="6"/>
  <c r="N93" i="6" s="1"/>
  <c r="M74" i="6"/>
  <c r="N74" i="6" s="1"/>
  <c r="M14" i="6"/>
  <c r="N14" i="6" s="1"/>
  <c r="F8" i="53" s="1"/>
  <c r="M189" i="6"/>
  <c r="N189" i="6" s="1"/>
  <c r="M124" i="6"/>
  <c r="N124" i="6" s="1"/>
  <c r="M65" i="6"/>
  <c r="N65" i="6" s="1"/>
  <c r="M145" i="6"/>
  <c r="N145" i="6" s="1"/>
  <c r="M129" i="6"/>
  <c r="N129" i="6" s="1"/>
  <c r="M13" i="6"/>
  <c r="N13" i="6" s="1"/>
  <c r="F29" i="53" s="1"/>
  <c r="M80" i="6"/>
  <c r="N80" i="6" s="1"/>
  <c r="M68" i="6"/>
  <c r="N68" i="6" s="1"/>
  <c r="M186" i="6"/>
  <c r="N186" i="6" s="1"/>
  <c r="M170" i="6"/>
  <c r="N170" i="6" s="1"/>
  <c r="M206" i="6"/>
  <c r="N206" i="6" s="1"/>
  <c r="M102" i="6"/>
  <c r="N102" i="6" s="1"/>
  <c r="M200" i="6"/>
  <c r="N200" i="6" s="1"/>
  <c r="M168" i="6"/>
  <c r="N168" i="6" s="1"/>
  <c r="M119" i="6"/>
  <c r="N119" i="6" s="1"/>
  <c r="M138" i="6"/>
  <c r="N138" i="6" s="1"/>
  <c r="M112" i="6"/>
  <c r="N112" i="6" s="1"/>
  <c r="M71" i="6"/>
  <c r="N71" i="6" s="1"/>
  <c r="M69" i="6"/>
  <c r="N69" i="6" s="1"/>
  <c r="M198" i="6"/>
  <c r="N198" i="6" s="1"/>
  <c r="M101" i="6"/>
  <c r="N101" i="6" s="1"/>
  <c r="M73" i="6"/>
  <c r="N73" i="6" s="1"/>
  <c r="M162" i="6"/>
  <c r="N162" i="6" s="1"/>
  <c r="M60" i="6"/>
  <c r="N60" i="6" s="1"/>
  <c r="M191" i="6"/>
  <c r="N191" i="6" s="1"/>
  <c r="M118" i="6"/>
  <c r="N118" i="6" s="1"/>
  <c r="M192" i="6"/>
  <c r="N192" i="6" s="1"/>
  <c r="M176" i="6"/>
  <c r="N176" i="6" s="1"/>
  <c r="M160" i="6"/>
  <c r="N160" i="6" s="1"/>
  <c r="M143" i="6"/>
  <c r="N143" i="6" s="1"/>
  <c r="M127" i="6"/>
  <c r="N127" i="6" s="1"/>
  <c r="M111" i="6"/>
  <c r="N111" i="6" s="1"/>
  <c r="M95" i="6"/>
  <c r="N95" i="6" s="1"/>
  <c r="M210" i="6"/>
  <c r="N210" i="6" s="1"/>
  <c r="M179" i="6"/>
  <c r="N179" i="6" s="1"/>
  <c r="M150" i="6"/>
  <c r="N150" i="6" s="1"/>
  <c r="M122" i="6"/>
  <c r="N122" i="6" s="1"/>
  <c r="M94" i="6"/>
  <c r="N94" i="6" s="1"/>
  <c r="M193" i="6"/>
  <c r="N193" i="6" s="1"/>
  <c r="M161" i="6"/>
  <c r="N161" i="6" s="1"/>
  <c r="M128" i="6"/>
  <c r="N128" i="6" s="1"/>
  <c r="M96" i="6"/>
  <c r="N96" i="6" s="1"/>
  <c r="M79" i="6"/>
  <c r="N79" i="6" s="1"/>
  <c r="M63" i="6"/>
  <c r="N63" i="6" s="1"/>
  <c r="M148" i="6"/>
  <c r="N148" i="6" s="1"/>
  <c r="M85" i="6"/>
  <c r="N85" i="6" s="1"/>
  <c r="M182" i="6"/>
  <c r="N182" i="6" s="1"/>
  <c r="M149" i="6"/>
  <c r="N149" i="6" s="1"/>
  <c r="M117" i="6"/>
  <c r="N117" i="6" s="1"/>
  <c r="M86" i="6"/>
  <c r="N86" i="6" s="1"/>
  <c r="M70" i="6"/>
  <c r="N70" i="6" s="1"/>
  <c r="M10" i="6"/>
  <c r="N10" i="6" s="1"/>
  <c r="M173" i="6"/>
  <c r="N173" i="6" s="1"/>
  <c r="M108" i="6"/>
  <c r="N108" i="6" s="1"/>
  <c r="M113" i="6"/>
  <c r="N113" i="6" s="1"/>
  <c r="M97" i="6"/>
  <c r="N97" i="6" s="1"/>
  <c r="M76" i="6"/>
  <c r="N76" i="6" s="1"/>
  <c r="M121" i="6"/>
  <c r="N121" i="6" s="1"/>
  <c r="M64" i="6"/>
  <c r="N64" i="6" s="1"/>
  <c r="M171" i="6"/>
  <c r="N171" i="6" s="1"/>
  <c r="M90" i="6"/>
  <c r="N90" i="6" s="1"/>
  <c r="M195" i="6"/>
  <c r="N195" i="6" s="1"/>
  <c r="M106" i="6"/>
  <c r="N106" i="6" s="1"/>
  <c r="M144" i="6"/>
  <c r="N144" i="6" s="1"/>
  <c r="M133" i="6"/>
  <c r="N133" i="6" s="1"/>
  <c r="M62" i="6"/>
  <c r="N62" i="6" s="1"/>
  <c r="M209" i="6"/>
  <c r="N209" i="6" s="1"/>
  <c r="M178" i="6"/>
  <c r="N178" i="6" s="1"/>
  <c r="M9" i="6"/>
  <c r="N9" i="6" s="1"/>
  <c r="M208" i="6"/>
  <c r="N208" i="6" s="1"/>
  <c r="M155" i="6"/>
  <c r="N155" i="6" s="1"/>
  <c r="M214" i="6"/>
  <c r="N214" i="6" s="1"/>
  <c r="M183" i="6"/>
  <c r="N183" i="6" s="1"/>
  <c r="M146" i="6"/>
  <c r="N146" i="6" s="1"/>
  <c r="M110" i="6"/>
  <c r="N110" i="6" s="1"/>
  <c r="M207" i="6"/>
  <c r="N207" i="6" s="1"/>
  <c r="M188" i="6"/>
  <c r="N188" i="6" s="1"/>
  <c r="M172" i="6"/>
  <c r="N172" i="6" s="1"/>
  <c r="M156" i="6"/>
  <c r="N156" i="6" s="1"/>
  <c r="M139" i="6"/>
  <c r="N139" i="6" s="1"/>
  <c r="M123" i="6"/>
  <c r="N123" i="6" s="1"/>
  <c r="M107" i="6"/>
  <c r="N107" i="6" s="1"/>
  <c r="M92" i="6"/>
  <c r="N92" i="6" s="1"/>
  <c r="M175" i="6"/>
  <c r="N175" i="6" s="1"/>
  <c r="M142" i="6"/>
  <c r="N142" i="6" s="1"/>
  <c r="M114" i="6"/>
  <c r="N114" i="6" s="1"/>
  <c r="M213" i="6"/>
  <c r="N213" i="6" s="1"/>
  <c r="M185" i="6"/>
  <c r="N185" i="6" s="1"/>
  <c r="M152" i="6"/>
  <c r="N152" i="6" s="1"/>
  <c r="M120" i="6"/>
  <c r="N120" i="6" s="1"/>
  <c r="M91" i="6"/>
  <c r="N91" i="6" s="1"/>
  <c r="M75" i="6"/>
  <c r="N75" i="6" s="1"/>
  <c r="M197" i="6"/>
  <c r="N197" i="6" s="1"/>
  <c r="M132" i="6"/>
  <c r="N132" i="6" s="1"/>
  <c r="M77" i="6"/>
  <c r="N77" i="6" s="1"/>
  <c r="M174" i="6"/>
  <c r="N174" i="6" s="1"/>
  <c r="M141" i="6"/>
  <c r="N141" i="6" s="1"/>
  <c r="M109" i="6"/>
  <c r="N109" i="6" s="1"/>
  <c r="M82" i="6"/>
  <c r="N82" i="6" s="1"/>
  <c r="M66" i="6"/>
  <c r="N66" i="6" s="1"/>
  <c r="M6" i="6"/>
  <c r="N6" i="6" s="1"/>
  <c r="M157" i="6"/>
  <c r="N157" i="6" s="1"/>
  <c r="M81" i="6"/>
  <c r="N81" i="6" s="1"/>
  <c r="M194" i="6"/>
  <c r="N194" i="6" s="1"/>
  <c r="M8" i="6"/>
  <c r="N8" i="6" s="1"/>
  <c r="M202" i="6"/>
  <c r="N202" i="6" s="1"/>
  <c r="M105" i="6"/>
  <c r="N105" i="6" s="1"/>
  <c r="M84" i="6"/>
  <c r="N84" i="6" s="1"/>
  <c r="M72" i="6"/>
  <c r="N72" i="6" s="1"/>
  <c r="M154" i="6"/>
  <c r="N154" i="6" s="1"/>
  <c r="N135" i="6"/>
  <c r="N15" i="6"/>
  <c r="N16" i="6"/>
  <c r="N116" i="6"/>
  <c r="N212" i="6"/>
  <c r="N203" i="6"/>
  <c r="N5" i="6"/>
  <c r="G47" i="53" l="1"/>
  <c r="M58" i="6"/>
  <c r="N58" i="6" s="1"/>
  <c r="M59" i="6"/>
  <c r="N59" i="6" s="1"/>
  <c r="O29" i="53"/>
  <c r="P29" i="53" s="1"/>
  <c r="F35" i="5"/>
  <c r="H35" i="5" s="1"/>
  <c r="F35" i="47"/>
  <c r="N35" i="47" s="1"/>
  <c r="F36" i="5"/>
  <c r="N36" i="5" s="1"/>
  <c r="F36" i="47"/>
  <c r="N36" i="47" s="1"/>
  <c r="F33" i="53"/>
  <c r="H33" i="53" s="1"/>
  <c r="F34" i="5"/>
  <c r="F34" i="47"/>
  <c r="R215" i="6"/>
  <c r="F7" i="53" s="1"/>
  <c r="H7" i="53" s="1"/>
  <c r="I15" i="5" l="1"/>
  <c r="J15" i="47"/>
  <c r="H36" i="47"/>
  <c r="V15" i="5"/>
  <c r="F15" i="5"/>
  <c r="F15" i="47" s="1"/>
  <c r="Q29" i="53"/>
  <c r="H35" i="47"/>
  <c r="O35" i="47" s="1"/>
  <c r="S35" i="47" s="1"/>
  <c r="N35" i="5"/>
  <c r="P35" i="5" s="1"/>
  <c r="O33" i="53"/>
  <c r="Q33" i="53" s="1"/>
  <c r="N215" i="6"/>
  <c r="N219" i="6" s="1"/>
  <c r="H36" i="5"/>
  <c r="H32" i="53"/>
  <c r="F23" i="53"/>
  <c r="O32" i="53"/>
  <c r="O36" i="47"/>
  <c r="S36" i="47" s="1"/>
  <c r="P36" i="47"/>
  <c r="N34" i="47"/>
  <c r="H34" i="47"/>
  <c r="O36" i="5"/>
  <c r="P36" i="5"/>
  <c r="P35" i="47"/>
  <c r="N34" i="5"/>
  <c r="F23" i="5"/>
  <c r="H34" i="5"/>
  <c r="M34" i="5"/>
  <c r="O35" i="5" l="1"/>
  <c r="P33" i="53"/>
  <c r="V7" i="5"/>
  <c r="AA35" i="53"/>
  <c r="Q32" i="53"/>
  <c r="P32" i="53"/>
  <c r="F28" i="53"/>
  <c r="O34" i="5"/>
  <c r="P34" i="5"/>
  <c r="F73" i="5"/>
  <c r="H23" i="5"/>
  <c r="AC23" i="5" s="1"/>
  <c r="O34" i="47"/>
  <c r="S34" i="47" s="1"/>
  <c r="P34" i="47"/>
  <c r="F47" i="53" l="1"/>
  <c r="AC35" i="53"/>
  <c r="X7" i="5"/>
  <c r="V30" i="5"/>
  <c r="Y7" i="5" s="1"/>
  <c r="E46" i="5"/>
  <c r="F9" i="5"/>
  <c r="F7" i="5" s="1"/>
  <c r="F30" i="5" s="1"/>
  <c r="F9" i="47"/>
  <c r="H9" i="47" s="1"/>
  <c r="H73" i="5"/>
  <c r="H78" i="5" s="1"/>
  <c r="N23" i="5"/>
  <c r="W7" i="5" l="1"/>
  <c r="S7" i="5"/>
  <c r="Y14" i="5"/>
  <c r="Y24" i="5"/>
  <c r="Y19" i="5"/>
  <c r="Y30" i="5"/>
  <c r="Y18" i="5"/>
  <c r="Y28" i="5"/>
  <c r="Y22" i="5"/>
  <c r="V27" i="5"/>
  <c r="Y13" i="5"/>
  <c r="Y17" i="5"/>
  <c r="Y23" i="5"/>
  <c r="Y21" i="5"/>
  <c r="V38" i="5"/>
  <c r="Y11" i="5"/>
  <c r="Y20" i="5"/>
  <c r="Y9" i="5"/>
  <c r="Y12" i="5"/>
  <c r="Y16" i="5"/>
  <c r="Y8" i="5"/>
  <c r="Y15" i="5"/>
  <c r="Z7" i="5"/>
  <c r="X30" i="5"/>
  <c r="F70" i="5"/>
  <c r="E50" i="5"/>
  <c r="E51" i="5" s="1"/>
  <c r="F7" i="47"/>
  <c r="F30" i="47" s="1"/>
  <c r="F38" i="47" s="1"/>
  <c r="F41" i="47" s="1"/>
  <c r="N73" i="5"/>
  <c r="O23" i="5"/>
  <c r="O73" i="5" s="1"/>
  <c r="P23" i="5"/>
  <c r="F38" i="5"/>
  <c r="M30" i="5"/>
  <c r="I9" i="5" l="1"/>
  <c r="I7" i="5" s="1"/>
  <c r="I7" i="53"/>
  <c r="J9" i="47"/>
  <c r="J7" i="47" s="1"/>
  <c r="S16" i="5"/>
  <c r="U16" i="5" s="1"/>
  <c r="W16" i="5"/>
  <c r="X16" i="5" s="1"/>
  <c r="S28" i="5"/>
  <c r="U28" i="5" s="1"/>
  <c r="W28" i="5"/>
  <c r="X28" i="5" s="1"/>
  <c r="AA7" i="5"/>
  <c r="AB7" i="5"/>
  <c r="S13" i="5"/>
  <c r="W13" i="5"/>
  <c r="S18" i="5"/>
  <c r="U18" i="5" s="1"/>
  <c r="W18" i="5"/>
  <c r="X18" i="5" s="1"/>
  <c r="S14" i="5"/>
  <c r="W14" i="5"/>
  <c r="W15" i="5"/>
  <c r="X15" i="5" s="1"/>
  <c r="S15" i="5"/>
  <c r="U15" i="5" s="1"/>
  <c r="W9" i="5"/>
  <c r="S9" i="5"/>
  <c r="W21" i="5"/>
  <c r="X21" i="5" s="1"/>
  <c r="S21" i="5"/>
  <c r="U21" i="5" s="1"/>
  <c r="Y27" i="5"/>
  <c r="X27" i="5"/>
  <c r="Z27" i="5" s="1"/>
  <c r="Z30" i="5"/>
  <c r="X38" i="5"/>
  <c r="Z38" i="5" s="1"/>
  <c r="S11" i="5"/>
  <c r="U11" i="5" s="1"/>
  <c r="W11" i="5"/>
  <c r="X11" i="5" s="1"/>
  <c r="W17" i="5"/>
  <c r="S17" i="5"/>
  <c r="S24" i="5"/>
  <c r="W24" i="5"/>
  <c r="S12" i="5"/>
  <c r="U12" i="5" s="1"/>
  <c r="W12" i="5"/>
  <c r="X12" i="5" s="1"/>
  <c r="W8" i="5"/>
  <c r="X8" i="5" s="1"/>
  <c r="S8" i="5"/>
  <c r="U8" i="5" s="1"/>
  <c r="W20" i="5"/>
  <c r="X20" i="5" s="1"/>
  <c r="S20" i="5"/>
  <c r="U20" i="5" s="1"/>
  <c r="S23" i="5"/>
  <c r="W23" i="5"/>
  <c r="W22" i="5"/>
  <c r="X22" i="5" s="1"/>
  <c r="S22" i="5"/>
  <c r="U22" i="5" s="1"/>
  <c r="W19" i="5"/>
  <c r="S19" i="5"/>
  <c r="L9" i="47" l="1"/>
  <c r="N9" i="47" s="1"/>
  <c r="O9" i="47" s="1"/>
  <c r="S9" i="47" s="1"/>
  <c r="K9" i="5"/>
  <c r="Z12" i="5"/>
  <c r="AA12" i="5" s="1"/>
  <c r="W30" i="5"/>
  <c r="Z8" i="5"/>
  <c r="AA8" i="5" s="1"/>
  <c r="Z18" i="5"/>
  <c r="AA18" i="5" s="1"/>
  <c r="Z16" i="5"/>
  <c r="AB16" i="5" s="1"/>
  <c r="S27" i="5"/>
  <c r="W27" i="5"/>
  <c r="Z28" i="5"/>
  <c r="Z22" i="5"/>
  <c r="Z20" i="5"/>
  <c r="AB38" i="5"/>
  <c r="AA38" i="5"/>
  <c r="Z21" i="5"/>
  <c r="Z15" i="5"/>
  <c r="AA27" i="5"/>
  <c r="AB27" i="5"/>
  <c r="S30" i="5"/>
  <c r="S38" i="5"/>
  <c r="Z11" i="5"/>
  <c r="AB30" i="5"/>
  <c r="AA30" i="5"/>
  <c r="I30" i="5"/>
  <c r="L7" i="5" s="1"/>
  <c r="I70" i="5"/>
  <c r="K7" i="5"/>
  <c r="L7" i="47"/>
  <c r="L30" i="47" s="1"/>
  <c r="L38" i="47" s="1"/>
  <c r="J30" i="47"/>
  <c r="P9" i="47" l="1"/>
  <c r="AA16" i="5"/>
  <c r="AB18" i="5"/>
  <c r="AB12" i="5"/>
  <c r="AB8" i="5"/>
  <c r="AB11" i="5"/>
  <c r="AA11" i="5"/>
  <c r="AA20" i="5"/>
  <c r="AB20" i="5"/>
  <c r="AA21" i="5"/>
  <c r="AB21" i="5"/>
  <c r="AB22" i="5"/>
  <c r="AA22" i="5"/>
  <c r="AA15" i="5"/>
  <c r="AB15" i="5"/>
  <c r="AA28" i="5"/>
  <c r="AB28" i="5"/>
  <c r="K22" i="53"/>
  <c r="G7" i="5"/>
  <c r="G70" i="5" s="1"/>
  <c r="L70" i="5"/>
  <c r="M7" i="47"/>
  <c r="M17" i="47"/>
  <c r="M14" i="47"/>
  <c r="J38" i="47"/>
  <c r="M18" i="47"/>
  <c r="M28" i="47"/>
  <c r="M11" i="47"/>
  <c r="M27" i="47"/>
  <c r="M12" i="47"/>
  <c r="M30" i="47"/>
  <c r="M24" i="47"/>
  <c r="M22" i="47"/>
  <c r="M20" i="47"/>
  <c r="M19" i="47"/>
  <c r="M21" i="47"/>
  <c r="M25" i="47"/>
  <c r="M13" i="47"/>
  <c r="M10" i="47"/>
  <c r="M23" i="47"/>
  <c r="M26" i="47"/>
  <c r="M8" i="47"/>
  <c r="M16" i="47"/>
  <c r="M15" i="47"/>
  <c r="M9" i="47"/>
  <c r="K30" i="5"/>
  <c r="K38" i="5" s="1"/>
  <c r="K70" i="5"/>
  <c r="L14" i="5"/>
  <c r="L19" i="5"/>
  <c r="L20" i="5"/>
  <c r="L15" i="5"/>
  <c r="L8" i="5"/>
  <c r="L11" i="5"/>
  <c r="L17" i="5"/>
  <c r="L24" i="5"/>
  <c r="L28" i="5"/>
  <c r="L16" i="5"/>
  <c r="L27" i="5"/>
  <c r="L22" i="5"/>
  <c r="L18" i="5"/>
  <c r="L21" i="5"/>
  <c r="L10" i="5"/>
  <c r="L30" i="5"/>
  <c r="L23" i="5"/>
  <c r="L26" i="5"/>
  <c r="L25" i="5"/>
  <c r="I38" i="5"/>
  <c r="L12" i="5"/>
  <c r="L13" i="5"/>
  <c r="L9" i="5"/>
  <c r="G22" i="53" l="1"/>
  <c r="H22" i="53" s="1"/>
  <c r="K13" i="53"/>
  <c r="G13" i="53"/>
  <c r="H13" i="53" s="1"/>
  <c r="R13" i="53" s="1"/>
  <c r="K9" i="53"/>
  <c r="G9" i="53"/>
  <c r="H9" i="53" s="1"/>
  <c r="R9" i="53" s="1"/>
  <c r="J9" i="5"/>
  <c r="G9" i="5"/>
  <c r="H9" i="5" s="1"/>
  <c r="G27" i="5"/>
  <c r="H27" i="5" s="1"/>
  <c r="J27" i="5"/>
  <c r="K27" i="5" s="1"/>
  <c r="J20" i="5"/>
  <c r="K20" i="5" s="1"/>
  <c r="G20" i="5"/>
  <c r="H20" i="5" s="1"/>
  <c r="G18" i="47"/>
  <c r="K18" i="47"/>
  <c r="L18" i="47" s="1"/>
  <c r="D18" i="47"/>
  <c r="E18" i="47" s="1"/>
  <c r="K25" i="53"/>
  <c r="G25" i="53"/>
  <c r="H25" i="53" s="1"/>
  <c r="R25" i="53" s="1"/>
  <c r="G13" i="5"/>
  <c r="H13" i="5" s="1"/>
  <c r="J13" i="5"/>
  <c r="K13" i="5" s="1"/>
  <c r="G21" i="5"/>
  <c r="H21" i="5" s="1"/>
  <c r="J21" i="5"/>
  <c r="K21" i="5" s="1"/>
  <c r="G11" i="5"/>
  <c r="H11" i="5" s="1"/>
  <c r="J11" i="5"/>
  <c r="K11" i="5" s="1"/>
  <c r="K10" i="53"/>
  <c r="G10" i="53"/>
  <c r="H10" i="53" s="1"/>
  <c r="R10" i="53" s="1"/>
  <c r="K26" i="53"/>
  <c r="G26" i="53"/>
  <c r="H26" i="53" s="1"/>
  <c r="R26" i="53" s="1"/>
  <c r="K19" i="53"/>
  <c r="G19" i="53"/>
  <c r="H19" i="53" s="1"/>
  <c r="R19" i="53" s="1"/>
  <c r="K20" i="53"/>
  <c r="G20" i="53"/>
  <c r="H20" i="53" s="1"/>
  <c r="R20" i="53" s="1"/>
  <c r="K17" i="53"/>
  <c r="G17" i="53"/>
  <c r="H17" i="53" s="1"/>
  <c r="R17" i="53" s="1"/>
  <c r="J22" i="5"/>
  <c r="K22" i="5" s="1"/>
  <c r="G22" i="5"/>
  <c r="H22" i="5" s="1"/>
  <c r="G24" i="5"/>
  <c r="H24" i="5" s="1"/>
  <c r="J24" i="5"/>
  <c r="K24" i="5" s="1"/>
  <c r="J15" i="5"/>
  <c r="K15" i="5" s="1"/>
  <c r="G15" i="5"/>
  <c r="H15" i="5" s="1"/>
  <c r="K74" i="5"/>
  <c r="L74" i="5" s="1"/>
  <c r="K75" i="5"/>
  <c r="K16" i="47"/>
  <c r="L16" i="47" s="1"/>
  <c r="D16" i="47"/>
  <c r="E16" i="47" s="1"/>
  <c r="G16" i="47"/>
  <c r="H16" i="47" s="1"/>
  <c r="D10" i="47"/>
  <c r="E10" i="47" s="1"/>
  <c r="K10" i="47"/>
  <c r="G10" i="47"/>
  <c r="H10" i="47" s="1"/>
  <c r="G19" i="47"/>
  <c r="D19" i="47"/>
  <c r="E19" i="47" s="1"/>
  <c r="I19" i="47" s="1"/>
  <c r="K19" i="47"/>
  <c r="G28" i="47"/>
  <c r="K28" i="47"/>
  <c r="K17" i="47"/>
  <c r="D17" i="47"/>
  <c r="E17" i="47" s="1"/>
  <c r="I17" i="47" s="1"/>
  <c r="G24" i="53"/>
  <c r="K12" i="53"/>
  <c r="G12" i="53"/>
  <c r="H12" i="53" s="1"/>
  <c r="R12" i="53" s="1"/>
  <c r="K27" i="53"/>
  <c r="G27" i="53"/>
  <c r="H27" i="53" s="1"/>
  <c r="R27" i="53" s="1"/>
  <c r="G25" i="5"/>
  <c r="H25" i="5" s="1"/>
  <c r="J25" i="5"/>
  <c r="K25" i="5" s="1"/>
  <c r="J10" i="5"/>
  <c r="K10" i="5" s="1"/>
  <c r="N10" i="5" s="1"/>
  <c r="G10" i="5"/>
  <c r="L72" i="5"/>
  <c r="J17" i="5"/>
  <c r="J72" i="5" s="1"/>
  <c r="G8" i="47"/>
  <c r="H8" i="47" s="1"/>
  <c r="K8" i="47"/>
  <c r="L8" i="47" s="1"/>
  <c r="D8" i="47"/>
  <c r="E8" i="47" s="1"/>
  <c r="K13" i="47"/>
  <c r="D13" i="47"/>
  <c r="E13" i="47" s="1"/>
  <c r="G13" i="47"/>
  <c r="K20" i="47"/>
  <c r="L20" i="47" s="1"/>
  <c r="G20" i="47"/>
  <c r="H20" i="47" s="1"/>
  <c r="D20" i="47"/>
  <c r="E20" i="47" s="1"/>
  <c r="D12" i="47"/>
  <c r="E12" i="47" s="1"/>
  <c r="G12" i="47"/>
  <c r="H12" i="47" s="1"/>
  <c r="K12" i="47"/>
  <c r="L12" i="47" s="1"/>
  <c r="D7" i="47"/>
  <c r="E7" i="47" s="1"/>
  <c r="G7" i="47"/>
  <c r="K18" i="53"/>
  <c r="G18" i="53"/>
  <c r="H18" i="53" s="1"/>
  <c r="R18" i="53" s="1"/>
  <c r="G26" i="5"/>
  <c r="H26" i="5" s="1"/>
  <c r="J26" i="5"/>
  <c r="K26" i="5" s="1"/>
  <c r="J16" i="5"/>
  <c r="K16" i="5" s="1"/>
  <c r="G16" i="5"/>
  <c r="H16" i="5" s="1"/>
  <c r="J19" i="5"/>
  <c r="K19" i="5" s="1"/>
  <c r="G19" i="5"/>
  <c r="H19" i="5" s="1"/>
  <c r="G9" i="47"/>
  <c r="D9" i="47"/>
  <c r="E9" i="47" s="1"/>
  <c r="I9" i="47" s="1"/>
  <c r="K9" i="47"/>
  <c r="K26" i="47"/>
  <c r="D26" i="47"/>
  <c r="E26" i="47" s="1"/>
  <c r="I26" i="47" s="1"/>
  <c r="G26" i="47"/>
  <c r="G25" i="47"/>
  <c r="H25" i="47" s="1"/>
  <c r="K25" i="47"/>
  <c r="L25" i="47" s="1"/>
  <c r="D25" i="47"/>
  <c r="K22" i="47"/>
  <c r="L22" i="47" s="1"/>
  <c r="D22" i="47"/>
  <c r="E22" i="47" s="1"/>
  <c r="G22" i="47"/>
  <c r="H22" i="47" s="1"/>
  <c r="G27" i="47"/>
  <c r="K27" i="47"/>
  <c r="K11" i="53"/>
  <c r="G11" i="53"/>
  <c r="H11" i="53" s="1"/>
  <c r="R11" i="53" s="1"/>
  <c r="K8" i="53"/>
  <c r="G8" i="53"/>
  <c r="G15" i="53"/>
  <c r="K16" i="53"/>
  <c r="G16" i="53"/>
  <c r="H16" i="53" s="1"/>
  <c r="R16" i="53" s="1"/>
  <c r="K21" i="53"/>
  <c r="G21" i="53"/>
  <c r="H21" i="53" s="1"/>
  <c r="R21" i="53" s="1"/>
  <c r="G12" i="5"/>
  <c r="H12" i="5" s="1"/>
  <c r="J12" i="5"/>
  <c r="K12" i="5" s="1"/>
  <c r="L73" i="5"/>
  <c r="G23" i="5"/>
  <c r="J23" i="5"/>
  <c r="J18" i="5"/>
  <c r="K18" i="5" s="1"/>
  <c r="G18" i="5"/>
  <c r="J28" i="5"/>
  <c r="K28" i="5" s="1"/>
  <c r="G28" i="5"/>
  <c r="H28" i="5" s="1"/>
  <c r="J8" i="5"/>
  <c r="K8" i="5" s="1"/>
  <c r="G8" i="5"/>
  <c r="H8" i="5" s="1"/>
  <c r="G14" i="5"/>
  <c r="H14" i="5" s="1"/>
  <c r="J14" i="5"/>
  <c r="K14" i="5" s="1"/>
  <c r="D15" i="47"/>
  <c r="E15" i="47" s="1"/>
  <c r="G15" i="47"/>
  <c r="H15" i="47" s="1"/>
  <c r="K15" i="47"/>
  <c r="L15" i="47" s="1"/>
  <c r="K23" i="47"/>
  <c r="G23" i="47"/>
  <c r="K21" i="47"/>
  <c r="L21" i="47" s="1"/>
  <c r="G21" i="47"/>
  <c r="H21" i="47" s="1"/>
  <c r="D21" i="47"/>
  <c r="E21" i="47" s="1"/>
  <c r="G24" i="47"/>
  <c r="K24" i="47"/>
  <c r="D24" i="47"/>
  <c r="E24" i="47" s="1"/>
  <c r="I24" i="47" s="1"/>
  <c r="K11" i="47"/>
  <c r="L11" i="47" s="1"/>
  <c r="D11" i="47"/>
  <c r="E11" i="47" s="1"/>
  <c r="G11" i="47"/>
  <c r="H11" i="47" s="1"/>
  <c r="D14" i="47"/>
  <c r="E14" i="47" s="1"/>
  <c r="G14" i="47"/>
  <c r="K14" i="47"/>
  <c r="G7" i="53" l="1"/>
  <c r="O22" i="53"/>
  <c r="P22" i="53" s="1"/>
  <c r="R22" i="53"/>
  <c r="J7" i="53"/>
  <c r="R7" i="53"/>
  <c r="O13" i="53"/>
  <c r="J14" i="53"/>
  <c r="K14" i="53" s="1"/>
  <c r="G14" i="53"/>
  <c r="H14" i="53" s="1"/>
  <c r="R14" i="53" s="1"/>
  <c r="N15" i="5"/>
  <c r="P15" i="5" s="1"/>
  <c r="N22" i="5"/>
  <c r="P22" i="5" s="1"/>
  <c r="O20" i="53"/>
  <c r="O26" i="53"/>
  <c r="Q26" i="53" s="1"/>
  <c r="N16" i="5"/>
  <c r="P16" i="5" s="1"/>
  <c r="O18" i="53"/>
  <c r="O12" i="53"/>
  <c r="N8" i="5"/>
  <c r="O8" i="5" s="1"/>
  <c r="O17" i="53"/>
  <c r="O19" i="53"/>
  <c r="O10" i="53"/>
  <c r="O25" i="53"/>
  <c r="P25" i="53" s="1"/>
  <c r="O16" i="53"/>
  <c r="O11" i="53"/>
  <c r="N19" i="5"/>
  <c r="O19" i="5" s="1"/>
  <c r="O27" i="53"/>
  <c r="P27" i="53" s="1"/>
  <c r="N11" i="47"/>
  <c r="I11" i="47"/>
  <c r="N20" i="47"/>
  <c r="I20" i="47"/>
  <c r="N10" i="47"/>
  <c r="I10" i="47"/>
  <c r="H7" i="47"/>
  <c r="J7" i="5"/>
  <c r="J70" i="5" s="1"/>
  <c r="E25" i="47"/>
  <c r="I25" i="47" s="1"/>
  <c r="N12" i="47"/>
  <c r="I12" i="47"/>
  <c r="N11" i="5"/>
  <c r="I21" i="47"/>
  <c r="N21" i="47"/>
  <c r="N14" i="5"/>
  <c r="G73" i="5"/>
  <c r="O21" i="53"/>
  <c r="H8" i="53"/>
  <c r="R8" i="53" s="1"/>
  <c r="D27" i="47"/>
  <c r="E27" i="47" s="1"/>
  <c r="I27" i="47" s="1"/>
  <c r="N25" i="47"/>
  <c r="K7" i="47"/>
  <c r="K30" i="47" s="1"/>
  <c r="N26" i="5"/>
  <c r="O26" i="5" s="1"/>
  <c r="I8" i="47"/>
  <c r="N8" i="47"/>
  <c r="P10" i="5"/>
  <c r="O10" i="5"/>
  <c r="J23" i="53"/>
  <c r="K23" i="53" s="1"/>
  <c r="K24" i="53"/>
  <c r="N16" i="47"/>
  <c r="I16" i="47"/>
  <c r="N24" i="5"/>
  <c r="N21" i="5"/>
  <c r="N20" i="5"/>
  <c r="H7" i="5"/>
  <c r="N9" i="5"/>
  <c r="N15" i="47"/>
  <c r="I15" i="47"/>
  <c r="H18" i="5"/>
  <c r="N18" i="5" s="1"/>
  <c r="G17" i="5"/>
  <c r="G72" i="5" s="1"/>
  <c r="H15" i="53"/>
  <c r="R15" i="53" s="1"/>
  <c r="N25" i="5"/>
  <c r="N13" i="5"/>
  <c r="O9" i="53"/>
  <c r="N28" i="5"/>
  <c r="J73" i="5"/>
  <c r="N12" i="5"/>
  <c r="K15" i="53"/>
  <c r="N22" i="47"/>
  <c r="I22" i="47"/>
  <c r="H24" i="53"/>
  <c r="R24" i="53" s="1"/>
  <c r="G23" i="53"/>
  <c r="D28" i="47"/>
  <c r="E28" i="47" s="1"/>
  <c r="I28" i="47" s="1"/>
  <c r="G17" i="47"/>
  <c r="G30" i="47" s="1"/>
  <c r="H18" i="47"/>
  <c r="N27" i="5"/>
  <c r="AK9" i="53" l="1"/>
  <c r="Q10" i="53"/>
  <c r="AK10" i="53"/>
  <c r="Q12" i="53"/>
  <c r="AK12" i="53"/>
  <c r="P20" i="53"/>
  <c r="AK20" i="53"/>
  <c r="AK21" i="53"/>
  <c r="P11" i="53"/>
  <c r="AK11" i="53"/>
  <c r="P19" i="53"/>
  <c r="AK19" i="53"/>
  <c r="P18" i="53"/>
  <c r="AK18" i="53"/>
  <c r="Q16" i="53"/>
  <c r="AK16" i="53"/>
  <c r="P17" i="53"/>
  <c r="AK17" i="53"/>
  <c r="AK13" i="53"/>
  <c r="Q22" i="53"/>
  <c r="AK22" i="53"/>
  <c r="Q20" i="53"/>
  <c r="O22" i="5"/>
  <c r="P13" i="53"/>
  <c r="Q13" i="53"/>
  <c r="O15" i="5"/>
  <c r="O16" i="5"/>
  <c r="P26" i="53"/>
  <c r="Q25" i="53"/>
  <c r="Q27" i="53"/>
  <c r="P12" i="53"/>
  <c r="P8" i="5"/>
  <c r="Q18" i="53"/>
  <c r="Q17" i="53"/>
  <c r="P16" i="53"/>
  <c r="Q11" i="53"/>
  <c r="Q19" i="53"/>
  <c r="P10" i="53"/>
  <c r="P19" i="5"/>
  <c r="O24" i="53"/>
  <c r="P24" i="53" s="1"/>
  <c r="O14" i="53"/>
  <c r="G30" i="5"/>
  <c r="Q9" i="53"/>
  <c r="P9" i="53"/>
  <c r="O18" i="5"/>
  <c r="P18" i="5"/>
  <c r="O24" i="5"/>
  <c r="P24" i="5"/>
  <c r="P21" i="47"/>
  <c r="O21" i="47"/>
  <c r="S21" i="47" s="1"/>
  <c r="P10" i="47"/>
  <c r="O10" i="47"/>
  <c r="P13" i="5"/>
  <c r="O13" i="5"/>
  <c r="O20" i="5"/>
  <c r="P20" i="5"/>
  <c r="O8" i="53"/>
  <c r="P22" i="47"/>
  <c r="O22" i="47"/>
  <c r="S22" i="47" s="1"/>
  <c r="J30" i="5"/>
  <c r="O15" i="53"/>
  <c r="P9" i="5"/>
  <c r="O9" i="5"/>
  <c r="O8" i="47"/>
  <c r="S8" i="47" s="1"/>
  <c r="P8" i="47"/>
  <c r="P25" i="47"/>
  <c r="O25" i="47"/>
  <c r="S25" i="47" s="1"/>
  <c r="O14" i="5"/>
  <c r="P14" i="5"/>
  <c r="O27" i="5"/>
  <c r="P27" i="5"/>
  <c r="G28" i="53"/>
  <c r="H23" i="53"/>
  <c r="R23" i="53" s="1"/>
  <c r="N7" i="5"/>
  <c r="H70" i="5"/>
  <c r="H30" i="5"/>
  <c r="AC7" i="5"/>
  <c r="P21" i="53"/>
  <c r="Q21" i="53"/>
  <c r="O12" i="47"/>
  <c r="S12" i="47" s="1"/>
  <c r="P12" i="47"/>
  <c r="N18" i="47"/>
  <c r="I18" i="47"/>
  <c r="D23" i="47"/>
  <c r="E23" i="47" s="1"/>
  <c r="I23" i="47" s="1"/>
  <c r="O12" i="5"/>
  <c r="P12" i="5"/>
  <c r="P28" i="5"/>
  <c r="O28" i="5"/>
  <c r="P25" i="5"/>
  <c r="O25" i="5"/>
  <c r="P15" i="47"/>
  <c r="O15" i="47"/>
  <c r="S15" i="47" s="1"/>
  <c r="P21" i="5"/>
  <c r="O21" i="5"/>
  <c r="O16" i="47"/>
  <c r="S16" i="47" s="1"/>
  <c r="P16" i="47"/>
  <c r="P11" i="5"/>
  <c r="O11" i="5"/>
  <c r="I7" i="47"/>
  <c r="N7" i="47"/>
  <c r="H30" i="47"/>
  <c r="O20" i="47"/>
  <c r="S20" i="47" s="1"/>
  <c r="P20" i="47"/>
  <c r="J28" i="53"/>
  <c r="K7" i="53"/>
  <c r="K28" i="53" s="1"/>
  <c r="P11" i="47"/>
  <c r="O11" i="47"/>
  <c r="S11" i="47" s="1"/>
  <c r="AK15" i="53" l="1"/>
  <c r="AK8" i="53"/>
  <c r="P14" i="53"/>
  <c r="AK14" i="53"/>
  <c r="Q24" i="53"/>
  <c r="Q14" i="53"/>
  <c r="O7" i="5"/>
  <c r="O70" i="5" s="1"/>
  <c r="N70" i="5"/>
  <c r="P7" i="5"/>
  <c r="P15" i="53"/>
  <c r="Q15" i="53"/>
  <c r="O7" i="47"/>
  <c r="S7" i="47" s="1"/>
  <c r="P7" i="47"/>
  <c r="P18" i="47"/>
  <c r="O18" i="47"/>
  <c r="S18" i="47" s="1"/>
  <c r="H75" i="5"/>
  <c r="H74" i="5"/>
  <c r="I74" i="5" s="1"/>
  <c r="H28" i="53"/>
  <c r="O23" i="53"/>
  <c r="H38" i="5"/>
  <c r="N38" i="5" s="1"/>
  <c r="M17" i="5"/>
  <c r="M72" i="5" s="1"/>
  <c r="N30" i="5"/>
  <c r="M23" i="5"/>
  <c r="M73" i="5" s="1"/>
  <c r="M28" i="5"/>
  <c r="M24" i="5"/>
  <c r="H38" i="47"/>
  <c r="N38" i="47" s="1"/>
  <c r="N30" i="47"/>
  <c r="M7" i="5"/>
  <c r="M70" i="5" s="1"/>
  <c r="Q8" i="53"/>
  <c r="P8" i="53"/>
  <c r="AK23" i="53" l="1"/>
  <c r="AM9" i="53"/>
  <c r="AM13" i="53"/>
  <c r="AM17" i="53"/>
  <c r="AM21" i="53"/>
  <c r="AM11" i="53"/>
  <c r="AM8" i="53"/>
  <c r="AM16" i="53"/>
  <c r="AM10" i="53"/>
  <c r="AM14" i="53"/>
  <c r="AM18" i="53"/>
  <c r="AM22" i="53"/>
  <c r="AM15" i="53"/>
  <c r="AM19" i="53"/>
  <c r="AM12" i="53"/>
  <c r="AM20" i="53"/>
  <c r="AM7" i="53"/>
  <c r="AM23" i="53"/>
  <c r="Q7" i="53"/>
  <c r="AK7" i="53"/>
  <c r="P7" i="53"/>
  <c r="Q23" i="53"/>
  <c r="P23" i="53"/>
  <c r="O38" i="47"/>
  <c r="S38" i="47" s="1"/>
  <c r="P38" i="47"/>
  <c r="O30" i="5"/>
  <c r="P30" i="5"/>
  <c r="O28" i="53"/>
  <c r="AL7" i="53"/>
  <c r="O38" i="5"/>
  <c r="P38" i="5"/>
  <c r="O30" i="47"/>
  <c r="S30" i="47" s="1"/>
  <c r="P30" i="47"/>
  <c r="O35" i="53" l="1"/>
  <c r="R35" i="53" s="1"/>
  <c r="AL9" i="53"/>
  <c r="AL21" i="53"/>
  <c r="AL18" i="53"/>
  <c r="AL16" i="53"/>
  <c r="AL19" i="53"/>
  <c r="AL13" i="53"/>
  <c r="AL20" i="53"/>
  <c r="AL11" i="53"/>
  <c r="AL17" i="53"/>
  <c r="AL10" i="53"/>
  <c r="AL12" i="53"/>
  <c r="AL22" i="53"/>
  <c r="AL15" i="53"/>
  <c r="AL14" i="53"/>
  <c r="AL8" i="53"/>
  <c r="AL23" i="53"/>
  <c r="P28" i="53"/>
  <c r="Q28" i="53"/>
  <c r="G11" i="66"/>
  <c r="AU11" i="66" s="1"/>
  <c r="G13" i="66"/>
  <c r="AU13" i="66" s="1"/>
  <c r="G23" i="66"/>
  <c r="AU23" i="66" s="1"/>
  <c r="G5" i="66"/>
  <c r="AU5" i="66" s="1"/>
  <c r="G12" i="66"/>
  <c r="AU12" i="66" s="1"/>
  <c r="G18" i="66"/>
  <c r="AU18" i="66" s="1"/>
  <c r="G6" i="66"/>
  <c r="AU6" i="66" s="1"/>
  <c r="G31" i="66"/>
  <c r="AU31" i="66" s="1"/>
  <c r="G20" i="66"/>
  <c r="AU20" i="66" s="1"/>
  <c r="G22" i="66"/>
  <c r="AU22" i="66" s="1"/>
  <c r="G34" i="66"/>
  <c r="AU34" i="66" s="1"/>
  <c r="G9" i="66"/>
  <c r="AU9" i="66" s="1"/>
  <c r="G15" i="66"/>
  <c r="AU15" i="66" s="1"/>
  <c r="G21" i="66"/>
  <c r="AU21" i="66" s="1"/>
  <c r="G32" i="66"/>
  <c r="AU32" i="66" s="1"/>
  <c r="G17" i="66"/>
  <c r="AU17" i="66" s="1"/>
  <c r="G27" i="66"/>
  <c r="AU27" i="66" s="1"/>
  <c r="G16" i="66"/>
  <c r="AU16" i="66" s="1"/>
  <c r="G30" i="66"/>
  <c r="AU30" i="66" s="1"/>
  <c r="G35" i="66"/>
  <c r="AU35" i="66" s="1"/>
  <c r="G26" i="66"/>
  <c r="AU26" i="66" s="1"/>
  <c r="G8" i="66"/>
  <c r="AU8" i="66" s="1"/>
  <c r="G19" i="66"/>
  <c r="AU19" i="66" s="1"/>
  <c r="G25" i="66"/>
  <c r="AU25" i="66" s="1"/>
  <c r="G29" i="66"/>
  <c r="AU29" i="66" s="1"/>
  <c r="G33" i="66"/>
  <c r="AU33" i="66" s="1"/>
  <c r="G7" i="66"/>
  <c r="AU7" i="66" s="1"/>
  <c r="G10" i="66"/>
  <c r="AU10" i="66" s="1"/>
  <c r="G14" i="66"/>
  <c r="AU14" i="66" s="1"/>
  <c r="G24" i="66"/>
  <c r="AU24" i="66" s="1"/>
  <c r="G28" i="66"/>
  <c r="AU28" i="66" s="1"/>
  <c r="G36" i="66"/>
  <c r="AU36" i="66" s="1"/>
  <c r="G4" i="66"/>
  <c r="AU4" i="66" s="1"/>
  <c r="G39" i="66"/>
  <c r="AU39" i="66" s="1"/>
  <c r="G40" i="66"/>
  <c r="AU40" i="66" s="1"/>
  <c r="G42" i="66"/>
  <c r="AU42" i="66" s="1"/>
  <c r="G38" i="66"/>
  <c r="AU38" i="66" s="1"/>
  <c r="G41" i="66"/>
  <c r="AU41" i="66" s="1"/>
  <c r="G37" i="66"/>
  <c r="AU37" i="66" s="1"/>
  <c r="P35" i="53" l="1"/>
  <c r="Q35" i="5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 authorId="0" shapeId="0" xr:uid="{00000000-0006-0000-0000-000001000000}">
      <text>
        <r>
          <rPr>
            <b/>
            <sz val="9"/>
            <color indexed="81"/>
            <rFont val="Tahoma"/>
            <family val="2"/>
          </rPr>
          <t>Don’t Del</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0900-000001000000}">
      <text>
        <r>
          <rPr>
            <b/>
            <sz val="9"/>
            <color indexed="81"/>
            <rFont val="Tahoma"/>
            <family val="2"/>
          </rPr>
          <t>Don’t Del</t>
        </r>
        <r>
          <rPr>
            <sz val="9"/>
            <color indexed="81"/>
            <rFont val="Tahoma"/>
            <family val="2"/>
          </rPr>
          <t xml:space="preserve">
</t>
        </r>
      </text>
    </comment>
    <comment ref="N24" authorId="0" shapeId="0" xr:uid="{00000000-0006-0000-0900-000002000000}">
      <text>
        <r>
          <rPr>
            <b/>
            <sz val="9"/>
            <color indexed="81"/>
            <rFont val="Tahoma"/>
            <family val="2"/>
          </rPr>
          <t xml:space="preserve">Only Prelims
</t>
        </r>
      </text>
    </comment>
    <comment ref="O43" authorId="0" shapeId="0" xr:uid="{00000000-0006-0000-0900-000003000000}">
      <text>
        <r>
          <rPr>
            <b/>
            <sz val="8"/>
            <color indexed="81"/>
            <rFont val="Tahoma"/>
            <family val="2"/>
          </rPr>
          <t>Author:</t>
        </r>
        <r>
          <rPr>
            <sz val="8"/>
            <color indexed="81"/>
            <rFont val="Tahoma"/>
            <family val="2"/>
          </rPr>
          <t xml:space="preserve">
Hire Equipment rate</t>
        </r>
      </text>
    </comment>
    <comment ref="C68" authorId="0" shapeId="0" xr:uid="{00000000-0006-0000-0900-000004000000}">
      <text>
        <r>
          <rPr>
            <b/>
            <sz val="8"/>
            <color indexed="81"/>
            <rFont val="Tahoma"/>
            <family val="2"/>
          </rPr>
          <t>Author:</t>
        </r>
        <r>
          <rPr>
            <sz val="8"/>
            <color indexed="81"/>
            <rFont val="Tahoma"/>
            <family val="2"/>
          </rPr>
          <t xml:space="preserve">
Including unit over heads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600-000001000000}">
      <text>
        <r>
          <rPr>
            <b/>
            <sz val="9"/>
            <color indexed="81"/>
            <rFont val="Tahoma"/>
            <family val="2"/>
          </rPr>
          <t>Don’t Del</t>
        </r>
        <r>
          <rPr>
            <sz val="9"/>
            <color indexed="81"/>
            <rFont val="Tahoma"/>
            <family val="2"/>
          </rPr>
          <t xml:space="preserve">
</t>
        </r>
      </text>
    </comment>
    <comment ref="N21" authorId="0" shapeId="0" xr:uid="{00000000-0006-0000-0600-000002000000}">
      <text>
        <r>
          <rPr>
            <b/>
            <sz val="9"/>
            <color indexed="81"/>
            <rFont val="Tahoma"/>
            <family val="2"/>
          </rPr>
          <t xml:space="preserve">Only Prelims
</t>
        </r>
      </text>
    </comment>
    <comment ref="O42" authorId="0" shapeId="0" xr:uid="{00000000-0006-0000-0600-000003000000}">
      <text>
        <r>
          <rPr>
            <b/>
            <sz val="8"/>
            <color indexed="81"/>
            <rFont val="Tahoma"/>
            <family val="2"/>
          </rPr>
          <t>Author:</t>
        </r>
        <r>
          <rPr>
            <sz val="8"/>
            <color indexed="81"/>
            <rFont val="Tahoma"/>
            <family val="2"/>
          </rPr>
          <t xml:space="preserve">
Average rate of Galfar &amp; Hire trailer</t>
        </r>
      </text>
    </comment>
    <comment ref="C78" authorId="0" shapeId="0" xr:uid="{00000000-0006-0000-0600-000004000000}">
      <text>
        <r>
          <rPr>
            <b/>
            <sz val="8"/>
            <color indexed="81"/>
            <rFont val="Tahoma"/>
            <family val="2"/>
          </rPr>
          <t>Author:</t>
        </r>
        <r>
          <rPr>
            <sz val="8"/>
            <color indexed="81"/>
            <rFont val="Tahoma"/>
            <family val="2"/>
          </rPr>
          <t xml:space="preserve">
Including unit over heads Cost</t>
        </r>
      </text>
    </comment>
    <comment ref="E78" authorId="0" shapeId="0" xr:uid="{00000000-0006-0000-0600-000005000000}">
      <text>
        <r>
          <rPr>
            <b/>
            <sz val="8"/>
            <color indexed="81"/>
            <rFont val="Tahoma"/>
            <family val="2"/>
          </rPr>
          <t>Author:</t>
        </r>
        <r>
          <rPr>
            <sz val="8"/>
            <color indexed="81"/>
            <rFont val="Tahoma"/>
            <family val="2"/>
          </rPr>
          <t xml:space="preserve">
Including unit over heads Cost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 authorId="0" shapeId="0" xr:uid="{00000000-0006-0000-1A00-000001000000}">
      <text>
        <r>
          <rPr>
            <b/>
            <sz val="9"/>
            <color indexed="81"/>
            <rFont val="Tahoma"/>
            <family val="2"/>
          </rPr>
          <t>Don’t Del</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<sst xmlns="http://schemas.openxmlformats.org/spreadsheetml/2006/main" count="3227" uniqueCount="1144">
  <si>
    <t>Variation</t>
  </si>
  <si>
    <t>Staff</t>
  </si>
  <si>
    <t>Total</t>
  </si>
  <si>
    <t>Amount</t>
  </si>
  <si>
    <t>Grader</t>
  </si>
  <si>
    <t>Excavator</t>
  </si>
  <si>
    <t>Tipper</t>
  </si>
  <si>
    <t>Sl No</t>
  </si>
  <si>
    <t>Achieved Amount to date</t>
  </si>
  <si>
    <t xml:space="preserve">As on </t>
  </si>
  <si>
    <t>Time Elapsed</t>
  </si>
  <si>
    <t>Gopi</t>
  </si>
  <si>
    <t>Anil PP</t>
  </si>
  <si>
    <t>Koshy</t>
  </si>
  <si>
    <t>Major Equipment deployment</t>
  </si>
  <si>
    <t>SL No</t>
  </si>
  <si>
    <t>Resource Code</t>
  </si>
  <si>
    <t>Item Code</t>
  </si>
  <si>
    <t>Unit</t>
  </si>
  <si>
    <t>Description</t>
  </si>
  <si>
    <t>Rate</t>
  </si>
  <si>
    <t>Prelims</t>
  </si>
  <si>
    <t>T Swamy</t>
  </si>
  <si>
    <t>A K Singh</t>
  </si>
  <si>
    <t>A Nagarajan</t>
  </si>
  <si>
    <t>Off Road</t>
  </si>
  <si>
    <t>Available @ site</t>
  </si>
  <si>
    <t>GRAD</t>
  </si>
  <si>
    <t>E</t>
  </si>
  <si>
    <t>GRA</t>
  </si>
  <si>
    <t>Day</t>
  </si>
  <si>
    <t>VIBR</t>
  </si>
  <si>
    <t>V.ROL</t>
  </si>
  <si>
    <t>Vibratory Roller</t>
  </si>
  <si>
    <t>VIBRH</t>
  </si>
  <si>
    <t>V.ROL (H)</t>
  </si>
  <si>
    <t>Vibratory Roller (Hire)</t>
  </si>
  <si>
    <t>DOZ</t>
  </si>
  <si>
    <t>Bull Dozer</t>
  </si>
  <si>
    <t>SVL</t>
  </si>
  <si>
    <t>SHL</t>
  </si>
  <si>
    <t>Wheel Loader</t>
  </si>
  <si>
    <t>JCB</t>
  </si>
  <si>
    <t>BHL</t>
  </si>
  <si>
    <t>Back Hoe Loader</t>
  </si>
  <si>
    <t>JCBH</t>
  </si>
  <si>
    <t>BHL (H)</t>
  </si>
  <si>
    <t>Back Hoe Loader (Hire)</t>
  </si>
  <si>
    <t>Mnt</t>
  </si>
  <si>
    <t>Manlift</t>
  </si>
  <si>
    <t>EXC</t>
  </si>
  <si>
    <t>WATB</t>
  </si>
  <si>
    <t>Tanker Bra</t>
  </si>
  <si>
    <t>Brackish Water Tanker</t>
  </si>
  <si>
    <t>WATT</t>
  </si>
  <si>
    <t>Tanker Tra</t>
  </si>
  <si>
    <t>Trailer Tanker (Brackish)</t>
  </si>
  <si>
    <t>TPRTR</t>
  </si>
  <si>
    <t>Tipper Tra</t>
  </si>
  <si>
    <t>Trailer Tipper</t>
  </si>
  <si>
    <t>TPR</t>
  </si>
  <si>
    <t>TIP</t>
  </si>
  <si>
    <t>BDT</t>
  </si>
  <si>
    <t>Tanker Bit</t>
  </si>
  <si>
    <t>Bitumen Distributor</t>
  </si>
  <si>
    <t>TR</t>
  </si>
  <si>
    <t>Tandem H</t>
  </si>
  <si>
    <t>Tandem Roller</t>
  </si>
  <si>
    <t>PTR</t>
  </si>
  <si>
    <t>Ptr</t>
  </si>
  <si>
    <t>MTR</t>
  </si>
  <si>
    <t>Tandem M</t>
  </si>
  <si>
    <t>Mini Tandem Roller</t>
  </si>
  <si>
    <t>PVA</t>
  </si>
  <si>
    <t>PAV</t>
  </si>
  <si>
    <t>Paver Asphalt</t>
  </si>
  <si>
    <t>HIAB</t>
  </si>
  <si>
    <t>Hiab</t>
  </si>
  <si>
    <t>Cargo With L/E</t>
  </si>
  <si>
    <t>CRA25</t>
  </si>
  <si>
    <t>CRA</t>
  </si>
  <si>
    <t>Crane</t>
  </si>
  <si>
    <t>TRH</t>
  </si>
  <si>
    <t>High Bed</t>
  </si>
  <si>
    <t>Trailer High Bed</t>
  </si>
  <si>
    <t>LBT</t>
  </si>
  <si>
    <t>Low bed trailer</t>
  </si>
  <si>
    <t>LAL</t>
  </si>
  <si>
    <t>LA</t>
  </si>
  <si>
    <t>Loadall</t>
  </si>
  <si>
    <t>tc</t>
  </si>
  <si>
    <t>TC</t>
  </si>
  <si>
    <t>Tool Carrier</t>
  </si>
  <si>
    <t>SKID</t>
  </si>
  <si>
    <t xml:space="preserve">Skid </t>
  </si>
  <si>
    <t>Skid Loader</t>
  </si>
  <si>
    <t>PDM</t>
  </si>
  <si>
    <t>Guard</t>
  </si>
  <si>
    <t>Guard Rail M/C</t>
  </si>
  <si>
    <t>AC</t>
  </si>
  <si>
    <t>Asp Cut</t>
  </si>
  <si>
    <t>Asphalt Cutter</t>
  </si>
  <si>
    <t>PC</t>
  </si>
  <si>
    <t>Plate</t>
  </si>
  <si>
    <t>Plate Compactor</t>
  </si>
  <si>
    <t>VIB</t>
  </si>
  <si>
    <t>Vibrator</t>
  </si>
  <si>
    <t>PEDR</t>
  </si>
  <si>
    <t>Roller Ped</t>
  </si>
  <si>
    <t>Pedestrian Roller</t>
  </si>
  <si>
    <t>BBM</t>
  </si>
  <si>
    <t>Bar Bend</t>
  </si>
  <si>
    <t>Bar Bending Machine</t>
  </si>
  <si>
    <t>BCM</t>
  </si>
  <si>
    <t>Bar Cut</t>
  </si>
  <si>
    <t>Bar Cutting Machine</t>
  </si>
  <si>
    <t>DUMP</t>
  </si>
  <si>
    <t>Dum</t>
  </si>
  <si>
    <t>Dumper</t>
  </si>
  <si>
    <t>PTL</t>
  </si>
  <si>
    <t>Tower Light</t>
  </si>
  <si>
    <t>AC1</t>
  </si>
  <si>
    <t>Air Com</t>
  </si>
  <si>
    <t>Air Compressor</t>
  </si>
  <si>
    <t>PWS</t>
  </si>
  <si>
    <t>TIP (H)</t>
  </si>
  <si>
    <t>Power Screen</t>
  </si>
  <si>
    <t>MCS</t>
  </si>
  <si>
    <t>MC</t>
  </si>
  <si>
    <t>Mob Crusher</t>
  </si>
  <si>
    <t>MIXM</t>
  </si>
  <si>
    <t>Batch</t>
  </si>
  <si>
    <t xml:space="preserve">Weigh Batcher </t>
  </si>
  <si>
    <t>PG80</t>
  </si>
  <si>
    <t>Generator 1000 kva</t>
  </si>
  <si>
    <t>PG50</t>
  </si>
  <si>
    <t>Generator upto 30 kva</t>
  </si>
  <si>
    <t>Generator upto 50 to 100 kva</t>
  </si>
  <si>
    <t>Generator upto 150 to 250 kva</t>
  </si>
  <si>
    <t>Generator 500 kva</t>
  </si>
  <si>
    <t>BBUS</t>
  </si>
  <si>
    <t>Bus H</t>
  </si>
  <si>
    <t>Heavy Bus</t>
  </si>
  <si>
    <t>CARGO</t>
  </si>
  <si>
    <t>3 Ton</t>
  </si>
  <si>
    <t>3 Ton Canter</t>
  </si>
  <si>
    <t>SBU</t>
  </si>
  <si>
    <t>Bus M</t>
  </si>
  <si>
    <t>Mini Bus</t>
  </si>
  <si>
    <t>SW</t>
  </si>
  <si>
    <t>WAG</t>
  </si>
  <si>
    <t>Station Wagon</t>
  </si>
  <si>
    <t>CAR</t>
  </si>
  <si>
    <t xml:space="preserve">Saloon Car </t>
  </si>
  <si>
    <t>AMB</t>
  </si>
  <si>
    <t>Ambulance</t>
  </si>
  <si>
    <t>PICK</t>
  </si>
  <si>
    <t>Pickup</t>
  </si>
  <si>
    <t>FL</t>
  </si>
  <si>
    <t>Fork</t>
  </si>
  <si>
    <t>Fork Lift</t>
  </si>
  <si>
    <t>WATP</t>
  </si>
  <si>
    <t>Tanker Pot</t>
  </si>
  <si>
    <t>Potable Water Tanker</t>
  </si>
  <si>
    <t>SEWT</t>
  </si>
  <si>
    <t>Tanker Sew</t>
  </si>
  <si>
    <t>Sewage Tanker</t>
  </si>
  <si>
    <t>FUT</t>
  </si>
  <si>
    <t>Fuel Tanker</t>
  </si>
  <si>
    <t>PUMP</t>
  </si>
  <si>
    <t>Dewatering Pump</t>
  </si>
  <si>
    <t>PG</t>
  </si>
  <si>
    <t xml:space="preserve">Gen </t>
  </si>
  <si>
    <t>Power Generator</t>
  </si>
  <si>
    <t>WG</t>
  </si>
  <si>
    <t>Gen Wel</t>
  </si>
  <si>
    <t>Welding Generator</t>
  </si>
  <si>
    <t>L</t>
  </si>
  <si>
    <t>Carpenter E</t>
  </si>
  <si>
    <t>Carpenter N</t>
  </si>
  <si>
    <t>CH</t>
  </si>
  <si>
    <t>Chargehand</t>
  </si>
  <si>
    <t>ELE</t>
  </si>
  <si>
    <t>Electrician</t>
  </si>
  <si>
    <t>HDD Ex</t>
  </si>
  <si>
    <t>Hdd Exp.</t>
  </si>
  <si>
    <t>HDD Na</t>
  </si>
  <si>
    <t>Hdd Nat.</t>
  </si>
  <si>
    <t>HEL</t>
  </si>
  <si>
    <t>Helper E</t>
  </si>
  <si>
    <t>MAS</t>
  </si>
  <si>
    <t>Mason</t>
  </si>
  <si>
    <t>Hel Opt</t>
  </si>
  <si>
    <t>Helper/Optr</t>
  </si>
  <si>
    <t>OPT Ex</t>
  </si>
  <si>
    <t>Optr Exp.</t>
  </si>
  <si>
    <t>OPT Na</t>
  </si>
  <si>
    <t>Optr Nat.</t>
  </si>
  <si>
    <t>Rig</t>
  </si>
  <si>
    <t>Rigger</t>
  </si>
  <si>
    <t>Stl Fix</t>
  </si>
  <si>
    <t>Steel Fixer E</t>
  </si>
  <si>
    <t>Steel Fixer N</t>
  </si>
  <si>
    <t>WEL</t>
  </si>
  <si>
    <t>Welder</t>
  </si>
  <si>
    <t>MEC</t>
  </si>
  <si>
    <t>Mechanic</t>
  </si>
  <si>
    <t>PLU</t>
  </si>
  <si>
    <t>Plumber</t>
  </si>
  <si>
    <t>Watchman</t>
  </si>
  <si>
    <t>LDD Na</t>
  </si>
  <si>
    <t>Ldd Nat.</t>
  </si>
  <si>
    <t>S</t>
  </si>
  <si>
    <t>PD</t>
  </si>
  <si>
    <t>SPM</t>
  </si>
  <si>
    <t>DQM/DCM/DPM/DMM</t>
  </si>
  <si>
    <t>Planning Enginner</t>
  </si>
  <si>
    <t>Engineer (Se/Mel/De)</t>
  </si>
  <si>
    <t>Quantity Surveyor</t>
  </si>
  <si>
    <t>Supervisor</t>
  </si>
  <si>
    <t>Foreman</t>
  </si>
  <si>
    <t>Lans Surveyor</t>
  </si>
  <si>
    <t>Qaqc Engineer</t>
  </si>
  <si>
    <t>Hse Advisor</t>
  </si>
  <si>
    <t>Per Day</t>
  </si>
  <si>
    <t>Male Nurse</t>
  </si>
  <si>
    <t>Store Keeper</t>
  </si>
  <si>
    <t>Sec/Deo</t>
  </si>
  <si>
    <t>Sec/Deo - N</t>
  </si>
  <si>
    <t>Camp Boss - Ex</t>
  </si>
  <si>
    <t>Camp Boss - N</t>
  </si>
  <si>
    <t>Tco - Ex</t>
  </si>
  <si>
    <t>Tco - N</t>
  </si>
  <si>
    <t>Draughtsman - Ex</t>
  </si>
  <si>
    <t>Draughtsman - N</t>
  </si>
  <si>
    <t>Pro</t>
  </si>
  <si>
    <t>Lab Technician - Ex</t>
  </si>
  <si>
    <t>Lab Technician - N</t>
  </si>
  <si>
    <t>SC</t>
  </si>
  <si>
    <t>linm</t>
  </si>
  <si>
    <t>Street lighting cables; trench depth 700 mm x width 300 mm</t>
  </si>
  <si>
    <t>1501FS</t>
  </si>
  <si>
    <t>6 no. 0 100 mm</t>
  </si>
  <si>
    <t>3 no. 0100 mm</t>
  </si>
  <si>
    <t>No</t>
  </si>
  <si>
    <t>Earth pit for street lighting circuits as specifie</t>
  </si>
  <si>
    <t>95 mm2</t>
  </si>
  <si>
    <t>70 mm2</t>
  </si>
  <si>
    <t>50 mm2</t>
  </si>
  <si>
    <t>1504.3FS</t>
  </si>
  <si>
    <t>35 mm2</t>
  </si>
  <si>
    <t>1504.4FS</t>
  </si>
  <si>
    <t>25 mm2</t>
  </si>
  <si>
    <t>1504.5FS</t>
  </si>
  <si>
    <t>16 mm2</t>
  </si>
  <si>
    <t>1504.6FS</t>
  </si>
  <si>
    <t>4 x 185 mm2</t>
  </si>
  <si>
    <t>4x150mm2</t>
  </si>
  <si>
    <t>4 x 120 mm2</t>
  </si>
  <si>
    <t>4 x 95 mm2</t>
  </si>
  <si>
    <t>1505.4FS</t>
  </si>
  <si>
    <t>4x70 mm2</t>
  </si>
  <si>
    <t>1505.5FS</t>
  </si>
  <si>
    <t>4 x 50 mmz</t>
  </si>
  <si>
    <t>1505.6FS</t>
  </si>
  <si>
    <t>4 x 35 mmz</t>
  </si>
  <si>
    <t>1505.7FS</t>
  </si>
  <si>
    <t>4 x 25 mmz</t>
  </si>
  <si>
    <t>1505.8FS</t>
  </si>
  <si>
    <t>4x16mm2</t>
  </si>
  <si>
    <t>1505.9FS</t>
  </si>
  <si>
    <t>16 m lighting column with 600 W HPS lamp, lluminaire, type P1</t>
  </si>
  <si>
    <t>16 m lighting column with 600 W HPS lamp, lluminaire, type P2</t>
  </si>
  <si>
    <t>1506.2FS</t>
  </si>
  <si>
    <t>16 m lighting column with 600 W HPS lamp, 3 luminaires, type P3</t>
  </si>
  <si>
    <t>12 m lighting column with 400 W HPS lamp, 1 luminaires, type P4</t>
  </si>
  <si>
    <t>1506.4FS</t>
  </si>
  <si>
    <t>1506.5FS</t>
  </si>
  <si>
    <t>12 m lighting column with 400 W HPS lamp, 3 luminaires, type P6</t>
  </si>
  <si>
    <t>200KVA Transformer</t>
  </si>
  <si>
    <t>1508.1FS</t>
  </si>
  <si>
    <t>100KVA Transformer</t>
  </si>
  <si>
    <t>lumpsum/No</t>
  </si>
  <si>
    <t>Lighting for pedestrian underpass</t>
  </si>
  <si>
    <t>lumpsum</t>
  </si>
  <si>
    <t>Lighting for underpass</t>
  </si>
  <si>
    <t>1509.1a</t>
  </si>
  <si>
    <t>Relocation of existing street lighting pole including RC foundation,termination.</t>
  </si>
  <si>
    <t>1509.2a</t>
  </si>
  <si>
    <t>Relocation of existing street lighting cable including excavation backfilling,</t>
  </si>
  <si>
    <t>1509.3a</t>
  </si>
  <si>
    <t>Remove carefully existing street light polE.</t>
  </si>
  <si>
    <t xml:space="preserve">Remove carefully existing under ground street light cable </t>
  </si>
  <si>
    <t xml:space="preserve"> Thrust boring with diameter of 150mm steel pipe</t>
  </si>
  <si>
    <t>Protect the street lighting- cables by 100 dia split PVC with concrete</t>
  </si>
  <si>
    <t>1509.6FS</t>
  </si>
  <si>
    <t>Supply and install 11 KV overhead line including allaccessories,</t>
  </si>
  <si>
    <t>Supply and install 1 I KV under ground cables (3C x 240)</t>
  </si>
  <si>
    <t>Dismantling and relocation of 415 V pole mounted transformer.</t>
  </si>
  <si>
    <t>Ditto but for feeder pillar</t>
  </si>
  <si>
    <t>1701.1.1</t>
  </si>
  <si>
    <t>cum</t>
  </si>
  <si>
    <t xml:space="preserve">Excavation in trench and trial pits for searching, protecting </t>
  </si>
  <si>
    <t>1701.1.2</t>
  </si>
  <si>
    <t>Extra over for excavation in rock</t>
  </si>
  <si>
    <t>100mm dia UPVC split pipes as ducts</t>
  </si>
  <si>
    <t>200mm dia UPVC split pipes as ducts</t>
  </si>
  <si>
    <t>1701.3FS</t>
  </si>
  <si>
    <t>300mm dia UPVC split pipes as ducts</t>
  </si>
  <si>
    <t xml:space="preserve">Mass concrete Class 20/20 as surround to split pipe duct </t>
  </si>
  <si>
    <t>1702.1a</t>
  </si>
  <si>
    <t>Disconnecting and taking down with care existing wooden pole andaccessories with conductor, complete</t>
  </si>
  <si>
    <t>1702.1b</t>
  </si>
  <si>
    <t>Ditto but for relocation</t>
  </si>
  <si>
    <t>1702.2a 1</t>
  </si>
  <si>
    <t>Intermediate pole</t>
  </si>
  <si>
    <t>1702.2a 1FS</t>
  </si>
  <si>
    <t>1702.2a 2</t>
  </si>
  <si>
    <t>Single section pole</t>
  </si>
  <si>
    <t>1702.2a 2FS</t>
  </si>
  <si>
    <t>1702.2a 3</t>
  </si>
  <si>
    <t>H Pole section</t>
  </si>
  <si>
    <t>1702.2b.1</t>
  </si>
  <si>
    <t>13.0 m height</t>
  </si>
  <si>
    <t>1702.2b.2</t>
  </si>
  <si>
    <t>1702.2b.3</t>
  </si>
  <si>
    <t>1702.2c</t>
  </si>
  <si>
    <t>9.0 m height L/V pole</t>
  </si>
  <si>
    <t>1702.3a</t>
  </si>
  <si>
    <t>150mm2 WOLF ACSR conductor</t>
  </si>
  <si>
    <t>1702.3b</t>
  </si>
  <si>
    <t>200mm2 conductor</t>
  </si>
  <si>
    <t>1702.3c</t>
  </si>
  <si>
    <t>120mm2 conductor</t>
  </si>
  <si>
    <t>1702.4a</t>
  </si>
  <si>
    <t>Relocation of H.T./ L.T. O/H lines</t>
  </si>
  <si>
    <t>1702.4b</t>
  </si>
  <si>
    <t>Ditto but for electrical underground cables</t>
  </si>
  <si>
    <t>1702.5a</t>
  </si>
  <si>
    <t>(11 - 33)kV H.T.3Cxl85mm2 XLPE/SWA/pVc copper cable</t>
  </si>
  <si>
    <t>1702.5aFS</t>
  </si>
  <si>
    <t>1702.5a.b</t>
  </si>
  <si>
    <t>(11 - 33)kV H.T.3Cx240mm2 XLPE/SWA/pVc copper cable</t>
  </si>
  <si>
    <t>1702.5b FS</t>
  </si>
  <si>
    <t xml:space="preserve"> (11 - 33)kV H.T.3CX24Omm2 XLPE/SWA/PVC copper</t>
  </si>
  <si>
    <t>1702.5c</t>
  </si>
  <si>
    <t>(11 - 33)kV H.T.3Cx300mm2 XLPE/SWA/PVC copper cable</t>
  </si>
  <si>
    <t>1702.5d</t>
  </si>
  <si>
    <t>L.T.4Cx185mm2 XLpE/SWN/pVC copper cable</t>
  </si>
  <si>
    <t>1702.6.a</t>
  </si>
  <si>
    <t>3C x 50-120mm2 cable</t>
  </si>
  <si>
    <t>1702.6.b</t>
  </si>
  <si>
    <t>3C x 185-300mm2 cable</t>
  </si>
  <si>
    <t>1702.6.B FS</t>
  </si>
  <si>
    <t>1702.6.c</t>
  </si>
  <si>
    <t>4C x 185mm2 LV cable</t>
  </si>
  <si>
    <t>Supply and installation of G.I. cable guard 2m long</t>
  </si>
  <si>
    <t>Supply and installation of PVC cable cover tiles</t>
  </si>
  <si>
    <t xml:space="preserve"> Supply and installation of cable (LT/HT) route marker</t>
  </si>
  <si>
    <t>1702.9FS</t>
  </si>
  <si>
    <t>1702.10</t>
  </si>
  <si>
    <t xml:space="preserve"> Stays for the poles of overhead HT/LT fine</t>
  </si>
  <si>
    <t xml:space="preserve"> Strut pole for the poles of HT/LT line</t>
  </si>
  <si>
    <t xml:space="preserve"> Demolition of existing manhole/ chamber</t>
  </si>
  <si>
    <t>Adjusting cover level to existing manhole/chamber/valve</t>
  </si>
  <si>
    <t xml:space="preserve">Construction of new manhole with size i.e. 2.0 x 2.0 x 1.5m int.dimensions
</t>
  </si>
  <si>
    <t>Relocation of telephone cable un armoured type 0.65 gauge including caution tape etc.</t>
  </si>
  <si>
    <t>Relocation of overhead telephone cable un armoured type 0.65 gauge</t>
  </si>
  <si>
    <t>Supply and erection of RCC class 28/20 new manhole (chamber) thsize (1.20x1.20 x1 .50 min)m for control speed equipment every 3KM</t>
  </si>
  <si>
    <t>Supply and erection of RCC class 28/20manhole (chamber) with size (1.20x1.20x1.50min)m for street lighting cable at median</t>
  </si>
  <si>
    <t>1702.2.1</t>
  </si>
  <si>
    <t>Removal of existing stay wire HT/LT</t>
  </si>
  <si>
    <t>1702.2.2</t>
  </si>
  <si>
    <t>No.</t>
  </si>
  <si>
    <t>Removal of existing 11 Kv pole and return to Majan elect.</t>
  </si>
  <si>
    <t>1702.2.3</t>
  </si>
  <si>
    <t>Supply and isntallation of 11kv Horizontal AB switch</t>
  </si>
  <si>
    <t>1702.2.3FS</t>
  </si>
  <si>
    <t>1702.2.4</t>
  </si>
  <si>
    <t>Suppy and installation of additional cut box for addl.street light.</t>
  </si>
  <si>
    <t>1702.2.4FS</t>
  </si>
  <si>
    <t>1702.2.5</t>
  </si>
  <si>
    <t>Demolition and disposal of existing substation</t>
  </si>
  <si>
    <t>1702.2.6</t>
  </si>
  <si>
    <t>Removal of existing 300 mm dia pipe</t>
  </si>
  <si>
    <t>1702.2.7</t>
  </si>
  <si>
    <t>Supply and isntallation of 300 mm dia DI water line</t>
  </si>
  <si>
    <t>1702.2.8</t>
  </si>
  <si>
    <t>Removal of existing fibre optical cable (8F-SM)</t>
  </si>
  <si>
    <t>1702.2.9</t>
  </si>
  <si>
    <t>Supply and laying of telephone 72 FOC</t>
  </si>
  <si>
    <t>1702.2.9 FS</t>
  </si>
  <si>
    <t>1702.2.10</t>
  </si>
  <si>
    <t>Removal of existing 72 FOC.</t>
  </si>
  <si>
    <t>1702.3.1</t>
  </si>
  <si>
    <t>Supply and installation of 400A loop out mini feder piller</t>
  </si>
  <si>
    <t>1702.3.2</t>
  </si>
  <si>
    <t>Supply and Installation of 4Cx70-120 LT cable</t>
  </si>
  <si>
    <t>1702.3.3</t>
  </si>
  <si>
    <t>Construction of substation with 500KVA</t>
  </si>
  <si>
    <t>1702.3.4</t>
  </si>
  <si>
    <t>Supply and installation of 315kva Pole mounted transformetn</t>
  </si>
  <si>
    <t>1702.3.5</t>
  </si>
  <si>
    <t>Supply and installation of HTP including lighting arrestor.</t>
  </si>
  <si>
    <t>1702.3.6</t>
  </si>
  <si>
    <t>Supply and laying of telephone cable 36 FOC</t>
  </si>
  <si>
    <t>1702.3.7</t>
  </si>
  <si>
    <t>Supply and laying of telephone cable 24 FOC</t>
  </si>
  <si>
    <t>Fuel taken</t>
  </si>
  <si>
    <t>6155_Dualization of Barka Nakhal Road Project</t>
  </si>
  <si>
    <t>Cumulative</t>
  </si>
  <si>
    <t>For the Day</t>
  </si>
  <si>
    <t>PM/CM</t>
  </si>
  <si>
    <t>Projection Amount</t>
  </si>
  <si>
    <t>Prelims Income</t>
  </si>
  <si>
    <t>Achieved Amount to date (Incl Prelims)</t>
  </si>
  <si>
    <t>Cost</t>
  </si>
  <si>
    <t>Prelims Cost</t>
  </si>
  <si>
    <t>Cost to date including prelims</t>
  </si>
  <si>
    <t>% of Cost</t>
  </si>
  <si>
    <t>% of Income</t>
  </si>
  <si>
    <t>Contribution</t>
  </si>
  <si>
    <t>Contribution
%</t>
  </si>
  <si>
    <t xml:space="preserve">Indicate </t>
  </si>
  <si>
    <t>Bahwan Income</t>
  </si>
  <si>
    <t>Sub Contractor</t>
  </si>
  <si>
    <t>Grand Enterprizes</t>
  </si>
  <si>
    <t>PCT</t>
  </si>
  <si>
    <t>Bahwan</t>
  </si>
  <si>
    <t>Grand Total</t>
  </si>
  <si>
    <t>Cum. Amount</t>
  </si>
  <si>
    <t>A.Man Power:</t>
  </si>
  <si>
    <t>B.Catering/Admin:</t>
  </si>
  <si>
    <t>C.Machinery:</t>
  </si>
  <si>
    <t>D.Fuel Charge</t>
  </si>
  <si>
    <t>E.Material</t>
  </si>
  <si>
    <t>F.SubContractor</t>
  </si>
  <si>
    <t>G. General Expenses</t>
  </si>
  <si>
    <t>Sub total</t>
  </si>
  <si>
    <t>Unit over heads</t>
  </si>
  <si>
    <t>Cost to date</t>
  </si>
  <si>
    <t>Ifithikar</t>
  </si>
  <si>
    <t>For the day</t>
  </si>
  <si>
    <t>Code</t>
  </si>
  <si>
    <t>BOQ #</t>
  </si>
  <si>
    <t>Unit  Rate 
(R.O)</t>
  </si>
  <si>
    <t>Achieved
Qty</t>
  </si>
  <si>
    <t>Achieved
Amount</t>
  </si>
  <si>
    <t>1.3.5(i)a</t>
  </si>
  <si>
    <t>Soil Investigation and report</t>
  </si>
  <si>
    <t>1.3.5(i)b</t>
  </si>
  <si>
    <t>Setting up at bore hole position for test up to 30m</t>
  </si>
  <si>
    <t>1.3.5(i)c</t>
  </si>
  <si>
    <t>Setting up at bore hole position for test up to 10m</t>
  </si>
  <si>
    <t>1.3.5(i)d</t>
  </si>
  <si>
    <t>Rotary core drilling up to 30m deep</t>
  </si>
  <si>
    <t>1.3.5(i)e</t>
  </si>
  <si>
    <t>Establish Location and excavate test pit 3m deep</t>
  </si>
  <si>
    <t>1.3.5(ii)</t>
  </si>
  <si>
    <t>Design and approvel of IC construction</t>
  </si>
  <si>
    <t>1.4.3(i)</t>
  </si>
  <si>
    <t xml:space="preserve">Mobilization and demobilization </t>
  </si>
  <si>
    <t>1.4.3(ii)</t>
  </si>
  <si>
    <t xml:space="preserve">Maintenance of Contractor's site facilities  </t>
  </si>
  <si>
    <t>1.7.6(i)a</t>
  </si>
  <si>
    <t xml:space="preserve">Maintenance and Protection of Traffic </t>
  </si>
  <si>
    <t>1.7.6(ii)</t>
  </si>
  <si>
    <t>Sub-base on diversions</t>
  </si>
  <si>
    <t>1.7.6(iii)</t>
  </si>
  <si>
    <t xml:space="preserve">Bituminous base course on diversions </t>
  </si>
  <si>
    <t>1.7.6(iv)</t>
  </si>
  <si>
    <t>Prime coat</t>
  </si>
  <si>
    <t>1.10.6(i)</t>
  </si>
  <si>
    <t>Provision of 5 sets of photographs (294X210mm)</t>
  </si>
  <si>
    <t>1.10.6(ii)</t>
  </si>
  <si>
    <t>Provision of two sets of Video recordings as specified</t>
  </si>
  <si>
    <t>1.11.8(i)</t>
  </si>
  <si>
    <t>As-buit drawings, record drawings, record  etc.4</t>
  </si>
  <si>
    <t>1.14.7(i)</t>
  </si>
  <si>
    <t>project signboards (Alluminium)</t>
  </si>
  <si>
    <t>1.15.4(i)</t>
  </si>
  <si>
    <t xml:space="preserve">Provision and erection of commemorative plaque </t>
  </si>
  <si>
    <t>1.15.4(ii)</t>
  </si>
  <si>
    <t>Opening ceremony including all facilitities</t>
  </si>
  <si>
    <t>2.1.5(i)</t>
  </si>
  <si>
    <t>Clear site of all trees less than 300mm</t>
  </si>
  <si>
    <t>2.1.5(ii)</t>
  </si>
  <si>
    <t>Removal and delivery or disposal of trees 300mm truck dia. or greater</t>
  </si>
  <si>
    <t>2.2.5(ii)</t>
  </si>
  <si>
    <t>Removal of reinforced concrete.</t>
  </si>
  <si>
    <t>2.2.5(v)</t>
  </si>
  <si>
    <t>Removal of Concrete Curbs</t>
  </si>
  <si>
    <t>2.2.5(vi)</t>
  </si>
  <si>
    <t>Removal of interlocking tiles.</t>
  </si>
  <si>
    <t>2.2.5(viii)</t>
  </si>
  <si>
    <t xml:space="preserve">Removal and disposal  of bituminous pavement </t>
  </si>
  <si>
    <t>2.2.5(x)</t>
  </si>
  <si>
    <t>Removal of steel safety barrier</t>
  </si>
  <si>
    <t>2.2.5(xii)a</t>
  </si>
  <si>
    <t>Removal of signboards- single post-including foundation</t>
  </si>
  <si>
    <t>2.2.5(xii)b</t>
  </si>
  <si>
    <t>Removal of signboards- Multiple posts-including foundation</t>
  </si>
  <si>
    <t>2.2.5(xviii)</t>
  </si>
  <si>
    <t xml:space="preserve">Removal of  drainage protection works in mortared rip-rap,loose riprap,gabion etc.  to any thickness at  Culverts, embankments,channel, floodways  etc </t>
  </si>
  <si>
    <t>2.2.5(xxvi)</t>
  </si>
  <si>
    <t>Removal of single arm lighting poles,cables and foundation including termination,shut down etc and store for reuse.</t>
  </si>
  <si>
    <t>2.3.6(i)</t>
  </si>
  <si>
    <t>Unclassified excavation</t>
  </si>
  <si>
    <t>2.4.6(i)a1</t>
  </si>
  <si>
    <t>Borrow excavation to embankment-Extraction and screening</t>
  </si>
  <si>
    <t>Borrow excavation to embankment-Transportation</t>
  </si>
  <si>
    <t>2.4.6(i)a2</t>
  </si>
  <si>
    <t>Borrow excavation to Embankment-Hauling and compaction</t>
  </si>
  <si>
    <t>2.6.6(i)</t>
  </si>
  <si>
    <t>Subgrade preparation in cut</t>
  </si>
  <si>
    <t>2.7.6(i)</t>
  </si>
  <si>
    <t>Unclassified structural excavation (depth 0m to 2.0m) (Excavation)</t>
  </si>
  <si>
    <t>Unclassified structural excavation (depth 0m to 2.0m) (Backfilling)</t>
  </si>
  <si>
    <t>2.7.6(ii)</t>
  </si>
  <si>
    <t>Unclassified structural excavation (depth &gt;2.0m to &lt;4.0m)</t>
  </si>
  <si>
    <t>2.7.6(iii)</t>
  </si>
  <si>
    <t>Unclassified structural excavation (depth ≥ 4.0m)</t>
  </si>
  <si>
    <t>2.7.6(iv)</t>
  </si>
  <si>
    <t>Unclassified structural excavation (under water)</t>
  </si>
  <si>
    <t>2.8.6(i)</t>
  </si>
  <si>
    <t>Trench excavation and Backfill depth (depth 0 to 2.0m)</t>
  </si>
  <si>
    <t>2.8.6(ii)</t>
  </si>
  <si>
    <t>Trench excavation and Backfill depth (depth &gt; 2.0m to ≤ 3.0m)</t>
  </si>
  <si>
    <t>3.2.6(ii)1</t>
  </si>
  <si>
    <t>GSB (Class B)-Extraction and Screening</t>
  </si>
  <si>
    <t>GSB (Class B)-Transportation</t>
  </si>
  <si>
    <t>3.2.6(ii)2</t>
  </si>
  <si>
    <t>GSB (Class B)-Hauling and compaction</t>
  </si>
  <si>
    <t>3.3.6(ii)1</t>
  </si>
  <si>
    <t>ABC  (Class A)-Extraction and Screening</t>
  </si>
  <si>
    <t>3.3.6(ii)2</t>
  </si>
  <si>
    <t>ABC  (Class A)-Crushing</t>
  </si>
  <si>
    <t>3.3.6(ii)3</t>
  </si>
  <si>
    <t>ABC (Class A)-Production, Hauling and Compaction</t>
  </si>
  <si>
    <t>ABC  (Class A)-Crushing &amp; Transportation (Al Adrak Material)</t>
  </si>
  <si>
    <t>4.2.8(i)</t>
  </si>
  <si>
    <t>Bituminous prime coat</t>
  </si>
  <si>
    <t>4.2.8(ii)</t>
  </si>
  <si>
    <t>Bituminous tack coat</t>
  </si>
  <si>
    <t>4.4.14(i)</t>
  </si>
  <si>
    <t>BBC - Production, Laying and Compaction (Class B)</t>
  </si>
  <si>
    <t>4.5.14(ii)</t>
  </si>
  <si>
    <t>BWC - Production, laying and Compaction (Class B)</t>
  </si>
  <si>
    <t>4.9.10(i)</t>
  </si>
  <si>
    <t>Surface milling (up to 50mm thick)</t>
  </si>
  <si>
    <t>4.10.6(i)</t>
  </si>
  <si>
    <t>Pavement Widening including unclassified excavation,  sub grade preparation, aggregate base course, bituminous wearing course, including saw cutting &amp; abutting, stepping as necessary, etc. all as per drawing, specification,carting away debris  and making good to match with existing.</t>
  </si>
  <si>
    <t>Sqm</t>
  </si>
  <si>
    <t>4.12.10(i)</t>
  </si>
  <si>
    <t>International roughness index. (IRI)</t>
  </si>
  <si>
    <t>5.1.7(i)a</t>
  </si>
  <si>
    <t>Concrete (Class15),blinding for culverts,Bridges, retaining walls,under/overpass foundations, mass concrete   etc.</t>
  </si>
  <si>
    <t>5.1.7(i)b</t>
  </si>
  <si>
    <t>Concrete Class30, for Box culvert  barrel, wing walls, apron slab, cut off walls, headwalls  etc</t>
  </si>
  <si>
    <t>5.1.7(i)c</t>
  </si>
  <si>
    <t>Concrete Class30, for retaining walls at bridge and for underpass/overpass etc(Provisional)</t>
  </si>
  <si>
    <t>5.1.7(i)d</t>
  </si>
  <si>
    <t>Concrete (class30), for Bridge foundation and Underpass/overpass, abutments, pier heads, return walls, approach slab, sump pits, columns etc..</t>
  </si>
  <si>
    <t>5.1.7(i)e</t>
  </si>
  <si>
    <t>Concrete (class35),for Bridge deck slab, cross heads, plinths, diaphragm beam, walkways, stair case steps and ramps, roof beams etc.</t>
  </si>
  <si>
    <t>5.1.7(i)f</t>
  </si>
  <si>
    <t>Concrete (class35),for Bridge deck slab precast planks1330 x 1000 &amp; 1350x1000,75mm thick placed between girders to required shape and size including joint finishing, lifting arrangements etc.</t>
  </si>
  <si>
    <t>5.1.7(i)g</t>
  </si>
  <si>
    <t>Concrete (class45) for prestressed deck slab with voids and other features etc complete at overpass</t>
  </si>
  <si>
    <t>5.1.7(i)h</t>
  </si>
  <si>
    <t>Extra over for forming voids and features  in deck slab</t>
  </si>
  <si>
    <t>5.1.7(i)ia</t>
  </si>
  <si>
    <t>Concrete (class42),for prestressed -precast beams-Precasting</t>
  </si>
  <si>
    <t>5.1.7(i)ib</t>
  </si>
  <si>
    <t>Concrete (class42),for prestressed -precast beams-Erection</t>
  </si>
  <si>
    <t>5.2.6(i)</t>
  </si>
  <si>
    <t>Mild steel bar reinforcement of any diameter with minimum yield strength 250 Mpa.</t>
  </si>
  <si>
    <t>5.2.6(ii)b1</t>
  </si>
  <si>
    <t>HYSD min tensile strength 420 Mpa for  culverts, bridge decks, pier foundations, abutments, approach slab,underpas /overpass etc.</t>
  </si>
  <si>
    <t>5.2.6(ii)b2</t>
  </si>
  <si>
    <t>HYSD -Cutting, bending &amp; Tying</t>
  </si>
  <si>
    <t>5.2.6(iii)</t>
  </si>
  <si>
    <t>Fabric wire mesh reinforcement of any size</t>
  </si>
  <si>
    <t>5.4.6(ii)</t>
  </si>
  <si>
    <t>prestressing strands to BS 5896 with minimum ultimate strength 1860 Mpa, 1290 mm dia meter</t>
  </si>
  <si>
    <t>5.7.6(ii)</t>
  </si>
  <si>
    <t>Reinforced cement concrete pavement including reinforcement, expansion and construction joints etc..</t>
  </si>
  <si>
    <t>5.10.6(i)</t>
  </si>
  <si>
    <t>Bituminous paint 3coats to concrete face in contact with soil as instructed.</t>
  </si>
  <si>
    <t>5.10.6(ii)</t>
  </si>
  <si>
    <t>Water proofing/tack coat to bridge deck slab as per details.</t>
  </si>
  <si>
    <t>7.6(i)a</t>
  </si>
  <si>
    <t xml:space="preserve">Epoxy  Paint to  all exposed concrete faces, underside and sides of exposed surfaces of "I" girders, Deck slab, pier columns and underpass </t>
  </si>
  <si>
    <t>7.6(i)b</t>
  </si>
  <si>
    <t xml:space="preserve">Water resistant decorative type paint  to walls ,beams, columns including primer all </t>
  </si>
  <si>
    <t>8.1.6(ii)a</t>
  </si>
  <si>
    <t>Reinforced Precast Concrete Pipe Culvert (diameter 900mm)</t>
  </si>
  <si>
    <t>8.1.6(ii)b</t>
  </si>
  <si>
    <t>Reinforced Precast Concrete Pipe Culvert (diameter 800mm)</t>
  </si>
  <si>
    <t>8.2.6(i)a</t>
  </si>
  <si>
    <t>Storm sewer UPVC Pipe dia. 300 mm.including concrete surround</t>
  </si>
  <si>
    <t>8.2.6(i)b</t>
  </si>
  <si>
    <t>Storm sewer HDPE  Pipe dia. 400 mm.including concrete surround</t>
  </si>
  <si>
    <t>8.2.6(i)c</t>
  </si>
  <si>
    <t>Storm Sewer, HDPE Pipe (diameter 450mm) including concrete surrounding</t>
  </si>
  <si>
    <t>8.2.6(i)d</t>
  </si>
  <si>
    <t>Storm Sewer, HDPE Pipe (diameter 600mm) including concrete surrounding</t>
  </si>
  <si>
    <t>8.3.6(i)a</t>
  </si>
  <si>
    <t>Manhole chamber 1000mm x 1000mm internal size and depth up to 1200mm in concrete class 30 at roundabout including DI  cover.</t>
  </si>
  <si>
    <t>Manhole chamber 700mm x 700mm internal size and depth minimum 1200mm, in concrete class 30 at median including DI cover and gratings. Casting</t>
  </si>
  <si>
    <t>8.3.6(i)b</t>
  </si>
  <si>
    <t>Manhole chamber 700mm x 700mm internal size and depth minimum 1200mm, in concrete class 30 at median including DI cover and gratings. Errection</t>
  </si>
  <si>
    <t>8.3.6(i)c-1</t>
  </si>
  <si>
    <t>Manhole chamber 600mm x 600mm internal size and depth minimum 1200mm, in concrete class 30 at median including DI cover and gratings. Casting</t>
  </si>
  <si>
    <t>8.3.6(i)c</t>
  </si>
  <si>
    <t>Manhole chamber 600mm x 600mm internal size and depth minimum 1200mm, in concrete class 30 at median including DI cover and gratings. Errection</t>
  </si>
  <si>
    <t>8.3.6(ii)a</t>
  </si>
  <si>
    <t>Drain out let chamber 450 mm x 450 mm in-place to bridge deck include heavy duty steel grating assembly as detailed in the drawings.</t>
  </si>
  <si>
    <t>8.3.6(ii)b</t>
  </si>
  <si>
    <t>Sump pit chamber 800mm x 800mm x 800mm internal size  in concrete class 30 at underpass  including D.I gratings.</t>
  </si>
  <si>
    <t>8.4.6(ii)a</t>
  </si>
  <si>
    <t xml:space="preserve">75mm dia UPVC drainage pipes through abutment curtain wall </t>
  </si>
  <si>
    <t>8.4.6(ii)b</t>
  </si>
  <si>
    <t>110mm dia UPVC drainage pipes through internal diaphragms</t>
  </si>
  <si>
    <t>8.4.6(ii)c</t>
  </si>
  <si>
    <t>150mm dia UPVC drainage pipes for drainage from underpass sump pits.</t>
  </si>
  <si>
    <t>8.4.6(ii)d</t>
  </si>
  <si>
    <t>50mm dia non-metallic weep holes through abutment</t>
  </si>
  <si>
    <t>8.4.6(ii)e</t>
  </si>
  <si>
    <t>3000mm  x 600mm x 600mm drainage pit with selected stone filled and rapped in 700g/m2 geotextile membrane including all excavation, backfilling all as per drawing and as approved by the Engineer for underpass drainage.</t>
  </si>
  <si>
    <t>10.1.6(i)</t>
  </si>
  <si>
    <t>Setting up at each pile 900mm &amp; 1000mm diameter -pile location</t>
  </si>
  <si>
    <t>10.1.6(ii)</t>
  </si>
  <si>
    <t>Piling , 1000 mm diameter for Pier Foundation up to 15 m</t>
  </si>
  <si>
    <t>10.2.6(ii)</t>
  </si>
  <si>
    <t>Static Load Testing of 1000mm diameter working piles</t>
  </si>
  <si>
    <t>10.2.6(i)</t>
  </si>
  <si>
    <t>Non-destructive Integrity Test as per the Specifications.</t>
  </si>
  <si>
    <t>11.2.6(i)</t>
  </si>
  <si>
    <t>Laminated elastomeric bearings 400x350x80mm having total vertical  load capacity 1400kN on epoxy grout bed all as per drawing.</t>
  </si>
  <si>
    <t>11.4.6</t>
  </si>
  <si>
    <t>Strip seal expansion joint</t>
  </si>
  <si>
    <t>11.6.6(i)</t>
  </si>
  <si>
    <t>Concrete Bridge parapet (crash barrier) 1200mm high including stitching concrete reinforcement etc complete.</t>
  </si>
  <si>
    <t>11.6.6(v)a</t>
  </si>
  <si>
    <t>Fabricate and fix Galvanized Steel Pedestrian Railing 1500mm high including concrete foundation,painting, provision for emergency  openings as necessary.</t>
  </si>
  <si>
    <t>11.6.6(v)b</t>
  </si>
  <si>
    <t>Fabricate and fix IPE 100 or equivalent Steel pipe parapet including 50mm dia cross pipes and other allied items as required  all as per details at location shown on drawing, height up to 1400mm including concrete foundation, painting as detailed etc. complete.</t>
  </si>
  <si>
    <t>11.6.6(vi)</t>
  </si>
  <si>
    <t>Fabricate and fix Aluminum Pedestrian Railing 1000mm high at  Underpass  and on retaining walls including fixing in position as per details, painting etc. complete as per approved shop drawings</t>
  </si>
  <si>
    <t>11.6.6(vii)a</t>
  </si>
  <si>
    <t>Fabricate and fix Aluminum powder coated decorative type railing 1000mm high at overpass including posts bracings fixing in position   etc. complete as per approved shop drawings</t>
  </si>
  <si>
    <t>11.6.6(vii)b</t>
  </si>
  <si>
    <t>Fabricate and fix  Aluminum powder coated composite panels including aluminum perforated decorative facade at overpass  as shown on the drawings and fixing in position  etc.. complete as per approved by the Engineer.</t>
  </si>
  <si>
    <t>11.6.6(vii)c</t>
  </si>
  <si>
    <t>Fabricate and fix solid Aluminum powder coated composite panels and aluminum perforated solid roof at overpass  as shown on the drawings and fixing in position etc. complete as approved by the Engineer.</t>
  </si>
  <si>
    <t>11.6.(vii)d</t>
  </si>
  <si>
    <t>Fabricate and fix  powder coated aluminum perforated overhang framed roof at overpass  as shown on the drawings and fixing in position etc. complete as approved by the Engineer.</t>
  </si>
  <si>
    <t>9.1.6(i)</t>
  </si>
  <si>
    <t>Loose Stone Riprap for Dyke and  slope protection</t>
  </si>
  <si>
    <t>9.1.6(ii)</t>
  </si>
  <si>
    <t>Mortared stone riprap including 100mm thick cement mortar bed  as per drawing.</t>
  </si>
  <si>
    <t>9.2.6(i)</t>
  </si>
  <si>
    <t>Gabions  of any size including 16mm dia GI hooks as per details.</t>
  </si>
  <si>
    <t>9.2.6(iv)</t>
  </si>
  <si>
    <t>Filter membrane (400g/m2 Geotextile)</t>
  </si>
  <si>
    <t>9.6.6(i)</t>
  </si>
  <si>
    <t>Reinforced concrete slope protection including storm water outlets at median and at bridge abutments including reinforcement etc..</t>
  </si>
  <si>
    <t>9.9.6(ii)a</t>
  </si>
  <si>
    <t>Mortared stone riprap lined drainage channel/ditch 300 mm thick ( Provisional)</t>
  </si>
  <si>
    <t>9.9.6(ii)b</t>
  </si>
  <si>
    <t>Concrete lined ditch 200mm thick  as per drawing including slope preparation, reinforcement, expansion joints etc..</t>
  </si>
  <si>
    <t>9.9.6(ii)c</t>
  </si>
  <si>
    <t>Extra over for Concrete lined ditch for providing  slab on top at road crossings as per drawing including reinforcement etc complete.</t>
  </si>
  <si>
    <t xml:space="preserve">9.10.6(i) </t>
  </si>
  <si>
    <t>Granular filter layer 200m thick</t>
  </si>
  <si>
    <t>9.12.7(i)1</t>
  </si>
  <si>
    <t>Mechanically Stabilized Earth Retaining Walls (MSERWs)-Casting</t>
  </si>
  <si>
    <t>9.12.7(i)2</t>
  </si>
  <si>
    <t>Mechanically Stabilized Earth Retaining Walls (MSERWs)-Erection</t>
  </si>
  <si>
    <t>9.12.7(iii)</t>
  </si>
  <si>
    <t>Coping for MSERWs</t>
  </si>
  <si>
    <t>12.1.7(i)a</t>
  </si>
  <si>
    <t>Paving, concrete interlocking blocks 60mm thick for side walks and median</t>
  </si>
  <si>
    <t>12.1.7(i)b</t>
  </si>
  <si>
    <t xml:space="preserve">Paving, concrete interlocking blocks 80mm thick </t>
  </si>
  <si>
    <t>12.1.7(i)c</t>
  </si>
  <si>
    <t xml:space="preserve">20mm Natural Omani non polished Lime stone  to approved color and pattern including 30mm thick 1:3 cement sand mortar base, joint filling etc.. at Underpass/ overpass Ramp and landings.(Provisional) </t>
  </si>
  <si>
    <t>12.1.7(i)d</t>
  </si>
  <si>
    <t>20mm Natural Omani non polished Lime stone  to approved color and pattern including 30mm thick 1:3 cement sand mortar base, joint filling etc.. at Underpass/ overpass  stair case tread and risers. (Provisional)</t>
  </si>
  <si>
    <t>12.1.7(v)a</t>
  </si>
  <si>
    <t>Precast Non-Mountable Concrete Curb 350x150mm</t>
  </si>
  <si>
    <t>12.1.7(v)b</t>
  </si>
  <si>
    <t>Precast lip curb 150x350mm</t>
  </si>
  <si>
    <t>12.1.7(v)c</t>
  </si>
  <si>
    <t>Precast  concrete edge curb 200x100mm</t>
  </si>
  <si>
    <t>12.1.7(vi)</t>
  </si>
  <si>
    <t>Cast in situ Concrete curb stone</t>
  </si>
  <si>
    <t>13.1.7(i)</t>
  </si>
  <si>
    <t>W-Beam Guardrail Standard Section including post,etc</t>
  </si>
  <si>
    <t>13.1.7(ii)</t>
  </si>
  <si>
    <t>W-Beam Guardrail  Transition section</t>
  </si>
  <si>
    <t>13.1.7(iii)a</t>
  </si>
  <si>
    <t>W-Beam Guardrail  Terminal section Type-I</t>
  </si>
  <si>
    <t>13.1.7(iii)b</t>
  </si>
  <si>
    <t>W-Beam Guardrail  Terminal section Type-II</t>
  </si>
  <si>
    <t>13.1.7(iv)</t>
  </si>
  <si>
    <t xml:space="preserve"> Thrie Beam Guardrail  standard section</t>
  </si>
  <si>
    <t>13.1.7(v)</t>
  </si>
  <si>
    <t>Thrie Beam Guardrail  Terminal section</t>
  </si>
  <si>
    <t>13.1.7(vi)a</t>
  </si>
  <si>
    <t>Thrie Beam Guardrail  Terminal section Type-I</t>
  </si>
  <si>
    <t>13.1.7(vi)b</t>
  </si>
  <si>
    <t>Thrie Beam Guardrail  Terminal section Type-II</t>
  </si>
  <si>
    <t>13.1.7(vii)a1</t>
  </si>
  <si>
    <t>Precast Concrete barrier, Single face as shown on Dwg.-Casting</t>
  </si>
  <si>
    <t>13.1.7(vii)a2</t>
  </si>
  <si>
    <t>Precast Concrete barrier, Single face as shown on Dwg.-Erection</t>
  </si>
  <si>
    <t>13.1.7(ix)</t>
  </si>
  <si>
    <t>Concrete barrier, transition section</t>
  </si>
  <si>
    <t>14.1.7(i)a</t>
  </si>
  <si>
    <t>Highway sign, Triangular Side  (750mm)</t>
  </si>
  <si>
    <t>14.1.7(i)b</t>
  </si>
  <si>
    <t>Highway sign, Triangular Side  (900mm)</t>
  </si>
  <si>
    <t>14.1.7(ii)a</t>
  </si>
  <si>
    <t>Highway sign, Circular  (Diameter 750mm)</t>
  </si>
  <si>
    <t>14.1.7(ii)b</t>
  </si>
  <si>
    <t>Highway sign, Circular  (Diameter 900mm)</t>
  </si>
  <si>
    <t>14.1.7(iii)</t>
  </si>
  <si>
    <t>Highway sign, rectangular of any size</t>
  </si>
  <si>
    <t>14.1.7(iv)</t>
  </si>
  <si>
    <t xml:space="preserve">Octagonal Road signs </t>
  </si>
  <si>
    <t>14.1.7(v)a</t>
  </si>
  <si>
    <t>14.1.7(v)b</t>
  </si>
  <si>
    <t>Sign post support assembly, including foundations( Double)</t>
  </si>
  <si>
    <t>14.1.7(v)c</t>
  </si>
  <si>
    <t>Sign post support assembly, including foundations( four post 150mm dia )</t>
  </si>
  <si>
    <t>14.1.7(viii)a</t>
  </si>
  <si>
    <t>Removable type 75mm dia G.I Bollards 1200mm high  painted red and white  at median opening including foundation concrete, locking arrangements with S.S. Chain etc complete as per details.</t>
  </si>
  <si>
    <t>14.1.7(viii)b</t>
  </si>
  <si>
    <t>Removable type 225mm dia decorative G.I Bollards, 850mm high  painted black at access road to Royal camp including foundation concrete, locking arrangements with S.S. Chain etc complete as per details.</t>
  </si>
  <si>
    <t>14.1.7(viii)c</t>
  </si>
  <si>
    <t>Debris Collecting  150mm dia G.I Bollards at culvert inlets including foundation concrete, reinforcement, painting etc complete as per details.</t>
  </si>
  <si>
    <t>14.2.6(i)</t>
  </si>
  <si>
    <t>Traffic lines continuous or broken for both white and yellow  (mechanical applied)</t>
  </si>
  <si>
    <t>14.2.6(iii)</t>
  </si>
  <si>
    <t>Special markings for cheveron,directional arrow.(hand applied)</t>
  </si>
  <si>
    <t>14.2.6(iv)</t>
  </si>
  <si>
    <t>Curb painting</t>
  </si>
  <si>
    <t>14.2.6(v)</t>
  </si>
  <si>
    <t xml:space="preserve">Removal of road marking </t>
  </si>
  <si>
    <t>14.3.6(i)a</t>
  </si>
  <si>
    <t>Reflecting road studs (one side red)</t>
  </si>
  <si>
    <t>14.3.6(i)b</t>
  </si>
  <si>
    <t>Reflecting road studs (both side red)</t>
  </si>
  <si>
    <t>14.3.6(i)c</t>
  </si>
  <si>
    <t>Reflecting road  studs at rumble strips (one side red)</t>
  </si>
  <si>
    <t>15.1.20(i)</t>
  </si>
  <si>
    <t>Power supply connection to the feeder pillar</t>
  </si>
  <si>
    <t>15.5.6(i)</t>
  </si>
  <si>
    <t>11kv pole mounted transformer substation -Supply, insta of 11kv/415v,500 Kva.11KV cables to RMU and to transformer,main feeder panel,earthing and other associa, but not limited to other electricalwork.</t>
  </si>
  <si>
    <t>15.6.6(i)a</t>
  </si>
  <si>
    <t xml:space="preserve">Feeder pillar -Supply &amp; Installation of 100A 6way distribution Feeder Pillar with digital timer including concrete foundation and provision for power meter. </t>
  </si>
  <si>
    <t>15.6.6(i)b</t>
  </si>
  <si>
    <t xml:space="preserve">Feeder pillar -Supply &amp; Installation of 200A 8way distribution Feeder Pillar with digital timer including concrete foundation and provision for power meter. </t>
  </si>
  <si>
    <t>15.7.6(i)a</t>
  </si>
  <si>
    <t>Supply &amp; Installation of 4c x 50 mm² Electrical copper cable, XLPE insulated, steel wire armored and PVC sheathed</t>
  </si>
  <si>
    <t>15.7.6(i)b</t>
  </si>
  <si>
    <t>Supply &amp; Installation of 4c x 35 mm² Electrical copper cable, XLPE insulated, steel wire armored and PVC sheathed</t>
  </si>
  <si>
    <t>15.7.6(i)c</t>
  </si>
  <si>
    <t>Supply &amp; Installation of 4c x 25 mm² Electrical copper cable, XLPE insulated, steel wire armored and PVCsheathed</t>
  </si>
  <si>
    <t>15.7.6(i)d</t>
  </si>
  <si>
    <t>Supply &amp; Installation of 4c x 16 mm² Electrical copper cable, XLPE insulated, steel wire armored and PVCsheathed</t>
  </si>
  <si>
    <t>15.7.6(i)e</t>
  </si>
  <si>
    <t>Single core standard insulated cable 10mm² installed with each lighting circuit cable for earthing continuity between the corresponding feeder pillar earthing bar and earthing bolts in columns.</t>
  </si>
  <si>
    <t>15.8.6(ii)a</t>
  </si>
  <si>
    <t>Galvanized tubular lighting columns a 12m ht with 1 bracket luminaries with HPS 400W ,</t>
  </si>
  <si>
    <t>15.8.6(ii)b</t>
  </si>
  <si>
    <t xml:space="preserve">Galvanized tubular lighting columns 12m ht with 2 bracket luminaries with HPS 400W </t>
  </si>
  <si>
    <t>15.8.6(ii)c</t>
  </si>
  <si>
    <t>Galvanized tubular lighting columns 12m ht with 3 bracket luminaries with HPS 400W ,</t>
  </si>
  <si>
    <t>15.8.6(ii)d</t>
  </si>
  <si>
    <t>Supply &amp; install recessed type surface mounted 56 W  luminaries (CRx200 ASYM-JTM) or equivalent as approved, including conduits/ducts, cabling, timers, junction boxes, switches,connection from  existing power source, testing &amp; commissioning etc complete  all as per approved shop drawing.</t>
  </si>
  <si>
    <t>15.8.6(ii)e</t>
  </si>
  <si>
    <t>Supply &amp; installation of square wall recessed luminaries with indirect optical system, die cast aluminum body sealed to IP 65 Suitable for 13W/26W,TC-T/70W,HST-DE/70W,HIT-DE lamps including, wiring,timers,junction boxes switches, connection for existing power surface, testing &amp; commisiontion etc.. Complete all as per approved shop drawing.</t>
  </si>
  <si>
    <t>15.8.6(ii)f</t>
  </si>
  <si>
    <t>Supply &amp; installation of Architectural floor recessed LED luminaries, IP 66 rated, protect with the IEC medium beam range at 30° Angle UL tested including wiring, timer, junction box, switches, connect to existing power supply, testing commissioning etc.. Complete all as per approved shop drawing.</t>
  </si>
  <si>
    <t xml:space="preserve">15.15.7(i) </t>
  </si>
  <si>
    <t>Provide twin rod earthing installation for street light feeder pillar &amp; transformer.</t>
  </si>
  <si>
    <t xml:space="preserve">15.15.7(ii) </t>
  </si>
  <si>
    <t>Provide single rod earthing installation</t>
  </si>
  <si>
    <t>15.17.6(v)</t>
  </si>
  <si>
    <t>H type concrete foundation for 11kv/low voltage  pole mounted transformer station.</t>
  </si>
  <si>
    <t>15.17.6(vi)</t>
  </si>
  <si>
    <t>Concrete base for feeder pillar</t>
  </si>
  <si>
    <t>15.17.6(vii)a</t>
  </si>
  <si>
    <t>Trench for low/medium voltage cable for one cable</t>
  </si>
  <si>
    <t>15.17.6(vii)b</t>
  </si>
  <si>
    <t>Trench for low /medium voltage cable for two cables</t>
  </si>
  <si>
    <t>15.17.6(vii)c</t>
  </si>
  <si>
    <t>Trench for low/medium voltage cable for three or more cables</t>
  </si>
  <si>
    <t>15.17.6(ix)a</t>
  </si>
  <si>
    <t>Lighting column concrete foundation for single arm</t>
  </si>
  <si>
    <t>15.17.6(ix)b</t>
  </si>
  <si>
    <t>Lighting column concrete foundation for double arm</t>
  </si>
  <si>
    <t>15.17.6(ix)c</t>
  </si>
  <si>
    <t>Lighting column concrete foundation for three arm</t>
  </si>
  <si>
    <t>15.17.6(ix)d</t>
  </si>
  <si>
    <t>Supply and erect Flag pole foundation &amp; Post as per Sultanate of Oman Specifications</t>
  </si>
  <si>
    <t>15.17.6(xii)a</t>
  </si>
  <si>
    <t xml:space="preserve">100mm dia UPVC duct, in concrete encasement </t>
  </si>
  <si>
    <t>15.17.6(xii)b</t>
  </si>
  <si>
    <t>100mm dia UPVC duct, in median for cable</t>
  </si>
  <si>
    <t>15.17.6(xiii)</t>
  </si>
  <si>
    <t>Cable marker</t>
  </si>
  <si>
    <t>15.17.6(xv)</t>
  </si>
  <si>
    <t>Hand hole/draw pit (750x750x1000mm) including HD cover (Provisional)</t>
  </si>
  <si>
    <t>15.17.6(xvi)a</t>
  </si>
  <si>
    <t>Supply and installation of Fixed speed tracking system using laser beam  including  documentation unit with LIDAR,CPU,hard disc,measuring software  2nos. high resolution cameras,flash units, warranty, necessary trenching, excavations, fiber optic cable, power cables, draw pits, foundations, shop drawings, commissioning &amp; handing over to Royal Oman Police all as per  specification.</t>
  </si>
  <si>
    <t>15.17.6(xvi)b</t>
  </si>
  <si>
    <t>Empty Box (Bi-directional City - Design pole, technical cabinet etc)</t>
  </si>
  <si>
    <t>18.1.6(i)a</t>
  </si>
  <si>
    <t>Upvc split pipe 200mm dia for Electrical H.T cable</t>
  </si>
  <si>
    <t>18.1.6(i)b</t>
  </si>
  <si>
    <t>Upvc split pipe 150mm dia for Electrical LT cable</t>
  </si>
  <si>
    <t>18.1.6(i)c</t>
  </si>
  <si>
    <t>Upvc split pipe 100mm dia for Telephone line/cable</t>
  </si>
  <si>
    <t>18.1.6(i)d</t>
  </si>
  <si>
    <t>600mm dia Water pipe line protection as per details including precast reinforced slab below pavement,lifting hook etc. as approved for 600mm dia line.</t>
  </si>
  <si>
    <t>18.1.6(i)e</t>
  </si>
  <si>
    <t>500mm dia Water pipe line protection as per details including precast reinforced slab below pavement,lifting hook etc. as approved for 500mm dia line.</t>
  </si>
  <si>
    <t>18.1.6(i)f</t>
  </si>
  <si>
    <t>18.1.6(i)f-casting</t>
  </si>
  <si>
    <t>18.2.6(i)a</t>
  </si>
  <si>
    <t>lin.m</t>
  </si>
  <si>
    <t>18.2.6(i)b</t>
  </si>
  <si>
    <t>18.2.6(i)c</t>
  </si>
  <si>
    <t>18.2.6(i)d</t>
  </si>
  <si>
    <t>18.2.6(i)e</t>
  </si>
  <si>
    <t>18.2.6(i)f</t>
  </si>
  <si>
    <t>18.3.6(i)a</t>
  </si>
  <si>
    <t>18.3.6(i)b</t>
  </si>
  <si>
    <t>18.3.6(i)c</t>
  </si>
  <si>
    <t>18.3.6(i)d</t>
  </si>
  <si>
    <t>2.4.6(i)a1-1</t>
  </si>
  <si>
    <t>2.4.6(i)a2-1</t>
  </si>
  <si>
    <t>5.1.7(i)d-1</t>
  </si>
  <si>
    <t>Total Amount</t>
  </si>
  <si>
    <t xml:space="preserve">6155_Dualization of Barka Nakhal Road </t>
  </si>
  <si>
    <t xml:space="preserve">Costing Report </t>
  </si>
  <si>
    <t>Upto</t>
  </si>
  <si>
    <t>Project Manager : Mohsin</t>
  </si>
  <si>
    <t xml:space="preserve">Day </t>
  </si>
  <si>
    <t>Night</t>
  </si>
  <si>
    <t>Decsription</t>
  </si>
  <si>
    <t>Quantity</t>
  </si>
  <si>
    <t>Nos</t>
  </si>
  <si>
    <t>LS</t>
  </si>
  <si>
    <t>Water</t>
  </si>
  <si>
    <t>Trip</t>
  </si>
  <si>
    <t>Unit Over Heads</t>
  </si>
  <si>
    <t>Month</t>
  </si>
  <si>
    <t>Admin/ Catering Charges</t>
  </si>
  <si>
    <t>Rate per Hr</t>
  </si>
  <si>
    <t>Resources</t>
  </si>
  <si>
    <t>Projection amount</t>
  </si>
  <si>
    <t>Total Income</t>
  </si>
  <si>
    <t>Total Expenses</t>
  </si>
  <si>
    <t>% Contribution</t>
  </si>
  <si>
    <t>Avg %</t>
  </si>
  <si>
    <t>Fuel</t>
  </si>
  <si>
    <t>Royalty Charges</t>
  </si>
  <si>
    <t>Cum</t>
  </si>
  <si>
    <t>Prime Coat (MC 70 or Eqv.)</t>
  </si>
  <si>
    <t>Kg</t>
  </si>
  <si>
    <t>Tack Coat</t>
  </si>
  <si>
    <t>Asphalt (In-house) - BBC</t>
  </si>
  <si>
    <t>MT</t>
  </si>
  <si>
    <t>Asphalt (In-house) - BWC</t>
  </si>
  <si>
    <t>BOQ Description</t>
  </si>
  <si>
    <t>Proj Qty</t>
  </si>
  <si>
    <t>Proj Amnt</t>
  </si>
  <si>
    <t>Ach Qty</t>
  </si>
  <si>
    <t>Ach Amnt</t>
  </si>
  <si>
    <t>% Ach Wrt Pro</t>
  </si>
  <si>
    <t>Sq.m</t>
  </si>
  <si>
    <t>lin.m.</t>
  </si>
  <si>
    <t>400mm dia Water pipe line protection as per details including precast reinforced slab below pavement,lifting hook etc. as approved for 400mm dia line.</t>
  </si>
  <si>
    <t>Service ducts  uPVC 100mm dia two way</t>
  </si>
  <si>
    <t>Service duct uPVC 150mm dia two way</t>
  </si>
  <si>
    <t>Nr.</t>
  </si>
  <si>
    <t>Relocate existing Electrical H.T</t>
  </si>
  <si>
    <t>Relocate existing Telephone</t>
  </si>
  <si>
    <t>From Store</t>
  </si>
  <si>
    <t>Service ducts one  200 mm  uPVC  two way</t>
  </si>
  <si>
    <t>Asphalt cutter</t>
  </si>
  <si>
    <t>tonne</t>
  </si>
  <si>
    <t>Nr</t>
  </si>
  <si>
    <t xml:space="preserve">400mm dia Water pipe line protection precast reinforced slab </t>
  </si>
  <si>
    <t>Concrete (class30/20), for Bridge foundation, abutments, pier heads,return walls transition slab etc</t>
  </si>
  <si>
    <t>cu.m</t>
  </si>
  <si>
    <t>sq.m</t>
  </si>
  <si>
    <t xml:space="preserve">Relocate existing Electrical H.T line  including preparation of shop drawings, obtain approval  from the concerned Authorities, provide new materials as required, excavation, back filling,bedding,posts, ducts, cable as necessary, shut down, termination, testing and recommissioning etc complete to the satisfaction of the Engineer all as per approved shop drawing at various locations. </t>
  </si>
  <si>
    <t xml:space="preserve">Relocate existing Electrical L.T line  including preparation of shop drawings, obtain approval  from the concerned Authorities, provide new materials as required, excavation, back filling,bedding,posts, ducts, cable as necessary, shut down, termination, testing and recommissioning etc complete to the satisfaction of the Engineer all as per approved shop drawing at various locations. </t>
  </si>
  <si>
    <t xml:space="preserve">Relocate existing Telephone line  including preparation of shop drawings, obtain approval  from the concerned Authorities, provide new materials as required, excavation, ducting, back filling,bedding,cable as necessary, shut down, Terminations, testing and making it operational etc. complete to the satisfaction of the Engineer and all as necessary for the project requirement at various locations. </t>
  </si>
  <si>
    <t xml:space="preserve">Relocate existing water line  600 mm dia. including preparation of shop drawings,obtain approval  from the concerned Authorities, provide new pipe and fittings  as required, excavation, back filling,bedding, Reinforced concrete works,  shut down, testing and recommisioning etc complete to the satisfaction of the Engineer  all as per approved shop drawing including construction of manhole. etc complete at various locations. </t>
  </si>
  <si>
    <t xml:space="preserve">Relocate existing water line  500 mm dia. including preparation of shop drawings,obtain approval  from the concerned Authorities, provide new pipe and fittings  as required, excavation, back filling,bedding, Reinforced concrete works,  shut down, testing and recommisioning etc complete to the satisfaction of the Engineer  all as per approved shop drawing including construction of manhole. etc complete at various locations. </t>
  </si>
  <si>
    <t xml:space="preserve">Relocate existing water line  400 mm dia. including preparation of shop drawings,obtain approval  from the concerned Authorities, provide new pipe and fittings  as required, excavation, back filling,bedding, Reinforced concrete works,  shut down, testing and recommisioning etc complete to the satisfaction of the Engineer  all as per approved shop drawing including construction of manhole. etc complete at various locations. </t>
  </si>
  <si>
    <t>Iftikhar</t>
  </si>
  <si>
    <t>DCR</t>
  </si>
  <si>
    <t>ACT</t>
  </si>
  <si>
    <t>CHECK</t>
  </si>
  <si>
    <t>SVL1</t>
  </si>
  <si>
    <t>Wheel Loader (980)</t>
  </si>
  <si>
    <t>JCB-H</t>
  </si>
  <si>
    <t>ML</t>
  </si>
  <si>
    <t>EX PC</t>
  </si>
  <si>
    <t>Excavator PC 300</t>
  </si>
  <si>
    <t>TT</t>
  </si>
  <si>
    <t>TTH</t>
  </si>
  <si>
    <t>Trailer Tipper(Hire)</t>
  </si>
  <si>
    <t>CR</t>
  </si>
  <si>
    <t>GRM</t>
  </si>
  <si>
    <t>PS</t>
  </si>
  <si>
    <t>PG1000</t>
  </si>
  <si>
    <t>PG30</t>
  </si>
  <si>
    <t>PG150</t>
  </si>
  <si>
    <t>PG500</t>
  </si>
  <si>
    <t>DWP</t>
  </si>
  <si>
    <t>DG</t>
  </si>
  <si>
    <t>SCE</t>
  </si>
  <si>
    <t>SCN</t>
  </si>
  <si>
    <t>Plant</t>
  </si>
  <si>
    <t>Pool</t>
  </si>
  <si>
    <t>MS</t>
  </si>
  <si>
    <t>HPE</t>
  </si>
  <si>
    <t>HPN</t>
  </si>
  <si>
    <t>Helper N</t>
  </si>
  <si>
    <t>HDDE</t>
  </si>
  <si>
    <t>HDDN</t>
  </si>
  <si>
    <t>OPRE</t>
  </si>
  <si>
    <t>OPRN</t>
  </si>
  <si>
    <t>RGG</t>
  </si>
  <si>
    <t>STE</t>
  </si>
  <si>
    <t>STN</t>
  </si>
  <si>
    <t>WLD</t>
  </si>
  <si>
    <t>MCC</t>
  </si>
  <si>
    <t>PMR</t>
  </si>
  <si>
    <t>WTN</t>
  </si>
  <si>
    <t>LDDN</t>
  </si>
  <si>
    <t>Unit Costing calculations</t>
  </si>
  <si>
    <t>Activitywise Utilisation days</t>
  </si>
  <si>
    <t>TOTAL Utilisation</t>
  </si>
  <si>
    <t>EMB</t>
  </si>
  <si>
    <t>Earthwork</t>
  </si>
  <si>
    <t>Manoj</t>
  </si>
  <si>
    <t>Jayan</t>
  </si>
  <si>
    <t>Mohan</t>
  </si>
  <si>
    <t>Paul</t>
  </si>
  <si>
    <t>Santhosh</t>
  </si>
  <si>
    <t>Waqas</t>
  </si>
  <si>
    <t>Joynal</t>
  </si>
  <si>
    <t>Baskar</t>
  </si>
  <si>
    <t>Liju</t>
  </si>
  <si>
    <t>Anish</t>
  </si>
  <si>
    <t>Reji/Kishor</t>
  </si>
  <si>
    <t>Preliminaries</t>
  </si>
  <si>
    <t>Cu.m.</t>
  </si>
  <si>
    <t>nr.</t>
  </si>
  <si>
    <t>Service ducts one  300 mm  uPVC  one way</t>
  </si>
  <si>
    <t>Electricity charges</t>
  </si>
  <si>
    <t>Water &amp; Sewage Charges</t>
  </si>
  <si>
    <t>Rent Land &amp; Office , Accommodation</t>
  </si>
  <si>
    <t>Staff Welfare</t>
  </si>
  <si>
    <t>Safety Expenses</t>
  </si>
  <si>
    <t>Medical Expenses</t>
  </si>
  <si>
    <t>Printing &amp; Stationary</t>
  </si>
  <si>
    <t>Communication Expenses</t>
  </si>
  <si>
    <t>Business Promotion</t>
  </si>
  <si>
    <t>Travel &amp; Conveyance</t>
  </si>
  <si>
    <t>Legal &amp; Professional Charges</t>
  </si>
  <si>
    <t>Consultant Overtime</t>
  </si>
  <si>
    <t>Repairs &amp; Maintainence</t>
  </si>
  <si>
    <t>Lab Testing Charges</t>
  </si>
  <si>
    <t>Other Miscellaneous Exps.</t>
  </si>
  <si>
    <t>Depreciation - Equips. &amp; Furnitures</t>
  </si>
  <si>
    <t>Insurance Charges (0.015% of CV)</t>
  </si>
  <si>
    <t>Bank Charges          (0.01% of CV)</t>
  </si>
  <si>
    <t>Contingency</t>
  </si>
  <si>
    <t>Worked days</t>
  </si>
  <si>
    <t>FTD</t>
  </si>
  <si>
    <t>Mustafiz/Krishna</t>
  </si>
  <si>
    <t>Saiful Islam</t>
  </si>
  <si>
    <t>a</t>
  </si>
  <si>
    <t>b</t>
  </si>
  <si>
    <t>d</t>
  </si>
  <si>
    <t>e</t>
  </si>
  <si>
    <t>f</t>
  </si>
  <si>
    <t>g</t>
  </si>
  <si>
    <t>c</t>
  </si>
  <si>
    <t xml:space="preserve">From Store </t>
  </si>
  <si>
    <t>Static Crusher</t>
  </si>
  <si>
    <t>Prelims Others</t>
  </si>
  <si>
    <t>h</t>
  </si>
  <si>
    <t>2.3.6(i)a</t>
  </si>
  <si>
    <t>Crusher</t>
  </si>
  <si>
    <t>i</t>
  </si>
  <si>
    <t>As on Date Planned amount</t>
  </si>
  <si>
    <t>Sub contractor</t>
  </si>
  <si>
    <t>As on Date Planned  prelims</t>
  </si>
  <si>
    <t>As on Date Planned Total</t>
  </si>
  <si>
    <t>% Achieved</t>
  </si>
  <si>
    <t>Progress Achieved</t>
  </si>
  <si>
    <t xml:space="preserve">Shortfall </t>
  </si>
  <si>
    <t>Aggregate  cost (BNRP)</t>
  </si>
  <si>
    <t>As on Date Planned Contribution</t>
  </si>
  <si>
    <t>As on Date (Planned)
%</t>
  </si>
  <si>
    <t>Diff</t>
  </si>
  <si>
    <t>Mukesh</t>
  </si>
  <si>
    <t>Mukesh Chabra</t>
  </si>
  <si>
    <t>Sign post support assembly, including foundation( Single) Casting 35%</t>
  </si>
  <si>
    <t>Sign post support assembly, including foundation( Single) Errecation 65%</t>
  </si>
  <si>
    <t>nr</t>
  </si>
  <si>
    <t>Nassar/essa</t>
  </si>
  <si>
    <t>Nassar/Essa</t>
  </si>
  <si>
    <t>Jithendra</t>
  </si>
  <si>
    <t>Jithender</t>
  </si>
  <si>
    <t>-</t>
  </si>
  <si>
    <t>2.4.6(i)a3</t>
  </si>
  <si>
    <t>3.2.6(ii)3</t>
  </si>
  <si>
    <t>T SWAMY</t>
  </si>
  <si>
    <t>Front End Loader</t>
  </si>
  <si>
    <t>Motor Grader</t>
  </si>
  <si>
    <t>Water Tanker</t>
  </si>
  <si>
    <t>NAGARAJAN</t>
  </si>
  <si>
    <t>A.K.SINGH</t>
  </si>
  <si>
    <t>Carpenter</t>
  </si>
  <si>
    <t>Steel Fixer</t>
  </si>
  <si>
    <t>Helper</t>
  </si>
  <si>
    <t>EQUIPMENT</t>
  </si>
  <si>
    <t>MANPOWER</t>
  </si>
  <si>
    <t>F   O   R       T   H   E       M   O   N   T   H</t>
  </si>
  <si>
    <t>F   O  R      T   H   E      D   A   Y</t>
  </si>
  <si>
    <t>Static</t>
  </si>
  <si>
    <t>Sand Cost</t>
  </si>
  <si>
    <t>Accomodation Charges</t>
  </si>
  <si>
    <t>Santosh</t>
  </si>
  <si>
    <t>Total Days</t>
  </si>
  <si>
    <t>Projected Cost</t>
  </si>
  <si>
    <t>Actual Cost for the Day</t>
  </si>
  <si>
    <t>Actual Cost till date</t>
  </si>
  <si>
    <t>H.Production Cost</t>
  </si>
  <si>
    <t>Cum Days</t>
  </si>
  <si>
    <t>Dipu</t>
  </si>
  <si>
    <t>Saiful-NAG</t>
  </si>
  <si>
    <t>Saiful-TS</t>
  </si>
  <si>
    <t>Baskar/Uthaman</t>
  </si>
  <si>
    <t>Chabra</t>
  </si>
  <si>
    <t>Others (Anand)</t>
  </si>
  <si>
    <t xml:space="preserve">Total No's </t>
  </si>
  <si>
    <t>No's/Day</t>
  </si>
  <si>
    <t>Reji</t>
  </si>
  <si>
    <t>Anbu</t>
  </si>
  <si>
    <t>Total As per Site</t>
  </si>
  <si>
    <t>Available</t>
  </si>
  <si>
    <t>Planned Contribution</t>
  </si>
  <si>
    <t xml:space="preserve">Project: </t>
  </si>
  <si>
    <t xml:space="preserve">Project Manager : </t>
  </si>
  <si>
    <t>xxxx</t>
  </si>
  <si>
    <t xml:space="preserve">Project:  </t>
  </si>
  <si>
    <t>Site Manager 1</t>
  </si>
  <si>
    <t>Site Manager 2</t>
  </si>
  <si>
    <t>Site Manager 3</t>
  </si>
  <si>
    <t>Plan  Amount</t>
  </si>
  <si>
    <t>date 1</t>
  </si>
  <si>
    <t>date 2</t>
  </si>
  <si>
    <t>date 3</t>
  </si>
  <si>
    <t>date 4</t>
  </si>
  <si>
    <t>date 5</t>
  </si>
  <si>
    <t>date 6</t>
  </si>
  <si>
    <t>date 7</t>
  </si>
  <si>
    <t>date 8</t>
  </si>
  <si>
    <t>date 9</t>
  </si>
  <si>
    <t>date 10</t>
  </si>
  <si>
    <t>date 11</t>
  </si>
  <si>
    <t>date 12</t>
  </si>
  <si>
    <t>date 13</t>
  </si>
  <si>
    <t>date 14</t>
  </si>
  <si>
    <t>date 15</t>
  </si>
  <si>
    <t>date 16</t>
  </si>
  <si>
    <t>date 17</t>
  </si>
  <si>
    <t>date 18</t>
  </si>
  <si>
    <t>date 19</t>
  </si>
  <si>
    <t>date 20</t>
  </si>
  <si>
    <t>date 21</t>
  </si>
  <si>
    <t>date 22</t>
  </si>
  <si>
    <t>date 23</t>
  </si>
  <si>
    <t>date 24</t>
  </si>
  <si>
    <t>date 25</t>
  </si>
  <si>
    <t>date 26</t>
  </si>
  <si>
    <t>date 27</t>
  </si>
  <si>
    <t>date 28</t>
  </si>
  <si>
    <t>date 29</t>
  </si>
  <si>
    <t>date 30</t>
  </si>
  <si>
    <t>date 31</t>
  </si>
  <si>
    <t xml:space="preserve">Plan qty
</t>
  </si>
  <si>
    <t>Plan-
Amount</t>
  </si>
  <si>
    <t>Plan amount</t>
  </si>
  <si>
    <t>Plan Qty</t>
  </si>
  <si>
    <t>Project</t>
  </si>
  <si>
    <t>date1</t>
  </si>
  <si>
    <t>date2</t>
  </si>
  <si>
    <t>date3</t>
  </si>
  <si>
    <t>date4</t>
  </si>
  <si>
    <t>date5</t>
  </si>
  <si>
    <t>date6</t>
  </si>
  <si>
    <t>date7</t>
  </si>
  <si>
    <t>date8</t>
  </si>
  <si>
    <t>date9</t>
  </si>
  <si>
    <t>date10</t>
  </si>
  <si>
    <t>date11</t>
  </si>
  <si>
    <t>date12</t>
  </si>
  <si>
    <t>date13</t>
  </si>
  <si>
    <t>date14</t>
  </si>
  <si>
    <t>date15</t>
  </si>
  <si>
    <t>date16</t>
  </si>
  <si>
    <t>date17</t>
  </si>
  <si>
    <t>date18</t>
  </si>
  <si>
    <t>date19</t>
  </si>
  <si>
    <t>date20</t>
  </si>
  <si>
    <t>date21</t>
  </si>
  <si>
    <t>date22</t>
  </si>
  <si>
    <t>date23</t>
  </si>
  <si>
    <t>date24</t>
  </si>
  <si>
    <t>date25</t>
  </si>
  <si>
    <t>date26</t>
  </si>
  <si>
    <t>date27</t>
  </si>
  <si>
    <t>date28</t>
  </si>
  <si>
    <t>date29</t>
  </si>
  <si>
    <t>date30</t>
  </si>
  <si>
    <t>date31</t>
  </si>
  <si>
    <t>Sub-contractor 1</t>
  </si>
  <si>
    <t>Sub-contractor 2</t>
  </si>
  <si>
    <t>Sub-contractor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</si>
</sst>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7">
    <numFmt numFmtId="5" formatCode="&quot;$&quot;#,##0_);\(&quot;$&quot;#,##0\)"/>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409]d\-mmm;@"/>
    <numFmt numFmtId="165" formatCode="_(* #,##0_);_(* \(#,##0\);_(* &quot;-&quot;??_);_(@_)"/>
    <numFmt numFmtId="166" formatCode="_(* #,##0.0_);_(* \(#,##0.0\);_(* &quot;-&quot;??_);_(@_)"/>
    <numFmt numFmtId="167" formatCode="0.0%"/>
    <numFmt numFmtId="168" formatCode="[$-409]d\-mmm\-yy;@"/>
    <numFmt numFmtId="169" formatCode="_(* #,##0.0000_);_(* \(#,##0.0000\);_(* &quot;-&quot;??_);_(@_)"/>
    <numFmt numFmtId="170" formatCode="#,##0.000"/>
    <numFmt numFmtId="171" formatCode="0.000"/>
    <numFmt numFmtId="172" formatCode="_-* #,##0.00\ [$€]_-;\-* #,##0.00\ [$€]_-;_-* &quot;-&quot;??\ [$€]_-;_-@_-"/>
    <numFmt numFmtId="173" formatCode="&quot;\&quot;#,##0;[Red]&quot;\&quot;\-#,##0"/>
    <numFmt numFmtId="174" formatCode="&quot;\&quot;#,##0.00;[Red]&quot;\&quot;\-#,##0.00"/>
    <numFmt numFmtId="175" formatCode="_(&quot;$&quot;* #,##0.000_);_(&quot;$&quot;* \(#,##0.000\);_(&quot;$&quot;* &quot;-&quot;??_);_(@_)"/>
    <numFmt numFmtId="176" formatCode="_ &quot;\&quot;* #,##0_ ;_ &quot;\&quot;* \-#,##0_ ;_ &quot;\&quot;* &quot;-&quot;_ ;_ @_ "/>
    <numFmt numFmtId="177" formatCode="#,##0.0000_);\(#,##0.0000\)"/>
    <numFmt numFmtId="178" formatCode="_ &quot;\&quot;* #,##0.00_ ;_ &quot;\&quot;* \-#,##0.00_ ;_ &quot;\&quot;* &quot;-&quot;??_ ;_ @_ "/>
    <numFmt numFmtId="179" formatCode="_-* #,##0\ &quot;F&quot;_-;\-* #,##0\ &quot;F&quot;_-;_-* &quot;-&quot;\ &quot;F&quot;_-;_-@_-"/>
    <numFmt numFmtId="180" formatCode="_ * #,##0_ ;_ * \-#,##0_ ;_ * &quot;-&quot;_ ;_ @_ "/>
    <numFmt numFmtId="181" formatCode="0.00000_)"/>
    <numFmt numFmtId="182" formatCode="_ * #,##0.00_ ;_ * \-#,##0.00_ ;_ * &quot;-&quot;??_ ;_ @_ "/>
    <numFmt numFmtId="183" formatCode="_-* #,##0\ _F_-;\-* #,##0\ _F_-;_-* &quot;-&quot;\ _F_-;_-@_-"/>
    <numFmt numFmtId="184" formatCode="#,##0.00\ &quot;DM&quot;;\-#,##0.00\ &quot;DM&quot;"/>
    <numFmt numFmtId="185" formatCode="_(&quot;OR&quot;\ * #,##0.00_);_(&quot;OR&quot;\ * \(#,##0.00\);_(&quot;OR&quot;\ * &quot;-&quot;??_);_(@_)"/>
    <numFmt numFmtId="186" formatCode="&quot;\&quot;#,##0.00;[Red]\-&quot;\&quot;#,##0.00"/>
    <numFmt numFmtId="187" formatCode="#,##0.00\ _$;[Red]\-#,##0.00\ _$"/>
    <numFmt numFmtId="188" formatCode="_([$€-2]* #,##0.00_);_([$€-2]* \(#,##0.00\);_([$€-2]* &quot;-&quot;??_)"/>
    <numFmt numFmtId="189" formatCode="&quot;£&quot;#,##0;\-&quot;£&quot;#,##0"/>
    <numFmt numFmtId="190" formatCode="_-* #,##0.000_-;\-* #,##0.000_-;_-* &quot;-&quot;??_-;_-@_-"/>
    <numFmt numFmtId="191" formatCode="0.0000"/>
    <numFmt numFmtId="192" formatCode="_(* #,##0.00_);_(* \(#,##0.00\);_(* \-??_);_(@_)"/>
    <numFmt numFmtId="193" formatCode="mmmyy"/>
    <numFmt numFmtId="194" formatCode="_-* #,##0.00_-;\-* #,##0.00_-;_-* &quot;-&quot;??_-;_-@_-"/>
    <numFmt numFmtId="195" formatCode="_-&quot;£&quot;* #,##0.00_-;\-&quot;£&quot;* #,##0.00_-;_-&quot;£&quot;* &quot;-&quot;??_-;_-@_-"/>
    <numFmt numFmtId="196" formatCode="#,##0\ &quot;DM&quot;;[Red]\-#,##0\ &quot;DM&quot;"/>
    <numFmt numFmtId="197" formatCode="_-* #,##0.00_-;_-* #,##0.00\-;_-* &quot;-&quot;??_-;_-@_-"/>
    <numFmt numFmtId="198" formatCode="0###0"/>
    <numFmt numFmtId="199" formatCode="0.00_)"/>
    <numFmt numFmtId="200" formatCode="dd/mm/yy_)"/>
    <numFmt numFmtId="201" formatCode="#,##0_);[Red]\(#,##0\);;@"/>
    <numFmt numFmtId="202" formatCode="_ * #,##0.00_ ;_ * \-#,##0.00_ ;_ * \-??_ ;_ @_ "/>
    <numFmt numFmtId="203" formatCode="_-* #,##0.0_-;\-* #,##0.0_-;_-* &quot;-&quot;??_-;_-@_-"/>
    <numFmt numFmtId="204" formatCode="General\ ;[Red]\(General\)"/>
    <numFmt numFmtId="205" formatCode="#,##0.0"/>
    <numFmt numFmtId="206" formatCode="#,##0.00&quot; $&quot;;\-#,##0.00&quot; $&quot;"/>
    <numFmt numFmtId="207" formatCode="General_)"/>
    <numFmt numFmtId="208" formatCode="_-* #,##0_-;\-* #,##0_-;_-* &quot;-&quot;_-;_-@_-"/>
    <numFmt numFmtId="209" formatCode="0.00_)%;\(0.00\)%"/>
    <numFmt numFmtId="210" formatCode="_(* #,##0.000_);_(* \(#,##0.000\);_(* &quot;-&quot;??_);_(@_)"/>
    <numFmt numFmtId="211" formatCode="&quot;$&quot;#,##0;\-&quot;$&quot;#,##0"/>
    <numFmt numFmtId="212" formatCode="mm/dd/yy"/>
    <numFmt numFmtId="213" formatCode="0##0"/>
    <numFmt numFmtId="214" formatCode="_-&quot;$&quot;* #,##0_-;\-&quot;$&quot;* #,##0_-;_-&quot;$&quot;* &quot;-&quot;_-;_-@_-"/>
    <numFmt numFmtId="215" formatCode="_-&quot;$&quot;* #,##0.00_-;\-&quot;$&quot;* #,##0.00_-;_-&quot;$&quot;* &quot;-&quot;??_-;_-@_-"/>
    <numFmt numFmtId="216" formatCode="_-* #,##0.00\ &quot;DM&quot;_-;\-* #,##0.00\ &quot;DM&quot;_-;_-* &quot;-&quot;??\ &quot;DM&quot;_-;_-@_-"/>
    <numFmt numFmtId="217" formatCode="#,##0.00\ &quot;DM&quot;;[Red]\-#,##0.00\ &quot;DM&quot;"/>
    <numFmt numFmtId="218" formatCode="#,##0&quot; DHS&quot;_ ;[Red]\-#,##0&quot; DHS&quot;\ "/>
    <numFmt numFmtId="219" formatCode="#,##0.00&quot; DHS&quot;_ ;[Red]\-#,##0.00&quot; DHS&quot;\ "/>
    <numFmt numFmtId="220" formatCode="#,##0&quot;.)&quot;"/>
    <numFmt numFmtId="221" formatCode="_ &quot;￥&quot;* #,##0_ ;_ &quot;￥&quot;* \-#,##0_ ;_ &quot;￥&quot;* &quot;-&quot;_ ;_ @_ "/>
    <numFmt numFmtId="222" formatCode="_ &quot;￥&quot;* #,##0.00_ ;_ &quot;￥&quot;* \-#,##0.00_ ;_ &quot;￥&quot;* &quot;-&quot;??_ ;_ @_ "/>
    <numFmt numFmtId="223" formatCode="0.0"/>
    <numFmt numFmtId="224" formatCode="0.00_);[Red]\(0.00\)"/>
  </numFmts>
  <fonts count="190">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2"/>
      <name val="Arial"/>
      <family val="2"/>
    </font>
    <font>
      <b/>
      <sz val="12"/>
      <name val="Arial"/>
      <family val="2"/>
    </font>
    <font>
      <sz val="11"/>
      <name val="Arial"/>
      <family val="2"/>
    </font>
    <font>
      <b/>
      <sz val="10"/>
      <name val="Arial"/>
      <family val="2"/>
    </font>
    <font>
      <sz val="11"/>
      <name val="Calibri"/>
      <family val="2"/>
      <scheme val="minor"/>
    </font>
    <font>
      <b/>
      <u/>
      <sz val="16"/>
      <color theme="1"/>
      <name val="Calibri"/>
      <family val="2"/>
      <scheme val="minor"/>
    </font>
    <font>
      <b/>
      <sz val="9"/>
      <color indexed="81"/>
      <name val="Tahoma"/>
      <family val="2"/>
    </font>
    <font>
      <sz val="9"/>
      <color indexed="81"/>
      <name val="Tahoma"/>
      <family val="2"/>
    </font>
    <font>
      <sz val="12"/>
      <name val="Calibri"/>
      <family val="2"/>
      <scheme val="minor"/>
    </font>
    <font>
      <b/>
      <sz val="12"/>
      <name val="Calibri"/>
      <family val="2"/>
      <scheme val="minor"/>
    </font>
    <font>
      <sz val="12"/>
      <color theme="1"/>
      <name val="Calibri"/>
      <family val="2"/>
      <scheme val="minor"/>
    </font>
    <font>
      <sz val="12"/>
      <color rgb="FFFF0000"/>
      <name val="Calibri"/>
      <family val="2"/>
      <scheme val="minor"/>
    </font>
    <font>
      <b/>
      <sz val="10"/>
      <color rgb="FF1F497D"/>
      <name val="Calibri"/>
      <family val="2"/>
      <scheme val="minor"/>
    </font>
    <font>
      <b/>
      <sz val="16"/>
      <name val="Calibri"/>
      <family val="2"/>
      <scheme val="minor"/>
    </font>
    <font>
      <b/>
      <sz val="11"/>
      <name val="Calibri"/>
      <family val="2"/>
      <scheme val="minor"/>
    </font>
    <font>
      <b/>
      <sz val="12"/>
      <color theme="1"/>
      <name val="Calibri"/>
      <family val="2"/>
      <scheme val="minor"/>
    </font>
    <font>
      <b/>
      <sz val="16"/>
      <color rgb="FFFF0000"/>
      <name val="Calibri"/>
      <family val="2"/>
      <scheme val="minor"/>
    </font>
    <font>
      <b/>
      <sz val="12"/>
      <color rgb="FFFF0000"/>
      <name val="Calibri"/>
      <family val="2"/>
      <scheme val="minor"/>
    </font>
    <font>
      <sz val="12"/>
      <color theme="0"/>
      <name val="Calibri"/>
      <family val="2"/>
      <scheme val="minor"/>
    </font>
    <font>
      <b/>
      <i/>
      <sz val="11"/>
      <name val="Times New Roman"/>
      <family val="1"/>
    </font>
    <font>
      <b/>
      <sz val="12"/>
      <name val="Arial Narrow"/>
      <family val="2"/>
    </font>
    <font>
      <sz val="12"/>
      <name val="Times New Roman"/>
      <family val="1"/>
    </font>
    <font>
      <sz val="11"/>
      <name val="Arial Narrow"/>
      <family val="2"/>
    </font>
    <font>
      <sz val="12"/>
      <name val="Arial Narrow"/>
      <family val="2"/>
    </font>
    <font>
      <sz val="12"/>
      <color rgb="FFFF0000"/>
      <name val="Arial Narrow"/>
      <family val="2"/>
    </font>
    <font>
      <b/>
      <sz val="14"/>
      <color theme="1"/>
      <name val="Calibri"/>
      <family val="2"/>
      <scheme val="minor"/>
    </font>
    <font>
      <b/>
      <u/>
      <sz val="14"/>
      <color theme="1"/>
      <name val="Calibri"/>
      <family val="2"/>
      <scheme val="minor"/>
    </font>
    <font>
      <b/>
      <sz val="10"/>
      <color theme="1"/>
      <name val="Calibri"/>
      <family val="2"/>
      <scheme val="minor"/>
    </font>
    <font>
      <b/>
      <sz val="8"/>
      <color indexed="81"/>
      <name val="Tahoma"/>
      <family val="2"/>
    </font>
    <font>
      <sz val="8"/>
      <color indexed="81"/>
      <name val="Tahoma"/>
      <family val="2"/>
    </font>
    <font>
      <sz val="11"/>
      <color rgb="FF000000"/>
      <name val="Calibri"/>
      <family val="2"/>
      <scheme val="minor"/>
    </font>
    <font>
      <sz val="11"/>
      <color indexed="8"/>
      <name val="Calibri"/>
      <family val="2"/>
    </font>
    <font>
      <sz val="12"/>
      <color indexed="8"/>
      <name val="Calibri"/>
      <family val="2"/>
    </font>
    <font>
      <b/>
      <u/>
      <sz val="11"/>
      <color theme="1"/>
      <name val="Calibri"/>
      <family val="2"/>
      <scheme val="minor"/>
    </font>
    <font>
      <sz val="9.5"/>
      <name val="ｺﾞｼｯｸ"/>
      <family val="3"/>
      <charset val="128"/>
    </font>
    <font>
      <sz val="11"/>
      <name val="??"/>
      <family val="1"/>
      <charset val="128"/>
    </font>
    <font>
      <sz val="11"/>
      <name val="?? ??"/>
      <family val="1"/>
      <charset val="128"/>
    </font>
    <font>
      <sz val="12"/>
      <name val="바탕체"/>
      <family val="1"/>
      <charset val="129"/>
    </font>
    <font>
      <sz val="14"/>
      <name val="Terminal"/>
      <family val="3"/>
      <charset val="128"/>
    </font>
    <font>
      <sz val="10"/>
      <name val="Helv"/>
      <family val="2"/>
    </font>
    <font>
      <sz val="9"/>
      <name val="Arial"/>
      <family val="2"/>
    </font>
    <font>
      <sz val="10"/>
      <name val="Helv"/>
      <charset val="204"/>
    </font>
    <font>
      <sz val="8"/>
      <name val="Helv"/>
      <charset val="204"/>
    </font>
    <font>
      <sz val="8"/>
      <name val="Arial"/>
      <family val="2"/>
    </font>
    <font>
      <sz val="10"/>
      <name val="Arabic Transparent"/>
      <charset val="178"/>
    </font>
    <font>
      <sz val="11"/>
      <color indexed="0"/>
      <name val="Arial"/>
      <family val="2"/>
    </font>
    <font>
      <sz val="8"/>
      <color indexed="8"/>
      <name val="Arial"/>
      <family val="2"/>
    </font>
    <font>
      <sz val="11"/>
      <color theme="1"/>
      <name val="Arial"/>
      <family val="2"/>
    </font>
    <font>
      <sz val="8"/>
      <color indexed="9"/>
      <name val="Arial"/>
      <family val="2"/>
    </font>
    <font>
      <sz val="11"/>
      <color indexed="9"/>
      <name val="Calibri"/>
      <family val="2"/>
    </font>
    <font>
      <sz val="14"/>
      <name val="AngsanaUPC"/>
      <family val="1"/>
      <charset val="222"/>
    </font>
    <font>
      <b/>
      <u/>
      <sz val="9.5"/>
      <name val="MS Sans Serif"/>
      <family val="2"/>
    </font>
    <font>
      <sz val="11"/>
      <name val="μ¸¿o"/>
      <family val="3"/>
      <charset val="129"/>
    </font>
    <font>
      <sz val="8"/>
      <name val="Times New Roman"/>
      <family val="1"/>
    </font>
    <font>
      <sz val="8"/>
      <color indexed="20"/>
      <name val="Arial"/>
      <family val="2"/>
    </font>
    <font>
      <sz val="11"/>
      <color indexed="20"/>
      <name val="Calibri"/>
      <family val="2"/>
    </font>
    <font>
      <sz val="7"/>
      <name val="Helv"/>
    </font>
    <font>
      <sz val="20"/>
      <name val="Wide Latin"/>
      <family val="1"/>
    </font>
    <font>
      <sz val="12"/>
      <name val="Tms Rmn"/>
    </font>
    <font>
      <b/>
      <sz val="10"/>
      <name val="MS Sans Serif"/>
      <family val="2"/>
    </font>
    <font>
      <sz val="10"/>
      <name val="±¼¸²A¼"/>
      <family val="3"/>
      <charset val="129"/>
    </font>
    <font>
      <sz val="12"/>
      <name val="¹ÙÅÁÃ¼"/>
      <charset val="129"/>
    </font>
    <font>
      <b/>
      <sz val="8"/>
      <color indexed="52"/>
      <name val="Arial"/>
      <family val="2"/>
    </font>
    <font>
      <b/>
      <sz val="11"/>
      <color indexed="52"/>
      <name val="Calibri"/>
      <family val="2"/>
    </font>
    <font>
      <b/>
      <sz val="10"/>
      <name val="Helv"/>
      <family val="2"/>
    </font>
    <font>
      <b/>
      <sz val="8"/>
      <color indexed="9"/>
      <name val="Arial"/>
      <family val="2"/>
    </font>
    <font>
      <b/>
      <sz val="11"/>
      <color indexed="9"/>
      <name val="Calibri"/>
      <family val="2"/>
    </font>
    <font>
      <sz val="10"/>
      <name val="Calibri"/>
      <family val="2"/>
    </font>
    <font>
      <sz val="10"/>
      <name val="Times New Roman"/>
      <family val="1"/>
    </font>
    <font>
      <sz val="11"/>
      <name val="Times New Roman"/>
      <family val="1"/>
    </font>
    <font>
      <sz val="12"/>
      <color theme="1"/>
      <name val="Arial Narrow"/>
      <family val="2"/>
    </font>
    <font>
      <sz val="10"/>
      <color indexed="20"/>
      <name val="Arial"/>
      <family val="2"/>
    </font>
    <font>
      <sz val="10"/>
      <name val="MS Serif"/>
      <family val="1"/>
    </font>
    <font>
      <sz val="10"/>
      <name val="Courier"/>
      <family val="3"/>
    </font>
    <font>
      <b/>
      <u/>
      <sz val="11"/>
      <name val="Times New Roman"/>
      <family val="1"/>
    </font>
    <font>
      <sz val="10"/>
      <name val="MS Sans Serif"/>
      <family val="2"/>
    </font>
    <font>
      <sz val="1"/>
      <color indexed="8"/>
      <name val="Courier"/>
      <family val="3"/>
    </font>
    <font>
      <sz val="11"/>
      <name val="??"/>
      <family val="3"/>
      <charset val="129"/>
    </font>
    <font>
      <sz val="10"/>
      <name val="Swis721 LtCn BT"/>
      <family val="2"/>
    </font>
    <font>
      <b/>
      <sz val="11"/>
      <color indexed="8"/>
      <name val="Arial"/>
      <family val="2"/>
    </font>
    <font>
      <sz val="10"/>
      <name val="Century Gothic"/>
      <family val="2"/>
    </font>
    <font>
      <sz val="10"/>
      <color indexed="16"/>
      <name val="MS Serif"/>
      <family val="1"/>
    </font>
    <font>
      <sz val="10"/>
      <name val="Book Antiqua"/>
      <family val="1"/>
    </font>
    <font>
      <sz val="11"/>
      <color indexed="16"/>
      <name val="Calibri"/>
      <family val="2"/>
    </font>
    <font>
      <b/>
      <sz val="11"/>
      <color indexed="53"/>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3"/>
      <name val="Calibri"/>
      <family val="2"/>
    </font>
    <font>
      <sz val="11"/>
      <color indexed="19"/>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i/>
      <sz val="8"/>
      <color indexed="23"/>
      <name val="Arial"/>
      <family val="2"/>
    </font>
    <font>
      <i/>
      <sz val="1"/>
      <color indexed="8"/>
      <name val="Courier"/>
      <family val="3"/>
    </font>
    <font>
      <sz val="10"/>
      <color indexed="10"/>
      <name val="Arial"/>
      <family val="2"/>
    </font>
    <font>
      <sz val="8"/>
      <name val="MS Sans Serif"/>
      <family val="2"/>
    </font>
    <font>
      <sz val="8"/>
      <color indexed="17"/>
      <name val="Arial"/>
      <family val="2"/>
    </font>
    <font>
      <sz val="8"/>
      <name val="Arial"/>
      <family val="2"/>
      <charset val="178"/>
    </font>
    <font>
      <b/>
      <u/>
      <sz val="11"/>
      <color indexed="37"/>
      <name val="Arial"/>
      <family val="2"/>
    </font>
    <font>
      <b/>
      <sz val="12"/>
      <name val="Arial"/>
      <family val="2"/>
      <charset val="178"/>
    </font>
    <font>
      <b/>
      <sz val="15"/>
      <color indexed="56"/>
      <name val="Arial"/>
      <family val="2"/>
    </font>
    <font>
      <b/>
      <sz val="13"/>
      <color indexed="56"/>
      <name val="Arial"/>
      <family val="2"/>
    </font>
    <font>
      <b/>
      <sz val="11"/>
      <color indexed="56"/>
      <name val="Arial"/>
      <family val="2"/>
    </font>
    <font>
      <sz val="10"/>
      <name val="Univers (WN)"/>
      <family val="2"/>
    </font>
    <font>
      <sz val="10"/>
      <color indexed="12"/>
      <name val="Arial"/>
      <family val="2"/>
    </font>
    <font>
      <u/>
      <sz val="10"/>
      <color theme="10"/>
      <name val="Arial"/>
      <family val="2"/>
    </font>
    <font>
      <u/>
      <sz val="10"/>
      <color indexed="12"/>
      <name val="Arial"/>
      <family val="2"/>
    </font>
    <font>
      <u/>
      <sz val="11"/>
      <color theme="10"/>
      <name val="Calibri"/>
      <family val="2"/>
    </font>
    <font>
      <u/>
      <sz val="9"/>
      <color indexed="12"/>
      <name val="Arial"/>
      <family val="2"/>
    </font>
    <font>
      <sz val="8"/>
      <color indexed="62"/>
      <name val="Arial"/>
      <family val="2"/>
    </font>
    <font>
      <b/>
      <i/>
      <sz val="12"/>
      <color indexed="10"/>
      <name val="Courier New"/>
      <family val="3"/>
    </font>
    <font>
      <sz val="8"/>
      <color indexed="52"/>
      <name val="Arial"/>
      <family val="2"/>
    </font>
    <font>
      <sz val="11"/>
      <color indexed="52"/>
      <name val="Calibri"/>
      <family val="2"/>
    </font>
    <font>
      <b/>
      <sz val="9"/>
      <name val="Arial"/>
      <family val="2"/>
    </font>
    <font>
      <b/>
      <sz val="11"/>
      <name val="Helv"/>
      <family val="2"/>
    </font>
    <font>
      <sz val="8"/>
      <color indexed="60"/>
      <name val="Arial"/>
      <family val="2"/>
    </font>
    <font>
      <sz val="11"/>
      <color indexed="60"/>
      <name val="Calibri"/>
      <family val="2"/>
    </font>
    <font>
      <sz val="7"/>
      <name val="Small Fonts"/>
      <family val="2"/>
    </font>
    <font>
      <b/>
      <i/>
      <sz val="16"/>
      <name val="Helv"/>
      <charset val="178"/>
    </font>
    <font>
      <b/>
      <i/>
      <sz val="16"/>
      <name val="Helv"/>
    </font>
    <font>
      <sz val="10"/>
      <color indexed="8"/>
      <name val="Arial"/>
      <family val="2"/>
    </font>
    <font>
      <sz val="13"/>
      <name val="Times New Roman"/>
      <family val="1"/>
    </font>
    <font>
      <sz val="12"/>
      <color theme="1"/>
      <name val="Calibri"/>
      <family val="2"/>
    </font>
    <font>
      <sz val="10"/>
      <color theme="1"/>
      <name val="Calibri"/>
      <family val="2"/>
      <scheme val="minor"/>
    </font>
    <font>
      <sz val="11"/>
      <color theme="1"/>
      <name val="Calibri"/>
      <family val="2"/>
    </font>
    <font>
      <sz val="9"/>
      <name val="Lucida Casual"/>
      <family val="4"/>
    </font>
    <font>
      <b/>
      <sz val="8"/>
      <color indexed="63"/>
      <name val="Arial"/>
      <family val="2"/>
    </font>
    <font>
      <b/>
      <sz val="10"/>
      <name val="Arial CE"/>
      <family val="2"/>
      <charset val="238"/>
    </font>
    <font>
      <sz val="10"/>
      <name val="Tms Rmn"/>
      <charset val="178"/>
    </font>
    <font>
      <b/>
      <sz val="10"/>
      <name val="Century Gothic"/>
      <family val="2"/>
    </font>
    <font>
      <sz val="7"/>
      <color indexed="10"/>
      <name val="Helv"/>
    </font>
    <font>
      <sz val="8"/>
      <name val="Helv"/>
      <charset val="178"/>
    </font>
    <font>
      <b/>
      <u/>
      <sz val="10"/>
      <color indexed="18"/>
      <name val="Century Gothic"/>
      <family val="2"/>
    </font>
    <font>
      <u/>
      <sz val="9"/>
      <color indexed="36"/>
      <name val="Arial"/>
      <family val="2"/>
    </font>
    <font>
      <sz val="10"/>
      <name val="Swis721 Lt BT"/>
      <family val="2"/>
    </font>
    <font>
      <sz val="8.5"/>
      <name val="MS Sans Serif"/>
      <family val="2"/>
    </font>
    <font>
      <b/>
      <sz val="12"/>
      <color indexed="18"/>
      <name val="Times New Roman"/>
      <family val="1"/>
    </font>
    <font>
      <b/>
      <sz val="8"/>
      <color indexed="8"/>
      <name val="Helv"/>
      <charset val="178"/>
    </font>
    <font>
      <b/>
      <sz val="11"/>
      <name val="Times New Roman"/>
      <family val="1"/>
    </font>
    <font>
      <b/>
      <i/>
      <sz val="12"/>
      <name val="Times New Roman"/>
      <family val="1"/>
    </font>
    <font>
      <b/>
      <sz val="8"/>
      <color indexed="8"/>
      <name val="Arial"/>
      <family val="2"/>
    </font>
    <font>
      <sz val="8"/>
      <color indexed="12"/>
      <name val="Arial"/>
      <family val="2"/>
    </font>
    <font>
      <sz val="11"/>
      <name val="돋움"/>
      <family val="3"/>
      <charset val="129"/>
    </font>
    <font>
      <sz val="8"/>
      <color indexed="10"/>
      <name val="Arial"/>
      <family val="2"/>
    </font>
    <font>
      <b/>
      <sz val="1"/>
      <color indexed="8"/>
      <name val="Courier"/>
      <family val="3"/>
    </font>
    <font>
      <u/>
      <sz val="9.9"/>
      <color indexed="36"/>
      <name val="돋움"/>
      <family val="3"/>
      <charset val="129"/>
    </font>
    <font>
      <sz val="14"/>
      <name val="뼻뮝"/>
      <family val="3"/>
      <charset val="129"/>
    </font>
    <font>
      <sz val="12"/>
      <name val="뼻뮝"/>
      <family val="1"/>
      <charset val="129"/>
    </font>
    <font>
      <b/>
      <sz val="12"/>
      <color indexed="16"/>
      <name val="굴림체"/>
      <family val="3"/>
      <charset val="129"/>
    </font>
    <font>
      <sz val="12"/>
      <name val="宋体"/>
      <family val="1"/>
      <charset val="129"/>
    </font>
    <font>
      <sz val="12"/>
      <name val="돋움체"/>
      <family val="3"/>
      <charset val="129"/>
    </font>
    <font>
      <sz val="11"/>
      <name val="明朝"/>
      <family val="1"/>
      <charset val="129"/>
    </font>
    <font>
      <sz val="10"/>
      <name val="ＭＳ 明朝"/>
      <family val="3"/>
    </font>
    <font>
      <b/>
      <sz val="10"/>
      <color rgb="FF1F497D"/>
      <name val="Arial Narrow"/>
      <family val="2"/>
    </font>
    <font>
      <b/>
      <sz val="12"/>
      <color rgb="FFFF0000"/>
      <name val="Arial Narrow"/>
      <family val="2"/>
    </font>
    <font>
      <b/>
      <sz val="16"/>
      <name val="Arial Narrow"/>
      <family val="2"/>
    </font>
    <font>
      <b/>
      <sz val="11"/>
      <name val="Arial Narrow"/>
      <family val="2"/>
    </font>
    <font>
      <b/>
      <sz val="11"/>
      <color theme="1"/>
      <name val="Arial Narrow"/>
      <family val="2"/>
    </font>
    <font>
      <sz val="11"/>
      <color theme="1"/>
      <name val="Arial Narrow"/>
      <family val="2"/>
    </font>
    <font>
      <b/>
      <sz val="12"/>
      <color theme="1"/>
      <name val="Arial Narrow"/>
      <family val="2"/>
    </font>
    <font>
      <b/>
      <sz val="16"/>
      <color rgb="FFFF0000"/>
      <name val="Arial Narrow"/>
      <family val="2"/>
    </font>
    <font>
      <b/>
      <sz val="11"/>
      <color rgb="FF00B050"/>
      <name val="Arial Narrow"/>
      <family val="2"/>
    </font>
    <font>
      <b/>
      <sz val="11"/>
      <color rgb="FFFF0000"/>
      <name val="Arial Narrow"/>
      <family val="2"/>
    </font>
    <font>
      <sz val="11"/>
      <color rgb="FF00B050"/>
      <name val="Arial Narrow"/>
      <family val="2"/>
    </font>
    <font>
      <b/>
      <sz val="11"/>
      <color rgb="FFFF0000"/>
      <name val="Calibri"/>
      <family val="2"/>
      <scheme val="minor"/>
    </font>
    <font>
      <b/>
      <sz val="14"/>
      <name val="Calibri"/>
      <family val="2"/>
      <scheme val="minor"/>
    </font>
    <font>
      <sz val="8"/>
      <name val="Calibri"/>
      <family val="2"/>
      <scheme val="minor"/>
    </font>
  </fonts>
  <fills count="12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3" tint="0.39997558519241921"/>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rgb="FFFF000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22"/>
      </patternFill>
    </fill>
    <fill>
      <patternFill patternType="solid">
        <fgColor indexed="55"/>
      </patternFill>
    </fill>
    <fill>
      <patternFill patternType="solid">
        <fgColor indexed="9"/>
        <bgColor indexed="64"/>
      </patternFill>
    </fill>
    <fill>
      <patternFill patternType="solid">
        <fgColor indexed="45"/>
        <bgColor indexed="29"/>
      </patternFill>
    </fill>
    <fill>
      <patternFill patternType="lightGray">
        <fgColor indexed="13"/>
        <bgColor indexed="9"/>
      </patternFill>
    </fill>
    <fill>
      <patternFill patternType="solid">
        <fgColor indexed="41"/>
        <bgColor indexed="27"/>
      </patternFill>
    </fill>
    <fill>
      <patternFill patternType="solid">
        <fgColor indexed="38"/>
        <bgColor indexed="21"/>
      </patternFill>
    </fill>
    <fill>
      <patternFill patternType="solid">
        <fgColor indexed="11"/>
        <bgColor indexed="30"/>
      </patternFill>
    </fill>
    <fill>
      <patternFill patternType="solid">
        <fgColor indexed="21"/>
        <bgColor indexed="41"/>
      </patternFill>
    </fill>
    <fill>
      <patternFill patternType="solid">
        <fgColor indexed="27"/>
        <bgColor indexed="41"/>
      </patternFill>
    </fill>
    <fill>
      <patternFill patternType="solid">
        <fgColor indexed="14"/>
        <bgColor indexed="11"/>
      </patternFill>
    </fill>
    <fill>
      <patternFill patternType="solid">
        <fgColor indexed="31"/>
        <bgColor indexed="15"/>
      </patternFill>
    </fill>
    <fill>
      <patternFill patternType="solid">
        <fgColor indexed="61"/>
        <bgColor indexed="51"/>
      </patternFill>
    </fill>
    <fill>
      <patternFill patternType="solid">
        <fgColor indexed="35"/>
        <bgColor indexed="42"/>
      </patternFill>
    </fill>
    <fill>
      <patternFill patternType="solid">
        <fgColor indexed="22"/>
        <bgColor indexed="31"/>
      </patternFill>
    </fill>
    <fill>
      <patternFill patternType="solid">
        <fgColor indexed="15"/>
        <bgColor indexed="31"/>
      </patternFill>
    </fill>
    <fill>
      <patternFill patternType="solid">
        <fgColor indexed="13"/>
        <bgColor indexed="47"/>
      </patternFill>
    </fill>
    <fill>
      <patternFill patternType="solid">
        <fgColor indexed="24"/>
        <bgColor indexed="40"/>
      </patternFill>
    </fill>
    <fill>
      <patternFill patternType="solid">
        <fgColor indexed="45"/>
        <bgColor indexed="46"/>
      </patternFill>
    </fill>
    <fill>
      <patternFill patternType="solid">
        <fgColor indexed="34"/>
        <bgColor indexed="35"/>
      </patternFill>
    </fill>
    <fill>
      <patternFill patternType="solid">
        <fgColor indexed="46"/>
        <bgColor indexed="55"/>
      </patternFill>
    </fill>
    <fill>
      <patternFill patternType="solid">
        <fgColor indexed="44"/>
        <bgColor indexed="40"/>
      </patternFill>
    </fill>
    <fill>
      <patternFill patternType="solid">
        <fgColor indexed="51"/>
        <bgColor indexed="47"/>
      </patternFill>
    </fill>
    <fill>
      <patternFill patternType="solid">
        <fgColor indexed="48"/>
        <bgColor indexed="49"/>
      </patternFill>
    </fill>
    <fill>
      <patternFill patternType="solid">
        <fgColor indexed="25"/>
        <bgColor indexed="19"/>
      </patternFill>
    </fill>
    <fill>
      <patternFill patternType="solid">
        <fgColor indexed="50"/>
        <bgColor indexed="55"/>
      </patternFill>
    </fill>
    <fill>
      <patternFill patternType="solid">
        <fgColor indexed="54"/>
        <bgColor indexed="23"/>
      </patternFill>
    </fill>
    <fill>
      <patternFill patternType="solid">
        <fgColor indexed="49"/>
        <bgColor indexed="48"/>
      </patternFill>
    </fill>
    <fill>
      <patternFill patternType="solid">
        <fgColor indexed="29"/>
        <bgColor indexed="52"/>
      </patternFill>
    </fill>
    <fill>
      <patternFill patternType="solid">
        <fgColor indexed="60"/>
        <bgColor indexed="13"/>
      </patternFill>
    </fill>
    <fill>
      <patternFill patternType="solid">
        <fgColor indexed="30"/>
        <bgColor indexed="11"/>
      </patternFill>
    </fill>
    <fill>
      <patternFill patternType="solid">
        <fgColor indexed="55"/>
        <bgColor indexed="57"/>
      </patternFill>
    </fill>
    <fill>
      <patternFill patternType="solid">
        <fgColor indexed="42"/>
        <bgColor indexed="35"/>
      </patternFill>
    </fill>
    <fill>
      <patternFill patternType="solid">
        <fgColor indexed="47"/>
        <bgColor indexed="51"/>
      </patternFill>
    </fill>
    <fill>
      <patternFill patternType="solid">
        <fgColor indexed="43"/>
        <bgColor indexed="13"/>
      </patternFill>
    </fill>
    <fill>
      <patternFill patternType="solid">
        <fgColor indexed="26"/>
        <bgColor indexed="11"/>
      </patternFill>
    </fill>
    <fill>
      <patternFill patternType="solid">
        <fgColor indexed="22"/>
        <bgColor indexed="64"/>
      </patternFill>
    </fill>
    <fill>
      <patternFill patternType="solid">
        <fgColor indexed="26"/>
        <bgColor indexed="64"/>
      </patternFill>
    </fill>
    <fill>
      <patternFill patternType="solid">
        <fgColor indexed="26"/>
        <bgColor indexed="9"/>
      </patternFill>
    </fill>
    <fill>
      <patternFill patternType="solid">
        <fgColor indexed="15"/>
      </patternFill>
    </fill>
    <fill>
      <patternFill patternType="solid">
        <fgColor indexed="12"/>
      </patternFill>
    </fill>
    <fill>
      <patternFill patternType="solid">
        <fgColor indexed="43"/>
      </patternFill>
    </fill>
    <fill>
      <patternFill patternType="solid">
        <fgColor indexed="26"/>
      </patternFill>
    </fill>
    <fill>
      <patternFill patternType="mediumGray">
        <fgColor indexed="22"/>
      </patternFill>
    </fill>
    <fill>
      <patternFill patternType="mediumGray">
        <fgColor indexed="22"/>
        <bgColor indexed="9"/>
      </patternFill>
    </fill>
    <fill>
      <patternFill patternType="solid">
        <fgColor indexed="43"/>
        <bgColor indexed="64"/>
      </patternFill>
    </fill>
    <fill>
      <patternFill patternType="solid">
        <fgColor indexed="13"/>
        <bgColor indexed="34"/>
      </patternFill>
    </fill>
    <fill>
      <patternFill patternType="solid">
        <fgColor indexed="25"/>
        <bgColor indexed="61"/>
      </patternFill>
    </fill>
    <fill>
      <patternFill patternType="solid">
        <fgColor indexed="10"/>
        <bgColor indexed="53"/>
      </patternFill>
    </fill>
    <fill>
      <patternFill patternType="solid">
        <fgColor indexed="19"/>
        <bgColor indexed="57"/>
      </patternFill>
    </fill>
    <fill>
      <patternFill patternType="solid">
        <fgColor indexed="43"/>
        <bgColor indexed="26"/>
      </patternFill>
    </fill>
    <fill>
      <patternFill patternType="solid">
        <fgColor rgb="FF00B05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0" tint="-0.34998626667073579"/>
        <bgColor indexed="64"/>
      </patternFill>
    </fill>
    <fill>
      <patternFill patternType="solid">
        <fgColor rgb="FF92D050"/>
        <bgColor indexed="64"/>
      </patternFill>
    </fill>
    <fill>
      <patternFill patternType="solid">
        <fgColor theme="2"/>
        <bgColor indexed="64"/>
      </patternFill>
    </fill>
    <fill>
      <patternFill patternType="solid">
        <fgColor theme="2" tint="-0.249977111117893"/>
        <bgColor indexed="64"/>
      </patternFill>
    </fill>
  </fills>
  <borders count="17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hair">
        <color auto="1"/>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bottom style="medium">
        <color auto="1"/>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hair">
        <color indexed="64"/>
      </bottom>
      <diagonal/>
    </border>
    <border>
      <left/>
      <right/>
      <top/>
      <bottom style="medium">
        <color auto="1"/>
      </bottom>
      <diagonal/>
    </border>
    <border>
      <left style="thin">
        <color indexed="64"/>
      </left>
      <right/>
      <top style="medium">
        <color indexed="64"/>
      </top>
      <bottom style="medium">
        <color indexed="64"/>
      </bottom>
      <diagonal/>
    </border>
    <border>
      <left style="thin">
        <color auto="1"/>
      </left>
      <right style="medium">
        <color auto="1"/>
      </right>
      <top style="medium">
        <color auto="1"/>
      </top>
      <bottom style="medium">
        <color auto="1"/>
      </bottom>
      <diagonal/>
    </border>
    <border>
      <left style="thin">
        <color auto="1"/>
      </left>
      <right style="medium">
        <color auto="1"/>
      </right>
      <top/>
      <bottom style="hair">
        <color auto="1"/>
      </bottom>
      <diagonal/>
    </border>
    <border>
      <left style="thin">
        <color auto="1"/>
      </left>
      <right style="medium">
        <color auto="1"/>
      </right>
      <top style="hair">
        <color auto="1"/>
      </top>
      <bottom style="hair">
        <color auto="1"/>
      </bottom>
      <diagonal/>
    </border>
    <border>
      <left style="thin">
        <color auto="1"/>
      </left>
      <right style="medium">
        <color auto="1"/>
      </right>
      <top style="hair">
        <color auto="1"/>
      </top>
      <bottom style="medium">
        <color auto="1"/>
      </bottom>
      <diagonal/>
    </border>
    <border>
      <left style="thin">
        <color indexed="64"/>
      </left>
      <right/>
      <top style="hair">
        <color indexed="64"/>
      </top>
      <bottom style="hair">
        <color indexed="64"/>
      </bottom>
      <diagonal/>
    </border>
    <border>
      <left style="thin">
        <color auto="1"/>
      </left>
      <right/>
      <top style="hair">
        <color auto="1"/>
      </top>
      <bottom style="medium">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auto="1"/>
      </top>
      <bottom style="medium">
        <color auto="1"/>
      </bottom>
      <diagonal/>
    </border>
    <border>
      <left/>
      <right style="medium">
        <color indexed="64"/>
      </right>
      <top style="medium">
        <color indexed="64"/>
      </top>
      <bottom style="medium">
        <color indexed="64"/>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thin">
        <color indexed="64"/>
      </left>
      <right/>
      <top/>
      <bottom/>
      <diagonal/>
    </border>
    <border>
      <left style="thin">
        <color indexed="64"/>
      </left>
      <right style="medium">
        <color indexed="64"/>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medium">
        <color auto="1"/>
      </top>
      <bottom style="medium">
        <color auto="1"/>
      </bottom>
      <diagonal/>
    </border>
    <border>
      <left/>
      <right/>
      <top style="medium">
        <color indexed="64"/>
      </top>
      <bottom/>
      <diagonal/>
    </border>
    <border>
      <left/>
      <right/>
      <top/>
      <bottom style="thin">
        <color indexed="64"/>
      </bottom>
      <diagonal/>
    </border>
    <border>
      <left style="thin">
        <color indexed="64"/>
      </left>
      <right style="thin">
        <color indexed="64"/>
      </right>
      <top style="thin">
        <color indexed="64"/>
      </top>
      <bottom style="medium">
        <color theme="1"/>
      </bottom>
      <diagonal/>
    </border>
    <border>
      <left style="thin">
        <color indexed="64"/>
      </left>
      <right/>
      <top style="thin">
        <color indexed="64"/>
      </top>
      <bottom style="medium">
        <color theme="1"/>
      </bottom>
      <diagonal/>
    </border>
    <border>
      <left style="double">
        <color auto="1"/>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hair">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auto="1"/>
      </left>
      <right style="thin">
        <color indexed="64"/>
      </right>
      <top style="thin">
        <color indexed="64"/>
      </top>
      <bottom style="thin">
        <color indexed="64"/>
      </bottom>
      <diagonal/>
    </border>
    <border>
      <left style="double">
        <color auto="1"/>
      </left>
      <right style="thin">
        <color indexed="64"/>
      </right>
      <top style="hair">
        <color indexed="64"/>
      </top>
      <bottom style="hair">
        <color indexed="64"/>
      </bottom>
      <diagonal/>
    </border>
    <border>
      <left/>
      <right style="thin">
        <color indexed="64"/>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double">
        <color auto="1"/>
      </left>
      <right/>
      <top/>
      <bottom/>
      <diagonal/>
    </border>
    <border>
      <left/>
      <right style="double">
        <color auto="1"/>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double">
        <color auto="1"/>
      </right>
      <top style="thin">
        <color indexed="64"/>
      </top>
      <bottom style="thin">
        <color indexed="64"/>
      </bottom>
      <diagonal/>
    </border>
    <border>
      <left/>
      <right style="thin">
        <color indexed="64"/>
      </right>
      <top style="hair">
        <color indexed="64"/>
      </top>
      <bottom style="hair">
        <color indexed="64"/>
      </bottom>
      <diagonal/>
    </border>
    <border>
      <left style="double">
        <color auto="1"/>
      </left>
      <right style="thin">
        <color indexed="64"/>
      </right>
      <top/>
      <bottom style="hair">
        <color indexed="64"/>
      </bottom>
      <diagonal/>
    </border>
    <border>
      <left style="thin">
        <color indexed="64"/>
      </left>
      <right style="double">
        <color auto="1"/>
      </right>
      <top/>
      <bottom style="hair">
        <color indexed="64"/>
      </bottom>
      <diagonal/>
    </border>
    <border>
      <left style="hair">
        <color auto="1"/>
      </left>
      <right style="hair">
        <color auto="1"/>
      </right>
      <top style="hair">
        <color auto="1"/>
      </top>
      <bottom style="hair">
        <color auto="1"/>
      </bottom>
      <diagonal/>
    </border>
    <border>
      <left style="thin">
        <color indexed="64"/>
      </left>
      <right style="double">
        <color auto="1"/>
      </right>
      <top style="hair">
        <color indexed="64"/>
      </top>
      <bottom style="hair">
        <color indexed="64"/>
      </bottom>
      <diagonal/>
    </border>
    <border>
      <left style="double">
        <color auto="1"/>
      </left>
      <right style="thin">
        <color indexed="64"/>
      </right>
      <top/>
      <bottom/>
      <diagonal/>
    </border>
    <border>
      <left style="double">
        <color auto="1"/>
      </left>
      <right style="thin">
        <color indexed="64"/>
      </right>
      <top style="hair">
        <color indexed="64"/>
      </top>
      <bottom style="thin">
        <color indexed="64"/>
      </bottom>
      <diagonal/>
    </border>
    <border>
      <left style="thin">
        <color indexed="64"/>
      </left>
      <right style="double">
        <color auto="1"/>
      </right>
      <top style="thin">
        <color indexed="64"/>
      </top>
      <bottom style="thin">
        <color indexed="64"/>
      </bottom>
      <diagonal/>
    </border>
    <border>
      <left style="double">
        <color auto="1"/>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double">
        <color auto="1"/>
      </right>
      <top style="thin">
        <color indexed="64"/>
      </top>
      <bottom style="hair">
        <color indexed="64"/>
      </bottom>
      <diagonal/>
    </border>
    <border>
      <left style="thin">
        <color indexed="64"/>
      </left>
      <right style="double">
        <color auto="1"/>
      </right>
      <top style="hair">
        <color indexed="64"/>
      </top>
      <bottom style="thin">
        <color indexed="64"/>
      </bottom>
      <diagonal/>
    </border>
    <border>
      <left/>
      <right/>
      <top style="thin">
        <color indexed="64"/>
      </top>
      <bottom/>
      <diagonal/>
    </border>
    <border>
      <left style="hair">
        <color auto="1"/>
      </left>
      <right style="thin">
        <color auto="1"/>
      </right>
      <top style="hair">
        <color auto="1"/>
      </top>
      <bottom style="hair">
        <color auto="1"/>
      </bottom>
      <diagonal/>
    </border>
    <border>
      <left style="thin">
        <color indexed="64"/>
      </left>
      <right style="double">
        <color auto="1"/>
      </right>
      <top style="hair">
        <color indexed="64"/>
      </top>
      <bottom/>
      <diagonal/>
    </border>
    <border>
      <left style="double">
        <color auto="1"/>
      </left>
      <right/>
      <top/>
      <bottom style="double">
        <color auto="1"/>
      </bottom>
      <diagonal/>
    </border>
    <border>
      <left/>
      <right/>
      <top/>
      <bottom style="double">
        <color auto="1"/>
      </bottom>
      <diagonal/>
    </border>
    <border>
      <left style="thin">
        <color indexed="64"/>
      </left>
      <right style="thin">
        <color indexed="64"/>
      </right>
      <top style="thin">
        <color indexed="64"/>
      </top>
      <bottom style="double">
        <color auto="1"/>
      </bottom>
      <diagonal/>
    </border>
    <border>
      <left style="thin">
        <color indexed="64"/>
      </left>
      <right style="double">
        <color auto="1"/>
      </right>
      <top style="thin">
        <color indexed="64"/>
      </top>
      <bottom style="double">
        <color auto="1"/>
      </bottom>
      <diagonal/>
    </border>
    <border>
      <left style="double">
        <color auto="1"/>
      </left>
      <right style="thin">
        <color auto="1"/>
      </right>
      <top style="hair">
        <color auto="1"/>
      </top>
      <bottom/>
      <diagonal/>
    </border>
    <border>
      <left/>
      <right/>
      <top style="medium">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right style="medium">
        <color indexed="64"/>
      </right>
      <top/>
      <bottom/>
      <diagonal/>
    </border>
    <border>
      <left style="medium">
        <color indexed="64"/>
      </left>
      <right style="thin">
        <color indexed="64"/>
      </right>
      <top style="thin">
        <color indexed="64"/>
      </top>
      <bottom style="hair">
        <color indexed="64"/>
      </bottom>
      <diagonal/>
    </border>
    <border>
      <left style="medium">
        <color indexed="64"/>
      </left>
      <right style="hair">
        <color auto="1"/>
      </right>
      <top style="hair">
        <color auto="1"/>
      </top>
      <bottom style="hair">
        <color auto="1"/>
      </bottom>
      <diagonal/>
    </border>
    <border>
      <left style="medium">
        <color indexed="64"/>
      </left>
      <right style="hair">
        <color auto="1"/>
      </right>
      <top style="hair">
        <color auto="1"/>
      </top>
      <bottom style="medium">
        <color indexed="64"/>
      </bottom>
      <diagonal/>
    </border>
    <border>
      <left style="hair">
        <color auto="1"/>
      </left>
      <right style="thin">
        <color auto="1"/>
      </right>
      <top style="hair">
        <color auto="1"/>
      </top>
      <bottom style="medium">
        <color indexed="64"/>
      </bottom>
      <diagonal/>
    </border>
    <border>
      <left/>
      <right style="medium">
        <color indexed="64"/>
      </right>
      <top/>
      <bottom style="medium">
        <color indexed="64"/>
      </bottom>
      <diagonal/>
    </border>
    <border>
      <left style="double">
        <color auto="1"/>
      </left>
      <right style="thin">
        <color auto="1"/>
      </right>
      <top style="hair">
        <color auto="1"/>
      </top>
      <bottom style="double">
        <color auto="1"/>
      </bottom>
      <diagonal/>
    </border>
    <border>
      <left style="thin">
        <color auto="1"/>
      </left>
      <right style="thin">
        <color auto="1"/>
      </right>
      <top style="hair">
        <color auto="1"/>
      </top>
      <bottom style="double">
        <color auto="1"/>
      </bottom>
      <diagonal/>
    </border>
    <border>
      <left/>
      <right/>
      <top/>
      <bottom style="hair">
        <color auto="1"/>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auto="1"/>
      </left>
      <right style="hair">
        <color auto="1"/>
      </right>
      <top style="thin">
        <color auto="1"/>
      </top>
      <bottom style="hair">
        <color auto="1"/>
      </bottom>
      <diagonal/>
    </border>
    <border>
      <left style="thin">
        <color indexed="64"/>
      </left>
      <right style="thin">
        <color auto="1"/>
      </right>
      <top style="thin">
        <color indexed="64"/>
      </top>
      <bottom/>
      <diagonal/>
    </border>
    <border>
      <left style="thin">
        <color indexed="23"/>
      </left>
      <right style="thin">
        <color indexed="23"/>
      </right>
      <top style="thin">
        <color indexed="23"/>
      </top>
      <bottom style="thin">
        <color indexed="23"/>
      </bottom>
      <diagonal/>
    </border>
    <border>
      <left/>
      <right/>
      <top/>
      <bottom style="thick">
        <color indexed="48"/>
      </bottom>
      <diagonal/>
    </border>
    <border>
      <left/>
      <right/>
      <top/>
      <bottom style="thick">
        <color indexed="40"/>
      </bottom>
      <diagonal/>
    </border>
    <border>
      <left/>
      <right/>
      <top/>
      <bottom style="medium">
        <color indexed="24"/>
      </bottom>
      <diagonal/>
    </border>
    <border>
      <left/>
      <right/>
      <top/>
      <bottom style="double">
        <color indexed="52"/>
      </bottom>
      <diagonal/>
    </border>
    <border>
      <left style="thin">
        <color indexed="57"/>
      </left>
      <right style="thin">
        <color indexed="57"/>
      </right>
      <top style="thin">
        <color indexed="57"/>
      </top>
      <bottom style="thin">
        <color indexed="57"/>
      </bottom>
      <diagonal/>
    </border>
    <border>
      <left style="thin">
        <color indexed="63"/>
      </left>
      <right style="thin">
        <color indexed="63"/>
      </right>
      <top style="thin">
        <color indexed="63"/>
      </top>
      <bottom style="thin">
        <color indexed="63"/>
      </bottom>
      <diagonal/>
    </border>
    <border>
      <left/>
      <right/>
      <top style="thin">
        <color indexed="48"/>
      </top>
      <bottom style="double">
        <color indexed="48"/>
      </bottom>
      <diagonal/>
    </border>
    <border>
      <left style="thin">
        <color indexed="9"/>
      </left>
      <right style="thin">
        <color indexed="64"/>
      </right>
      <top style="thin">
        <color indexed="9"/>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right/>
      <top/>
      <bottom style="medium">
        <color indexed="64"/>
      </bottom>
      <diagonal/>
    </border>
    <border>
      <left style="medium">
        <color indexed="8"/>
      </left>
      <right style="thin">
        <color indexed="8"/>
      </right>
      <top style="thin">
        <color indexed="8"/>
      </top>
      <bottom style="medium">
        <color indexed="8"/>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right/>
      <top style="double">
        <color indexed="64"/>
      </top>
      <bottom/>
      <diagonal/>
    </border>
    <border>
      <left style="thin">
        <color indexed="64"/>
      </left>
      <right/>
      <top style="medium">
        <color indexed="64"/>
      </top>
      <bottom/>
      <diagonal/>
    </border>
    <border>
      <left style="thin">
        <color auto="1"/>
      </left>
      <right style="medium">
        <color auto="1"/>
      </right>
      <top style="medium">
        <color auto="1"/>
      </top>
      <bottom style="hair">
        <color auto="1"/>
      </bottom>
      <diagonal/>
    </border>
    <border>
      <left/>
      <right/>
      <top style="medium">
        <color auto="1"/>
      </top>
      <bottom style="hair">
        <color auto="1"/>
      </bottom>
      <diagonal/>
    </border>
    <border>
      <left/>
      <right/>
      <top style="hair">
        <color auto="1"/>
      </top>
      <bottom style="hair">
        <color auto="1"/>
      </bottom>
      <diagonal/>
    </border>
    <border>
      <left/>
      <right/>
      <top style="hair">
        <color auto="1"/>
      </top>
      <bottom style="medium">
        <color auto="1"/>
      </bottom>
      <diagonal/>
    </border>
    <border>
      <left style="medium">
        <color auto="1"/>
      </left>
      <right style="thin">
        <color auto="1"/>
      </right>
      <top/>
      <bottom style="thin">
        <color auto="1"/>
      </bottom>
      <diagonal/>
    </border>
    <border>
      <left style="medium">
        <color indexed="64"/>
      </left>
      <right style="hair">
        <color auto="1"/>
      </right>
      <top style="hair">
        <color auto="1"/>
      </top>
      <bottom/>
      <diagonal/>
    </border>
    <border>
      <left style="hair">
        <color auto="1"/>
      </left>
      <right style="thin">
        <color auto="1"/>
      </right>
      <top style="hair">
        <color auto="1"/>
      </top>
      <bottom/>
      <diagonal/>
    </border>
    <border>
      <left style="medium">
        <color auto="1"/>
      </left>
      <right style="thin">
        <color auto="1"/>
      </right>
      <top style="hair">
        <color auto="1"/>
      </top>
      <bottom/>
      <diagonal/>
    </border>
    <border>
      <left style="thin">
        <color indexed="64"/>
      </left>
      <right style="double">
        <color auto="1"/>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auto="1"/>
      </left>
      <right style="medium">
        <color auto="1"/>
      </right>
      <top style="hair">
        <color auto="1"/>
      </top>
      <bottom/>
      <diagonal/>
    </border>
    <border>
      <left/>
      <right/>
      <top style="hair">
        <color auto="1"/>
      </top>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hair">
        <color auto="1"/>
      </bottom>
      <diagonal/>
    </border>
    <border>
      <left/>
      <right style="thin">
        <color auto="1"/>
      </right>
      <top style="thin">
        <color auto="1"/>
      </top>
      <bottom style="hair">
        <color auto="1"/>
      </bottom>
      <diagonal/>
    </border>
    <border>
      <left/>
      <right style="thin">
        <color indexed="64"/>
      </right>
      <top style="hair">
        <color indexed="64"/>
      </top>
      <bottom style="thin">
        <color indexed="64"/>
      </bottom>
      <diagonal/>
    </border>
    <border>
      <left style="thin">
        <color auto="1"/>
      </left>
      <right style="thin">
        <color auto="1"/>
      </right>
      <top style="medium">
        <color theme="1"/>
      </top>
      <bottom style="thin">
        <color auto="1"/>
      </bottom>
      <diagonal/>
    </border>
    <border>
      <left style="thin">
        <color auto="1"/>
      </left>
      <right style="thin">
        <color auto="1"/>
      </right>
      <top style="medium">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medium">
        <color auto="1"/>
      </left>
      <right/>
      <top style="hair">
        <color auto="1"/>
      </top>
      <bottom style="medium">
        <color indexed="64"/>
      </bottom>
      <diagonal/>
    </border>
    <border>
      <left style="medium">
        <color auto="1"/>
      </left>
      <right style="thin">
        <color auto="1"/>
      </right>
      <top style="hair">
        <color auto="1"/>
      </top>
      <bottom style="thin">
        <color indexed="64"/>
      </bottom>
      <diagonal/>
    </border>
    <border>
      <left/>
      <right style="thin">
        <color indexed="64"/>
      </right>
      <top style="hair">
        <color indexed="64"/>
      </top>
      <bottom/>
      <diagonal/>
    </border>
  </borders>
  <cellStyleXfs count="63921">
    <xf numFmtId="0" fontId="0" fillId="0" borderId="0"/>
    <xf numFmtId="43" fontId="1" fillId="0" borderId="0" applyFont="0" applyFill="0" applyBorder="0" applyAlignment="0" applyProtection="0"/>
    <xf numFmtId="9" fontId="1"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1" fillId="0" borderId="0"/>
    <xf numFmtId="0" fontId="1" fillId="0" borderId="0"/>
    <xf numFmtId="0" fontId="37" fillId="0" borderId="0"/>
    <xf numFmtId="43" fontId="39"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1" fillId="0" borderId="0"/>
    <xf numFmtId="43" fontId="17" fillId="0" borderId="0" applyFont="0" applyFill="0" applyBorder="0" applyAlignment="0" applyProtection="0"/>
    <xf numFmtId="43" fontId="1" fillId="0" borderId="0" applyFont="0" applyFill="0" applyBorder="0" applyAlignment="0" applyProtection="0"/>
    <xf numFmtId="0" fontId="49" fillId="0" borderId="0"/>
    <xf numFmtId="0" fontId="52" fillId="0" borderId="65">
      <alignment horizontal="center"/>
    </xf>
    <xf numFmtId="172" fontId="52" fillId="0" borderId="65">
      <alignment horizontal="center"/>
    </xf>
    <xf numFmtId="173" fontId="53" fillId="0" borderId="0" applyFont="0" applyFill="0" applyBorder="0" applyAlignment="0" applyProtection="0"/>
    <xf numFmtId="174" fontId="54"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0" fontId="55" fillId="0" borderId="0"/>
    <xf numFmtId="0" fontId="55" fillId="0" borderId="0"/>
    <xf numFmtId="40" fontId="54" fillId="0" borderId="0" applyFont="0" applyFill="0" applyBorder="0" applyAlignment="0" applyProtection="0"/>
    <xf numFmtId="38" fontId="54" fillId="0" borderId="0" applyFont="0" applyFill="0" applyBorder="0" applyAlignment="0" applyProtection="0"/>
    <xf numFmtId="0" fontId="56" fillId="0" borderId="0"/>
    <xf numFmtId="0" fontId="57" fillId="0" borderId="0"/>
    <xf numFmtId="0" fontId="58" fillId="0" borderId="0"/>
    <xf numFmtId="0" fontId="59" fillId="0" borderId="0"/>
    <xf numFmtId="0" fontId="58" fillId="0" borderId="0"/>
    <xf numFmtId="0" fontId="58" fillId="0" borderId="0"/>
    <xf numFmtId="0" fontId="59" fillId="0" borderId="0"/>
    <xf numFmtId="0" fontId="57" fillId="0" borderId="0"/>
    <xf numFmtId="0" fontId="59" fillId="0" borderId="0"/>
    <xf numFmtId="0" fontId="59" fillId="0" borderId="0"/>
    <xf numFmtId="0" fontId="59" fillId="0" borderId="0"/>
    <xf numFmtId="0" fontId="58" fillId="0" borderId="0"/>
    <xf numFmtId="0" fontId="59" fillId="0" borderId="0"/>
    <xf numFmtId="0" fontId="60" fillId="0" borderId="0"/>
    <xf numFmtId="0" fontId="59" fillId="0" borderId="0"/>
    <xf numFmtId="0" fontId="61" fillId="0" borderId="0"/>
    <xf numFmtId="0" fontId="61" fillId="0" borderId="0"/>
    <xf numFmtId="0" fontId="59" fillId="0" borderId="0"/>
    <xf numFmtId="0" fontId="59" fillId="0" borderId="0"/>
    <xf numFmtId="0" fontId="59" fillId="0" borderId="0"/>
    <xf numFmtId="0" fontId="61" fillId="0" borderId="0"/>
    <xf numFmtId="0" fontId="6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7" fillId="0" borderId="0"/>
    <xf numFmtId="0" fontId="58" fillId="0" borderId="0"/>
    <xf numFmtId="0" fontId="58"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8" fillId="0" borderId="0"/>
    <xf numFmtId="0" fontId="58" fillId="0" borderId="0"/>
    <xf numFmtId="0" fontId="59" fillId="0" borderId="0"/>
    <xf numFmtId="0" fontId="59" fillId="0" borderId="0"/>
    <xf numFmtId="0" fontId="59" fillId="0" borderId="0"/>
    <xf numFmtId="0" fontId="62" fillId="0" borderId="111" applyNumberFormat="0">
      <alignment horizontal="right"/>
    </xf>
    <xf numFmtId="0" fontId="58" fillId="0" borderId="0"/>
    <xf numFmtId="0" fontId="59" fillId="0" borderId="0"/>
    <xf numFmtId="0" fontId="17" fillId="0" borderId="0"/>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17" fillId="0" borderId="40"/>
    <xf numFmtId="1" fontId="20" fillId="0" borderId="40">
      <alignment horizontal="center"/>
    </xf>
    <xf numFmtId="1" fontId="17" fillId="0" borderId="40"/>
    <xf numFmtId="1" fontId="20" fillId="0" borderId="40">
      <alignment horizontal="center"/>
    </xf>
    <xf numFmtId="1" fontId="17" fillId="0" borderId="40"/>
    <xf numFmtId="1" fontId="17" fillId="0" borderId="40"/>
    <xf numFmtId="1" fontId="17" fillId="0" borderId="40"/>
    <xf numFmtId="1" fontId="17" fillId="0" borderId="40"/>
    <xf numFmtId="1" fontId="17" fillId="0" borderId="40"/>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17" fillId="0" borderId="40"/>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17" fillId="0" borderId="40"/>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17" fillId="0" borderId="40"/>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17" fillId="0" borderId="40"/>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17" fillId="0" borderId="40"/>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17" fillId="0" borderId="40"/>
    <xf numFmtId="1" fontId="17" fillId="0" borderId="40"/>
    <xf numFmtId="1" fontId="17" fillId="0" borderId="40"/>
    <xf numFmtId="1" fontId="17" fillId="0" borderId="40"/>
    <xf numFmtId="1" fontId="17" fillId="0" borderId="40"/>
    <xf numFmtId="1" fontId="17" fillId="0" borderId="40"/>
    <xf numFmtId="1" fontId="17" fillId="0" borderId="40"/>
    <xf numFmtId="1" fontId="17" fillId="0" borderId="40"/>
    <xf numFmtId="1" fontId="17" fillId="0" borderId="40"/>
    <xf numFmtId="1" fontId="17" fillId="0" borderId="40"/>
    <xf numFmtId="1" fontId="17" fillId="0" borderId="40"/>
    <xf numFmtId="1" fontId="17" fillId="0" borderId="40"/>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63"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1" fontId="20" fillId="0" borderId="40">
      <alignment horizontal="center"/>
    </xf>
    <xf numFmtId="0" fontId="64" fillId="48"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49" fillId="48"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64" fillId="4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64" fillId="4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64" fillId="48" borderId="0" applyNumberFormat="0" applyBorder="0" applyAlignment="0" applyProtection="0"/>
    <xf numFmtId="0" fontId="49" fillId="48" borderId="0" applyNumberFormat="0" applyBorder="0" applyAlignment="0" applyProtection="0"/>
    <xf numFmtId="0" fontId="49" fillId="48"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1" fillId="10"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65" fillId="10" borderId="0" applyNumberFormat="0" applyBorder="0" applyAlignment="0" applyProtection="0"/>
    <xf numFmtId="0" fontId="49" fillId="4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65" fillId="10" borderId="0" applyNumberFormat="0" applyBorder="0" applyAlignment="0" applyProtection="0"/>
    <xf numFmtId="0" fontId="65" fillId="10" borderId="0" applyNumberFormat="0" applyBorder="0" applyAlignment="0" applyProtection="0"/>
    <xf numFmtId="0" fontId="1" fillId="10" borderId="0" applyNumberFormat="0" applyBorder="0" applyAlignment="0" applyProtection="0"/>
    <xf numFmtId="0" fontId="64" fillId="4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65" fillId="10" borderId="0" applyNumberFormat="0" applyBorder="0" applyAlignment="0" applyProtection="0"/>
    <xf numFmtId="0" fontId="65" fillId="10" borderId="0" applyNumberFormat="0" applyBorder="0" applyAlignment="0" applyProtection="0"/>
    <xf numFmtId="0" fontId="65" fillId="10" borderId="0" applyNumberFormat="0" applyBorder="0" applyAlignment="0" applyProtection="0"/>
    <xf numFmtId="0" fontId="1" fillId="10" borderId="0" applyNumberFormat="0" applyBorder="0" applyAlignment="0" applyProtection="0"/>
    <xf numFmtId="0" fontId="64" fillId="4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64" fillId="4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49" fillId="49"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64" fillId="49"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64" fillId="49"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64"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1" fillId="14"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65" fillId="14" borderId="0" applyNumberFormat="0" applyBorder="0" applyAlignment="0" applyProtection="0"/>
    <xf numFmtId="0" fontId="49" fillId="49"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65" fillId="14" borderId="0" applyNumberFormat="0" applyBorder="0" applyAlignment="0" applyProtection="0"/>
    <xf numFmtId="0" fontId="65" fillId="14" borderId="0" applyNumberFormat="0" applyBorder="0" applyAlignment="0" applyProtection="0"/>
    <xf numFmtId="0" fontId="1" fillId="14" borderId="0" applyNumberFormat="0" applyBorder="0" applyAlignment="0" applyProtection="0"/>
    <xf numFmtId="0" fontId="64" fillId="49"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65" fillId="14" borderId="0" applyNumberFormat="0" applyBorder="0" applyAlignment="0" applyProtection="0"/>
    <xf numFmtId="0" fontId="65" fillId="14" borderId="0" applyNumberFormat="0" applyBorder="0" applyAlignment="0" applyProtection="0"/>
    <xf numFmtId="0" fontId="65" fillId="14" borderId="0" applyNumberFormat="0" applyBorder="0" applyAlignment="0" applyProtection="0"/>
    <xf numFmtId="0" fontId="1" fillId="14" borderId="0" applyNumberFormat="0" applyBorder="0" applyAlignment="0" applyProtection="0"/>
    <xf numFmtId="0" fontId="64" fillId="49"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64" fillId="49"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49" fillId="50"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64" fillId="5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64" fillId="5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64"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1" fillId="18"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65" fillId="18" borderId="0" applyNumberFormat="0" applyBorder="0" applyAlignment="0" applyProtection="0"/>
    <xf numFmtId="0" fontId="49" fillId="5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65" fillId="18" borderId="0" applyNumberFormat="0" applyBorder="0" applyAlignment="0" applyProtection="0"/>
    <xf numFmtId="0" fontId="65" fillId="18" borderId="0" applyNumberFormat="0" applyBorder="0" applyAlignment="0" applyProtection="0"/>
    <xf numFmtId="0" fontId="1" fillId="18" borderId="0" applyNumberFormat="0" applyBorder="0" applyAlignment="0" applyProtection="0"/>
    <xf numFmtId="0" fontId="64" fillId="5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65" fillId="18" borderId="0" applyNumberFormat="0" applyBorder="0" applyAlignment="0" applyProtection="0"/>
    <xf numFmtId="0" fontId="65" fillId="18" borderId="0" applyNumberFormat="0" applyBorder="0" applyAlignment="0" applyProtection="0"/>
    <xf numFmtId="0" fontId="65" fillId="18" borderId="0" applyNumberFormat="0" applyBorder="0" applyAlignment="0" applyProtection="0"/>
    <xf numFmtId="0" fontId="1" fillId="18" borderId="0" applyNumberFormat="0" applyBorder="0" applyAlignment="0" applyProtection="0"/>
    <xf numFmtId="0" fontId="64" fillId="5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64" fillId="5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49"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64" fillId="51"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64" fillId="51"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64" fillId="51" borderId="0" applyNumberFormat="0" applyBorder="0" applyAlignment="0" applyProtection="0"/>
    <xf numFmtId="0" fontId="49" fillId="51" borderId="0" applyNumberFormat="0" applyBorder="0" applyAlignment="0" applyProtection="0"/>
    <xf numFmtId="0" fontId="49"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1" fillId="22"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5" fillId="22" borderId="0" applyNumberFormat="0" applyBorder="0" applyAlignment="0" applyProtection="0"/>
    <xf numFmtId="0" fontId="49" fillId="51"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65" fillId="22" borderId="0" applyNumberFormat="0" applyBorder="0" applyAlignment="0" applyProtection="0"/>
    <xf numFmtId="0" fontId="65" fillId="22" borderId="0" applyNumberFormat="0" applyBorder="0" applyAlignment="0" applyProtection="0"/>
    <xf numFmtId="0" fontId="1" fillId="22" borderId="0" applyNumberFormat="0" applyBorder="0" applyAlignment="0" applyProtection="0"/>
    <xf numFmtId="0" fontId="64" fillId="51"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65" fillId="22" borderId="0" applyNumberFormat="0" applyBorder="0" applyAlignment="0" applyProtection="0"/>
    <xf numFmtId="0" fontId="65" fillId="22" borderId="0" applyNumberFormat="0" applyBorder="0" applyAlignment="0" applyProtection="0"/>
    <xf numFmtId="0" fontId="65" fillId="22" borderId="0" applyNumberFormat="0" applyBorder="0" applyAlignment="0" applyProtection="0"/>
    <xf numFmtId="0" fontId="1" fillId="22" borderId="0" applyNumberFormat="0" applyBorder="0" applyAlignment="0" applyProtection="0"/>
    <xf numFmtId="0" fontId="64" fillId="51"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64" fillId="51"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0" fontId="49" fillId="52"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4" fillId="5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4" fillId="5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4"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0" fontId="1" fillId="26"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0" fontId="65" fillId="26" borderId="0" applyNumberFormat="0" applyBorder="0" applyAlignment="0" applyProtection="0"/>
    <xf numFmtId="0" fontId="49" fillId="5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5" fillId="26" borderId="0" applyNumberFormat="0" applyBorder="0" applyAlignment="0" applyProtection="0"/>
    <xf numFmtId="0" fontId="65" fillId="26" borderId="0" applyNumberFormat="0" applyBorder="0" applyAlignment="0" applyProtection="0"/>
    <xf numFmtId="0" fontId="1" fillId="26" borderId="0" applyNumberFormat="0" applyBorder="0" applyAlignment="0" applyProtection="0"/>
    <xf numFmtId="0" fontId="64" fillId="5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5" fillId="26" borderId="0" applyNumberFormat="0" applyBorder="0" applyAlignment="0" applyProtection="0"/>
    <xf numFmtId="0" fontId="65" fillId="26" borderId="0" applyNumberFormat="0" applyBorder="0" applyAlignment="0" applyProtection="0"/>
    <xf numFmtId="0" fontId="65" fillId="26" borderId="0" applyNumberFormat="0" applyBorder="0" applyAlignment="0" applyProtection="0"/>
    <xf numFmtId="0" fontId="1" fillId="26" borderId="0" applyNumberFormat="0" applyBorder="0" applyAlignment="0" applyProtection="0"/>
    <xf numFmtId="0" fontId="64" fillId="5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4" fillId="5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49"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4" fillId="53"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4" fillId="53"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4" fillId="53"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1" fillId="30"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5" fillId="30" borderId="0" applyNumberFormat="0" applyBorder="0" applyAlignment="0" applyProtection="0"/>
    <xf numFmtId="0" fontId="49" fillId="53"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5" fillId="30" borderId="0" applyNumberFormat="0" applyBorder="0" applyAlignment="0" applyProtection="0"/>
    <xf numFmtId="0" fontId="65" fillId="30" borderId="0" applyNumberFormat="0" applyBorder="0" applyAlignment="0" applyProtection="0"/>
    <xf numFmtId="0" fontId="1" fillId="30" borderId="0" applyNumberFormat="0" applyBorder="0" applyAlignment="0" applyProtection="0"/>
    <xf numFmtId="0" fontId="64" fillId="53"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5" fillId="30" borderId="0" applyNumberFormat="0" applyBorder="0" applyAlignment="0" applyProtection="0"/>
    <xf numFmtId="0" fontId="65" fillId="30" borderId="0" applyNumberFormat="0" applyBorder="0" applyAlignment="0" applyProtection="0"/>
    <xf numFmtId="0" fontId="65" fillId="30" borderId="0" applyNumberFormat="0" applyBorder="0" applyAlignment="0" applyProtection="0"/>
    <xf numFmtId="0" fontId="1" fillId="30" borderId="0" applyNumberFormat="0" applyBorder="0" applyAlignment="0" applyProtection="0"/>
    <xf numFmtId="0" fontId="64" fillId="53"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4" fillId="53"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49"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4" fillId="5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4" fillId="5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4" fillId="54" borderId="0" applyNumberFormat="0" applyBorder="0" applyAlignment="0" applyProtection="0"/>
    <xf numFmtId="0" fontId="49" fillId="54" borderId="0" applyNumberFormat="0" applyBorder="0" applyAlignment="0" applyProtection="0"/>
    <xf numFmtId="0" fontId="49"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1" fillId="11"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5" fillId="11" borderId="0" applyNumberFormat="0" applyBorder="0" applyAlignment="0" applyProtection="0"/>
    <xf numFmtId="0" fontId="49" fillId="5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5" fillId="11" borderId="0" applyNumberFormat="0" applyBorder="0" applyAlignment="0" applyProtection="0"/>
    <xf numFmtId="0" fontId="65" fillId="11" borderId="0" applyNumberFormat="0" applyBorder="0" applyAlignment="0" applyProtection="0"/>
    <xf numFmtId="0" fontId="1" fillId="11" borderId="0" applyNumberFormat="0" applyBorder="0" applyAlignment="0" applyProtection="0"/>
    <xf numFmtId="0" fontId="64" fillId="5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5" fillId="11" borderId="0" applyNumberFormat="0" applyBorder="0" applyAlignment="0" applyProtection="0"/>
    <xf numFmtId="0" fontId="65" fillId="11" borderId="0" applyNumberFormat="0" applyBorder="0" applyAlignment="0" applyProtection="0"/>
    <xf numFmtId="0" fontId="65" fillId="11" borderId="0" applyNumberFormat="0" applyBorder="0" applyAlignment="0" applyProtection="0"/>
    <xf numFmtId="0" fontId="1" fillId="11" borderId="0" applyNumberFormat="0" applyBorder="0" applyAlignment="0" applyProtection="0"/>
    <xf numFmtId="0" fontId="64" fillId="5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4" fillId="5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49" fillId="55"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4" fillId="5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4" fillId="5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4" fillId="55" borderId="0" applyNumberFormat="0" applyBorder="0" applyAlignment="0" applyProtection="0"/>
    <xf numFmtId="0" fontId="49" fillId="55" borderId="0" applyNumberFormat="0" applyBorder="0" applyAlignment="0" applyProtection="0"/>
    <xf numFmtId="0" fontId="49" fillId="55"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1" fillId="15"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65" fillId="15" borderId="0" applyNumberFormat="0" applyBorder="0" applyAlignment="0" applyProtection="0"/>
    <xf numFmtId="0" fontId="49" fillId="5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5" fillId="15" borderId="0" applyNumberFormat="0" applyBorder="0" applyAlignment="0" applyProtection="0"/>
    <xf numFmtId="0" fontId="65" fillId="15" borderId="0" applyNumberFormat="0" applyBorder="0" applyAlignment="0" applyProtection="0"/>
    <xf numFmtId="0" fontId="1" fillId="15" borderId="0" applyNumberFormat="0" applyBorder="0" applyAlignment="0" applyProtection="0"/>
    <xf numFmtId="0" fontId="64" fillId="5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5" fillId="15" borderId="0" applyNumberFormat="0" applyBorder="0" applyAlignment="0" applyProtection="0"/>
    <xf numFmtId="0" fontId="65" fillId="15" borderId="0" applyNumberFormat="0" applyBorder="0" applyAlignment="0" applyProtection="0"/>
    <xf numFmtId="0" fontId="65" fillId="15" borderId="0" applyNumberFormat="0" applyBorder="0" applyAlignment="0" applyProtection="0"/>
    <xf numFmtId="0" fontId="1" fillId="15" borderId="0" applyNumberFormat="0" applyBorder="0" applyAlignment="0" applyProtection="0"/>
    <xf numFmtId="0" fontId="64" fillId="5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4" fillId="5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49" fillId="56"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64" fillId="56"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64" fillId="56"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64" fillId="56" borderId="0" applyNumberFormat="0" applyBorder="0" applyAlignment="0" applyProtection="0"/>
    <xf numFmtId="0" fontId="49" fillId="56" borderId="0" applyNumberFormat="0" applyBorder="0" applyAlignment="0" applyProtection="0"/>
    <xf numFmtId="0" fontId="49" fillId="56"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1" fillId="19"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65" fillId="19" borderId="0" applyNumberFormat="0" applyBorder="0" applyAlignment="0" applyProtection="0"/>
    <xf numFmtId="0" fontId="49" fillId="56"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65" fillId="19" borderId="0" applyNumberFormat="0" applyBorder="0" applyAlignment="0" applyProtection="0"/>
    <xf numFmtId="0" fontId="65" fillId="19" borderId="0" applyNumberFormat="0" applyBorder="0" applyAlignment="0" applyProtection="0"/>
    <xf numFmtId="0" fontId="1" fillId="19" borderId="0" applyNumberFormat="0" applyBorder="0" applyAlignment="0" applyProtection="0"/>
    <xf numFmtId="0" fontId="64" fillId="56"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65" fillId="19" borderId="0" applyNumberFormat="0" applyBorder="0" applyAlignment="0" applyProtection="0"/>
    <xf numFmtId="0" fontId="65" fillId="19" borderId="0" applyNumberFormat="0" applyBorder="0" applyAlignment="0" applyProtection="0"/>
    <xf numFmtId="0" fontId="65" fillId="19" borderId="0" applyNumberFormat="0" applyBorder="0" applyAlignment="0" applyProtection="0"/>
    <xf numFmtId="0" fontId="1" fillId="19" borderId="0" applyNumberFormat="0" applyBorder="0" applyAlignment="0" applyProtection="0"/>
    <xf numFmtId="0" fontId="64" fillId="56"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64" fillId="56"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49"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4" fillId="51"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4" fillId="51"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4" fillId="51" borderId="0" applyNumberFormat="0" applyBorder="0" applyAlignment="0" applyProtection="0"/>
    <xf numFmtId="0" fontId="49" fillId="51" borderId="0" applyNumberFormat="0" applyBorder="0" applyAlignment="0" applyProtection="0"/>
    <xf numFmtId="0" fontId="49"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1" fillId="23"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5" fillId="23" borderId="0" applyNumberFormat="0" applyBorder="0" applyAlignment="0" applyProtection="0"/>
    <xf numFmtId="0" fontId="49" fillId="51"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5" fillId="23" borderId="0" applyNumberFormat="0" applyBorder="0" applyAlignment="0" applyProtection="0"/>
    <xf numFmtId="0" fontId="65" fillId="23" borderId="0" applyNumberFormat="0" applyBorder="0" applyAlignment="0" applyProtection="0"/>
    <xf numFmtId="0" fontId="1" fillId="23" borderId="0" applyNumberFormat="0" applyBorder="0" applyAlignment="0" applyProtection="0"/>
    <xf numFmtId="0" fontId="64" fillId="51"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5" fillId="23" borderId="0" applyNumberFormat="0" applyBorder="0" applyAlignment="0" applyProtection="0"/>
    <xf numFmtId="0" fontId="65" fillId="23" borderId="0" applyNumberFormat="0" applyBorder="0" applyAlignment="0" applyProtection="0"/>
    <xf numFmtId="0" fontId="65" fillId="23" borderId="0" applyNumberFormat="0" applyBorder="0" applyAlignment="0" applyProtection="0"/>
    <xf numFmtId="0" fontId="1" fillId="23" borderId="0" applyNumberFormat="0" applyBorder="0" applyAlignment="0" applyProtection="0"/>
    <xf numFmtId="0" fontId="64" fillId="51"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4" fillId="51"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1"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49"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4" fillId="54"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4" fillId="54"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4" fillId="54" borderId="0" applyNumberFormat="0" applyBorder="0" applyAlignment="0" applyProtection="0"/>
    <xf numFmtId="0" fontId="49" fillId="54" borderId="0" applyNumberFormat="0" applyBorder="0" applyAlignment="0" applyProtection="0"/>
    <xf numFmtId="0" fontId="49"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1" fillId="27"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5" fillId="27" borderId="0" applyNumberFormat="0" applyBorder="0" applyAlignment="0" applyProtection="0"/>
    <xf numFmtId="0" fontId="49" fillId="54"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5" fillId="27" borderId="0" applyNumberFormat="0" applyBorder="0" applyAlignment="0" applyProtection="0"/>
    <xf numFmtId="0" fontId="65" fillId="27" borderId="0" applyNumberFormat="0" applyBorder="0" applyAlignment="0" applyProtection="0"/>
    <xf numFmtId="0" fontId="1" fillId="27" borderId="0" applyNumberFormat="0" applyBorder="0" applyAlignment="0" applyProtection="0"/>
    <xf numFmtId="0" fontId="64" fillId="54"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5" fillId="27" borderId="0" applyNumberFormat="0" applyBorder="0" applyAlignment="0" applyProtection="0"/>
    <xf numFmtId="0" fontId="65" fillId="27" borderId="0" applyNumberFormat="0" applyBorder="0" applyAlignment="0" applyProtection="0"/>
    <xf numFmtId="0" fontId="65" fillId="27" borderId="0" applyNumberFormat="0" applyBorder="0" applyAlignment="0" applyProtection="0"/>
    <xf numFmtId="0" fontId="1" fillId="27" borderId="0" applyNumberFormat="0" applyBorder="0" applyAlignment="0" applyProtection="0"/>
    <xf numFmtId="0" fontId="64" fillId="54"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4" fillId="54"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49" fillId="57"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4" fillId="5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4" fillId="5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4" fillId="57" borderId="0" applyNumberFormat="0" applyBorder="0" applyAlignment="0" applyProtection="0"/>
    <xf numFmtId="0" fontId="49" fillId="57" borderId="0" applyNumberFormat="0" applyBorder="0" applyAlignment="0" applyProtection="0"/>
    <xf numFmtId="0" fontId="49" fillId="57"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1" fillId="31"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65" fillId="31" borderId="0" applyNumberFormat="0" applyBorder="0" applyAlignment="0" applyProtection="0"/>
    <xf numFmtId="0" fontId="49" fillId="5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5" fillId="31" borderId="0" applyNumberFormat="0" applyBorder="0" applyAlignment="0" applyProtection="0"/>
    <xf numFmtId="0" fontId="65" fillId="31" borderId="0" applyNumberFormat="0" applyBorder="0" applyAlignment="0" applyProtection="0"/>
    <xf numFmtId="0" fontId="1" fillId="31" borderId="0" applyNumberFormat="0" applyBorder="0" applyAlignment="0" applyProtection="0"/>
    <xf numFmtId="0" fontId="64" fillId="5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5" fillId="31" borderId="0" applyNumberFormat="0" applyBorder="0" applyAlignment="0" applyProtection="0"/>
    <xf numFmtId="0" fontId="65" fillId="31" borderId="0" applyNumberFormat="0" applyBorder="0" applyAlignment="0" applyProtection="0"/>
    <xf numFmtId="0" fontId="65" fillId="31" borderId="0" applyNumberFormat="0" applyBorder="0" applyAlignment="0" applyProtection="0"/>
    <xf numFmtId="0" fontId="1" fillId="31" borderId="0" applyNumberFormat="0" applyBorder="0" applyAlignment="0" applyProtection="0"/>
    <xf numFmtId="0" fontId="64" fillId="5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4" fillId="5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16" fillId="12" borderId="0" applyNumberFormat="0" applyBorder="0" applyAlignment="0" applyProtection="0"/>
    <xf numFmtId="0" fontId="66" fillId="58" borderId="0" applyNumberFormat="0" applyBorder="0" applyAlignment="0" applyProtection="0"/>
    <xf numFmtId="0" fontId="16" fillId="12" borderId="0" applyNumberFormat="0" applyBorder="0" applyAlignment="0" applyProtection="0"/>
    <xf numFmtId="0" fontId="66" fillId="58" borderId="0" applyNumberFormat="0" applyBorder="0" applyAlignment="0" applyProtection="0"/>
    <xf numFmtId="0" fontId="16" fillId="12"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16" fillId="12" borderId="0" applyNumberFormat="0" applyBorder="0" applyAlignment="0" applyProtection="0"/>
    <xf numFmtId="0" fontId="66" fillId="58"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66" fillId="58" borderId="0" applyNumberFormat="0" applyBorder="0" applyAlignment="0" applyProtection="0"/>
    <xf numFmtId="0" fontId="16" fillId="12"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8"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67" fillId="55"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16" fillId="16" borderId="0" applyNumberFormat="0" applyBorder="0" applyAlignment="0" applyProtection="0"/>
    <xf numFmtId="0" fontId="66" fillId="55" borderId="0" applyNumberFormat="0" applyBorder="0" applyAlignment="0" applyProtection="0"/>
    <xf numFmtId="0" fontId="16" fillId="16" borderId="0" applyNumberFormat="0" applyBorder="0" applyAlignment="0" applyProtection="0"/>
    <xf numFmtId="0" fontId="66" fillId="55" borderId="0" applyNumberFormat="0" applyBorder="0" applyAlignment="0" applyProtection="0"/>
    <xf numFmtId="0" fontId="67" fillId="55" borderId="0" applyNumberFormat="0" applyBorder="0" applyAlignment="0" applyProtection="0"/>
    <xf numFmtId="0" fontId="67" fillId="55"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16" fillId="16"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16" fillId="16" borderId="0" applyNumberFormat="0" applyBorder="0" applyAlignment="0" applyProtection="0"/>
    <xf numFmtId="0" fontId="66" fillId="55"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66" fillId="55" borderId="0" applyNumberFormat="0" applyBorder="0" applyAlignment="0" applyProtection="0"/>
    <xf numFmtId="0" fontId="16" fillId="16"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66" fillId="55"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16" fillId="20" borderId="0" applyNumberFormat="0" applyBorder="0" applyAlignment="0" applyProtection="0"/>
    <xf numFmtId="0" fontId="66" fillId="56" borderId="0" applyNumberFormat="0" applyBorder="0" applyAlignment="0" applyProtection="0"/>
    <xf numFmtId="0" fontId="16" fillId="20" borderId="0" applyNumberFormat="0" applyBorder="0" applyAlignment="0" applyProtection="0"/>
    <xf numFmtId="0" fontId="66" fillId="56" borderId="0" applyNumberFormat="0" applyBorder="0" applyAlignment="0" applyProtection="0"/>
    <xf numFmtId="0" fontId="16" fillId="20"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16" fillId="20" borderId="0" applyNumberFormat="0" applyBorder="0" applyAlignment="0" applyProtection="0"/>
    <xf numFmtId="0" fontId="66" fillId="56"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66" fillId="56" borderId="0" applyNumberFormat="0" applyBorder="0" applyAlignment="0" applyProtection="0"/>
    <xf numFmtId="0" fontId="16" fillId="20"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6"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7"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16" fillId="24" borderId="0" applyNumberFormat="0" applyBorder="0" applyAlignment="0" applyProtection="0"/>
    <xf numFmtId="0" fontId="66" fillId="59" borderId="0" applyNumberFormat="0" applyBorder="0" applyAlignment="0" applyProtection="0"/>
    <xf numFmtId="0" fontId="16" fillId="24" borderId="0" applyNumberFormat="0" applyBorder="0" applyAlignment="0" applyProtection="0"/>
    <xf numFmtId="0" fontId="66" fillId="59" borderId="0" applyNumberFormat="0" applyBorder="0" applyAlignment="0" applyProtection="0"/>
    <xf numFmtId="0" fontId="67" fillId="59" borderId="0" applyNumberFormat="0" applyBorder="0" applyAlignment="0" applyProtection="0"/>
    <xf numFmtId="0" fontId="67"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16" fillId="24"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16" fillId="24" borderId="0" applyNumberFormat="0" applyBorder="0" applyAlignment="0" applyProtection="0"/>
    <xf numFmtId="0" fontId="66" fillId="59"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66" fillId="59" borderId="0" applyNumberFormat="0" applyBorder="0" applyAlignment="0" applyProtection="0"/>
    <xf numFmtId="0" fontId="16" fillId="24"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7"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16" fillId="28" borderId="0" applyNumberFormat="0" applyBorder="0" applyAlignment="0" applyProtection="0"/>
    <xf numFmtId="0" fontId="66" fillId="60" borderId="0" applyNumberFormat="0" applyBorder="0" applyAlignment="0" applyProtection="0"/>
    <xf numFmtId="0" fontId="16" fillId="28" borderId="0" applyNumberFormat="0" applyBorder="0" applyAlignment="0" applyProtection="0"/>
    <xf numFmtId="0" fontId="66" fillId="60" borderId="0" applyNumberFormat="0" applyBorder="0" applyAlignment="0" applyProtection="0"/>
    <xf numFmtId="0" fontId="67" fillId="60" borderId="0" applyNumberFormat="0" applyBorder="0" applyAlignment="0" applyProtection="0"/>
    <xf numFmtId="0" fontId="67"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16" fillId="28"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16" fillId="28" borderId="0" applyNumberFormat="0" applyBorder="0" applyAlignment="0" applyProtection="0"/>
    <xf numFmtId="0" fontId="66" fillId="60"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66" fillId="60" borderId="0" applyNumberFormat="0" applyBorder="0" applyAlignment="0" applyProtection="0"/>
    <xf numFmtId="0" fontId="16" fillId="28"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0" fontId="67" fillId="61"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0" fontId="16" fillId="32" borderId="0" applyNumberFormat="0" applyBorder="0" applyAlignment="0" applyProtection="0"/>
    <xf numFmtId="0" fontId="66" fillId="61" borderId="0" applyNumberFormat="0" applyBorder="0" applyAlignment="0" applyProtection="0"/>
    <xf numFmtId="0" fontId="16" fillId="32" borderId="0" applyNumberFormat="0" applyBorder="0" applyAlignment="0" applyProtection="0"/>
    <xf numFmtId="0" fontId="66" fillId="61" borderId="0" applyNumberFormat="0" applyBorder="0" applyAlignment="0" applyProtection="0"/>
    <xf numFmtId="0" fontId="67" fillId="61" borderId="0" applyNumberFormat="0" applyBorder="0" applyAlignment="0" applyProtection="0"/>
    <xf numFmtId="0" fontId="67" fillId="61"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0" fontId="16" fillId="32"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0" fontId="16" fillId="32" borderId="0" applyNumberFormat="0" applyBorder="0" applyAlignment="0" applyProtection="0"/>
    <xf numFmtId="0" fontId="66" fillId="61"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66" fillId="61" borderId="0" applyNumberFormat="0" applyBorder="0" applyAlignment="0" applyProtection="0"/>
    <xf numFmtId="0" fontId="16" fillId="32"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0" fontId="66" fillId="61" borderId="0" applyNumberFormat="0" applyBorder="0" applyAlignment="0" applyProtection="0"/>
    <xf numFmtId="9" fontId="68" fillId="0" borderId="0"/>
    <xf numFmtId="0" fontId="69" fillId="0" borderId="0" applyNumberFormat="0" applyFont="0" applyBorder="0" applyAlignment="0"/>
    <xf numFmtId="0" fontId="66" fillId="62" borderId="0" applyNumberFormat="0" applyBorder="0" applyAlignment="0" applyProtection="0"/>
    <xf numFmtId="0" fontId="66" fillId="62" borderId="0" applyNumberFormat="0" applyBorder="0" applyAlignment="0" applyProtection="0"/>
    <xf numFmtId="0" fontId="66" fillId="62" borderId="0" applyNumberFormat="0" applyBorder="0" applyAlignment="0" applyProtection="0"/>
    <xf numFmtId="0" fontId="66" fillId="62" borderId="0" applyNumberFormat="0" applyBorder="0" applyAlignment="0" applyProtection="0"/>
    <xf numFmtId="0" fontId="66" fillId="62" borderId="0" applyNumberFormat="0" applyBorder="0" applyAlignment="0" applyProtection="0"/>
    <xf numFmtId="0" fontId="66" fillId="62" borderId="0" applyNumberFormat="0" applyBorder="0" applyAlignment="0" applyProtection="0"/>
    <xf numFmtId="0" fontId="66" fillId="62" borderId="0" applyNumberFormat="0" applyBorder="0" applyAlignment="0" applyProtection="0"/>
    <xf numFmtId="0" fontId="66" fillId="62" borderId="0" applyNumberFormat="0" applyBorder="0" applyAlignment="0" applyProtection="0"/>
    <xf numFmtId="0" fontId="66" fillId="62" borderId="0" applyNumberFormat="0" applyBorder="0" applyAlignment="0" applyProtection="0"/>
    <xf numFmtId="0" fontId="66" fillId="62" borderId="0" applyNumberFormat="0" applyBorder="0" applyAlignment="0" applyProtection="0"/>
    <xf numFmtId="0" fontId="67" fillId="62" borderId="0" applyNumberFormat="0" applyBorder="0" applyAlignment="0" applyProtection="0"/>
    <xf numFmtId="0" fontId="66" fillId="62" borderId="0" applyNumberFormat="0" applyBorder="0" applyAlignment="0" applyProtection="0"/>
    <xf numFmtId="0" fontId="66" fillId="62" borderId="0" applyNumberFormat="0" applyBorder="0" applyAlignment="0" applyProtection="0"/>
    <xf numFmtId="0" fontId="66" fillId="62" borderId="0" applyNumberFormat="0" applyBorder="0" applyAlignment="0" applyProtection="0"/>
    <xf numFmtId="0" fontId="66" fillId="62" borderId="0" applyNumberFormat="0" applyBorder="0" applyAlignment="0" applyProtection="0"/>
    <xf numFmtId="0" fontId="66" fillId="62" borderId="0" applyNumberFormat="0" applyBorder="0" applyAlignment="0" applyProtection="0"/>
    <xf numFmtId="0" fontId="66" fillId="62" borderId="0" applyNumberFormat="0" applyBorder="0" applyAlignment="0" applyProtection="0"/>
    <xf numFmtId="0" fontId="66" fillId="62" borderId="0" applyNumberFormat="0" applyBorder="0" applyAlignment="0" applyProtection="0"/>
    <xf numFmtId="0" fontId="16" fillId="9" borderId="0" applyNumberFormat="0" applyBorder="0" applyAlignment="0" applyProtection="0"/>
    <xf numFmtId="0" fontId="66" fillId="62" borderId="0" applyNumberFormat="0" applyBorder="0" applyAlignment="0" applyProtection="0"/>
    <xf numFmtId="0" fontId="16" fillId="9" borderId="0" applyNumberFormat="0" applyBorder="0" applyAlignment="0" applyProtection="0"/>
    <xf numFmtId="0" fontId="66" fillId="62" borderId="0" applyNumberFormat="0" applyBorder="0" applyAlignment="0" applyProtection="0"/>
    <xf numFmtId="0" fontId="67" fillId="62" borderId="0" applyNumberFormat="0" applyBorder="0" applyAlignment="0" applyProtection="0"/>
    <xf numFmtId="0" fontId="67" fillId="62" borderId="0" applyNumberFormat="0" applyBorder="0" applyAlignment="0" applyProtection="0"/>
    <xf numFmtId="0" fontId="66" fillId="62" borderId="0" applyNumberFormat="0" applyBorder="0" applyAlignment="0" applyProtection="0"/>
    <xf numFmtId="0" fontId="66" fillId="62" borderId="0" applyNumberFormat="0" applyBorder="0" applyAlignment="0" applyProtection="0"/>
    <xf numFmtId="0" fontId="66" fillId="62" borderId="0" applyNumberFormat="0" applyBorder="0" applyAlignment="0" applyProtection="0"/>
    <xf numFmtId="0" fontId="66" fillId="62" borderId="0" applyNumberFormat="0" applyBorder="0" applyAlignment="0" applyProtection="0"/>
    <xf numFmtId="0" fontId="16" fillId="9" borderId="0" applyNumberFormat="0" applyBorder="0" applyAlignment="0" applyProtection="0"/>
    <xf numFmtId="0" fontId="66" fillId="62" borderId="0" applyNumberFormat="0" applyBorder="0" applyAlignment="0" applyProtection="0"/>
    <xf numFmtId="0" fontId="66" fillId="62" borderId="0" applyNumberFormat="0" applyBorder="0" applyAlignment="0" applyProtection="0"/>
    <xf numFmtId="0" fontId="66" fillId="62" borderId="0" applyNumberFormat="0" applyBorder="0" applyAlignment="0" applyProtection="0"/>
    <xf numFmtId="0" fontId="66" fillId="62" borderId="0" applyNumberFormat="0" applyBorder="0" applyAlignment="0" applyProtection="0"/>
    <xf numFmtId="0" fontId="16" fillId="9" borderId="0" applyNumberFormat="0" applyBorder="0" applyAlignment="0" applyProtection="0"/>
    <xf numFmtId="0" fontId="66" fillId="62"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66" fillId="62" borderId="0" applyNumberFormat="0" applyBorder="0" applyAlignment="0" applyProtection="0"/>
    <xf numFmtId="0" fontId="16" fillId="9" borderId="0" applyNumberFormat="0" applyBorder="0" applyAlignment="0" applyProtection="0"/>
    <xf numFmtId="0" fontId="66" fillId="62" borderId="0" applyNumberFormat="0" applyBorder="0" applyAlignment="0" applyProtection="0"/>
    <xf numFmtId="0" fontId="66" fillId="62" borderId="0" applyNumberFormat="0" applyBorder="0" applyAlignment="0" applyProtection="0"/>
    <xf numFmtId="0" fontId="66" fillId="62" borderId="0" applyNumberFormat="0" applyBorder="0" applyAlignment="0" applyProtection="0"/>
    <xf numFmtId="0" fontId="66" fillId="62"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67" fillId="63"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16" fillId="13" borderId="0" applyNumberFormat="0" applyBorder="0" applyAlignment="0" applyProtection="0"/>
    <xf numFmtId="0" fontId="66" fillId="63" borderId="0" applyNumberFormat="0" applyBorder="0" applyAlignment="0" applyProtection="0"/>
    <xf numFmtId="0" fontId="16" fillId="13" borderId="0" applyNumberFormat="0" applyBorder="0" applyAlignment="0" applyProtection="0"/>
    <xf numFmtId="0" fontId="66" fillId="63" borderId="0" applyNumberFormat="0" applyBorder="0" applyAlignment="0" applyProtection="0"/>
    <xf numFmtId="0" fontId="67" fillId="63" borderId="0" applyNumberFormat="0" applyBorder="0" applyAlignment="0" applyProtection="0"/>
    <xf numFmtId="0" fontId="67" fillId="63"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16" fillId="13"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16" fillId="13" borderId="0" applyNumberFormat="0" applyBorder="0" applyAlignment="0" applyProtection="0"/>
    <xf numFmtId="0" fontId="66" fillId="6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66" fillId="63" borderId="0" applyNumberFormat="0" applyBorder="0" applyAlignment="0" applyProtection="0"/>
    <xf numFmtId="0" fontId="16" fillId="13"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66" fillId="63"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67" fillId="64"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16" fillId="17" borderId="0" applyNumberFormat="0" applyBorder="0" applyAlignment="0" applyProtection="0"/>
    <xf numFmtId="0" fontId="66" fillId="64" borderId="0" applyNumberFormat="0" applyBorder="0" applyAlignment="0" applyProtection="0"/>
    <xf numFmtId="0" fontId="16" fillId="17" borderId="0" applyNumberFormat="0" applyBorder="0" applyAlignment="0" applyProtection="0"/>
    <xf numFmtId="0" fontId="66" fillId="64" borderId="0" applyNumberFormat="0" applyBorder="0" applyAlignment="0" applyProtection="0"/>
    <xf numFmtId="0" fontId="67" fillId="64" borderId="0" applyNumberFormat="0" applyBorder="0" applyAlignment="0" applyProtection="0"/>
    <xf numFmtId="0" fontId="67" fillId="64"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16" fillId="17"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16" fillId="17" borderId="0" applyNumberFormat="0" applyBorder="0" applyAlignment="0" applyProtection="0"/>
    <xf numFmtId="0" fontId="66" fillId="64" borderId="0" applyNumberFormat="0" applyBorder="0" applyAlignment="0" applyProtection="0"/>
    <xf numFmtId="0" fontId="16" fillId="17" borderId="0" applyNumberFormat="0" applyBorder="0" applyAlignment="0" applyProtection="0"/>
    <xf numFmtId="0" fontId="16" fillId="17" borderId="0" applyNumberFormat="0" applyBorder="0" applyAlignment="0" applyProtection="0"/>
    <xf numFmtId="0" fontId="66" fillId="64" borderId="0" applyNumberFormat="0" applyBorder="0" applyAlignment="0" applyProtection="0"/>
    <xf numFmtId="0" fontId="16" fillId="17"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66" fillId="64"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7"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16" fillId="21" borderId="0" applyNumberFormat="0" applyBorder="0" applyAlignment="0" applyProtection="0"/>
    <xf numFmtId="0" fontId="66" fillId="59" borderId="0" applyNumberFormat="0" applyBorder="0" applyAlignment="0" applyProtection="0"/>
    <xf numFmtId="0" fontId="16" fillId="21" borderId="0" applyNumberFormat="0" applyBorder="0" applyAlignment="0" applyProtection="0"/>
    <xf numFmtId="0" fontId="66" fillId="59" borderId="0" applyNumberFormat="0" applyBorder="0" applyAlignment="0" applyProtection="0"/>
    <xf numFmtId="0" fontId="67" fillId="59" borderId="0" applyNumberFormat="0" applyBorder="0" applyAlignment="0" applyProtection="0"/>
    <xf numFmtId="0" fontId="67"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16" fillId="21"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16" fillId="21" borderId="0" applyNumberFormat="0" applyBorder="0" applyAlignment="0" applyProtection="0"/>
    <xf numFmtId="0" fontId="66" fillId="59"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66" fillId="59" borderId="0" applyNumberFormat="0" applyBorder="0" applyAlignment="0" applyProtection="0"/>
    <xf numFmtId="0" fontId="16" fillId="21"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59"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7"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16" fillId="25" borderId="0" applyNumberFormat="0" applyBorder="0" applyAlignment="0" applyProtection="0"/>
    <xf numFmtId="0" fontId="66" fillId="60" borderId="0" applyNumberFormat="0" applyBorder="0" applyAlignment="0" applyProtection="0"/>
    <xf numFmtId="0" fontId="16" fillId="25" borderId="0" applyNumberFormat="0" applyBorder="0" applyAlignment="0" applyProtection="0"/>
    <xf numFmtId="0" fontId="66" fillId="60" borderId="0" applyNumberFormat="0" applyBorder="0" applyAlignment="0" applyProtection="0"/>
    <xf numFmtId="0" fontId="67" fillId="60" borderId="0" applyNumberFormat="0" applyBorder="0" applyAlignment="0" applyProtection="0"/>
    <xf numFmtId="0" fontId="67"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16" fillId="25"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16" fillId="25" borderId="0" applyNumberFormat="0" applyBorder="0" applyAlignment="0" applyProtection="0"/>
    <xf numFmtId="0" fontId="66" fillId="60"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66" fillId="60" borderId="0" applyNumberFormat="0" applyBorder="0" applyAlignment="0" applyProtection="0"/>
    <xf numFmtId="0" fontId="16" fillId="25"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0"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0" fontId="67" fillId="65"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0" fontId="16" fillId="29" borderId="0" applyNumberFormat="0" applyBorder="0" applyAlignment="0" applyProtection="0"/>
    <xf numFmtId="0" fontId="66" fillId="65" borderId="0" applyNumberFormat="0" applyBorder="0" applyAlignment="0" applyProtection="0"/>
    <xf numFmtId="0" fontId="16" fillId="29" borderId="0" applyNumberFormat="0" applyBorder="0" applyAlignment="0" applyProtection="0"/>
    <xf numFmtId="0" fontId="66" fillId="65" borderId="0" applyNumberFormat="0" applyBorder="0" applyAlignment="0" applyProtection="0"/>
    <xf numFmtId="0" fontId="67" fillId="65" borderId="0" applyNumberFormat="0" applyBorder="0" applyAlignment="0" applyProtection="0"/>
    <xf numFmtId="0" fontId="67" fillId="65"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0" fontId="16" fillId="29"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0" fontId="16" fillId="29" borderId="0" applyNumberFormat="0" applyBorder="0" applyAlignment="0" applyProtection="0"/>
    <xf numFmtId="0" fontId="66" fillId="65"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66" fillId="65" borderId="0" applyNumberFormat="0" applyBorder="0" applyAlignment="0" applyProtection="0"/>
    <xf numFmtId="0" fontId="16" fillId="29"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0" fontId="66" fillId="65" borderId="0" applyNumberFormat="0" applyBorder="0" applyAlignment="0" applyProtection="0"/>
    <xf numFmtId="175" fontId="17" fillId="66" borderId="112">
      <alignment horizontal="center" vertical="center"/>
    </xf>
    <xf numFmtId="176" fontId="70" fillId="0" borderId="0" applyFont="0" applyFill="0" applyBorder="0" applyAlignment="0" applyProtection="0"/>
    <xf numFmtId="177" fontId="68" fillId="0" borderId="0" applyFont="0" applyFill="0" applyBorder="0" applyAlignment="0" applyProtection="0"/>
    <xf numFmtId="178" fontId="70" fillId="0" borderId="0" applyFont="0" applyFill="0" applyBorder="0" applyAlignment="0" applyProtection="0"/>
    <xf numFmtId="179" fontId="68" fillId="0" borderId="0" applyFont="0" applyFill="0" applyBorder="0" applyAlignment="0" applyProtection="0"/>
    <xf numFmtId="0" fontId="71" fillId="0" borderId="0">
      <alignment horizontal="center" wrapText="1"/>
      <protection locked="0"/>
    </xf>
    <xf numFmtId="180" fontId="70" fillId="0" borderId="0" applyFont="0" applyFill="0" applyBorder="0" applyAlignment="0" applyProtection="0"/>
    <xf numFmtId="181" fontId="68" fillId="0" borderId="0" applyFont="0" applyFill="0" applyBorder="0" applyAlignment="0" applyProtection="0"/>
    <xf numFmtId="182" fontId="70" fillId="0" borderId="0" applyFont="0" applyFill="0" applyBorder="0" applyAlignment="0" applyProtection="0"/>
    <xf numFmtId="183" fontId="68" fillId="0" borderId="0" applyFont="0" applyFill="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3"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6" fillId="3" borderId="0" applyNumberFormat="0" applyBorder="0" applyAlignment="0" applyProtection="0"/>
    <xf numFmtId="0" fontId="72" fillId="49" borderId="0" applyNumberFormat="0" applyBorder="0" applyAlignment="0" applyProtection="0"/>
    <xf numFmtId="0" fontId="6" fillId="3" borderId="0" applyNumberFormat="0" applyBorder="0" applyAlignment="0" applyProtection="0"/>
    <xf numFmtId="0" fontId="72" fillId="49" borderId="0" applyNumberFormat="0" applyBorder="0" applyAlignment="0" applyProtection="0"/>
    <xf numFmtId="0" fontId="73" fillId="49" borderId="0" applyNumberFormat="0" applyBorder="0" applyAlignment="0" applyProtection="0"/>
    <xf numFmtId="0" fontId="73"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6" fillId="3"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6" fillId="3" borderId="0" applyNumberFormat="0" applyBorder="0" applyAlignment="0" applyProtection="0"/>
    <xf numFmtId="0" fontId="72" fillId="49"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72" fillId="49" borderId="0" applyNumberFormat="0" applyBorder="0" applyAlignment="0" applyProtection="0"/>
    <xf numFmtId="0" fontId="6" fillId="3"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0" fontId="72" fillId="49" borderId="0" applyNumberFormat="0" applyBorder="0" applyAlignment="0" applyProtection="0"/>
    <xf numFmtId="3" fontId="74" fillId="0" borderId="0"/>
    <xf numFmtId="39" fontId="75" fillId="0" borderId="0" applyNumberFormat="0" applyFill="0" applyBorder="0" applyAlignment="0" applyProtection="0"/>
    <xf numFmtId="0" fontId="76" fillId="0" borderId="0" applyNumberFormat="0" applyFill="0" applyBorder="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5" fontId="77" fillId="0" borderId="90" applyAlignment="0" applyProtection="0"/>
    <xf numFmtId="184" fontId="18" fillId="0" borderId="0" applyNumberFormat="0" applyFill="0" applyBorder="0" applyAlignment="0" applyProtection="0"/>
    <xf numFmtId="0" fontId="78" fillId="0" borderId="0"/>
    <xf numFmtId="0" fontId="79" fillId="0" borderId="0"/>
    <xf numFmtId="185" fontId="17" fillId="0" borderId="0" applyFill="0" applyBorder="0" applyAlignment="0"/>
    <xf numFmtId="185" fontId="17" fillId="0" borderId="0" applyFill="0" applyBorder="0" applyAlignment="0"/>
    <xf numFmtId="185" fontId="17" fillId="0" borderId="0" applyFill="0" applyBorder="0" applyAlignment="0"/>
    <xf numFmtId="185" fontId="17" fillId="0" borderId="0" applyFill="0" applyBorder="0" applyAlignment="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1"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1"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10" fillId="6" borderId="4" applyNumberFormat="0" applyAlignment="0" applyProtection="0"/>
    <xf numFmtId="0" fontId="10" fillId="6" borderId="4"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10" fillId="6" borderId="4"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81" fillId="67" borderId="113" applyNumberFormat="0" applyAlignment="0" applyProtection="0"/>
    <xf numFmtId="0" fontId="10" fillId="6" borderId="4"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10" fillId="6" borderId="4"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10" fillId="6" borderId="4" applyNumberFormat="0" applyAlignment="0" applyProtection="0"/>
    <xf numFmtId="0" fontId="10" fillId="6" borderId="4"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10" fillId="6" borderId="4"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0" fillId="67" borderId="113" applyNumberFormat="0" applyAlignment="0" applyProtection="0"/>
    <xf numFmtId="0" fontId="82" fillId="0" borderId="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4"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3"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12" fillId="7" borderId="7"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12" fillId="7" borderId="7"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4"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12" fillId="7" borderId="7"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12" fillId="7" borderId="7"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12" fillId="7" borderId="7"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12" fillId="7" borderId="7" applyNumberFormat="0" applyAlignment="0" applyProtection="0"/>
    <xf numFmtId="0" fontId="12" fillId="7" borderId="7" applyNumberFormat="0" applyAlignment="0" applyProtection="0"/>
    <xf numFmtId="0" fontId="12" fillId="7" borderId="7" applyNumberFormat="0" applyAlignment="0" applyProtection="0"/>
    <xf numFmtId="0" fontId="12" fillId="7" borderId="7"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12" fillId="7" borderId="7"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0" fontId="83" fillId="68" borderId="114" applyNumberFormat="0" applyAlignment="0" applyProtection="0"/>
    <xf numFmtId="38" fontId="85" fillId="69" borderId="115" applyFont="0" applyFill="0" applyBorder="0" applyProtection="0">
      <alignment vertical="center"/>
      <protection locked="0" hidden="1"/>
    </xf>
    <xf numFmtId="38" fontId="85" fillId="69" borderId="115" applyFont="0" applyFill="0" applyBorder="0" applyProtection="0">
      <alignment vertical="center"/>
      <protection locked="0" hidden="1"/>
    </xf>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186" fontId="17" fillId="0" borderId="0"/>
    <xf numFmtId="41" fontId="86" fillId="0" borderId="0" applyFill="0" applyBorder="0" applyProtection="0">
      <alignment horizontal="center"/>
    </xf>
    <xf numFmtId="41" fontId="49"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38" fontId="71" fillId="0" borderId="0" applyFont="0" applyFill="0" applyBorder="0" applyAlignment="0" applyProtection="0"/>
    <xf numFmtId="38" fontId="7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38" fontId="7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7" fontId="4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188"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7" fillId="0" borderId="0" applyFont="0" applyFill="0" applyBorder="0" applyAlignment="0" applyProtection="0"/>
    <xf numFmtId="43" fontId="87" fillId="0" borderId="0" applyFont="0" applyFill="0" applyBorder="0" applyAlignment="0" applyProtection="0"/>
    <xf numFmtId="43" fontId="87" fillId="0" borderId="0" applyFont="0" applyFill="0" applyBorder="0" applyAlignment="0" applyProtection="0"/>
    <xf numFmtId="43" fontId="87" fillId="0" borderId="0" applyFont="0" applyFill="0" applyBorder="0" applyAlignment="0" applyProtection="0"/>
    <xf numFmtId="43" fontId="8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7" fillId="0" borderId="0" applyFont="0" applyFill="0" applyBorder="0" applyAlignment="0" applyProtection="0"/>
    <xf numFmtId="43" fontId="87" fillId="0" borderId="0" applyFont="0" applyFill="0" applyBorder="0" applyAlignment="0" applyProtection="0"/>
    <xf numFmtId="43" fontId="87" fillId="0" borderId="0" applyFont="0" applyFill="0" applyBorder="0" applyAlignment="0" applyProtection="0"/>
    <xf numFmtId="43" fontId="87" fillId="0" borderId="0" applyFont="0" applyFill="0" applyBorder="0" applyAlignment="0" applyProtection="0"/>
    <xf numFmtId="43" fontId="8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7" fillId="0" borderId="0" applyFont="0" applyFill="0" applyBorder="0" applyAlignment="0" applyProtection="0"/>
    <xf numFmtId="43" fontId="87" fillId="0" borderId="0" applyFont="0" applyFill="0" applyBorder="0" applyAlignment="0" applyProtection="0"/>
    <xf numFmtId="43" fontId="87" fillId="0" borderId="0" applyFont="0" applyFill="0" applyBorder="0" applyAlignment="0" applyProtection="0"/>
    <xf numFmtId="43" fontId="87" fillId="0" borderId="0" applyFont="0" applyFill="0" applyBorder="0" applyAlignment="0" applyProtection="0"/>
    <xf numFmtId="43" fontId="8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5"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37" fontId="7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9" fillId="0" borderId="0" applyFont="0" applyFill="0" applyBorder="0" applyAlignment="0" applyProtection="0"/>
    <xf numFmtId="38" fontId="7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37" fontId="71" fillId="0" borderId="0" applyFont="0" applyFill="0" applyBorder="0" applyAlignment="0" applyProtection="0"/>
    <xf numFmtId="37" fontId="71" fillId="0" borderId="0" applyFont="0" applyFill="0" applyBorder="0" applyAlignment="0" applyProtection="0"/>
    <xf numFmtId="37" fontId="71" fillId="0" borderId="0" applyFont="0" applyFill="0" applyBorder="0" applyAlignment="0" applyProtection="0"/>
    <xf numFmtId="37" fontId="71" fillId="0" borderId="0" applyFont="0" applyFill="0" applyBorder="0" applyAlignment="0" applyProtection="0"/>
    <xf numFmtId="37" fontId="7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37" fontId="71" fillId="0" borderId="0" applyFont="0" applyFill="0" applyBorder="0" applyAlignment="0" applyProtection="0"/>
    <xf numFmtId="37" fontId="71" fillId="0" borderId="0" applyFont="0" applyFill="0" applyBorder="0" applyAlignment="0" applyProtection="0"/>
    <xf numFmtId="37" fontId="71" fillId="0" borderId="0" applyFont="0" applyFill="0" applyBorder="0" applyAlignment="0" applyProtection="0"/>
    <xf numFmtId="37" fontId="71" fillId="0" borderId="0" applyFont="0" applyFill="0" applyBorder="0" applyAlignment="0" applyProtection="0"/>
    <xf numFmtId="37" fontId="7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37" fontId="7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5" fontId="17" fillId="0" borderId="0" applyFont="0" applyFill="0" applyBorder="0" applyAlignment="0" applyProtection="0"/>
    <xf numFmtId="43" fontId="17" fillId="0" borderId="0" applyFont="0" applyFill="0" applyBorder="0" applyAlignment="0" applyProtection="0"/>
    <xf numFmtId="38" fontId="71" fillId="0" borderId="0" applyFill="0" applyBorder="0" applyAlignment="0" applyProtection="0"/>
    <xf numFmtId="43" fontId="17" fillId="0" borderId="0" applyFont="0" applyFill="0" applyBorder="0" applyAlignment="0" applyProtection="0"/>
    <xf numFmtId="38" fontId="71" fillId="0" borderId="0" applyFill="0" applyBorder="0" applyAlignment="0" applyProtection="0"/>
    <xf numFmtId="38" fontId="71" fillId="0" borderId="0" applyFill="0" applyBorder="0" applyAlignment="0" applyProtection="0"/>
    <xf numFmtId="43" fontId="17" fillId="0" borderId="0" applyFont="0" applyFill="0" applyBorder="0" applyAlignment="0" applyProtection="0"/>
    <xf numFmtId="38" fontId="71" fillId="0" borderId="0" applyFill="0" applyBorder="0" applyAlignment="0" applyProtection="0"/>
    <xf numFmtId="43" fontId="17" fillId="0" borderId="0" applyFont="0" applyFill="0" applyBorder="0" applyAlignment="0" applyProtection="0"/>
    <xf numFmtId="38" fontId="71" fillId="0" borderId="0" applyFill="0" applyBorder="0" applyAlignment="0" applyProtection="0"/>
    <xf numFmtId="43" fontId="17" fillId="0" borderId="0" applyFont="0" applyFill="0" applyBorder="0" applyAlignment="0" applyProtection="0"/>
    <xf numFmtId="38" fontId="71" fillId="0" borderId="0" applyFill="0" applyBorder="0" applyAlignment="0" applyProtection="0"/>
    <xf numFmtId="43" fontId="17" fillId="0" borderId="0" applyFont="0" applyFill="0" applyBorder="0" applyAlignment="0" applyProtection="0"/>
    <xf numFmtId="38" fontId="71" fillId="0" borderId="0" applyFill="0" applyBorder="0" applyAlignment="0" applyProtection="0"/>
    <xf numFmtId="43" fontId="17" fillId="0" borderId="0" applyFont="0" applyFill="0" applyBorder="0" applyAlignment="0" applyProtection="0"/>
    <xf numFmtId="38" fontId="71" fillId="0" borderId="0" applyFill="0" applyBorder="0" applyAlignment="0" applyProtection="0"/>
    <xf numFmtId="43" fontId="17" fillId="0" borderId="0" applyFont="0" applyFill="0" applyBorder="0" applyAlignment="0" applyProtection="0"/>
    <xf numFmtId="38" fontId="71" fillId="0" borderId="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37" fontId="71" fillId="0" borderId="0" applyFont="0" applyFill="0" applyBorder="0" applyAlignment="0" applyProtection="0"/>
    <xf numFmtId="37" fontId="71" fillId="0" borderId="0" applyFont="0" applyFill="0" applyBorder="0" applyAlignment="0" applyProtection="0"/>
    <xf numFmtId="38" fontId="71" fillId="0" borderId="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38" fontId="71" fillId="0" borderId="0" applyFill="0" applyBorder="0" applyAlignment="0" applyProtection="0"/>
    <xf numFmtId="38" fontId="71" fillId="0" borderId="0" applyFill="0" applyBorder="0" applyAlignment="0" applyProtection="0"/>
    <xf numFmtId="43" fontId="17" fillId="0" borderId="0" applyFont="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43" fontId="17" fillId="0" borderId="0" applyFont="0" applyFill="0" applyBorder="0" applyAlignment="0" applyProtection="0"/>
    <xf numFmtId="37" fontId="71" fillId="0" borderId="0" applyFont="0" applyFill="0" applyBorder="0" applyAlignment="0" applyProtection="0"/>
    <xf numFmtId="37" fontId="71" fillId="0" borderId="0" applyFont="0" applyFill="0" applyBorder="0" applyAlignment="0" applyProtection="0"/>
    <xf numFmtId="37" fontId="7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190"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38" fontId="71" fillId="0" borderId="0" applyFill="0" applyBorder="0" applyAlignment="0" applyProtection="0"/>
    <xf numFmtId="43" fontId="17" fillId="0" borderId="0" applyFont="0" applyFill="0" applyBorder="0" applyAlignment="0" applyProtection="0"/>
    <xf numFmtId="37" fontId="7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37" fontId="71" fillId="0" borderId="0" applyFont="0" applyFill="0" applyBorder="0" applyAlignment="0" applyProtection="0"/>
    <xf numFmtId="43" fontId="17" fillId="0" borderId="0" applyFont="0" applyFill="0" applyBorder="0" applyAlignment="0" applyProtection="0"/>
    <xf numFmtId="38" fontId="71" fillId="0" borderId="0" applyFill="0" applyBorder="0" applyAlignment="0" applyProtection="0"/>
    <xf numFmtId="37" fontId="71" fillId="0" borderId="0" applyFont="0" applyFill="0" applyBorder="0" applyAlignment="0" applyProtection="0"/>
    <xf numFmtId="38" fontId="71" fillId="0" borderId="0" applyFill="0" applyBorder="0" applyAlignment="0" applyProtection="0"/>
    <xf numFmtId="38" fontId="71" fillId="0" borderId="0" applyFill="0" applyBorder="0" applyAlignment="0" applyProtection="0"/>
    <xf numFmtId="191" fontId="17" fillId="0" borderId="0" applyFont="0" applyFill="0" applyBorder="0" applyAlignment="0" applyProtection="0"/>
    <xf numFmtId="43" fontId="17" fillId="0" borderId="0" applyFont="0" applyFill="0" applyBorder="0" applyAlignment="0" applyProtection="0"/>
    <xf numFmtId="191" fontId="17" fillId="0" borderId="0" applyFont="0" applyFill="0" applyBorder="0" applyAlignment="0" applyProtection="0"/>
    <xf numFmtId="192" fontId="86" fillId="0" borderId="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191" fontId="17" fillId="0" borderId="0" applyFont="0" applyFill="0" applyBorder="0" applyAlignment="0" applyProtection="0"/>
    <xf numFmtId="191" fontId="17" fillId="0" borderId="0" applyFont="0" applyFill="0" applyBorder="0" applyAlignment="0" applyProtection="0"/>
    <xf numFmtId="43" fontId="17" fillId="0" borderId="0" applyFont="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170" fontId="37" fillId="0" borderId="0" applyFont="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43" fontId="17" fillId="0" borderId="0" applyFont="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43" fontId="17" fillId="0" borderId="0" applyFont="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43" fontId="17" fillId="0" borderId="0" applyFont="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43" fontId="17" fillId="0" borderId="0" applyFont="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192" fontId="17"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37" fontId="71" fillId="0" borderId="0" applyFont="0" applyFill="0" applyBorder="0" applyAlignment="0" applyProtection="0"/>
    <xf numFmtId="37" fontId="71" fillId="0" borderId="0" applyFont="0" applyFill="0" applyBorder="0" applyAlignment="0" applyProtection="0"/>
    <xf numFmtId="37" fontId="71" fillId="0" borderId="0" applyFont="0" applyFill="0" applyBorder="0" applyAlignment="0" applyProtection="0"/>
    <xf numFmtId="37" fontId="7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37" fontId="71" fillId="0" borderId="0" applyFont="0" applyFill="0" applyBorder="0" applyAlignment="0" applyProtection="0"/>
    <xf numFmtId="37" fontId="71" fillId="0" borderId="0" applyFont="0" applyFill="0" applyBorder="0" applyAlignment="0" applyProtection="0"/>
    <xf numFmtId="37" fontId="71" fillId="0" borderId="0" applyFont="0" applyFill="0" applyBorder="0" applyAlignment="0" applyProtection="0"/>
    <xf numFmtId="37" fontId="7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37" fontId="71"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93" fontId="49" fillId="0" borderId="0" applyFont="0" applyFill="0" applyBorder="0" applyAlignment="0" applyProtection="0"/>
    <xf numFmtId="193" fontId="49" fillId="0" borderId="0" applyFont="0" applyFill="0" applyBorder="0" applyAlignment="0" applyProtection="0"/>
    <xf numFmtId="193" fontId="49" fillId="0" borderId="0" applyFont="0" applyFill="0" applyBorder="0" applyAlignment="0" applyProtection="0"/>
    <xf numFmtId="193" fontId="49" fillId="0" borderId="0" applyFont="0" applyFill="0" applyBorder="0" applyAlignment="0" applyProtection="0"/>
    <xf numFmtId="193" fontId="49" fillId="0" borderId="0" applyFont="0" applyFill="0" applyBorder="0" applyAlignment="0" applyProtection="0"/>
    <xf numFmtId="193" fontId="49" fillId="0" borderId="0" applyFont="0" applyFill="0" applyBorder="0" applyAlignment="0" applyProtection="0"/>
    <xf numFmtId="193" fontId="49" fillId="0" borderId="0" applyFont="0" applyFill="0" applyBorder="0" applyAlignment="0" applyProtection="0"/>
    <xf numFmtId="193" fontId="49" fillId="0" borderId="0" applyFont="0" applyFill="0" applyBorder="0" applyAlignment="0" applyProtection="0"/>
    <xf numFmtId="193" fontId="49" fillId="0" borderId="0" applyFont="0" applyFill="0" applyBorder="0" applyAlignment="0" applyProtection="0"/>
    <xf numFmtId="43" fontId="49" fillId="0" borderId="0" applyFont="0" applyFill="0" applyBorder="0" applyAlignment="0" applyProtection="0"/>
    <xf numFmtId="193" fontId="49" fillId="0" borderId="0" applyFont="0" applyFill="0" applyBorder="0" applyAlignment="0" applyProtection="0"/>
    <xf numFmtId="193" fontId="49" fillId="0" borderId="0" applyFont="0" applyFill="0" applyBorder="0" applyAlignment="0" applyProtection="0"/>
    <xf numFmtId="193" fontId="49" fillId="0" borderId="0" applyFont="0" applyFill="0" applyBorder="0" applyAlignment="0" applyProtection="0"/>
    <xf numFmtId="193" fontId="49" fillId="0" borderId="0" applyFont="0" applyFill="0" applyBorder="0" applyAlignment="0" applyProtection="0"/>
    <xf numFmtId="193" fontId="49" fillId="0" borderId="0" applyFont="0" applyFill="0" applyBorder="0" applyAlignment="0" applyProtection="0"/>
    <xf numFmtId="193" fontId="49" fillId="0" borderId="0" applyFont="0" applyFill="0" applyBorder="0" applyAlignment="0" applyProtection="0"/>
    <xf numFmtId="193" fontId="49" fillId="0" borderId="0" applyFont="0" applyFill="0" applyBorder="0" applyAlignment="0" applyProtection="0"/>
    <xf numFmtId="193" fontId="49" fillId="0" borderId="0" applyFont="0" applyFill="0" applyBorder="0" applyAlignment="0" applyProtection="0"/>
    <xf numFmtId="193" fontId="49" fillId="0" borderId="0" applyFont="0" applyFill="0" applyBorder="0" applyAlignment="0" applyProtection="0"/>
    <xf numFmtId="43" fontId="17"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92" fontId="17" fillId="0" borderId="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7" fontId="71" fillId="0" borderId="0" applyFont="0" applyFill="0" applyBorder="0" applyAlignment="0" applyProtection="0"/>
    <xf numFmtId="37" fontId="7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38" fontId="71" fillId="0" borderId="0" applyFill="0" applyBorder="0" applyAlignment="0" applyProtection="0"/>
    <xf numFmtId="43" fontId="17" fillId="0" borderId="0" applyFont="0" applyFill="0" applyBorder="0" applyAlignment="0" applyProtection="0"/>
    <xf numFmtId="43" fontId="49"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37" fontId="71" fillId="0" borderId="0" applyFont="0" applyFill="0" applyBorder="0" applyAlignment="0" applyProtection="0"/>
    <xf numFmtId="43" fontId="49"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38" fontId="71" fillId="0" borderId="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38" fontId="71" fillId="0" borderId="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38" fontId="71"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95" fontId="17" fillId="0" borderId="0" applyFont="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38" fontId="71" fillId="0" borderId="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8" fontId="17" fillId="0" borderId="0" applyFont="0" applyFill="0" applyBorder="0" applyAlignment="0" applyProtection="0"/>
    <xf numFmtId="184"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8"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90"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9"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90"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49" fillId="0" borderId="0" applyFont="0" applyFill="0" applyBorder="0" applyAlignment="0" applyProtection="0"/>
    <xf numFmtId="184" fontId="17" fillId="0" borderId="0" applyFont="0" applyFill="0" applyBorder="0" applyAlignment="0" applyProtection="0"/>
    <xf numFmtId="43" fontId="49"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96" fontId="17" fillId="0" borderId="0" applyFont="0" applyFill="0" applyBorder="0" applyAlignment="0" applyProtection="0"/>
    <xf numFmtId="38" fontId="71" fillId="0" borderId="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38" fontId="7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9" fillId="0" borderId="0" applyFont="0" applyFill="0" applyBorder="0" applyAlignment="0" applyProtection="0"/>
    <xf numFmtId="184"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8" fontId="17" fillId="0" borderId="0" applyFont="0" applyFill="0" applyBorder="0" applyAlignment="0" applyProtection="0"/>
    <xf numFmtId="43" fontId="49"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38" fontId="7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43" fontId="49"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194" fontId="1" fillId="0" borderId="0" applyFont="0" applyFill="0" applyBorder="0" applyAlignment="0" applyProtection="0"/>
    <xf numFmtId="8" fontId="17" fillId="0" borderId="0" applyFont="0" applyFill="0" applyBorder="0" applyAlignment="0" applyProtection="0"/>
    <xf numFmtId="197"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38" fontId="17" fillId="0" borderId="0">
      <protection locked="0"/>
    </xf>
    <xf numFmtId="0" fontId="89" fillId="70" borderId="0" applyNumberFormat="0" applyBorder="0" applyAlignment="0" applyProtection="0"/>
    <xf numFmtId="0" fontId="90" fillId="0" borderId="0" applyNumberFormat="0" applyAlignment="0">
      <alignment horizontal="left"/>
    </xf>
    <xf numFmtId="0" fontId="91" fillId="0" borderId="0" applyNumberFormat="0" applyAlignment="0"/>
    <xf numFmtId="198" fontId="92" fillId="71" borderId="0" applyFill="0">
      <alignment horizontal="left" vertical="top"/>
      <protection locked="0"/>
    </xf>
    <xf numFmtId="199" fontId="17" fillId="0" borderId="0" applyFont="0" applyFill="0" applyBorder="0" applyAlignment="0" applyProtection="0"/>
    <xf numFmtId="199" fontId="17" fillId="0" borderId="0" applyFont="0" applyFill="0" applyBorder="0" applyAlignment="0" applyProtection="0"/>
    <xf numFmtId="199" fontId="17" fillId="0" borderId="0" applyFont="0" applyFill="0" applyBorder="0" applyAlignment="0" applyProtection="0"/>
    <xf numFmtId="8" fontId="93" fillId="0" borderId="0" applyFont="0" applyFill="0" applyBorder="0" applyAlignment="0" applyProtection="0"/>
    <xf numFmtId="44" fontId="1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4" fillId="0" borderId="0">
      <protection locked="0"/>
    </xf>
    <xf numFmtId="6" fontId="95" fillId="0" borderId="0">
      <protection locked="0"/>
    </xf>
    <xf numFmtId="200" fontId="96" fillId="0" borderId="0" applyFont="0" applyFill="0" applyBorder="0" applyAlignment="0" applyProtection="0"/>
    <xf numFmtId="0" fontId="97" fillId="0" borderId="116" applyNumberFormat="0" applyFont="0" applyBorder="0" applyAlignment="0" applyProtection="0">
      <alignment horizontal="center" vertical="center"/>
    </xf>
    <xf numFmtId="0" fontId="97" fillId="0" borderId="116" applyNumberFormat="0" applyFont="0" applyBorder="0" applyAlignment="0" applyProtection="0">
      <alignment horizontal="center" vertical="center"/>
    </xf>
    <xf numFmtId="0" fontId="97" fillId="0" borderId="116" applyNumberFormat="0" applyFont="0" applyBorder="0" applyAlignment="0" applyProtection="0">
      <alignment horizontal="center" vertical="center"/>
    </xf>
    <xf numFmtId="0" fontId="97" fillId="0" borderId="116" applyNumberFormat="0" applyFont="0" applyBorder="0" applyAlignment="0" applyProtection="0">
      <alignment horizontal="center" vertical="center"/>
    </xf>
    <xf numFmtId="0" fontId="97" fillId="0" borderId="116" applyNumberFormat="0" applyFont="0" applyBorder="0" applyAlignment="0" applyProtection="0">
      <alignment horizontal="center" vertical="center"/>
    </xf>
    <xf numFmtId="0" fontId="97" fillId="0" borderId="116" applyNumberFormat="0" applyFont="0" applyBorder="0" applyAlignment="0" applyProtection="0">
      <alignment horizontal="center" vertical="center"/>
    </xf>
    <xf numFmtId="0" fontId="97" fillId="0" borderId="116" applyNumberFormat="0" applyFont="0" applyBorder="0" applyAlignment="0" applyProtection="0">
      <alignment horizontal="center" vertical="center"/>
    </xf>
    <xf numFmtId="201" fontId="98" fillId="0" borderId="0" applyFont="0" applyFill="0" applyBorder="0">
      <alignment horizontal="left" vertical="top" wrapText="1"/>
      <protection locked="0"/>
    </xf>
    <xf numFmtId="201" fontId="98" fillId="0" borderId="0" applyFont="0" applyFill="0" applyBorder="0">
      <alignment horizontal="left" vertical="top" wrapText="1"/>
      <protection locked="0"/>
    </xf>
    <xf numFmtId="0" fontId="97" fillId="0" borderId="116" applyNumberFormat="0" applyFont="0" applyBorder="0" applyAlignment="0" applyProtection="0">
      <alignment horizontal="center" vertical="center"/>
    </xf>
    <xf numFmtId="0" fontId="97" fillId="0" borderId="116" applyNumberFormat="0" applyFont="0" applyBorder="0" applyAlignment="0" applyProtection="0">
      <alignment horizontal="center" vertical="center"/>
    </xf>
    <xf numFmtId="0" fontId="97" fillId="0" borderId="116" applyNumberFormat="0" applyFont="0" applyBorder="0" applyAlignment="0" applyProtection="0">
      <alignment horizontal="center" vertical="center"/>
    </xf>
    <xf numFmtId="0" fontId="97" fillId="0" borderId="116" applyNumberFormat="0" applyFont="0" applyBorder="0" applyAlignment="0" applyProtection="0">
      <alignment horizontal="center" vertical="center"/>
    </xf>
    <xf numFmtId="0" fontId="97" fillId="0" borderId="116" applyNumberFormat="0" applyFont="0" applyBorder="0" applyAlignment="0" applyProtection="0">
      <alignment horizontal="center" vertical="center"/>
    </xf>
    <xf numFmtId="0" fontId="97" fillId="0" borderId="116" applyNumberFormat="0" applyFont="0" applyBorder="0" applyAlignment="0" applyProtection="0">
      <alignment horizontal="center" vertical="center"/>
    </xf>
    <xf numFmtId="0" fontId="97" fillId="0" borderId="116" applyNumberFormat="0" applyFont="0" applyBorder="0" applyAlignment="0" applyProtection="0">
      <alignment horizontal="center" vertical="center"/>
    </xf>
    <xf numFmtId="0" fontId="97" fillId="0" borderId="116" applyNumberFormat="0" applyFont="0" applyBorder="0" applyAlignment="0" applyProtection="0">
      <alignment horizontal="center" vertical="center"/>
    </xf>
    <xf numFmtId="0" fontId="97" fillId="0" borderId="116" applyNumberFormat="0" applyFont="0" applyBorder="0" applyAlignment="0" applyProtection="0">
      <alignment horizontal="center" vertical="center"/>
    </xf>
    <xf numFmtId="0" fontId="97" fillId="0" borderId="116" applyNumberFormat="0" applyFont="0" applyBorder="0" applyAlignment="0" applyProtection="0">
      <alignment horizontal="center" vertical="center"/>
    </xf>
    <xf numFmtId="0" fontId="97" fillId="0" borderId="116" applyNumberFormat="0" applyFont="0" applyBorder="0" applyAlignment="0" applyProtection="0">
      <alignment horizontal="center" vertical="center"/>
    </xf>
    <xf numFmtId="0" fontId="97" fillId="0" borderId="116" applyNumberFormat="0" applyFont="0" applyBorder="0" applyAlignment="0" applyProtection="0">
      <alignment horizontal="center" vertical="center"/>
    </xf>
    <xf numFmtId="0" fontId="97" fillId="0" borderId="116" applyNumberFormat="0" applyFont="0" applyBorder="0" applyAlignment="0" applyProtection="0">
      <alignment horizontal="center" vertical="center"/>
    </xf>
    <xf numFmtId="0" fontId="97" fillId="0" borderId="116" applyNumberFormat="0" applyFont="0" applyBorder="0" applyAlignment="0" applyProtection="0">
      <alignment horizontal="center" vertical="center"/>
    </xf>
    <xf numFmtId="38" fontId="93" fillId="0" borderId="0" applyFont="0" applyFill="0" applyBorder="0" applyAlignment="0" applyProtection="0"/>
    <xf numFmtId="40" fontId="93" fillId="0" borderId="0" applyFont="0" applyFill="0" applyBorder="0" applyAlignment="0" applyProtection="0"/>
    <xf numFmtId="38" fontId="93" fillId="0" borderId="0" applyFont="0" applyFill="0" applyBorder="0" applyAlignment="0" applyProtection="0"/>
    <xf numFmtId="40" fontId="93" fillId="0" borderId="0" applyFont="0" applyFill="0" applyBorder="0" applyAlignment="0" applyProtection="0"/>
    <xf numFmtId="0" fontId="99" fillId="0" borderId="0" applyNumberFormat="0" applyAlignment="0">
      <alignment horizontal="left"/>
    </xf>
    <xf numFmtId="2" fontId="76" fillId="0" borderId="0"/>
    <xf numFmtId="188" fontId="100" fillId="0" borderId="0" applyFont="0" applyFill="0" applyBorder="0" applyAlignment="0" applyProtection="0"/>
    <xf numFmtId="188"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0" fontId="49" fillId="72" borderId="0"/>
    <xf numFmtId="0" fontId="49" fillId="72" borderId="0"/>
    <xf numFmtId="0" fontId="49" fillId="73" borderId="0"/>
    <xf numFmtId="0" fontId="49" fillId="73" borderId="0"/>
    <xf numFmtId="0" fontId="49" fillId="74" borderId="0"/>
    <xf numFmtId="0" fontId="49" fillId="74" borderId="0"/>
    <xf numFmtId="0" fontId="49" fillId="75" borderId="0"/>
    <xf numFmtId="0" fontId="49" fillId="75" borderId="0"/>
    <xf numFmtId="0" fontId="49" fillId="76" borderId="0"/>
    <xf numFmtId="0" fontId="49" fillId="76" borderId="0"/>
    <xf numFmtId="0" fontId="49" fillId="77" borderId="0"/>
    <xf numFmtId="0" fontId="49" fillId="77" borderId="0"/>
    <xf numFmtId="0" fontId="49" fillId="78" borderId="0"/>
    <xf numFmtId="0" fontId="49" fillId="78" borderId="0"/>
    <xf numFmtId="0" fontId="49" fillId="79" borderId="0"/>
    <xf numFmtId="0" fontId="49" fillId="79" borderId="0"/>
    <xf numFmtId="0" fontId="49" fillId="80" borderId="0"/>
    <xf numFmtId="0" fontId="49" fillId="80" borderId="0"/>
    <xf numFmtId="0" fontId="49" fillId="81" borderId="0"/>
    <xf numFmtId="0" fontId="49" fillId="81" borderId="0"/>
    <xf numFmtId="0" fontId="49" fillId="82" borderId="0"/>
    <xf numFmtId="0" fontId="49" fillId="82" borderId="0"/>
    <xf numFmtId="0" fontId="49" fillId="83" borderId="0"/>
    <xf numFmtId="0" fontId="49" fillId="83" borderId="0"/>
    <xf numFmtId="0" fontId="67" fillId="84" borderId="0"/>
    <xf numFmtId="0" fontId="67" fillId="85" borderId="0"/>
    <xf numFmtId="0" fontId="67" fillId="86" borderId="0"/>
    <xf numFmtId="0" fontId="67" fillId="87" borderId="0"/>
    <xf numFmtId="0" fontId="67" fillId="88" borderId="0"/>
    <xf numFmtId="0" fontId="67" fillId="89" borderId="0"/>
    <xf numFmtId="0" fontId="67" fillId="90" borderId="0"/>
    <xf numFmtId="0" fontId="67" fillId="91" borderId="0"/>
    <xf numFmtId="0" fontId="67" fillId="92" borderId="0"/>
    <xf numFmtId="0" fontId="67" fillId="93" borderId="0"/>
    <xf numFmtId="0" fontId="67" fillId="94" borderId="0"/>
    <xf numFmtId="0" fontId="67" fillId="95" borderId="0"/>
    <xf numFmtId="0" fontId="101" fillId="96" borderId="0"/>
    <xf numFmtId="0" fontId="102" fillId="97" borderId="117"/>
    <xf numFmtId="0" fontId="102" fillId="97" borderId="117"/>
    <xf numFmtId="0" fontId="102" fillId="97" borderId="117"/>
    <xf numFmtId="0" fontId="102" fillId="97" borderId="117"/>
    <xf numFmtId="0" fontId="102" fillId="97" borderId="117"/>
    <xf numFmtId="0" fontId="102" fillId="97" borderId="117"/>
    <xf numFmtId="0" fontId="102" fillId="97" borderId="117"/>
    <xf numFmtId="0" fontId="102" fillId="97" borderId="117"/>
    <xf numFmtId="0" fontId="102" fillId="97" borderId="117"/>
    <xf numFmtId="0" fontId="102" fillId="97" borderId="117"/>
    <xf numFmtId="0" fontId="102" fillId="97" borderId="117"/>
    <xf numFmtId="0" fontId="102" fillId="97" borderId="117"/>
    <xf numFmtId="0" fontId="102" fillId="97" borderId="117"/>
    <xf numFmtId="0" fontId="102" fillId="97" borderId="117"/>
    <xf numFmtId="0" fontId="102" fillId="97" borderId="117"/>
    <xf numFmtId="0" fontId="84" fillId="98" borderId="114"/>
    <xf numFmtId="192" fontId="49" fillId="0" borderId="0"/>
    <xf numFmtId="202" fontId="17" fillId="0" borderId="0"/>
    <xf numFmtId="192" fontId="86" fillId="0" borderId="0"/>
    <xf numFmtId="0" fontId="103" fillId="0" borderId="0"/>
    <xf numFmtId="0" fontId="104" fillId="99" borderId="0"/>
    <xf numFmtId="0" fontId="105" fillId="0" borderId="118"/>
    <xf numFmtId="0" fontId="106" fillId="0" borderId="119"/>
    <xf numFmtId="0" fontId="107" fillId="0" borderId="120"/>
    <xf numFmtId="0" fontId="107" fillId="0" borderId="0"/>
    <xf numFmtId="0" fontId="108" fillId="100" borderId="117"/>
    <xf numFmtId="0" fontId="108" fillId="100" borderId="117"/>
    <xf numFmtId="0" fontId="108" fillId="100" borderId="117"/>
    <xf numFmtId="0" fontId="108" fillId="100" borderId="117"/>
    <xf numFmtId="0" fontId="108" fillId="100" borderId="117"/>
    <xf numFmtId="0" fontId="108" fillId="100" borderId="117"/>
    <xf numFmtId="0" fontId="108" fillId="100" borderId="117"/>
    <xf numFmtId="0" fontId="108" fillId="100" borderId="117"/>
    <xf numFmtId="0" fontId="108" fillId="100" borderId="117"/>
    <xf numFmtId="0" fontId="108" fillId="100" borderId="117"/>
    <xf numFmtId="0" fontId="108" fillId="100" borderId="117"/>
    <xf numFmtId="0" fontId="108" fillId="100" borderId="117"/>
    <xf numFmtId="0" fontId="108" fillId="100" borderId="117"/>
    <xf numFmtId="0" fontId="108" fillId="100" borderId="117"/>
    <xf numFmtId="0" fontId="108" fillId="100" borderId="117"/>
    <xf numFmtId="0" fontId="109" fillId="0" borderId="121"/>
    <xf numFmtId="0" fontId="110" fillId="101" borderId="0"/>
    <xf numFmtId="0" fontId="17" fillId="0" borderId="0"/>
    <xf numFmtId="0" fontId="17"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102" borderId="122"/>
    <xf numFmtId="0" fontId="49" fillId="102" borderId="122"/>
    <xf numFmtId="0" fontId="49" fillId="102" borderId="122"/>
    <xf numFmtId="0" fontId="49" fillId="102" borderId="122"/>
    <xf numFmtId="0" fontId="49" fillId="102" borderId="122"/>
    <xf numFmtId="0" fontId="49" fillId="102" borderId="122"/>
    <xf numFmtId="0" fontId="49" fillId="102" borderId="122"/>
    <xf numFmtId="0" fontId="49" fillId="102" borderId="122"/>
    <xf numFmtId="0" fontId="49" fillId="102" borderId="122"/>
    <xf numFmtId="0" fontId="49" fillId="102" borderId="122"/>
    <xf numFmtId="0" fontId="49" fillId="102" borderId="122"/>
    <xf numFmtId="0" fontId="49" fillId="102" borderId="122"/>
    <xf numFmtId="0" fontId="49" fillId="102" borderId="122"/>
    <xf numFmtId="0" fontId="49" fillId="102" borderId="122"/>
    <xf numFmtId="0" fontId="49" fillId="102" borderId="122"/>
    <xf numFmtId="0" fontId="49" fillId="102" borderId="122"/>
    <xf numFmtId="0" fontId="49" fillId="102" borderId="122"/>
    <xf numFmtId="0" fontId="49" fillId="102" borderId="122"/>
    <xf numFmtId="0" fontId="49" fillId="102" borderId="122"/>
    <xf numFmtId="0" fontId="49" fillId="102" borderId="122"/>
    <xf numFmtId="0" fontId="49" fillId="102" borderId="122"/>
    <xf numFmtId="0" fontId="49" fillId="102" borderId="122"/>
    <xf numFmtId="0" fontId="49" fillId="102" borderId="122"/>
    <xf numFmtId="0" fontId="49" fillId="102" borderId="122"/>
    <xf numFmtId="0" fontId="49" fillId="102" borderId="122"/>
    <xf numFmtId="0" fontId="49" fillId="102" borderId="122"/>
    <xf numFmtId="0" fontId="49" fillId="102" borderId="122"/>
    <xf numFmtId="0" fontId="49" fillId="102" borderId="122"/>
    <xf numFmtId="0" fontId="111" fillId="97" borderId="123"/>
    <xf numFmtId="0" fontId="111" fillId="97" borderId="123"/>
    <xf numFmtId="0" fontId="111" fillId="97" borderId="123"/>
    <xf numFmtId="0" fontId="111" fillId="97" borderId="123"/>
    <xf numFmtId="0" fontId="111" fillId="97" borderId="123"/>
    <xf numFmtId="0" fontId="111" fillId="97" borderId="123"/>
    <xf numFmtId="0" fontId="111" fillId="97" borderId="123"/>
    <xf numFmtId="0" fontId="111" fillId="97" borderId="123"/>
    <xf numFmtId="0" fontId="111" fillId="97" borderId="123"/>
    <xf numFmtId="0" fontId="111" fillId="97" borderId="123"/>
    <xf numFmtId="0" fontId="111" fillId="97" borderId="123"/>
    <xf numFmtId="0" fontId="111" fillId="97" borderId="123"/>
    <xf numFmtId="0" fontId="111" fillId="97" borderId="123"/>
    <xf numFmtId="0" fontId="111" fillId="97" borderId="123"/>
    <xf numFmtId="0" fontId="111" fillId="97" borderId="123"/>
    <xf numFmtId="0" fontId="112" fillId="0" borderId="0"/>
    <xf numFmtId="0" fontId="113" fillId="0" borderId="124"/>
    <xf numFmtId="0" fontId="113" fillId="0" borderId="124"/>
    <xf numFmtId="0" fontId="113" fillId="0" borderId="124"/>
    <xf numFmtId="0" fontId="113" fillId="0" borderId="124"/>
    <xf numFmtId="0" fontId="113" fillId="0" borderId="124"/>
    <xf numFmtId="0" fontId="113" fillId="0" borderId="124"/>
    <xf numFmtId="0" fontId="113" fillId="0" borderId="124"/>
    <xf numFmtId="0" fontId="113" fillId="0" borderId="124"/>
    <xf numFmtId="0" fontId="113" fillId="0" borderId="124"/>
    <xf numFmtId="0" fontId="113" fillId="0" borderId="124"/>
    <xf numFmtId="0" fontId="113" fillId="0" borderId="124"/>
    <xf numFmtId="0" fontId="113" fillId="0" borderId="124"/>
    <xf numFmtId="0" fontId="113" fillId="0" borderId="124"/>
    <xf numFmtId="0" fontId="113" fillId="0" borderId="124"/>
    <xf numFmtId="0" fontId="114" fillId="0" borderId="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03"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4" fillId="0" borderId="0" applyNumberFormat="0" applyFill="0" applyBorder="0" applyAlignment="0" applyProtection="0"/>
    <xf numFmtId="0" fontId="115" fillId="0" borderId="0" applyNumberFormat="0" applyFill="0" applyBorder="0" applyAlignment="0" applyProtection="0"/>
    <xf numFmtId="0" fontId="14" fillId="0" borderId="0" applyNumberFormat="0" applyFill="0" applyBorder="0" applyAlignment="0" applyProtection="0"/>
    <xf numFmtId="0" fontId="115"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4"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4" fillId="0" borderId="0" applyNumberFormat="0" applyFill="0" applyBorder="0" applyAlignment="0" applyProtection="0"/>
    <xf numFmtId="0" fontId="115"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5" fillId="0" borderId="0" applyNumberFormat="0" applyFill="0" applyBorder="0" applyAlignment="0" applyProtection="0"/>
    <xf numFmtId="0" fontId="14"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94" fillId="0" borderId="0">
      <protection locked="0"/>
    </xf>
    <xf numFmtId="0" fontId="94" fillId="0" borderId="0">
      <protection locked="0"/>
    </xf>
    <xf numFmtId="0" fontId="116" fillId="0" borderId="0">
      <protection locked="0"/>
    </xf>
    <xf numFmtId="0" fontId="94" fillId="0" borderId="0">
      <protection locked="0"/>
    </xf>
    <xf numFmtId="0" fontId="94" fillId="0" borderId="0">
      <protection locked="0"/>
    </xf>
    <xf numFmtId="0" fontId="94" fillId="0" borderId="0">
      <protection locked="0"/>
    </xf>
    <xf numFmtId="0" fontId="116" fillId="0" borderId="0">
      <protection locked="0"/>
    </xf>
    <xf numFmtId="203" fontId="17" fillId="0" borderId="0">
      <protection locked="0"/>
    </xf>
    <xf numFmtId="204" fontId="98" fillId="0" borderId="0" applyFont="0">
      <alignment horizontal="left"/>
      <protection locked="0"/>
    </xf>
    <xf numFmtId="205" fontId="117" fillId="0" borderId="13">
      <alignment horizontal="right"/>
    </xf>
    <xf numFmtId="0" fontId="118" fillId="67" borderId="125" applyNumberFormat="0" applyFont="0" applyFill="0" applyAlignment="0" applyProtection="0"/>
    <xf numFmtId="0" fontId="118" fillId="67" borderId="125" applyNumberFormat="0" applyFont="0" applyFill="0" applyAlignment="0" applyProtection="0"/>
    <xf numFmtId="3" fontId="17" fillId="0" borderId="40" applyFont="0"/>
    <xf numFmtId="3" fontId="17" fillId="0" borderId="40" applyFont="0"/>
    <xf numFmtId="3" fontId="17" fillId="0" borderId="40" applyFont="0"/>
    <xf numFmtId="3" fontId="17" fillId="0" borderId="40" applyFont="0"/>
    <xf numFmtId="3" fontId="17" fillId="0" borderId="40" applyFont="0"/>
    <xf numFmtId="3" fontId="17" fillId="0" borderId="40" applyFont="0"/>
    <xf numFmtId="3" fontId="17" fillId="0" borderId="40" applyFont="0"/>
    <xf numFmtId="3" fontId="17" fillId="0" borderId="40" applyFont="0"/>
    <xf numFmtId="3" fontId="17" fillId="0" borderId="40" applyFont="0"/>
    <xf numFmtId="3" fontId="17" fillId="0" borderId="40" applyFont="0"/>
    <xf numFmtId="3" fontId="17" fillId="0" borderId="40" applyFont="0"/>
    <xf numFmtId="3" fontId="17" fillId="0" borderId="40" applyFont="0"/>
    <xf numFmtId="0" fontId="119" fillId="50" borderId="0" applyNumberFormat="0" applyBorder="0" applyAlignment="0" applyProtection="0"/>
    <xf numFmtId="0" fontId="119" fillId="50" borderId="0" applyNumberFormat="0" applyBorder="0" applyAlignment="0" applyProtection="0"/>
    <xf numFmtId="0" fontId="119" fillId="50" borderId="0" applyNumberFormat="0" applyBorder="0" applyAlignment="0" applyProtection="0"/>
    <xf numFmtId="0" fontId="119" fillId="50" borderId="0" applyNumberFormat="0" applyBorder="0" applyAlignment="0" applyProtection="0"/>
    <xf numFmtId="0" fontId="119" fillId="50" borderId="0" applyNumberFormat="0" applyBorder="0" applyAlignment="0" applyProtection="0"/>
    <xf numFmtId="0" fontId="119" fillId="50" borderId="0" applyNumberFormat="0" applyBorder="0" applyAlignment="0" applyProtection="0"/>
    <xf numFmtId="0" fontId="119" fillId="50" borderId="0" applyNumberFormat="0" applyBorder="0" applyAlignment="0" applyProtection="0"/>
    <xf numFmtId="0" fontId="119" fillId="50" borderId="0" applyNumberFormat="0" applyBorder="0" applyAlignment="0" applyProtection="0"/>
    <xf numFmtId="0" fontId="119" fillId="50" borderId="0" applyNumberFormat="0" applyBorder="0" applyAlignment="0" applyProtection="0"/>
    <xf numFmtId="0" fontId="119" fillId="50" borderId="0" applyNumberFormat="0" applyBorder="0" applyAlignment="0" applyProtection="0"/>
    <xf numFmtId="0" fontId="104" fillId="50" borderId="0" applyNumberFormat="0" applyBorder="0" applyAlignment="0" applyProtection="0"/>
    <xf numFmtId="0" fontId="119" fillId="50" borderId="0" applyNumberFormat="0" applyBorder="0" applyAlignment="0" applyProtection="0"/>
    <xf numFmtId="0" fontId="119" fillId="50" borderId="0" applyNumberFormat="0" applyBorder="0" applyAlignment="0" applyProtection="0"/>
    <xf numFmtId="0" fontId="119" fillId="50" borderId="0" applyNumberFormat="0" applyBorder="0" applyAlignment="0" applyProtection="0"/>
    <xf numFmtId="0" fontId="119" fillId="50" borderId="0" applyNumberFormat="0" applyBorder="0" applyAlignment="0" applyProtection="0"/>
    <xf numFmtId="0" fontId="119" fillId="50" borderId="0" applyNumberFormat="0" applyBorder="0" applyAlignment="0" applyProtection="0"/>
    <xf numFmtId="0" fontId="119" fillId="50" borderId="0" applyNumberFormat="0" applyBorder="0" applyAlignment="0" applyProtection="0"/>
    <xf numFmtId="0" fontId="119" fillId="50" borderId="0" applyNumberFormat="0" applyBorder="0" applyAlignment="0" applyProtection="0"/>
    <xf numFmtId="0" fontId="5" fillId="2" borderId="0" applyNumberFormat="0" applyBorder="0" applyAlignment="0" applyProtection="0"/>
    <xf numFmtId="0" fontId="119" fillId="50" borderId="0" applyNumberFormat="0" applyBorder="0" applyAlignment="0" applyProtection="0"/>
    <xf numFmtId="0" fontId="5" fillId="2" borderId="0" applyNumberFormat="0" applyBorder="0" applyAlignment="0" applyProtection="0"/>
    <xf numFmtId="0" fontId="119" fillId="50" borderId="0" applyNumberFormat="0" applyBorder="0" applyAlignment="0" applyProtection="0"/>
    <xf numFmtId="0" fontId="104" fillId="50" borderId="0" applyNumberFormat="0" applyBorder="0" applyAlignment="0" applyProtection="0"/>
    <xf numFmtId="0" fontId="104" fillId="50" borderId="0" applyNumberFormat="0" applyBorder="0" applyAlignment="0" applyProtection="0"/>
    <xf numFmtId="0" fontId="119" fillId="50" borderId="0" applyNumberFormat="0" applyBorder="0" applyAlignment="0" applyProtection="0"/>
    <xf numFmtId="0" fontId="119" fillId="50" borderId="0" applyNumberFormat="0" applyBorder="0" applyAlignment="0" applyProtection="0"/>
    <xf numFmtId="0" fontId="119" fillId="50" borderId="0" applyNumberFormat="0" applyBorder="0" applyAlignment="0" applyProtection="0"/>
    <xf numFmtId="0" fontId="119" fillId="50" borderId="0" applyNumberFormat="0" applyBorder="0" applyAlignment="0" applyProtection="0"/>
    <xf numFmtId="0" fontId="5" fillId="2" borderId="0" applyNumberFormat="0" applyBorder="0" applyAlignment="0" applyProtection="0"/>
    <xf numFmtId="0" fontId="119" fillId="50" borderId="0" applyNumberFormat="0" applyBorder="0" applyAlignment="0" applyProtection="0"/>
    <xf numFmtId="0" fontId="119" fillId="50" borderId="0" applyNumberFormat="0" applyBorder="0" applyAlignment="0" applyProtection="0"/>
    <xf numFmtId="0" fontId="119" fillId="50" borderId="0" applyNumberFormat="0" applyBorder="0" applyAlignment="0" applyProtection="0"/>
    <xf numFmtId="0" fontId="119" fillId="50" borderId="0" applyNumberFormat="0" applyBorder="0" applyAlignment="0" applyProtection="0"/>
    <xf numFmtId="0" fontId="5" fillId="2" borderId="0" applyNumberFormat="0" applyBorder="0" applyAlignment="0" applyProtection="0"/>
    <xf numFmtId="0" fontId="119" fillId="50"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119" fillId="50" borderId="0" applyNumberFormat="0" applyBorder="0" applyAlignment="0" applyProtection="0"/>
    <xf numFmtId="0" fontId="5" fillId="2" borderId="0" applyNumberFormat="0" applyBorder="0" applyAlignment="0" applyProtection="0"/>
    <xf numFmtId="0" fontId="119" fillId="50" borderId="0" applyNumberFormat="0" applyBorder="0" applyAlignment="0" applyProtection="0"/>
    <xf numFmtId="0" fontId="119" fillId="50" borderId="0" applyNumberFormat="0" applyBorder="0" applyAlignment="0" applyProtection="0"/>
    <xf numFmtId="0" fontId="119" fillId="50" borderId="0" applyNumberFormat="0" applyBorder="0" applyAlignment="0" applyProtection="0"/>
    <xf numFmtId="0" fontId="119" fillId="50" borderId="0" applyNumberFormat="0" applyBorder="0" applyAlignment="0" applyProtection="0"/>
    <xf numFmtId="38" fontId="61" fillId="103" borderId="0" applyNumberFormat="0" applyBorder="0" applyAlignment="0" applyProtection="0"/>
    <xf numFmtId="38" fontId="120" fillId="103" borderId="0" applyNumberFormat="0" applyBorder="0" applyAlignment="0" applyProtection="0"/>
    <xf numFmtId="38" fontId="61" fillId="103" borderId="0" applyNumberFormat="0" applyBorder="0" applyAlignment="0" applyProtection="0"/>
    <xf numFmtId="0" fontId="61" fillId="81" borderId="0" applyNumberFormat="0" applyBorder="0" applyAlignment="0" applyProtection="0"/>
    <xf numFmtId="0" fontId="121" fillId="0" borderId="0" applyNumberFormat="0" applyFill="0" applyBorder="0" applyAlignment="0" applyProtection="0"/>
    <xf numFmtId="0" fontId="19" fillId="0" borderId="42" applyNumberFormat="0" applyAlignment="0" applyProtection="0">
      <alignment horizontal="left" vertical="center"/>
    </xf>
    <xf numFmtId="0" fontId="122" fillId="0" borderId="42" applyNumberFormat="0" applyAlignment="0" applyProtection="0">
      <alignment horizontal="left" vertical="center"/>
    </xf>
    <xf numFmtId="0" fontId="19" fillId="0" borderId="42" applyNumberFormat="0" applyAlignment="0" applyProtection="0">
      <alignment horizontal="left" vertical="center"/>
    </xf>
    <xf numFmtId="0" fontId="19" fillId="0" borderId="42" applyNumberFormat="0" applyAlignment="0" applyProtection="0">
      <alignment horizontal="left" vertical="center"/>
    </xf>
    <xf numFmtId="0" fontId="19" fillId="0" borderId="42" applyNumberFormat="0" applyAlignment="0" applyProtection="0">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9" fillId="0" borderId="75">
      <alignment horizontal="left" vertical="center"/>
    </xf>
    <xf numFmtId="0" fontId="19"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9" fillId="0" borderId="75">
      <alignment horizontal="left" vertical="center"/>
    </xf>
    <xf numFmtId="0" fontId="19"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22" fillId="0" borderId="75">
      <alignment horizontal="left" vertical="center"/>
    </xf>
    <xf numFmtId="0" fontId="122"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22"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22" fillId="0" borderId="75">
      <alignment horizontal="left" vertical="center"/>
    </xf>
    <xf numFmtId="0" fontId="122"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9" fillId="0" borderId="75">
      <alignment horizontal="left" vertical="center"/>
    </xf>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05"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2" fillId="0" borderId="1" applyNumberFormat="0" applyFill="0" applyAlignment="0" applyProtection="0"/>
    <xf numFmtId="0" fontId="123" fillId="0" borderId="126" applyNumberFormat="0" applyFill="0" applyAlignment="0" applyProtection="0"/>
    <xf numFmtId="0" fontId="2" fillId="0" borderId="1" applyNumberFormat="0" applyFill="0" applyAlignment="0" applyProtection="0"/>
    <xf numFmtId="0" fontId="123" fillId="0" borderId="126" applyNumberFormat="0" applyFill="0" applyAlignment="0" applyProtection="0"/>
    <xf numFmtId="0" fontId="105" fillId="0" borderId="126" applyNumberFormat="0" applyFill="0" applyAlignment="0" applyProtection="0"/>
    <xf numFmtId="0" fontId="105" fillId="0" borderId="126" applyNumberFormat="0" applyFill="0" applyAlignment="0" applyProtection="0"/>
    <xf numFmtId="0" fontId="105"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2" fillId="0" borderId="1"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2" fillId="0" borderId="1"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2" fillId="0" borderId="1" applyNumberFormat="0" applyFill="0" applyAlignment="0" applyProtection="0"/>
    <xf numFmtId="0" fontId="2" fillId="0" borderId="1" applyNumberFormat="0" applyFill="0" applyAlignment="0" applyProtection="0"/>
    <xf numFmtId="0" fontId="123" fillId="0" borderId="126" applyNumberFormat="0" applyFill="0" applyAlignment="0" applyProtection="0"/>
    <xf numFmtId="0" fontId="2" fillId="0" borderId="1"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3" fillId="0" borderId="126"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06"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3" fillId="0" borderId="2" applyNumberFormat="0" applyFill="0" applyAlignment="0" applyProtection="0"/>
    <xf numFmtId="0" fontId="124" fillId="0" borderId="127" applyNumberFormat="0" applyFill="0" applyAlignment="0" applyProtection="0"/>
    <xf numFmtId="0" fontId="3" fillId="0" borderId="2" applyNumberFormat="0" applyFill="0" applyAlignment="0" applyProtection="0"/>
    <xf numFmtId="0" fontId="124" fillId="0" borderId="127" applyNumberFormat="0" applyFill="0" applyAlignment="0" applyProtection="0"/>
    <xf numFmtId="0" fontId="106" fillId="0" borderId="127" applyNumberFormat="0" applyFill="0" applyAlignment="0" applyProtection="0"/>
    <xf numFmtId="0" fontId="106" fillId="0" borderId="127" applyNumberFormat="0" applyFill="0" applyAlignment="0" applyProtection="0"/>
    <xf numFmtId="0" fontId="106"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3" fillId="0" borderId="2"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3" fillId="0" borderId="2"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3" fillId="0" borderId="2" applyNumberFormat="0" applyFill="0" applyAlignment="0" applyProtection="0"/>
    <xf numFmtId="0" fontId="3" fillId="0" borderId="2" applyNumberFormat="0" applyFill="0" applyAlignment="0" applyProtection="0"/>
    <xf numFmtId="0" fontId="124" fillId="0" borderId="127" applyNumberFormat="0" applyFill="0" applyAlignment="0" applyProtection="0"/>
    <xf numFmtId="0" fontId="3" fillId="0" borderId="2"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4" fillId="0" borderId="127"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07"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4" fillId="0" borderId="3"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4" fillId="0" borderId="3"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07"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07"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4" fillId="0" borderId="3"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4" fillId="0" borderId="3"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4" fillId="0" borderId="3" applyNumberFormat="0" applyFill="0" applyAlignment="0" applyProtection="0"/>
    <xf numFmtId="0" fontId="125" fillId="0" borderId="128" applyNumberFormat="0" applyFill="0" applyAlignment="0" applyProtection="0"/>
    <xf numFmtId="0" fontId="4" fillId="0" borderId="3" applyNumberFormat="0" applyFill="0" applyAlignment="0" applyProtection="0"/>
    <xf numFmtId="0" fontId="4" fillId="0" borderId="3" applyNumberFormat="0" applyFill="0" applyAlignment="0" applyProtection="0"/>
    <xf numFmtId="0" fontId="4" fillId="0" borderId="3" applyNumberFormat="0" applyFill="0" applyAlignment="0" applyProtection="0"/>
    <xf numFmtId="0" fontId="4" fillId="0" borderId="3"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4" fillId="0" borderId="3"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128" applyNumberFormat="0" applyFill="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07"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4" fillId="0" borderId="0" applyNumberFormat="0" applyFill="0" applyBorder="0" applyAlignment="0" applyProtection="0"/>
    <xf numFmtId="0" fontId="125" fillId="0" borderId="0" applyNumberFormat="0" applyFill="0" applyBorder="0" applyAlignment="0" applyProtection="0"/>
    <xf numFmtId="0" fontId="4" fillId="0" borderId="0" applyNumberFormat="0" applyFill="0" applyBorder="0" applyAlignment="0" applyProtection="0"/>
    <xf numFmtId="0" fontId="125"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4"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4" fillId="0" borderId="0" applyNumberFormat="0" applyFill="0" applyBorder="0" applyAlignment="0" applyProtection="0"/>
    <xf numFmtId="0" fontId="125"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25" fillId="0" borderId="0" applyNumberFormat="0" applyFill="0" applyBorder="0" applyAlignment="0" applyProtection="0"/>
    <xf numFmtId="0" fontId="4"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206" fontId="17" fillId="0" borderId="0">
      <protection locked="0"/>
    </xf>
    <xf numFmtId="206" fontId="17" fillId="0" borderId="0">
      <protection locked="0"/>
    </xf>
    <xf numFmtId="206" fontId="17" fillId="0" borderId="0">
      <protection locked="0"/>
    </xf>
    <xf numFmtId="206" fontId="17" fillId="0" borderId="0">
      <protection locked="0"/>
    </xf>
    <xf numFmtId="206" fontId="17" fillId="0" borderId="0">
      <protection locked="0"/>
    </xf>
    <xf numFmtId="206" fontId="17" fillId="0" borderId="0">
      <protection locked="0"/>
    </xf>
    <xf numFmtId="206" fontId="17" fillId="0" borderId="0">
      <protection locked="0"/>
    </xf>
    <xf numFmtId="206" fontId="17" fillId="0" borderId="0">
      <protection locked="0"/>
    </xf>
    <xf numFmtId="206" fontId="17" fillId="0" borderId="0">
      <protection locked="0"/>
    </xf>
    <xf numFmtId="206" fontId="17" fillId="0" borderId="0">
      <protection locked="0"/>
    </xf>
    <xf numFmtId="206" fontId="17" fillId="0" borderId="0">
      <protection locked="0"/>
    </xf>
    <xf numFmtId="206" fontId="17" fillId="0" borderId="0">
      <protection locked="0"/>
    </xf>
    <xf numFmtId="206" fontId="17" fillId="0" borderId="0">
      <protection locked="0"/>
    </xf>
    <xf numFmtId="206" fontId="17" fillId="0" borderId="0">
      <protection locked="0"/>
    </xf>
    <xf numFmtId="206" fontId="17" fillId="0" borderId="0">
      <protection locked="0"/>
    </xf>
    <xf numFmtId="0" fontId="126" fillId="0" borderId="0" applyNumberFormat="0" applyFill="0" applyBorder="0" applyAlignment="0" applyProtection="0"/>
    <xf numFmtId="0" fontId="17" fillId="0" borderId="0" applyFont="0"/>
    <xf numFmtId="0" fontId="127" fillId="0" borderId="129" applyNumberFormat="0" applyFill="0" applyAlignment="0" applyProtection="0"/>
    <xf numFmtId="0" fontId="128" fillId="0" borderId="0" applyNumberFormat="0" applyFill="0" applyBorder="0" applyAlignment="0" applyProtection="0">
      <alignment vertical="top"/>
      <protection locked="0"/>
    </xf>
    <xf numFmtId="0" fontId="129" fillId="0" borderId="0" applyNumberFormat="0" applyFill="0" applyBorder="0" applyAlignment="0" applyProtection="0">
      <alignment vertical="top"/>
      <protection locked="0"/>
    </xf>
    <xf numFmtId="0" fontId="130" fillId="0" borderId="0" applyNumberFormat="0" applyFill="0" applyBorder="0" applyAlignment="0" applyProtection="0">
      <alignment vertical="top"/>
      <protection locked="0"/>
    </xf>
    <xf numFmtId="0" fontId="129" fillId="0" borderId="0" applyNumberFormat="0" applyFill="0" applyBorder="0" applyAlignment="0" applyProtection="0">
      <alignment vertical="top"/>
      <protection locked="0"/>
    </xf>
    <xf numFmtId="0" fontId="129" fillId="0" borderId="0" applyNumberFormat="0" applyFill="0" applyBorder="0" applyAlignment="0" applyProtection="0">
      <alignment vertical="top"/>
      <protection locked="0"/>
    </xf>
    <xf numFmtId="0" fontId="129" fillId="0" borderId="0" applyNumberFormat="0" applyFill="0" applyBorder="0" applyAlignment="0" applyProtection="0">
      <alignment vertical="top"/>
      <protection locked="0"/>
    </xf>
    <xf numFmtId="0" fontId="131" fillId="0" borderId="0" applyNumberFormat="0" applyFill="0" applyBorder="0" applyAlignment="0" applyProtection="0">
      <alignment vertical="top"/>
      <protection locked="0"/>
    </xf>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120" fillId="104" borderId="40" applyNumberFormat="0" applyBorder="0" applyAlignment="0" applyProtection="0"/>
    <xf numFmtId="10" fontId="120"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10" fontId="61" fillId="104" borderId="40" applyNumberFormat="0" applyBorder="0" applyAlignment="0" applyProtection="0"/>
    <xf numFmtId="0" fontId="61" fillId="105" borderId="0" applyNumberFormat="0" applyBorder="0" applyAlignment="0" applyProtection="0"/>
    <xf numFmtId="10" fontId="61" fillId="104" borderId="40" applyNumberFormat="0" applyBorder="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08"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08"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8" fillId="5" borderId="4" applyNumberFormat="0" applyAlignment="0" applyProtection="0"/>
    <xf numFmtId="0" fontId="8" fillId="5" borderId="4"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8" fillId="5" borderId="4"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08" fillId="53" borderId="117" applyNumberFormat="0" applyAlignment="0" applyProtection="0"/>
    <xf numFmtId="0" fontId="108" fillId="53" borderId="117" applyNumberFormat="0" applyAlignment="0" applyProtection="0"/>
    <xf numFmtId="0" fontId="8" fillId="5" borderId="4"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8" fillId="5" borderId="4"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8" fillId="5" borderId="4" applyNumberFormat="0" applyAlignment="0" applyProtection="0"/>
    <xf numFmtId="0" fontId="8" fillId="5" borderId="4"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8" fillId="5" borderId="4"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32" fillId="53" borderId="117" applyNumberFormat="0" applyAlignment="0" applyProtection="0"/>
    <xf numFmtId="0" fontId="17" fillId="106" borderId="0"/>
    <xf numFmtId="0" fontId="17" fillId="106" borderId="0"/>
    <xf numFmtId="0" fontId="17" fillId="106" borderId="0"/>
    <xf numFmtId="0" fontId="17" fillId="106" borderId="0"/>
    <xf numFmtId="198" fontId="98" fillId="0" borderId="0" applyFont="0">
      <alignment horizontal="left"/>
    </xf>
    <xf numFmtId="0" fontId="133" fillId="0" borderId="81" applyNumberFormat="0" applyBorder="0" applyAlignment="0"/>
    <xf numFmtId="198" fontId="98" fillId="0" borderId="0" applyFont="0" applyFill="0" applyBorder="0">
      <alignment horizontal="left"/>
    </xf>
    <xf numFmtId="40" fontId="61" fillId="0" borderId="0" applyFont="0">
      <protection locked="0"/>
    </xf>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5"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1" fillId="0" borderId="6"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1" fillId="0" borderId="6"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5"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5"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1" fillId="0" borderId="6"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1" fillId="0" borderId="6"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1" fillId="0" borderId="6" applyNumberFormat="0" applyFill="0" applyAlignment="0" applyProtection="0"/>
    <xf numFmtId="0" fontId="134" fillId="0" borderId="121"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1" fillId="0" borderId="6"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34" fillId="0" borderId="121" applyNumberFormat="0" applyFill="0" applyAlignment="0" applyProtection="0"/>
    <xf numFmtId="0" fontId="17" fillId="107" borderId="0"/>
    <xf numFmtId="0" fontId="17" fillId="107" borderId="0"/>
    <xf numFmtId="0" fontId="17" fillId="107" borderId="0"/>
    <xf numFmtId="0" fontId="17" fillId="107" borderId="0"/>
    <xf numFmtId="198" fontId="98" fillId="0" borderId="0" applyFont="0" applyFill="0" applyBorder="0">
      <alignment horizontal="left"/>
    </xf>
    <xf numFmtId="198" fontId="98" fillId="0" borderId="0" applyFont="0" applyFill="0" applyBorder="0">
      <alignment horizontal="left"/>
    </xf>
    <xf numFmtId="201" fontId="136" fillId="0" borderId="0">
      <alignment horizontal="left" vertical="top"/>
      <protection locked="0"/>
    </xf>
    <xf numFmtId="201" fontId="61" fillId="0" borderId="0" applyFont="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37" fontId="17" fillId="0" borderId="0" applyNumberFormat="0" applyFont="0" applyFill="0" applyBorder="0" applyProtection="0">
      <alignment horizontal="center" vertical="top"/>
    </xf>
    <xf numFmtId="37" fontId="17" fillId="0" borderId="0" applyNumberFormat="0" applyFont="0" applyFill="0" applyBorder="0" applyProtection="0">
      <alignment horizontal="center" vertical="top"/>
    </xf>
    <xf numFmtId="37" fontId="17" fillId="0" borderId="0" applyNumberFormat="0" applyFont="0" applyFill="0" applyBorder="0" applyProtection="0">
      <alignment horizontal="center" vertical="top"/>
    </xf>
    <xf numFmtId="37" fontId="17" fillId="0" borderId="0" applyNumberFormat="0" applyFont="0" applyFill="0" applyBorder="0" applyProtection="0">
      <alignment horizontal="center" vertical="top"/>
    </xf>
    <xf numFmtId="198" fontId="98" fillId="0" borderId="0" applyFont="0" applyFill="0" applyBorder="0">
      <alignment horizontal="left"/>
    </xf>
    <xf numFmtId="0" fontId="137" fillId="0" borderId="130"/>
    <xf numFmtId="0" fontId="137" fillId="0" borderId="130"/>
    <xf numFmtId="0" fontId="137" fillId="0" borderId="130"/>
    <xf numFmtId="0" fontId="137" fillId="0" borderId="130"/>
    <xf numFmtId="0" fontId="137" fillId="0" borderId="130"/>
    <xf numFmtId="0" fontId="137" fillId="0" borderId="130"/>
    <xf numFmtId="0" fontId="137" fillId="0" borderId="130"/>
    <xf numFmtId="0" fontId="137" fillId="0" borderId="130"/>
    <xf numFmtId="0" fontId="137" fillId="0" borderId="130"/>
    <xf numFmtId="0" fontId="137" fillId="0" borderId="130"/>
    <xf numFmtId="0" fontId="137" fillId="0" borderId="130"/>
    <xf numFmtId="0" fontId="137" fillId="0" borderId="130"/>
    <xf numFmtId="0" fontId="137" fillId="0" borderId="130"/>
    <xf numFmtId="0" fontId="137" fillId="0" borderId="130"/>
    <xf numFmtId="0" fontId="137" fillId="0" borderId="130"/>
    <xf numFmtId="0" fontId="137" fillId="0" borderId="130"/>
    <xf numFmtId="0" fontId="137" fillId="0" borderId="130"/>
    <xf numFmtId="0" fontId="137" fillId="0" borderId="130"/>
    <xf numFmtId="0" fontId="17" fillId="0" borderId="0" applyFont="0" applyFill="0" applyBorder="0" applyAlignment="0" applyProtection="0"/>
    <xf numFmtId="0" fontId="17" fillId="0" borderId="0" applyFont="0" applyFill="0" applyBorder="0" applyAlignment="0" applyProtection="0"/>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0" fontId="91" fillId="0" borderId="131"/>
    <xf numFmtId="198" fontId="98" fillId="0" borderId="0" applyFont="0">
      <alignment horizontal="left"/>
    </xf>
    <xf numFmtId="0" fontId="138" fillId="108" borderId="0" applyNumberFormat="0" applyBorder="0" applyAlignment="0" applyProtection="0"/>
    <xf numFmtId="0" fontId="138" fillId="108" borderId="0" applyNumberFormat="0" applyBorder="0" applyAlignment="0" applyProtection="0"/>
    <xf numFmtId="0" fontId="138" fillId="108" borderId="0" applyNumberFormat="0" applyBorder="0" applyAlignment="0" applyProtection="0"/>
    <xf numFmtId="0" fontId="138" fillId="108" borderId="0" applyNumberFormat="0" applyBorder="0" applyAlignment="0" applyProtection="0"/>
    <xf numFmtId="0" fontId="138" fillId="108" borderId="0" applyNumberFormat="0" applyBorder="0" applyAlignment="0" applyProtection="0"/>
    <xf numFmtId="0" fontId="138" fillId="108" borderId="0" applyNumberFormat="0" applyBorder="0" applyAlignment="0" applyProtection="0"/>
    <xf numFmtId="0" fontId="138" fillId="108" borderId="0" applyNumberFormat="0" applyBorder="0" applyAlignment="0" applyProtection="0"/>
    <xf numFmtId="0" fontId="138" fillId="108" borderId="0" applyNumberFormat="0" applyBorder="0" applyAlignment="0" applyProtection="0"/>
    <xf numFmtId="0" fontId="138" fillId="108" borderId="0" applyNumberFormat="0" applyBorder="0" applyAlignment="0" applyProtection="0"/>
    <xf numFmtId="0" fontId="138" fillId="108" borderId="0" applyNumberFormat="0" applyBorder="0" applyAlignment="0" applyProtection="0"/>
    <xf numFmtId="0" fontId="139" fillId="108" borderId="0" applyNumberFormat="0" applyBorder="0" applyAlignment="0" applyProtection="0"/>
    <xf numFmtId="0" fontId="138" fillId="108" borderId="0" applyNumberFormat="0" applyBorder="0" applyAlignment="0" applyProtection="0"/>
    <xf numFmtId="0" fontId="138" fillId="108" borderId="0" applyNumberFormat="0" applyBorder="0" applyAlignment="0" applyProtection="0"/>
    <xf numFmtId="0" fontId="138" fillId="108" borderId="0" applyNumberFormat="0" applyBorder="0" applyAlignment="0" applyProtection="0"/>
    <xf numFmtId="0" fontId="138" fillId="108" borderId="0" applyNumberFormat="0" applyBorder="0" applyAlignment="0" applyProtection="0"/>
    <xf numFmtId="0" fontId="138" fillId="108" borderId="0" applyNumberFormat="0" applyBorder="0" applyAlignment="0" applyProtection="0"/>
    <xf numFmtId="0" fontId="138" fillId="108" borderId="0" applyNumberFormat="0" applyBorder="0" applyAlignment="0" applyProtection="0"/>
    <xf numFmtId="0" fontId="138" fillId="108" borderId="0" applyNumberFormat="0" applyBorder="0" applyAlignment="0" applyProtection="0"/>
    <xf numFmtId="0" fontId="7" fillId="4" borderId="0" applyNumberFormat="0" applyBorder="0" applyAlignment="0" applyProtection="0"/>
    <xf numFmtId="0" fontId="138" fillId="108" borderId="0" applyNumberFormat="0" applyBorder="0" applyAlignment="0" applyProtection="0"/>
    <xf numFmtId="0" fontId="7" fillId="4" borderId="0" applyNumberFormat="0" applyBorder="0" applyAlignment="0" applyProtection="0"/>
    <xf numFmtId="0" fontId="138" fillId="108" borderId="0" applyNumberFormat="0" applyBorder="0" applyAlignment="0" applyProtection="0"/>
    <xf numFmtId="0" fontId="139" fillId="108" borderId="0" applyNumberFormat="0" applyBorder="0" applyAlignment="0" applyProtection="0"/>
    <xf numFmtId="0" fontId="139" fillId="108" borderId="0" applyNumberFormat="0" applyBorder="0" applyAlignment="0" applyProtection="0"/>
    <xf numFmtId="0" fontId="138" fillId="108" borderId="0" applyNumberFormat="0" applyBorder="0" applyAlignment="0" applyProtection="0"/>
    <xf numFmtId="0" fontId="138" fillId="108" borderId="0" applyNumberFormat="0" applyBorder="0" applyAlignment="0" applyProtection="0"/>
    <xf numFmtId="0" fontId="138" fillId="108" borderId="0" applyNumberFormat="0" applyBorder="0" applyAlignment="0" applyProtection="0"/>
    <xf numFmtId="0" fontId="138" fillId="108" borderId="0" applyNumberFormat="0" applyBorder="0" applyAlignment="0" applyProtection="0"/>
    <xf numFmtId="0" fontId="7" fillId="4" borderId="0" applyNumberFormat="0" applyBorder="0" applyAlignment="0" applyProtection="0"/>
    <xf numFmtId="0" fontId="138" fillId="108" borderId="0" applyNumberFormat="0" applyBorder="0" applyAlignment="0" applyProtection="0"/>
    <xf numFmtId="0" fontId="138" fillId="108" borderId="0" applyNumberFormat="0" applyBorder="0" applyAlignment="0" applyProtection="0"/>
    <xf numFmtId="0" fontId="138" fillId="108" borderId="0" applyNumberFormat="0" applyBorder="0" applyAlignment="0" applyProtection="0"/>
    <xf numFmtId="0" fontId="138" fillId="108" borderId="0" applyNumberFormat="0" applyBorder="0" applyAlignment="0" applyProtection="0"/>
    <xf numFmtId="0" fontId="7" fillId="4" borderId="0" applyNumberFormat="0" applyBorder="0" applyAlignment="0" applyProtection="0"/>
    <xf numFmtId="0" fontId="138" fillId="108"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138" fillId="108" borderId="0" applyNumberFormat="0" applyBorder="0" applyAlignment="0" applyProtection="0"/>
    <xf numFmtId="0" fontId="7" fillId="4" borderId="0" applyNumberFormat="0" applyBorder="0" applyAlignment="0" applyProtection="0"/>
    <xf numFmtId="0" fontId="138" fillId="108" borderId="0" applyNumberFormat="0" applyBorder="0" applyAlignment="0" applyProtection="0"/>
    <xf numFmtId="0" fontId="138" fillId="108" borderId="0" applyNumberFormat="0" applyBorder="0" applyAlignment="0" applyProtection="0"/>
    <xf numFmtId="0" fontId="138" fillId="108" borderId="0" applyNumberFormat="0" applyBorder="0" applyAlignment="0" applyProtection="0"/>
    <xf numFmtId="0" fontId="138" fillId="108" borderId="0" applyNumberFormat="0" applyBorder="0" applyAlignment="0" applyProtection="0"/>
    <xf numFmtId="4" fontId="136" fillId="0" borderId="19" applyFont="0" applyBorder="0" applyProtection="0">
      <alignment textRotation="45"/>
    </xf>
    <xf numFmtId="4" fontId="136" fillId="0" borderId="19" applyFont="0" applyBorder="0" applyProtection="0">
      <alignment textRotation="45"/>
    </xf>
    <xf numFmtId="4" fontId="136" fillId="0" borderId="19" applyFont="0" applyBorder="0" applyProtection="0">
      <alignment textRotation="45"/>
    </xf>
    <xf numFmtId="4" fontId="136" fillId="0" borderId="19" applyFont="0" applyBorder="0" applyProtection="0">
      <alignment textRotation="45"/>
    </xf>
    <xf numFmtId="4" fontId="136" fillId="0" borderId="19" applyFont="0" applyBorder="0" applyProtection="0">
      <alignment textRotation="45"/>
    </xf>
    <xf numFmtId="4" fontId="136" fillId="0" borderId="19" applyFont="0" applyBorder="0" applyProtection="0">
      <alignment textRotation="45"/>
    </xf>
    <xf numFmtId="4" fontId="136" fillId="0" borderId="19" applyFont="0" applyBorder="0" applyProtection="0">
      <alignment textRotation="45"/>
    </xf>
    <xf numFmtId="4" fontId="136" fillId="0" borderId="19" applyFont="0" applyBorder="0" applyProtection="0">
      <alignment textRotation="45"/>
    </xf>
    <xf numFmtId="4" fontId="136" fillId="0" borderId="19" applyFont="0" applyBorder="0" applyProtection="0">
      <alignment textRotation="45"/>
    </xf>
    <xf numFmtId="4" fontId="136" fillId="0" borderId="19" applyFont="0" applyBorder="0" applyProtection="0">
      <alignment textRotation="45"/>
    </xf>
    <xf numFmtId="4" fontId="136" fillId="0" borderId="19" applyFont="0" applyBorder="0" applyProtection="0">
      <alignment textRotation="45"/>
    </xf>
    <xf numFmtId="4" fontId="136" fillId="0" borderId="19" applyFont="0" applyBorder="0" applyProtection="0">
      <alignment textRotation="45"/>
    </xf>
    <xf numFmtId="4" fontId="136" fillId="0" borderId="19" applyFont="0" applyBorder="0" applyProtection="0">
      <alignment textRotation="45"/>
    </xf>
    <xf numFmtId="37" fontId="140" fillId="0" borderId="0"/>
    <xf numFmtId="0" fontId="91" fillId="0" borderId="0"/>
    <xf numFmtId="199" fontId="141" fillId="0" borderId="0"/>
    <xf numFmtId="199" fontId="142" fillId="0" borderId="0"/>
    <xf numFmtId="0" fontId="17" fillId="0" borderId="0"/>
    <xf numFmtId="0" fontId="17" fillId="0" borderId="0"/>
    <xf numFmtId="0" fontId="17" fillId="0" borderId="0"/>
    <xf numFmtId="171" fontId="17" fillId="0" borderId="0"/>
    <xf numFmtId="171" fontId="17" fillId="0" borderId="0"/>
    <xf numFmtId="171" fontId="17" fillId="0" borderId="0"/>
    <xf numFmtId="171" fontId="17" fillId="0" borderId="0"/>
    <xf numFmtId="171" fontId="17" fillId="0" borderId="0"/>
    <xf numFmtId="171" fontId="17" fillId="0" borderId="0"/>
    <xf numFmtId="171"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 fillId="0" borderId="0"/>
    <xf numFmtId="0" fontId="17"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0" fontId="17" fillId="0" borderId="0"/>
    <xf numFmtId="0" fontId="1" fillId="0" borderId="0"/>
    <xf numFmtId="0" fontId="17"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3" fillId="0" borderId="0"/>
    <xf numFmtId="0" fontId="71" fillId="0" borderId="0"/>
    <xf numFmtId="0" fontId="17" fillId="0" borderId="0"/>
    <xf numFmtId="0" fontId="17" fillId="0" borderId="0"/>
    <xf numFmtId="0" fontId="17" fillId="0" borderId="0"/>
    <xf numFmtId="0" fontId="17" fillId="0" borderId="0"/>
    <xf numFmtId="0" fontId="7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4" fillId="0" borderId="0"/>
    <xf numFmtId="0" fontId="17" fillId="0" borderId="0"/>
    <xf numFmtId="0" fontId="17" fillId="0" borderId="0"/>
    <xf numFmtId="0" fontId="17" fillId="0" borderId="0"/>
    <xf numFmtId="0" fontId="17"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17" fillId="0" borderId="0"/>
    <xf numFmtId="0" fontId="17"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48"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1" fillId="0" borderId="0"/>
    <xf numFmtId="0" fontId="71" fillId="0" borderId="0"/>
    <xf numFmtId="0" fontId="71" fillId="0" borderId="0"/>
    <xf numFmtId="188"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9" fillId="0" borderId="0"/>
    <xf numFmtId="0" fontId="49" fillId="0" borderId="0"/>
    <xf numFmtId="0" fontId="49" fillId="0" borderId="0"/>
    <xf numFmtId="0" fontId="4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9" fillId="0" borderId="0"/>
    <xf numFmtId="0" fontId="49" fillId="0" borderId="0"/>
    <xf numFmtId="0" fontId="49" fillId="0" borderId="0"/>
    <xf numFmtId="0" fontId="49" fillId="0" borderId="0"/>
    <xf numFmtId="0" fontId="4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6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0"/>
    <xf numFmtId="0" fontId="71" fillId="0" borderId="0"/>
    <xf numFmtId="0" fontId="71" fillId="0" borderId="0"/>
    <xf numFmtId="0" fontId="71" fillId="0" borderId="0"/>
    <xf numFmtId="188" fontId="17"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0" fontId="1" fillId="0" borderId="0"/>
    <xf numFmtId="0" fontId="17" fillId="0" borderId="0"/>
    <xf numFmtId="0" fontId="17" fillId="0" borderId="0"/>
    <xf numFmtId="0" fontId="1" fillId="0" borderId="0"/>
    <xf numFmtId="0" fontId="17" fillId="0" borderId="0"/>
    <xf numFmtId="0" fontId="17" fillId="0" borderId="0"/>
    <xf numFmtId="0" fontId="17" fillId="0" borderId="0"/>
    <xf numFmtId="0" fontId="86" fillId="0" borderId="0"/>
    <xf numFmtId="0" fontId="1" fillId="0" borderId="0"/>
    <xf numFmtId="0" fontId="17" fillId="0" borderId="0"/>
    <xf numFmtId="0" fontId="17" fillId="0" borderId="0"/>
    <xf numFmtId="0" fontId="1" fillId="0" borderId="0"/>
    <xf numFmtId="0" fontId="17" fillId="0" borderId="0"/>
    <xf numFmtId="0" fontId="17" fillId="0" borderId="0"/>
    <xf numFmtId="0" fontId="1" fillId="0" borderId="0"/>
    <xf numFmtId="0" fontId="17" fillId="0" borderId="0"/>
    <xf numFmtId="0" fontId="17" fillId="0" borderId="0"/>
    <xf numFmtId="0" fontId="1" fillId="0" borderId="0"/>
    <xf numFmtId="0" fontId="17" fillId="0" borderId="0"/>
    <xf numFmtId="0" fontId="17" fillId="0" borderId="0"/>
    <xf numFmtId="0" fontId="1" fillId="0" borderId="0"/>
    <xf numFmtId="0" fontId="17" fillId="0" borderId="0"/>
    <xf numFmtId="0" fontId="17" fillId="0" borderId="0"/>
    <xf numFmtId="0" fontId="1" fillId="0" borderId="0"/>
    <xf numFmtId="0" fontId="17" fillId="0" borderId="0"/>
    <xf numFmtId="0" fontId="17" fillId="0" borderId="0"/>
    <xf numFmtId="0" fontId="1" fillId="0" borderId="0"/>
    <xf numFmtId="0" fontId="17" fillId="0" borderId="0"/>
    <xf numFmtId="0" fontId="17" fillId="0" borderId="0"/>
    <xf numFmtId="0" fontId="1" fillId="0" borderId="0"/>
    <xf numFmtId="0" fontId="17" fillId="0" borderId="0"/>
    <xf numFmtId="0" fontId="17" fillId="0" borderId="0"/>
    <xf numFmtId="0" fontId="1" fillId="0" borderId="0"/>
    <xf numFmtId="0" fontId="17" fillId="0" borderId="0"/>
    <xf numFmtId="0" fontId="17" fillId="0" borderId="0"/>
    <xf numFmtId="0" fontId="1" fillId="0" borderId="0"/>
    <xf numFmtId="0" fontId="17" fillId="0" borderId="0"/>
    <xf numFmtId="0" fontId="17" fillId="0" borderId="0"/>
    <xf numFmtId="0" fontId="17" fillId="0" borderId="0"/>
    <xf numFmtId="0" fontId="37" fillId="0" borderId="0"/>
    <xf numFmtId="0" fontId="17" fillId="0" borderId="0"/>
    <xf numFmtId="0" fontId="86" fillId="0" borderId="0"/>
    <xf numFmtId="0" fontId="144" fillId="0" borderId="0"/>
    <xf numFmtId="0" fontId="143" fillId="0" borderId="0"/>
    <xf numFmtId="0" fontId="1" fillId="0" borderId="0"/>
    <xf numFmtId="0" fontId="17" fillId="0" borderId="0"/>
    <xf numFmtId="0" fontId="17" fillId="0" borderId="0"/>
    <xf numFmtId="0" fontId="1" fillId="0" borderId="0"/>
    <xf numFmtId="0" fontId="17" fillId="0" borderId="0"/>
    <xf numFmtId="0" fontId="17" fillId="0" borderId="0"/>
    <xf numFmtId="0" fontId="1" fillId="0" borderId="0"/>
    <xf numFmtId="0" fontId="17" fillId="0" borderId="0"/>
    <xf numFmtId="0" fontId="17" fillId="0" borderId="0"/>
    <xf numFmtId="0" fontId="1" fillId="0" borderId="0"/>
    <xf numFmtId="38" fontId="87" fillId="0" borderId="0"/>
    <xf numFmtId="38" fontId="87" fillId="0" borderId="0"/>
    <xf numFmtId="0" fontId="1" fillId="0" borderId="0"/>
    <xf numFmtId="0" fontId="17" fillId="0" borderId="0"/>
    <xf numFmtId="0" fontId="17" fillId="0" borderId="0"/>
    <xf numFmtId="0" fontId="1" fillId="0" borderId="0"/>
    <xf numFmtId="38" fontId="87" fillId="0" borderId="0"/>
    <xf numFmtId="38" fontId="87" fillId="0" borderId="0"/>
    <xf numFmtId="0" fontId="1" fillId="0" borderId="0"/>
    <xf numFmtId="38" fontId="87" fillId="0" borderId="0"/>
    <xf numFmtId="38" fontId="87" fillId="0" borderId="0"/>
    <xf numFmtId="0" fontId="1" fillId="0" borderId="0"/>
    <xf numFmtId="38" fontId="87" fillId="0" borderId="0"/>
    <xf numFmtId="38" fontId="87" fillId="0" borderId="0"/>
    <xf numFmtId="0" fontId="1" fillId="0" borderId="0"/>
    <xf numFmtId="38" fontId="87" fillId="0" borderId="0"/>
    <xf numFmtId="38" fontId="87" fillId="0" borderId="0"/>
    <xf numFmtId="0" fontId="1" fillId="0" borderId="0"/>
    <xf numFmtId="0" fontId="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17" fillId="0" borderId="0"/>
    <xf numFmtId="0" fontId="17"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17" fillId="0" borderId="0"/>
    <xf numFmtId="0" fontId="17"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65"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1" fillId="0" borderId="0"/>
    <xf numFmtId="0" fontId="7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1" fillId="0" borderId="0"/>
    <xf numFmtId="0" fontId="7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1" fillId="0" borderId="0"/>
    <xf numFmtId="0" fontId="7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38" fontId="87"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8"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7" fillId="0" borderId="0"/>
    <xf numFmtId="0" fontId="1"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8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86" fillId="0" borderId="0"/>
    <xf numFmtId="0" fontId="86" fillId="0" borderId="0"/>
    <xf numFmtId="0" fontId="86" fillId="0" borderId="0"/>
    <xf numFmtId="0" fontId="71" fillId="0" borderId="0"/>
    <xf numFmtId="0" fontId="71" fillId="0" borderId="0"/>
    <xf numFmtId="0" fontId="71" fillId="0" borderId="0"/>
    <xf numFmtId="0" fontId="71" fillId="0" borderId="0"/>
    <xf numFmtId="0" fontId="71" fillId="0" borderId="0"/>
    <xf numFmtId="0" fontId="1" fillId="0" borderId="0"/>
    <xf numFmtId="188"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7" fillId="0" borderId="0"/>
    <xf numFmtId="0" fontId="17" fillId="0" borderId="0"/>
    <xf numFmtId="0" fontId="17" fillId="0" borderId="0"/>
    <xf numFmtId="0" fontId="17" fillId="0" borderId="0"/>
    <xf numFmtId="0" fontId="17" fillId="0" borderId="0"/>
    <xf numFmtId="0" fontId="4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1" fillId="0" borderId="0"/>
    <xf numFmtId="0" fontId="71" fillId="0" borderId="0"/>
    <xf numFmtId="0" fontId="71" fillId="0" borderId="0"/>
    <xf numFmtId="0" fontId="71" fillId="0" borderId="0"/>
    <xf numFmtId="0" fontId="71" fillId="0" borderId="0"/>
    <xf numFmtId="0" fontId="7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0"/>
    <xf numFmtId="0" fontId="65" fillId="0" borderId="0"/>
    <xf numFmtId="0" fontId="65" fillId="0" borderId="0"/>
    <xf numFmtId="0" fontId="65" fillId="0" borderId="0"/>
    <xf numFmtId="0" fontId="6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0"/>
    <xf numFmtId="0" fontId="65" fillId="0" borderId="0"/>
    <xf numFmtId="0" fontId="65" fillId="0" borderId="0"/>
    <xf numFmtId="0" fontId="65" fillId="0" borderId="0"/>
    <xf numFmtId="0" fontId="6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0"/>
    <xf numFmtId="0" fontId="65" fillId="0" borderId="0"/>
    <xf numFmtId="0" fontId="65" fillId="0" borderId="0"/>
    <xf numFmtId="0" fontId="65" fillId="0" borderId="0"/>
    <xf numFmtId="0" fontId="6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0"/>
    <xf numFmtId="0" fontId="65" fillId="0" borderId="0"/>
    <xf numFmtId="0" fontId="65" fillId="0" borderId="0"/>
    <xf numFmtId="0" fontId="65" fillId="0" borderId="0"/>
    <xf numFmtId="0" fontId="6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0"/>
    <xf numFmtId="0" fontId="65" fillId="0" borderId="0"/>
    <xf numFmtId="0" fontId="65" fillId="0" borderId="0"/>
    <xf numFmtId="0" fontId="65" fillId="0" borderId="0"/>
    <xf numFmtId="0" fontId="6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0"/>
    <xf numFmtId="0" fontId="65" fillId="0" borderId="0"/>
    <xf numFmtId="0" fontId="65" fillId="0" borderId="0"/>
    <xf numFmtId="0" fontId="65" fillId="0" borderId="0"/>
    <xf numFmtId="0" fontId="65" fillId="0" borderId="0"/>
    <xf numFmtId="0" fontId="1" fillId="0" borderId="0"/>
    <xf numFmtId="0" fontId="65" fillId="0" borderId="0"/>
    <xf numFmtId="0" fontId="65" fillId="0" borderId="0"/>
    <xf numFmtId="0" fontId="65" fillId="0" borderId="0"/>
    <xf numFmtId="0" fontId="65" fillId="0" borderId="0"/>
    <xf numFmtId="0" fontId="65" fillId="0" borderId="0"/>
    <xf numFmtId="0" fontId="1" fillId="0" borderId="0"/>
    <xf numFmtId="0" fontId="65" fillId="0" borderId="0"/>
    <xf numFmtId="0" fontId="65" fillId="0" borderId="0"/>
    <xf numFmtId="0" fontId="65" fillId="0" borderId="0"/>
    <xf numFmtId="0" fontId="65" fillId="0" borderId="0"/>
    <xf numFmtId="0" fontId="65" fillId="0" borderId="0"/>
    <xf numFmtId="0" fontId="1"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0"/>
    <xf numFmtId="0" fontId="65" fillId="0" borderId="0"/>
    <xf numFmtId="0" fontId="65" fillId="0" borderId="0"/>
    <xf numFmtId="0" fontId="65" fillId="0" borderId="0"/>
    <xf numFmtId="0" fontId="6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0"/>
    <xf numFmtId="0" fontId="65" fillId="0" borderId="0"/>
    <xf numFmtId="0" fontId="65" fillId="0" borderId="0"/>
    <xf numFmtId="0" fontId="65" fillId="0" borderId="0"/>
    <xf numFmtId="0" fontId="6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0"/>
    <xf numFmtId="0" fontId="65" fillId="0" borderId="0"/>
    <xf numFmtId="0" fontId="65" fillId="0" borderId="0"/>
    <xf numFmtId="0" fontId="65" fillId="0" borderId="0"/>
    <xf numFmtId="0" fontId="65" fillId="0" borderId="0"/>
    <xf numFmtId="0" fontId="1"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5" fillId="0" borderId="0"/>
    <xf numFmtId="0" fontId="65"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0" fontId="10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6"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4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0"/>
    <xf numFmtId="0" fontId="65" fillId="0" borderId="0"/>
    <xf numFmtId="0" fontId="65" fillId="0" borderId="0"/>
    <xf numFmtId="0" fontId="65" fillId="0" borderId="0"/>
    <xf numFmtId="0" fontId="6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0"/>
    <xf numFmtId="0" fontId="65" fillId="0" borderId="0"/>
    <xf numFmtId="0" fontId="65" fillId="0" borderId="0"/>
    <xf numFmtId="0" fontId="65" fillId="0" borderId="0"/>
    <xf numFmtId="0" fontId="6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1" fillId="0" borderId="0"/>
    <xf numFmtId="0" fontId="7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1" fillId="0" borderId="0"/>
    <xf numFmtId="0" fontId="71" fillId="0" borderId="0"/>
    <xf numFmtId="0" fontId="17" fillId="0" borderId="0"/>
    <xf numFmtId="0" fontId="1" fillId="0" borderId="0"/>
    <xf numFmtId="0" fontId="71" fillId="0" borderId="0"/>
    <xf numFmtId="0" fontId="7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168" fontId="147" fillId="0" borderId="0"/>
    <xf numFmtId="168" fontId="14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9" fillId="0" borderId="0"/>
    <xf numFmtId="0" fontId="17" fillId="0" borderId="0"/>
    <xf numFmtId="0" fontId="17" fillId="0" borderId="0"/>
    <xf numFmtId="0" fontId="17" fillId="0" borderId="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8" fontId="49" fillId="0" borderId="0"/>
    <xf numFmtId="0" fontId="49" fillId="0" borderId="0"/>
    <xf numFmtId="0" fontId="7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188" fontId="17" fillId="0" borderId="0"/>
    <xf numFmtId="0" fontId="17" fillId="0" borderId="0"/>
    <xf numFmtId="0" fontId="7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8" fontId="5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8" fontId="143"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8" fontId="1" fillId="0" borderId="0"/>
    <xf numFmtId="37" fontId="17" fillId="0" borderId="0" applyNumberFormat="0" applyFill="0" applyBorder="0" applyAlignment="0" applyProtection="0">
      <alignment vertical="top"/>
    </xf>
    <xf numFmtId="37" fontId="17" fillId="0" borderId="0" applyNumberFormat="0" applyFill="0" applyBorder="0" applyAlignment="0" applyProtection="0">
      <alignment vertical="top"/>
    </xf>
    <xf numFmtId="37" fontId="17" fillId="0" borderId="0" applyNumberFormat="0" applyFill="0" applyBorder="0" applyAlignment="0" applyProtection="0">
      <alignment vertical="top"/>
    </xf>
    <xf numFmtId="37" fontId="17" fillId="0" borderId="0" applyNumberFormat="0" applyFill="0" applyBorder="0" applyAlignment="0" applyProtection="0">
      <alignment vertical="top"/>
    </xf>
    <xf numFmtId="207" fontId="91" fillId="0" borderId="0"/>
    <xf numFmtId="0" fontId="148" fillId="0" borderId="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17"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17" fillId="109" borderId="132"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7" fillId="109" borderId="132"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7"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17" fillId="109" borderId="132" applyNumberFormat="0" applyFont="0" applyAlignment="0" applyProtection="0"/>
    <xf numFmtId="0" fontId="17" fillId="109" borderId="132" applyNumberFormat="0" applyFont="0" applyAlignment="0" applyProtection="0"/>
    <xf numFmtId="0" fontId="1" fillId="8" borderId="8"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8" borderId="8"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8" borderId="8"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8" borderId="8" applyNumberFormat="0" applyFont="0" applyAlignment="0" applyProtection="0"/>
    <xf numFmtId="0" fontId="49" fillId="8" borderId="8" applyNumberFormat="0" applyFont="0" applyAlignment="0" applyProtection="0"/>
    <xf numFmtId="0" fontId="49" fillId="109" borderId="132" applyNumberFormat="0" applyFont="0" applyAlignment="0" applyProtection="0"/>
    <xf numFmtId="0" fontId="49" fillId="8" borderId="8" applyNumberFormat="0" applyFont="0" applyAlignment="0" applyProtection="0"/>
    <xf numFmtId="0" fontId="49" fillId="8" borderId="8"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65" fillId="8" borderId="8" applyNumberFormat="0" applyFont="0" applyAlignment="0" applyProtection="0"/>
    <xf numFmtId="0" fontId="65" fillId="8" borderId="8" applyNumberFormat="0" applyFont="0" applyAlignment="0" applyProtection="0"/>
    <xf numFmtId="0" fontId="49" fillId="109" borderId="132" applyNumberFormat="0" applyFont="0" applyAlignment="0" applyProtection="0"/>
    <xf numFmtId="0" fontId="65" fillId="8" borderId="8" applyNumberFormat="0" applyFont="0" applyAlignment="0" applyProtection="0"/>
    <xf numFmtId="0" fontId="65" fillId="8" borderId="8" applyNumberFormat="0" applyFont="0" applyAlignment="0" applyProtection="0"/>
    <xf numFmtId="0" fontId="49" fillId="109" borderId="132" applyNumberFormat="0" applyFont="0" applyAlignment="0" applyProtection="0"/>
    <xf numFmtId="0" fontId="65" fillId="8" borderId="8" applyNumberFormat="0" applyFont="0" applyAlignment="0" applyProtection="0"/>
    <xf numFmtId="0" fontId="65" fillId="8" borderId="8"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65" fillId="8" borderId="8" applyNumberFormat="0" applyFont="0" applyAlignment="0" applyProtection="0"/>
    <xf numFmtId="0" fontId="65" fillId="8" borderId="8"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65" fillId="8" borderId="8" applyNumberFormat="0" applyFont="0" applyAlignment="0" applyProtection="0"/>
    <xf numFmtId="0" fontId="65" fillId="8" borderId="8" applyNumberFormat="0" applyFont="0" applyAlignment="0" applyProtection="0"/>
    <xf numFmtId="0" fontId="49" fillId="109" borderId="132" applyNumberFormat="0" applyFont="0" applyAlignment="0" applyProtection="0"/>
    <xf numFmtId="0" fontId="65" fillId="8" borderId="8" applyNumberFormat="0" applyFont="0" applyAlignment="0" applyProtection="0"/>
    <xf numFmtId="0" fontId="65" fillId="8" borderId="8"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65" fillId="8" borderId="8" applyNumberFormat="0" applyFont="0" applyAlignment="0" applyProtection="0"/>
    <xf numFmtId="0" fontId="65" fillId="8" borderId="8"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0" fontId="49" fillId="109" borderId="132" applyNumberFormat="0" applyFont="0" applyAlignment="0" applyProtection="0"/>
    <xf numFmtId="204" fontId="61" fillId="0" borderId="0" applyFont="0">
      <protection locked="0"/>
    </xf>
    <xf numFmtId="194" fontId="17" fillId="0" borderId="0" applyFont="0" applyFill="0" applyBorder="0" applyAlignment="0" applyProtection="0"/>
    <xf numFmtId="208" fontId="17" fillId="0" borderId="0" applyFont="0" applyFill="0" applyBorder="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11"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11"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9" fillId="6" borderId="5" applyNumberFormat="0" applyAlignment="0" applyProtection="0"/>
    <xf numFmtId="0" fontId="9" fillId="6" borderId="5"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9" fillId="6" borderId="5" applyNumberFormat="0" applyAlignment="0" applyProtection="0"/>
    <xf numFmtId="0" fontId="9" fillId="6" borderId="5"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11" fillId="67" borderId="123" applyNumberFormat="0" applyAlignment="0" applyProtection="0"/>
    <xf numFmtId="0" fontId="111" fillId="67" borderId="123" applyNumberFormat="0" applyAlignment="0" applyProtection="0"/>
    <xf numFmtId="0" fontId="9" fillId="6" borderId="5"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9" fillId="6" borderId="5"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9" fillId="6" borderId="5"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9" fillId="6" borderId="5" applyNumberFormat="0" applyAlignment="0" applyProtection="0"/>
    <xf numFmtId="0" fontId="9" fillId="6" borderId="5"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9" fillId="6" borderId="5" applyNumberFormat="0" applyAlignment="0" applyProtection="0"/>
    <xf numFmtId="0" fontId="9" fillId="6" borderId="5"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9" fillId="6" borderId="5" applyNumberFormat="0" applyAlignment="0" applyProtection="0"/>
    <xf numFmtId="0" fontId="9" fillId="6" borderId="5"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0" fontId="149" fillId="67" borderId="123" applyNumberFormat="0" applyAlignment="0" applyProtection="0"/>
    <xf numFmtId="14" fontId="71" fillId="0" borderId="0">
      <alignment horizontal="center" wrapText="1"/>
      <protection locked="0"/>
    </xf>
    <xf numFmtId="10" fontId="17" fillId="0" borderId="0" applyFont="0" applyFill="0" applyBorder="0" applyAlignment="0" applyProtection="0"/>
    <xf numFmtId="10" fontId="17" fillId="0" borderId="0" applyFont="0" applyFill="0" applyBorder="0" applyAlignment="0" applyProtection="0"/>
    <xf numFmtId="10" fontId="17" fillId="0" borderId="0" applyFont="0" applyFill="0" applyBorder="0" applyAlignment="0" applyProtection="0"/>
    <xf numFmtId="10" fontId="1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194" fontId="71" fillId="0" borderId="0" applyFont="0" applyFill="0" applyBorder="0" applyAlignment="0" applyProtection="0"/>
    <xf numFmtId="194" fontId="71" fillId="0" borderId="0" applyFont="0" applyFill="0" applyBorder="0" applyAlignment="0" applyProtection="0"/>
    <xf numFmtId="194" fontId="71" fillId="0" borderId="0" applyFont="0" applyFill="0" applyBorder="0" applyAlignment="0" applyProtection="0"/>
    <xf numFmtId="194" fontId="71" fillId="0" borderId="0" applyFont="0" applyFill="0" applyBorder="0" applyAlignment="0" applyProtection="0"/>
    <xf numFmtId="194" fontId="7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209" fontId="7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7" fillId="0" borderId="0" applyFont="0" applyFill="0" applyBorder="0" applyAlignment="0" applyProtection="0"/>
    <xf numFmtId="9" fontId="87" fillId="0" borderId="0" applyFont="0" applyFill="0" applyBorder="0" applyAlignment="0" applyProtection="0"/>
    <xf numFmtId="9" fontId="87" fillId="0" borderId="0" applyFont="0" applyFill="0" applyBorder="0" applyAlignment="0" applyProtection="0"/>
    <xf numFmtId="9" fontId="87" fillId="0" borderId="0" applyFont="0" applyFill="0" applyBorder="0" applyAlignment="0" applyProtection="0"/>
    <xf numFmtId="9" fontId="8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175" fontId="7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4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203" fontId="71" fillId="0" borderId="0" applyFill="0" applyBorder="0" applyAlignment="0" applyProtection="0"/>
    <xf numFmtId="9" fontId="17" fillId="0" borderId="0" applyFont="0" applyFill="0" applyBorder="0" applyAlignment="0" applyProtection="0"/>
    <xf numFmtId="205" fontId="71" fillId="0" borderId="0" applyFill="0" applyBorder="0" applyAlignment="0" applyProtection="0"/>
    <xf numFmtId="9" fontId="17" fillId="0" borderId="0" applyFont="0" applyFill="0" applyBorder="0" applyAlignment="0" applyProtection="0"/>
    <xf numFmtId="205" fontId="71" fillId="0" borderId="0" applyFill="0" applyBorder="0" applyAlignment="0" applyProtection="0"/>
    <xf numFmtId="9" fontId="17" fillId="0" borderId="0" applyFont="0" applyFill="0" applyBorder="0" applyAlignment="0" applyProtection="0"/>
    <xf numFmtId="205" fontId="71" fillId="0" borderId="0" applyFill="0" applyBorder="0" applyAlignment="0" applyProtection="0"/>
    <xf numFmtId="203" fontId="71" fillId="0" borderId="0" applyFill="0" applyBorder="0" applyAlignment="0" applyProtection="0"/>
    <xf numFmtId="205" fontId="71" fillId="0" borderId="0" applyFill="0" applyBorder="0" applyAlignment="0" applyProtection="0"/>
    <xf numFmtId="9" fontId="17" fillId="0" borderId="0" applyFont="0" applyFill="0" applyBorder="0" applyAlignment="0" applyProtection="0"/>
    <xf numFmtId="205" fontId="71" fillId="0" borderId="0" applyFill="0" applyBorder="0" applyAlignment="0" applyProtection="0"/>
    <xf numFmtId="9" fontId="17" fillId="0" borderId="0" applyFont="0" applyFill="0" applyBorder="0" applyAlignment="0" applyProtection="0"/>
    <xf numFmtId="205" fontId="71" fillId="0" borderId="0" applyFill="0" applyBorder="0" applyAlignment="0" applyProtection="0"/>
    <xf numFmtId="9" fontId="17" fillId="0" borderId="0" applyFont="0" applyFill="0" applyBorder="0" applyAlignment="0" applyProtection="0"/>
    <xf numFmtId="205" fontId="71" fillId="0" borderId="0" applyFill="0" applyBorder="0" applyAlignment="0" applyProtection="0"/>
    <xf numFmtId="9" fontId="17" fillId="0" borderId="0" applyFont="0" applyFill="0" applyBorder="0" applyAlignment="0" applyProtection="0"/>
    <xf numFmtId="205" fontId="71" fillId="0" borderId="0" applyFill="0" applyBorder="0" applyAlignment="0" applyProtection="0"/>
    <xf numFmtId="9" fontId="17" fillId="0" borderId="0" applyFont="0" applyFill="0" applyBorder="0" applyAlignment="0" applyProtection="0"/>
    <xf numFmtId="205" fontId="71" fillId="0" borderId="0" applyFill="0" applyBorder="0" applyAlignment="0" applyProtection="0"/>
    <xf numFmtId="9" fontId="17" fillId="0" borderId="0" applyFont="0" applyFill="0" applyBorder="0" applyAlignment="0" applyProtection="0"/>
    <xf numFmtId="205" fontId="71" fillId="0" borderId="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09" fontId="71" fillId="0" borderId="0" applyFont="0" applyFill="0" applyBorder="0" applyAlignment="0" applyProtection="0"/>
    <xf numFmtId="209" fontId="71"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205" fontId="71" fillId="0" borderId="0" applyFill="0" applyBorder="0" applyAlignment="0" applyProtection="0"/>
    <xf numFmtId="205" fontId="71" fillId="0" borderId="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05" fontId="71" fillId="0" borderId="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17"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17" fillId="0" borderId="0" applyFont="0" applyFill="0" applyBorder="0" applyAlignment="0" applyProtection="0"/>
    <xf numFmtId="209" fontId="71" fillId="0" borderId="0" applyFont="0" applyFill="0" applyBorder="0" applyAlignment="0" applyProtection="0"/>
    <xf numFmtId="9" fontId="49"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86" fillId="0" borderId="0" applyFont="0" applyFill="0" applyBorder="0" applyAlignment="0" applyProtection="0"/>
    <xf numFmtId="9" fontId="17" fillId="0" borderId="0" applyFont="0" applyFill="0" applyBorder="0" applyAlignment="0" applyProtection="0"/>
    <xf numFmtId="9" fontId="86"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05" fontId="71" fillId="0" borderId="0" applyFill="0" applyBorder="0" applyAlignment="0" applyProtection="0"/>
    <xf numFmtId="9" fontId="17" fillId="0" borderId="0" applyFont="0" applyFill="0" applyBorder="0" applyAlignment="0" applyProtection="0"/>
    <xf numFmtId="209" fontId="71" fillId="0" borderId="0" applyFont="0" applyFill="0" applyBorder="0" applyAlignment="0" applyProtection="0"/>
    <xf numFmtId="9" fontId="17" fillId="0" borderId="0" applyFont="0" applyFill="0" applyBorder="0" applyAlignment="0" applyProtection="0"/>
    <xf numFmtId="209" fontId="7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09" fontId="7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10" fontId="71" fillId="0" borderId="0" applyFill="0" applyBorder="0" applyAlignment="0" applyProtection="0"/>
    <xf numFmtId="210" fontId="71" fillId="0" borderId="0" applyFill="0" applyBorder="0" applyAlignment="0" applyProtection="0"/>
    <xf numFmtId="205" fontId="71" fillId="0" borderId="0" applyFill="0" applyBorder="0" applyAlignment="0" applyProtection="0"/>
    <xf numFmtId="9" fontId="17" fillId="0" borderId="0" applyFont="0" applyFill="0" applyBorder="0" applyAlignment="0" applyProtection="0"/>
    <xf numFmtId="203" fontId="71" fillId="0" borderId="0" applyFill="0" applyBorder="0" applyAlignment="0" applyProtection="0"/>
    <xf numFmtId="205" fontId="71" fillId="0" borderId="0" applyFill="0" applyBorder="0" applyAlignment="0" applyProtection="0"/>
    <xf numFmtId="9" fontId="17" fillId="0" borderId="0" applyFont="0" applyFill="0" applyBorder="0" applyAlignment="0" applyProtection="0"/>
    <xf numFmtId="203" fontId="71" fillId="0" borderId="0" applyFill="0" applyBorder="0" applyAlignment="0" applyProtection="0"/>
    <xf numFmtId="205" fontId="71" fillId="0" borderId="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05" fontId="71" fillId="0" borderId="0" applyFill="0" applyBorder="0" applyAlignment="0" applyProtection="0"/>
    <xf numFmtId="205" fontId="71" fillId="0" borderId="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209" fontId="71" fillId="0" borderId="0" applyFont="0" applyFill="0" applyBorder="0" applyAlignment="0" applyProtection="0"/>
    <xf numFmtId="9" fontId="39" fillId="0" borderId="0" applyFont="0" applyFill="0" applyBorder="0" applyAlignment="0" applyProtection="0"/>
    <xf numFmtId="9" fontId="146"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49" fillId="0" borderId="0" applyFont="0" applyFill="0" applyBorder="0" applyAlignment="0" applyProtection="0"/>
    <xf numFmtId="9" fontId="40"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49" fillId="0" borderId="0" applyFont="0" applyFill="0" applyBorder="0" applyAlignment="0" applyProtection="0"/>
    <xf numFmtId="206" fontId="71" fillId="0" borderId="0" applyFont="0" applyFill="0" applyBorder="0" applyAlignment="0" applyProtection="0"/>
    <xf numFmtId="9" fontId="49" fillId="0" borderId="0" applyFont="0" applyFill="0" applyBorder="0" applyAlignment="0" applyProtection="0"/>
    <xf numFmtId="200" fontId="71" fillId="0" borderId="0" applyFill="0" applyBorder="0" applyAlignment="0" applyProtection="0"/>
    <xf numFmtId="9" fontId="17" fillId="0" borderId="0" applyFont="0" applyFill="0" applyBorder="0" applyAlignment="0" applyProtection="0"/>
    <xf numFmtId="199" fontId="71" fillId="0" borderId="0" applyFill="0" applyBorder="0" applyAlignment="0" applyProtection="0"/>
    <xf numFmtId="199" fontId="71" fillId="0" borderId="0" applyFill="0" applyBorder="0" applyAlignment="0" applyProtection="0"/>
    <xf numFmtId="206" fontId="71" fillId="0" borderId="0" applyFont="0" applyFill="0" applyBorder="0" applyAlignment="0" applyProtection="0"/>
    <xf numFmtId="200" fontId="71" fillId="0" borderId="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99" fontId="71" fillId="0" borderId="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50" fillId="0" borderId="0" applyFont="0"/>
    <xf numFmtId="211" fontId="151" fillId="0" borderId="0"/>
    <xf numFmtId="10" fontId="96" fillId="0" borderId="0" applyFont="0" applyFill="0" applyBorder="0" applyAlignment="0" applyProtection="0"/>
    <xf numFmtId="0" fontId="93" fillId="0" borderId="0" applyNumberFormat="0" applyFont="0" applyFill="0" applyBorder="0" applyAlignment="0" applyProtection="0">
      <alignment horizontal="left"/>
    </xf>
    <xf numFmtId="4" fontId="93" fillId="0" borderId="0" applyFont="0" applyFill="0" applyBorder="0" applyAlignment="0" applyProtection="0"/>
    <xf numFmtId="4" fontId="93" fillId="0" borderId="0" applyFont="0" applyFill="0" applyBorder="0" applyAlignment="0" applyProtection="0"/>
    <xf numFmtId="4" fontId="93" fillId="0" borderId="0" applyFont="0" applyFill="0" applyBorder="0" applyAlignment="0" applyProtection="0"/>
    <xf numFmtId="4" fontId="93" fillId="0" borderId="0" applyFont="0" applyFill="0" applyBorder="0" applyAlignment="0" applyProtection="0"/>
    <xf numFmtId="0" fontId="77" fillId="0" borderId="32">
      <alignment horizontal="center"/>
    </xf>
    <xf numFmtId="0" fontId="77" fillId="0" borderId="32">
      <alignment horizontal="center"/>
    </xf>
    <xf numFmtId="0" fontId="77" fillId="0" borderId="32">
      <alignment horizontal="center"/>
    </xf>
    <xf numFmtId="0" fontId="77" fillId="0" borderId="32">
      <alignment horizontal="center"/>
    </xf>
    <xf numFmtId="0" fontId="77" fillId="0" borderId="32">
      <alignment horizontal="center"/>
    </xf>
    <xf numFmtId="0" fontId="77" fillId="0" borderId="32">
      <alignment horizontal="center"/>
    </xf>
    <xf numFmtId="0" fontId="77" fillId="0" borderId="32">
      <alignment horizontal="center"/>
    </xf>
    <xf numFmtId="0" fontId="77" fillId="0" borderId="32">
      <alignment horizontal="center"/>
    </xf>
    <xf numFmtId="0" fontId="77" fillId="0" borderId="32">
      <alignment horizontal="center"/>
    </xf>
    <xf numFmtId="0" fontId="77" fillId="0" borderId="32">
      <alignment horizontal="center"/>
    </xf>
    <xf numFmtId="0" fontId="77" fillId="0" borderId="32">
      <alignment horizontal="center"/>
    </xf>
    <xf numFmtId="0" fontId="77" fillId="0" borderId="32">
      <alignment horizontal="center"/>
    </xf>
    <xf numFmtId="0" fontId="77" fillId="0" borderId="32">
      <alignment horizontal="center"/>
    </xf>
    <xf numFmtId="0" fontId="77" fillId="0" borderId="32">
      <alignment horizontal="center"/>
    </xf>
    <xf numFmtId="0" fontId="77" fillId="0" borderId="32">
      <alignment horizontal="center"/>
    </xf>
    <xf numFmtId="0" fontId="77" fillId="0" borderId="32">
      <alignment horizontal="center"/>
    </xf>
    <xf numFmtId="0" fontId="77" fillId="0" borderId="32">
      <alignment horizontal="center"/>
    </xf>
    <xf numFmtId="0" fontId="77" fillId="0" borderId="32">
      <alignment horizontal="center"/>
    </xf>
    <xf numFmtId="3" fontId="93" fillId="0" borderId="0" applyFont="0" applyFill="0" applyBorder="0" applyAlignment="0" applyProtection="0"/>
    <xf numFmtId="3" fontId="93" fillId="0" borderId="0" applyFont="0" applyFill="0" applyBorder="0" applyAlignment="0" applyProtection="0"/>
    <xf numFmtId="3" fontId="93" fillId="0" borderId="0" applyFont="0" applyFill="0" applyBorder="0" applyAlignment="0" applyProtection="0"/>
    <xf numFmtId="3" fontId="93" fillId="0" borderId="0" applyFont="0" applyFill="0" applyBorder="0" applyAlignment="0" applyProtection="0"/>
    <xf numFmtId="0" fontId="93" fillId="110" borderId="0" applyNumberFormat="0" applyFont="0" applyBorder="0" applyAlignment="0" applyProtection="0"/>
    <xf numFmtId="0" fontId="93" fillId="110" borderId="0" applyNumberFormat="0" applyFont="0" applyBorder="0" applyAlignment="0" applyProtection="0"/>
    <xf numFmtId="0" fontId="93" fillId="110" borderId="0" applyNumberFormat="0" applyFont="0" applyBorder="0" applyAlignment="0" applyProtection="0"/>
    <xf numFmtId="0" fontId="93" fillId="110" borderId="0" applyNumberFormat="0" applyFont="0" applyBorder="0" applyAlignment="0" applyProtection="0"/>
    <xf numFmtId="40" fontId="98" fillId="0" borderId="0" applyFont="0">
      <protection locked="0"/>
    </xf>
    <xf numFmtId="40" fontId="152" fillId="0" borderId="0" applyFont="0">
      <protection locked="0"/>
    </xf>
    <xf numFmtId="3" fontId="153" fillId="0" borderId="0"/>
    <xf numFmtId="212" fontId="154" fillId="0" borderId="0" applyNumberFormat="0" applyFill="0" applyBorder="0" applyAlignment="0" applyProtection="0">
      <alignment horizontal="left"/>
    </xf>
    <xf numFmtId="201" fontId="155" fillId="0" borderId="0" applyFont="0">
      <alignment horizontal="left"/>
    </xf>
    <xf numFmtId="0" fontId="156" fillId="0" borderId="0" applyNumberFormat="0" applyFill="0" applyBorder="0" applyAlignment="0" applyProtection="0">
      <alignment vertical="top"/>
      <protection locked="0"/>
    </xf>
    <xf numFmtId="0" fontId="157" fillId="0" borderId="0"/>
    <xf numFmtId="0" fontId="17" fillId="0" borderId="0"/>
    <xf numFmtId="0" fontId="17" fillId="0" borderId="0"/>
    <xf numFmtId="0" fontId="17" fillId="0" borderId="0"/>
    <xf numFmtId="0" fontId="158" fillId="0" borderId="0"/>
    <xf numFmtId="0" fontId="17" fillId="0" borderId="0"/>
    <xf numFmtId="0" fontId="59" fillId="0" borderId="0"/>
    <xf numFmtId="201" fontId="58" fillId="0" borderId="0">
      <alignment horizontal="right" vertical="top"/>
      <protection locked="0"/>
    </xf>
    <xf numFmtId="0" fontId="137" fillId="0" borderId="0"/>
    <xf numFmtId="188" fontId="159" fillId="0" borderId="0" applyNumberFormat="0" applyProtection="0">
      <alignment wrapText="1"/>
      <protection locked="0"/>
    </xf>
    <xf numFmtId="40" fontId="160" fillId="0" borderId="0" applyBorder="0">
      <alignment horizontal="right"/>
    </xf>
    <xf numFmtId="201" fontId="98" fillId="0" borderId="0" applyFont="0">
      <protection locked="0"/>
    </xf>
    <xf numFmtId="201" fontId="98" fillId="0" borderId="0" applyFill="0" applyProtection="0">
      <protection locked="0"/>
    </xf>
    <xf numFmtId="198" fontId="58" fillId="111" borderId="0" applyNumberFormat="0" applyAlignment="0">
      <alignment horizontal="left" vertical="top"/>
    </xf>
    <xf numFmtId="40" fontId="161" fillId="0" borderId="0"/>
    <xf numFmtId="187" fontId="161" fillId="0" borderId="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198" fontId="162" fillId="0" borderId="54" applyNumberFormat="0" applyFill="0" applyProtection="0">
      <alignment horizontal="center"/>
    </xf>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1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1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5" fillId="0" borderId="9" applyNumberFormat="0" applyFill="0" applyAlignment="0" applyProtection="0"/>
    <xf numFmtId="0" fontId="15" fillId="0" borderId="9"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1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5" fillId="0" borderId="9" applyNumberFormat="0" applyFill="0" applyAlignment="0" applyProtection="0"/>
    <xf numFmtId="0" fontId="15" fillId="0" borderId="9"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1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1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13" fillId="0" borderId="133" applyNumberFormat="0" applyFill="0" applyAlignment="0" applyProtection="0"/>
    <xf numFmtId="0" fontId="113" fillId="0" borderId="133" applyNumberFormat="0" applyFill="0" applyAlignment="0" applyProtection="0"/>
    <xf numFmtId="0" fontId="15" fillId="0" borderId="9"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206" fontId="17" fillId="0" borderId="134">
      <protection locked="0"/>
    </xf>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0" fontId="15" fillId="0" borderId="9"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5" fillId="0" borderId="9" applyNumberFormat="0" applyFill="0" applyAlignment="0" applyProtection="0"/>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0" fontId="163" fillId="0" borderId="133" applyNumberFormat="0" applyFill="0" applyAlignment="0" applyProtection="0"/>
    <xf numFmtId="0" fontId="163" fillId="0" borderId="133" applyNumberFormat="0" applyFill="0" applyAlignment="0" applyProtection="0"/>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206" fontId="17" fillId="0" borderId="134">
      <protection locked="0"/>
    </xf>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5" fillId="0" borderId="9" applyNumberFormat="0" applyFill="0" applyAlignment="0" applyProtection="0"/>
    <xf numFmtId="0" fontId="15" fillId="0" borderId="9"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5" fillId="0" borderId="9" applyNumberFormat="0" applyFill="0" applyAlignment="0" applyProtection="0"/>
    <xf numFmtId="0" fontId="15" fillId="0" borderId="9"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5" fillId="0" borderId="9" applyNumberFormat="0" applyFill="0" applyAlignment="0" applyProtection="0"/>
    <xf numFmtId="0" fontId="15" fillId="0" borderId="9"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0" fontId="163" fillId="0" borderId="133" applyNumberFormat="0" applyFill="0" applyAlignment="0" applyProtection="0"/>
    <xf numFmtId="201" fontId="152" fillId="0" borderId="0"/>
    <xf numFmtId="208" fontId="17" fillId="0" borderId="0" applyFont="0" applyFill="0" applyBorder="0" applyAlignment="0" applyProtection="0"/>
    <xf numFmtId="194" fontId="17" fillId="0" borderId="0" applyFont="0" applyFill="0" applyBorder="0" applyAlignment="0" applyProtection="0"/>
    <xf numFmtId="213" fontId="98" fillId="0" borderId="0" applyFill="0">
      <alignment horizontal="center"/>
    </xf>
    <xf numFmtId="201" fontId="98" fillId="0" borderId="0" applyFont="0">
      <alignment horizontal="center"/>
      <protection locked="0"/>
    </xf>
    <xf numFmtId="37" fontId="61" fillId="112" borderId="0" applyNumberFormat="0" applyBorder="0" applyAlignment="0" applyProtection="0"/>
    <xf numFmtId="37" fontId="61" fillId="112" borderId="0" applyNumberFormat="0" applyBorder="0" applyAlignment="0" applyProtection="0"/>
    <xf numFmtId="37" fontId="61" fillId="112" borderId="0" applyNumberFormat="0" applyBorder="0" applyAlignment="0" applyProtection="0"/>
    <xf numFmtId="37" fontId="61" fillId="112" borderId="0" applyNumberFormat="0" applyBorder="0" applyAlignment="0" applyProtection="0"/>
    <xf numFmtId="37" fontId="61" fillId="0" borderId="0"/>
    <xf numFmtId="37" fontId="61" fillId="0" borderId="0"/>
    <xf numFmtId="37" fontId="61" fillId="0" borderId="0"/>
    <xf numFmtId="37" fontId="61" fillId="0" borderId="0"/>
    <xf numFmtId="37" fontId="61" fillId="0" borderId="0"/>
    <xf numFmtId="37" fontId="61" fillId="0" borderId="0"/>
    <xf numFmtId="37" fontId="61" fillId="0" borderId="0"/>
    <xf numFmtId="37" fontId="61" fillId="0" borderId="0"/>
    <xf numFmtId="37" fontId="61" fillId="0" borderId="0"/>
    <xf numFmtId="37" fontId="61" fillId="0" borderId="0"/>
    <xf numFmtId="37" fontId="61" fillId="0" borderId="0"/>
    <xf numFmtId="37" fontId="61" fillId="0" borderId="0"/>
    <xf numFmtId="37" fontId="61" fillId="0" borderId="0"/>
    <xf numFmtId="37" fontId="61" fillId="112" borderId="0" applyNumberFormat="0" applyBorder="0" applyAlignment="0" applyProtection="0"/>
    <xf numFmtId="3" fontId="164" fillId="0" borderId="129" applyProtection="0"/>
    <xf numFmtId="0" fontId="17" fillId="113" borderId="0" applyNumberFormat="0" applyBorder="0" applyAlignment="0" applyProtection="0"/>
    <xf numFmtId="0" fontId="17" fillId="114" borderId="0" applyNumberFormat="0" applyBorder="0" applyAlignment="0" applyProtection="0"/>
    <xf numFmtId="0" fontId="17" fillId="115" borderId="0" applyNumberFormat="0" applyBorder="0" applyAlignment="0" applyProtection="0"/>
    <xf numFmtId="0" fontId="17" fillId="116" borderId="0" applyNumberFormat="0" applyBorder="0" applyAlignment="0" applyProtection="0"/>
    <xf numFmtId="0" fontId="17" fillId="115" borderId="0" applyNumberFormat="0" applyBorder="0" applyAlignment="0" applyProtection="0"/>
    <xf numFmtId="0" fontId="17" fillId="113" borderId="0" applyNumberFormat="0" applyBorder="0" applyAlignment="0" applyProtection="0"/>
    <xf numFmtId="0" fontId="17" fillId="117" borderId="0" applyNumberFormat="0" applyBorder="0" applyAlignment="0" applyProtection="0"/>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199" fontId="136" fillId="0" borderId="135">
      <alignment horizontal="center" vertical="center"/>
    </xf>
    <xf numFmtId="214" fontId="17" fillId="0" borderId="0" applyFont="0" applyFill="0" applyBorder="0" applyAlignment="0" applyProtection="0"/>
    <xf numFmtId="215" fontId="17" fillId="0" borderId="0" applyFont="0" applyFill="0" applyBorder="0" applyAlignment="0" applyProtection="0"/>
    <xf numFmtId="8" fontId="165" fillId="0" borderId="0" applyFont="0" applyFill="0" applyBorder="0" applyAlignment="0" applyProtection="0"/>
    <xf numFmtId="41" fontId="165" fillId="0" borderId="0" applyFont="0" applyFill="0" applyBorder="0" applyAlignment="0" applyProtection="0"/>
    <xf numFmtId="0" fontId="17" fillId="0" borderId="0"/>
    <xf numFmtId="216" fontId="17" fillId="0" borderId="0" applyFont="0" applyFill="0" applyBorder="0" applyAlignment="0" applyProtection="0"/>
    <xf numFmtId="196" fontId="93" fillId="0" borderId="0" applyFont="0" applyFill="0" applyBorder="0" applyAlignment="0" applyProtection="0"/>
    <xf numFmtId="217" fontId="93" fillId="0" borderId="0" applyFont="0" applyFill="0" applyBorder="0" applyAlignment="0" applyProtection="0"/>
    <xf numFmtId="218" fontId="93" fillId="0" borderId="0" applyFont="0" applyFill="0" applyBorder="0" applyAlignment="0" applyProtection="0"/>
    <xf numFmtId="219" fontId="93" fillId="0" borderId="0" applyFon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14"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3" fillId="0" borderId="0" applyNumberFormat="0" applyFill="0" applyBorder="0" applyAlignment="0" applyProtection="0"/>
    <xf numFmtId="0" fontId="166" fillId="0" borderId="0" applyNumberFormat="0" applyFill="0" applyBorder="0" applyAlignment="0" applyProtection="0"/>
    <xf numFmtId="0" fontId="13" fillId="0" borderId="0" applyNumberFormat="0" applyFill="0" applyBorder="0" applyAlignment="0" applyProtection="0"/>
    <xf numFmtId="0" fontId="166"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3"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3" fillId="0" borderId="0" applyNumberFormat="0" applyFill="0" applyBorder="0" applyAlignment="0" applyProtection="0"/>
    <xf numFmtId="0" fontId="16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66" fillId="0" borderId="0" applyNumberFormat="0" applyFill="0" applyBorder="0" applyAlignment="0" applyProtection="0"/>
    <xf numFmtId="0" fontId="13"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220" fontId="17" fillId="0" borderId="0" applyFont="0" applyFill="0" applyBorder="0" applyAlignment="0" applyProtection="0">
      <alignment vertical="top"/>
    </xf>
    <xf numFmtId="220" fontId="17" fillId="0" borderId="0" applyFont="0" applyFill="0" applyBorder="0" applyAlignment="0" applyProtection="0">
      <alignment vertical="top"/>
    </xf>
    <xf numFmtId="220" fontId="17" fillId="0" borderId="0" applyFont="0" applyFill="0" applyBorder="0" applyAlignment="0" applyProtection="0">
      <alignment vertical="top"/>
    </xf>
    <xf numFmtId="220" fontId="17" fillId="0" borderId="0" applyFont="0" applyFill="0" applyBorder="0" applyAlignment="0" applyProtection="0">
      <alignment vertical="top"/>
    </xf>
    <xf numFmtId="39" fontId="17" fillId="0" borderId="0" applyNumberFormat="0" applyFont="0" applyFill="0" applyBorder="0" applyProtection="0">
      <alignment vertical="top" wrapText="1"/>
    </xf>
    <xf numFmtId="39" fontId="17" fillId="0" borderId="0" applyNumberFormat="0" applyFont="0" applyFill="0" applyBorder="0" applyProtection="0">
      <alignment vertical="top" wrapText="1"/>
    </xf>
    <xf numFmtId="39" fontId="17" fillId="0" borderId="0" applyNumberFormat="0" applyFont="0" applyFill="0" applyBorder="0" applyProtection="0">
      <alignment vertical="top" wrapText="1"/>
    </xf>
    <xf numFmtId="39" fontId="17" fillId="0" borderId="0" applyNumberFormat="0" applyFont="0" applyFill="0" applyBorder="0" applyProtection="0">
      <alignment vertical="top" wrapText="1"/>
    </xf>
    <xf numFmtId="0" fontId="55" fillId="0" borderId="0">
      <protection locked="0"/>
    </xf>
    <xf numFmtId="0" fontId="167" fillId="0" borderId="0">
      <protection locked="0"/>
    </xf>
    <xf numFmtId="0" fontId="167" fillId="0" borderId="0">
      <protection locked="0"/>
    </xf>
    <xf numFmtId="0" fontId="94" fillId="0" borderId="0">
      <protection locked="0"/>
    </xf>
    <xf numFmtId="0" fontId="94" fillId="0" borderId="0">
      <protection locked="0"/>
    </xf>
    <xf numFmtId="0" fontId="168" fillId="0" borderId="0" applyNumberFormat="0" applyFill="0" applyBorder="0" applyAlignment="0" applyProtection="0">
      <alignment vertical="top"/>
      <protection locked="0"/>
    </xf>
    <xf numFmtId="40" fontId="169" fillId="0" borderId="0" applyFont="0" applyFill="0" applyBorder="0" applyAlignment="0" applyProtection="0"/>
    <xf numFmtId="38" fontId="169" fillId="0" borderId="0" applyFont="0" applyFill="0" applyBorder="0" applyAlignment="0" applyProtection="0"/>
    <xf numFmtId="0" fontId="169" fillId="0" borderId="0" applyFont="0" applyFill="0" applyBorder="0" applyAlignment="0" applyProtection="0"/>
    <xf numFmtId="0" fontId="169" fillId="0" borderId="0" applyFont="0" applyFill="0" applyBorder="0" applyAlignment="0" applyProtection="0"/>
    <xf numFmtId="0" fontId="170" fillId="0" borderId="0"/>
    <xf numFmtId="0" fontId="171" fillId="0" borderId="0">
      <alignment vertical="center"/>
    </xf>
    <xf numFmtId="43" fontId="165" fillId="0" borderId="0" applyFont="0" applyFill="0" applyBorder="0" applyAlignment="0" applyProtection="0"/>
    <xf numFmtId="4" fontId="94" fillId="0" borderId="0">
      <protection locked="0"/>
    </xf>
    <xf numFmtId="0" fontId="55" fillId="0" borderId="0">
      <protection locked="0"/>
    </xf>
    <xf numFmtId="0" fontId="55" fillId="0" borderId="0"/>
    <xf numFmtId="180" fontId="172" fillId="0" borderId="0" applyFont="0" applyFill="0" applyBorder="0" applyAlignment="0" applyProtection="0"/>
    <xf numFmtId="182" fontId="172"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0" fontId="173" fillId="0" borderId="0" applyFont="0" applyFill="0" applyBorder="0" applyAlignment="0" applyProtection="0"/>
    <xf numFmtId="0" fontId="173" fillId="0" borderId="0" applyFont="0" applyFill="0" applyBorder="0" applyAlignment="0" applyProtection="0"/>
    <xf numFmtId="0" fontId="55" fillId="0" borderId="0">
      <protection locked="0"/>
    </xf>
    <xf numFmtId="0" fontId="165" fillId="0" borderId="0"/>
    <xf numFmtId="0" fontId="94" fillId="0" borderId="136">
      <protection locked="0"/>
    </xf>
    <xf numFmtId="0" fontId="55" fillId="0" borderId="0">
      <protection locked="0"/>
    </xf>
    <xf numFmtId="0" fontId="55" fillId="0" borderId="0">
      <protection locked="0"/>
    </xf>
    <xf numFmtId="0" fontId="172" fillId="0" borderId="0"/>
    <xf numFmtId="40" fontId="174" fillId="0" borderId="0" applyFont="0" applyFill="0" applyBorder="0" applyAlignment="0" applyProtection="0"/>
    <xf numFmtId="38" fontId="174" fillId="0" borderId="0" applyFont="0" applyFill="0" applyBorder="0" applyAlignment="0" applyProtection="0"/>
    <xf numFmtId="0" fontId="39" fillId="0" borderId="0">
      <alignment vertical="center"/>
    </xf>
    <xf numFmtId="221" fontId="172" fillId="0" borderId="0" applyFont="0" applyFill="0" applyBorder="0" applyAlignment="0" applyProtection="0"/>
    <xf numFmtId="222" fontId="172" fillId="0" borderId="0" applyFont="0" applyFill="0" applyBorder="0" applyAlignment="0" applyProtection="0"/>
    <xf numFmtId="0" fontId="175" fillId="0" borderId="0" applyFont="0" applyFill="0" applyBorder="0" applyAlignment="0" applyProtection="0"/>
    <xf numFmtId="0" fontId="175" fillId="0" borderId="0" applyFont="0" applyFill="0" applyBorder="0" applyAlignment="0" applyProtection="0"/>
  </cellStyleXfs>
  <cellXfs count="1133">
    <xf numFmtId="0" fontId="0" fillId="0" borderId="0" xfId="0"/>
    <xf numFmtId="0" fontId="15" fillId="0" borderId="0" xfId="0" applyFont="1"/>
    <xf numFmtId="43" fontId="0" fillId="0" borderId="0" xfId="1" applyFont="1"/>
    <xf numFmtId="0" fontId="22" fillId="37" borderId="0" xfId="6" applyFont="1" applyFill="1" applyAlignment="1">
      <alignment horizontal="center" vertical="center"/>
    </xf>
    <xf numFmtId="0" fontId="0" fillId="0" borderId="0" xfId="0" applyAlignment="1">
      <alignment horizontal="left"/>
    </xf>
    <xf numFmtId="168" fontId="15" fillId="38" borderId="0" xfId="1" applyNumberFormat="1" applyFont="1" applyFill="1"/>
    <xf numFmtId="0" fontId="0" fillId="0" borderId="0" xfId="0" applyAlignment="1">
      <alignment horizontal="center" vertical="center"/>
    </xf>
    <xf numFmtId="0" fontId="15" fillId="0" borderId="10" xfId="0" applyFont="1" applyBorder="1" applyAlignment="1">
      <alignment horizontal="center" vertical="center"/>
    </xf>
    <xf numFmtId="0" fontId="15" fillId="0" borderId="11" xfId="0" applyFont="1" applyBorder="1" applyAlignment="1">
      <alignment horizontal="center" vertical="center" wrapText="1"/>
    </xf>
    <xf numFmtId="43" fontId="15" fillId="0" borderId="33" xfId="1" applyFont="1" applyBorder="1" applyAlignment="1">
      <alignment horizontal="center" vertical="center" wrapText="1"/>
    </xf>
    <xf numFmtId="0" fontId="15" fillId="39" borderId="11" xfId="0" applyFont="1" applyFill="1" applyBorder="1" applyAlignment="1">
      <alignment horizontal="center" vertical="center" wrapText="1"/>
    </xf>
    <xf numFmtId="0" fontId="15" fillId="0" borderId="34" xfId="0" applyFont="1" applyBorder="1" applyAlignment="1">
      <alignment horizontal="center" vertical="center"/>
    </xf>
    <xf numFmtId="0" fontId="0" fillId="34" borderId="0" xfId="0" applyFill="1"/>
    <xf numFmtId="0" fontId="0" fillId="34" borderId="12" xfId="0" applyFill="1" applyBorder="1" applyAlignment="1">
      <alignment horizontal="center" vertical="center"/>
    </xf>
    <xf numFmtId="0" fontId="0" fillId="34" borderId="13" xfId="0" applyFill="1" applyBorder="1"/>
    <xf numFmtId="0" fontId="0" fillId="34" borderId="13" xfId="0" applyFill="1" applyBorder="1" applyAlignment="1">
      <alignment horizontal="left"/>
    </xf>
    <xf numFmtId="43" fontId="0" fillId="34" borderId="31" xfId="1" applyFont="1" applyFill="1" applyBorder="1"/>
    <xf numFmtId="165" fontId="0" fillId="34" borderId="13" xfId="1" applyNumberFormat="1" applyFont="1" applyFill="1" applyBorder="1"/>
    <xf numFmtId="165" fontId="0" fillId="39" borderId="13" xfId="1" applyNumberFormat="1" applyFont="1" applyFill="1" applyBorder="1"/>
    <xf numFmtId="165" fontId="0" fillId="34" borderId="13" xfId="0" applyNumberFormat="1" applyFill="1" applyBorder="1"/>
    <xf numFmtId="165" fontId="0" fillId="39" borderId="35" xfId="0" applyNumberFormat="1" applyFill="1" applyBorder="1"/>
    <xf numFmtId="165" fontId="0" fillId="34" borderId="0" xfId="0" applyNumberFormat="1" applyFill="1"/>
    <xf numFmtId="0" fontId="0" fillId="34" borderId="22" xfId="0" applyFill="1" applyBorder="1" applyAlignment="1">
      <alignment horizontal="center" vertical="center"/>
    </xf>
    <xf numFmtId="0" fontId="0" fillId="34" borderId="23" xfId="0" applyFill="1" applyBorder="1"/>
    <xf numFmtId="0" fontId="0" fillId="34" borderId="23" xfId="0" applyFill="1" applyBorder="1" applyAlignment="1">
      <alignment horizontal="left"/>
    </xf>
    <xf numFmtId="0" fontId="0" fillId="34" borderId="23" xfId="0" applyFill="1" applyBorder="1" applyAlignment="1">
      <alignment horizontal="left" indent="1"/>
    </xf>
    <xf numFmtId="165" fontId="0" fillId="34" borderId="23" xfId="1" applyNumberFormat="1" applyFont="1" applyFill="1" applyBorder="1"/>
    <xf numFmtId="165" fontId="0" fillId="34" borderId="23" xfId="0" applyNumberFormat="1" applyFill="1" applyBorder="1"/>
    <xf numFmtId="165" fontId="0" fillId="39" borderId="36" xfId="0" applyNumberFormat="1" applyFill="1" applyBorder="1"/>
    <xf numFmtId="165" fontId="0" fillId="34" borderId="36" xfId="0" applyNumberFormat="1" applyFill="1" applyBorder="1"/>
    <xf numFmtId="43" fontId="0" fillId="34" borderId="23" xfId="1" applyFont="1" applyFill="1" applyBorder="1"/>
    <xf numFmtId="165" fontId="0" fillId="34" borderId="36" xfId="1" applyNumberFormat="1" applyFont="1" applyFill="1" applyBorder="1"/>
    <xf numFmtId="165" fontId="13" fillId="34" borderId="23" xfId="1" applyNumberFormat="1" applyFont="1" applyFill="1" applyBorder="1"/>
    <xf numFmtId="166" fontId="0" fillId="34" borderId="36" xfId="0" applyNumberFormat="1" applyFill="1" applyBorder="1"/>
    <xf numFmtId="43" fontId="0" fillId="34" borderId="36" xfId="1" applyFont="1" applyFill="1" applyBorder="1"/>
    <xf numFmtId="165" fontId="22" fillId="34" borderId="36" xfId="0" applyNumberFormat="1" applyFont="1" applyFill="1" applyBorder="1"/>
    <xf numFmtId="0" fontId="0" fillId="35" borderId="0" xfId="0" applyFill="1"/>
    <xf numFmtId="0" fontId="0" fillId="35" borderId="23" xfId="0" applyFill="1" applyBorder="1"/>
    <xf numFmtId="0" fontId="0" fillId="35" borderId="23" xfId="0" applyFill="1" applyBorder="1" applyAlignment="1">
      <alignment horizontal="left"/>
    </xf>
    <xf numFmtId="0" fontId="0" fillId="35" borderId="23" xfId="0" applyFill="1" applyBorder="1" applyAlignment="1">
      <alignment horizontal="left" indent="1"/>
    </xf>
    <xf numFmtId="165" fontId="0" fillId="35" borderId="23" xfId="1" applyNumberFormat="1" applyFont="1" applyFill="1" applyBorder="1"/>
    <xf numFmtId="165" fontId="0" fillId="35" borderId="23" xfId="0" applyNumberFormat="1" applyFill="1" applyBorder="1"/>
    <xf numFmtId="165" fontId="0" fillId="35" borderId="36" xfId="0" applyNumberFormat="1" applyFill="1" applyBorder="1"/>
    <xf numFmtId="0" fontId="0" fillId="35" borderId="22" xfId="0" applyFill="1" applyBorder="1" applyAlignment="1">
      <alignment horizontal="center" vertical="center"/>
    </xf>
    <xf numFmtId="0" fontId="0" fillId="35" borderId="25" xfId="0" applyFill="1" applyBorder="1" applyAlignment="1">
      <alignment horizontal="center" vertical="center"/>
    </xf>
    <xf numFmtId="0" fontId="0" fillId="35" borderId="26" xfId="0" applyFill="1" applyBorder="1"/>
    <xf numFmtId="0" fontId="0" fillId="35" borderId="26" xfId="0" applyFill="1" applyBorder="1" applyAlignment="1">
      <alignment horizontal="left"/>
    </xf>
    <xf numFmtId="0" fontId="0" fillId="35" borderId="26" xfId="0" applyFill="1" applyBorder="1" applyAlignment="1">
      <alignment horizontal="left" indent="1"/>
    </xf>
    <xf numFmtId="165" fontId="0" fillId="35" borderId="26" xfId="1" applyNumberFormat="1" applyFont="1" applyFill="1" applyBorder="1"/>
    <xf numFmtId="165" fontId="0" fillId="35" borderId="26" xfId="0" applyNumberFormat="1" applyFill="1" applyBorder="1"/>
    <xf numFmtId="165" fontId="0" fillId="35" borderId="37" xfId="0" applyNumberFormat="1" applyFill="1" applyBorder="1"/>
    <xf numFmtId="0" fontId="0" fillId="34" borderId="13" xfId="0" applyFill="1" applyBorder="1" applyAlignment="1">
      <alignment horizontal="left" indent="1"/>
    </xf>
    <xf numFmtId="165" fontId="0" fillId="39" borderId="21" xfId="1" applyNumberFormat="1" applyFont="1" applyFill="1" applyBorder="1"/>
    <xf numFmtId="165" fontId="0" fillId="34" borderId="35" xfId="0" applyNumberFormat="1" applyFill="1" applyBorder="1"/>
    <xf numFmtId="43" fontId="0" fillId="34" borderId="38" xfId="1" applyFont="1" applyFill="1" applyBorder="1"/>
    <xf numFmtId="165" fontId="0" fillId="39" borderId="23" xfId="1" applyNumberFormat="1" applyFont="1" applyFill="1" applyBorder="1"/>
    <xf numFmtId="0" fontId="0" fillId="34" borderId="25" xfId="0" applyFill="1" applyBorder="1" applyAlignment="1">
      <alignment horizontal="center" vertical="center"/>
    </xf>
    <xf numFmtId="0" fontId="0" fillId="34" borderId="26" xfId="0" applyFill="1" applyBorder="1"/>
    <xf numFmtId="0" fontId="0" fillId="34" borderId="26" xfId="0" applyFill="1" applyBorder="1" applyAlignment="1">
      <alignment horizontal="left"/>
    </xf>
    <xf numFmtId="0" fontId="0" fillId="34" borderId="26" xfId="0" applyFill="1" applyBorder="1" applyAlignment="1">
      <alignment horizontal="left" indent="1"/>
    </xf>
    <xf numFmtId="43" fontId="0" fillId="34" borderId="39" xfId="1" applyFont="1" applyFill="1" applyBorder="1"/>
    <xf numFmtId="165" fontId="0" fillId="34" borderId="26" xfId="1" applyNumberFormat="1" applyFont="1" applyFill="1" applyBorder="1"/>
    <xf numFmtId="165" fontId="0" fillId="39" borderId="26" xfId="1" applyNumberFormat="1" applyFont="1" applyFill="1" applyBorder="1"/>
    <xf numFmtId="165" fontId="0" fillId="34" borderId="26" xfId="0" applyNumberFormat="1" applyFill="1" applyBorder="1"/>
    <xf numFmtId="165" fontId="0" fillId="34" borderId="37" xfId="0" applyNumberFormat="1" applyFill="1" applyBorder="1"/>
    <xf numFmtId="0" fontId="0" fillId="33" borderId="12" xfId="0" applyFill="1" applyBorder="1" applyAlignment="1">
      <alignment horizontal="center" vertical="center"/>
    </xf>
    <xf numFmtId="0" fontId="0" fillId="0" borderId="13" xfId="0" applyBorder="1"/>
    <xf numFmtId="0" fontId="0" fillId="0" borderId="13" xfId="0" applyBorder="1" applyAlignment="1">
      <alignment horizontal="left"/>
    </xf>
    <xf numFmtId="43" fontId="0" fillId="0" borderId="35" xfId="1" applyFont="1" applyBorder="1"/>
    <xf numFmtId="165" fontId="0" fillId="0" borderId="0" xfId="0" applyNumberFormat="1"/>
    <xf numFmtId="0" fontId="0" fillId="33" borderId="22" xfId="0" applyFill="1" applyBorder="1" applyAlignment="1">
      <alignment horizontal="center" vertical="center"/>
    </xf>
    <xf numFmtId="0" fontId="0" fillId="0" borderId="23" xfId="0" applyBorder="1"/>
    <xf numFmtId="0" fontId="0" fillId="0" borderId="23" xfId="0" applyBorder="1" applyAlignment="1">
      <alignment horizontal="left"/>
    </xf>
    <xf numFmtId="43" fontId="0" fillId="0" borderId="36" xfId="1" applyFont="1" applyBorder="1"/>
    <xf numFmtId="0" fontId="0" fillId="0" borderId="26" xfId="0" applyBorder="1"/>
    <xf numFmtId="0" fontId="0" fillId="0" borderId="26" xfId="0" applyBorder="1" applyAlignment="1">
      <alignment horizontal="left"/>
    </xf>
    <xf numFmtId="43" fontId="0" fillId="0" borderId="37" xfId="1" applyFont="1" applyBorder="1"/>
    <xf numFmtId="0" fontId="26" fillId="0" borderId="0" xfId="3" applyFont="1"/>
    <xf numFmtId="0" fontId="27" fillId="0" borderId="0" xfId="3" applyFont="1"/>
    <xf numFmtId="15" fontId="28" fillId="0" borderId="0" xfId="7" applyNumberFormat="1" applyFont="1" applyAlignment="1">
      <alignment horizontal="center" vertical="center"/>
    </xf>
    <xf numFmtId="16" fontId="26" fillId="0" borderId="0" xfId="3" applyNumberFormat="1" applyFont="1"/>
    <xf numFmtId="9" fontId="28" fillId="0" borderId="40" xfId="0" applyNumberFormat="1" applyFont="1" applyBorder="1"/>
    <xf numFmtId="16" fontId="29" fillId="0" borderId="0" xfId="3" applyNumberFormat="1" applyFont="1"/>
    <xf numFmtId="0" fontId="27" fillId="0" borderId="0" xfId="3" applyFont="1" applyAlignment="1">
      <alignment horizontal="right"/>
    </xf>
    <xf numFmtId="0" fontId="27" fillId="36" borderId="27" xfId="3" applyFont="1" applyFill="1" applyBorder="1" applyAlignment="1">
      <alignment horizontal="center" vertical="center"/>
    </xf>
    <xf numFmtId="15" fontId="27" fillId="36" borderId="28" xfId="3" applyNumberFormat="1" applyFont="1" applyFill="1" applyBorder="1" applyAlignment="1">
      <alignment horizontal="center" vertical="center"/>
    </xf>
    <xf numFmtId="0" fontId="30" fillId="0" borderId="0" xfId="0" applyFont="1" applyAlignment="1">
      <alignment horizontal="left" vertical="top"/>
    </xf>
    <xf numFmtId="165" fontId="26" fillId="0" borderId="0" xfId="3" applyNumberFormat="1" applyFont="1"/>
    <xf numFmtId="0" fontId="27" fillId="36" borderId="29" xfId="3" applyFont="1" applyFill="1" applyBorder="1" applyAlignment="1">
      <alignment horizontal="center" vertical="center"/>
    </xf>
    <xf numFmtId="10" fontId="27" fillId="36" borderId="30" xfId="2" applyNumberFormat="1" applyFont="1" applyFill="1" applyBorder="1" applyAlignment="1">
      <alignment horizontal="center" vertical="center"/>
    </xf>
    <xf numFmtId="0" fontId="26" fillId="34" borderId="0" xfId="3" applyFont="1" applyFill="1"/>
    <xf numFmtId="0" fontId="27" fillId="34" borderId="0" xfId="3" applyFont="1" applyFill="1" applyAlignment="1">
      <alignment horizontal="center" vertical="center"/>
    </xf>
    <xf numFmtId="10" fontId="27" fillId="34" borderId="0" xfId="2" applyNumberFormat="1" applyFont="1" applyFill="1" applyBorder="1" applyAlignment="1">
      <alignment horizontal="center" vertical="center"/>
    </xf>
    <xf numFmtId="0" fontId="26" fillId="0" borderId="43" xfId="3" applyFont="1" applyBorder="1"/>
    <xf numFmtId="0" fontId="31" fillId="0" borderId="43" xfId="3" applyFont="1" applyBorder="1"/>
    <xf numFmtId="0" fontId="31" fillId="0" borderId="0" xfId="3" applyFont="1"/>
    <xf numFmtId="0" fontId="27" fillId="34" borderId="0" xfId="3" applyFont="1" applyFill="1" applyAlignment="1">
      <alignment horizontal="center" vertical="center" wrapText="1"/>
    </xf>
    <xf numFmtId="0" fontId="26" fillId="0" borderId="0" xfId="3" applyFont="1" applyAlignment="1">
      <alignment horizontal="center" vertical="center"/>
    </xf>
    <xf numFmtId="10" fontId="22" fillId="34" borderId="13" xfId="2" applyNumberFormat="1" applyFont="1" applyFill="1" applyBorder="1" applyAlignment="1">
      <alignment horizontal="right"/>
    </xf>
    <xf numFmtId="38" fontId="32" fillId="0" borderId="13" xfId="1" applyNumberFormat="1" applyFont="1" applyBorder="1" applyAlignment="1">
      <alignment horizontal="right"/>
    </xf>
    <xf numFmtId="167" fontId="32" fillId="0" borderId="13" xfId="5" applyNumberFormat="1" applyFont="1" applyBorder="1" applyAlignment="1">
      <alignment horizontal="right"/>
    </xf>
    <xf numFmtId="0" fontId="15" fillId="0" borderId="36" xfId="0" applyFont="1" applyBorder="1"/>
    <xf numFmtId="165" fontId="22" fillId="0" borderId="0" xfId="3" applyNumberFormat="1" applyFont="1"/>
    <xf numFmtId="0" fontId="22" fillId="0" borderId="0" xfId="3" applyFont="1"/>
    <xf numFmtId="0" fontId="22" fillId="0" borderId="23" xfId="3" applyFont="1" applyBorder="1"/>
    <xf numFmtId="165" fontId="22" fillId="0" borderId="23" xfId="1" applyNumberFormat="1" applyFont="1" applyBorder="1" applyAlignment="1"/>
    <xf numFmtId="165" fontId="22" fillId="34" borderId="23" xfId="4" applyNumberFormat="1" applyFont="1" applyFill="1" applyBorder="1" applyAlignment="1">
      <alignment horizontal="right"/>
    </xf>
    <xf numFmtId="10" fontId="22" fillId="34" borderId="23" xfId="2" applyNumberFormat="1" applyFont="1" applyFill="1" applyBorder="1" applyAlignment="1">
      <alignment horizontal="right"/>
    </xf>
    <xf numFmtId="165" fontId="15" fillId="34" borderId="22" xfId="1" applyNumberFormat="1" applyFont="1" applyFill="1" applyBorder="1" applyAlignment="1"/>
    <xf numFmtId="165" fontId="15" fillId="34" borderId="23" xfId="1" applyNumberFormat="1" applyFont="1" applyFill="1" applyBorder="1" applyAlignment="1"/>
    <xf numFmtId="9" fontId="15" fillId="34" borderId="23" xfId="2" applyFont="1" applyFill="1" applyBorder="1" applyAlignment="1"/>
    <xf numFmtId="38" fontId="15" fillId="34" borderId="23" xfId="1" applyNumberFormat="1" applyFont="1" applyFill="1" applyBorder="1" applyAlignment="1"/>
    <xf numFmtId="0" fontId="15" fillId="34" borderId="36" xfId="0" applyFont="1" applyFill="1" applyBorder="1"/>
    <xf numFmtId="0" fontId="13" fillId="0" borderId="0" xfId="3" applyFont="1"/>
    <xf numFmtId="165" fontId="32" fillId="34" borderId="18" xfId="3" applyNumberFormat="1" applyFont="1" applyFill="1" applyBorder="1" applyAlignment="1">
      <alignment horizontal="right"/>
    </xf>
    <xf numFmtId="10" fontId="32" fillId="34" borderId="18" xfId="2" applyNumberFormat="1" applyFont="1" applyFill="1" applyBorder="1" applyAlignment="1">
      <alignment horizontal="right"/>
    </xf>
    <xf numFmtId="38" fontId="32" fillId="34" borderId="18" xfId="1" applyNumberFormat="1" applyFont="1" applyFill="1" applyBorder="1" applyAlignment="1">
      <alignment horizontal="right"/>
    </xf>
    <xf numFmtId="10" fontId="32" fillId="34" borderId="18" xfId="5" applyNumberFormat="1" applyFont="1" applyFill="1" applyBorder="1" applyAlignment="1">
      <alignment horizontal="right"/>
    </xf>
    <xf numFmtId="0" fontId="15" fillId="34" borderId="47" xfId="0" applyFont="1" applyFill="1" applyBorder="1"/>
    <xf numFmtId="0" fontId="15" fillId="34" borderId="0" xfId="0" applyFont="1" applyFill="1"/>
    <xf numFmtId="165" fontId="15" fillId="34" borderId="17" xfId="0" applyNumberFormat="1" applyFont="1" applyFill="1" applyBorder="1"/>
    <xf numFmtId="165" fontId="15" fillId="34" borderId="18" xfId="0" applyNumberFormat="1" applyFont="1" applyFill="1" applyBorder="1"/>
    <xf numFmtId="38" fontId="15" fillId="34" borderId="18" xfId="0" applyNumberFormat="1" applyFont="1" applyFill="1" applyBorder="1"/>
    <xf numFmtId="10" fontId="15" fillId="34" borderId="18" xfId="2" applyNumberFormat="1" applyFont="1" applyFill="1" applyBorder="1" applyAlignment="1"/>
    <xf numFmtId="0" fontId="15" fillId="34" borderId="48" xfId="0" applyFont="1" applyFill="1" applyBorder="1"/>
    <xf numFmtId="165" fontId="15" fillId="34" borderId="0" xfId="4" applyNumberFormat="1" applyFont="1" applyFill="1" applyAlignment="1">
      <alignment horizontal="center"/>
    </xf>
    <xf numFmtId="0" fontId="32" fillId="34" borderId="0" xfId="3" applyFont="1" applyFill="1" applyAlignment="1">
      <alignment horizontal="center"/>
    </xf>
    <xf numFmtId="0" fontId="32" fillId="34" borderId="10" xfId="3" applyFont="1" applyFill="1" applyBorder="1" applyAlignment="1">
      <alignment horizontal="center"/>
    </xf>
    <xf numFmtId="0" fontId="32" fillId="34" borderId="11" xfId="3" applyFont="1" applyFill="1" applyBorder="1"/>
    <xf numFmtId="165" fontId="32" fillId="34" borderId="11" xfId="1" applyNumberFormat="1" applyFont="1" applyFill="1" applyBorder="1" applyAlignment="1">
      <alignment horizontal="right"/>
    </xf>
    <xf numFmtId="165" fontId="32" fillId="34" borderId="11" xfId="4" applyNumberFormat="1" applyFont="1" applyFill="1" applyBorder="1" applyAlignment="1">
      <alignment horizontal="right"/>
    </xf>
    <xf numFmtId="165" fontId="32" fillId="34" borderId="33" xfId="4" applyNumberFormat="1" applyFont="1" applyFill="1" applyBorder="1" applyAlignment="1">
      <alignment horizontal="right"/>
    </xf>
    <xf numFmtId="10" fontId="32" fillId="34" borderId="33" xfId="2" applyNumberFormat="1" applyFont="1" applyFill="1" applyBorder="1" applyAlignment="1">
      <alignment horizontal="right"/>
    </xf>
    <xf numFmtId="38" fontId="32" fillId="34" borderId="33" xfId="1" applyNumberFormat="1" applyFont="1" applyFill="1" applyBorder="1" applyAlignment="1">
      <alignment horizontal="right"/>
    </xf>
    <xf numFmtId="9" fontId="32" fillId="34" borderId="33" xfId="5" applyFont="1" applyFill="1" applyBorder="1" applyAlignment="1">
      <alignment horizontal="right"/>
    </xf>
    <xf numFmtId="0" fontId="15" fillId="34" borderId="11" xfId="0" applyFont="1" applyFill="1" applyBorder="1" applyAlignment="1">
      <alignment horizontal="left"/>
    </xf>
    <xf numFmtId="0" fontId="15" fillId="34" borderId="49" xfId="0" applyFont="1" applyFill="1" applyBorder="1" applyAlignment="1">
      <alignment horizontal="right"/>
    </xf>
    <xf numFmtId="165" fontId="15" fillId="34" borderId="17" xfId="0" applyNumberFormat="1" applyFont="1" applyFill="1" applyBorder="1" applyAlignment="1">
      <alignment horizontal="right"/>
    </xf>
    <xf numFmtId="165" fontId="15" fillId="34" borderId="18" xfId="0" applyNumberFormat="1" applyFont="1" applyFill="1" applyBorder="1" applyAlignment="1">
      <alignment horizontal="right"/>
    </xf>
    <xf numFmtId="38" fontId="15" fillId="34" borderId="18" xfId="0" applyNumberFormat="1" applyFont="1" applyFill="1" applyBorder="1" applyAlignment="1">
      <alignment horizontal="right"/>
    </xf>
    <xf numFmtId="10" fontId="15" fillId="34" borderId="18" xfId="2" applyNumberFormat="1" applyFont="1" applyFill="1" applyBorder="1" applyAlignment="1">
      <alignment horizontal="right"/>
    </xf>
    <xf numFmtId="0" fontId="15" fillId="34" borderId="48" xfId="0" applyFont="1" applyFill="1" applyBorder="1" applyAlignment="1">
      <alignment horizontal="left"/>
    </xf>
    <xf numFmtId="0" fontId="32" fillId="34" borderId="0" xfId="3" applyFont="1" applyFill="1" applyAlignment="1">
      <alignment vertical="center"/>
    </xf>
    <xf numFmtId="0" fontId="26" fillId="0" borderId="16" xfId="3" applyFont="1" applyBorder="1" applyAlignment="1">
      <alignment horizontal="center"/>
    </xf>
    <xf numFmtId="0" fontId="26" fillId="0" borderId="19" xfId="3" applyFont="1" applyBorder="1"/>
    <xf numFmtId="165" fontId="26" fillId="0" borderId="19" xfId="1" applyNumberFormat="1" applyFont="1" applyBorder="1" applyAlignment="1"/>
    <xf numFmtId="165" fontId="26" fillId="34" borderId="19" xfId="4" applyNumberFormat="1" applyFont="1" applyFill="1" applyBorder="1" applyAlignment="1">
      <alignment horizontal="right"/>
    </xf>
    <xf numFmtId="165" fontId="26" fillId="34" borderId="49" xfId="4" applyNumberFormat="1" applyFont="1" applyFill="1" applyBorder="1" applyAlignment="1">
      <alignment horizontal="right"/>
    </xf>
    <xf numFmtId="165" fontId="26" fillId="0" borderId="49" xfId="4" applyNumberFormat="1" applyFont="1" applyBorder="1" applyAlignment="1">
      <alignment horizontal="right"/>
    </xf>
    <xf numFmtId="10" fontId="26" fillId="34" borderId="49" xfId="2" applyNumberFormat="1" applyFont="1" applyFill="1" applyBorder="1" applyAlignment="1">
      <alignment horizontal="right"/>
    </xf>
    <xf numFmtId="38" fontId="27" fillId="34" borderId="49" xfId="1" applyNumberFormat="1" applyFont="1" applyFill="1" applyBorder="1" applyAlignment="1">
      <alignment horizontal="right"/>
    </xf>
    <xf numFmtId="167" fontId="27" fillId="0" borderId="49" xfId="5" applyNumberFormat="1" applyFont="1" applyBorder="1" applyAlignment="1">
      <alignment horizontal="right"/>
    </xf>
    <xf numFmtId="0" fontId="33" fillId="0" borderId="50" xfId="0" applyFont="1" applyBorder="1"/>
    <xf numFmtId="0" fontId="33" fillId="0" borderId="0" xfId="0" applyFont="1"/>
    <xf numFmtId="0" fontId="32" fillId="0" borderId="0" xfId="3" applyFont="1" applyAlignment="1">
      <alignment vertical="center"/>
    </xf>
    <xf numFmtId="0" fontId="26" fillId="0" borderId="0" xfId="3" applyFont="1" applyAlignment="1">
      <alignment vertical="center"/>
    </xf>
    <xf numFmtId="0" fontId="34" fillId="0" borderId="44" xfId="3" applyFont="1" applyBorder="1" applyAlignment="1">
      <alignment horizontal="left"/>
    </xf>
    <xf numFmtId="0" fontId="26" fillId="0" borderId="45" xfId="3" applyFont="1" applyBorder="1"/>
    <xf numFmtId="165" fontId="26" fillId="0" borderId="45" xfId="1" applyNumberFormat="1" applyFont="1" applyBorder="1" applyAlignment="1"/>
    <xf numFmtId="165" fontId="26" fillId="34" borderId="45" xfId="4" applyNumberFormat="1" applyFont="1" applyFill="1" applyBorder="1" applyAlignment="1">
      <alignment horizontal="right"/>
    </xf>
    <xf numFmtId="165" fontId="26" fillId="0" borderId="45" xfId="4" applyNumberFormat="1" applyFont="1" applyBorder="1" applyAlignment="1">
      <alignment horizontal="right"/>
    </xf>
    <xf numFmtId="10" fontId="26" fillId="34" borderId="45" xfId="2" applyNumberFormat="1" applyFont="1" applyFill="1" applyBorder="1" applyAlignment="1">
      <alignment horizontal="right"/>
    </xf>
    <xf numFmtId="38" fontId="27" fillId="34" borderId="45" xfId="1" applyNumberFormat="1" applyFont="1" applyFill="1" applyBorder="1" applyAlignment="1">
      <alignment horizontal="right"/>
    </xf>
    <xf numFmtId="167" fontId="27" fillId="0" borderId="45" xfId="5" applyNumberFormat="1" applyFont="1" applyBorder="1" applyAlignment="1">
      <alignment horizontal="right"/>
    </xf>
    <xf numFmtId="0" fontId="33" fillId="0" borderId="46" xfId="0" applyFont="1" applyBorder="1"/>
    <xf numFmtId="0" fontId="35" fillId="0" borderId="44" xfId="3" applyFont="1" applyBorder="1" applyAlignment="1">
      <alignment horizontal="left"/>
    </xf>
    <xf numFmtId="0" fontId="22" fillId="0" borderId="51" xfId="3" applyFont="1" applyBorder="1" applyAlignment="1">
      <alignment horizontal="center"/>
    </xf>
    <xf numFmtId="0" fontId="22" fillId="0" borderId="40" xfId="3" applyFont="1" applyBorder="1"/>
    <xf numFmtId="165" fontId="22" fillId="0" borderId="40" xfId="1" applyNumberFormat="1" applyFont="1" applyBorder="1" applyAlignment="1"/>
    <xf numFmtId="165" fontId="22" fillId="34" borderId="40" xfId="4" applyNumberFormat="1" applyFont="1" applyFill="1" applyBorder="1" applyAlignment="1">
      <alignment horizontal="right"/>
    </xf>
    <xf numFmtId="165" fontId="22" fillId="0" borderId="40" xfId="4" applyNumberFormat="1" applyFont="1" applyBorder="1" applyAlignment="1">
      <alignment horizontal="right"/>
    </xf>
    <xf numFmtId="10" fontId="22" fillId="34" borderId="40" xfId="2" applyNumberFormat="1" applyFont="1" applyFill="1" applyBorder="1" applyAlignment="1">
      <alignment horizontal="right"/>
    </xf>
    <xf numFmtId="38" fontId="32" fillId="34" borderId="40" xfId="1" applyNumberFormat="1" applyFont="1" applyFill="1" applyBorder="1" applyAlignment="1">
      <alignment horizontal="right"/>
    </xf>
    <xf numFmtId="167" fontId="32" fillId="0" borderId="40" xfId="5" applyNumberFormat="1" applyFont="1" applyBorder="1" applyAlignment="1">
      <alignment horizontal="right"/>
    </xf>
    <xf numFmtId="0" fontId="15" fillId="0" borderId="52" xfId="0" applyFont="1" applyBorder="1"/>
    <xf numFmtId="43" fontId="22" fillId="0" borderId="51" xfId="1" applyFont="1" applyBorder="1" applyAlignment="1">
      <alignment horizontal="center"/>
    </xf>
    <xf numFmtId="0" fontId="15" fillId="34" borderId="52" xfId="0" applyFont="1" applyFill="1" applyBorder="1"/>
    <xf numFmtId="0" fontId="22" fillId="0" borderId="0" xfId="3" applyFont="1" applyAlignment="1">
      <alignment vertical="center"/>
    </xf>
    <xf numFmtId="0" fontId="22" fillId="0" borderId="16" xfId="3" applyFont="1" applyBorder="1" applyAlignment="1">
      <alignment horizontal="center"/>
    </xf>
    <xf numFmtId="0" fontId="22" fillId="0" borderId="19" xfId="3" applyFont="1" applyBorder="1"/>
    <xf numFmtId="165" fontId="22" fillId="0" borderId="19" xfId="1" applyNumberFormat="1" applyFont="1" applyBorder="1" applyAlignment="1"/>
    <xf numFmtId="165" fontId="22" fillId="34" borderId="19" xfId="4" applyNumberFormat="1" applyFont="1" applyFill="1" applyBorder="1" applyAlignment="1">
      <alignment horizontal="right"/>
    </xf>
    <xf numFmtId="10" fontId="22" fillId="34" borderId="49" xfId="2" applyNumberFormat="1" applyFont="1" applyFill="1" applyBorder="1" applyAlignment="1">
      <alignment horizontal="right"/>
    </xf>
    <xf numFmtId="43" fontId="22" fillId="0" borderId="0" xfId="1" applyFont="1" applyBorder="1" applyAlignment="1">
      <alignment horizontal="center"/>
    </xf>
    <xf numFmtId="165" fontId="22" fillId="0" borderId="0" xfId="1" applyNumberFormat="1" applyFont="1" applyBorder="1" applyAlignment="1"/>
    <xf numFmtId="165" fontId="22" fillId="34" borderId="0" xfId="4" applyNumberFormat="1" applyFont="1" applyFill="1" applyBorder="1" applyAlignment="1">
      <alignment horizontal="right"/>
    </xf>
    <xf numFmtId="165" fontId="22" fillId="0" borderId="0" xfId="4" applyNumberFormat="1" applyFont="1" applyBorder="1" applyAlignment="1">
      <alignment horizontal="right"/>
    </xf>
    <xf numFmtId="38" fontId="32" fillId="34" borderId="49" xfId="1" applyNumberFormat="1" applyFont="1" applyFill="1" applyBorder="1" applyAlignment="1">
      <alignment horizontal="right"/>
    </xf>
    <xf numFmtId="167" fontId="32" fillId="0" borderId="49" xfId="5" applyNumberFormat="1" applyFont="1" applyBorder="1" applyAlignment="1">
      <alignment horizontal="right"/>
    </xf>
    <xf numFmtId="0" fontId="15" fillId="0" borderId="50" xfId="0" applyFont="1" applyBorder="1"/>
    <xf numFmtId="165" fontId="32" fillId="40" borderId="11" xfId="3" applyNumberFormat="1" applyFont="1" applyFill="1" applyBorder="1" applyAlignment="1">
      <alignment horizontal="right"/>
    </xf>
    <xf numFmtId="165" fontId="32" fillId="40" borderId="33" xfId="3" applyNumberFormat="1" applyFont="1" applyFill="1" applyBorder="1" applyAlignment="1">
      <alignment horizontal="right"/>
    </xf>
    <xf numFmtId="38" fontId="32" fillId="40" borderId="33" xfId="1" applyNumberFormat="1" applyFont="1" applyFill="1" applyBorder="1" applyAlignment="1">
      <alignment horizontal="right"/>
    </xf>
    <xf numFmtId="167" fontId="32" fillId="40" borderId="33" xfId="5" applyNumberFormat="1" applyFont="1" applyFill="1" applyBorder="1" applyAlignment="1">
      <alignment horizontal="right"/>
    </xf>
    <xf numFmtId="0" fontId="15" fillId="40" borderId="34" xfId="0" applyFont="1" applyFill="1" applyBorder="1"/>
    <xf numFmtId="165" fontId="32" fillId="41" borderId="10" xfId="3" applyNumberFormat="1" applyFont="1" applyFill="1" applyBorder="1" applyAlignment="1">
      <alignment horizontal="right"/>
    </xf>
    <xf numFmtId="165" fontId="32" fillId="41" borderId="53" xfId="3" applyNumberFormat="1" applyFont="1" applyFill="1" applyBorder="1" applyAlignment="1">
      <alignment horizontal="right"/>
    </xf>
    <xf numFmtId="165" fontId="32" fillId="40" borderId="10" xfId="3" applyNumberFormat="1" applyFont="1" applyFill="1" applyBorder="1" applyAlignment="1">
      <alignment horizontal="right"/>
    </xf>
    <xf numFmtId="0" fontId="32" fillId="0" borderId="0" xfId="3" applyFont="1"/>
    <xf numFmtId="0" fontId="32" fillId="0" borderId="0" xfId="3" applyFont="1" applyAlignment="1">
      <alignment horizontal="center"/>
    </xf>
    <xf numFmtId="0" fontId="27" fillId="0" borderId="10" xfId="3" applyFont="1" applyBorder="1" applyAlignment="1">
      <alignment horizontal="center" vertical="center" wrapText="1"/>
    </xf>
    <xf numFmtId="0" fontId="27" fillId="0" borderId="11" xfId="3" applyFont="1" applyBorder="1" applyAlignment="1">
      <alignment horizontal="center" vertical="center" wrapText="1"/>
    </xf>
    <xf numFmtId="165" fontId="27" fillId="0" borderId="11" xfId="3" applyNumberFormat="1" applyFont="1" applyBorder="1" applyAlignment="1">
      <alignment horizontal="center" vertical="center" wrapText="1"/>
    </xf>
    <xf numFmtId="0" fontId="27" fillId="0" borderId="34" xfId="3" applyFont="1" applyBorder="1" applyAlignment="1">
      <alignment horizontal="center" vertical="center" wrapText="1"/>
    </xf>
    <xf numFmtId="0" fontId="26" fillId="0" borderId="12" xfId="3" applyFont="1" applyBorder="1"/>
    <xf numFmtId="165" fontId="26" fillId="0" borderId="13" xfId="1" applyNumberFormat="1" applyFont="1" applyBorder="1"/>
    <xf numFmtId="165" fontId="36" fillId="0" borderId="13" xfId="3" applyNumberFormat="1" applyFont="1" applyBorder="1"/>
    <xf numFmtId="165" fontId="26" fillId="0" borderId="13" xfId="3" applyNumberFormat="1" applyFont="1" applyBorder="1"/>
    <xf numFmtId="165" fontId="26" fillId="0" borderId="35" xfId="1" applyNumberFormat="1" applyFont="1" applyBorder="1"/>
    <xf numFmtId="0" fontId="26" fillId="0" borderId="22" xfId="3" applyFont="1" applyBorder="1"/>
    <xf numFmtId="165" fontId="36" fillId="0" borderId="23" xfId="3" applyNumberFormat="1" applyFont="1" applyBorder="1"/>
    <xf numFmtId="165" fontId="26" fillId="0" borderId="23" xfId="3" applyNumberFormat="1" applyFont="1" applyBorder="1"/>
    <xf numFmtId="43" fontId="26" fillId="0" borderId="0" xfId="3" applyNumberFormat="1" applyFont="1"/>
    <xf numFmtId="3" fontId="26" fillId="0" borderId="0" xfId="3" applyNumberFormat="1" applyFont="1"/>
    <xf numFmtId="165" fontId="26" fillId="0" borderId="26" xfId="1" applyNumberFormat="1" applyFont="1" applyBorder="1"/>
    <xf numFmtId="165" fontId="36" fillId="0" borderId="26" xfId="3" applyNumberFormat="1" applyFont="1" applyBorder="1"/>
    <xf numFmtId="165" fontId="26" fillId="0" borderId="26" xfId="3" applyNumberFormat="1" applyFont="1" applyBorder="1"/>
    <xf numFmtId="165" fontId="26" fillId="0" borderId="37" xfId="1" applyNumberFormat="1" applyFont="1" applyBorder="1"/>
    <xf numFmtId="165" fontId="36" fillId="0" borderId="0" xfId="3" applyNumberFormat="1" applyFont="1"/>
    <xf numFmtId="9" fontId="26" fillId="0" borderId="0" xfId="2" applyFont="1"/>
    <xf numFmtId="0" fontId="26" fillId="0" borderId="0" xfId="3" applyFont="1" applyAlignment="1">
      <alignment horizontal="center" vertical="center" wrapText="1"/>
    </xf>
    <xf numFmtId="0" fontId="27" fillId="0" borderId="0" xfId="3" applyFont="1" applyAlignment="1">
      <alignment horizontal="center" vertical="center" wrapText="1"/>
    </xf>
    <xf numFmtId="165" fontId="26" fillId="0" borderId="0" xfId="1" applyNumberFormat="1" applyFont="1"/>
    <xf numFmtId="9" fontId="27" fillId="0" borderId="0" xfId="2" applyFont="1"/>
    <xf numFmtId="165" fontId="27" fillId="0" borderId="0" xfId="1" applyNumberFormat="1" applyFont="1"/>
    <xf numFmtId="165" fontId="29" fillId="0" borderId="0" xfId="3" applyNumberFormat="1" applyFont="1"/>
    <xf numFmtId="0" fontId="0" fillId="0" borderId="0" xfId="0" applyAlignment="1">
      <alignment horizontal="center"/>
    </xf>
    <xf numFmtId="165" fontId="0" fillId="0" borderId="0" xfId="1" applyNumberFormat="1" applyFont="1"/>
    <xf numFmtId="2" fontId="0" fillId="0" borderId="0" xfId="0" applyNumberFormat="1"/>
    <xf numFmtId="0" fontId="21" fillId="0" borderId="59" xfId="0" applyFont="1" applyBorder="1" applyAlignment="1">
      <alignment horizontal="left" vertical="center" readingOrder="1"/>
    </xf>
    <xf numFmtId="43" fontId="20" fillId="0" borderId="62" xfId="12" applyFont="1" applyFill="1" applyBorder="1" applyAlignment="1">
      <alignment vertical="top" wrapText="1"/>
    </xf>
    <xf numFmtId="0" fontId="20" fillId="0" borderId="58" xfId="0" applyFont="1" applyBorder="1" applyAlignment="1">
      <alignment horizontal="center" vertical="top"/>
    </xf>
    <xf numFmtId="43" fontId="20" fillId="0" borderId="59" xfId="12" applyFont="1" applyFill="1" applyBorder="1" applyAlignment="1">
      <alignment vertical="top" wrapText="1"/>
    </xf>
    <xf numFmtId="0" fontId="20" fillId="0" borderId="63" xfId="0" applyFont="1" applyBorder="1" applyAlignment="1">
      <alignment horizontal="center" vertical="top"/>
    </xf>
    <xf numFmtId="0" fontId="0" fillId="0" borderId="64" xfId="0" applyBorder="1"/>
    <xf numFmtId="43" fontId="20" fillId="0" borderId="40" xfId="12" applyFont="1" applyFill="1" applyBorder="1" applyAlignment="1">
      <alignment horizontal="left" vertical="top" wrapText="1"/>
    </xf>
    <xf numFmtId="43" fontId="20" fillId="0" borderId="40" xfId="12" applyFont="1" applyFill="1" applyBorder="1" applyAlignment="1">
      <alignment vertical="top" wrapText="1"/>
    </xf>
    <xf numFmtId="43" fontId="20" fillId="0" borderId="40" xfId="12" applyFont="1" applyFill="1" applyBorder="1" applyAlignment="1">
      <alignment horizontal="left" vertical="top"/>
    </xf>
    <xf numFmtId="43" fontId="20" fillId="0" borderId="40" xfId="12" applyFont="1" applyFill="1" applyBorder="1" applyAlignment="1">
      <alignment vertical="top"/>
    </xf>
    <xf numFmtId="43" fontId="20" fillId="0" borderId="40" xfId="12" applyFont="1" applyFill="1" applyBorder="1" applyAlignment="1" applyProtection="1">
      <alignment horizontal="left" vertical="top" wrapText="1"/>
    </xf>
    <xf numFmtId="43" fontId="20" fillId="0" borderId="40" xfId="12" applyFont="1" applyFill="1" applyBorder="1" applyAlignment="1" applyProtection="1">
      <alignment vertical="top" wrapText="1"/>
    </xf>
    <xf numFmtId="43" fontId="20" fillId="0" borderId="63" xfId="12" applyFont="1" applyFill="1" applyBorder="1" applyAlignment="1">
      <alignment horizontal="center" vertical="top" wrapText="1"/>
    </xf>
    <xf numFmtId="0" fontId="15" fillId="0" borderId="0" xfId="0" applyFont="1" applyAlignment="1">
      <alignment horizontal="center"/>
    </xf>
    <xf numFmtId="0" fontId="43" fillId="41" borderId="66" xfId="0" applyFont="1" applyFill="1" applyBorder="1"/>
    <xf numFmtId="0" fontId="43" fillId="41" borderId="67" xfId="0" applyFont="1" applyFill="1" applyBorder="1"/>
    <xf numFmtId="168" fontId="43" fillId="41" borderId="68" xfId="0" applyNumberFormat="1" applyFont="1" applyFill="1" applyBorder="1"/>
    <xf numFmtId="168" fontId="0" fillId="0" borderId="69" xfId="0" applyNumberFormat="1" applyBorder="1"/>
    <xf numFmtId="168" fontId="0" fillId="0" borderId="70" xfId="0" applyNumberFormat="1" applyBorder="1"/>
    <xf numFmtId="168" fontId="0" fillId="0" borderId="71" xfId="0" applyNumberFormat="1" applyBorder="1"/>
    <xf numFmtId="0" fontId="43" fillId="41" borderId="72" xfId="0" applyFont="1" applyFill="1" applyBorder="1" applyAlignment="1">
      <alignment horizontal="left"/>
    </xf>
    <xf numFmtId="0" fontId="43" fillId="41" borderId="0" xfId="0" applyFont="1" applyFill="1" applyAlignment="1">
      <alignment horizontal="center"/>
    </xf>
    <xf numFmtId="0" fontId="43" fillId="41" borderId="0" xfId="0" applyFont="1" applyFill="1" applyAlignment="1">
      <alignment horizontal="right"/>
    </xf>
    <xf numFmtId="0" fontId="43" fillId="41" borderId="73" xfId="0" applyFont="1" applyFill="1" applyBorder="1"/>
    <xf numFmtId="168" fontId="0" fillId="0" borderId="60" xfId="0" applyNumberFormat="1" applyBorder="1" applyAlignment="1">
      <alignment horizontal="center"/>
    </xf>
    <xf numFmtId="168" fontId="0" fillId="0" borderId="13" xfId="0" applyNumberFormat="1" applyBorder="1" applyAlignment="1">
      <alignment horizontal="center"/>
    </xf>
    <xf numFmtId="0" fontId="0" fillId="0" borderId="13" xfId="0" applyBorder="1" applyAlignment="1">
      <alignment horizontal="center"/>
    </xf>
    <xf numFmtId="0" fontId="15" fillId="0" borderId="63" xfId="0" applyFont="1" applyBorder="1" applyAlignment="1">
      <alignment wrapText="1"/>
    </xf>
    <xf numFmtId="0" fontId="0" fillId="0" borderId="74" xfId="0" applyBorder="1" applyAlignment="1">
      <alignment wrapText="1"/>
    </xf>
    <xf numFmtId="0" fontId="0" fillId="0" borderId="75" xfId="0" applyBorder="1" applyAlignment="1">
      <alignment wrapText="1"/>
    </xf>
    <xf numFmtId="0" fontId="15" fillId="0" borderId="40" xfId="0" applyFont="1" applyBorder="1" applyAlignment="1">
      <alignment wrapText="1"/>
    </xf>
    <xf numFmtId="0" fontId="15" fillId="0" borderId="76" xfId="0" applyFont="1" applyBorder="1" applyAlignment="1">
      <alignment wrapText="1"/>
    </xf>
    <xf numFmtId="0" fontId="0" fillId="0" borderId="77" xfId="0" applyBorder="1" applyAlignment="1">
      <alignment wrapText="1"/>
    </xf>
    <xf numFmtId="0" fontId="0" fillId="0" borderId="78" xfId="0" applyBorder="1"/>
    <xf numFmtId="0" fontId="15" fillId="0" borderId="79" xfId="0" applyFont="1" applyBorder="1" applyAlignment="1">
      <alignment wrapText="1"/>
    </xf>
    <xf numFmtId="0" fontId="15" fillId="0" borderId="13" xfId="0" applyFont="1" applyBorder="1" applyAlignment="1">
      <alignment wrapText="1"/>
    </xf>
    <xf numFmtId="0" fontId="45" fillId="36" borderId="13" xfId="0" applyFont="1" applyFill="1" applyBorder="1" applyAlignment="1">
      <alignment wrapText="1"/>
    </xf>
    <xf numFmtId="0" fontId="15" fillId="0" borderId="80" xfId="0" applyFont="1" applyBorder="1" applyAlignment="1">
      <alignment wrapText="1"/>
    </xf>
    <xf numFmtId="0" fontId="0" fillId="34" borderId="64" xfId="0" applyFill="1" applyBorder="1"/>
    <xf numFmtId="43" fontId="0" fillId="0" borderId="23" xfId="1" applyFont="1" applyBorder="1"/>
    <xf numFmtId="166" fontId="0" fillId="0" borderId="23" xfId="1" applyNumberFormat="1" applyFont="1" applyBorder="1"/>
    <xf numFmtId="165" fontId="0" fillId="0" borderId="23" xfId="1" applyNumberFormat="1" applyFont="1" applyBorder="1"/>
    <xf numFmtId="165" fontId="0" fillId="36" borderId="23" xfId="1" applyNumberFormat="1" applyFont="1" applyFill="1" applyBorder="1"/>
    <xf numFmtId="165" fontId="0" fillId="36" borderId="81" xfId="1" applyNumberFormat="1" applyFont="1" applyFill="1" applyBorder="1" applyAlignment="1">
      <alignment horizontal="center" vertical="center"/>
    </xf>
    <xf numFmtId="165" fontId="0" fillId="0" borderId="82" xfId="1" applyNumberFormat="1" applyFont="1" applyBorder="1"/>
    <xf numFmtId="165" fontId="0" fillId="0" borderId="78" xfId="1" applyNumberFormat="1" applyFont="1" applyBorder="1"/>
    <xf numFmtId="43" fontId="0" fillId="0" borderId="23" xfId="1" applyFont="1" applyFill="1" applyBorder="1"/>
    <xf numFmtId="43" fontId="0" fillId="36" borderId="23" xfId="1" applyFont="1" applyFill="1" applyBorder="1"/>
    <xf numFmtId="43" fontId="0" fillId="0" borderId="23" xfId="0" applyNumberFormat="1" applyBorder="1"/>
    <xf numFmtId="0" fontId="0" fillId="0" borderId="19" xfId="0" applyBorder="1"/>
    <xf numFmtId="165" fontId="0" fillId="0" borderId="24" xfId="1" applyNumberFormat="1" applyFont="1" applyBorder="1"/>
    <xf numFmtId="165" fontId="0" fillId="0" borderId="81" xfId="1" applyNumberFormat="1" applyFont="1" applyBorder="1" applyAlignment="1">
      <alignment horizontal="center" vertical="center"/>
    </xf>
    <xf numFmtId="0" fontId="0" fillId="0" borderId="83" xfId="0" applyBorder="1"/>
    <xf numFmtId="43" fontId="0" fillId="0" borderId="19" xfId="1" applyFont="1" applyBorder="1"/>
    <xf numFmtId="165" fontId="0" fillId="0" borderId="19" xfId="1" applyNumberFormat="1" applyFont="1" applyBorder="1"/>
    <xf numFmtId="165" fontId="0" fillId="36" borderId="19" xfId="1" applyNumberFormat="1" applyFont="1" applyFill="1" applyBorder="1"/>
    <xf numFmtId="0" fontId="0" fillId="42" borderId="84" xfId="0" applyFill="1" applyBorder="1"/>
    <xf numFmtId="0" fontId="0" fillId="42" borderId="14" xfId="0" applyFill="1" applyBorder="1"/>
    <xf numFmtId="43" fontId="0" fillId="42" borderId="14" xfId="1" applyFont="1" applyFill="1" applyBorder="1"/>
    <xf numFmtId="165" fontId="22" fillId="36" borderId="14" xfId="1" applyNumberFormat="1" applyFont="1" applyFill="1" applyBorder="1" applyAlignment="1">
      <alignment horizontal="center" vertical="center"/>
    </xf>
    <xf numFmtId="165" fontId="0" fillId="42" borderId="14" xfId="1" applyNumberFormat="1" applyFont="1" applyFill="1" applyBorder="1"/>
    <xf numFmtId="165" fontId="0" fillId="42" borderId="23" xfId="1" applyNumberFormat="1" applyFont="1" applyFill="1" applyBorder="1"/>
    <xf numFmtId="0" fontId="0" fillId="0" borderId="14" xfId="0" applyBorder="1"/>
    <xf numFmtId="165" fontId="0" fillId="0" borderId="14" xfId="1" applyNumberFormat="1" applyFont="1" applyBorder="1"/>
    <xf numFmtId="165" fontId="0" fillId="36" borderId="14" xfId="1" applyNumberFormat="1" applyFont="1" applyFill="1" applyBorder="1"/>
    <xf numFmtId="0" fontId="15" fillId="0" borderId="14" xfId="0" applyFont="1" applyBorder="1"/>
    <xf numFmtId="165" fontId="15" fillId="36" borderId="14" xfId="1" applyNumberFormat="1" applyFont="1" applyFill="1" applyBorder="1"/>
    <xf numFmtId="0" fontId="15" fillId="0" borderId="63" xfId="0" applyFont="1" applyBorder="1"/>
    <xf numFmtId="0" fontId="15" fillId="0" borderId="40" xfId="0" applyFont="1" applyBorder="1"/>
    <xf numFmtId="165" fontId="15" fillId="0" borderId="40" xfId="1" applyNumberFormat="1" applyFont="1" applyBorder="1"/>
    <xf numFmtId="165" fontId="15" fillId="36" borderId="40" xfId="1" applyNumberFormat="1" applyFont="1" applyFill="1" applyBorder="1"/>
    <xf numFmtId="165" fontId="15" fillId="0" borderId="85" xfId="1" applyNumberFormat="1" applyFont="1" applyBorder="1"/>
    <xf numFmtId="0" fontId="15" fillId="0" borderId="86" xfId="0" applyFont="1" applyBorder="1" applyAlignment="1">
      <alignment wrapText="1"/>
    </xf>
    <xf numFmtId="0" fontId="15" fillId="0" borderId="87" xfId="0" applyFont="1" applyBorder="1" applyAlignment="1">
      <alignment wrapText="1"/>
    </xf>
    <xf numFmtId="0" fontId="0" fillId="0" borderId="87" xfId="0" applyBorder="1"/>
    <xf numFmtId="0" fontId="15" fillId="0" borderId="87" xfId="0" applyFont="1" applyBorder="1"/>
    <xf numFmtId="0" fontId="15" fillId="0" borderId="88" xfId="0" applyFont="1" applyBorder="1"/>
    <xf numFmtId="9" fontId="0" fillId="0" borderId="23" xfId="2" applyFont="1" applyBorder="1"/>
    <xf numFmtId="165" fontId="15" fillId="0" borderId="14" xfId="1" applyNumberFormat="1" applyFont="1" applyBorder="1"/>
    <xf numFmtId="165" fontId="15" fillId="0" borderId="89" xfId="1" applyNumberFormat="1" applyFont="1" applyBorder="1"/>
    <xf numFmtId="0" fontId="0" fillId="0" borderId="74" xfId="0" applyBorder="1"/>
    <xf numFmtId="0" fontId="0" fillId="0" borderId="75" xfId="0" applyBorder="1"/>
    <xf numFmtId="0" fontId="15" fillId="0" borderId="13" xfId="0" applyFont="1" applyBorder="1"/>
    <xf numFmtId="0" fontId="15" fillId="0" borderId="80" xfId="0" applyFont="1" applyBorder="1"/>
    <xf numFmtId="43" fontId="0" fillId="0" borderId="81" xfId="1" applyFont="1" applyBorder="1" applyAlignment="1">
      <alignment horizontal="center" vertical="center"/>
    </xf>
    <xf numFmtId="0" fontId="0" fillId="0" borderId="38" xfId="0" applyBorder="1"/>
    <xf numFmtId="0" fontId="15" fillId="0" borderId="74" xfId="0" applyFont="1" applyBorder="1"/>
    <xf numFmtId="0" fontId="15" fillId="0" borderId="79" xfId="0" applyFont="1" applyBorder="1"/>
    <xf numFmtId="0" fontId="0" fillId="0" borderId="90" xfId="0" applyBorder="1"/>
    <xf numFmtId="0" fontId="15" fillId="0" borderId="64" xfId="0" applyFont="1" applyBorder="1"/>
    <xf numFmtId="165" fontId="15" fillId="0" borderId="23" xfId="1" applyNumberFormat="1" applyFont="1" applyBorder="1"/>
    <xf numFmtId="9" fontId="0" fillId="36" borderId="87" xfId="0" applyNumberFormat="1" applyFill="1" applyBorder="1"/>
    <xf numFmtId="9" fontId="0" fillId="0" borderId="88" xfId="0" applyNumberFormat="1" applyBorder="1"/>
    <xf numFmtId="165" fontId="0" fillId="0" borderId="0" xfId="1" applyNumberFormat="1" applyFont="1" applyBorder="1"/>
    <xf numFmtId="0" fontId="15" fillId="0" borderId="24" xfId="0" applyFont="1" applyBorder="1"/>
    <xf numFmtId="0" fontId="15" fillId="0" borderId="92" xfId="0" applyFont="1" applyBorder="1"/>
    <xf numFmtId="0" fontId="0" fillId="0" borderId="93" xfId="0" applyBorder="1"/>
    <xf numFmtId="0" fontId="0" fillId="0" borderId="94" xfId="0" applyBorder="1"/>
    <xf numFmtId="0" fontId="0" fillId="0" borderId="95" xfId="0" applyBorder="1"/>
    <xf numFmtId="9" fontId="0" fillId="0" borderId="95" xfId="0" applyNumberFormat="1" applyBorder="1"/>
    <xf numFmtId="165" fontId="0" fillId="36" borderId="95" xfId="1" applyNumberFormat="1" applyFont="1" applyFill="1" applyBorder="1"/>
    <xf numFmtId="165" fontId="0" fillId="0" borderId="96" xfId="1" applyNumberFormat="1" applyFont="1" applyBorder="1"/>
    <xf numFmtId="166" fontId="0" fillId="0" borderId="81" xfId="1" applyNumberFormat="1" applyFont="1" applyBorder="1" applyAlignment="1">
      <alignment horizontal="center" vertical="center"/>
    </xf>
    <xf numFmtId="43" fontId="0" fillId="36" borderId="81" xfId="1" applyFont="1" applyFill="1" applyBorder="1" applyAlignment="1">
      <alignment horizontal="center" vertical="center"/>
    </xf>
    <xf numFmtId="165" fontId="0" fillId="36" borderId="24" xfId="1" applyNumberFormat="1" applyFont="1" applyFill="1" applyBorder="1"/>
    <xf numFmtId="0" fontId="15" fillId="36" borderId="14" xfId="0" applyFont="1" applyFill="1" applyBorder="1"/>
    <xf numFmtId="0" fontId="15" fillId="0" borderId="89" xfId="0" applyFont="1" applyBorder="1"/>
    <xf numFmtId="165" fontId="15" fillId="36" borderId="85" xfId="1" applyNumberFormat="1" applyFont="1" applyFill="1" applyBorder="1"/>
    <xf numFmtId="165" fontId="15" fillId="36" borderId="89" xfId="1" applyNumberFormat="1" applyFont="1" applyFill="1" applyBorder="1"/>
    <xf numFmtId="0" fontId="0" fillId="0" borderId="77" xfId="0" applyBorder="1"/>
    <xf numFmtId="0" fontId="0" fillId="0" borderId="79" xfId="0" applyBorder="1"/>
    <xf numFmtId="166" fontId="13" fillId="34" borderId="81" xfId="1" applyNumberFormat="1" applyFont="1" applyFill="1" applyBorder="1" applyAlignment="1">
      <alignment horizontal="center" vertical="center"/>
    </xf>
    <xf numFmtId="43" fontId="13" fillId="34" borderId="81" xfId="1" applyFont="1" applyFill="1" applyBorder="1" applyAlignment="1">
      <alignment horizontal="center" vertical="center"/>
    </xf>
    <xf numFmtId="166" fontId="0" fillId="34" borderId="81" xfId="1" applyNumberFormat="1" applyFont="1" applyFill="1" applyBorder="1" applyAlignment="1">
      <alignment horizontal="center" vertical="center"/>
    </xf>
    <xf numFmtId="0" fontId="0" fillId="0" borderId="97" xfId="0" applyBorder="1"/>
    <xf numFmtId="0" fontId="0" fillId="0" borderId="65" xfId="0" applyBorder="1"/>
    <xf numFmtId="165" fontId="0" fillId="0" borderId="90" xfId="0" applyNumberFormat="1" applyBorder="1"/>
    <xf numFmtId="0" fontId="0" fillId="43" borderId="99" xfId="0" applyFill="1" applyBorder="1"/>
    <xf numFmtId="0" fontId="15" fillId="44" borderId="100" xfId="0" applyFont="1" applyFill="1" applyBorder="1"/>
    <xf numFmtId="0" fontId="0" fillId="44" borderId="99" xfId="0" applyFill="1" applyBorder="1"/>
    <xf numFmtId="0" fontId="15" fillId="43" borderId="101" xfId="0" applyFont="1" applyFill="1" applyBorder="1"/>
    <xf numFmtId="165" fontId="15" fillId="43" borderId="102" xfId="1" applyNumberFormat="1" applyFont="1" applyFill="1" applyBorder="1"/>
    <xf numFmtId="0" fontId="0" fillId="43" borderId="103" xfId="0" applyFill="1" applyBorder="1"/>
    <xf numFmtId="165" fontId="15" fillId="44" borderId="104" xfId="1" applyNumberFormat="1" applyFont="1" applyFill="1" applyBorder="1"/>
    <xf numFmtId="0" fontId="0" fillId="44" borderId="103" xfId="0" applyFill="1" applyBorder="1"/>
    <xf numFmtId="0" fontId="15" fillId="43" borderId="105" xfId="0" applyFont="1" applyFill="1" applyBorder="1"/>
    <xf numFmtId="165" fontId="15" fillId="43" borderId="91" xfId="1" applyNumberFormat="1" applyFont="1" applyFill="1" applyBorder="1"/>
    <xf numFmtId="165" fontId="15" fillId="44" borderId="22" xfId="1" applyNumberFormat="1" applyFont="1" applyFill="1" applyBorder="1"/>
    <xf numFmtId="0" fontId="15" fillId="0" borderId="84" xfId="0" applyFont="1" applyBorder="1"/>
    <xf numFmtId="0" fontId="15" fillId="43" borderId="106" xfId="0" applyFont="1" applyFill="1" applyBorder="1"/>
    <xf numFmtId="9" fontId="15" fillId="43" borderId="107" xfId="2" applyFont="1" applyFill="1" applyBorder="1"/>
    <xf numFmtId="0" fontId="15" fillId="43" borderId="108" xfId="0" applyFont="1" applyFill="1" applyBorder="1"/>
    <xf numFmtId="9" fontId="15" fillId="44" borderId="25" xfId="2" applyFont="1" applyFill="1" applyBorder="1"/>
    <xf numFmtId="0" fontId="15" fillId="44" borderId="108" xfId="0" applyFont="1" applyFill="1" applyBorder="1"/>
    <xf numFmtId="43" fontId="0" fillId="0" borderId="0" xfId="0" applyNumberFormat="1"/>
    <xf numFmtId="0" fontId="15" fillId="0" borderId="0" xfId="0" applyFont="1" applyAlignment="1">
      <alignment horizontal="center" vertical="center"/>
    </xf>
    <xf numFmtId="0" fontId="15" fillId="0" borderId="79" xfId="0" applyFont="1" applyBorder="1" applyAlignment="1">
      <alignment vertical="center" wrapText="1"/>
    </xf>
    <xf numFmtId="0" fontId="15" fillId="0" borderId="13" xfId="0" applyFont="1" applyBorder="1" applyAlignment="1">
      <alignment vertical="center" wrapText="1"/>
    </xf>
    <xf numFmtId="0" fontId="45" fillId="36" borderId="13" xfId="0" applyFont="1" applyFill="1" applyBorder="1" applyAlignment="1">
      <alignment horizontal="center" wrapText="1"/>
    </xf>
    <xf numFmtId="0" fontId="15" fillId="0" borderId="80" xfId="0" applyFont="1" applyBorder="1" applyAlignment="1">
      <alignment vertical="center" wrapText="1"/>
    </xf>
    <xf numFmtId="0" fontId="0" fillId="0" borderId="78" xfId="0" applyBorder="1" applyAlignment="1">
      <alignment vertical="center"/>
    </xf>
    <xf numFmtId="0" fontId="0" fillId="0" borderId="23" xfId="0" applyBorder="1" applyAlignment="1">
      <alignment vertical="center"/>
    </xf>
    <xf numFmtId="0" fontId="0" fillId="0" borderId="0" xfId="0" applyAlignment="1">
      <alignment vertical="center"/>
    </xf>
    <xf numFmtId="166" fontId="0" fillId="45" borderId="23" xfId="1" applyNumberFormat="1" applyFont="1" applyFill="1" applyBorder="1"/>
    <xf numFmtId="0" fontId="15" fillId="42" borderId="64" xfId="0" applyFont="1" applyFill="1" applyBorder="1"/>
    <xf numFmtId="0" fontId="15" fillId="0" borderId="86" xfId="0" applyFont="1" applyBorder="1" applyAlignment="1">
      <alignment vertical="center" wrapText="1"/>
    </xf>
    <xf numFmtId="0" fontId="15" fillId="0" borderId="87" xfId="0" applyFont="1" applyBorder="1" applyAlignment="1">
      <alignment vertical="center" wrapText="1"/>
    </xf>
    <xf numFmtId="0" fontId="0" fillId="0" borderId="87" xfId="0" applyBorder="1" applyAlignment="1">
      <alignment vertical="center"/>
    </xf>
    <xf numFmtId="0" fontId="15" fillId="0" borderId="87" xfId="0" applyFont="1" applyBorder="1" applyAlignment="1">
      <alignment horizontal="center" vertical="center"/>
    </xf>
    <xf numFmtId="0" fontId="15" fillId="0" borderId="88" xfId="0" applyFont="1" applyBorder="1" applyAlignment="1">
      <alignment horizontal="center" vertical="center"/>
    </xf>
    <xf numFmtId="43" fontId="0" fillId="34" borderId="81" xfId="1" applyFont="1" applyFill="1" applyBorder="1" applyAlignment="1">
      <alignment horizontal="center" vertical="center"/>
    </xf>
    <xf numFmtId="43" fontId="0" fillId="0" borderId="23" xfId="2" applyNumberFormat="1" applyFont="1" applyBorder="1"/>
    <xf numFmtId="171" fontId="0" fillId="0" borderId="0" xfId="0" applyNumberFormat="1"/>
    <xf numFmtId="171" fontId="0" fillId="0" borderId="0" xfId="2" applyNumberFormat="1" applyFont="1"/>
    <xf numFmtId="0" fontId="0" fillId="0" borderId="23" xfId="0" applyBorder="1" applyAlignment="1">
      <alignment horizontal="center"/>
    </xf>
    <xf numFmtId="43" fontId="15" fillId="0" borderId="34" xfId="1" applyFont="1" applyBorder="1" applyAlignment="1">
      <alignment horizontal="center" vertical="center" wrapText="1"/>
    </xf>
    <xf numFmtId="165" fontId="0" fillId="0" borderId="0" xfId="1" applyNumberFormat="1" applyFont="1" applyAlignment="1">
      <alignment horizontal="center" vertical="center"/>
    </xf>
    <xf numFmtId="0" fontId="0" fillId="33" borderId="0" xfId="0" applyFill="1"/>
    <xf numFmtId="43" fontId="0" fillId="36" borderId="35" xfId="1" applyFont="1" applyFill="1" applyBorder="1"/>
    <xf numFmtId="43" fontId="0" fillId="34" borderId="35" xfId="1" applyFont="1" applyFill="1" applyBorder="1"/>
    <xf numFmtId="165" fontId="0" fillId="33" borderId="0" xfId="1" applyNumberFormat="1" applyFont="1" applyFill="1"/>
    <xf numFmtId="165" fontId="0" fillId="33" borderId="0" xfId="0" applyNumberFormat="1" applyFill="1"/>
    <xf numFmtId="1" fontId="0" fillId="33" borderId="0" xfId="0" applyNumberFormat="1" applyFill="1"/>
    <xf numFmtId="43" fontId="0" fillId="33" borderId="0" xfId="1" applyFont="1" applyFill="1"/>
    <xf numFmtId="43" fontId="0" fillId="34" borderId="13" xfId="1" applyFont="1" applyFill="1" applyBorder="1"/>
    <xf numFmtId="165" fontId="22" fillId="34" borderId="36" xfId="1" applyNumberFormat="1" applyFont="1" applyFill="1" applyBorder="1"/>
    <xf numFmtId="0" fontId="0" fillId="46" borderId="23" xfId="0" applyFill="1" applyBorder="1"/>
    <xf numFmtId="0" fontId="0" fillId="44" borderId="0" xfId="0" applyFill="1"/>
    <xf numFmtId="0" fontId="44" fillId="0" borderId="0" xfId="0" applyFont="1"/>
    <xf numFmtId="0" fontId="51" fillId="47" borderId="0" xfId="0" applyFont="1" applyFill="1"/>
    <xf numFmtId="0" fontId="0" fillId="47" borderId="94" xfId="0" applyFill="1" applyBorder="1"/>
    <xf numFmtId="0" fontId="0" fillId="0" borderId="94" xfId="0" applyBorder="1" applyAlignment="1">
      <alignment horizontal="center" vertical="center"/>
    </xf>
    <xf numFmtId="165" fontId="0" fillId="0" borderId="13" xfId="1" applyNumberFormat="1" applyFont="1" applyBorder="1"/>
    <xf numFmtId="0" fontId="0" fillId="0" borderId="109" xfId="0" applyBorder="1"/>
    <xf numFmtId="165" fontId="0" fillId="0" borderId="110" xfId="1" applyNumberFormat="1" applyFont="1" applyBorder="1"/>
    <xf numFmtId="0" fontId="0" fillId="0" borderId="67" xfId="0" applyBorder="1"/>
    <xf numFmtId="165" fontId="0" fillId="0" borderId="67" xfId="1" applyNumberFormat="1" applyFont="1" applyBorder="1"/>
    <xf numFmtId="0" fontId="51" fillId="47" borderId="94" xfId="0" applyFont="1" applyFill="1" applyBorder="1"/>
    <xf numFmtId="165" fontId="0" fillId="0" borderId="94" xfId="1" applyNumberFormat="1" applyFont="1" applyBorder="1"/>
    <xf numFmtId="0" fontId="51" fillId="34" borderId="0" xfId="0" applyFont="1" applyFill="1"/>
    <xf numFmtId="0" fontId="51" fillId="34" borderId="94" xfId="0" applyFont="1" applyFill="1" applyBorder="1"/>
    <xf numFmtId="165" fontId="0" fillId="34" borderId="94" xfId="1" applyNumberFormat="1" applyFont="1" applyFill="1" applyBorder="1"/>
    <xf numFmtId="43" fontId="0" fillId="0" borderId="13" xfId="1" applyFont="1" applyBorder="1"/>
    <xf numFmtId="165" fontId="22" fillId="0" borderId="40" xfId="4" applyNumberFormat="1" applyFont="1" applyFill="1" applyBorder="1" applyAlignment="1">
      <alignment horizontal="right"/>
    </xf>
    <xf numFmtId="10" fontId="22" fillId="34" borderId="19" xfId="2" applyNumberFormat="1" applyFont="1" applyFill="1" applyBorder="1" applyAlignment="1">
      <alignment horizontal="right"/>
    </xf>
    <xf numFmtId="165" fontId="0" fillId="0" borderId="23" xfId="1" applyNumberFormat="1" applyFont="1" applyFill="1" applyBorder="1"/>
    <xf numFmtId="0" fontId="0" fillId="43" borderId="23" xfId="0" applyFill="1" applyBorder="1"/>
    <xf numFmtId="43" fontId="0" fillId="43" borderId="13" xfId="1" applyFont="1" applyFill="1" applyBorder="1"/>
    <xf numFmtId="165" fontId="0" fillId="43" borderId="13" xfId="1" applyNumberFormat="1" applyFont="1" applyFill="1" applyBorder="1"/>
    <xf numFmtId="165" fontId="0" fillId="43" borderId="13" xfId="0" applyNumberFormat="1" applyFill="1" applyBorder="1"/>
    <xf numFmtId="165" fontId="0" fillId="43" borderId="23" xfId="0" applyNumberFormat="1" applyFill="1" applyBorder="1"/>
    <xf numFmtId="165" fontId="0" fillId="43" borderId="36" xfId="0" applyNumberFormat="1" applyFill="1" applyBorder="1"/>
    <xf numFmtId="165" fontId="0" fillId="43" borderId="37" xfId="0" applyNumberFormat="1" applyFill="1" applyBorder="1"/>
    <xf numFmtId="165" fontId="0" fillId="47" borderId="23" xfId="1" applyNumberFormat="1" applyFont="1" applyFill="1" applyBorder="1"/>
    <xf numFmtId="12" fontId="0" fillId="0" borderId="23" xfId="0" applyNumberFormat="1" applyBorder="1"/>
    <xf numFmtId="165" fontId="22" fillId="0" borderId="13" xfId="1" applyNumberFormat="1" applyFont="1" applyBorder="1" applyAlignment="1"/>
    <xf numFmtId="165" fontId="22" fillId="34" borderId="13" xfId="4" applyNumberFormat="1" applyFont="1" applyFill="1" applyBorder="1" applyAlignment="1">
      <alignment horizontal="right"/>
    </xf>
    <xf numFmtId="0" fontId="27" fillId="40" borderId="44" xfId="3" applyFont="1" applyFill="1" applyBorder="1" applyAlignment="1">
      <alignment horizontal="center" vertical="center" wrapText="1"/>
    </xf>
    <xf numFmtId="0" fontId="27" fillId="40" borderId="45" xfId="3" applyFont="1" applyFill="1" applyBorder="1" applyAlignment="1">
      <alignment horizontal="center" vertical="center" wrapText="1"/>
    </xf>
    <xf numFmtId="0" fontId="27" fillId="40" borderId="137" xfId="3" applyFont="1" applyFill="1" applyBorder="1" applyAlignment="1">
      <alignment horizontal="center" vertical="center" wrapText="1"/>
    </xf>
    <xf numFmtId="0" fontId="27" fillId="40" borderId="46" xfId="3" applyFont="1" applyFill="1" applyBorder="1" applyAlignment="1">
      <alignment horizontal="center" vertical="center" wrapText="1"/>
    </xf>
    <xf numFmtId="0" fontId="22" fillId="0" borderId="13" xfId="3" applyFont="1" applyBorder="1"/>
    <xf numFmtId="0" fontId="15" fillId="0" borderId="35" xfId="0" applyFont="1" applyBorder="1"/>
    <xf numFmtId="165" fontId="15" fillId="34" borderId="12" xfId="1" applyNumberFormat="1" applyFont="1" applyFill="1" applyBorder="1" applyAlignment="1"/>
    <xf numFmtId="165" fontId="15" fillId="34" borderId="13" xfId="1" applyNumberFormat="1" applyFont="1" applyFill="1" applyBorder="1" applyAlignment="1"/>
    <xf numFmtId="9" fontId="15" fillId="34" borderId="13" xfId="2" applyFont="1" applyFill="1" applyBorder="1" applyAlignment="1"/>
    <xf numFmtId="38" fontId="15" fillId="34" borderId="13" xfId="1" applyNumberFormat="1" applyFont="1" applyFill="1" applyBorder="1" applyAlignment="1"/>
    <xf numFmtId="0" fontId="15" fillId="34" borderId="35" xfId="0" applyFont="1" applyFill="1" applyBorder="1"/>
    <xf numFmtId="38" fontId="32" fillId="0" borderId="21" xfId="1" applyNumberFormat="1" applyFont="1" applyBorder="1" applyAlignment="1">
      <alignment horizontal="right"/>
    </xf>
    <xf numFmtId="167" fontId="32" fillId="0" borderId="21" xfId="5" applyNumberFormat="1" applyFont="1" applyBorder="1" applyAlignment="1">
      <alignment horizontal="right"/>
    </xf>
    <xf numFmtId="0" fontId="15" fillId="0" borderId="138" xfId="0" applyFont="1" applyBorder="1"/>
    <xf numFmtId="0" fontId="15" fillId="0" borderId="139" xfId="0" applyFont="1" applyBorder="1"/>
    <xf numFmtId="165" fontId="15" fillId="34" borderId="20" xfId="1" applyNumberFormat="1" applyFont="1" applyFill="1" applyBorder="1" applyAlignment="1"/>
    <xf numFmtId="165" fontId="15" fillId="34" borderId="21" xfId="1" applyNumberFormat="1" applyFont="1" applyFill="1" applyBorder="1" applyAlignment="1"/>
    <xf numFmtId="9" fontId="15" fillId="34" borderId="21" xfId="2" applyFont="1" applyFill="1" applyBorder="1" applyAlignment="1"/>
    <xf numFmtId="38" fontId="15" fillId="34" borderId="21" xfId="1" applyNumberFormat="1" applyFont="1" applyFill="1" applyBorder="1" applyAlignment="1"/>
    <xf numFmtId="0" fontId="15" fillId="34" borderId="138" xfId="0" applyFont="1" applyFill="1" applyBorder="1"/>
    <xf numFmtId="0" fontId="22" fillId="0" borderId="22" xfId="3" applyFont="1" applyBorder="1" applyAlignment="1">
      <alignment horizontal="right"/>
    </xf>
    <xf numFmtId="0" fontId="22" fillId="0" borderId="23" xfId="3" applyFont="1" applyBorder="1" applyAlignment="1">
      <alignment vertical="center"/>
    </xf>
    <xf numFmtId="38" fontId="32" fillId="0" borderId="23" xfId="1" applyNumberFormat="1" applyFont="1" applyBorder="1" applyAlignment="1">
      <alignment horizontal="right"/>
    </xf>
    <xf numFmtId="167" fontId="32" fillId="0" borderId="23" xfId="5" applyNumberFormat="1" applyFont="1" applyBorder="1" applyAlignment="1">
      <alignment horizontal="right"/>
    </xf>
    <xf numFmtId="0" fontId="15" fillId="0" borderId="140" xfId="0" applyFont="1" applyBorder="1"/>
    <xf numFmtId="0" fontId="22" fillId="0" borderId="25" xfId="3" applyFont="1" applyBorder="1" applyAlignment="1">
      <alignment horizontal="right"/>
    </xf>
    <xf numFmtId="0" fontId="22" fillId="0" borderId="26" xfId="3" applyFont="1" applyBorder="1" applyAlignment="1">
      <alignment vertical="center"/>
    </xf>
    <xf numFmtId="165" fontId="22" fillId="0" borderId="26" xfId="1" applyNumberFormat="1" applyFont="1" applyBorder="1" applyAlignment="1"/>
    <xf numFmtId="165" fontId="22" fillId="34" borderId="26" xfId="4" applyNumberFormat="1" applyFont="1" applyFill="1" applyBorder="1" applyAlignment="1">
      <alignment horizontal="right"/>
    </xf>
    <xf numFmtId="10" fontId="22" fillId="34" borderId="26" xfId="2" applyNumberFormat="1" applyFont="1" applyFill="1" applyBorder="1" applyAlignment="1">
      <alignment horizontal="right"/>
    </xf>
    <xf numFmtId="38" fontId="32" fillId="0" borderId="26" xfId="1" applyNumberFormat="1" applyFont="1" applyBorder="1" applyAlignment="1">
      <alignment horizontal="right"/>
    </xf>
    <xf numFmtId="167" fontId="32" fillId="0" borderId="26" xfId="5" applyNumberFormat="1" applyFont="1" applyBorder="1" applyAlignment="1">
      <alignment horizontal="right"/>
    </xf>
    <xf numFmtId="0" fontId="15" fillId="0" borderId="37" xfId="0" applyFont="1" applyBorder="1"/>
    <xf numFmtId="0" fontId="15" fillId="0" borderId="141" xfId="0" applyFont="1" applyBorder="1"/>
    <xf numFmtId="165" fontId="15" fillId="34" borderId="25" xfId="1" applyNumberFormat="1" applyFont="1" applyFill="1" applyBorder="1" applyAlignment="1"/>
    <xf numFmtId="165" fontId="15" fillId="34" borderId="26" xfId="1" applyNumberFormat="1" applyFont="1" applyFill="1" applyBorder="1" applyAlignment="1"/>
    <xf numFmtId="9" fontId="15" fillId="34" borderId="26" xfId="2" applyFont="1" applyFill="1" applyBorder="1" applyAlignment="1"/>
    <xf numFmtId="38" fontId="15" fillId="34" borderId="26" xfId="1" applyNumberFormat="1" applyFont="1" applyFill="1" applyBorder="1" applyAlignment="1"/>
    <xf numFmtId="0" fontId="15" fillId="34" borderId="37" xfId="0" applyFont="1" applyFill="1" applyBorder="1"/>
    <xf numFmtId="0" fontId="32" fillId="0" borderId="20" xfId="3" applyFont="1" applyBorder="1" applyAlignment="1">
      <alignment horizontal="center"/>
    </xf>
    <xf numFmtId="0" fontId="32" fillId="0" borderId="21" xfId="3" applyFont="1" applyBorder="1" applyAlignment="1">
      <alignment vertical="center"/>
    </xf>
    <xf numFmtId="165" fontId="32" fillId="0" borderId="21" xfId="1" applyNumberFormat="1" applyFont="1" applyBorder="1" applyAlignment="1"/>
    <xf numFmtId="10" fontId="32" fillId="34" borderId="21" xfId="2" applyNumberFormat="1" applyFont="1" applyFill="1" applyBorder="1" applyAlignment="1">
      <alignment horizontal="right"/>
    </xf>
    <xf numFmtId="0" fontId="32" fillId="0" borderId="12" xfId="3" applyFont="1" applyBorder="1" applyAlignment="1">
      <alignment horizontal="center"/>
    </xf>
    <xf numFmtId="0" fontId="32" fillId="0" borderId="13" xfId="3" applyFont="1" applyBorder="1"/>
    <xf numFmtId="165" fontId="32" fillId="0" borderId="13" xfId="1" applyNumberFormat="1" applyFont="1" applyBorder="1" applyAlignment="1"/>
    <xf numFmtId="165" fontId="32" fillId="34" borderId="13" xfId="4" applyNumberFormat="1" applyFont="1" applyFill="1" applyBorder="1" applyAlignment="1">
      <alignment horizontal="right"/>
    </xf>
    <xf numFmtId="10" fontId="32" fillId="34" borderId="13" xfId="2" applyNumberFormat="1" applyFont="1" applyFill="1" applyBorder="1" applyAlignment="1">
      <alignment horizontal="right"/>
    </xf>
    <xf numFmtId="165" fontId="32" fillId="0" borderId="23" xfId="1" applyNumberFormat="1" applyFont="1" applyBorder="1" applyAlignment="1"/>
    <xf numFmtId="165" fontId="32" fillId="34" borderId="23" xfId="4" applyNumberFormat="1" applyFont="1" applyFill="1" applyBorder="1" applyAlignment="1">
      <alignment horizontal="right"/>
    </xf>
    <xf numFmtId="0" fontId="22" fillId="0" borderId="12" xfId="3" applyFont="1" applyBorder="1" applyAlignment="1">
      <alignment horizontal="right"/>
    </xf>
    <xf numFmtId="0" fontId="22" fillId="0" borderId="16" xfId="3" applyFont="1" applyBorder="1" applyAlignment="1">
      <alignment horizontal="right"/>
    </xf>
    <xf numFmtId="38" fontId="32" fillId="0" borderId="19" xfId="1" applyNumberFormat="1" applyFont="1" applyBorder="1" applyAlignment="1">
      <alignment horizontal="right"/>
    </xf>
    <xf numFmtId="167" fontId="32" fillId="0" borderId="19" xfId="5" applyNumberFormat="1" applyFont="1" applyBorder="1" applyAlignment="1">
      <alignment horizontal="right"/>
    </xf>
    <xf numFmtId="165" fontId="15" fillId="34" borderId="16" xfId="1" applyNumberFormat="1" applyFont="1" applyFill="1" applyBorder="1" applyAlignment="1"/>
    <xf numFmtId="165" fontId="15" fillId="34" borderId="19" xfId="1" applyNumberFormat="1" applyFont="1" applyFill="1" applyBorder="1" applyAlignment="1"/>
    <xf numFmtId="9" fontId="15" fillId="34" borderId="19" xfId="2" applyFont="1" applyFill="1" applyBorder="1" applyAlignment="1"/>
    <xf numFmtId="38" fontId="15" fillId="34" borderId="19" xfId="1" applyNumberFormat="1" applyFont="1" applyFill="1" applyBorder="1" applyAlignment="1"/>
    <xf numFmtId="0" fontId="15" fillId="34" borderId="50" xfId="0" applyFont="1" applyFill="1" applyBorder="1"/>
    <xf numFmtId="0" fontId="22" fillId="0" borderId="59" xfId="3" applyFont="1" applyBorder="1"/>
    <xf numFmtId="165" fontId="22" fillId="0" borderId="59" xfId="1" applyNumberFormat="1" applyFont="1" applyBorder="1" applyAlignment="1"/>
    <xf numFmtId="165" fontId="22" fillId="34" borderId="59" xfId="4" applyNumberFormat="1" applyFont="1" applyFill="1" applyBorder="1" applyAlignment="1">
      <alignment horizontal="right"/>
    </xf>
    <xf numFmtId="165" fontId="15" fillId="34" borderId="142" xfId="1" applyNumberFormat="1" applyFont="1" applyFill="1" applyBorder="1" applyAlignment="1"/>
    <xf numFmtId="165" fontId="15" fillId="34" borderId="59" xfId="1" applyNumberFormat="1" applyFont="1" applyFill="1" applyBorder="1" applyAlignment="1"/>
    <xf numFmtId="0" fontId="32" fillId="0" borderId="21" xfId="3" applyFont="1" applyBorder="1"/>
    <xf numFmtId="165" fontId="32" fillId="34" borderId="21" xfId="4" applyNumberFormat="1" applyFont="1" applyFill="1" applyBorder="1" applyAlignment="1">
      <alignment horizontal="right"/>
    </xf>
    <xf numFmtId="38" fontId="22" fillId="0" borderId="23" xfId="1" applyNumberFormat="1" applyFont="1" applyBorder="1" applyAlignment="1">
      <alignment horizontal="right"/>
    </xf>
    <xf numFmtId="167" fontId="22" fillId="0" borderId="23" xfId="5" applyNumberFormat="1" applyFont="1" applyBorder="1" applyAlignment="1">
      <alignment horizontal="right"/>
    </xf>
    <xf numFmtId="0" fontId="0" fillId="0" borderId="36" xfId="0" applyBorder="1"/>
    <xf numFmtId="0" fontId="22" fillId="0" borderId="26" xfId="3" applyFont="1" applyBorder="1"/>
    <xf numFmtId="165" fontId="32" fillId="0" borderId="26" xfId="1" applyNumberFormat="1" applyFont="1" applyBorder="1" applyAlignment="1"/>
    <xf numFmtId="165" fontId="32" fillId="34" borderId="26" xfId="4" applyNumberFormat="1" applyFont="1" applyFill="1" applyBorder="1" applyAlignment="1">
      <alignment horizontal="right"/>
    </xf>
    <xf numFmtId="38" fontId="22" fillId="0" borderId="26" xfId="1" applyNumberFormat="1" applyFont="1" applyBorder="1" applyAlignment="1">
      <alignment horizontal="right"/>
    </xf>
    <xf numFmtId="167" fontId="22" fillId="0" borderId="26" xfId="5" applyNumberFormat="1" applyFont="1" applyBorder="1" applyAlignment="1">
      <alignment horizontal="right"/>
    </xf>
    <xf numFmtId="0" fontId="0" fillId="0" borderId="37" xfId="0" applyBorder="1"/>
    <xf numFmtId="0" fontId="0" fillId="34" borderId="83" xfId="0" applyFill="1" applyBorder="1"/>
    <xf numFmtId="0" fontId="0" fillId="34" borderId="19" xfId="0" applyFill="1" applyBorder="1"/>
    <xf numFmtId="43" fontId="0" fillId="34" borderId="19" xfId="1" applyFont="1" applyFill="1" applyBorder="1"/>
    <xf numFmtId="165" fontId="15" fillId="0" borderId="59" xfId="1" applyNumberFormat="1" applyFont="1" applyBorder="1"/>
    <xf numFmtId="0" fontId="15" fillId="43" borderId="143" xfId="0" applyFont="1" applyFill="1" applyBorder="1"/>
    <xf numFmtId="165" fontId="15" fillId="43" borderId="144" xfId="1" applyNumberFormat="1" applyFont="1" applyFill="1" applyBorder="1"/>
    <xf numFmtId="165" fontId="15" fillId="44" borderId="145" xfId="1" applyNumberFormat="1" applyFont="1" applyFill="1" applyBorder="1"/>
    <xf numFmtId="0" fontId="15" fillId="0" borderId="19" xfId="0" applyFont="1" applyBorder="1"/>
    <xf numFmtId="9" fontId="0" fillId="36" borderId="13" xfId="0" applyNumberFormat="1" applyFill="1" applyBorder="1"/>
    <xf numFmtId="9" fontId="0" fillId="0" borderId="146" xfId="0" applyNumberFormat="1" applyBorder="1"/>
    <xf numFmtId="0" fontId="15" fillId="36" borderId="0" xfId="0" applyFont="1" applyFill="1" applyAlignment="1">
      <alignment horizontal="center"/>
    </xf>
    <xf numFmtId="165" fontId="27" fillId="0" borderId="0" xfId="3" applyNumberFormat="1" applyFont="1"/>
    <xf numFmtId="165" fontId="27" fillId="0" borderId="54" xfId="1" applyNumberFormat="1" applyFont="1" applyBorder="1" applyAlignment="1"/>
    <xf numFmtId="165" fontId="27" fillId="0" borderId="0" xfId="1" applyNumberFormat="1" applyFont="1" applyAlignment="1">
      <alignment horizontal="center"/>
    </xf>
    <xf numFmtId="0" fontId="22" fillId="0" borderId="142" xfId="3" applyFont="1" applyBorder="1" applyAlignment="1">
      <alignment horizontal="right"/>
    </xf>
    <xf numFmtId="0" fontId="41" fillId="0" borderId="0" xfId="3" applyFont="1"/>
    <xf numFmtId="0" fontId="38" fillId="36" borderId="147" xfId="3" applyFont="1" applyFill="1" applyBorder="1" applyAlignment="1">
      <alignment horizontal="center" vertical="center"/>
    </xf>
    <xf numFmtId="15" fontId="38" fillId="36" borderId="43" xfId="3" applyNumberFormat="1" applyFont="1" applyFill="1" applyBorder="1" applyAlignment="1">
      <alignment horizontal="center" vertical="center"/>
    </xf>
    <xf numFmtId="0" fontId="38" fillId="0" borderId="0" xfId="3" applyFont="1"/>
    <xf numFmtId="16" fontId="42" fillId="0" borderId="0" xfId="3" applyNumberFormat="1" applyFont="1"/>
    <xf numFmtId="16" fontId="41" fillId="0" borderId="0" xfId="3" applyNumberFormat="1" applyFont="1"/>
    <xf numFmtId="0" fontId="38" fillId="0" borderId="0" xfId="3" applyFont="1" applyAlignment="1">
      <alignment horizontal="right"/>
    </xf>
    <xf numFmtId="0" fontId="38" fillId="36" borderId="148" xfId="3" applyFont="1" applyFill="1" applyBorder="1" applyAlignment="1">
      <alignment horizontal="center" vertical="center"/>
    </xf>
    <xf numFmtId="9" fontId="38" fillId="36" borderId="108" xfId="2" applyFont="1" applyFill="1" applyBorder="1" applyAlignment="1">
      <alignment horizontal="center" vertical="center"/>
    </xf>
    <xf numFmtId="0" fontId="176" fillId="0" borderId="0" xfId="0" applyFont="1" applyAlignment="1">
      <alignment horizontal="left" vertical="top"/>
    </xf>
    <xf numFmtId="165" fontId="41" fillId="0" borderId="0" xfId="3" applyNumberFormat="1" applyFont="1"/>
    <xf numFmtId="0" fontId="177" fillId="0" borderId="148" xfId="3" applyFont="1" applyBorder="1" applyAlignment="1">
      <alignment horizontal="center" vertical="center" wrapText="1"/>
    </xf>
    <xf numFmtId="0" fontId="38" fillId="0" borderId="130" xfId="3" applyFont="1" applyBorder="1" applyAlignment="1">
      <alignment vertical="top"/>
    </xf>
    <xf numFmtId="0" fontId="177" fillId="0" borderId="148" xfId="3" applyFont="1" applyBorder="1" applyAlignment="1">
      <alignment horizontal="center" vertical="center"/>
    </xf>
    <xf numFmtId="0" fontId="41" fillId="34" borderId="0" xfId="3" applyFont="1" applyFill="1"/>
    <xf numFmtId="0" fontId="41" fillId="0" borderId="43" xfId="3" applyFont="1" applyBorder="1"/>
    <xf numFmtId="0" fontId="38" fillId="40" borderId="10" xfId="3" applyFont="1" applyFill="1" applyBorder="1" applyAlignment="1">
      <alignment horizontal="center" vertical="center" wrapText="1"/>
    </xf>
    <xf numFmtId="0" fontId="38" fillId="40" borderId="11" xfId="3" applyFont="1" applyFill="1" applyBorder="1" applyAlignment="1">
      <alignment horizontal="center" vertical="center" wrapText="1"/>
    </xf>
    <xf numFmtId="0" fontId="38" fillId="40" borderId="34" xfId="3" applyFont="1" applyFill="1" applyBorder="1" applyAlignment="1">
      <alignment horizontal="center" vertical="center" wrapText="1"/>
    </xf>
    <xf numFmtId="0" fontId="41" fillId="0" borderId="0" xfId="3" applyFont="1" applyAlignment="1">
      <alignment horizontal="center" vertical="center"/>
    </xf>
    <xf numFmtId="0" fontId="179" fillId="0" borderId="20" xfId="3" applyFont="1" applyBorder="1" applyAlignment="1">
      <alignment horizontal="center"/>
    </xf>
    <xf numFmtId="0" fontId="179" fillId="0" borderId="21" xfId="3" applyFont="1" applyBorder="1" applyAlignment="1">
      <alignment vertical="center"/>
    </xf>
    <xf numFmtId="165" fontId="179" fillId="0" borderId="21" xfId="1" applyNumberFormat="1" applyFont="1" applyBorder="1" applyAlignment="1"/>
    <xf numFmtId="165" fontId="40" fillId="0" borderId="21" xfId="1" applyNumberFormat="1" applyFont="1" applyBorder="1" applyAlignment="1"/>
    <xf numFmtId="165" fontId="40" fillId="36" borderId="21" xfId="1" applyNumberFormat="1" applyFont="1" applyFill="1" applyBorder="1" applyAlignment="1"/>
    <xf numFmtId="165" fontId="179" fillId="118" borderId="21" xfId="1" applyNumberFormat="1" applyFont="1" applyFill="1" applyBorder="1" applyAlignment="1"/>
    <xf numFmtId="9" fontId="179" fillId="0" borderId="21" xfId="2" applyFont="1" applyFill="1" applyBorder="1" applyAlignment="1"/>
    <xf numFmtId="165" fontId="179" fillId="119" borderId="21" xfId="1" applyNumberFormat="1" applyFont="1" applyFill="1" applyBorder="1" applyAlignment="1"/>
    <xf numFmtId="10" fontId="179" fillId="34" borderId="21" xfId="2" applyNumberFormat="1" applyFont="1" applyFill="1" applyBorder="1" applyAlignment="1">
      <alignment horizontal="right"/>
    </xf>
    <xf numFmtId="0" fontId="40" fillId="0" borderId="0" xfId="3" applyFont="1"/>
    <xf numFmtId="0" fontId="40" fillId="0" borderId="22" xfId="3" applyFont="1" applyBorder="1" applyAlignment="1">
      <alignment horizontal="right"/>
    </xf>
    <xf numFmtId="0" fontId="40" fillId="0" borderId="23" xfId="3" applyFont="1" applyBorder="1"/>
    <xf numFmtId="165" fontId="40" fillId="0" borderId="23" xfId="1" applyNumberFormat="1" applyFont="1" applyBorder="1" applyAlignment="1"/>
    <xf numFmtId="165" fontId="40" fillId="36" borderId="23" xfId="1" applyNumberFormat="1" applyFont="1" applyFill="1" applyBorder="1" applyAlignment="1"/>
    <xf numFmtId="165" fontId="40" fillId="118" borderId="23" xfId="4" applyNumberFormat="1" applyFont="1" applyFill="1" applyBorder="1" applyAlignment="1">
      <alignment horizontal="right"/>
    </xf>
    <xf numFmtId="9" fontId="179" fillId="0" borderId="23" xfId="2" applyFont="1" applyFill="1" applyBorder="1" applyAlignment="1"/>
    <xf numFmtId="165" fontId="40" fillId="34" borderId="23" xfId="4" applyNumberFormat="1" applyFont="1" applyFill="1" applyBorder="1" applyAlignment="1">
      <alignment horizontal="right"/>
    </xf>
    <xf numFmtId="165" fontId="40" fillId="119" borderId="23" xfId="4" applyNumberFormat="1" applyFont="1" applyFill="1" applyBorder="1" applyAlignment="1">
      <alignment horizontal="right"/>
    </xf>
    <xf numFmtId="10" fontId="40" fillId="34" borderId="23" xfId="2" applyNumberFormat="1" applyFont="1" applyFill="1" applyBorder="1" applyAlignment="1">
      <alignment horizontal="right"/>
    </xf>
    <xf numFmtId="0" fontId="40" fillId="0" borderId="12" xfId="3" applyFont="1" applyBorder="1" applyAlignment="1">
      <alignment horizontal="right"/>
    </xf>
    <xf numFmtId="0" fontId="40" fillId="0" borderId="13" xfId="3" applyFont="1" applyBorder="1" applyAlignment="1">
      <alignment vertical="center"/>
    </xf>
    <xf numFmtId="165" fontId="40" fillId="0" borderId="13" xfId="1" applyNumberFormat="1" applyFont="1" applyBorder="1" applyAlignment="1"/>
    <xf numFmtId="165" fontId="40" fillId="36" borderId="13" xfId="1" applyNumberFormat="1" applyFont="1" applyFill="1" applyBorder="1" applyAlignment="1"/>
    <xf numFmtId="165" fontId="40" fillId="118" borderId="13" xfId="1" applyNumberFormat="1" applyFont="1" applyFill="1" applyBorder="1" applyAlignment="1"/>
    <xf numFmtId="9" fontId="179" fillId="0" borderId="13" xfId="2" applyFont="1" applyFill="1" applyBorder="1" applyAlignment="1"/>
    <xf numFmtId="165" fontId="40" fillId="34" borderId="13" xfId="4" applyNumberFormat="1" applyFont="1" applyFill="1" applyBorder="1" applyAlignment="1">
      <alignment horizontal="right"/>
    </xf>
    <xf numFmtId="165" fontId="40" fillId="119" borderId="13" xfId="1" applyNumberFormat="1" applyFont="1" applyFill="1" applyBorder="1" applyAlignment="1"/>
    <xf numFmtId="10" fontId="179" fillId="34" borderId="13" xfId="2" applyNumberFormat="1" applyFont="1" applyFill="1" applyBorder="1" applyAlignment="1">
      <alignment horizontal="right"/>
    </xf>
    <xf numFmtId="0" fontId="40" fillId="0" borderId="23" xfId="3" applyFont="1" applyBorder="1" applyAlignment="1">
      <alignment vertical="center"/>
    </xf>
    <xf numFmtId="165" fontId="40" fillId="118" borderId="23" xfId="1" applyNumberFormat="1" applyFont="1" applyFill="1" applyBorder="1" applyAlignment="1"/>
    <xf numFmtId="165" fontId="40" fillId="119" borderId="23" xfId="1" applyNumberFormat="1" applyFont="1" applyFill="1" applyBorder="1" applyAlignment="1"/>
    <xf numFmtId="165" fontId="40" fillId="0" borderId="23" xfId="1" applyNumberFormat="1" applyFont="1" applyFill="1" applyBorder="1" applyAlignment="1"/>
    <xf numFmtId="0" fontId="40" fillId="0" borderId="16" xfId="3" applyFont="1" applyBorder="1" applyAlignment="1">
      <alignment horizontal="right"/>
    </xf>
    <xf numFmtId="0" fontId="40" fillId="0" borderId="19" xfId="3" applyFont="1" applyBorder="1"/>
    <xf numFmtId="165" fontId="40" fillId="0" borderId="19" xfId="1" applyNumberFormat="1" applyFont="1" applyBorder="1" applyAlignment="1"/>
    <xf numFmtId="165" fontId="40" fillId="36" borderId="19" xfId="1" applyNumberFormat="1" applyFont="1" applyFill="1" applyBorder="1" applyAlignment="1"/>
    <xf numFmtId="165" fontId="40" fillId="118" borderId="13" xfId="4" applyNumberFormat="1" applyFont="1" applyFill="1" applyBorder="1" applyAlignment="1">
      <alignment horizontal="right"/>
    </xf>
    <xf numFmtId="165" fontId="40" fillId="34" borderId="19" xfId="4" applyNumberFormat="1" applyFont="1" applyFill="1" applyBorder="1" applyAlignment="1">
      <alignment horizontal="right"/>
    </xf>
    <xf numFmtId="165" fontId="40" fillId="119" borderId="13" xfId="4" applyNumberFormat="1" applyFont="1" applyFill="1" applyBorder="1" applyAlignment="1">
      <alignment horizontal="right"/>
    </xf>
    <xf numFmtId="10" fontId="40" fillId="34" borderId="13" xfId="2" applyNumberFormat="1" applyFont="1" applyFill="1" applyBorder="1" applyAlignment="1">
      <alignment horizontal="right"/>
    </xf>
    <xf numFmtId="0" fontId="180" fillId="0" borderId="50" xfId="0" applyFont="1" applyBorder="1"/>
    <xf numFmtId="0" fontId="40" fillId="0" borderId="25" xfId="3" applyFont="1" applyBorder="1" applyAlignment="1">
      <alignment horizontal="right"/>
    </xf>
    <xf numFmtId="0" fontId="40" fillId="0" borderId="26" xfId="3" applyFont="1" applyBorder="1" applyAlignment="1">
      <alignment vertical="center"/>
    </xf>
    <xf numFmtId="165" fontId="40" fillId="0" borderId="26" xfId="1" applyNumberFormat="1" applyFont="1" applyBorder="1" applyAlignment="1"/>
    <xf numFmtId="165" fontId="40" fillId="36" borderId="26" xfId="1" applyNumberFormat="1" applyFont="1" applyFill="1" applyBorder="1" applyAlignment="1"/>
    <xf numFmtId="165" fontId="40" fillId="0" borderId="15" xfId="1" applyNumberFormat="1" applyFont="1" applyBorder="1" applyAlignment="1"/>
    <xf numFmtId="165" fontId="40" fillId="118" borderId="26" xfId="4" applyNumberFormat="1" applyFont="1" applyFill="1" applyBorder="1" applyAlignment="1">
      <alignment horizontal="right"/>
    </xf>
    <xf numFmtId="9" fontId="179" fillId="0" borderId="15" xfId="2" applyFont="1" applyFill="1" applyBorder="1" applyAlignment="1"/>
    <xf numFmtId="165" fontId="40" fillId="34" borderId="26" xfId="4" applyNumberFormat="1" applyFont="1" applyFill="1" applyBorder="1" applyAlignment="1">
      <alignment horizontal="right"/>
    </xf>
    <xf numFmtId="165" fontId="40" fillId="119" borderId="26" xfId="4" applyNumberFormat="1" applyFont="1" applyFill="1" applyBorder="1" applyAlignment="1">
      <alignment horizontal="right"/>
    </xf>
    <xf numFmtId="10" fontId="179" fillId="34" borderId="15" xfId="2" applyNumberFormat="1" applyFont="1" applyFill="1" applyBorder="1" applyAlignment="1">
      <alignment horizontal="right"/>
    </xf>
    <xf numFmtId="0" fontId="179" fillId="0" borderId="12" xfId="3" applyFont="1" applyBorder="1" applyAlignment="1">
      <alignment horizontal="center"/>
    </xf>
    <xf numFmtId="0" fontId="179" fillId="0" borderId="13" xfId="3" applyFont="1" applyBorder="1"/>
    <xf numFmtId="165" fontId="179" fillId="0" borderId="13" xfId="1" applyNumberFormat="1" applyFont="1" applyBorder="1" applyAlignment="1"/>
    <xf numFmtId="165" fontId="179" fillId="36" borderId="13" xfId="1" applyNumberFormat="1" applyFont="1" applyFill="1" applyBorder="1" applyAlignment="1"/>
    <xf numFmtId="165" fontId="179" fillId="0" borderId="13" xfId="1" applyNumberFormat="1" applyFont="1" applyFill="1" applyBorder="1" applyAlignment="1"/>
    <xf numFmtId="165" fontId="179" fillId="118" borderId="13" xfId="4" applyNumberFormat="1" applyFont="1" applyFill="1" applyBorder="1" applyAlignment="1">
      <alignment horizontal="right"/>
    </xf>
    <xf numFmtId="9" fontId="179" fillId="0" borderId="13" xfId="2" applyFont="1" applyFill="1" applyBorder="1" applyAlignment="1">
      <alignment horizontal="right"/>
    </xf>
    <xf numFmtId="165" fontId="179" fillId="34" borderId="13" xfId="4" applyNumberFormat="1" applyFont="1" applyFill="1" applyBorder="1" applyAlignment="1">
      <alignment horizontal="right"/>
    </xf>
    <xf numFmtId="165" fontId="179" fillId="119" borderId="13" xfId="4" applyNumberFormat="1" applyFont="1" applyFill="1" applyBorder="1" applyAlignment="1">
      <alignment horizontal="right"/>
    </xf>
    <xf numFmtId="0" fontId="40" fillId="0" borderId="13" xfId="3" applyFont="1" applyBorder="1"/>
    <xf numFmtId="165" fontId="40" fillId="118" borderId="19" xfId="4" applyNumberFormat="1" applyFont="1" applyFill="1" applyBorder="1" applyAlignment="1">
      <alignment horizontal="right"/>
    </xf>
    <xf numFmtId="165" fontId="40" fillId="119" borderId="19" xfId="4" applyNumberFormat="1" applyFont="1" applyFill="1" applyBorder="1" applyAlignment="1">
      <alignment horizontal="right"/>
    </xf>
    <xf numFmtId="10" fontId="40" fillId="34" borderId="19" xfId="2" applyNumberFormat="1" applyFont="1" applyFill="1" applyBorder="1" applyAlignment="1">
      <alignment horizontal="right"/>
    </xf>
    <xf numFmtId="0" fontId="179" fillId="0" borderId="21" xfId="3" applyFont="1" applyBorder="1"/>
    <xf numFmtId="165" fontId="179" fillId="36" borderId="21" xfId="1" applyNumberFormat="1" applyFont="1" applyFill="1" applyBorder="1" applyAlignment="1"/>
    <xf numFmtId="165" fontId="179" fillId="0" borderId="21" xfId="1" applyNumberFormat="1" applyFont="1" applyFill="1" applyBorder="1" applyAlignment="1"/>
    <xf numFmtId="165" fontId="179" fillId="118" borderId="21" xfId="4" applyNumberFormat="1" applyFont="1" applyFill="1" applyBorder="1" applyAlignment="1">
      <alignment horizontal="right"/>
    </xf>
    <xf numFmtId="9" fontId="179" fillId="0" borderId="21" xfId="2" applyFont="1" applyFill="1" applyBorder="1" applyAlignment="1">
      <alignment horizontal="right"/>
    </xf>
    <xf numFmtId="165" fontId="179" fillId="34" borderId="21" xfId="4" applyNumberFormat="1" applyFont="1" applyFill="1" applyBorder="1" applyAlignment="1">
      <alignment horizontal="right"/>
    </xf>
    <xf numFmtId="165" fontId="179" fillId="119" borderId="21" xfId="4" applyNumberFormat="1" applyFont="1" applyFill="1" applyBorder="1" applyAlignment="1">
      <alignment horizontal="right"/>
    </xf>
    <xf numFmtId="165" fontId="179" fillId="0" borderId="23" xfId="1" applyNumberFormat="1" applyFont="1" applyBorder="1" applyAlignment="1"/>
    <xf numFmtId="9" fontId="40" fillId="0" borderId="23" xfId="2" applyFont="1" applyFill="1" applyBorder="1" applyAlignment="1">
      <alignment horizontal="right"/>
    </xf>
    <xf numFmtId="165" fontId="179" fillId="34" borderId="23" xfId="4" applyNumberFormat="1" applyFont="1" applyFill="1" applyBorder="1" applyAlignment="1">
      <alignment horizontal="right"/>
    </xf>
    <xf numFmtId="0" fontId="40" fillId="0" borderId="26" xfId="3" applyFont="1" applyBorder="1"/>
    <xf numFmtId="165" fontId="179" fillId="0" borderId="26" xfId="1" applyNumberFormat="1" applyFont="1" applyBorder="1" applyAlignment="1"/>
    <xf numFmtId="9" fontId="40" fillId="0" borderId="26" xfId="2" applyFont="1" applyFill="1" applyBorder="1" applyAlignment="1">
      <alignment horizontal="right"/>
    </xf>
    <xf numFmtId="165" fontId="179" fillId="34" borderId="26" xfId="4" applyNumberFormat="1" applyFont="1" applyFill="1" applyBorder="1" applyAlignment="1">
      <alignment horizontal="right"/>
    </xf>
    <xf numFmtId="10" fontId="40" fillId="34" borderId="26" xfId="2" applyNumberFormat="1" applyFont="1" applyFill="1" applyBorder="1" applyAlignment="1">
      <alignment horizontal="right"/>
    </xf>
    <xf numFmtId="165" fontId="179" fillId="34" borderId="18" xfId="3" applyNumberFormat="1" applyFont="1" applyFill="1" applyBorder="1" applyAlignment="1">
      <alignment horizontal="right"/>
    </xf>
    <xf numFmtId="10" fontId="179" fillId="34" borderId="18" xfId="2" applyNumberFormat="1" applyFont="1" applyFill="1" applyBorder="1" applyAlignment="1">
      <alignment horizontal="right"/>
    </xf>
    <xf numFmtId="38" fontId="179" fillId="34" borderId="18" xfId="1" applyNumberFormat="1" applyFont="1" applyFill="1" applyBorder="1" applyAlignment="1">
      <alignment horizontal="right"/>
    </xf>
    <xf numFmtId="10" fontId="179" fillId="34" borderId="18" xfId="5" applyNumberFormat="1" applyFont="1" applyFill="1" applyBorder="1" applyAlignment="1">
      <alignment horizontal="right"/>
    </xf>
    <xf numFmtId="0" fontId="180" fillId="34" borderId="47" xfId="0" applyFont="1" applyFill="1" applyBorder="1"/>
    <xf numFmtId="0" fontId="179" fillId="34" borderId="0" xfId="3" applyFont="1" applyFill="1" applyAlignment="1">
      <alignment horizontal="center"/>
    </xf>
    <xf numFmtId="0" fontId="179" fillId="34" borderId="10" xfId="3" applyFont="1" applyFill="1" applyBorder="1" applyAlignment="1">
      <alignment horizontal="center"/>
    </xf>
    <xf numFmtId="0" fontId="179" fillId="34" borderId="11" xfId="3" applyFont="1" applyFill="1" applyBorder="1"/>
    <xf numFmtId="165" fontId="179" fillId="34" borderId="11" xfId="1" applyNumberFormat="1" applyFont="1" applyFill="1" applyBorder="1" applyAlignment="1">
      <alignment horizontal="right"/>
    </xf>
    <xf numFmtId="165" fontId="179" fillId="34" borderId="11" xfId="4" applyNumberFormat="1" applyFont="1" applyFill="1" applyBorder="1" applyAlignment="1">
      <alignment horizontal="right"/>
    </xf>
    <xf numFmtId="165" fontId="179" fillId="34" borderId="33" xfId="4" applyNumberFormat="1" applyFont="1" applyFill="1" applyBorder="1" applyAlignment="1">
      <alignment horizontal="right"/>
    </xf>
    <xf numFmtId="10" fontId="179" fillId="34" borderId="33" xfId="2" applyNumberFormat="1" applyFont="1" applyFill="1" applyBorder="1" applyAlignment="1">
      <alignment horizontal="right"/>
    </xf>
    <xf numFmtId="0" fontId="179" fillId="34" borderId="0" xfId="3" applyFont="1" applyFill="1" applyAlignment="1">
      <alignment vertical="center"/>
    </xf>
    <xf numFmtId="0" fontId="41" fillId="0" borderId="16" xfId="3" applyFont="1" applyBorder="1" applyAlignment="1">
      <alignment horizontal="center"/>
    </xf>
    <xf numFmtId="0" fontId="41" fillId="0" borderId="19" xfId="3" applyFont="1" applyBorder="1"/>
    <xf numFmtId="165" fontId="41" fillId="0" borderId="19" xfId="1" applyNumberFormat="1" applyFont="1" applyBorder="1" applyAlignment="1"/>
    <xf numFmtId="165" fontId="41" fillId="34" borderId="19" xfId="4" applyNumberFormat="1" applyFont="1" applyFill="1" applyBorder="1" applyAlignment="1">
      <alignment horizontal="right"/>
    </xf>
    <xf numFmtId="165" fontId="41" fillId="34" borderId="49" xfId="4" applyNumberFormat="1" applyFont="1" applyFill="1" applyBorder="1" applyAlignment="1">
      <alignment horizontal="right"/>
    </xf>
    <xf numFmtId="165" fontId="41" fillId="0" borderId="49" xfId="4" applyNumberFormat="1" applyFont="1" applyBorder="1" applyAlignment="1">
      <alignment horizontal="right"/>
    </xf>
    <xf numFmtId="10" fontId="41" fillId="34" borderId="49" xfId="2" applyNumberFormat="1" applyFont="1" applyFill="1" applyBorder="1" applyAlignment="1">
      <alignment horizontal="right"/>
    </xf>
    <xf numFmtId="38" fontId="38" fillId="34" borderId="49" xfId="1" applyNumberFormat="1" applyFont="1" applyFill="1" applyBorder="1" applyAlignment="1">
      <alignment horizontal="right"/>
    </xf>
    <xf numFmtId="167" fontId="38" fillId="0" borderId="49" xfId="5" applyNumberFormat="1" applyFont="1" applyBorder="1" applyAlignment="1">
      <alignment horizontal="right"/>
    </xf>
    <xf numFmtId="0" fontId="182" fillId="0" borderId="50" xfId="0" applyFont="1" applyBorder="1"/>
    <xf numFmtId="0" fontId="41" fillId="0" borderId="0" xfId="3" applyFont="1" applyAlignment="1">
      <alignment vertical="center"/>
    </xf>
    <xf numFmtId="0" fontId="183" fillId="0" borderId="44" xfId="3" applyFont="1" applyBorder="1" applyAlignment="1">
      <alignment horizontal="left"/>
    </xf>
    <xf numFmtId="0" fontId="41" fillId="0" borderId="45" xfId="3" applyFont="1" applyBorder="1"/>
    <xf numFmtId="165" fontId="41" fillId="0" borderId="45" xfId="1" applyNumberFormat="1" applyFont="1" applyBorder="1" applyAlignment="1"/>
    <xf numFmtId="165" fontId="41" fillId="34" borderId="45" xfId="4" applyNumberFormat="1" applyFont="1" applyFill="1" applyBorder="1" applyAlignment="1">
      <alignment horizontal="right"/>
    </xf>
    <xf numFmtId="165" fontId="41" fillId="0" borderId="45" xfId="4" applyNumberFormat="1" applyFont="1" applyBorder="1" applyAlignment="1">
      <alignment horizontal="right"/>
    </xf>
    <xf numFmtId="10" fontId="41" fillId="34" borderId="45" xfId="2" applyNumberFormat="1" applyFont="1" applyFill="1" applyBorder="1" applyAlignment="1">
      <alignment horizontal="right"/>
    </xf>
    <xf numFmtId="38" fontId="38" fillId="34" borderId="45" xfId="1" applyNumberFormat="1" applyFont="1" applyFill="1" applyBorder="1" applyAlignment="1">
      <alignment horizontal="right"/>
    </xf>
    <xf numFmtId="167" fontId="38" fillId="0" borderId="45" xfId="5" applyNumberFormat="1" applyFont="1" applyBorder="1" applyAlignment="1">
      <alignment horizontal="right"/>
    </xf>
    <xf numFmtId="0" fontId="182" fillId="0" borderId="46" xfId="0" applyFont="1" applyBorder="1"/>
    <xf numFmtId="0" fontId="40" fillId="0" borderId="51" xfId="3" applyFont="1" applyBorder="1" applyAlignment="1">
      <alignment horizontal="center"/>
    </xf>
    <xf numFmtId="165" fontId="40" fillId="0" borderId="40" xfId="1" applyNumberFormat="1" applyFont="1" applyBorder="1" applyAlignment="1"/>
    <xf numFmtId="165" fontId="40" fillId="34" borderId="40" xfId="4" applyNumberFormat="1" applyFont="1" applyFill="1" applyBorder="1" applyAlignment="1">
      <alignment horizontal="right"/>
    </xf>
    <xf numFmtId="165" fontId="40" fillId="0" borderId="40" xfId="4" applyNumberFormat="1" applyFont="1" applyBorder="1" applyAlignment="1">
      <alignment horizontal="right"/>
    </xf>
    <xf numFmtId="10" fontId="40" fillId="34" borderId="40" xfId="2" applyNumberFormat="1" applyFont="1" applyFill="1" applyBorder="1" applyAlignment="1">
      <alignment horizontal="right"/>
    </xf>
    <xf numFmtId="0" fontId="180" fillId="0" borderId="52" xfId="0" applyFont="1" applyBorder="1"/>
    <xf numFmtId="0" fontId="40" fillId="0" borderId="0" xfId="3" applyFont="1" applyAlignment="1">
      <alignment vertical="center"/>
    </xf>
    <xf numFmtId="0" fontId="40" fillId="0" borderId="16" xfId="3" applyFont="1" applyBorder="1" applyAlignment="1">
      <alignment horizontal="center"/>
    </xf>
    <xf numFmtId="165" fontId="40" fillId="0" borderId="40" xfId="4" applyNumberFormat="1" applyFont="1" applyFill="1" applyBorder="1" applyAlignment="1">
      <alignment horizontal="right"/>
    </xf>
    <xf numFmtId="10" fontId="40" fillId="34" borderId="49" xfId="2" applyNumberFormat="1" applyFont="1" applyFill="1" applyBorder="1" applyAlignment="1">
      <alignment horizontal="right"/>
    </xf>
    <xf numFmtId="38" fontId="179" fillId="34" borderId="49" xfId="1" applyNumberFormat="1" applyFont="1" applyFill="1" applyBorder="1" applyAlignment="1">
      <alignment horizontal="right"/>
    </xf>
    <xf numFmtId="167" fontId="179" fillId="0" borderId="49" xfId="5" applyNumberFormat="1" applyFont="1" applyBorder="1" applyAlignment="1">
      <alignment horizontal="right"/>
    </xf>
    <xf numFmtId="165" fontId="179" fillId="40" borderId="11" xfId="3" applyNumberFormat="1" applyFont="1" applyFill="1" applyBorder="1" applyAlignment="1">
      <alignment horizontal="right"/>
    </xf>
    <xf numFmtId="165" fontId="179" fillId="40" borderId="33" xfId="3" applyNumberFormat="1" applyFont="1" applyFill="1" applyBorder="1" applyAlignment="1">
      <alignment horizontal="right"/>
    </xf>
    <xf numFmtId="0" fontId="179" fillId="0" borderId="0" xfId="3" applyFont="1" applyAlignment="1">
      <alignment horizontal="center"/>
    </xf>
    <xf numFmtId="0" fontId="181" fillId="0" borderId="0" xfId="0" applyFont="1"/>
    <xf numFmtId="0" fontId="22" fillId="47" borderId="22" xfId="3" applyFont="1" applyFill="1" applyBorder="1" applyAlignment="1">
      <alignment horizontal="right"/>
    </xf>
    <xf numFmtId="0" fontId="22" fillId="47" borderId="23" xfId="3" applyFont="1" applyFill="1" applyBorder="1" applyAlignment="1">
      <alignment vertical="center"/>
    </xf>
    <xf numFmtId="165" fontId="22" fillId="47" borderId="23" xfId="1" applyNumberFormat="1" applyFont="1" applyFill="1" applyBorder="1" applyAlignment="1"/>
    <xf numFmtId="165" fontId="22" fillId="47" borderId="13" xfId="1" applyNumberFormat="1" applyFont="1" applyFill="1" applyBorder="1" applyAlignment="1"/>
    <xf numFmtId="165" fontId="22" fillId="47" borderId="23" xfId="4" applyNumberFormat="1" applyFont="1" applyFill="1" applyBorder="1" applyAlignment="1">
      <alignment horizontal="right"/>
    </xf>
    <xf numFmtId="10" fontId="32" fillId="47" borderId="13" xfId="2" applyNumberFormat="1" applyFont="1" applyFill="1" applyBorder="1" applyAlignment="1">
      <alignment horizontal="right"/>
    </xf>
    <xf numFmtId="10" fontId="22" fillId="47" borderId="23" xfId="2" applyNumberFormat="1" applyFont="1" applyFill="1" applyBorder="1" applyAlignment="1">
      <alignment horizontal="right"/>
    </xf>
    <xf numFmtId="38" fontId="32" fillId="47" borderId="23" xfId="1" applyNumberFormat="1" applyFont="1" applyFill="1" applyBorder="1" applyAlignment="1">
      <alignment horizontal="right"/>
    </xf>
    <xf numFmtId="167" fontId="32" fillId="47" borderId="23" xfId="5" applyNumberFormat="1" applyFont="1" applyFill="1" applyBorder="1" applyAlignment="1">
      <alignment horizontal="right"/>
    </xf>
    <xf numFmtId="0" fontId="15" fillId="47" borderId="36" xfId="0" applyFont="1" applyFill="1" applyBorder="1"/>
    <xf numFmtId="0" fontId="15" fillId="47" borderId="140" xfId="0" applyFont="1" applyFill="1" applyBorder="1"/>
    <xf numFmtId="165" fontId="15" fillId="47" borderId="22" xfId="1" applyNumberFormat="1" applyFont="1" applyFill="1" applyBorder="1" applyAlignment="1"/>
    <xf numFmtId="165" fontId="15" fillId="47" borderId="23" xfId="1" applyNumberFormat="1" applyFont="1" applyFill="1" applyBorder="1" applyAlignment="1"/>
    <xf numFmtId="9" fontId="15" fillId="47" borderId="23" xfId="2" applyFont="1" applyFill="1" applyBorder="1" applyAlignment="1"/>
    <xf numFmtId="38" fontId="15" fillId="47" borderId="23" xfId="1" applyNumberFormat="1" applyFont="1" applyFill="1" applyBorder="1" applyAlignment="1"/>
    <xf numFmtId="10" fontId="177" fillId="0" borderId="147" xfId="3" applyNumberFormat="1" applyFont="1" applyBorder="1" applyAlignment="1">
      <alignment horizontal="center" vertical="center"/>
    </xf>
    <xf numFmtId="38" fontId="179" fillId="0" borderId="23" xfId="1" applyNumberFormat="1" applyFont="1" applyFill="1" applyBorder="1" applyAlignment="1">
      <alignment horizontal="right"/>
    </xf>
    <xf numFmtId="38" fontId="184" fillId="0" borderId="23" xfId="1" applyNumberFormat="1" applyFont="1" applyFill="1" applyBorder="1" applyAlignment="1">
      <alignment horizontal="right"/>
    </xf>
    <xf numFmtId="38" fontId="184" fillId="0" borderId="13" xfId="1" applyNumberFormat="1" applyFont="1" applyFill="1" applyBorder="1" applyAlignment="1">
      <alignment horizontal="right"/>
    </xf>
    <xf numFmtId="38" fontId="184" fillId="0" borderId="26" xfId="1" applyNumberFormat="1" applyFont="1" applyFill="1" applyBorder="1" applyAlignment="1">
      <alignment horizontal="right"/>
    </xf>
    <xf numFmtId="38" fontId="184" fillId="0" borderId="19" xfId="1" applyNumberFormat="1" applyFont="1" applyFill="1" applyBorder="1" applyAlignment="1">
      <alignment horizontal="right"/>
    </xf>
    <xf numFmtId="38" fontId="184" fillId="40" borderId="33" xfId="1" applyNumberFormat="1" applyFont="1" applyFill="1" applyBorder="1" applyAlignment="1">
      <alignment horizontal="right"/>
    </xf>
    <xf numFmtId="0" fontId="41" fillId="0" borderId="0" xfId="3" applyFont="1" applyAlignment="1">
      <alignment horizontal="center" vertical="center" wrapText="1"/>
    </xf>
    <xf numFmtId="38" fontId="40" fillId="0" borderId="0" xfId="1" applyNumberFormat="1" applyFont="1" applyAlignment="1"/>
    <xf numFmtId="38" fontId="41" fillId="0" borderId="0" xfId="1" applyNumberFormat="1" applyFont="1"/>
    <xf numFmtId="38" fontId="179" fillId="34" borderId="0" xfId="1" applyNumberFormat="1" applyFont="1" applyFill="1" applyAlignment="1">
      <alignment horizontal="center"/>
    </xf>
    <xf numFmtId="38" fontId="41" fillId="0" borderId="0" xfId="1" applyNumberFormat="1" applyFont="1" applyAlignment="1">
      <alignment vertical="center"/>
    </xf>
    <xf numFmtId="38" fontId="40" fillId="0" borderId="0" xfId="1" applyNumberFormat="1" applyFont="1" applyAlignment="1">
      <alignment vertical="center"/>
    </xf>
    <xf numFmtId="38" fontId="40" fillId="36" borderId="0" xfId="1" applyNumberFormat="1" applyFont="1" applyFill="1" applyAlignment="1"/>
    <xf numFmtId="38" fontId="179" fillId="118" borderId="0" xfId="3" applyNumberFormat="1" applyFont="1" applyFill="1" applyAlignment="1">
      <alignment horizontal="center"/>
    </xf>
    <xf numFmtId="165" fontId="181" fillId="0" borderId="0" xfId="0" applyNumberFormat="1" applyFont="1"/>
    <xf numFmtId="43" fontId="181" fillId="0" borderId="0" xfId="1" applyFont="1"/>
    <xf numFmtId="0" fontId="22" fillId="0" borderId="145" xfId="3" applyFont="1" applyBorder="1" applyAlignment="1">
      <alignment horizontal="right"/>
    </xf>
    <xf numFmtId="0" fontId="22" fillId="0" borderId="24" xfId="3" applyFont="1" applyBorder="1"/>
    <xf numFmtId="165" fontId="22" fillId="0" borderId="24" xfId="1" applyNumberFormat="1" applyFont="1" applyBorder="1" applyAlignment="1"/>
    <xf numFmtId="165" fontId="22" fillId="34" borderId="24" xfId="4" applyNumberFormat="1" applyFont="1" applyFill="1" applyBorder="1" applyAlignment="1">
      <alignment horizontal="right"/>
    </xf>
    <xf numFmtId="10" fontId="22" fillId="34" borderId="24" xfId="2" applyNumberFormat="1" applyFont="1" applyFill="1" applyBorder="1" applyAlignment="1">
      <alignment horizontal="right"/>
    </xf>
    <xf numFmtId="0" fontId="15" fillId="0" borderId="150" xfId="0" applyFont="1" applyBorder="1"/>
    <xf numFmtId="165" fontId="15" fillId="34" borderId="145" xfId="1" applyNumberFormat="1" applyFont="1" applyFill="1" applyBorder="1" applyAlignment="1"/>
    <xf numFmtId="165" fontId="15" fillId="34" borderId="24" xfId="1" applyNumberFormat="1" applyFont="1" applyFill="1" applyBorder="1" applyAlignment="1"/>
    <xf numFmtId="38" fontId="15" fillId="34" borderId="24" xfId="1" applyNumberFormat="1" applyFont="1" applyFill="1" applyBorder="1" applyAlignment="1"/>
    <xf numFmtId="9" fontId="15" fillId="34" borderId="24" xfId="2" applyFont="1" applyFill="1" applyBorder="1" applyAlignment="1"/>
    <xf numFmtId="0" fontId="15" fillId="34" borderId="149" xfId="0" applyFont="1" applyFill="1" applyBorder="1"/>
    <xf numFmtId="0" fontId="40" fillId="0" borderId="145" xfId="3" applyFont="1" applyBorder="1" applyAlignment="1">
      <alignment horizontal="right"/>
    </xf>
    <xf numFmtId="0" fontId="40" fillId="0" borderId="24" xfId="3" applyFont="1" applyBorder="1"/>
    <xf numFmtId="165" fontId="40" fillId="0" borderId="24" xfId="1" applyNumberFormat="1" applyFont="1" applyBorder="1" applyAlignment="1"/>
    <xf numFmtId="165" fontId="40" fillId="118" borderId="24" xfId="4" applyNumberFormat="1" applyFont="1" applyFill="1" applyBorder="1" applyAlignment="1">
      <alignment horizontal="right"/>
    </xf>
    <xf numFmtId="165" fontId="40" fillId="34" borderId="24" xfId="4" applyNumberFormat="1" applyFont="1" applyFill="1" applyBorder="1" applyAlignment="1">
      <alignment horizontal="right"/>
    </xf>
    <xf numFmtId="43" fontId="20" fillId="0" borderId="135" xfId="12" applyFont="1" applyFill="1" applyBorder="1" applyAlignment="1">
      <alignment horizontal="left" vertical="top" wrapText="1"/>
    </xf>
    <xf numFmtId="170" fontId="143" fillId="0" borderId="135" xfId="12" applyNumberFormat="1" applyFont="1" applyFill="1" applyBorder="1" applyAlignment="1" applyProtection="1">
      <alignment horizontal="right" vertical="center" readingOrder="1"/>
    </xf>
    <xf numFmtId="10" fontId="40" fillId="0" borderId="151" xfId="2" applyNumberFormat="1" applyFont="1" applyBorder="1" applyAlignment="1"/>
    <xf numFmtId="0" fontId="40" fillId="0" borderId="151" xfId="3" applyFont="1" applyBorder="1" applyAlignment="1">
      <alignment vertical="center"/>
    </xf>
    <xf numFmtId="9" fontId="40" fillId="0" borderId="153" xfId="2" applyFont="1" applyBorder="1" applyAlignment="1"/>
    <xf numFmtId="167" fontId="40" fillId="0" borderId="153" xfId="2" applyNumberFormat="1" applyFont="1" applyBorder="1" applyAlignment="1"/>
    <xf numFmtId="0" fontId="179" fillId="34" borderId="153" xfId="3" applyFont="1" applyFill="1" applyBorder="1" applyAlignment="1">
      <alignment horizontal="center"/>
    </xf>
    <xf numFmtId="0" fontId="40" fillId="0" borderId="153" xfId="3" applyFont="1" applyBorder="1" applyAlignment="1">
      <alignment vertical="center"/>
    </xf>
    <xf numFmtId="10" fontId="179" fillId="0" borderId="154" xfId="3" applyNumberFormat="1" applyFont="1" applyBorder="1" applyAlignment="1">
      <alignment horizontal="center"/>
    </xf>
    <xf numFmtId="10" fontId="40" fillId="0" borderId="155" xfId="2" applyNumberFormat="1" applyFont="1" applyBorder="1" applyAlignment="1"/>
    <xf numFmtId="10" fontId="40" fillId="0" borderId="152" xfId="3" applyNumberFormat="1" applyFont="1" applyBorder="1"/>
    <xf numFmtId="9" fontId="40" fillId="0" borderId="154" xfId="2" applyFont="1" applyBorder="1" applyAlignment="1"/>
    <xf numFmtId="167" fontId="40" fillId="0" borderId="156" xfId="2" applyNumberFormat="1" applyFont="1" applyBorder="1" applyAlignment="1"/>
    <xf numFmtId="0" fontId="41" fillId="0" borderId="155" xfId="3" applyFont="1" applyBorder="1"/>
    <xf numFmtId="167" fontId="40" fillId="0" borderId="154" xfId="2" applyNumberFormat="1" applyFont="1" applyBorder="1" applyAlignment="1"/>
    <xf numFmtId="0" fontId="41" fillId="0" borderId="156" xfId="3" applyFont="1" applyBorder="1" applyAlignment="1">
      <alignment vertical="center"/>
    </xf>
    <xf numFmtId="0" fontId="41" fillId="0" borderId="152" xfId="3" applyFont="1" applyBorder="1" applyAlignment="1">
      <alignment vertical="center"/>
    </xf>
    <xf numFmtId="167" fontId="185" fillId="0" borderId="21" xfId="5" applyNumberFormat="1" applyFont="1" applyBorder="1" applyAlignment="1">
      <alignment horizontal="right"/>
    </xf>
    <xf numFmtId="0" fontId="185" fillId="0" borderId="138" xfId="0" applyFont="1" applyBorder="1"/>
    <xf numFmtId="167" fontId="185" fillId="0" borderId="23" xfId="5" applyNumberFormat="1" applyFont="1" applyBorder="1" applyAlignment="1">
      <alignment horizontal="right"/>
    </xf>
    <xf numFmtId="0" fontId="185" fillId="0" borderId="36" xfId="0" applyFont="1" applyBorder="1"/>
    <xf numFmtId="167" fontId="185" fillId="0" borderId="13" xfId="5" applyNumberFormat="1" applyFont="1" applyBorder="1" applyAlignment="1">
      <alignment horizontal="right"/>
    </xf>
    <xf numFmtId="0" fontId="185" fillId="0" borderId="35" xfId="0" applyFont="1" applyBorder="1"/>
    <xf numFmtId="167" fontId="184" fillId="0" borderId="23" xfId="5" applyNumberFormat="1" applyFont="1" applyBorder="1" applyAlignment="1">
      <alignment horizontal="right"/>
    </xf>
    <xf numFmtId="0" fontId="184" fillId="0" borderId="36" xfId="0" applyFont="1" applyBorder="1"/>
    <xf numFmtId="0" fontId="185" fillId="0" borderId="50" xfId="0" applyFont="1" applyBorder="1"/>
    <xf numFmtId="167" fontId="184" fillId="0" borderId="26" xfId="5" applyNumberFormat="1" applyFont="1" applyBorder="1" applyAlignment="1">
      <alignment horizontal="right"/>
    </xf>
    <xf numFmtId="0" fontId="184" fillId="0" borderId="37" xfId="0" applyFont="1" applyBorder="1"/>
    <xf numFmtId="167" fontId="184" fillId="0" borderId="13" xfId="5" applyNumberFormat="1" applyFont="1" applyBorder="1" applyAlignment="1">
      <alignment horizontal="right"/>
    </xf>
    <xf numFmtId="0" fontId="184" fillId="0" borderId="35" xfId="0" applyFont="1" applyBorder="1"/>
    <xf numFmtId="38" fontId="185" fillId="0" borderId="13" xfId="1" applyNumberFormat="1" applyFont="1" applyFill="1" applyBorder="1" applyAlignment="1">
      <alignment horizontal="right"/>
    </xf>
    <xf numFmtId="167" fontId="184" fillId="0" borderId="19" xfId="5" applyNumberFormat="1" applyFont="1" applyBorder="1" applyAlignment="1">
      <alignment horizontal="right"/>
    </xf>
    <xf numFmtId="0" fontId="184" fillId="0" borderId="50" xfId="0" applyFont="1" applyBorder="1"/>
    <xf numFmtId="38" fontId="184" fillId="0" borderId="21" xfId="1" applyNumberFormat="1" applyFont="1" applyFill="1" applyBorder="1" applyAlignment="1">
      <alignment horizontal="right"/>
    </xf>
    <xf numFmtId="167" fontId="184" fillId="0" borderId="21" xfId="5" applyNumberFormat="1" applyFont="1" applyBorder="1" applyAlignment="1">
      <alignment horizontal="right"/>
    </xf>
    <xf numFmtId="0" fontId="184" fillId="0" borderId="138" xfId="0" applyFont="1" applyBorder="1"/>
    <xf numFmtId="167" fontId="186" fillId="0" borderId="23" xfId="5" applyNumberFormat="1" applyFont="1" applyBorder="1" applyAlignment="1">
      <alignment horizontal="right"/>
    </xf>
    <xf numFmtId="0" fontId="186" fillId="0" borderId="36" xfId="0" applyFont="1" applyBorder="1"/>
    <xf numFmtId="38" fontId="185" fillId="0" borderId="23" xfId="1" applyNumberFormat="1" applyFont="1" applyFill="1" applyBorder="1" applyAlignment="1">
      <alignment horizontal="right"/>
    </xf>
    <xf numFmtId="167" fontId="184" fillId="40" borderId="33" xfId="5" applyNumberFormat="1" applyFont="1" applyFill="1" applyBorder="1" applyAlignment="1">
      <alignment horizontal="right"/>
    </xf>
    <xf numFmtId="0" fontId="184" fillId="40" borderId="34" xfId="0" applyFont="1" applyFill="1" applyBorder="1"/>
    <xf numFmtId="38" fontId="184" fillId="34" borderId="40" xfId="1" applyNumberFormat="1" applyFont="1" applyFill="1" applyBorder="1" applyAlignment="1">
      <alignment horizontal="right"/>
    </xf>
    <xf numFmtId="167" fontId="184" fillId="0" borderId="40" xfId="5" applyNumberFormat="1" applyFont="1" applyBorder="1" applyAlignment="1">
      <alignment horizontal="right"/>
    </xf>
    <xf numFmtId="0" fontId="184" fillId="0" borderId="52" xfId="0" applyFont="1" applyBorder="1"/>
    <xf numFmtId="165" fontId="41" fillId="0" borderId="13" xfId="10" applyNumberFormat="1" applyFont="1" applyFill="1" applyBorder="1" applyAlignment="1" applyProtection="1">
      <alignment horizontal="right" vertical="center"/>
      <protection hidden="1"/>
    </xf>
    <xf numFmtId="165" fontId="22" fillId="36" borderId="59" xfId="1" applyNumberFormat="1" applyFont="1" applyFill="1" applyBorder="1" applyAlignment="1"/>
    <xf numFmtId="165" fontId="22" fillId="36" borderId="23" xfId="1" applyNumberFormat="1" applyFont="1" applyFill="1" applyBorder="1" applyAlignment="1"/>
    <xf numFmtId="165" fontId="32" fillId="0" borderId="24" xfId="1" applyNumberFormat="1" applyFont="1" applyBorder="1" applyAlignment="1"/>
    <xf numFmtId="165" fontId="32" fillId="34" borderId="24" xfId="4" applyNumberFormat="1" applyFont="1" applyFill="1" applyBorder="1" applyAlignment="1">
      <alignment horizontal="right"/>
    </xf>
    <xf numFmtId="38" fontId="22" fillId="0" borderId="24" xfId="1" applyNumberFormat="1" applyFont="1" applyBorder="1" applyAlignment="1">
      <alignment horizontal="right"/>
    </xf>
    <xf numFmtId="167" fontId="22" fillId="0" borderId="24" xfId="5" applyNumberFormat="1" applyFont="1" applyBorder="1" applyAlignment="1">
      <alignment horizontal="right"/>
    </xf>
    <xf numFmtId="0" fontId="0" fillId="0" borderId="149" xfId="0" applyBorder="1"/>
    <xf numFmtId="165" fontId="22" fillId="36" borderId="26" xfId="1" applyNumberFormat="1" applyFont="1" applyFill="1" applyBorder="1" applyAlignment="1"/>
    <xf numFmtId="165" fontId="22" fillId="36" borderId="13" xfId="1" applyNumberFormat="1" applyFont="1" applyFill="1" applyBorder="1" applyAlignment="1"/>
    <xf numFmtId="165" fontId="22" fillId="36" borderId="19" xfId="1" applyNumberFormat="1" applyFont="1" applyFill="1" applyBorder="1" applyAlignment="1"/>
    <xf numFmtId="165" fontId="32" fillId="36" borderId="13" xfId="1" applyNumberFormat="1" applyFont="1" applyFill="1" applyBorder="1" applyAlignment="1"/>
    <xf numFmtId="165" fontId="22" fillId="36" borderId="24" xfId="1" applyNumberFormat="1" applyFont="1" applyFill="1" applyBorder="1" applyAlignment="1"/>
    <xf numFmtId="165" fontId="22" fillId="36" borderId="40" xfId="1" applyNumberFormat="1" applyFont="1" applyFill="1" applyBorder="1" applyAlignment="1"/>
    <xf numFmtId="9" fontId="177" fillId="0" borderId="108" xfId="3" applyNumberFormat="1" applyFont="1" applyBorder="1" applyAlignment="1">
      <alignment horizontal="center" vertical="center"/>
    </xf>
    <xf numFmtId="9" fontId="40" fillId="0" borderId="156" xfId="2" applyFont="1" applyBorder="1" applyAlignment="1"/>
    <xf numFmtId="38" fontId="185" fillId="0" borderId="21" xfId="1" applyNumberFormat="1" applyFont="1" applyFill="1" applyBorder="1" applyAlignment="1">
      <alignment horizontal="right"/>
    </xf>
    <xf numFmtId="38" fontId="185" fillId="34" borderId="33" xfId="1" applyNumberFormat="1" applyFont="1" applyFill="1" applyBorder="1" applyAlignment="1">
      <alignment horizontal="right"/>
    </xf>
    <xf numFmtId="9" fontId="185" fillId="34" borderId="33" xfId="5" applyFont="1" applyFill="1" applyBorder="1" applyAlignment="1">
      <alignment horizontal="right"/>
    </xf>
    <xf numFmtId="0" fontId="185" fillId="34" borderId="11" xfId="0" applyFont="1" applyFill="1" applyBorder="1" applyAlignment="1">
      <alignment horizontal="left"/>
    </xf>
    <xf numFmtId="0" fontId="40" fillId="36" borderId="40" xfId="3" applyFont="1" applyFill="1" applyBorder="1"/>
    <xf numFmtId="9" fontId="28" fillId="0" borderId="135" xfId="0" applyNumberFormat="1" applyFont="1" applyBorder="1"/>
    <xf numFmtId="0" fontId="27" fillId="36" borderId="158" xfId="3" applyFont="1" applyFill="1" applyBorder="1" applyAlignment="1">
      <alignment horizontal="center" vertical="center"/>
    </xf>
    <xf numFmtId="167" fontId="27" fillId="36" borderId="159" xfId="2" applyNumberFormat="1" applyFont="1" applyFill="1" applyBorder="1" applyAlignment="1">
      <alignment horizontal="center" vertical="center"/>
    </xf>
    <xf numFmtId="0" fontId="15" fillId="34" borderId="46" xfId="0" applyFont="1" applyFill="1" applyBorder="1"/>
    <xf numFmtId="165" fontId="22" fillId="0" borderId="0" xfId="3" applyNumberFormat="1" applyFont="1" applyAlignment="1">
      <alignment vertical="center"/>
    </xf>
    <xf numFmtId="0" fontId="13" fillId="0" borderId="0" xfId="3" applyFont="1" applyAlignment="1">
      <alignment vertical="center"/>
    </xf>
    <xf numFmtId="0" fontId="15" fillId="0" borderId="149" xfId="0" applyFont="1" applyBorder="1"/>
    <xf numFmtId="0" fontId="15" fillId="34" borderId="162" xfId="0" applyFont="1" applyFill="1" applyBorder="1"/>
    <xf numFmtId="0" fontId="15" fillId="34" borderId="163" xfId="0" applyFont="1" applyFill="1" applyBorder="1"/>
    <xf numFmtId="0" fontId="15" fillId="34" borderId="163" xfId="0" applyFont="1" applyFill="1" applyBorder="1" applyAlignment="1">
      <alignment horizontal="left"/>
    </xf>
    <xf numFmtId="0" fontId="15" fillId="0" borderId="157" xfId="0" applyFont="1" applyBorder="1"/>
    <xf numFmtId="167" fontId="27" fillId="0" borderId="0" xfId="3" applyNumberFormat="1" applyFont="1" applyAlignment="1">
      <alignment horizontal="center"/>
    </xf>
    <xf numFmtId="223" fontId="26" fillId="0" borderId="0" xfId="3" applyNumberFormat="1" applyFont="1"/>
    <xf numFmtId="0" fontId="36" fillId="0" borderId="0" xfId="3" applyFont="1"/>
    <xf numFmtId="165" fontId="28" fillId="0" borderId="0" xfId="1" applyNumberFormat="1" applyFont="1"/>
    <xf numFmtId="0" fontId="0" fillId="34" borderId="36" xfId="0" applyFill="1" applyBorder="1"/>
    <xf numFmtId="0" fontId="0" fillId="34" borderId="149" xfId="0" applyFill="1" applyBorder="1"/>
    <xf numFmtId="164" fontId="38" fillId="36" borderId="135" xfId="0" applyNumberFormat="1" applyFont="1" applyFill="1" applyBorder="1" applyAlignment="1">
      <alignment horizontal="center" vertical="center"/>
    </xf>
    <xf numFmtId="1" fontId="0" fillId="0" borderId="164" xfId="0" applyNumberFormat="1" applyBorder="1"/>
    <xf numFmtId="0" fontId="15" fillId="121" borderId="164" xfId="0" applyFont="1" applyFill="1" applyBorder="1"/>
    <xf numFmtId="0" fontId="15" fillId="120" borderId="23" xfId="0" applyFont="1" applyFill="1" applyBorder="1"/>
    <xf numFmtId="0" fontId="15" fillId="120" borderId="14" xfId="0" applyFont="1" applyFill="1" applyBorder="1"/>
    <xf numFmtId="0" fontId="15" fillId="120" borderId="13" xfId="0" applyFont="1" applyFill="1" applyBorder="1"/>
    <xf numFmtId="0" fontId="15" fillId="121" borderId="135" xfId="0" applyFont="1" applyFill="1" applyBorder="1"/>
    <xf numFmtId="0" fontId="0" fillId="122" borderId="13" xfId="0" applyFill="1" applyBorder="1"/>
    <xf numFmtId="43" fontId="0" fillId="122" borderId="35" xfId="1" applyFont="1" applyFill="1" applyBorder="1"/>
    <xf numFmtId="165" fontId="0" fillId="122" borderId="13" xfId="1" applyNumberFormat="1" applyFont="1" applyFill="1" applyBorder="1"/>
    <xf numFmtId="165" fontId="0" fillId="122" borderId="13" xfId="0" applyNumberFormat="1" applyFill="1" applyBorder="1"/>
    <xf numFmtId="165" fontId="22" fillId="122" borderId="13" xfId="1" applyNumberFormat="1" applyFont="1" applyFill="1" applyBorder="1"/>
    <xf numFmtId="165" fontId="0" fillId="122" borderId="23" xfId="1" applyNumberFormat="1" applyFont="1" applyFill="1" applyBorder="1"/>
    <xf numFmtId="0" fontId="0" fillId="122" borderId="23" xfId="0" applyFill="1" applyBorder="1"/>
    <xf numFmtId="43" fontId="0" fillId="122" borderId="36" xfId="1" applyFont="1" applyFill="1" applyBorder="1"/>
    <xf numFmtId="165" fontId="0" fillId="122" borderId="36" xfId="0" applyNumberFormat="1" applyFill="1" applyBorder="1"/>
    <xf numFmtId="0" fontId="0" fillId="122" borderId="26" xfId="0" applyFill="1" applyBorder="1"/>
    <xf numFmtId="43" fontId="0" fillId="122" borderId="37" xfId="1" applyFont="1" applyFill="1" applyBorder="1"/>
    <xf numFmtId="165" fontId="0" fillId="122" borderId="26" xfId="1" applyNumberFormat="1" applyFont="1" applyFill="1" applyBorder="1"/>
    <xf numFmtId="165" fontId="0" fillId="122" borderId="15" xfId="1" applyNumberFormat="1" applyFont="1" applyFill="1" applyBorder="1"/>
    <xf numFmtId="43" fontId="0" fillId="122" borderId="13" xfId="1" applyFont="1" applyFill="1" applyBorder="1"/>
    <xf numFmtId="43" fontId="0" fillId="122" borderId="23" xfId="1" applyFont="1" applyFill="1" applyBorder="1"/>
    <xf numFmtId="43" fontId="0" fillId="0" borderId="36" xfId="1" applyFont="1" applyFill="1" applyBorder="1"/>
    <xf numFmtId="165" fontId="0" fillId="122" borderId="23" xfId="0" applyNumberFormat="1" applyFill="1" applyBorder="1"/>
    <xf numFmtId="43" fontId="0" fillId="122" borderId="31" xfId="1" applyFont="1" applyFill="1" applyBorder="1"/>
    <xf numFmtId="43" fontId="0" fillId="122" borderId="26" xfId="1" applyFont="1" applyFill="1" applyBorder="1"/>
    <xf numFmtId="165" fontId="0" fillId="122" borderId="26" xfId="0" applyNumberFormat="1" applyFill="1" applyBorder="1"/>
    <xf numFmtId="165" fontId="40" fillId="0" borderId="167" xfId="9" applyNumberFormat="1" applyFont="1" applyFill="1" applyBorder="1" applyAlignment="1">
      <alignment horizontal="right"/>
    </xf>
    <xf numFmtId="165" fontId="40" fillId="0" borderId="135" xfId="9" applyNumberFormat="1" applyFont="1" applyFill="1" applyBorder="1" applyAlignment="1">
      <alignment horizontal="right"/>
    </xf>
    <xf numFmtId="165" fontId="0" fillId="34" borderId="168" xfId="1" applyNumberFormat="1" applyFont="1" applyFill="1" applyBorder="1"/>
    <xf numFmtId="165" fontId="0" fillId="34" borderId="135" xfId="1" applyNumberFormat="1" applyFont="1" applyFill="1" applyBorder="1"/>
    <xf numFmtId="1" fontId="0" fillId="0" borderId="23" xfId="0" applyNumberFormat="1" applyBorder="1"/>
    <xf numFmtId="1" fontId="0" fillId="0" borderId="14" xfId="0" applyNumberFormat="1" applyBorder="1"/>
    <xf numFmtId="1" fontId="0" fillId="0" borderId="165" xfId="0" applyNumberFormat="1" applyBorder="1"/>
    <xf numFmtId="1" fontId="0" fillId="0" borderId="78" xfId="0" applyNumberFormat="1" applyBorder="1"/>
    <xf numFmtId="1" fontId="0" fillId="0" borderId="0" xfId="0" applyNumberFormat="1"/>
    <xf numFmtId="1" fontId="0" fillId="0" borderId="166" xfId="0" applyNumberFormat="1" applyBorder="1"/>
    <xf numFmtId="1" fontId="0" fillId="0" borderId="151" xfId="0" applyNumberFormat="1" applyBorder="1"/>
    <xf numFmtId="1" fontId="0" fillId="0" borderId="135" xfId="0" applyNumberFormat="1" applyBorder="1"/>
    <xf numFmtId="0" fontId="0" fillId="120" borderId="135" xfId="0" applyFill="1" applyBorder="1" applyAlignment="1">
      <alignment horizontal="center" vertical="center"/>
    </xf>
    <xf numFmtId="0" fontId="0" fillId="36" borderId="0" xfId="0" applyFill="1"/>
    <xf numFmtId="2" fontId="0" fillId="36" borderId="0" xfId="0" applyNumberFormat="1" applyFill="1"/>
    <xf numFmtId="166" fontId="0" fillId="122" borderId="13" xfId="1" applyNumberFormat="1" applyFont="1" applyFill="1" applyBorder="1"/>
    <xf numFmtId="43" fontId="26" fillId="0" borderId="0" xfId="1" applyFont="1"/>
    <xf numFmtId="10" fontId="26" fillId="0" borderId="0" xfId="2" applyNumberFormat="1" applyFont="1"/>
    <xf numFmtId="10" fontId="27" fillId="0" borderId="0" xfId="2" applyNumberFormat="1" applyFont="1"/>
    <xf numFmtId="0" fontId="29" fillId="0" borderId="0" xfId="3" applyFont="1"/>
    <xf numFmtId="0" fontId="0" fillId="122" borderId="0" xfId="0" applyFill="1"/>
    <xf numFmtId="165" fontId="0" fillId="36" borderId="0" xfId="1" applyNumberFormat="1" applyFont="1" applyFill="1"/>
    <xf numFmtId="165" fontId="0" fillId="36" borderId="0" xfId="0" applyNumberFormat="1" applyFill="1"/>
    <xf numFmtId="1" fontId="0" fillId="36" borderId="0" xfId="0" applyNumberFormat="1" applyFill="1"/>
    <xf numFmtId="43" fontId="0" fillId="36" borderId="0" xfId="1" applyFont="1" applyFill="1"/>
    <xf numFmtId="165" fontId="0" fillId="122" borderId="0" xfId="1" applyNumberFormat="1" applyFont="1" applyFill="1"/>
    <xf numFmtId="165" fontId="0" fillId="122" borderId="0" xfId="0" applyNumberFormat="1" applyFill="1"/>
    <xf numFmtId="1" fontId="0" fillId="122" borderId="0" xfId="0" applyNumberFormat="1" applyFill="1"/>
    <xf numFmtId="43" fontId="0" fillId="122" borderId="0" xfId="1" applyFont="1" applyFill="1"/>
    <xf numFmtId="0" fontId="44" fillId="41" borderId="67" xfId="0" applyFont="1" applyFill="1" applyBorder="1"/>
    <xf numFmtId="0" fontId="43" fillId="41" borderId="67" xfId="0" applyFont="1" applyFill="1" applyBorder="1" applyAlignment="1">
      <alignment horizontal="center" vertical="center"/>
    </xf>
    <xf numFmtId="166" fontId="15" fillId="0" borderId="81" xfId="1" applyNumberFormat="1" applyFont="1" applyBorder="1" applyAlignment="1">
      <alignment horizontal="center" vertical="center"/>
    </xf>
    <xf numFmtId="43" fontId="15" fillId="36" borderId="81" xfId="1" applyFont="1" applyFill="1" applyBorder="1" applyAlignment="1">
      <alignment horizontal="center" vertical="center"/>
    </xf>
    <xf numFmtId="167" fontId="32" fillId="0" borderId="0" xfId="2" applyNumberFormat="1" applyFont="1" applyAlignment="1">
      <alignment vertical="center"/>
    </xf>
    <xf numFmtId="167" fontId="26" fillId="0" borderId="0" xfId="2" applyNumberFormat="1" applyFont="1"/>
    <xf numFmtId="165" fontId="28" fillId="0" borderId="13" xfId="3" applyNumberFormat="1" applyFont="1" applyBorder="1"/>
    <xf numFmtId="165" fontId="27" fillId="0" borderId="26" xfId="1" applyNumberFormat="1" applyFont="1" applyBorder="1" applyAlignment="1">
      <alignment horizontal="center" vertical="center"/>
    </xf>
    <xf numFmtId="165" fontId="26" fillId="0" borderId="19" xfId="1" applyNumberFormat="1" applyFont="1" applyBorder="1"/>
    <xf numFmtId="165" fontId="26" fillId="0" borderId="0" xfId="1" applyNumberFormat="1" applyFont="1" applyBorder="1"/>
    <xf numFmtId="43" fontId="27" fillId="0" borderId="0" xfId="1" applyFont="1"/>
    <xf numFmtId="9" fontId="15" fillId="0" borderId="0" xfId="2" applyFont="1" applyAlignment="1">
      <alignment horizontal="center"/>
    </xf>
    <xf numFmtId="0" fontId="27" fillId="39" borderId="10" xfId="3" applyFont="1" applyFill="1" applyBorder="1" applyAlignment="1">
      <alignment horizontal="center" vertical="center" wrapText="1"/>
    </xf>
    <xf numFmtId="0" fontId="27" fillId="39" borderId="11" xfId="3" applyFont="1" applyFill="1" applyBorder="1" applyAlignment="1">
      <alignment horizontal="center" vertical="center" wrapText="1"/>
    </xf>
    <xf numFmtId="0" fontId="27" fillId="39" borderId="33" xfId="3" applyFont="1" applyFill="1" applyBorder="1" applyAlignment="1">
      <alignment horizontal="center" vertical="center" wrapText="1"/>
    </xf>
    <xf numFmtId="0" fontId="27" fillId="39" borderId="34" xfId="3" applyFont="1" applyFill="1" applyBorder="1" applyAlignment="1">
      <alignment horizontal="center" vertical="center" wrapText="1"/>
    </xf>
    <xf numFmtId="165" fontId="22" fillId="123" borderId="23" xfId="1" applyNumberFormat="1" applyFont="1" applyFill="1" applyBorder="1" applyAlignment="1"/>
    <xf numFmtId="165" fontId="22" fillId="123" borderId="23" xfId="4" applyNumberFormat="1" applyFont="1" applyFill="1" applyBorder="1" applyAlignment="1">
      <alignment horizontal="right"/>
    </xf>
    <xf numFmtId="0" fontId="40" fillId="123" borderId="23" xfId="3" applyFont="1" applyFill="1" applyBorder="1" applyAlignment="1">
      <alignment vertical="center"/>
    </xf>
    <xf numFmtId="165" fontId="32" fillId="123" borderId="161" xfId="3" applyNumberFormat="1" applyFont="1" applyFill="1" applyBorder="1" applyAlignment="1">
      <alignment horizontal="right"/>
    </xf>
    <xf numFmtId="38" fontId="32" fillId="123" borderId="161" xfId="1" applyNumberFormat="1" applyFont="1" applyFill="1" applyBorder="1" applyAlignment="1">
      <alignment horizontal="right"/>
    </xf>
    <xf numFmtId="9" fontId="32" fillId="123" borderId="161" xfId="5" applyFont="1" applyFill="1" applyBorder="1" applyAlignment="1">
      <alignment horizontal="right"/>
    </xf>
    <xf numFmtId="165" fontId="32" fillId="123" borderId="11" xfId="1" applyNumberFormat="1" applyFont="1" applyFill="1" applyBorder="1" applyAlignment="1">
      <alignment horizontal="right"/>
    </xf>
    <xf numFmtId="165" fontId="32" fillId="123" borderId="11" xfId="4" applyNumberFormat="1" applyFont="1" applyFill="1" applyBorder="1" applyAlignment="1">
      <alignment horizontal="right"/>
    </xf>
    <xf numFmtId="165" fontId="32" fillId="123" borderId="33" xfId="4" applyNumberFormat="1" applyFont="1" applyFill="1" applyBorder="1" applyAlignment="1">
      <alignment horizontal="right"/>
    </xf>
    <xf numFmtId="10" fontId="32" fillId="123" borderId="33" xfId="2" applyNumberFormat="1" applyFont="1" applyFill="1" applyBorder="1" applyAlignment="1">
      <alignment horizontal="right"/>
    </xf>
    <xf numFmtId="38" fontId="32" fillId="123" borderId="33" xfId="1" applyNumberFormat="1" applyFont="1" applyFill="1" applyBorder="1" applyAlignment="1">
      <alignment horizontal="right"/>
    </xf>
    <xf numFmtId="9" fontId="32" fillId="123" borderId="33" xfId="5" applyFont="1" applyFill="1" applyBorder="1" applyAlignment="1">
      <alignment horizontal="right"/>
    </xf>
    <xf numFmtId="165" fontId="26" fillId="123" borderId="45" xfId="1" applyNumberFormat="1" applyFont="1" applyFill="1" applyBorder="1" applyAlignment="1"/>
    <xf numFmtId="165" fontId="26" fillId="123" borderId="45" xfId="4" applyNumberFormat="1" applyFont="1" applyFill="1" applyBorder="1" applyAlignment="1">
      <alignment horizontal="right"/>
    </xf>
    <xf numFmtId="10" fontId="26" fillId="123" borderId="45" xfId="2" applyNumberFormat="1" applyFont="1" applyFill="1" applyBorder="1" applyAlignment="1">
      <alignment horizontal="right"/>
    </xf>
    <xf numFmtId="38" fontId="27" fillId="123" borderId="45" xfId="1" applyNumberFormat="1" applyFont="1" applyFill="1" applyBorder="1" applyAlignment="1">
      <alignment horizontal="right"/>
    </xf>
    <xf numFmtId="167" fontId="27" fillId="123" borderId="45" xfId="5" applyNumberFormat="1" applyFont="1" applyFill="1" applyBorder="1" applyAlignment="1">
      <alignment horizontal="right"/>
    </xf>
    <xf numFmtId="165" fontId="32" fillId="39" borderId="11" xfId="3" applyNumberFormat="1" applyFont="1" applyFill="1" applyBorder="1" applyAlignment="1">
      <alignment horizontal="right"/>
    </xf>
    <xf numFmtId="165" fontId="32" fillId="39" borderId="33" xfId="3" applyNumberFormat="1" applyFont="1" applyFill="1" applyBorder="1" applyAlignment="1">
      <alignment horizontal="right"/>
    </xf>
    <xf numFmtId="38" fontId="32" fillId="39" borderId="33" xfId="1" applyNumberFormat="1" applyFont="1" applyFill="1" applyBorder="1" applyAlignment="1">
      <alignment horizontal="right"/>
    </xf>
    <xf numFmtId="167" fontId="32" fillId="39" borderId="33" xfId="5" applyNumberFormat="1" applyFont="1" applyFill="1" applyBorder="1" applyAlignment="1">
      <alignment horizontal="right"/>
    </xf>
    <xf numFmtId="165" fontId="32" fillId="39" borderId="10" xfId="3" applyNumberFormat="1" applyFont="1" applyFill="1" applyBorder="1" applyAlignment="1">
      <alignment horizontal="right"/>
    </xf>
    <xf numFmtId="165" fontId="1" fillId="123" borderId="22" xfId="1" applyNumberFormat="1" applyFont="1" applyFill="1" applyBorder="1" applyAlignment="1"/>
    <xf numFmtId="165" fontId="1" fillId="123" borderId="23" xfId="1" applyNumberFormat="1" applyFont="1" applyFill="1" applyBorder="1" applyAlignment="1"/>
    <xf numFmtId="9" fontId="1" fillId="123" borderId="23" xfId="2" applyFont="1" applyFill="1" applyBorder="1" applyAlignment="1"/>
    <xf numFmtId="38" fontId="1" fillId="123" borderId="23" xfId="1" applyNumberFormat="1" applyFont="1" applyFill="1" applyBorder="1" applyAlignment="1"/>
    <xf numFmtId="165" fontId="1" fillId="123" borderId="145" xfId="1" applyNumberFormat="1" applyFont="1" applyFill="1" applyBorder="1" applyAlignment="1"/>
    <xf numFmtId="165" fontId="1" fillId="123" borderId="24" xfId="1" applyNumberFormat="1" applyFont="1" applyFill="1" applyBorder="1" applyAlignment="1"/>
    <xf numFmtId="38" fontId="1" fillId="123" borderId="24" xfId="1" applyNumberFormat="1" applyFont="1" applyFill="1" applyBorder="1" applyAlignment="1"/>
    <xf numFmtId="165" fontId="15" fillId="123" borderId="145" xfId="1" applyNumberFormat="1" applyFont="1" applyFill="1" applyBorder="1" applyAlignment="1"/>
    <xf numFmtId="165" fontId="15" fillId="123" borderId="24" xfId="1" applyNumberFormat="1" applyFont="1" applyFill="1" applyBorder="1" applyAlignment="1"/>
    <xf numFmtId="9" fontId="15" fillId="123" borderId="23" xfId="2" applyFont="1" applyFill="1" applyBorder="1" applyAlignment="1"/>
    <xf numFmtId="38" fontId="15" fillId="123" borderId="24" xfId="1" applyNumberFormat="1" applyFont="1" applyFill="1" applyBorder="1" applyAlignment="1"/>
    <xf numFmtId="165" fontId="1" fillId="123" borderId="16" xfId="1" applyNumberFormat="1" applyFont="1" applyFill="1" applyBorder="1" applyAlignment="1"/>
    <xf numFmtId="165" fontId="1" fillId="123" borderId="19" xfId="1" applyNumberFormat="1" applyFont="1" applyFill="1" applyBorder="1" applyAlignment="1"/>
    <xf numFmtId="165" fontId="15" fillId="123" borderId="160" xfId="0" applyNumberFormat="1" applyFont="1" applyFill="1" applyBorder="1"/>
    <xf numFmtId="38" fontId="15" fillId="123" borderId="161" xfId="0" applyNumberFormat="1" applyFont="1" applyFill="1" applyBorder="1"/>
    <xf numFmtId="9" fontId="15" fillId="123" borderId="161" xfId="2" applyFont="1" applyFill="1" applyBorder="1" applyAlignment="1"/>
    <xf numFmtId="165" fontId="15" fillId="123" borderId="160" xfId="0" applyNumberFormat="1" applyFont="1" applyFill="1" applyBorder="1" applyAlignment="1">
      <alignment horizontal="right"/>
    </xf>
    <xf numFmtId="165" fontId="15" fillId="123" borderId="161" xfId="0" applyNumberFormat="1" applyFont="1" applyFill="1" applyBorder="1" applyAlignment="1">
      <alignment horizontal="right"/>
    </xf>
    <xf numFmtId="38" fontId="15" fillId="123" borderId="161" xfId="0" applyNumberFormat="1" applyFont="1" applyFill="1" applyBorder="1" applyAlignment="1">
      <alignment horizontal="right"/>
    </xf>
    <xf numFmtId="9" fontId="15" fillId="123" borderId="161" xfId="2" applyFont="1" applyFill="1" applyBorder="1" applyAlignment="1">
      <alignment horizontal="right"/>
    </xf>
    <xf numFmtId="0" fontId="33" fillId="123" borderId="0" xfId="0" applyFont="1" applyFill="1"/>
    <xf numFmtId="165" fontId="15" fillId="123" borderId="16" xfId="1" applyNumberFormat="1" applyFont="1" applyFill="1" applyBorder="1" applyAlignment="1"/>
    <xf numFmtId="165" fontId="15" fillId="123" borderId="19" xfId="1" applyNumberFormat="1" applyFont="1" applyFill="1" applyBorder="1" applyAlignment="1"/>
    <xf numFmtId="9" fontId="15" fillId="123" borderId="19" xfId="2" applyFont="1" applyFill="1" applyBorder="1" applyAlignment="1"/>
    <xf numFmtId="38" fontId="15" fillId="123" borderId="19" xfId="1" applyNumberFormat="1" applyFont="1" applyFill="1" applyBorder="1" applyAlignment="1"/>
    <xf numFmtId="0" fontId="35" fillId="123" borderId="20" xfId="3" applyFont="1" applyFill="1" applyBorder="1" applyAlignment="1">
      <alignment horizontal="left"/>
    </xf>
    <xf numFmtId="0" fontId="26" fillId="123" borderId="21" xfId="3" applyFont="1" applyFill="1" applyBorder="1"/>
    <xf numFmtId="165" fontId="26" fillId="123" borderId="21" xfId="1" applyNumberFormat="1" applyFont="1" applyFill="1" applyBorder="1" applyAlignment="1"/>
    <xf numFmtId="165" fontId="26" fillId="123" borderId="21" xfId="4" applyNumberFormat="1" applyFont="1" applyFill="1" applyBorder="1" applyAlignment="1">
      <alignment horizontal="right"/>
    </xf>
    <xf numFmtId="165" fontId="22" fillId="123" borderId="22" xfId="1" applyNumberFormat="1" applyFont="1" applyFill="1" applyBorder="1" applyAlignment="1">
      <alignment horizontal="center"/>
    </xf>
    <xf numFmtId="0" fontId="22" fillId="123" borderId="23" xfId="3" applyFont="1" applyFill="1" applyBorder="1"/>
    <xf numFmtId="165" fontId="22" fillId="123" borderId="25" xfId="1" applyNumberFormat="1" applyFont="1" applyFill="1" applyBorder="1" applyAlignment="1">
      <alignment horizontal="center"/>
    </xf>
    <xf numFmtId="0" fontId="22" fillId="123" borderId="26" xfId="3" applyFont="1" applyFill="1" applyBorder="1"/>
    <xf numFmtId="165" fontId="22" fillId="123" borderId="26" xfId="1" applyNumberFormat="1" applyFont="1" applyFill="1" applyBorder="1" applyAlignment="1"/>
    <xf numFmtId="165" fontId="22" fillId="123" borderId="39" xfId="1" applyNumberFormat="1" applyFont="1" applyFill="1" applyBorder="1" applyAlignment="1"/>
    <xf numFmtId="165" fontId="22" fillId="123" borderId="26" xfId="4" applyNumberFormat="1" applyFont="1" applyFill="1" applyBorder="1" applyAlignment="1">
      <alignment horizontal="right"/>
    </xf>
    <xf numFmtId="9" fontId="1" fillId="123" borderId="26" xfId="2" applyFont="1" applyFill="1" applyBorder="1" applyAlignment="1"/>
    <xf numFmtId="0" fontId="22" fillId="123" borderId="171" xfId="3" applyFont="1" applyFill="1" applyBorder="1" applyAlignment="1">
      <alignment horizontal="center" vertical="center" wrapText="1"/>
    </xf>
    <xf numFmtId="165" fontId="22" fillId="123" borderId="171" xfId="1" applyNumberFormat="1" applyFont="1" applyFill="1" applyBorder="1" applyAlignment="1"/>
    <xf numFmtId="165" fontId="22" fillId="123" borderId="171" xfId="4" applyNumberFormat="1" applyFont="1" applyFill="1" applyBorder="1" applyAlignment="1">
      <alignment horizontal="right"/>
    </xf>
    <xf numFmtId="10" fontId="22" fillId="123" borderId="171" xfId="2" applyNumberFormat="1" applyFont="1" applyFill="1" applyBorder="1" applyAlignment="1">
      <alignment horizontal="right"/>
    </xf>
    <xf numFmtId="38" fontId="32" fillId="123" borderId="171" xfId="1" applyNumberFormat="1" applyFont="1" applyFill="1" applyBorder="1" applyAlignment="1">
      <alignment horizontal="right"/>
    </xf>
    <xf numFmtId="167" fontId="32" fillId="123" borderId="171" xfId="5" applyNumberFormat="1" applyFont="1" applyFill="1" applyBorder="1" applyAlignment="1">
      <alignment horizontal="right"/>
    </xf>
    <xf numFmtId="10" fontId="22" fillId="123" borderId="38" xfId="2" applyNumberFormat="1" applyFont="1" applyFill="1" applyBorder="1" applyAlignment="1">
      <alignment horizontal="right"/>
    </xf>
    <xf numFmtId="38" fontId="32" fillId="123" borderId="23" xfId="1" applyNumberFormat="1" applyFont="1" applyFill="1" applyBorder="1" applyAlignment="1">
      <alignment horizontal="right"/>
    </xf>
    <xf numFmtId="167" fontId="32" fillId="123" borderId="23" xfId="5" applyNumberFormat="1" applyFont="1" applyFill="1" applyBorder="1" applyAlignment="1">
      <alignment horizontal="right"/>
    </xf>
    <xf numFmtId="10" fontId="22" fillId="123" borderId="39" xfId="2" applyNumberFormat="1" applyFont="1" applyFill="1" applyBorder="1" applyAlignment="1">
      <alignment horizontal="right"/>
    </xf>
    <xf numFmtId="38" fontId="32" fillId="123" borderId="26" xfId="1" applyNumberFormat="1" applyFont="1" applyFill="1" applyBorder="1" applyAlignment="1">
      <alignment horizontal="right"/>
    </xf>
    <xf numFmtId="167" fontId="32" fillId="123" borderId="26" xfId="5" applyNumberFormat="1" applyFont="1" applyFill="1" applyBorder="1" applyAlignment="1">
      <alignment horizontal="right"/>
    </xf>
    <xf numFmtId="165" fontId="32" fillId="123" borderId="23" xfId="1" applyNumberFormat="1" applyFont="1" applyFill="1" applyBorder="1" applyAlignment="1"/>
    <xf numFmtId="165" fontId="32" fillId="123" borderId="23" xfId="4" applyNumberFormat="1" applyFont="1" applyFill="1" applyBorder="1" applyAlignment="1">
      <alignment horizontal="right"/>
    </xf>
    <xf numFmtId="9" fontId="32" fillId="123" borderId="23" xfId="5" applyFont="1" applyFill="1" applyBorder="1" applyAlignment="1">
      <alignment horizontal="right"/>
    </xf>
    <xf numFmtId="38" fontId="22" fillId="123" borderId="23" xfId="1" applyNumberFormat="1" applyFont="1" applyFill="1" applyBorder="1" applyAlignment="1">
      <alignment horizontal="right"/>
    </xf>
    <xf numFmtId="165" fontId="22" fillId="123" borderId="14" xfId="1" applyNumberFormat="1" applyFont="1" applyFill="1" applyBorder="1" applyAlignment="1"/>
    <xf numFmtId="165" fontId="22" fillId="123" borderId="14" xfId="4" applyNumberFormat="1" applyFont="1" applyFill="1" applyBorder="1" applyAlignment="1">
      <alignment horizontal="right"/>
    </xf>
    <xf numFmtId="38" fontId="22" fillId="123" borderId="14" xfId="1" applyNumberFormat="1" applyFont="1" applyFill="1" applyBorder="1" applyAlignment="1">
      <alignment horizontal="right"/>
    </xf>
    <xf numFmtId="9" fontId="32" fillId="123" borderId="14" xfId="5" applyFont="1" applyFill="1" applyBorder="1" applyAlignment="1">
      <alignment horizontal="right"/>
    </xf>
    <xf numFmtId="0" fontId="33" fillId="123" borderId="46" xfId="0" applyFont="1" applyFill="1" applyBorder="1"/>
    <xf numFmtId="43" fontId="0" fillId="122" borderId="13" xfId="0" applyNumberFormat="1" applyFill="1" applyBorder="1"/>
    <xf numFmtId="1" fontId="26" fillId="0" borderId="0" xfId="3" applyNumberFormat="1" applyFont="1"/>
    <xf numFmtId="166" fontId="0" fillId="122" borderId="13" xfId="0" applyNumberFormat="1" applyFill="1" applyBorder="1"/>
    <xf numFmtId="166" fontId="0" fillId="0" borderId="0" xfId="1" applyNumberFormat="1" applyFont="1" applyAlignment="1">
      <alignment horizontal="center" vertical="center"/>
    </xf>
    <xf numFmtId="43" fontId="0" fillId="0" borderId="171" xfId="1" applyFont="1" applyBorder="1" applyAlignment="1">
      <alignment horizontal="center" vertical="center"/>
    </xf>
    <xf numFmtId="43" fontId="0" fillId="0" borderId="23" xfId="1" applyFont="1" applyBorder="1" applyAlignment="1">
      <alignment horizontal="center" vertical="center"/>
    </xf>
    <xf numFmtId="43" fontId="0" fillId="0" borderId="14" xfId="1" applyFont="1" applyBorder="1" applyAlignment="1">
      <alignment horizontal="center" vertical="center"/>
    </xf>
    <xf numFmtId="0" fontId="0" fillId="0" borderId="171" xfId="0" applyBorder="1"/>
    <xf numFmtId="0" fontId="0" fillId="0" borderId="14" xfId="0" applyBorder="1" applyAlignment="1">
      <alignment horizontal="center" vertical="center"/>
    </xf>
    <xf numFmtId="0" fontId="0" fillId="0" borderId="14" xfId="0" applyBorder="1" applyAlignment="1">
      <alignment horizontal="center" vertical="center" wrapText="1"/>
    </xf>
    <xf numFmtId="224" fontId="0" fillId="0" borderId="0" xfId="0" applyNumberFormat="1" applyAlignment="1">
      <alignment horizontal="center" vertical="center"/>
    </xf>
    <xf numFmtId="0" fontId="0" fillId="124" borderId="0" xfId="0" applyFill="1"/>
    <xf numFmtId="0" fontId="40" fillId="123" borderId="22" xfId="3" applyFont="1" applyFill="1" applyBorder="1" applyAlignment="1">
      <alignment horizontal="center" vertical="center"/>
    </xf>
    <xf numFmtId="0" fontId="40" fillId="123" borderId="173" xfId="3" applyFont="1" applyFill="1" applyBorder="1" applyAlignment="1">
      <alignment horizontal="center" vertical="center"/>
    </xf>
    <xf numFmtId="38" fontId="188" fillId="39" borderId="33" xfId="1" applyNumberFormat="1" applyFont="1" applyFill="1" applyBorder="1" applyAlignment="1">
      <alignment horizontal="right"/>
    </xf>
    <xf numFmtId="10" fontId="26" fillId="0" borderId="0" xfId="3" applyNumberFormat="1" applyFont="1"/>
    <xf numFmtId="43" fontId="22" fillId="0" borderId="0" xfId="3" applyNumberFormat="1" applyFont="1" applyAlignment="1">
      <alignment vertical="center"/>
    </xf>
    <xf numFmtId="165" fontId="27" fillId="39" borderId="33" xfId="1" applyNumberFormat="1" applyFont="1" applyFill="1" applyBorder="1" applyAlignment="1">
      <alignment horizontal="center" vertical="center" wrapText="1"/>
    </xf>
    <xf numFmtId="165" fontId="32" fillId="123" borderId="23" xfId="1" applyNumberFormat="1" applyFont="1" applyFill="1" applyBorder="1" applyAlignment="1">
      <alignment horizontal="right"/>
    </xf>
    <xf numFmtId="165" fontId="22" fillId="123" borderId="23" xfId="1" applyNumberFormat="1" applyFont="1" applyFill="1" applyBorder="1" applyAlignment="1">
      <alignment horizontal="right"/>
    </xf>
    <xf numFmtId="165" fontId="22" fillId="123" borderId="14" xfId="1" applyNumberFormat="1" applyFont="1" applyFill="1" applyBorder="1" applyAlignment="1">
      <alignment horizontal="right"/>
    </xf>
    <xf numFmtId="165" fontId="32" fillId="123" borderId="161" xfId="1" applyNumberFormat="1" applyFont="1" applyFill="1" applyBorder="1" applyAlignment="1">
      <alignment horizontal="right"/>
    </xf>
    <xf numFmtId="167" fontId="22" fillId="0" borderId="0" xfId="2" applyNumberFormat="1" applyFont="1" applyAlignment="1">
      <alignment vertical="center"/>
    </xf>
    <xf numFmtId="10" fontId="15" fillId="0" borderId="0" xfId="2" applyNumberFormat="1" applyFont="1" applyBorder="1" applyAlignment="1"/>
    <xf numFmtId="10" fontId="22" fillId="0" borderId="0" xfId="2" applyNumberFormat="1" applyFont="1" applyAlignment="1">
      <alignment vertical="center"/>
    </xf>
    <xf numFmtId="0" fontId="15" fillId="34" borderId="0" xfId="0" applyFont="1" applyFill="1" applyAlignment="1">
      <alignment horizontal="right"/>
    </xf>
    <xf numFmtId="10" fontId="26" fillId="34" borderId="0" xfId="3" applyNumberFormat="1" applyFont="1" applyFill="1"/>
    <xf numFmtId="0" fontId="27" fillId="34" borderId="42" xfId="3" applyFont="1" applyFill="1" applyBorder="1" applyAlignment="1">
      <alignment horizontal="center" vertical="center" wrapText="1"/>
    </xf>
    <xf numFmtId="38" fontId="32" fillId="34" borderId="65" xfId="1" applyNumberFormat="1" applyFont="1" applyFill="1" applyBorder="1" applyAlignment="1">
      <alignment horizontal="right"/>
    </xf>
    <xf numFmtId="38" fontId="32" fillId="34" borderId="78" xfId="1" applyNumberFormat="1" applyFont="1" applyFill="1" applyBorder="1" applyAlignment="1">
      <alignment horizontal="right"/>
    </xf>
    <xf numFmtId="38" fontId="32" fillId="34" borderId="174" xfId="1" applyNumberFormat="1" applyFont="1" applyFill="1" applyBorder="1" applyAlignment="1">
      <alignment horizontal="right"/>
    </xf>
    <xf numFmtId="0" fontId="33" fillId="34" borderId="0" xfId="0" applyFont="1" applyFill="1"/>
    <xf numFmtId="10" fontId="15" fillId="34" borderId="0" xfId="2" applyNumberFormat="1" applyFont="1" applyFill="1" applyBorder="1" applyAlignment="1"/>
    <xf numFmtId="0" fontId="27" fillId="0" borderId="54" xfId="3" applyFont="1" applyBorder="1" applyAlignment="1">
      <alignment horizontal="center"/>
    </xf>
    <xf numFmtId="0" fontId="27" fillId="0" borderId="0" xfId="3" applyFont="1" applyAlignment="1">
      <alignment horizontal="left" vertical="top"/>
    </xf>
    <xf numFmtId="0" fontId="31" fillId="0" borderId="41" xfId="3" applyFont="1" applyBorder="1" applyAlignment="1">
      <alignment horizontal="center"/>
    </xf>
    <xf numFmtId="0" fontId="31" fillId="0" borderId="42" xfId="3" applyFont="1" applyBorder="1" applyAlignment="1">
      <alignment horizontal="center"/>
    </xf>
    <xf numFmtId="0" fontId="32" fillId="123" borderId="160" xfId="3" applyFont="1" applyFill="1" applyBorder="1" applyAlignment="1">
      <alignment horizontal="center"/>
    </xf>
    <xf numFmtId="0" fontId="32" fillId="123" borderId="161" xfId="3" applyFont="1" applyFill="1" applyBorder="1" applyAlignment="1">
      <alignment horizontal="center"/>
    </xf>
    <xf numFmtId="0" fontId="32" fillId="39" borderId="41" xfId="3" applyFont="1" applyFill="1" applyBorder="1" applyAlignment="1">
      <alignment horizontal="center"/>
    </xf>
    <xf numFmtId="0" fontId="32" fillId="39" borderId="53" xfId="3" applyFont="1" applyFill="1" applyBorder="1" applyAlignment="1">
      <alignment horizontal="center"/>
    </xf>
    <xf numFmtId="0" fontId="23" fillId="0" borderId="32" xfId="0" applyFont="1" applyBorder="1" applyAlignment="1">
      <alignment horizontal="left"/>
    </xf>
    <xf numFmtId="0" fontId="178" fillId="0" borderId="41" xfId="3" applyFont="1" applyBorder="1" applyAlignment="1">
      <alignment horizontal="center"/>
    </xf>
    <xf numFmtId="0" fontId="178" fillId="0" borderId="42" xfId="3" applyFont="1" applyBorder="1" applyAlignment="1">
      <alignment horizontal="center"/>
    </xf>
    <xf numFmtId="0" fontId="179" fillId="34" borderId="17" xfId="3" applyFont="1" applyFill="1" applyBorder="1" applyAlignment="1">
      <alignment horizontal="center"/>
    </xf>
    <xf numFmtId="0" fontId="179" fillId="34" borderId="18" xfId="3" applyFont="1" applyFill="1" applyBorder="1" applyAlignment="1">
      <alignment horizontal="center"/>
    </xf>
    <xf numFmtId="0" fontId="179" fillId="40" borderId="41" xfId="3" applyFont="1" applyFill="1" applyBorder="1" applyAlignment="1">
      <alignment horizontal="center"/>
    </xf>
    <xf numFmtId="0" fontId="179" fillId="40" borderId="53" xfId="3" applyFont="1" applyFill="1" applyBorder="1" applyAlignment="1">
      <alignment horizontal="center"/>
    </xf>
    <xf numFmtId="0" fontId="38" fillId="0" borderId="152" xfId="3" applyFont="1" applyBorder="1" applyAlignment="1">
      <alignment horizontal="center" vertical="center" wrapText="1"/>
    </xf>
    <xf numFmtId="0" fontId="38" fillId="0" borderId="154" xfId="3" applyFont="1" applyBorder="1" applyAlignment="1">
      <alignment horizontal="center" vertical="center" wrapText="1"/>
    </xf>
    <xf numFmtId="0" fontId="38" fillId="0" borderId="151" xfId="3" applyFont="1" applyBorder="1" applyAlignment="1">
      <alignment horizontal="center" vertical="center" wrapText="1"/>
    </xf>
    <xf numFmtId="0" fontId="32" fillId="34" borderId="17" xfId="3" applyFont="1" applyFill="1" applyBorder="1" applyAlignment="1">
      <alignment horizontal="center"/>
    </xf>
    <xf numFmtId="0" fontId="32" fillId="34" borderId="18" xfId="3" applyFont="1" applyFill="1" applyBorder="1" applyAlignment="1">
      <alignment horizontal="center"/>
    </xf>
    <xf numFmtId="0" fontId="32" fillId="40" borderId="41" xfId="3" applyFont="1" applyFill="1" applyBorder="1" applyAlignment="1">
      <alignment horizontal="center"/>
    </xf>
    <xf numFmtId="0" fontId="32" fillId="40" borderId="53" xfId="3" applyFont="1" applyFill="1" applyBorder="1" applyAlignment="1">
      <alignment horizontal="center"/>
    </xf>
    <xf numFmtId="0" fontId="44" fillId="41" borderId="67" xfId="0" applyFont="1" applyFill="1" applyBorder="1" applyAlignment="1">
      <alignment horizontal="center"/>
    </xf>
    <xf numFmtId="0" fontId="15" fillId="43" borderId="27" xfId="0" applyFont="1" applyFill="1" applyBorder="1" applyAlignment="1">
      <alignment horizontal="center"/>
    </xf>
    <xf numFmtId="0" fontId="15" fillId="43" borderId="98" xfId="0" applyFont="1" applyFill="1" applyBorder="1" applyAlignment="1">
      <alignment horizontal="center"/>
    </xf>
    <xf numFmtId="16" fontId="0" fillId="0" borderId="55" xfId="0" applyNumberFormat="1" applyBorder="1" applyAlignment="1">
      <alignment horizontal="center"/>
    </xf>
    <xf numFmtId="0" fontId="23" fillId="0" borderId="130" xfId="0" applyFont="1" applyBorder="1" applyAlignment="1">
      <alignment horizontal="left"/>
    </xf>
    <xf numFmtId="0" fontId="0" fillId="0" borderId="171" xfId="0" applyBorder="1" applyAlignment="1">
      <alignment horizontal="center" vertical="center"/>
    </xf>
    <xf numFmtId="0" fontId="0" fillId="0" borderId="0" xfId="0" applyAlignment="1">
      <alignment horizontal="center"/>
    </xf>
    <xf numFmtId="0" fontId="43" fillId="120" borderId="135" xfId="0" applyFont="1" applyFill="1" applyBorder="1" applyAlignment="1">
      <alignment horizontal="center" vertical="center"/>
    </xf>
    <xf numFmtId="0" fontId="43" fillId="120" borderId="169" xfId="0" applyFont="1" applyFill="1" applyBorder="1" applyAlignment="1">
      <alignment horizontal="center" vertical="center"/>
    </xf>
    <xf numFmtId="0" fontId="43" fillId="120" borderId="151" xfId="0" applyFont="1" applyFill="1" applyBorder="1" applyAlignment="1">
      <alignment horizontal="center" vertical="center"/>
    </xf>
    <xf numFmtId="0" fontId="30" fillId="0" borderId="0" xfId="0" applyFont="1" applyAlignment="1">
      <alignment horizontal="left" vertical="center"/>
    </xf>
    <xf numFmtId="0" fontId="32" fillId="123" borderId="23" xfId="3" applyFont="1" applyFill="1" applyBorder="1" applyAlignment="1">
      <alignment vertical="center"/>
    </xf>
    <xf numFmtId="0" fontId="179" fillId="123" borderId="23" xfId="3" applyFont="1" applyFill="1" applyBorder="1" applyAlignment="1">
      <alignment vertical="center"/>
    </xf>
    <xf numFmtId="0" fontId="40" fillId="123" borderId="14" xfId="3" applyFont="1" applyFill="1" applyBorder="1" applyAlignment="1">
      <alignment vertical="center"/>
    </xf>
    <xf numFmtId="0" fontId="32" fillId="123" borderId="11" xfId="3" applyFont="1" applyFill="1" applyBorder="1" applyAlignment="1">
      <alignment vertical="center"/>
    </xf>
    <xf numFmtId="0" fontId="26" fillId="0" borderId="19" xfId="3" applyFont="1" applyBorder="1" applyAlignment="1">
      <alignment vertical="center"/>
    </xf>
    <xf numFmtId="0" fontId="26" fillId="123" borderId="45" xfId="3" applyFont="1" applyFill="1" applyBorder="1" applyAlignment="1">
      <alignment vertical="center"/>
    </xf>
    <xf numFmtId="0" fontId="26" fillId="0" borderId="12" xfId="3" applyFont="1" applyBorder="1" applyAlignment="1">
      <alignment vertical="center"/>
    </xf>
    <xf numFmtId="0" fontId="26" fillId="0" borderId="22" xfId="3" applyFont="1" applyBorder="1" applyAlignment="1">
      <alignment vertical="center"/>
    </xf>
    <xf numFmtId="0" fontId="26" fillId="0" borderId="145" xfId="3" applyFont="1" applyBorder="1" applyAlignment="1">
      <alignment vertical="center"/>
    </xf>
    <xf numFmtId="0" fontId="26" fillId="0" borderId="25" xfId="3" applyFont="1" applyBorder="1" applyAlignment="1">
      <alignment vertical="center"/>
    </xf>
    <xf numFmtId="0" fontId="22" fillId="123" borderId="22" xfId="3" applyFont="1" applyFill="1" applyBorder="1" applyAlignment="1">
      <alignment horizontal="center" vertical="center"/>
    </xf>
    <xf numFmtId="0" fontId="179" fillId="123" borderId="22" xfId="3" applyFont="1" applyFill="1" applyBorder="1" applyAlignment="1">
      <alignment horizontal="center" vertical="center"/>
    </xf>
    <xf numFmtId="168" fontId="43" fillId="41" borderId="68" xfId="0" applyNumberFormat="1" applyFont="1" applyFill="1" applyBorder="1" applyAlignment="1">
      <alignment horizontal="center"/>
    </xf>
    <xf numFmtId="0" fontId="43" fillId="41" borderId="67" xfId="0" applyFont="1" applyFill="1" applyBorder="1" applyAlignment="1">
      <alignment horizontal="center"/>
    </xf>
    <xf numFmtId="0" fontId="0" fillId="0" borderId="74" xfId="0" applyBorder="1" applyAlignment="1">
      <alignment horizontal="center" wrapText="1"/>
    </xf>
    <xf numFmtId="0" fontId="15" fillId="0" borderId="13" xfId="0" applyFont="1" applyBorder="1" applyAlignment="1">
      <alignment horizontal="center" vertical="center" wrapText="1"/>
    </xf>
    <xf numFmtId="0" fontId="0" fillId="34" borderId="23" xfId="0" applyFill="1" applyBorder="1" applyAlignment="1">
      <alignment horizontal="center"/>
    </xf>
    <xf numFmtId="0" fontId="0" fillId="0" borderId="19" xfId="0" applyBorder="1" applyAlignment="1">
      <alignment horizontal="center"/>
    </xf>
    <xf numFmtId="0" fontId="15" fillId="42" borderId="23" xfId="0" applyFont="1" applyFill="1" applyBorder="1" applyAlignment="1">
      <alignment horizontal="center"/>
    </xf>
    <xf numFmtId="0" fontId="15" fillId="0" borderId="40" xfId="0" applyFont="1" applyBorder="1" applyAlignment="1">
      <alignment horizontal="center"/>
    </xf>
    <xf numFmtId="0" fontId="15" fillId="0" borderId="87" xfId="0" applyFont="1" applyBorder="1" applyAlignment="1">
      <alignment horizontal="center" vertical="center" wrapText="1"/>
    </xf>
    <xf numFmtId="0" fontId="15" fillId="0" borderId="13" xfId="0" applyFont="1" applyBorder="1" applyAlignment="1">
      <alignment horizontal="center"/>
    </xf>
    <xf numFmtId="165" fontId="15" fillId="0" borderId="23" xfId="1" applyNumberFormat="1" applyFont="1" applyBorder="1" applyAlignment="1">
      <alignment horizontal="center"/>
    </xf>
    <xf numFmtId="165" fontId="15" fillId="0" borderId="14" xfId="1" applyNumberFormat="1" applyFont="1" applyBorder="1" applyAlignment="1">
      <alignment horizontal="center"/>
    </xf>
    <xf numFmtId="165" fontId="15" fillId="0" borderId="40" xfId="1" applyNumberFormat="1" applyFont="1" applyBorder="1" applyAlignment="1">
      <alignment horizontal="center"/>
    </xf>
    <xf numFmtId="0" fontId="0" fillId="0" borderId="94" xfId="0" applyBorder="1" applyAlignment="1">
      <alignment horizontal="center"/>
    </xf>
    <xf numFmtId="0" fontId="0" fillId="0" borderId="75" xfId="0" applyBorder="1" applyAlignment="1">
      <alignment horizontal="center" wrapText="1"/>
    </xf>
    <xf numFmtId="43" fontId="0" fillId="0" borderId="23" xfId="1" applyFont="1" applyBorder="1" applyAlignment="1">
      <alignment horizontal="center"/>
    </xf>
    <xf numFmtId="43" fontId="0" fillId="34" borderId="23" xfId="1" applyFont="1" applyFill="1" applyBorder="1" applyAlignment="1">
      <alignment horizontal="center"/>
    </xf>
    <xf numFmtId="43" fontId="0" fillId="0" borderId="23" xfId="1" applyFont="1" applyFill="1" applyBorder="1" applyAlignment="1">
      <alignment horizontal="center"/>
    </xf>
    <xf numFmtId="43" fontId="0" fillId="0" borderId="19" xfId="1" applyFont="1" applyBorder="1" applyAlignment="1">
      <alignment horizontal="center"/>
    </xf>
    <xf numFmtId="43" fontId="0" fillId="42" borderId="14" xfId="1" applyFont="1" applyFill="1" applyBorder="1" applyAlignment="1">
      <alignment horizontal="center"/>
    </xf>
    <xf numFmtId="0" fontId="0" fillId="0" borderId="90" xfId="0" applyBorder="1" applyAlignment="1">
      <alignment horizontal="center"/>
    </xf>
    <xf numFmtId="0" fontId="43" fillId="41" borderId="67" xfId="0" applyFont="1" applyFill="1" applyBorder="1" applyAlignment="1">
      <alignment vertical="center"/>
    </xf>
    <xf numFmtId="0" fontId="43" fillId="41" borderId="0" xfId="0" applyFont="1" applyFill="1" applyAlignment="1">
      <alignment horizontal="center" vertical="center"/>
    </xf>
    <xf numFmtId="0" fontId="0" fillId="0" borderId="75" xfId="0" applyBorder="1" applyAlignment="1">
      <alignment vertical="center" wrapText="1"/>
    </xf>
    <xf numFmtId="0" fontId="45" fillId="36" borderId="13" xfId="0" applyFont="1" applyFill="1" applyBorder="1" applyAlignment="1">
      <alignment horizontal="center" vertical="center" wrapText="1"/>
    </xf>
    <xf numFmtId="165" fontId="0" fillId="36" borderId="23" xfId="1" applyNumberFormat="1" applyFont="1" applyFill="1" applyBorder="1" applyAlignment="1">
      <alignment vertical="center"/>
    </xf>
    <xf numFmtId="43" fontId="0" fillId="36" borderId="23" xfId="1" applyFont="1" applyFill="1" applyBorder="1" applyAlignment="1">
      <alignment vertical="center"/>
    </xf>
    <xf numFmtId="165" fontId="1" fillId="36" borderId="23" xfId="1" applyNumberFormat="1" applyFont="1" applyFill="1" applyBorder="1" applyAlignment="1">
      <alignment vertical="center"/>
    </xf>
    <xf numFmtId="165" fontId="0" fillId="36" borderId="19" xfId="1" applyNumberFormat="1" applyFont="1" applyFill="1" applyBorder="1" applyAlignment="1">
      <alignment vertical="center"/>
    </xf>
    <xf numFmtId="165" fontId="0" fillId="36" borderId="24" xfId="1" applyNumberFormat="1" applyFont="1" applyFill="1" applyBorder="1" applyAlignment="1">
      <alignment vertical="center"/>
    </xf>
    <xf numFmtId="165" fontId="15" fillId="36" borderId="40" xfId="1" applyNumberFormat="1" applyFont="1" applyFill="1" applyBorder="1" applyAlignment="1">
      <alignment vertical="center"/>
    </xf>
    <xf numFmtId="165" fontId="45" fillId="36" borderId="13" xfId="1" applyNumberFormat="1" applyFont="1" applyFill="1" applyBorder="1" applyAlignment="1">
      <alignment horizontal="center" vertical="center" wrapText="1"/>
    </xf>
    <xf numFmtId="0" fontId="15" fillId="0" borderId="13" xfId="0" applyFont="1" applyBorder="1" applyAlignment="1">
      <alignment vertical="center"/>
    </xf>
    <xf numFmtId="165" fontId="15" fillId="0" borderId="23" xfId="1" applyNumberFormat="1" applyFont="1" applyBorder="1" applyAlignment="1">
      <alignment vertical="center"/>
    </xf>
    <xf numFmtId="165" fontId="15" fillId="0" borderId="14" xfId="1" applyNumberFormat="1" applyFont="1" applyBorder="1" applyAlignment="1">
      <alignment vertical="center"/>
    </xf>
    <xf numFmtId="165" fontId="15" fillId="0" borderId="40" xfId="1" applyNumberFormat="1" applyFont="1" applyBorder="1" applyAlignment="1">
      <alignment vertical="center"/>
    </xf>
    <xf numFmtId="43" fontId="0" fillId="0" borderId="94" xfId="0" applyNumberFormat="1" applyBorder="1" applyAlignment="1">
      <alignment vertical="center"/>
    </xf>
    <xf numFmtId="0" fontId="15" fillId="0" borderId="76" xfId="0" applyFont="1" applyBorder="1" applyAlignment="1">
      <alignment horizontal="center" wrapText="1"/>
    </xf>
    <xf numFmtId="165" fontId="0" fillId="0" borderId="23" xfId="1" applyNumberFormat="1" applyFont="1" applyBorder="1" applyAlignment="1">
      <alignment horizontal="center"/>
    </xf>
    <xf numFmtId="165" fontId="0" fillId="34" borderId="23" xfId="1" applyNumberFormat="1" applyFont="1" applyFill="1" applyBorder="1" applyAlignment="1">
      <alignment horizontal="center"/>
    </xf>
    <xf numFmtId="165" fontId="1" fillId="0" borderId="23" xfId="1" applyNumberFormat="1" applyFont="1" applyBorder="1" applyAlignment="1">
      <alignment horizontal="center"/>
    </xf>
    <xf numFmtId="165" fontId="0" fillId="0" borderId="19" xfId="1" applyNumberFormat="1" applyFont="1" applyBorder="1" applyAlignment="1">
      <alignment horizontal="center"/>
    </xf>
    <xf numFmtId="165" fontId="15" fillId="42" borderId="23" xfId="1" applyNumberFormat="1" applyFont="1" applyFill="1" applyBorder="1" applyAlignment="1">
      <alignment horizontal="center"/>
    </xf>
    <xf numFmtId="0" fontId="0" fillId="0" borderId="0" xfId="0" applyFill="1"/>
    <xf numFmtId="0" fontId="0" fillId="0" borderId="0" xfId="0" applyFill="1" applyAlignment="1">
      <alignment horizontal="center"/>
    </xf>
    <xf numFmtId="165" fontId="0" fillId="0" borderId="0" xfId="0" applyNumberFormat="1" applyFill="1"/>
    <xf numFmtId="165" fontId="0" fillId="0" borderId="0" xfId="1" applyNumberFormat="1" applyFont="1" applyFill="1" applyAlignment="1">
      <alignment horizontal="center"/>
    </xf>
    <xf numFmtId="165" fontId="0" fillId="0" borderId="0" xfId="1" applyNumberFormat="1" applyFont="1" applyFill="1"/>
    <xf numFmtId="2" fontId="0" fillId="0" borderId="0" xfId="0" applyNumberFormat="1" applyFill="1"/>
    <xf numFmtId="168" fontId="0" fillId="0" borderId="0" xfId="0" applyNumberFormat="1" applyFill="1"/>
    <xf numFmtId="1" fontId="0" fillId="0" borderId="0" xfId="0" applyNumberFormat="1" applyFill="1" applyAlignment="1">
      <alignment horizontal="center"/>
    </xf>
    <xf numFmtId="0" fontId="187" fillId="0" borderId="55" xfId="0" applyFont="1" applyFill="1" applyBorder="1" applyAlignment="1">
      <alignment horizontal="center"/>
    </xf>
    <xf numFmtId="0" fontId="38" fillId="0" borderId="56" xfId="8" applyFont="1" applyFill="1" applyBorder="1" applyAlignment="1" applyProtection="1">
      <alignment horizontal="left" vertical="center" wrapText="1"/>
      <protection hidden="1"/>
    </xf>
    <xf numFmtId="0" fontId="38" fillId="0" borderId="56" xfId="8" applyFont="1" applyFill="1" applyBorder="1" applyAlignment="1" applyProtection="1">
      <alignment horizontal="center" vertical="center" wrapText="1"/>
      <protection hidden="1"/>
    </xf>
    <xf numFmtId="0" fontId="38" fillId="0" borderId="57" xfId="8" applyFont="1" applyFill="1" applyBorder="1" applyAlignment="1" applyProtection="1">
      <alignment horizontal="center" vertical="center" wrapText="1"/>
      <protection hidden="1"/>
    </xf>
    <xf numFmtId="164" fontId="38" fillId="0" borderId="56" xfId="8" applyNumberFormat="1" applyFont="1" applyFill="1" applyBorder="1" applyAlignment="1" applyProtection="1">
      <alignment horizontal="center" vertical="center" wrapText="1"/>
      <protection hidden="1"/>
    </xf>
    <xf numFmtId="165" fontId="16" fillId="0" borderId="0" xfId="0" applyNumberFormat="1" applyFont="1" applyFill="1"/>
    <xf numFmtId="0" fontId="21" fillId="0" borderId="58" xfId="0" applyFont="1" applyFill="1" applyBorder="1" applyAlignment="1">
      <alignment horizontal="center" vertical="center" readingOrder="1"/>
    </xf>
    <xf numFmtId="0" fontId="21" fillId="0" borderId="59" xfId="0" applyFont="1" applyFill="1" applyBorder="1" applyAlignment="1">
      <alignment horizontal="left" vertical="center" readingOrder="1"/>
    </xf>
    <xf numFmtId="0" fontId="21" fillId="0" borderId="59" xfId="0" applyFont="1" applyFill="1" applyBorder="1" applyAlignment="1">
      <alignment horizontal="center" vertical="center" readingOrder="1"/>
    </xf>
    <xf numFmtId="169" fontId="41" fillId="0" borderId="13" xfId="10" applyNumberFormat="1" applyFont="1" applyFill="1" applyBorder="1" applyAlignment="1" applyProtection="1">
      <alignment horizontal="right" vertical="center"/>
      <protection hidden="1"/>
    </xf>
    <xf numFmtId="165" fontId="0" fillId="0" borderId="0" xfId="1" applyNumberFormat="1" applyFont="1" applyFill="1" applyAlignment="1">
      <alignment horizontal="center" vertical="center"/>
    </xf>
    <xf numFmtId="0" fontId="20" fillId="0" borderId="61" xfId="0" applyFont="1" applyFill="1" applyBorder="1" applyAlignment="1">
      <alignment horizontal="center" vertical="top"/>
    </xf>
    <xf numFmtId="165" fontId="21" fillId="0" borderId="59" xfId="0" applyNumberFormat="1" applyFont="1" applyFill="1" applyBorder="1" applyAlignment="1">
      <alignment horizontal="left" vertical="center" readingOrder="1"/>
    </xf>
    <xf numFmtId="0" fontId="20" fillId="0" borderId="58" xfId="0" applyFont="1" applyFill="1" applyBorder="1" applyAlignment="1">
      <alignment horizontal="center" vertical="top"/>
    </xf>
    <xf numFmtId="0" fontId="20" fillId="0" borderId="63" xfId="0" applyFont="1" applyFill="1" applyBorder="1" applyAlignment="1">
      <alignment horizontal="center" vertical="top"/>
    </xf>
    <xf numFmtId="0" fontId="0" fillId="0" borderId="64" xfId="0" applyFill="1" applyBorder="1"/>
    <xf numFmtId="165" fontId="42" fillId="0" borderId="13" xfId="10" applyNumberFormat="1" applyFont="1" applyFill="1" applyBorder="1" applyAlignment="1" applyProtection="1">
      <alignment horizontal="right" vertical="center"/>
      <protection hidden="1"/>
    </xf>
    <xf numFmtId="0" fontId="20" fillId="0" borderId="63" xfId="0" applyFont="1" applyFill="1" applyBorder="1" applyAlignment="1">
      <alignment horizontal="center" vertical="top" wrapText="1"/>
    </xf>
    <xf numFmtId="0" fontId="20" fillId="0" borderId="40" xfId="0" applyFont="1" applyFill="1" applyBorder="1" applyAlignment="1">
      <alignment vertical="top" wrapText="1"/>
    </xf>
    <xf numFmtId="0" fontId="20" fillId="0" borderId="40" xfId="0" applyFont="1" applyFill="1" applyBorder="1" applyAlignment="1">
      <alignment horizontal="left" vertical="top" wrapText="1"/>
    </xf>
    <xf numFmtId="0" fontId="20" fillId="0" borderId="40" xfId="0" applyFont="1" applyFill="1" applyBorder="1" applyAlignment="1">
      <alignment horizontal="justify" vertical="top"/>
    </xf>
    <xf numFmtId="37" fontId="20" fillId="0" borderId="135" xfId="0" applyNumberFormat="1" applyFont="1" applyFill="1" applyBorder="1" applyAlignment="1">
      <alignment horizontal="center" vertical="top"/>
    </xf>
    <xf numFmtId="37" fontId="20" fillId="0" borderId="63" xfId="0" applyNumberFormat="1" applyFont="1" applyFill="1" applyBorder="1" applyAlignment="1">
      <alignment horizontal="center" vertical="top"/>
    </xf>
    <xf numFmtId="0" fontId="38" fillId="0" borderId="41" xfId="13" applyFont="1" applyFill="1" applyBorder="1" applyAlignment="1" applyProtection="1">
      <alignment horizontal="left" vertical="center"/>
      <protection hidden="1"/>
    </xf>
    <xf numFmtId="0" fontId="38" fillId="0" borderId="42" xfId="13" applyFont="1" applyFill="1" applyBorder="1" applyAlignment="1" applyProtection="1">
      <alignment horizontal="left" vertical="center" wrapText="1"/>
      <protection hidden="1"/>
    </xf>
    <xf numFmtId="3" fontId="38" fillId="0" borderId="42" xfId="13" applyNumberFormat="1" applyFont="1" applyFill="1" applyBorder="1" applyAlignment="1" applyProtection="1">
      <alignment horizontal="center" vertical="center"/>
      <protection hidden="1"/>
    </xf>
    <xf numFmtId="170" fontId="38" fillId="0" borderId="42" xfId="13" applyNumberFormat="1" applyFont="1" applyFill="1" applyBorder="1" applyAlignment="1" applyProtection="1">
      <alignment horizontal="right" vertical="center"/>
      <protection hidden="1"/>
    </xf>
    <xf numFmtId="165" fontId="38" fillId="0" borderId="42" xfId="10" applyNumberFormat="1" applyFont="1" applyFill="1" applyBorder="1" applyAlignment="1" applyProtection="1">
      <alignment horizontal="right" vertical="center"/>
      <protection hidden="1"/>
    </xf>
    <xf numFmtId="165" fontId="38" fillId="0" borderId="10" xfId="10" applyNumberFormat="1" applyFont="1" applyFill="1" applyBorder="1" applyAlignment="1" applyProtection="1">
      <alignment horizontal="right" vertical="center"/>
      <protection hidden="1"/>
    </xf>
    <xf numFmtId="165" fontId="38" fillId="0" borderId="11" xfId="10" applyNumberFormat="1" applyFont="1" applyFill="1" applyBorder="1" applyAlignment="1" applyProtection="1">
      <alignment horizontal="right" vertical="center"/>
      <protection hidden="1"/>
    </xf>
    <xf numFmtId="1" fontId="0" fillId="0" borderId="0" xfId="0" applyNumberFormat="1" applyFill="1" applyAlignment="1">
      <alignment horizontal="center" vertical="center"/>
    </xf>
    <xf numFmtId="1" fontId="0" fillId="0" borderId="0" xfId="1" applyNumberFormat="1" applyFont="1" applyFill="1" applyAlignment="1">
      <alignment horizontal="center" vertical="center"/>
    </xf>
    <xf numFmtId="165" fontId="0" fillId="0" borderId="0" xfId="0" applyNumberFormat="1" applyFill="1" applyAlignment="1">
      <alignment horizontal="center"/>
    </xf>
    <xf numFmtId="0" fontId="15" fillId="0" borderId="0" xfId="0" applyFont="1" applyFill="1" applyAlignment="1">
      <alignment horizontal="center"/>
    </xf>
    <xf numFmtId="165" fontId="15" fillId="0" borderId="0" xfId="0" applyNumberFormat="1" applyFont="1" applyFill="1" applyAlignment="1">
      <alignment horizontal="center"/>
    </xf>
    <xf numFmtId="43" fontId="0" fillId="0" borderId="0" xfId="0" applyNumberFormat="1" applyFill="1"/>
    <xf numFmtId="0" fontId="32" fillId="123" borderId="10" xfId="3" applyFont="1" applyFill="1" applyBorder="1" applyAlignment="1">
      <alignment horizontal="center" vertical="center"/>
    </xf>
    <xf numFmtId="0" fontId="26" fillId="0" borderId="16" xfId="3" applyFont="1" applyBorder="1" applyAlignment="1">
      <alignment horizontal="center" vertical="center"/>
    </xf>
    <xf numFmtId="0" fontId="34" fillId="123" borderId="44" xfId="3" applyFont="1" applyFill="1" applyBorder="1" applyAlignment="1">
      <alignment horizontal="left" vertical="center"/>
    </xf>
    <xf numFmtId="0" fontId="22" fillId="123" borderId="170" xfId="3" applyFont="1" applyFill="1" applyBorder="1" applyAlignment="1">
      <alignment horizontal="center" vertical="center"/>
    </xf>
    <xf numFmtId="0" fontId="22" fillId="123" borderId="172" xfId="3" applyFont="1" applyFill="1" applyBorder="1" applyAlignment="1">
      <alignment horizontal="center" vertical="center"/>
    </xf>
    <xf numFmtId="0" fontId="27" fillId="0" borderId="0" xfId="3" applyFont="1" applyAlignment="1">
      <alignment horizontal="right" vertical="center"/>
    </xf>
    <xf numFmtId="10" fontId="32" fillId="123" borderId="23" xfId="2" applyNumberFormat="1" applyFont="1" applyFill="1" applyBorder="1" applyAlignment="1">
      <alignment horizontal="right" vertical="center"/>
    </xf>
    <xf numFmtId="10" fontId="22" fillId="123" borderId="23" xfId="2" applyNumberFormat="1" applyFont="1" applyFill="1" applyBorder="1" applyAlignment="1">
      <alignment horizontal="right" vertical="center"/>
    </xf>
    <xf numFmtId="10" fontId="22" fillId="123" borderId="14" xfId="2" applyNumberFormat="1" applyFont="1" applyFill="1" applyBorder="1" applyAlignment="1">
      <alignment horizontal="right" vertical="center"/>
    </xf>
    <xf numFmtId="10" fontId="32" fillId="123" borderId="161" xfId="2" applyNumberFormat="1" applyFont="1" applyFill="1" applyBorder="1" applyAlignment="1">
      <alignment horizontal="right" vertical="center"/>
    </xf>
    <xf numFmtId="10" fontId="32" fillId="123" borderId="33" xfId="2" applyNumberFormat="1" applyFont="1" applyFill="1" applyBorder="1" applyAlignment="1">
      <alignment horizontal="right" vertical="center"/>
    </xf>
    <xf numFmtId="10" fontId="26" fillId="34" borderId="49" xfId="2" applyNumberFormat="1" applyFont="1" applyFill="1" applyBorder="1" applyAlignment="1">
      <alignment horizontal="right" vertical="center"/>
    </xf>
    <xf numFmtId="10" fontId="26" fillId="123" borderId="45" xfId="2" applyNumberFormat="1" applyFont="1" applyFill="1" applyBorder="1" applyAlignment="1">
      <alignment horizontal="right" vertical="center"/>
    </xf>
    <xf numFmtId="10" fontId="22" fillId="123" borderId="171" xfId="2" applyNumberFormat="1" applyFont="1" applyFill="1" applyBorder="1" applyAlignment="1">
      <alignment horizontal="right" vertical="center"/>
    </xf>
    <xf numFmtId="10" fontId="22" fillId="123" borderId="38" xfId="2" applyNumberFormat="1" applyFont="1" applyFill="1" applyBorder="1" applyAlignment="1">
      <alignment horizontal="right" vertical="center"/>
    </xf>
    <xf numFmtId="10" fontId="22" fillId="123" borderId="39" xfId="2" applyNumberFormat="1" applyFont="1" applyFill="1" applyBorder="1" applyAlignment="1">
      <alignment horizontal="right" vertical="center"/>
    </xf>
    <xf numFmtId="165" fontId="32" fillId="39" borderId="33" xfId="3" applyNumberFormat="1" applyFont="1" applyFill="1" applyBorder="1" applyAlignment="1">
      <alignment horizontal="right" vertical="center"/>
    </xf>
    <xf numFmtId="165" fontId="26" fillId="0" borderId="0" xfId="3" applyNumberFormat="1" applyFont="1" applyAlignment="1">
      <alignment vertical="center"/>
    </xf>
    <xf numFmtId="3" fontId="26" fillId="0" borderId="0" xfId="3" applyNumberFormat="1" applyFont="1" applyAlignment="1">
      <alignment vertical="center"/>
    </xf>
    <xf numFmtId="43" fontId="26" fillId="0" borderId="0" xfId="3" applyNumberFormat="1" applyFont="1" applyAlignment="1">
      <alignment vertical="center"/>
    </xf>
    <xf numFmtId="9" fontId="27" fillId="0" borderId="0" xfId="2" applyFont="1" applyAlignment="1">
      <alignment vertical="center"/>
    </xf>
    <xf numFmtId="164" fontId="15" fillId="0" borderId="0" xfId="0" applyNumberFormat="1" applyFont="1" applyAlignment="1">
      <alignment horizontal="center"/>
    </xf>
  </cellXfs>
  <cellStyles count="63921">
    <cellStyle name=":" xfId="17" xr:uid="{00000000-0005-0000-0000-000000000000}"/>
    <cellStyle name=": 2" xfId="18" xr:uid="{00000000-0005-0000-0000-000001000000}"/>
    <cellStyle name="??" xfId="19" xr:uid="{00000000-0005-0000-0000-000002000000}"/>
    <cellStyle name="?? [0.00]_laroux" xfId="20" xr:uid="{00000000-0005-0000-0000-000003000000}"/>
    <cellStyle name="?? [0] 2" xfId="21" xr:uid="{00000000-0005-0000-0000-000004000000}"/>
    <cellStyle name="?? 2" xfId="22" xr:uid="{00000000-0005-0000-0000-000005000000}"/>
    <cellStyle name="??&amp;O?&amp;H?_x0008__x000f__x0007_?_x0007__x0001__x0001_" xfId="23" xr:uid="{00000000-0005-0000-0000-000006000000}"/>
    <cellStyle name="??&amp;O?&amp;H?_x0008_??_x0007__x0001__x0001_" xfId="24" xr:uid="{00000000-0005-0000-0000-000007000000}"/>
    <cellStyle name="???? [0.00]_laroux" xfId="25" xr:uid="{00000000-0005-0000-0000-000008000000}"/>
    <cellStyle name="????_laroux" xfId="26" xr:uid="{00000000-0005-0000-0000-000009000000}"/>
    <cellStyle name="??_??" xfId="27" xr:uid="{00000000-0005-0000-0000-00000A000000}"/>
    <cellStyle name="_05.08.12_BOQ HIAL" xfId="28" xr:uid="{00000000-0005-0000-0000-00000B000000}"/>
    <cellStyle name="_Angsana" xfId="29" xr:uid="{00000000-0005-0000-0000-00000C000000}"/>
    <cellStyle name="_Annex to RA Bill 3 &amp;amp_ 3A1" xfId="30" xr:uid="{00000000-0005-0000-0000-00000D000000}"/>
    <cellStyle name="_AUSTIN" xfId="31" xr:uid="{00000000-0005-0000-0000-00000E000000}"/>
    <cellStyle name="_Aztec" xfId="32" xr:uid="{00000000-0005-0000-0000-00000F000000}"/>
    <cellStyle name="_certified santech bill-3" xfId="33" xr:uid="{00000000-0005-0000-0000-000010000000}"/>
    <cellStyle name="_DIAL Terminal T3 - Structure  final 12th Jul-07 for Client" xfId="34" xr:uid="{00000000-0005-0000-0000-000011000000}"/>
    <cellStyle name="_eta" xfId="35" xr:uid="{00000000-0005-0000-0000-000012000000}"/>
    <cellStyle name="_ETA_RAB1_certified" xfId="36" xr:uid="{00000000-0005-0000-0000-000013000000}"/>
    <cellStyle name="_FINAL ETA" xfId="37" xr:uid="{00000000-0005-0000-0000-000014000000}"/>
    <cellStyle name="_Fire Fighting Works" xfId="38" xr:uid="{00000000-0005-0000-0000-000015000000}"/>
    <cellStyle name="_Glaxo-Smithkline" xfId="39" xr:uid="{00000000-0005-0000-0000-000016000000}"/>
    <cellStyle name="_Google" xfId="40" xr:uid="{00000000-0005-0000-0000-000017000000}"/>
    <cellStyle name="_H P campus" xfId="41" xr:uid="{00000000-0005-0000-0000-000018000000}"/>
    <cellStyle name="_H.P. - Brigade Hul-Kul-Bills" xfId="42" xr:uid="{00000000-0005-0000-0000-000019000000}"/>
    <cellStyle name="_H.P. - Brigade Hul-Kul-Bills_Hinduja workings - Rev 0" xfId="43" xr:uid="{00000000-0005-0000-0000-00001A000000}"/>
    <cellStyle name="_HYD AIRPORT -R2 - 08-09-05 - SOFT" xfId="44" xr:uid="{00000000-0005-0000-0000-00001B000000}"/>
    <cellStyle name="_kafex_RA_04" xfId="45" xr:uid="{00000000-0005-0000-0000-00001C000000}"/>
    <cellStyle name="_KFAEX__RAB-2-certified" xfId="46" xr:uid="{00000000-0005-0000-0000-00001D000000}"/>
    <cellStyle name="_Mantri - Revised" xfId="47" xr:uid="{00000000-0005-0000-0000-00001E000000}"/>
    <cellStyle name="_Mantri - Revised_Hinduja workings - Rev 0" xfId="48" xr:uid="{00000000-0005-0000-0000-00001F000000}"/>
    <cellStyle name="_M-BOOK BILL-6 (EXT)-Final" xfId="49" xr:uid="{00000000-0005-0000-0000-000020000000}"/>
    <cellStyle name="_MERB-263-B" xfId="50" xr:uid="{00000000-0005-0000-0000-000021000000}"/>
    <cellStyle name="_MERB-263-B(Final Abstract)" xfId="51" xr:uid="{00000000-0005-0000-0000-000022000000}"/>
    <cellStyle name="_Micron- Certified" xfId="52" xr:uid="{00000000-0005-0000-0000-000023000000}"/>
    <cellStyle name="_Micron RAB-4 Certified" xfId="53" xr:uid="{00000000-0005-0000-0000-000024000000}"/>
    <cellStyle name="_Micron RAB-5 Certified(Final-13-11-06)" xfId="54" xr:uid="{00000000-0005-0000-0000-000025000000}"/>
    <cellStyle name="_Micron RAB-5Certified(Final)" xfId="55" xr:uid="{00000000-0005-0000-0000-000026000000}"/>
    <cellStyle name="_Ocwen - 1" xfId="56" xr:uid="{00000000-0005-0000-0000-000027000000}"/>
    <cellStyle name="_Ocwen - Ñ" xfId="57" xr:uid="{00000000-0005-0000-0000-000028000000}"/>
    <cellStyle name="_OTIS RA-1 (Certified)Dated 02.06.06" xfId="58" xr:uid="{00000000-0005-0000-0000-000029000000}"/>
    <cellStyle name="_OTIS RA-1 final -Certified - Dated 08.06.06( R2)" xfId="59" xr:uid="{00000000-0005-0000-0000-00002A000000}"/>
    <cellStyle name="_OTIS_RA_03" xfId="60" xr:uid="{00000000-0005-0000-0000-00002B000000}"/>
    <cellStyle name="_OTIS_RA-02 c&amp;b certified" xfId="61" xr:uid="{00000000-0005-0000-0000-00002C000000}"/>
    <cellStyle name="_OTIS_RA-03 c&amp;b certified" xfId="62" xr:uid="{00000000-0005-0000-0000-00002D000000}"/>
    <cellStyle name="_Overheads" xfId="63" xr:uid="{00000000-0005-0000-0000-00002E000000}"/>
    <cellStyle name="_Prestige - HP Campus" xfId="64" xr:uid="{00000000-0005-0000-0000-00002F000000}"/>
    <cellStyle name="_Prestige Corporate Office" xfId="65" xr:uid="{00000000-0005-0000-0000-000030000000}"/>
    <cellStyle name="_R(1).A_01_Santech(certified)" xfId="66" xr:uid="{00000000-0005-0000-0000-000031000000}"/>
    <cellStyle name="_R(1).A_01_Santech-final-certified" xfId="67" xr:uid="{00000000-0005-0000-0000-000032000000}"/>
    <cellStyle name="_RA - BILL - 4 - certified" xfId="68" xr:uid="{00000000-0005-0000-0000-000033000000}"/>
    <cellStyle name="_RA_01_KAFAX-CERTIFIED" xfId="69" xr:uid="{00000000-0005-0000-0000-000034000000}"/>
    <cellStyle name="_RA_01_KAFAX-final-certified" xfId="70" xr:uid="{00000000-0005-0000-0000-000035000000}"/>
    <cellStyle name="_rab-02" xfId="71" xr:uid="{00000000-0005-0000-0000-000036000000}"/>
    <cellStyle name="_rab-03" xfId="72" xr:uid="{00000000-0005-0000-0000-000037000000}"/>
    <cellStyle name="_RMZ  Futura" xfId="73" xr:uid="{00000000-0005-0000-0000-000038000000}"/>
    <cellStyle name="_S.G. Software - BOQ" xfId="74" xr:uid="{00000000-0005-0000-0000-000039000000}"/>
    <cellStyle name="_Santech_bill_certified" xfId="75" xr:uid="{00000000-0005-0000-0000-00003A000000}"/>
    <cellStyle name="_Santech_M.Sheet-Abstract" xfId="76" xr:uid="{00000000-0005-0000-0000-00003B000000}"/>
    <cellStyle name="_SANTECH_RAB_2-CERTIFIED" xfId="77" xr:uid="{00000000-0005-0000-0000-00003C000000}"/>
    <cellStyle name="_TCS working" xfId="78" xr:uid="{00000000-0005-0000-0000-00003D000000}"/>
    <cellStyle name="_Vysya Bank - Mittal Towers" xfId="79" xr:uid="{00000000-0005-0000-0000-00003E000000}"/>
    <cellStyle name="_Working micron Ext.Final" xfId="80" xr:uid="{00000000-0005-0000-0000-00003F000000}"/>
    <cellStyle name="•W_Electrical" xfId="81" xr:uid="{00000000-0005-0000-0000-000040000000}"/>
    <cellStyle name="W_STDFOR" xfId="63829" xr:uid="{00000000-0005-0000-0000-000041000000}"/>
    <cellStyle name="0" xfId="82" xr:uid="{00000000-0005-0000-0000-000042000000}"/>
    <cellStyle name="0 10" xfId="83" xr:uid="{00000000-0005-0000-0000-000043000000}"/>
    <cellStyle name="0 10 2" xfId="84" xr:uid="{00000000-0005-0000-0000-000044000000}"/>
    <cellStyle name="0 10 2 2" xfId="85" xr:uid="{00000000-0005-0000-0000-000045000000}"/>
    <cellStyle name="0 10 3" xfId="86" xr:uid="{00000000-0005-0000-0000-000046000000}"/>
    <cellStyle name="0 10 3 2" xfId="87" xr:uid="{00000000-0005-0000-0000-000047000000}"/>
    <cellStyle name="0 10 4" xfId="88" xr:uid="{00000000-0005-0000-0000-000048000000}"/>
    <cellStyle name="0 11" xfId="89" xr:uid="{00000000-0005-0000-0000-000049000000}"/>
    <cellStyle name="0 11 2" xfId="90" xr:uid="{00000000-0005-0000-0000-00004A000000}"/>
    <cellStyle name="0 12" xfId="91" xr:uid="{00000000-0005-0000-0000-00004B000000}"/>
    <cellStyle name="0 12 2" xfId="92" xr:uid="{00000000-0005-0000-0000-00004C000000}"/>
    <cellStyle name="0 13" xfId="93" xr:uid="{00000000-0005-0000-0000-00004D000000}"/>
    <cellStyle name="0 13 2" xfId="94" xr:uid="{00000000-0005-0000-0000-00004E000000}"/>
    <cellStyle name="0 14" xfId="95" xr:uid="{00000000-0005-0000-0000-00004F000000}"/>
    <cellStyle name="0 15" xfId="96" xr:uid="{00000000-0005-0000-0000-000050000000}"/>
    <cellStyle name="0 16" xfId="97" xr:uid="{00000000-0005-0000-0000-000051000000}"/>
    <cellStyle name="0 17" xfId="98" xr:uid="{00000000-0005-0000-0000-000052000000}"/>
    <cellStyle name="0 18" xfId="99" xr:uid="{00000000-0005-0000-0000-000053000000}"/>
    <cellStyle name="0 19" xfId="100" xr:uid="{00000000-0005-0000-0000-000054000000}"/>
    <cellStyle name="0 2" xfId="101" xr:uid="{00000000-0005-0000-0000-000055000000}"/>
    <cellStyle name="0 2 10" xfId="102" xr:uid="{00000000-0005-0000-0000-000056000000}"/>
    <cellStyle name="0 2 10 2" xfId="103" xr:uid="{00000000-0005-0000-0000-000057000000}"/>
    <cellStyle name="0 2 11" xfId="104" xr:uid="{00000000-0005-0000-0000-000058000000}"/>
    <cellStyle name="0 2 11 2" xfId="105" xr:uid="{00000000-0005-0000-0000-000059000000}"/>
    <cellStyle name="0 2 12" xfId="106" xr:uid="{00000000-0005-0000-0000-00005A000000}"/>
    <cellStyle name="0 2 13" xfId="107" xr:uid="{00000000-0005-0000-0000-00005B000000}"/>
    <cellStyle name="0 2 14" xfId="108" xr:uid="{00000000-0005-0000-0000-00005C000000}"/>
    <cellStyle name="0 2 15" xfId="109" xr:uid="{00000000-0005-0000-0000-00005D000000}"/>
    <cellStyle name="0 2 2" xfId="110" xr:uid="{00000000-0005-0000-0000-00005E000000}"/>
    <cellStyle name="0 2 2 10" xfId="111" xr:uid="{00000000-0005-0000-0000-00005F000000}"/>
    <cellStyle name="0 2 2 11" xfId="112" xr:uid="{00000000-0005-0000-0000-000060000000}"/>
    <cellStyle name="0 2 2 12" xfId="113" xr:uid="{00000000-0005-0000-0000-000061000000}"/>
    <cellStyle name="0 2 2 13" xfId="114" xr:uid="{00000000-0005-0000-0000-000062000000}"/>
    <cellStyle name="0 2 2 2" xfId="115" xr:uid="{00000000-0005-0000-0000-000063000000}"/>
    <cellStyle name="0 2 2 2 10" xfId="116" xr:uid="{00000000-0005-0000-0000-000064000000}"/>
    <cellStyle name="0 2 2 2 11" xfId="117" xr:uid="{00000000-0005-0000-0000-000065000000}"/>
    <cellStyle name="0 2 2 2 12" xfId="118" xr:uid="{00000000-0005-0000-0000-000066000000}"/>
    <cellStyle name="0 2 2 2 2" xfId="119" xr:uid="{00000000-0005-0000-0000-000067000000}"/>
    <cellStyle name="0 2 2 2 2 2" xfId="120" xr:uid="{00000000-0005-0000-0000-000068000000}"/>
    <cellStyle name="0 2 2 2 2 2 2" xfId="121" xr:uid="{00000000-0005-0000-0000-000069000000}"/>
    <cellStyle name="0 2 2 2 2 3" xfId="122" xr:uid="{00000000-0005-0000-0000-00006A000000}"/>
    <cellStyle name="0 2 2 2 2 3 2" xfId="123" xr:uid="{00000000-0005-0000-0000-00006B000000}"/>
    <cellStyle name="0 2 2 2 2 4" xfId="124" xr:uid="{00000000-0005-0000-0000-00006C000000}"/>
    <cellStyle name="0 2 2 2 3" xfId="125" xr:uid="{00000000-0005-0000-0000-00006D000000}"/>
    <cellStyle name="0 2 2 2 3 2" xfId="126" xr:uid="{00000000-0005-0000-0000-00006E000000}"/>
    <cellStyle name="0 2 2 2 3 2 2" xfId="127" xr:uid="{00000000-0005-0000-0000-00006F000000}"/>
    <cellStyle name="0 2 2 2 3 3" xfId="128" xr:uid="{00000000-0005-0000-0000-000070000000}"/>
    <cellStyle name="0 2 2 2 3 3 2" xfId="129" xr:uid="{00000000-0005-0000-0000-000071000000}"/>
    <cellStyle name="0 2 2 2 3 4" xfId="130" xr:uid="{00000000-0005-0000-0000-000072000000}"/>
    <cellStyle name="0 2 2 2 4" xfId="131" xr:uid="{00000000-0005-0000-0000-000073000000}"/>
    <cellStyle name="0 2 2 2 4 2" xfId="132" xr:uid="{00000000-0005-0000-0000-000074000000}"/>
    <cellStyle name="0 2 2 2 5" xfId="133" xr:uid="{00000000-0005-0000-0000-000075000000}"/>
    <cellStyle name="0 2 2 2 5 2" xfId="134" xr:uid="{00000000-0005-0000-0000-000076000000}"/>
    <cellStyle name="0 2 2 2 6" xfId="135" xr:uid="{00000000-0005-0000-0000-000077000000}"/>
    <cellStyle name="0 2 2 2 7" xfId="136" xr:uid="{00000000-0005-0000-0000-000078000000}"/>
    <cellStyle name="0 2 2 2 8" xfId="137" xr:uid="{00000000-0005-0000-0000-000079000000}"/>
    <cellStyle name="0 2 2 2 9" xfId="138" xr:uid="{00000000-0005-0000-0000-00007A000000}"/>
    <cellStyle name="0 2 2 3" xfId="139" xr:uid="{00000000-0005-0000-0000-00007B000000}"/>
    <cellStyle name="0 2 2 3 2" xfId="140" xr:uid="{00000000-0005-0000-0000-00007C000000}"/>
    <cellStyle name="0 2 2 3 2 2" xfId="141" xr:uid="{00000000-0005-0000-0000-00007D000000}"/>
    <cellStyle name="0 2 2 3 3" xfId="142" xr:uid="{00000000-0005-0000-0000-00007E000000}"/>
    <cellStyle name="0 2 2 3 3 2" xfId="143" xr:uid="{00000000-0005-0000-0000-00007F000000}"/>
    <cellStyle name="0 2 2 3 4" xfId="144" xr:uid="{00000000-0005-0000-0000-000080000000}"/>
    <cellStyle name="0 2 2 4" xfId="145" xr:uid="{00000000-0005-0000-0000-000081000000}"/>
    <cellStyle name="0 2 2 4 2" xfId="146" xr:uid="{00000000-0005-0000-0000-000082000000}"/>
    <cellStyle name="0 2 2 4 2 2" xfId="147" xr:uid="{00000000-0005-0000-0000-000083000000}"/>
    <cellStyle name="0 2 2 4 3" xfId="148" xr:uid="{00000000-0005-0000-0000-000084000000}"/>
    <cellStyle name="0 2 2 4 3 2" xfId="149" xr:uid="{00000000-0005-0000-0000-000085000000}"/>
    <cellStyle name="0 2 2 4 4" xfId="150" xr:uid="{00000000-0005-0000-0000-000086000000}"/>
    <cellStyle name="0 2 2 5" xfId="151" xr:uid="{00000000-0005-0000-0000-000087000000}"/>
    <cellStyle name="0 2 2 5 2" xfId="152" xr:uid="{00000000-0005-0000-0000-000088000000}"/>
    <cellStyle name="0 2 2 5 2 2" xfId="153" xr:uid="{00000000-0005-0000-0000-000089000000}"/>
    <cellStyle name="0 2 2 5 3" xfId="154" xr:uid="{00000000-0005-0000-0000-00008A000000}"/>
    <cellStyle name="0 2 2 5 3 2" xfId="155" xr:uid="{00000000-0005-0000-0000-00008B000000}"/>
    <cellStyle name="0 2 2 5 4" xfId="156" xr:uid="{00000000-0005-0000-0000-00008C000000}"/>
    <cellStyle name="0 2 2 6" xfId="157" xr:uid="{00000000-0005-0000-0000-00008D000000}"/>
    <cellStyle name="0 2 2 6 2" xfId="158" xr:uid="{00000000-0005-0000-0000-00008E000000}"/>
    <cellStyle name="0 2 2 7" xfId="159" xr:uid="{00000000-0005-0000-0000-00008F000000}"/>
    <cellStyle name="0 2 2 7 2" xfId="160" xr:uid="{00000000-0005-0000-0000-000090000000}"/>
    <cellStyle name="0 2 2 8" xfId="161" xr:uid="{00000000-0005-0000-0000-000091000000}"/>
    <cellStyle name="0 2 2 9" xfId="162" xr:uid="{00000000-0005-0000-0000-000092000000}"/>
    <cellStyle name="0 2 3" xfId="163" xr:uid="{00000000-0005-0000-0000-000093000000}"/>
    <cellStyle name="0 2 3 10" xfId="164" xr:uid="{00000000-0005-0000-0000-000094000000}"/>
    <cellStyle name="0 2 3 11" xfId="165" xr:uid="{00000000-0005-0000-0000-000095000000}"/>
    <cellStyle name="0 2 3 12" xfId="166" xr:uid="{00000000-0005-0000-0000-000096000000}"/>
    <cellStyle name="0 2 3 2" xfId="167" xr:uid="{00000000-0005-0000-0000-000097000000}"/>
    <cellStyle name="0 2 3 2 2" xfId="168" xr:uid="{00000000-0005-0000-0000-000098000000}"/>
    <cellStyle name="0 2 3 2 2 2" xfId="169" xr:uid="{00000000-0005-0000-0000-000099000000}"/>
    <cellStyle name="0 2 3 2 2 2 2" xfId="170" xr:uid="{00000000-0005-0000-0000-00009A000000}"/>
    <cellStyle name="0 2 3 2 2 3" xfId="171" xr:uid="{00000000-0005-0000-0000-00009B000000}"/>
    <cellStyle name="0 2 3 2 2 3 2" xfId="172" xr:uid="{00000000-0005-0000-0000-00009C000000}"/>
    <cellStyle name="0 2 3 2 2 4" xfId="173" xr:uid="{00000000-0005-0000-0000-00009D000000}"/>
    <cellStyle name="0 2 3 2 3" xfId="174" xr:uid="{00000000-0005-0000-0000-00009E000000}"/>
    <cellStyle name="0 2 3 2 3 2" xfId="175" xr:uid="{00000000-0005-0000-0000-00009F000000}"/>
    <cellStyle name="0 2 3 2 3 2 2" xfId="176" xr:uid="{00000000-0005-0000-0000-0000A0000000}"/>
    <cellStyle name="0 2 3 2 3 3" xfId="177" xr:uid="{00000000-0005-0000-0000-0000A1000000}"/>
    <cellStyle name="0 2 3 2 3 3 2" xfId="178" xr:uid="{00000000-0005-0000-0000-0000A2000000}"/>
    <cellStyle name="0 2 3 2 3 4" xfId="179" xr:uid="{00000000-0005-0000-0000-0000A3000000}"/>
    <cellStyle name="0 2 3 2 4" xfId="180" xr:uid="{00000000-0005-0000-0000-0000A4000000}"/>
    <cellStyle name="0 2 3 2 4 2" xfId="181" xr:uid="{00000000-0005-0000-0000-0000A5000000}"/>
    <cellStyle name="0 2 3 2 5" xfId="182" xr:uid="{00000000-0005-0000-0000-0000A6000000}"/>
    <cellStyle name="0 2 3 2 5 2" xfId="183" xr:uid="{00000000-0005-0000-0000-0000A7000000}"/>
    <cellStyle name="0 2 3 2 6" xfId="184" xr:uid="{00000000-0005-0000-0000-0000A8000000}"/>
    <cellStyle name="0 2 3 2 7" xfId="185" xr:uid="{00000000-0005-0000-0000-0000A9000000}"/>
    <cellStyle name="0 2 3 3" xfId="186" xr:uid="{00000000-0005-0000-0000-0000AA000000}"/>
    <cellStyle name="0 2 3 3 2" xfId="187" xr:uid="{00000000-0005-0000-0000-0000AB000000}"/>
    <cellStyle name="0 2 3 3 2 2" xfId="188" xr:uid="{00000000-0005-0000-0000-0000AC000000}"/>
    <cellStyle name="0 2 3 3 3" xfId="189" xr:uid="{00000000-0005-0000-0000-0000AD000000}"/>
    <cellStyle name="0 2 3 3 3 2" xfId="190" xr:uid="{00000000-0005-0000-0000-0000AE000000}"/>
    <cellStyle name="0 2 3 3 4" xfId="191" xr:uid="{00000000-0005-0000-0000-0000AF000000}"/>
    <cellStyle name="0 2 3 4" xfId="192" xr:uid="{00000000-0005-0000-0000-0000B0000000}"/>
    <cellStyle name="0 2 3 4 2" xfId="193" xr:uid="{00000000-0005-0000-0000-0000B1000000}"/>
    <cellStyle name="0 2 3 4 2 2" xfId="194" xr:uid="{00000000-0005-0000-0000-0000B2000000}"/>
    <cellStyle name="0 2 3 4 3" xfId="195" xr:uid="{00000000-0005-0000-0000-0000B3000000}"/>
    <cellStyle name="0 2 3 4 3 2" xfId="196" xr:uid="{00000000-0005-0000-0000-0000B4000000}"/>
    <cellStyle name="0 2 3 4 4" xfId="197" xr:uid="{00000000-0005-0000-0000-0000B5000000}"/>
    <cellStyle name="0 2 3 5" xfId="198" xr:uid="{00000000-0005-0000-0000-0000B6000000}"/>
    <cellStyle name="0 2 3 5 2" xfId="199" xr:uid="{00000000-0005-0000-0000-0000B7000000}"/>
    <cellStyle name="0 2 3 5 2 2" xfId="200" xr:uid="{00000000-0005-0000-0000-0000B8000000}"/>
    <cellStyle name="0 2 3 5 3" xfId="201" xr:uid="{00000000-0005-0000-0000-0000B9000000}"/>
    <cellStyle name="0 2 3 5 3 2" xfId="202" xr:uid="{00000000-0005-0000-0000-0000BA000000}"/>
    <cellStyle name="0 2 3 5 4" xfId="203" xr:uid="{00000000-0005-0000-0000-0000BB000000}"/>
    <cellStyle name="0 2 3 6" xfId="204" xr:uid="{00000000-0005-0000-0000-0000BC000000}"/>
    <cellStyle name="0 2 3 6 2" xfId="205" xr:uid="{00000000-0005-0000-0000-0000BD000000}"/>
    <cellStyle name="0 2 3 7" xfId="206" xr:uid="{00000000-0005-0000-0000-0000BE000000}"/>
    <cellStyle name="0 2 3 7 2" xfId="207" xr:uid="{00000000-0005-0000-0000-0000BF000000}"/>
    <cellStyle name="0 2 3 8" xfId="208" xr:uid="{00000000-0005-0000-0000-0000C0000000}"/>
    <cellStyle name="0 2 3 9" xfId="209" xr:uid="{00000000-0005-0000-0000-0000C1000000}"/>
    <cellStyle name="0 2 4" xfId="210" xr:uid="{00000000-0005-0000-0000-0000C2000000}"/>
    <cellStyle name="0 2 4 10" xfId="211" xr:uid="{00000000-0005-0000-0000-0000C3000000}"/>
    <cellStyle name="0 2 4 11" xfId="212" xr:uid="{00000000-0005-0000-0000-0000C4000000}"/>
    <cellStyle name="0 2 4 12" xfId="213" xr:uid="{00000000-0005-0000-0000-0000C5000000}"/>
    <cellStyle name="0 2 4 2" xfId="214" xr:uid="{00000000-0005-0000-0000-0000C6000000}"/>
    <cellStyle name="0 2 4 2 2" xfId="215" xr:uid="{00000000-0005-0000-0000-0000C7000000}"/>
    <cellStyle name="0 2 4 2 2 2" xfId="216" xr:uid="{00000000-0005-0000-0000-0000C8000000}"/>
    <cellStyle name="0 2 4 2 2 2 2" xfId="217" xr:uid="{00000000-0005-0000-0000-0000C9000000}"/>
    <cellStyle name="0 2 4 2 2 3" xfId="218" xr:uid="{00000000-0005-0000-0000-0000CA000000}"/>
    <cellStyle name="0 2 4 2 2 3 2" xfId="219" xr:uid="{00000000-0005-0000-0000-0000CB000000}"/>
    <cellStyle name="0 2 4 2 2 4" xfId="220" xr:uid="{00000000-0005-0000-0000-0000CC000000}"/>
    <cellStyle name="0 2 4 2 3" xfId="221" xr:uid="{00000000-0005-0000-0000-0000CD000000}"/>
    <cellStyle name="0 2 4 2 3 2" xfId="222" xr:uid="{00000000-0005-0000-0000-0000CE000000}"/>
    <cellStyle name="0 2 4 2 3 2 2" xfId="223" xr:uid="{00000000-0005-0000-0000-0000CF000000}"/>
    <cellStyle name="0 2 4 2 3 3" xfId="224" xr:uid="{00000000-0005-0000-0000-0000D0000000}"/>
    <cellStyle name="0 2 4 2 3 3 2" xfId="225" xr:uid="{00000000-0005-0000-0000-0000D1000000}"/>
    <cellStyle name="0 2 4 2 3 4" xfId="226" xr:uid="{00000000-0005-0000-0000-0000D2000000}"/>
    <cellStyle name="0 2 4 2 4" xfId="227" xr:uid="{00000000-0005-0000-0000-0000D3000000}"/>
    <cellStyle name="0 2 4 2 4 2" xfId="228" xr:uid="{00000000-0005-0000-0000-0000D4000000}"/>
    <cellStyle name="0 2 4 2 5" xfId="229" xr:uid="{00000000-0005-0000-0000-0000D5000000}"/>
    <cellStyle name="0 2 4 2 5 2" xfId="230" xr:uid="{00000000-0005-0000-0000-0000D6000000}"/>
    <cellStyle name="0 2 4 2 6" xfId="231" xr:uid="{00000000-0005-0000-0000-0000D7000000}"/>
    <cellStyle name="0 2 4 3" xfId="232" xr:uid="{00000000-0005-0000-0000-0000D8000000}"/>
    <cellStyle name="0 2 4 3 2" xfId="233" xr:uid="{00000000-0005-0000-0000-0000D9000000}"/>
    <cellStyle name="0 2 4 3 2 2" xfId="234" xr:uid="{00000000-0005-0000-0000-0000DA000000}"/>
    <cellStyle name="0 2 4 3 3" xfId="235" xr:uid="{00000000-0005-0000-0000-0000DB000000}"/>
    <cellStyle name="0 2 4 3 3 2" xfId="236" xr:uid="{00000000-0005-0000-0000-0000DC000000}"/>
    <cellStyle name="0 2 4 3 4" xfId="237" xr:uid="{00000000-0005-0000-0000-0000DD000000}"/>
    <cellStyle name="0 2 4 4" xfId="238" xr:uid="{00000000-0005-0000-0000-0000DE000000}"/>
    <cellStyle name="0 2 4 4 2" xfId="239" xr:uid="{00000000-0005-0000-0000-0000DF000000}"/>
    <cellStyle name="0 2 4 4 2 2" xfId="240" xr:uid="{00000000-0005-0000-0000-0000E0000000}"/>
    <cellStyle name="0 2 4 4 3" xfId="241" xr:uid="{00000000-0005-0000-0000-0000E1000000}"/>
    <cellStyle name="0 2 4 4 3 2" xfId="242" xr:uid="{00000000-0005-0000-0000-0000E2000000}"/>
    <cellStyle name="0 2 4 4 4" xfId="243" xr:uid="{00000000-0005-0000-0000-0000E3000000}"/>
    <cellStyle name="0 2 4 5" xfId="244" xr:uid="{00000000-0005-0000-0000-0000E4000000}"/>
    <cellStyle name="0 2 4 5 2" xfId="245" xr:uid="{00000000-0005-0000-0000-0000E5000000}"/>
    <cellStyle name="0 2 4 5 2 2" xfId="246" xr:uid="{00000000-0005-0000-0000-0000E6000000}"/>
    <cellStyle name="0 2 4 5 3" xfId="247" xr:uid="{00000000-0005-0000-0000-0000E7000000}"/>
    <cellStyle name="0 2 4 5 3 2" xfId="248" xr:uid="{00000000-0005-0000-0000-0000E8000000}"/>
    <cellStyle name="0 2 4 5 4" xfId="249" xr:uid="{00000000-0005-0000-0000-0000E9000000}"/>
    <cellStyle name="0 2 4 6" xfId="250" xr:uid="{00000000-0005-0000-0000-0000EA000000}"/>
    <cellStyle name="0 2 4 6 2" xfId="251" xr:uid="{00000000-0005-0000-0000-0000EB000000}"/>
    <cellStyle name="0 2 4 7" xfId="252" xr:uid="{00000000-0005-0000-0000-0000EC000000}"/>
    <cellStyle name="0 2 4 7 2" xfId="253" xr:uid="{00000000-0005-0000-0000-0000ED000000}"/>
    <cellStyle name="0 2 4 8" xfId="254" xr:uid="{00000000-0005-0000-0000-0000EE000000}"/>
    <cellStyle name="0 2 4 9" xfId="255" xr:uid="{00000000-0005-0000-0000-0000EF000000}"/>
    <cellStyle name="0 2 5" xfId="256" xr:uid="{00000000-0005-0000-0000-0000F0000000}"/>
    <cellStyle name="0 2 5 2" xfId="257" xr:uid="{00000000-0005-0000-0000-0000F1000000}"/>
    <cellStyle name="0 2 5 2 2" xfId="258" xr:uid="{00000000-0005-0000-0000-0000F2000000}"/>
    <cellStyle name="0 2 5 2 2 2" xfId="259" xr:uid="{00000000-0005-0000-0000-0000F3000000}"/>
    <cellStyle name="0 2 5 2 2 2 2" xfId="260" xr:uid="{00000000-0005-0000-0000-0000F4000000}"/>
    <cellStyle name="0 2 5 2 2 3" xfId="261" xr:uid="{00000000-0005-0000-0000-0000F5000000}"/>
    <cellStyle name="0 2 5 2 2 3 2" xfId="262" xr:uid="{00000000-0005-0000-0000-0000F6000000}"/>
    <cellStyle name="0 2 5 2 2 4" xfId="263" xr:uid="{00000000-0005-0000-0000-0000F7000000}"/>
    <cellStyle name="0 2 5 2 3" xfId="264" xr:uid="{00000000-0005-0000-0000-0000F8000000}"/>
    <cellStyle name="0 2 5 2 3 2" xfId="265" xr:uid="{00000000-0005-0000-0000-0000F9000000}"/>
    <cellStyle name="0 2 5 2 3 2 2" xfId="266" xr:uid="{00000000-0005-0000-0000-0000FA000000}"/>
    <cellStyle name="0 2 5 2 3 3" xfId="267" xr:uid="{00000000-0005-0000-0000-0000FB000000}"/>
    <cellStyle name="0 2 5 2 3 3 2" xfId="268" xr:uid="{00000000-0005-0000-0000-0000FC000000}"/>
    <cellStyle name="0 2 5 2 3 4" xfId="269" xr:uid="{00000000-0005-0000-0000-0000FD000000}"/>
    <cellStyle name="0 2 5 2 4" xfId="270" xr:uid="{00000000-0005-0000-0000-0000FE000000}"/>
    <cellStyle name="0 2 5 2 4 2" xfId="271" xr:uid="{00000000-0005-0000-0000-0000FF000000}"/>
    <cellStyle name="0 2 5 2 5" xfId="272" xr:uid="{00000000-0005-0000-0000-000000010000}"/>
    <cellStyle name="0 2 5 2 5 2" xfId="273" xr:uid="{00000000-0005-0000-0000-000001010000}"/>
    <cellStyle name="0 2 5 2 6" xfId="274" xr:uid="{00000000-0005-0000-0000-000002010000}"/>
    <cellStyle name="0 2 5 3" xfId="275" xr:uid="{00000000-0005-0000-0000-000003010000}"/>
    <cellStyle name="0 2 5 3 2" xfId="276" xr:uid="{00000000-0005-0000-0000-000004010000}"/>
    <cellStyle name="0 2 5 3 2 2" xfId="277" xr:uid="{00000000-0005-0000-0000-000005010000}"/>
    <cellStyle name="0 2 5 3 3" xfId="278" xr:uid="{00000000-0005-0000-0000-000006010000}"/>
    <cellStyle name="0 2 5 3 3 2" xfId="279" xr:uid="{00000000-0005-0000-0000-000007010000}"/>
    <cellStyle name="0 2 5 3 4" xfId="280" xr:uid="{00000000-0005-0000-0000-000008010000}"/>
    <cellStyle name="0 2 5 4" xfId="281" xr:uid="{00000000-0005-0000-0000-000009010000}"/>
    <cellStyle name="0 2 5 4 2" xfId="282" xr:uid="{00000000-0005-0000-0000-00000A010000}"/>
    <cellStyle name="0 2 5 4 2 2" xfId="283" xr:uid="{00000000-0005-0000-0000-00000B010000}"/>
    <cellStyle name="0 2 5 4 3" xfId="284" xr:uid="{00000000-0005-0000-0000-00000C010000}"/>
    <cellStyle name="0 2 5 4 3 2" xfId="285" xr:uid="{00000000-0005-0000-0000-00000D010000}"/>
    <cellStyle name="0 2 5 4 4" xfId="286" xr:uid="{00000000-0005-0000-0000-00000E010000}"/>
    <cellStyle name="0 2 5 5" xfId="287" xr:uid="{00000000-0005-0000-0000-00000F010000}"/>
    <cellStyle name="0 2 5 5 2" xfId="288" xr:uid="{00000000-0005-0000-0000-000010010000}"/>
    <cellStyle name="0 2 5 5 2 2" xfId="289" xr:uid="{00000000-0005-0000-0000-000011010000}"/>
    <cellStyle name="0 2 5 5 3" xfId="290" xr:uid="{00000000-0005-0000-0000-000012010000}"/>
    <cellStyle name="0 2 5 5 3 2" xfId="291" xr:uid="{00000000-0005-0000-0000-000013010000}"/>
    <cellStyle name="0 2 5 5 4" xfId="292" xr:uid="{00000000-0005-0000-0000-000014010000}"/>
    <cellStyle name="0 2 5 6" xfId="293" xr:uid="{00000000-0005-0000-0000-000015010000}"/>
    <cellStyle name="0 2 5 6 2" xfId="294" xr:uid="{00000000-0005-0000-0000-000016010000}"/>
    <cellStyle name="0 2 5 7" xfId="295" xr:uid="{00000000-0005-0000-0000-000017010000}"/>
    <cellStyle name="0 2 5 7 2" xfId="296" xr:uid="{00000000-0005-0000-0000-000018010000}"/>
    <cellStyle name="0 2 5 8" xfId="297" xr:uid="{00000000-0005-0000-0000-000019010000}"/>
    <cellStyle name="0 2 5 9" xfId="298" xr:uid="{00000000-0005-0000-0000-00001A010000}"/>
    <cellStyle name="0 2 6" xfId="299" xr:uid="{00000000-0005-0000-0000-00001B010000}"/>
    <cellStyle name="0 2 6 2" xfId="300" xr:uid="{00000000-0005-0000-0000-00001C010000}"/>
    <cellStyle name="0 2 6 2 2" xfId="301" xr:uid="{00000000-0005-0000-0000-00001D010000}"/>
    <cellStyle name="0 2 6 2 2 2" xfId="302" xr:uid="{00000000-0005-0000-0000-00001E010000}"/>
    <cellStyle name="0 2 6 2 2 2 2" xfId="303" xr:uid="{00000000-0005-0000-0000-00001F010000}"/>
    <cellStyle name="0 2 6 2 2 3" xfId="304" xr:uid="{00000000-0005-0000-0000-000020010000}"/>
    <cellStyle name="0 2 6 2 2 3 2" xfId="305" xr:uid="{00000000-0005-0000-0000-000021010000}"/>
    <cellStyle name="0 2 6 2 2 4" xfId="306" xr:uid="{00000000-0005-0000-0000-000022010000}"/>
    <cellStyle name="0 2 6 2 3" xfId="307" xr:uid="{00000000-0005-0000-0000-000023010000}"/>
    <cellStyle name="0 2 6 2 3 2" xfId="308" xr:uid="{00000000-0005-0000-0000-000024010000}"/>
    <cellStyle name="0 2 6 2 3 2 2" xfId="309" xr:uid="{00000000-0005-0000-0000-000025010000}"/>
    <cellStyle name="0 2 6 2 3 3" xfId="310" xr:uid="{00000000-0005-0000-0000-000026010000}"/>
    <cellStyle name="0 2 6 2 3 3 2" xfId="311" xr:uid="{00000000-0005-0000-0000-000027010000}"/>
    <cellStyle name="0 2 6 2 3 4" xfId="312" xr:uid="{00000000-0005-0000-0000-000028010000}"/>
    <cellStyle name="0 2 6 2 4" xfId="313" xr:uid="{00000000-0005-0000-0000-000029010000}"/>
    <cellStyle name="0 2 6 2 4 2" xfId="314" xr:uid="{00000000-0005-0000-0000-00002A010000}"/>
    <cellStyle name="0 2 6 2 5" xfId="315" xr:uid="{00000000-0005-0000-0000-00002B010000}"/>
    <cellStyle name="0 2 6 2 5 2" xfId="316" xr:uid="{00000000-0005-0000-0000-00002C010000}"/>
    <cellStyle name="0 2 6 2 6" xfId="317" xr:uid="{00000000-0005-0000-0000-00002D010000}"/>
    <cellStyle name="0 2 6 3" xfId="318" xr:uid="{00000000-0005-0000-0000-00002E010000}"/>
    <cellStyle name="0 2 6 3 2" xfId="319" xr:uid="{00000000-0005-0000-0000-00002F010000}"/>
    <cellStyle name="0 2 6 3 2 2" xfId="320" xr:uid="{00000000-0005-0000-0000-000030010000}"/>
    <cellStyle name="0 2 6 3 3" xfId="321" xr:uid="{00000000-0005-0000-0000-000031010000}"/>
    <cellStyle name="0 2 6 3 3 2" xfId="322" xr:uid="{00000000-0005-0000-0000-000032010000}"/>
    <cellStyle name="0 2 6 3 4" xfId="323" xr:uid="{00000000-0005-0000-0000-000033010000}"/>
    <cellStyle name="0 2 6 4" xfId="324" xr:uid="{00000000-0005-0000-0000-000034010000}"/>
    <cellStyle name="0 2 6 4 2" xfId="325" xr:uid="{00000000-0005-0000-0000-000035010000}"/>
    <cellStyle name="0 2 6 4 2 2" xfId="326" xr:uid="{00000000-0005-0000-0000-000036010000}"/>
    <cellStyle name="0 2 6 4 3" xfId="327" xr:uid="{00000000-0005-0000-0000-000037010000}"/>
    <cellStyle name="0 2 6 4 3 2" xfId="328" xr:uid="{00000000-0005-0000-0000-000038010000}"/>
    <cellStyle name="0 2 6 4 4" xfId="329" xr:uid="{00000000-0005-0000-0000-000039010000}"/>
    <cellStyle name="0 2 6 5" xfId="330" xr:uid="{00000000-0005-0000-0000-00003A010000}"/>
    <cellStyle name="0 2 6 5 2" xfId="331" xr:uid="{00000000-0005-0000-0000-00003B010000}"/>
    <cellStyle name="0 2 6 5 2 2" xfId="332" xr:uid="{00000000-0005-0000-0000-00003C010000}"/>
    <cellStyle name="0 2 6 5 3" xfId="333" xr:uid="{00000000-0005-0000-0000-00003D010000}"/>
    <cellStyle name="0 2 6 5 3 2" xfId="334" xr:uid="{00000000-0005-0000-0000-00003E010000}"/>
    <cellStyle name="0 2 6 5 4" xfId="335" xr:uid="{00000000-0005-0000-0000-00003F010000}"/>
    <cellStyle name="0 2 6 6" xfId="336" xr:uid="{00000000-0005-0000-0000-000040010000}"/>
    <cellStyle name="0 2 6 6 2" xfId="337" xr:uid="{00000000-0005-0000-0000-000041010000}"/>
    <cellStyle name="0 2 6 7" xfId="338" xr:uid="{00000000-0005-0000-0000-000042010000}"/>
    <cellStyle name="0 2 6 7 2" xfId="339" xr:uid="{00000000-0005-0000-0000-000043010000}"/>
    <cellStyle name="0 2 6 8" xfId="340" xr:uid="{00000000-0005-0000-0000-000044010000}"/>
    <cellStyle name="0 2 7" xfId="341" xr:uid="{00000000-0005-0000-0000-000045010000}"/>
    <cellStyle name="0 2 7 2" xfId="342" xr:uid="{00000000-0005-0000-0000-000046010000}"/>
    <cellStyle name="0 2 7 2 2" xfId="343" xr:uid="{00000000-0005-0000-0000-000047010000}"/>
    <cellStyle name="0 2 7 2 2 2" xfId="344" xr:uid="{00000000-0005-0000-0000-000048010000}"/>
    <cellStyle name="0 2 7 2 3" xfId="345" xr:uid="{00000000-0005-0000-0000-000049010000}"/>
    <cellStyle name="0 2 7 2 3 2" xfId="346" xr:uid="{00000000-0005-0000-0000-00004A010000}"/>
    <cellStyle name="0 2 7 2 4" xfId="347" xr:uid="{00000000-0005-0000-0000-00004B010000}"/>
    <cellStyle name="0 2 7 3" xfId="348" xr:uid="{00000000-0005-0000-0000-00004C010000}"/>
    <cellStyle name="0 2 7 3 2" xfId="349" xr:uid="{00000000-0005-0000-0000-00004D010000}"/>
    <cellStyle name="0 2 7 3 2 2" xfId="350" xr:uid="{00000000-0005-0000-0000-00004E010000}"/>
    <cellStyle name="0 2 7 3 3" xfId="351" xr:uid="{00000000-0005-0000-0000-00004F010000}"/>
    <cellStyle name="0 2 7 3 3 2" xfId="352" xr:uid="{00000000-0005-0000-0000-000050010000}"/>
    <cellStyle name="0 2 7 3 4" xfId="353" xr:uid="{00000000-0005-0000-0000-000051010000}"/>
    <cellStyle name="0 2 7 4" xfId="354" xr:uid="{00000000-0005-0000-0000-000052010000}"/>
    <cellStyle name="0 2 7 4 2" xfId="355" xr:uid="{00000000-0005-0000-0000-000053010000}"/>
    <cellStyle name="0 2 7 5" xfId="356" xr:uid="{00000000-0005-0000-0000-000054010000}"/>
    <cellStyle name="0 2 7 5 2" xfId="357" xr:uid="{00000000-0005-0000-0000-000055010000}"/>
    <cellStyle name="0 2 7 6" xfId="358" xr:uid="{00000000-0005-0000-0000-000056010000}"/>
    <cellStyle name="0 2 8" xfId="359" xr:uid="{00000000-0005-0000-0000-000057010000}"/>
    <cellStyle name="0 2 8 2" xfId="360" xr:uid="{00000000-0005-0000-0000-000058010000}"/>
    <cellStyle name="0 2 8 2 2" xfId="361" xr:uid="{00000000-0005-0000-0000-000059010000}"/>
    <cellStyle name="0 2 8 3" xfId="362" xr:uid="{00000000-0005-0000-0000-00005A010000}"/>
    <cellStyle name="0 2 8 3 2" xfId="363" xr:uid="{00000000-0005-0000-0000-00005B010000}"/>
    <cellStyle name="0 2 8 4" xfId="364" xr:uid="{00000000-0005-0000-0000-00005C010000}"/>
    <cellStyle name="0 2 9" xfId="365" xr:uid="{00000000-0005-0000-0000-00005D010000}"/>
    <cellStyle name="0 2 9 2" xfId="366" xr:uid="{00000000-0005-0000-0000-00005E010000}"/>
    <cellStyle name="0 2 9 2 2" xfId="367" xr:uid="{00000000-0005-0000-0000-00005F010000}"/>
    <cellStyle name="0 2 9 3" xfId="368" xr:uid="{00000000-0005-0000-0000-000060010000}"/>
    <cellStyle name="0 2 9 3 2" xfId="369" xr:uid="{00000000-0005-0000-0000-000061010000}"/>
    <cellStyle name="0 2 9 4" xfId="370" xr:uid="{00000000-0005-0000-0000-000062010000}"/>
    <cellStyle name="0 20" xfId="371" xr:uid="{00000000-0005-0000-0000-000063010000}"/>
    <cellStyle name="0 21" xfId="372" xr:uid="{00000000-0005-0000-0000-000064010000}"/>
    <cellStyle name="0 22" xfId="373" xr:uid="{00000000-0005-0000-0000-000065010000}"/>
    <cellStyle name="0 23" xfId="374" xr:uid="{00000000-0005-0000-0000-000066010000}"/>
    <cellStyle name="0 24" xfId="375" xr:uid="{00000000-0005-0000-0000-000067010000}"/>
    <cellStyle name="0 25" xfId="376" xr:uid="{00000000-0005-0000-0000-000068010000}"/>
    <cellStyle name="0 26" xfId="377" xr:uid="{00000000-0005-0000-0000-000069010000}"/>
    <cellStyle name="0 27" xfId="378" xr:uid="{00000000-0005-0000-0000-00006A010000}"/>
    <cellStyle name="0 28" xfId="379" xr:uid="{00000000-0005-0000-0000-00006B010000}"/>
    <cellStyle name="0 29" xfId="380" xr:uid="{00000000-0005-0000-0000-00006C010000}"/>
    <cellStyle name="0 3" xfId="381" xr:uid="{00000000-0005-0000-0000-00006D010000}"/>
    <cellStyle name="0 3 10" xfId="382" xr:uid="{00000000-0005-0000-0000-00006E010000}"/>
    <cellStyle name="0 3 10 2" xfId="383" xr:uid="{00000000-0005-0000-0000-00006F010000}"/>
    <cellStyle name="0 3 10 2 2" xfId="384" xr:uid="{00000000-0005-0000-0000-000070010000}"/>
    <cellStyle name="0 3 10 3" xfId="385" xr:uid="{00000000-0005-0000-0000-000071010000}"/>
    <cellStyle name="0 3 10 3 2" xfId="386" xr:uid="{00000000-0005-0000-0000-000072010000}"/>
    <cellStyle name="0 3 10 4" xfId="387" xr:uid="{00000000-0005-0000-0000-000073010000}"/>
    <cellStyle name="0 3 11" xfId="388" xr:uid="{00000000-0005-0000-0000-000074010000}"/>
    <cellStyle name="0 3 11 2" xfId="389" xr:uid="{00000000-0005-0000-0000-000075010000}"/>
    <cellStyle name="0 3 12" xfId="390" xr:uid="{00000000-0005-0000-0000-000076010000}"/>
    <cellStyle name="0 3 12 2" xfId="391" xr:uid="{00000000-0005-0000-0000-000077010000}"/>
    <cellStyle name="0 3 13" xfId="392" xr:uid="{00000000-0005-0000-0000-000078010000}"/>
    <cellStyle name="0 3 14" xfId="393" xr:uid="{00000000-0005-0000-0000-000079010000}"/>
    <cellStyle name="0 3 2" xfId="394" xr:uid="{00000000-0005-0000-0000-00007A010000}"/>
    <cellStyle name="0 3 2 10" xfId="395" xr:uid="{00000000-0005-0000-0000-00007B010000}"/>
    <cellStyle name="0 3 2 11" xfId="396" xr:uid="{00000000-0005-0000-0000-00007C010000}"/>
    <cellStyle name="0 3 2 12" xfId="397" xr:uid="{00000000-0005-0000-0000-00007D010000}"/>
    <cellStyle name="0 3 2 13" xfId="398" xr:uid="{00000000-0005-0000-0000-00007E010000}"/>
    <cellStyle name="0 3 2 2" xfId="399" xr:uid="{00000000-0005-0000-0000-00007F010000}"/>
    <cellStyle name="0 3 2 2 10" xfId="400" xr:uid="{00000000-0005-0000-0000-000080010000}"/>
    <cellStyle name="0 3 2 2 11" xfId="401" xr:uid="{00000000-0005-0000-0000-000081010000}"/>
    <cellStyle name="0 3 2 2 12" xfId="402" xr:uid="{00000000-0005-0000-0000-000082010000}"/>
    <cellStyle name="0 3 2 2 2" xfId="403" xr:uid="{00000000-0005-0000-0000-000083010000}"/>
    <cellStyle name="0 3 2 2 2 2" xfId="404" xr:uid="{00000000-0005-0000-0000-000084010000}"/>
    <cellStyle name="0 3 2 2 2 2 2" xfId="405" xr:uid="{00000000-0005-0000-0000-000085010000}"/>
    <cellStyle name="0 3 2 2 2 3" xfId="406" xr:uid="{00000000-0005-0000-0000-000086010000}"/>
    <cellStyle name="0 3 2 2 2 3 2" xfId="407" xr:uid="{00000000-0005-0000-0000-000087010000}"/>
    <cellStyle name="0 3 2 2 2 4" xfId="408" xr:uid="{00000000-0005-0000-0000-000088010000}"/>
    <cellStyle name="0 3 2 2 3" xfId="409" xr:uid="{00000000-0005-0000-0000-000089010000}"/>
    <cellStyle name="0 3 2 2 3 2" xfId="410" xr:uid="{00000000-0005-0000-0000-00008A010000}"/>
    <cellStyle name="0 3 2 2 3 2 2" xfId="411" xr:uid="{00000000-0005-0000-0000-00008B010000}"/>
    <cellStyle name="0 3 2 2 3 3" xfId="412" xr:uid="{00000000-0005-0000-0000-00008C010000}"/>
    <cellStyle name="0 3 2 2 3 3 2" xfId="413" xr:uid="{00000000-0005-0000-0000-00008D010000}"/>
    <cellStyle name="0 3 2 2 3 4" xfId="414" xr:uid="{00000000-0005-0000-0000-00008E010000}"/>
    <cellStyle name="0 3 2 2 4" xfId="415" xr:uid="{00000000-0005-0000-0000-00008F010000}"/>
    <cellStyle name="0 3 2 2 4 2" xfId="416" xr:uid="{00000000-0005-0000-0000-000090010000}"/>
    <cellStyle name="0 3 2 2 5" xfId="417" xr:uid="{00000000-0005-0000-0000-000091010000}"/>
    <cellStyle name="0 3 2 2 5 2" xfId="418" xr:uid="{00000000-0005-0000-0000-000092010000}"/>
    <cellStyle name="0 3 2 2 6" xfId="419" xr:uid="{00000000-0005-0000-0000-000093010000}"/>
    <cellStyle name="0 3 2 2 7" xfId="420" xr:uid="{00000000-0005-0000-0000-000094010000}"/>
    <cellStyle name="0 3 2 2 8" xfId="421" xr:uid="{00000000-0005-0000-0000-000095010000}"/>
    <cellStyle name="0 3 2 2 9" xfId="422" xr:uid="{00000000-0005-0000-0000-000096010000}"/>
    <cellStyle name="0 3 2 3" xfId="423" xr:uid="{00000000-0005-0000-0000-000097010000}"/>
    <cellStyle name="0 3 2 3 2" xfId="424" xr:uid="{00000000-0005-0000-0000-000098010000}"/>
    <cellStyle name="0 3 2 3 2 2" xfId="425" xr:uid="{00000000-0005-0000-0000-000099010000}"/>
    <cellStyle name="0 3 2 3 3" xfId="426" xr:uid="{00000000-0005-0000-0000-00009A010000}"/>
    <cellStyle name="0 3 2 3 3 2" xfId="427" xr:uid="{00000000-0005-0000-0000-00009B010000}"/>
    <cellStyle name="0 3 2 3 4" xfId="428" xr:uid="{00000000-0005-0000-0000-00009C010000}"/>
    <cellStyle name="0 3 2 4" xfId="429" xr:uid="{00000000-0005-0000-0000-00009D010000}"/>
    <cellStyle name="0 3 2 4 2" xfId="430" xr:uid="{00000000-0005-0000-0000-00009E010000}"/>
    <cellStyle name="0 3 2 4 2 2" xfId="431" xr:uid="{00000000-0005-0000-0000-00009F010000}"/>
    <cellStyle name="0 3 2 4 3" xfId="432" xr:uid="{00000000-0005-0000-0000-0000A0010000}"/>
    <cellStyle name="0 3 2 4 3 2" xfId="433" xr:uid="{00000000-0005-0000-0000-0000A1010000}"/>
    <cellStyle name="0 3 2 4 4" xfId="434" xr:uid="{00000000-0005-0000-0000-0000A2010000}"/>
    <cellStyle name="0 3 2 5" xfId="435" xr:uid="{00000000-0005-0000-0000-0000A3010000}"/>
    <cellStyle name="0 3 2 5 2" xfId="436" xr:uid="{00000000-0005-0000-0000-0000A4010000}"/>
    <cellStyle name="0 3 2 5 2 2" xfId="437" xr:uid="{00000000-0005-0000-0000-0000A5010000}"/>
    <cellStyle name="0 3 2 5 3" xfId="438" xr:uid="{00000000-0005-0000-0000-0000A6010000}"/>
    <cellStyle name="0 3 2 5 3 2" xfId="439" xr:uid="{00000000-0005-0000-0000-0000A7010000}"/>
    <cellStyle name="0 3 2 5 4" xfId="440" xr:uid="{00000000-0005-0000-0000-0000A8010000}"/>
    <cellStyle name="0 3 2 6" xfId="441" xr:uid="{00000000-0005-0000-0000-0000A9010000}"/>
    <cellStyle name="0 3 2 6 2" xfId="442" xr:uid="{00000000-0005-0000-0000-0000AA010000}"/>
    <cellStyle name="0 3 2 7" xfId="443" xr:uid="{00000000-0005-0000-0000-0000AB010000}"/>
    <cellStyle name="0 3 2 7 2" xfId="444" xr:uid="{00000000-0005-0000-0000-0000AC010000}"/>
    <cellStyle name="0 3 2 8" xfId="445" xr:uid="{00000000-0005-0000-0000-0000AD010000}"/>
    <cellStyle name="0 3 2 9" xfId="446" xr:uid="{00000000-0005-0000-0000-0000AE010000}"/>
    <cellStyle name="0 3 3" xfId="447" xr:uid="{00000000-0005-0000-0000-0000AF010000}"/>
    <cellStyle name="0 3 3 10" xfId="448" xr:uid="{00000000-0005-0000-0000-0000B0010000}"/>
    <cellStyle name="0 3 3 11" xfId="449" xr:uid="{00000000-0005-0000-0000-0000B1010000}"/>
    <cellStyle name="0 3 3 12" xfId="450" xr:uid="{00000000-0005-0000-0000-0000B2010000}"/>
    <cellStyle name="0 3 3 2" xfId="451" xr:uid="{00000000-0005-0000-0000-0000B3010000}"/>
    <cellStyle name="0 3 3 2 2" xfId="452" xr:uid="{00000000-0005-0000-0000-0000B4010000}"/>
    <cellStyle name="0 3 3 2 2 2" xfId="453" xr:uid="{00000000-0005-0000-0000-0000B5010000}"/>
    <cellStyle name="0 3 3 2 2 2 2" xfId="454" xr:uid="{00000000-0005-0000-0000-0000B6010000}"/>
    <cellStyle name="0 3 3 2 2 3" xfId="455" xr:uid="{00000000-0005-0000-0000-0000B7010000}"/>
    <cellStyle name="0 3 3 2 2 3 2" xfId="456" xr:uid="{00000000-0005-0000-0000-0000B8010000}"/>
    <cellStyle name="0 3 3 2 2 4" xfId="457" xr:uid="{00000000-0005-0000-0000-0000B9010000}"/>
    <cellStyle name="0 3 3 2 3" xfId="458" xr:uid="{00000000-0005-0000-0000-0000BA010000}"/>
    <cellStyle name="0 3 3 2 3 2" xfId="459" xr:uid="{00000000-0005-0000-0000-0000BB010000}"/>
    <cellStyle name="0 3 3 2 3 2 2" xfId="460" xr:uid="{00000000-0005-0000-0000-0000BC010000}"/>
    <cellStyle name="0 3 3 2 3 3" xfId="461" xr:uid="{00000000-0005-0000-0000-0000BD010000}"/>
    <cellStyle name="0 3 3 2 3 3 2" xfId="462" xr:uid="{00000000-0005-0000-0000-0000BE010000}"/>
    <cellStyle name="0 3 3 2 3 4" xfId="463" xr:uid="{00000000-0005-0000-0000-0000BF010000}"/>
    <cellStyle name="0 3 3 2 4" xfId="464" xr:uid="{00000000-0005-0000-0000-0000C0010000}"/>
    <cellStyle name="0 3 3 2 4 2" xfId="465" xr:uid="{00000000-0005-0000-0000-0000C1010000}"/>
    <cellStyle name="0 3 3 2 5" xfId="466" xr:uid="{00000000-0005-0000-0000-0000C2010000}"/>
    <cellStyle name="0 3 3 2 5 2" xfId="467" xr:uid="{00000000-0005-0000-0000-0000C3010000}"/>
    <cellStyle name="0 3 3 2 6" xfId="468" xr:uid="{00000000-0005-0000-0000-0000C4010000}"/>
    <cellStyle name="0 3 3 3" xfId="469" xr:uid="{00000000-0005-0000-0000-0000C5010000}"/>
    <cellStyle name="0 3 3 3 2" xfId="470" xr:uid="{00000000-0005-0000-0000-0000C6010000}"/>
    <cellStyle name="0 3 3 3 2 2" xfId="471" xr:uid="{00000000-0005-0000-0000-0000C7010000}"/>
    <cellStyle name="0 3 3 3 3" xfId="472" xr:uid="{00000000-0005-0000-0000-0000C8010000}"/>
    <cellStyle name="0 3 3 3 3 2" xfId="473" xr:uid="{00000000-0005-0000-0000-0000C9010000}"/>
    <cellStyle name="0 3 3 3 4" xfId="474" xr:uid="{00000000-0005-0000-0000-0000CA010000}"/>
    <cellStyle name="0 3 3 4" xfId="475" xr:uid="{00000000-0005-0000-0000-0000CB010000}"/>
    <cellStyle name="0 3 3 4 2" xfId="476" xr:uid="{00000000-0005-0000-0000-0000CC010000}"/>
    <cellStyle name="0 3 3 4 2 2" xfId="477" xr:uid="{00000000-0005-0000-0000-0000CD010000}"/>
    <cellStyle name="0 3 3 4 3" xfId="478" xr:uid="{00000000-0005-0000-0000-0000CE010000}"/>
    <cellStyle name="0 3 3 4 3 2" xfId="479" xr:uid="{00000000-0005-0000-0000-0000CF010000}"/>
    <cellStyle name="0 3 3 4 4" xfId="480" xr:uid="{00000000-0005-0000-0000-0000D0010000}"/>
    <cellStyle name="0 3 3 5" xfId="481" xr:uid="{00000000-0005-0000-0000-0000D1010000}"/>
    <cellStyle name="0 3 3 5 2" xfId="482" xr:uid="{00000000-0005-0000-0000-0000D2010000}"/>
    <cellStyle name="0 3 3 5 2 2" xfId="483" xr:uid="{00000000-0005-0000-0000-0000D3010000}"/>
    <cellStyle name="0 3 3 5 3" xfId="484" xr:uid="{00000000-0005-0000-0000-0000D4010000}"/>
    <cellStyle name="0 3 3 5 3 2" xfId="485" xr:uid="{00000000-0005-0000-0000-0000D5010000}"/>
    <cellStyle name="0 3 3 5 4" xfId="486" xr:uid="{00000000-0005-0000-0000-0000D6010000}"/>
    <cellStyle name="0 3 3 6" xfId="487" xr:uid="{00000000-0005-0000-0000-0000D7010000}"/>
    <cellStyle name="0 3 3 6 2" xfId="488" xr:uid="{00000000-0005-0000-0000-0000D8010000}"/>
    <cellStyle name="0 3 3 7" xfId="489" xr:uid="{00000000-0005-0000-0000-0000D9010000}"/>
    <cellStyle name="0 3 3 7 2" xfId="490" xr:uid="{00000000-0005-0000-0000-0000DA010000}"/>
    <cellStyle name="0 3 3 8" xfId="491" xr:uid="{00000000-0005-0000-0000-0000DB010000}"/>
    <cellStyle name="0 3 3 9" xfId="492" xr:uid="{00000000-0005-0000-0000-0000DC010000}"/>
    <cellStyle name="0 3 4" xfId="493" xr:uid="{00000000-0005-0000-0000-0000DD010000}"/>
    <cellStyle name="0 3 4 2" xfId="494" xr:uid="{00000000-0005-0000-0000-0000DE010000}"/>
    <cellStyle name="0 3 4 2 2" xfId="495" xr:uid="{00000000-0005-0000-0000-0000DF010000}"/>
    <cellStyle name="0 3 4 2 2 2" xfId="496" xr:uid="{00000000-0005-0000-0000-0000E0010000}"/>
    <cellStyle name="0 3 4 2 2 2 2" xfId="497" xr:uid="{00000000-0005-0000-0000-0000E1010000}"/>
    <cellStyle name="0 3 4 2 2 3" xfId="498" xr:uid="{00000000-0005-0000-0000-0000E2010000}"/>
    <cellStyle name="0 3 4 2 2 3 2" xfId="499" xr:uid="{00000000-0005-0000-0000-0000E3010000}"/>
    <cellStyle name="0 3 4 2 2 4" xfId="500" xr:uid="{00000000-0005-0000-0000-0000E4010000}"/>
    <cellStyle name="0 3 4 2 3" xfId="501" xr:uid="{00000000-0005-0000-0000-0000E5010000}"/>
    <cellStyle name="0 3 4 2 3 2" xfId="502" xr:uid="{00000000-0005-0000-0000-0000E6010000}"/>
    <cellStyle name="0 3 4 2 3 2 2" xfId="503" xr:uid="{00000000-0005-0000-0000-0000E7010000}"/>
    <cellStyle name="0 3 4 2 3 3" xfId="504" xr:uid="{00000000-0005-0000-0000-0000E8010000}"/>
    <cellStyle name="0 3 4 2 3 3 2" xfId="505" xr:uid="{00000000-0005-0000-0000-0000E9010000}"/>
    <cellStyle name="0 3 4 2 3 4" xfId="506" xr:uid="{00000000-0005-0000-0000-0000EA010000}"/>
    <cellStyle name="0 3 4 2 4" xfId="507" xr:uid="{00000000-0005-0000-0000-0000EB010000}"/>
    <cellStyle name="0 3 4 2 4 2" xfId="508" xr:uid="{00000000-0005-0000-0000-0000EC010000}"/>
    <cellStyle name="0 3 4 2 5" xfId="509" xr:uid="{00000000-0005-0000-0000-0000ED010000}"/>
    <cellStyle name="0 3 4 2 5 2" xfId="510" xr:uid="{00000000-0005-0000-0000-0000EE010000}"/>
    <cellStyle name="0 3 4 2 6" xfId="511" xr:uid="{00000000-0005-0000-0000-0000EF010000}"/>
    <cellStyle name="0 3 4 3" xfId="512" xr:uid="{00000000-0005-0000-0000-0000F0010000}"/>
    <cellStyle name="0 3 4 3 2" xfId="513" xr:uid="{00000000-0005-0000-0000-0000F1010000}"/>
    <cellStyle name="0 3 4 3 2 2" xfId="514" xr:uid="{00000000-0005-0000-0000-0000F2010000}"/>
    <cellStyle name="0 3 4 3 3" xfId="515" xr:uid="{00000000-0005-0000-0000-0000F3010000}"/>
    <cellStyle name="0 3 4 3 3 2" xfId="516" xr:uid="{00000000-0005-0000-0000-0000F4010000}"/>
    <cellStyle name="0 3 4 3 4" xfId="517" xr:uid="{00000000-0005-0000-0000-0000F5010000}"/>
    <cellStyle name="0 3 4 4" xfId="518" xr:uid="{00000000-0005-0000-0000-0000F6010000}"/>
    <cellStyle name="0 3 4 4 2" xfId="519" xr:uid="{00000000-0005-0000-0000-0000F7010000}"/>
    <cellStyle name="0 3 4 4 2 2" xfId="520" xr:uid="{00000000-0005-0000-0000-0000F8010000}"/>
    <cellStyle name="0 3 4 4 3" xfId="521" xr:uid="{00000000-0005-0000-0000-0000F9010000}"/>
    <cellStyle name="0 3 4 4 3 2" xfId="522" xr:uid="{00000000-0005-0000-0000-0000FA010000}"/>
    <cellStyle name="0 3 4 4 4" xfId="523" xr:uid="{00000000-0005-0000-0000-0000FB010000}"/>
    <cellStyle name="0 3 4 5" xfId="524" xr:uid="{00000000-0005-0000-0000-0000FC010000}"/>
    <cellStyle name="0 3 4 5 2" xfId="525" xr:uid="{00000000-0005-0000-0000-0000FD010000}"/>
    <cellStyle name="0 3 4 5 2 2" xfId="526" xr:uid="{00000000-0005-0000-0000-0000FE010000}"/>
    <cellStyle name="0 3 4 5 3" xfId="527" xr:uid="{00000000-0005-0000-0000-0000FF010000}"/>
    <cellStyle name="0 3 4 5 3 2" xfId="528" xr:uid="{00000000-0005-0000-0000-000000020000}"/>
    <cellStyle name="0 3 4 5 4" xfId="529" xr:uid="{00000000-0005-0000-0000-000001020000}"/>
    <cellStyle name="0 3 4 6" xfId="530" xr:uid="{00000000-0005-0000-0000-000002020000}"/>
    <cellStyle name="0 3 4 6 2" xfId="531" xr:uid="{00000000-0005-0000-0000-000003020000}"/>
    <cellStyle name="0 3 4 7" xfId="532" xr:uid="{00000000-0005-0000-0000-000004020000}"/>
    <cellStyle name="0 3 4 7 2" xfId="533" xr:uid="{00000000-0005-0000-0000-000005020000}"/>
    <cellStyle name="0 3 4 8" xfId="534" xr:uid="{00000000-0005-0000-0000-000006020000}"/>
    <cellStyle name="0 3 5" xfId="535" xr:uid="{00000000-0005-0000-0000-000007020000}"/>
    <cellStyle name="0 3 5 2" xfId="536" xr:uid="{00000000-0005-0000-0000-000008020000}"/>
    <cellStyle name="0 3 5 2 2" xfId="537" xr:uid="{00000000-0005-0000-0000-000009020000}"/>
    <cellStyle name="0 3 5 2 2 2" xfId="538" xr:uid="{00000000-0005-0000-0000-00000A020000}"/>
    <cellStyle name="0 3 5 2 2 2 2" xfId="539" xr:uid="{00000000-0005-0000-0000-00000B020000}"/>
    <cellStyle name="0 3 5 2 2 3" xfId="540" xr:uid="{00000000-0005-0000-0000-00000C020000}"/>
    <cellStyle name="0 3 5 2 2 3 2" xfId="541" xr:uid="{00000000-0005-0000-0000-00000D020000}"/>
    <cellStyle name="0 3 5 2 2 4" xfId="542" xr:uid="{00000000-0005-0000-0000-00000E020000}"/>
    <cellStyle name="0 3 5 2 3" xfId="543" xr:uid="{00000000-0005-0000-0000-00000F020000}"/>
    <cellStyle name="0 3 5 2 3 2" xfId="544" xr:uid="{00000000-0005-0000-0000-000010020000}"/>
    <cellStyle name="0 3 5 2 3 2 2" xfId="545" xr:uid="{00000000-0005-0000-0000-000011020000}"/>
    <cellStyle name="0 3 5 2 3 3" xfId="546" xr:uid="{00000000-0005-0000-0000-000012020000}"/>
    <cellStyle name="0 3 5 2 3 3 2" xfId="547" xr:uid="{00000000-0005-0000-0000-000013020000}"/>
    <cellStyle name="0 3 5 2 3 4" xfId="548" xr:uid="{00000000-0005-0000-0000-000014020000}"/>
    <cellStyle name="0 3 5 2 4" xfId="549" xr:uid="{00000000-0005-0000-0000-000015020000}"/>
    <cellStyle name="0 3 5 2 4 2" xfId="550" xr:uid="{00000000-0005-0000-0000-000016020000}"/>
    <cellStyle name="0 3 5 2 5" xfId="551" xr:uid="{00000000-0005-0000-0000-000017020000}"/>
    <cellStyle name="0 3 5 2 5 2" xfId="552" xr:uid="{00000000-0005-0000-0000-000018020000}"/>
    <cellStyle name="0 3 5 2 6" xfId="553" xr:uid="{00000000-0005-0000-0000-000019020000}"/>
    <cellStyle name="0 3 5 3" xfId="554" xr:uid="{00000000-0005-0000-0000-00001A020000}"/>
    <cellStyle name="0 3 5 3 2" xfId="555" xr:uid="{00000000-0005-0000-0000-00001B020000}"/>
    <cellStyle name="0 3 5 3 2 2" xfId="556" xr:uid="{00000000-0005-0000-0000-00001C020000}"/>
    <cellStyle name="0 3 5 3 3" xfId="557" xr:uid="{00000000-0005-0000-0000-00001D020000}"/>
    <cellStyle name="0 3 5 3 3 2" xfId="558" xr:uid="{00000000-0005-0000-0000-00001E020000}"/>
    <cellStyle name="0 3 5 3 4" xfId="559" xr:uid="{00000000-0005-0000-0000-00001F020000}"/>
    <cellStyle name="0 3 5 4" xfId="560" xr:uid="{00000000-0005-0000-0000-000020020000}"/>
    <cellStyle name="0 3 5 4 2" xfId="561" xr:uid="{00000000-0005-0000-0000-000021020000}"/>
    <cellStyle name="0 3 5 4 2 2" xfId="562" xr:uid="{00000000-0005-0000-0000-000022020000}"/>
    <cellStyle name="0 3 5 4 3" xfId="563" xr:uid="{00000000-0005-0000-0000-000023020000}"/>
    <cellStyle name="0 3 5 4 3 2" xfId="564" xr:uid="{00000000-0005-0000-0000-000024020000}"/>
    <cellStyle name="0 3 5 4 4" xfId="565" xr:uid="{00000000-0005-0000-0000-000025020000}"/>
    <cellStyle name="0 3 5 5" xfId="566" xr:uid="{00000000-0005-0000-0000-000026020000}"/>
    <cellStyle name="0 3 5 5 2" xfId="567" xr:uid="{00000000-0005-0000-0000-000027020000}"/>
    <cellStyle name="0 3 5 5 2 2" xfId="568" xr:uid="{00000000-0005-0000-0000-000028020000}"/>
    <cellStyle name="0 3 5 5 3" xfId="569" xr:uid="{00000000-0005-0000-0000-000029020000}"/>
    <cellStyle name="0 3 5 5 3 2" xfId="570" xr:uid="{00000000-0005-0000-0000-00002A020000}"/>
    <cellStyle name="0 3 5 5 4" xfId="571" xr:uid="{00000000-0005-0000-0000-00002B020000}"/>
    <cellStyle name="0 3 5 6" xfId="572" xr:uid="{00000000-0005-0000-0000-00002C020000}"/>
    <cellStyle name="0 3 5 6 2" xfId="573" xr:uid="{00000000-0005-0000-0000-00002D020000}"/>
    <cellStyle name="0 3 5 7" xfId="574" xr:uid="{00000000-0005-0000-0000-00002E020000}"/>
    <cellStyle name="0 3 5 7 2" xfId="575" xr:uid="{00000000-0005-0000-0000-00002F020000}"/>
    <cellStyle name="0 3 5 8" xfId="576" xr:uid="{00000000-0005-0000-0000-000030020000}"/>
    <cellStyle name="0 3 6" xfId="577" xr:uid="{00000000-0005-0000-0000-000031020000}"/>
    <cellStyle name="0 3 6 2" xfId="578" xr:uid="{00000000-0005-0000-0000-000032020000}"/>
    <cellStyle name="0 3 6 2 2" xfId="579" xr:uid="{00000000-0005-0000-0000-000033020000}"/>
    <cellStyle name="0 3 6 2 2 2" xfId="580" xr:uid="{00000000-0005-0000-0000-000034020000}"/>
    <cellStyle name="0 3 6 2 2 2 2" xfId="581" xr:uid="{00000000-0005-0000-0000-000035020000}"/>
    <cellStyle name="0 3 6 2 2 3" xfId="582" xr:uid="{00000000-0005-0000-0000-000036020000}"/>
    <cellStyle name="0 3 6 2 2 3 2" xfId="583" xr:uid="{00000000-0005-0000-0000-000037020000}"/>
    <cellStyle name="0 3 6 2 2 4" xfId="584" xr:uid="{00000000-0005-0000-0000-000038020000}"/>
    <cellStyle name="0 3 6 2 3" xfId="585" xr:uid="{00000000-0005-0000-0000-000039020000}"/>
    <cellStyle name="0 3 6 2 3 2" xfId="586" xr:uid="{00000000-0005-0000-0000-00003A020000}"/>
    <cellStyle name="0 3 6 2 3 2 2" xfId="587" xr:uid="{00000000-0005-0000-0000-00003B020000}"/>
    <cellStyle name="0 3 6 2 3 3" xfId="588" xr:uid="{00000000-0005-0000-0000-00003C020000}"/>
    <cellStyle name="0 3 6 2 3 3 2" xfId="589" xr:uid="{00000000-0005-0000-0000-00003D020000}"/>
    <cellStyle name="0 3 6 2 3 4" xfId="590" xr:uid="{00000000-0005-0000-0000-00003E020000}"/>
    <cellStyle name="0 3 6 2 4" xfId="591" xr:uid="{00000000-0005-0000-0000-00003F020000}"/>
    <cellStyle name="0 3 6 2 4 2" xfId="592" xr:uid="{00000000-0005-0000-0000-000040020000}"/>
    <cellStyle name="0 3 6 2 5" xfId="593" xr:uid="{00000000-0005-0000-0000-000041020000}"/>
    <cellStyle name="0 3 6 2 5 2" xfId="594" xr:uid="{00000000-0005-0000-0000-000042020000}"/>
    <cellStyle name="0 3 6 2 6" xfId="595" xr:uid="{00000000-0005-0000-0000-000043020000}"/>
    <cellStyle name="0 3 6 3" xfId="596" xr:uid="{00000000-0005-0000-0000-000044020000}"/>
    <cellStyle name="0 3 6 3 2" xfId="597" xr:uid="{00000000-0005-0000-0000-000045020000}"/>
    <cellStyle name="0 3 6 3 2 2" xfId="598" xr:uid="{00000000-0005-0000-0000-000046020000}"/>
    <cellStyle name="0 3 6 3 3" xfId="599" xr:uid="{00000000-0005-0000-0000-000047020000}"/>
    <cellStyle name="0 3 6 3 3 2" xfId="600" xr:uid="{00000000-0005-0000-0000-000048020000}"/>
    <cellStyle name="0 3 6 3 4" xfId="601" xr:uid="{00000000-0005-0000-0000-000049020000}"/>
    <cellStyle name="0 3 6 4" xfId="602" xr:uid="{00000000-0005-0000-0000-00004A020000}"/>
    <cellStyle name="0 3 6 4 2" xfId="603" xr:uid="{00000000-0005-0000-0000-00004B020000}"/>
    <cellStyle name="0 3 6 4 2 2" xfId="604" xr:uid="{00000000-0005-0000-0000-00004C020000}"/>
    <cellStyle name="0 3 6 4 3" xfId="605" xr:uid="{00000000-0005-0000-0000-00004D020000}"/>
    <cellStyle name="0 3 6 4 3 2" xfId="606" xr:uid="{00000000-0005-0000-0000-00004E020000}"/>
    <cellStyle name="0 3 6 4 4" xfId="607" xr:uid="{00000000-0005-0000-0000-00004F020000}"/>
    <cellStyle name="0 3 6 5" xfId="608" xr:uid="{00000000-0005-0000-0000-000050020000}"/>
    <cellStyle name="0 3 6 5 2" xfId="609" xr:uid="{00000000-0005-0000-0000-000051020000}"/>
    <cellStyle name="0 3 6 5 2 2" xfId="610" xr:uid="{00000000-0005-0000-0000-000052020000}"/>
    <cellStyle name="0 3 6 5 3" xfId="611" xr:uid="{00000000-0005-0000-0000-000053020000}"/>
    <cellStyle name="0 3 6 5 3 2" xfId="612" xr:uid="{00000000-0005-0000-0000-000054020000}"/>
    <cellStyle name="0 3 6 5 4" xfId="613" xr:uid="{00000000-0005-0000-0000-000055020000}"/>
    <cellStyle name="0 3 6 6" xfId="614" xr:uid="{00000000-0005-0000-0000-000056020000}"/>
    <cellStyle name="0 3 6 6 2" xfId="615" xr:uid="{00000000-0005-0000-0000-000057020000}"/>
    <cellStyle name="0 3 6 7" xfId="616" xr:uid="{00000000-0005-0000-0000-000058020000}"/>
    <cellStyle name="0 3 6 7 2" xfId="617" xr:uid="{00000000-0005-0000-0000-000059020000}"/>
    <cellStyle name="0 3 6 8" xfId="618" xr:uid="{00000000-0005-0000-0000-00005A020000}"/>
    <cellStyle name="0 3 7" xfId="619" xr:uid="{00000000-0005-0000-0000-00005B020000}"/>
    <cellStyle name="0 3 7 2" xfId="620" xr:uid="{00000000-0005-0000-0000-00005C020000}"/>
    <cellStyle name="0 3 7 2 2" xfId="621" xr:uid="{00000000-0005-0000-0000-00005D020000}"/>
    <cellStyle name="0 3 7 2 2 2" xfId="622" xr:uid="{00000000-0005-0000-0000-00005E020000}"/>
    <cellStyle name="0 3 7 2 3" xfId="623" xr:uid="{00000000-0005-0000-0000-00005F020000}"/>
    <cellStyle name="0 3 7 2 3 2" xfId="624" xr:uid="{00000000-0005-0000-0000-000060020000}"/>
    <cellStyle name="0 3 7 2 4" xfId="625" xr:uid="{00000000-0005-0000-0000-000061020000}"/>
    <cellStyle name="0 3 7 3" xfId="626" xr:uid="{00000000-0005-0000-0000-000062020000}"/>
    <cellStyle name="0 3 7 3 2" xfId="627" xr:uid="{00000000-0005-0000-0000-000063020000}"/>
    <cellStyle name="0 3 7 3 2 2" xfId="628" xr:uid="{00000000-0005-0000-0000-000064020000}"/>
    <cellStyle name="0 3 7 3 3" xfId="629" xr:uid="{00000000-0005-0000-0000-000065020000}"/>
    <cellStyle name="0 3 7 3 3 2" xfId="630" xr:uid="{00000000-0005-0000-0000-000066020000}"/>
    <cellStyle name="0 3 7 3 4" xfId="631" xr:uid="{00000000-0005-0000-0000-000067020000}"/>
    <cellStyle name="0 3 7 4" xfId="632" xr:uid="{00000000-0005-0000-0000-000068020000}"/>
    <cellStyle name="0 3 7 4 2" xfId="633" xr:uid="{00000000-0005-0000-0000-000069020000}"/>
    <cellStyle name="0 3 7 5" xfId="634" xr:uid="{00000000-0005-0000-0000-00006A020000}"/>
    <cellStyle name="0 3 7 5 2" xfId="635" xr:uid="{00000000-0005-0000-0000-00006B020000}"/>
    <cellStyle name="0 3 7 6" xfId="636" xr:uid="{00000000-0005-0000-0000-00006C020000}"/>
    <cellStyle name="0 3 8" xfId="637" xr:uid="{00000000-0005-0000-0000-00006D020000}"/>
    <cellStyle name="0 3 8 2" xfId="638" xr:uid="{00000000-0005-0000-0000-00006E020000}"/>
    <cellStyle name="0 3 8 2 2" xfId="639" xr:uid="{00000000-0005-0000-0000-00006F020000}"/>
    <cellStyle name="0 3 8 3" xfId="640" xr:uid="{00000000-0005-0000-0000-000070020000}"/>
    <cellStyle name="0 3 8 3 2" xfId="641" xr:uid="{00000000-0005-0000-0000-000071020000}"/>
    <cellStyle name="0 3 8 4" xfId="642" xr:uid="{00000000-0005-0000-0000-000072020000}"/>
    <cellStyle name="0 3 9" xfId="643" xr:uid="{00000000-0005-0000-0000-000073020000}"/>
    <cellStyle name="0 3 9 2" xfId="644" xr:uid="{00000000-0005-0000-0000-000074020000}"/>
    <cellStyle name="0 3 9 2 2" xfId="645" xr:uid="{00000000-0005-0000-0000-000075020000}"/>
    <cellStyle name="0 3 9 3" xfId="646" xr:uid="{00000000-0005-0000-0000-000076020000}"/>
    <cellStyle name="0 3 9 3 2" xfId="647" xr:uid="{00000000-0005-0000-0000-000077020000}"/>
    <cellStyle name="0 3 9 4" xfId="648" xr:uid="{00000000-0005-0000-0000-000078020000}"/>
    <cellStyle name="0 30" xfId="649" xr:uid="{00000000-0005-0000-0000-000079020000}"/>
    <cellStyle name="0 31" xfId="650" xr:uid="{00000000-0005-0000-0000-00007A020000}"/>
    <cellStyle name="0 32" xfId="651" xr:uid="{00000000-0005-0000-0000-00007B020000}"/>
    <cellStyle name="0 33" xfId="652" xr:uid="{00000000-0005-0000-0000-00007C020000}"/>
    <cellStyle name="0 34" xfId="653" xr:uid="{00000000-0005-0000-0000-00007D020000}"/>
    <cellStyle name="0 35" xfId="654" xr:uid="{00000000-0005-0000-0000-00007E020000}"/>
    <cellStyle name="0 36" xfId="655" xr:uid="{00000000-0005-0000-0000-00007F020000}"/>
    <cellStyle name="0 37" xfId="656" xr:uid="{00000000-0005-0000-0000-000080020000}"/>
    <cellStyle name="0 38" xfId="657" xr:uid="{00000000-0005-0000-0000-000081020000}"/>
    <cellStyle name="0 39" xfId="658" xr:uid="{00000000-0005-0000-0000-000082020000}"/>
    <cellStyle name="0 4" xfId="659" xr:uid="{00000000-0005-0000-0000-000083020000}"/>
    <cellStyle name="0 4 10" xfId="660" xr:uid="{00000000-0005-0000-0000-000084020000}"/>
    <cellStyle name="0 4 10 2" xfId="661" xr:uid="{00000000-0005-0000-0000-000085020000}"/>
    <cellStyle name="0 4 10 2 2" xfId="662" xr:uid="{00000000-0005-0000-0000-000086020000}"/>
    <cellStyle name="0 4 10 3" xfId="663" xr:uid="{00000000-0005-0000-0000-000087020000}"/>
    <cellStyle name="0 4 10 3 2" xfId="664" xr:uid="{00000000-0005-0000-0000-000088020000}"/>
    <cellStyle name="0 4 10 4" xfId="665" xr:uid="{00000000-0005-0000-0000-000089020000}"/>
    <cellStyle name="0 4 11" xfId="666" xr:uid="{00000000-0005-0000-0000-00008A020000}"/>
    <cellStyle name="0 4 11 2" xfId="667" xr:uid="{00000000-0005-0000-0000-00008B020000}"/>
    <cellStyle name="0 4 12" xfId="668" xr:uid="{00000000-0005-0000-0000-00008C020000}"/>
    <cellStyle name="0 4 12 2" xfId="669" xr:uid="{00000000-0005-0000-0000-00008D020000}"/>
    <cellStyle name="0 4 13" xfId="670" xr:uid="{00000000-0005-0000-0000-00008E020000}"/>
    <cellStyle name="0 4 14" xfId="671" xr:uid="{00000000-0005-0000-0000-00008F020000}"/>
    <cellStyle name="0 4 2" xfId="672" xr:uid="{00000000-0005-0000-0000-000090020000}"/>
    <cellStyle name="0 4 2 10" xfId="673" xr:uid="{00000000-0005-0000-0000-000091020000}"/>
    <cellStyle name="0 4 2 11" xfId="674" xr:uid="{00000000-0005-0000-0000-000092020000}"/>
    <cellStyle name="0 4 2 12" xfId="675" xr:uid="{00000000-0005-0000-0000-000093020000}"/>
    <cellStyle name="0 4 2 2" xfId="676" xr:uid="{00000000-0005-0000-0000-000094020000}"/>
    <cellStyle name="0 4 2 2 2" xfId="677" xr:uid="{00000000-0005-0000-0000-000095020000}"/>
    <cellStyle name="0 4 2 2 2 2" xfId="678" xr:uid="{00000000-0005-0000-0000-000096020000}"/>
    <cellStyle name="0 4 2 2 2 2 2" xfId="679" xr:uid="{00000000-0005-0000-0000-000097020000}"/>
    <cellStyle name="0 4 2 2 2 3" xfId="680" xr:uid="{00000000-0005-0000-0000-000098020000}"/>
    <cellStyle name="0 4 2 2 2 3 2" xfId="681" xr:uid="{00000000-0005-0000-0000-000099020000}"/>
    <cellStyle name="0 4 2 2 2 4" xfId="682" xr:uid="{00000000-0005-0000-0000-00009A020000}"/>
    <cellStyle name="0 4 2 2 3" xfId="683" xr:uid="{00000000-0005-0000-0000-00009B020000}"/>
    <cellStyle name="0 4 2 2 3 2" xfId="684" xr:uid="{00000000-0005-0000-0000-00009C020000}"/>
    <cellStyle name="0 4 2 2 3 2 2" xfId="685" xr:uid="{00000000-0005-0000-0000-00009D020000}"/>
    <cellStyle name="0 4 2 2 3 3" xfId="686" xr:uid="{00000000-0005-0000-0000-00009E020000}"/>
    <cellStyle name="0 4 2 2 3 3 2" xfId="687" xr:uid="{00000000-0005-0000-0000-00009F020000}"/>
    <cellStyle name="0 4 2 2 3 4" xfId="688" xr:uid="{00000000-0005-0000-0000-0000A0020000}"/>
    <cellStyle name="0 4 2 2 4" xfId="689" xr:uid="{00000000-0005-0000-0000-0000A1020000}"/>
    <cellStyle name="0 4 2 2 4 2" xfId="690" xr:uid="{00000000-0005-0000-0000-0000A2020000}"/>
    <cellStyle name="0 4 2 2 5" xfId="691" xr:uid="{00000000-0005-0000-0000-0000A3020000}"/>
    <cellStyle name="0 4 2 2 5 2" xfId="692" xr:uid="{00000000-0005-0000-0000-0000A4020000}"/>
    <cellStyle name="0 4 2 2 6" xfId="693" xr:uid="{00000000-0005-0000-0000-0000A5020000}"/>
    <cellStyle name="0 4 2 3" xfId="694" xr:uid="{00000000-0005-0000-0000-0000A6020000}"/>
    <cellStyle name="0 4 2 3 2" xfId="695" xr:uid="{00000000-0005-0000-0000-0000A7020000}"/>
    <cellStyle name="0 4 2 3 2 2" xfId="696" xr:uid="{00000000-0005-0000-0000-0000A8020000}"/>
    <cellStyle name="0 4 2 3 3" xfId="697" xr:uid="{00000000-0005-0000-0000-0000A9020000}"/>
    <cellStyle name="0 4 2 3 3 2" xfId="698" xr:uid="{00000000-0005-0000-0000-0000AA020000}"/>
    <cellStyle name="0 4 2 3 4" xfId="699" xr:uid="{00000000-0005-0000-0000-0000AB020000}"/>
    <cellStyle name="0 4 2 4" xfId="700" xr:uid="{00000000-0005-0000-0000-0000AC020000}"/>
    <cellStyle name="0 4 2 4 2" xfId="701" xr:uid="{00000000-0005-0000-0000-0000AD020000}"/>
    <cellStyle name="0 4 2 4 2 2" xfId="702" xr:uid="{00000000-0005-0000-0000-0000AE020000}"/>
    <cellStyle name="0 4 2 4 3" xfId="703" xr:uid="{00000000-0005-0000-0000-0000AF020000}"/>
    <cellStyle name="0 4 2 4 3 2" xfId="704" xr:uid="{00000000-0005-0000-0000-0000B0020000}"/>
    <cellStyle name="0 4 2 4 4" xfId="705" xr:uid="{00000000-0005-0000-0000-0000B1020000}"/>
    <cellStyle name="0 4 2 5" xfId="706" xr:uid="{00000000-0005-0000-0000-0000B2020000}"/>
    <cellStyle name="0 4 2 5 2" xfId="707" xr:uid="{00000000-0005-0000-0000-0000B3020000}"/>
    <cellStyle name="0 4 2 5 2 2" xfId="708" xr:uid="{00000000-0005-0000-0000-0000B4020000}"/>
    <cellStyle name="0 4 2 5 3" xfId="709" xr:uid="{00000000-0005-0000-0000-0000B5020000}"/>
    <cellStyle name="0 4 2 5 3 2" xfId="710" xr:uid="{00000000-0005-0000-0000-0000B6020000}"/>
    <cellStyle name="0 4 2 5 4" xfId="711" xr:uid="{00000000-0005-0000-0000-0000B7020000}"/>
    <cellStyle name="0 4 2 6" xfId="712" xr:uid="{00000000-0005-0000-0000-0000B8020000}"/>
    <cellStyle name="0 4 2 6 2" xfId="713" xr:uid="{00000000-0005-0000-0000-0000B9020000}"/>
    <cellStyle name="0 4 2 7" xfId="714" xr:uid="{00000000-0005-0000-0000-0000BA020000}"/>
    <cellStyle name="0 4 2 7 2" xfId="715" xr:uid="{00000000-0005-0000-0000-0000BB020000}"/>
    <cellStyle name="0 4 2 8" xfId="716" xr:uid="{00000000-0005-0000-0000-0000BC020000}"/>
    <cellStyle name="0 4 2 9" xfId="717" xr:uid="{00000000-0005-0000-0000-0000BD020000}"/>
    <cellStyle name="0 4 3" xfId="718" xr:uid="{00000000-0005-0000-0000-0000BE020000}"/>
    <cellStyle name="0 4 3 2" xfId="719" xr:uid="{00000000-0005-0000-0000-0000BF020000}"/>
    <cellStyle name="0 4 3 2 2" xfId="720" xr:uid="{00000000-0005-0000-0000-0000C0020000}"/>
    <cellStyle name="0 4 3 2 2 2" xfId="721" xr:uid="{00000000-0005-0000-0000-0000C1020000}"/>
    <cellStyle name="0 4 3 2 2 2 2" xfId="722" xr:uid="{00000000-0005-0000-0000-0000C2020000}"/>
    <cellStyle name="0 4 3 2 2 3" xfId="723" xr:uid="{00000000-0005-0000-0000-0000C3020000}"/>
    <cellStyle name="0 4 3 2 2 3 2" xfId="724" xr:uid="{00000000-0005-0000-0000-0000C4020000}"/>
    <cellStyle name="0 4 3 2 2 4" xfId="725" xr:uid="{00000000-0005-0000-0000-0000C5020000}"/>
    <cellStyle name="0 4 3 2 3" xfId="726" xr:uid="{00000000-0005-0000-0000-0000C6020000}"/>
    <cellStyle name="0 4 3 2 3 2" xfId="727" xr:uid="{00000000-0005-0000-0000-0000C7020000}"/>
    <cellStyle name="0 4 3 2 3 2 2" xfId="728" xr:uid="{00000000-0005-0000-0000-0000C8020000}"/>
    <cellStyle name="0 4 3 2 3 3" xfId="729" xr:uid="{00000000-0005-0000-0000-0000C9020000}"/>
    <cellStyle name="0 4 3 2 3 3 2" xfId="730" xr:uid="{00000000-0005-0000-0000-0000CA020000}"/>
    <cellStyle name="0 4 3 2 3 4" xfId="731" xr:uid="{00000000-0005-0000-0000-0000CB020000}"/>
    <cellStyle name="0 4 3 2 4" xfId="732" xr:uid="{00000000-0005-0000-0000-0000CC020000}"/>
    <cellStyle name="0 4 3 2 4 2" xfId="733" xr:uid="{00000000-0005-0000-0000-0000CD020000}"/>
    <cellStyle name="0 4 3 2 5" xfId="734" xr:uid="{00000000-0005-0000-0000-0000CE020000}"/>
    <cellStyle name="0 4 3 2 5 2" xfId="735" xr:uid="{00000000-0005-0000-0000-0000CF020000}"/>
    <cellStyle name="0 4 3 2 6" xfId="736" xr:uid="{00000000-0005-0000-0000-0000D0020000}"/>
    <cellStyle name="0 4 3 3" xfId="737" xr:uid="{00000000-0005-0000-0000-0000D1020000}"/>
    <cellStyle name="0 4 3 3 2" xfId="738" xr:uid="{00000000-0005-0000-0000-0000D2020000}"/>
    <cellStyle name="0 4 3 3 2 2" xfId="739" xr:uid="{00000000-0005-0000-0000-0000D3020000}"/>
    <cellStyle name="0 4 3 3 3" xfId="740" xr:uid="{00000000-0005-0000-0000-0000D4020000}"/>
    <cellStyle name="0 4 3 3 3 2" xfId="741" xr:uid="{00000000-0005-0000-0000-0000D5020000}"/>
    <cellStyle name="0 4 3 3 4" xfId="742" xr:uid="{00000000-0005-0000-0000-0000D6020000}"/>
    <cellStyle name="0 4 3 4" xfId="743" xr:uid="{00000000-0005-0000-0000-0000D7020000}"/>
    <cellStyle name="0 4 3 4 2" xfId="744" xr:uid="{00000000-0005-0000-0000-0000D8020000}"/>
    <cellStyle name="0 4 3 4 2 2" xfId="745" xr:uid="{00000000-0005-0000-0000-0000D9020000}"/>
    <cellStyle name="0 4 3 4 3" xfId="746" xr:uid="{00000000-0005-0000-0000-0000DA020000}"/>
    <cellStyle name="0 4 3 4 3 2" xfId="747" xr:uid="{00000000-0005-0000-0000-0000DB020000}"/>
    <cellStyle name="0 4 3 4 4" xfId="748" xr:uid="{00000000-0005-0000-0000-0000DC020000}"/>
    <cellStyle name="0 4 3 5" xfId="749" xr:uid="{00000000-0005-0000-0000-0000DD020000}"/>
    <cellStyle name="0 4 3 5 2" xfId="750" xr:uid="{00000000-0005-0000-0000-0000DE020000}"/>
    <cellStyle name="0 4 3 5 2 2" xfId="751" xr:uid="{00000000-0005-0000-0000-0000DF020000}"/>
    <cellStyle name="0 4 3 5 3" xfId="752" xr:uid="{00000000-0005-0000-0000-0000E0020000}"/>
    <cellStyle name="0 4 3 5 3 2" xfId="753" xr:uid="{00000000-0005-0000-0000-0000E1020000}"/>
    <cellStyle name="0 4 3 5 4" xfId="754" xr:uid="{00000000-0005-0000-0000-0000E2020000}"/>
    <cellStyle name="0 4 3 6" xfId="755" xr:uid="{00000000-0005-0000-0000-0000E3020000}"/>
    <cellStyle name="0 4 3 6 2" xfId="756" xr:uid="{00000000-0005-0000-0000-0000E4020000}"/>
    <cellStyle name="0 4 3 7" xfId="757" xr:uid="{00000000-0005-0000-0000-0000E5020000}"/>
    <cellStyle name="0 4 3 7 2" xfId="758" xr:uid="{00000000-0005-0000-0000-0000E6020000}"/>
    <cellStyle name="0 4 3 8" xfId="759" xr:uid="{00000000-0005-0000-0000-0000E7020000}"/>
    <cellStyle name="0 4 4" xfId="760" xr:uid="{00000000-0005-0000-0000-0000E8020000}"/>
    <cellStyle name="0 4 4 2" xfId="761" xr:uid="{00000000-0005-0000-0000-0000E9020000}"/>
    <cellStyle name="0 4 4 2 2" xfId="762" xr:uid="{00000000-0005-0000-0000-0000EA020000}"/>
    <cellStyle name="0 4 4 2 2 2" xfId="763" xr:uid="{00000000-0005-0000-0000-0000EB020000}"/>
    <cellStyle name="0 4 4 2 2 2 2" xfId="764" xr:uid="{00000000-0005-0000-0000-0000EC020000}"/>
    <cellStyle name="0 4 4 2 2 3" xfId="765" xr:uid="{00000000-0005-0000-0000-0000ED020000}"/>
    <cellStyle name="0 4 4 2 2 3 2" xfId="766" xr:uid="{00000000-0005-0000-0000-0000EE020000}"/>
    <cellStyle name="0 4 4 2 2 4" xfId="767" xr:uid="{00000000-0005-0000-0000-0000EF020000}"/>
    <cellStyle name="0 4 4 2 3" xfId="768" xr:uid="{00000000-0005-0000-0000-0000F0020000}"/>
    <cellStyle name="0 4 4 2 3 2" xfId="769" xr:uid="{00000000-0005-0000-0000-0000F1020000}"/>
    <cellStyle name="0 4 4 2 3 2 2" xfId="770" xr:uid="{00000000-0005-0000-0000-0000F2020000}"/>
    <cellStyle name="0 4 4 2 3 3" xfId="771" xr:uid="{00000000-0005-0000-0000-0000F3020000}"/>
    <cellStyle name="0 4 4 2 3 3 2" xfId="772" xr:uid="{00000000-0005-0000-0000-0000F4020000}"/>
    <cellStyle name="0 4 4 2 3 4" xfId="773" xr:uid="{00000000-0005-0000-0000-0000F5020000}"/>
    <cellStyle name="0 4 4 2 4" xfId="774" xr:uid="{00000000-0005-0000-0000-0000F6020000}"/>
    <cellStyle name="0 4 4 2 4 2" xfId="775" xr:uid="{00000000-0005-0000-0000-0000F7020000}"/>
    <cellStyle name="0 4 4 2 5" xfId="776" xr:uid="{00000000-0005-0000-0000-0000F8020000}"/>
    <cellStyle name="0 4 4 2 5 2" xfId="777" xr:uid="{00000000-0005-0000-0000-0000F9020000}"/>
    <cellStyle name="0 4 4 2 6" xfId="778" xr:uid="{00000000-0005-0000-0000-0000FA020000}"/>
    <cellStyle name="0 4 4 3" xfId="779" xr:uid="{00000000-0005-0000-0000-0000FB020000}"/>
    <cellStyle name="0 4 4 3 2" xfId="780" xr:uid="{00000000-0005-0000-0000-0000FC020000}"/>
    <cellStyle name="0 4 4 3 2 2" xfId="781" xr:uid="{00000000-0005-0000-0000-0000FD020000}"/>
    <cellStyle name="0 4 4 3 3" xfId="782" xr:uid="{00000000-0005-0000-0000-0000FE020000}"/>
    <cellStyle name="0 4 4 3 3 2" xfId="783" xr:uid="{00000000-0005-0000-0000-0000FF020000}"/>
    <cellStyle name="0 4 4 3 4" xfId="784" xr:uid="{00000000-0005-0000-0000-000000030000}"/>
    <cellStyle name="0 4 4 4" xfId="785" xr:uid="{00000000-0005-0000-0000-000001030000}"/>
    <cellStyle name="0 4 4 4 2" xfId="786" xr:uid="{00000000-0005-0000-0000-000002030000}"/>
    <cellStyle name="0 4 4 4 2 2" xfId="787" xr:uid="{00000000-0005-0000-0000-000003030000}"/>
    <cellStyle name="0 4 4 4 3" xfId="788" xr:uid="{00000000-0005-0000-0000-000004030000}"/>
    <cellStyle name="0 4 4 4 3 2" xfId="789" xr:uid="{00000000-0005-0000-0000-000005030000}"/>
    <cellStyle name="0 4 4 4 4" xfId="790" xr:uid="{00000000-0005-0000-0000-000006030000}"/>
    <cellStyle name="0 4 4 5" xfId="791" xr:uid="{00000000-0005-0000-0000-000007030000}"/>
    <cellStyle name="0 4 4 5 2" xfId="792" xr:uid="{00000000-0005-0000-0000-000008030000}"/>
    <cellStyle name="0 4 4 5 2 2" xfId="793" xr:uid="{00000000-0005-0000-0000-000009030000}"/>
    <cellStyle name="0 4 4 5 3" xfId="794" xr:uid="{00000000-0005-0000-0000-00000A030000}"/>
    <cellStyle name="0 4 4 5 3 2" xfId="795" xr:uid="{00000000-0005-0000-0000-00000B030000}"/>
    <cellStyle name="0 4 4 5 4" xfId="796" xr:uid="{00000000-0005-0000-0000-00000C030000}"/>
    <cellStyle name="0 4 4 6" xfId="797" xr:uid="{00000000-0005-0000-0000-00000D030000}"/>
    <cellStyle name="0 4 4 6 2" xfId="798" xr:uid="{00000000-0005-0000-0000-00000E030000}"/>
    <cellStyle name="0 4 4 7" xfId="799" xr:uid="{00000000-0005-0000-0000-00000F030000}"/>
    <cellStyle name="0 4 4 7 2" xfId="800" xr:uid="{00000000-0005-0000-0000-000010030000}"/>
    <cellStyle name="0 4 4 8" xfId="801" xr:uid="{00000000-0005-0000-0000-000011030000}"/>
    <cellStyle name="0 4 5" xfId="802" xr:uid="{00000000-0005-0000-0000-000012030000}"/>
    <cellStyle name="0 4 5 2" xfId="803" xr:uid="{00000000-0005-0000-0000-000013030000}"/>
    <cellStyle name="0 4 5 2 2" xfId="804" xr:uid="{00000000-0005-0000-0000-000014030000}"/>
    <cellStyle name="0 4 5 2 2 2" xfId="805" xr:uid="{00000000-0005-0000-0000-000015030000}"/>
    <cellStyle name="0 4 5 2 2 2 2" xfId="806" xr:uid="{00000000-0005-0000-0000-000016030000}"/>
    <cellStyle name="0 4 5 2 2 3" xfId="807" xr:uid="{00000000-0005-0000-0000-000017030000}"/>
    <cellStyle name="0 4 5 2 2 3 2" xfId="808" xr:uid="{00000000-0005-0000-0000-000018030000}"/>
    <cellStyle name="0 4 5 2 2 4" xfId="809" xr:uid="{00000000-0005-0000-0000-000019030000}"/>
    <cellStyle name="0 4 5 2 3" xfId="810" xr:uid="{00000000-0005-0000-0000-00001A030000}"/>
    <cellStyle name="0 4 5 2 3 2" xfId="811" xr:uid="{00000000-0005-0000-0000-00001B030000}"/>
    <cellStyle name="0 4 5 2 3 2 2" xfId="812" xr:uid="{00000000-0005-0000-0000-00001C030000}"/>
    <cellStyle name="0 4 5 2 3 3" xfId="813" xr:uid="{00000000-0005-0000-0000-00001D030000}"/>
    <cellStyle name="0 4 5 2 3 3 2" xfId="814" xr:uid="{00000000-0005-0000-0000-00001E030000}"/>
    <cellStyle name="0 4 5 2 3 4" xfId="815" xr:uid="{00000000-0005-0000-0000-00001F030000}"/>
    <cellStyle name="0 4 5 2 4" xfId="816" xr:uid="{00000000-0005-0000-0000-000020030000}"/>
    <cellStyle name="0 4 5 2 4 2" xfId="817" xr:uid="{00000000-0005-0000-0000-000021030000}"/>
    <cellStyle name="0 4 5 2 5" xfId="818" xr:uid="{00000000-0005-0000-0000-000022030000}"/>
    <cellStyle name="0 4 5 2 5 2" xfId="819" xr:uid="{00000000-0005-0000-0000-000023030000}"/>
    <cellStyle name="0 4 5 2 6" xfId="820" xr:uid="{00000000-0005-0000-0000-000024030000}"/>
    <cellStyle name="0 4 5 3" xfId="821" xr:uid="{00000000-0005-0000-0000-000025030000}"/>
    <cellStyle name="0 4 5 3 2" xfId="822" xr:uid="{00000000-0005-0000-0000-000026030000}"/>
    <cellStyle name="0 4 5 3 2 2" xfId="823" xr:uid="{00000000-0005-0000-0000-000027030000}"/>
    <cellStyle name="0 4 5 3 3" xfId="824" xr:uid="{00000000-0005-0000-0000-000028030000}"/>
    <cellStyle name="0 4 5 3 3 2" xfId="825" xr:uid="{00000000-0005-0000-0000-000029030000}"/>
    <cellStyle name="0 4 5 3 4" xfId="826" xr:uid="{00000000-0005-0000-0000-00002A030000}"/>
    <cellStyle name="0 4 5 4" xfId="827" xr:uid="{00000000-0005-0000-0000-00002B030000}"/>
    <cellStyle name="0 4 5 4 2" xfId="828" xr:uid="{00000000-0005-0000-0000-00002C030000}"/>
    <cellStyle name="0 4 5 4 2 2" xfId="829" xr:uid="{00000000-0005-0000-0000-00002D030000}"/>
    <cellStyle name="0 4 5 4 3" xfId="830" xr:uid="{00000000-0005-0000-0000-00002E030000}"/>
    <cellStyle name="0 4 5 4 3 2" xfId="831" xr:uid="{00000000-0005-0000-0000-00002F030000}"/>
    <cellStyle name="0 4 5 4 4" xfId="832" xr:uid="{00000000-0005-0000-0000-000030030000}"/>
    <cellStyle name="0 4 5 5" xfId="833" xr:uid="{00000000-0005-0000-0000-000031030000}"/>
    <cellStyle name="0 4 5 5 2" xfId="834" xr:uid="{00000000-0005-0000-0000-000032030000}"/>
    <cellStyle name="0 4 5 5 2 2" xfId="835" xr:uid="{00000000-0005-0000-0000-000033030000}"/>
    <cellStyle name="0 4 5 5 3" xfId="836" xr:uid="{00000000-0005-0000-0000-000034030000}"/>
    <cellStyle name="0 4 5 5 3 2" xfId="837" xr:uid="{00000000-0005-0000-0000-000035030000}"/>
    <cellStyle name="0 4 5 5 4" xfId="838" xr:uid="{00000000-0005-0000-0000-000036030000}"/>
    <cellStyle name="0 4 5 6" xfId="839" xr:uid="{00000000-0005-0000-0000-000037030000}"/>
    <cellStyle name="0 4 5 6 2" xfId="840" xr:uid="{00000000-0005-0000-0000-000038030000}"/>
    <cellStyle name="0 4 5 7" xfId="841" xr:uid="{00000000-0005-0000-0000-000039030000}"/>
    <cellStyle name="0 4 5 7 2" xfId="842" xr:uid="{00000000-0005-0000-0000-00003A030000}"/>
    <cellStyle name="0 4 5 8" xfId="843" xr:uid="{00000000-0005-0000-0000-00003B030000}"/>
    <cellStyle name="0 4 6" xfId="844" xr:uid="{00000000-0005-0000-0000-00003C030000}"/>
    <cellStyle name="0 4 6 2" xfId="845" xr:uid="{00000000-0005-0000-0000-00003D030000}"/>
    <cellStyle name="0 4 6 2 2" xfId="846" xr:uid="{00000000-0005-0000-0000-00003E030000}"/>
    <cellStyle name="0 4 6 2 2 2" xfId="847" xr:uid="{00000000-0005-0000-0000-00003F030000}"/>
    <cellStyle name="0 4 6 2 2 2 2" xfId="848" xr:uid="{00000000-0005-0000-0000-000040030000}"/>
    <cellStyle name="0 4 6 2 2 3" xfId="849" xr:uid="{00000000-0005-0000-0000-000041030000}"/>
    <cellStyle name="0 4 6 2 2 3 2" xfId="850" xr:uid="{00000000-0005-0000-0000-000042030000}"/>
    <cellStyle name="0 4 6 2 2 4" xfId="851" xr:uid="{00000000-0005-0000-0000-000043030000}"/>
    <cellStyle name="0 4 6 2 3" xfId="852" xr:uid="{00000000-0005-0000-0000-000044030000}"/>
    <cellStyle name="0 4 6 2 3 2" xfId="853" xr:uid="{00000000-0005-0000-0000-000045030000}"/>
    <cellStyle name="0 4 6 2 3 2 2" xfId="854" xr:uid="{00000000-0005-0000-0000-000046030000}"/>
    <cellStyle name="0 4 6 2 3 3" xfId="855" xr:uid="{00000000-0005-0000-0000-000047030000}"/>
    <cellStyle name="0 4 6 2 3 3 2" xfId="856" xr:uid="{00000000-0005-0000-0000-000048030000}"/>
    <cellStyle name="0 4 6 2 3 4" xfId="857" xr:uid="{00000000-0005-0000-0000-000049030000}"/>
    <cellStyle name="0 4 6 2 4" xfId="858" xr:uid="{00000000-0005-0000-0000-00004A030000}"/>
    <cellStyle name="0 4 6 2 4 2" xfId="859" xr:uid="{00000000-0005-0000-0000-00004B030000}"/>
    <cellStyle name="0 4 6 2 5" xfId="860" xr:uid="{00000000-0005-0000-0000-00004C030000}"/>
    <cellStyle name="0 4 6 2 5 2" xfId="861" xr:uid="{00000000-0005-0000-0000-00004D030000}"/>
    <cellStyle name="0 4 6 2 6" xfId="862" xr:uid="{00000000-0005-0000-0000-00004E030000}"/>
    <cellStyle name="0 4 6 3" xfId="863" xr:uid="{00000000-0005-0000-0000-00004F030000}"/>
    <cellStyle name="0 4 6 3 2" xfId="864" xr:uid="{00000000-0005-0000-0000-000050030000}"/>
    <cellStyle name="0 4 6 3 2 2" xfId="865" xr:uid="{00000000-0005-0000-0000-000051030000}"/>
    <cellStyle name="0 4 6 3 3" xfId="866" xr:uid="{00000000-0005-0000-0000-000052030000}"/>
    <cellStyle name="0 4 6 3 3 2" xfId="867" xr:uid="{00000000-0005-0000-0000-000053030000}"/>
    <cellStyle name="0 4 6 3 4" xfId="868" xr:uid="{00000000-0005-0000-0000-000054030000}"/>
    <cellStyle name="0 4 6 4" xfId="869" xr:uid="{00000000-0005-0000-0000-000055030000}"/>
    <cellStyle name="0 4 6 4 2" xfId="870" xr:uid="{00000000-0005-0000-0000-000056030000}"/>
    <cellStyle name="0 4 6 4 2 2" xfId="871" xr:uid="{00000000-0005-0000-0000-000057030000}"/>
    <cellStyle name="0 4 6 4 3" xfId="872" xr:uid="{00000000-0005-0000-0000-000058030000}"/>
    <cellStyle name="0 4 6 4 3 2" xfId="873" xr:uid="{00000000-0005-0000-0000-000059030000}"/>
    <cellStyle name="0 4 6 4 4" xfId="874" xr:uid="{00000000-0005-0000-0000-00005A030000}"/>
    <cellStyle name="0 4 6 5" xfId="875" xr:uid="{00000000-0005-0000-0000-00005B030000}"/>
    <cellStyle name="0 4 6 5 2" xfId="876" xr:uid="{00000000-0005-0000-0000-00005C030000}"/>
    <cellStyle name="0 4 6 5 2 2" xfId="877" xr:uid="{00000000-0005-0000-0000-00005D030000}"/>
    <cellStyle name="0 4 6 5 3" xfId="878" xr:uid="{00000000-0005-0000-0000-00005E030000}"/>
    <cellStyle name="0 4 6 5 3 2" xfId="879" xr:uid="{00000000-0005-0000-0000-00005F030000}"/>
    <cellStyle name="0 4 6 5 4" xfId="880" xr:uid="{00000000-0005-0000-0000-000060030000}"/>
    <cellStyle name="0 4 6 6" xfId="881" xr:uid="{00000000-0005-0000-0000-000061030000}"/>
    <cellStyle name="0 4 6 6 2" xfId="882" xr:uid="{00000000-0005-0000-0000-000062030000}"/>
    <cellStyle name="0 4 6 7" xfId="883" xr:uid="{00000000-0005-0000-0000-000063030000}"/>
    <cellStyle name="0 4 6 7 2" xfId="884" xr:uid="{00000000-0005-0000-0000-000064030000}"/>
    <cellStyle name="0 4 6 8" xfId="885" xr:uid="{00000000-0005-0000-0000-000065030000}"/>
    <cellStyle name="0 4 7" xfId="886" xr:uid="{00000000-0005-0000-0000-000066030000}"/>
    <cellStyle name="0 4 7 2" xfId="887" xr:uid="{00000000-0005-0000-0000-000067030000}"/>
    <cellStyle name="0 4 7 2 2" xfId="888" xr:uid="{00000000-0005-0000-0000-000068030000}"/>
    <cellStyle name="0 4 7 2 2 2" xfId="889" xr:uid="{00000000-0005-0000-0000-000069030000}"/>
    <cellStyle name="0 4 7 2 3" xfId="890" xr:uid="{00000000-0005-0000-0000-00006A030000}"/>
    <cellStyle name="0 4 7 2 3 2" xfId="891" xr:uid="{00000000-0005-0000-0000-00006B030000}"/>
    <cellStyle name="0 4 7 2 4" xfId="892" xr:uid="{00000000-0005-0000-0000-00006C030000}"/>
    <cellStyle name="0 4 7 3" xfId="893" xr:uid="{00000000-0005-0000-0000-00006D030000}"/>
    <cellStyle name="0 4 7 3 2" xfId="894" xr:uid="{00000000-0005-0000-0000-00006E030000}"/>
    <cellStyle name="0 4 7 3 2 2" xfId="895" xr:uid="{00000000-0005-0000-0000-00006F030000}"/>
    <cellStyle name="0 4 7 3 3" xfId="896" xr:uid="{00000000-0005-0000-0000-000070030000}"/>
    <cellStyle name="0 4 7 3 3 2" xfId="897" xr:uid="{00000000-0005-0000-0000-000071030000}"/>
    <cellStyle name="0 4 7 3 4" xfId="898" xr:uid="{00000000-0005-0000-0000-000072030000}"/>
    <cellStyle name="0 4 7 4" xfId="899" xr:uid="{00000000-0005-0000-0000-000073030000}"/>
    <cellStyle name="0 4 7 4 2" xfId="900" xr:uid="{00000000-0005-0000-0000-000074030000}"/>
    <cellStyle name="0 4 7 5" xfId="901" xr:uid="{00000000-0005-0000-0000-000075030000}"/>
    <cellStyle name="0 4 7 5 2" xfId="902" xr:uid="{00000000-0005-0000-0000-000076030000}"/>
    <cellStyle name="0 4 7 6" xfId="903" xr:uid="{00000000-0005-0000-0000-000077030000}"/>
    <cellStyle name="0 4 8" xfId="904" xr:uid="{00000000-0005-0000-0000-000078030000}"/>
    <cellStyle name="0 4 8 2" xfId="905" xr:uid="{00000000-0005-0000-0000-000079030000}"/>
    <cellStyle name="0 4 8 2 2" xfId="906" xr:uid="{00000000-0005-0000-0000-00007A030000}"/>
    <cellStyle name="0 4 8 3" xfId="907" xr:uid="{00000000-0005-0000-0000-00007B030000}"/>
    <cellStyle name="0 4 8 3 2" xfId="908" xr:uid="{00000000-0005-0000-0000-00007C030000}"/>
    <cellStyle name="0 4 8 4" xfId="909" xr:uid="{00000000-0005-0000-0000-00007D030000}"/>
    <cellStyle name="0 4 9" xfId="910" xr:uid="{00000000-0005-0000-0000-00007E030000}"/>
    <cellStyle name="0 4 9 2" xfId="911" xr:uid="{00000000-0005-0000-0000-00007F030000}"/>
    <cellStyle name="0 4 9 2 2" xfId="912" xr:uid="{00000000-0005-0000-0000-000080030000}"/>
    <cellStyle name="0 4 9 3" xfId="913" xr:uid="{00000000-0005-0000-0000-000081030000}"/>
    <cellStyle name="0 4 9 3 2" xfId="914" xr:uid="{00000000-0005-0000-0000-000082030000}"/>
    <cellStyle name="0 4 9 4" xfId="915" xr:uid="{00000000-0005-0000-0000-000083030000}"/>
    <cellStyle name="0 40" xfId="916" xr:uid="{00000000-0005-0000-0000-000084030000}"/>
    <cellStyle name="0 41" xfId="917" xr:uid="{00000000-0005-0000-0000-000085030000}"/>
    <cellStyle name="0 42" xfId="918" xr:uid="{00000000-0005-0000-0000-000086030000}"/>
    <cellStyle name="0 43" xfId="919" xr:uid="{00000000-0005-0000-0000-000087030000}"/>
    <cellStyle name="0 44" xfId="920" xr:uid="{00000000-0005-0000-0000-000088030000}"/>
    <cellStyle name="0 45" xfId="921" xr:uid="{00000000-0005-0000-0000-000089030000}"/>
    <cellStyle name="0 46" xfId="922" xr:uid="{00000000-0005-0000-0000-00008A030000}"/>
    <cellStyle name="0 47" xfId="923" xr:uid="{00000000-0005-0000-0000-00008B030000}"/>
    <cellStyle name="0 48" xfId="924" xr:uid="{00000000-0005-0000-0000-00008C030000}"/>
    <cellStyle name="0 49" xfId="925" xr:uid="{00000000-0005-0000-0000-00008D030000}"/>
    <cellStyle name="0 5" xfId="926" xr:uid="{00000000-0005-0000-0000-00008E030000}"/>
    <cellStyle name="0 5 10" xfId="927" xr:uid="{00000000-0005-0000-0000-00008F030000}"/>
    <cellStyle name="0 5 10 2" xfId="928" xr:uid="{00000000-0005-0000-0000-000090030000}"/>
    <cellStyle name="0 5 10 2 2" xfId="929" xr:uid="{00000000-0005-0000-0000-000091030000}"/>
    <cellStyle name="0 5 10 3" xfId="930" xr:uid="{00000000-0005-0000-0000-000092030000}"/>
    <cellStyle name="0 5 10 3 2" xfId="931" xr:uid="{00000000-0005-0000-0000-000093030000}"/>
    <cellStyle name="0 5 10 4" xfId="932" xr:uid="{00000000-0005-0000-0000-000094030000}"/>
    <cellStyle name="0 5 11" xfId="933" xr:uid="{00000000-0005-0000-0000-000095030000}"/>
    <cellStyle name="0 5 11 2" xfId="934" xr:uid="{00000000-0005-0000-0000-000096030000}"/>
    <cellStyle name="0 5 12" xfId="935" xr:uid="{00000000-0005-0000-0000-000097030000}"/>
    <cellStyle name="0 5 12 2" xfId="936" xr:uid="{00000000-0005-0000-0000-000098030000}"/>
    <cellStyle name="0 5 13" xfId="937" xr:uid="{00000000-0005-0000-0000-000099030000}"/>
    <cellStyle name="0 5 14" xfId="938" xr:uid="{00000000-0005-0000-0000-00009A030000}"/>
    <cellStyle name="0 5 2" xfId="939" xr:uid="{00000000-0005-0000-0000-00009B030000}"/>
    <cellStyle name="0 5 2 2" xfId="940" xr:uid="{00000000-0005-0000-0000-00009C030000}"/>
    <cellStyle name="0 5 2 2 2" xfId="941" xr:uid="{00000000-0005-0000-0000-00009D030000}"/>
    <cellStyle name="0 5 2 2 2 2" xfId="942" xr:uid="{00000000-0005-0000-0000-00009E030000}"/>
    <cellStyle name="0 5 2 2 2 2 2" xfId="943" xr:uid="{00000000-0005-0000-0000-00009F030000}"/>
    <cellStyle name="0 5 2 2 2 3" xfId="944" xr:uid="{00000000-0005-0000-0000-0000A0030000}"/>
    <cellStyle name="0 5 2 2 2 3 2" xfId="945" xr:uid="{00000000-0005-0000-0000-0000A1030000}"/>
    <cellStyle name="0 5 2 2 2 4" xfId="946" xr:uid="{00000000-0005-0000-0000-0000A2030000}"/>
    <cellStyle name="0 5 2 2 3" xfId="947" xr:uid="{00000000-0005-0000-0000-0000A3030000}"/>
    <cellStyle name="0 5 2 2 3 2" xfId="948" xr:uid="{00000000-0005-0000-0000-0000A4030000}"/>
    <cellStyle name="0 5 2 2 3 2 2" xfId="949" xr:uid="{00000000-0005-0000-0000-0000A5030000}"/>
    <cellStyle name="0 5 2 2 3 3" xfId="950" xr:uid="{00000000-0005-0000-0000-0000A6030000}"/>
    <cellStyle name="0 5 2 2 3 3 2" xfId="951" xr:uid="{00000000-0005-0000-0000-0000A7030000}"/>
    <cellStyle name="0 5 2 2 3 4" xfId="952" xr:uid="{00000000-0005-0000-0000-0000A8030000}"/>
    <cellStyle name="0 5 2 2 4" xfId="953" xr:uid="{00000000-0005-0000-0000-0000A9030000}"/>
    <cellStyle name="0 5 2 2 4 2" xfId="954" xr:uid="{00000000-0005-0000-0000-0000AA030000}"/>
    <cellStyle name="0 5 2 2 5" xfId="955" xr:uid="{00000000-0005-0000-0000-0000AB030000}"/>
    <cellStyle name="0 5 2 2 5 2" xfId="956" xr:uid="{00000000-0005-0000-0000-0000AC030000}"/>
    <cellStyle name="0 5 2 2 6" xfId="957" xr:uid="{00000000-0005-0000-0000-0000AD030000}"/>
    <cellStyle name="0 5 2 3" xfId="958" xr:uid="{00000000-0005-0000-0000-0000AE030000}"/>
    <cellStyle name="0 5 2 3 2" xfId="959" xr:uid="{00000000-0005-0000-0000-0000AF030000}"/>
    <cellStyle name="0 5 2 3 2 2" xfId="960" xr:uid="{00000000-0005-0000-0000-0000B0030000}"/>
    <cellStyle name="0 5 2 3 3" xfId="961" xr:uid="{00000000-0005-0000-0000-0000B1030000}"/>
    <cellStyle name="0 5 2 3 3 2" xfId="962" xr:uid="{00000000-0005-0000-0000-0000B2030000}"/>
    <cellStyle name="0 5 2 3 4" xfId="963" xr:uid="{00000000-0005-0000-0000-0000B3030000}"/>
    <cellStyle name="0 5 2 4" xfId="964" xr:uid="{00000000-0005-0000-0000-0000B4030000}"/>
    <cellStyle name="0 5 2 4 2" xfId="965" xr:uid="{00000000-0005-0000-0000-0000B5030000}"/>
    <cellStyle name="0 5 2 4 2 2" xfId="966" xr:uid="{00000000-0005-0000-0000-0000B6030000}"/>
    <cellStyle name="0 5 2 4 3" xfId="967" xr:uid="{00000000-0005-0000-0000-0000B7030000}"/>
    <cellStyle name="0 5 2 4 3 2" xfId="968" xr:uid="{00000000-0005-0000-0000-0000B8030000}"/>
    <cellStyle name="0 5 2 4 4" xfId="969" xr:uid="{00000000-0005-0000-0000-0000B9030000}"/>
    <cellStyle name="0 5 2 5" xfId="970" xr:uid="{00000000-0005-0000-0000-0000BA030000}"/>
    <cellStyle name="0 5 2 5 2" xfId="971" xr:uid="{00000000-0005-0000-0000-0000BB030000}"/>
    <cellStyle name="0 5 2 5 2 2" xfId="972" xr:uid="{00000000-0005-0000-0000-0000BC030000}"/>
    <cellStyle name="0 5 2 5 3" xfId="973" xr:uid="{00000000-0005-0000-0000-0000BD030000}"/>
    <cellStyle name="0 5 2 5 3 2" xfId="974" xr:uid="{00000000-0005-0000-0000-0000BE030000}"/>
    <cellStyle name="0 5 2 5 4" xfId="975" xr:uid="{00000000-0005-0000-0000-0000BF030000}"/>
    <cellStyle name="0 5 2 6" xfId="976" xr:uid="{00000000-0005-0000-0000-0000C0030000}"/>
    <cellStyle name="0 5 2 6 2" xfId="977" xr:uid="{00000000-0005-0000-0000-0000C1030000}"/>
    <cellStyle name="0 5 2 7" xfId="978" xr:uid="{00000000-0005-0000-0000-0000C2030000}"/>
    <cellStyle name="0 5 2 7 2" xfId="979" xr:uid="{00000000-0005-0000-0000-0000C3030000}"/>
    <cellStyle name="0 5 2 8" xfId="980" xr:uid="{00000000-0005-0000-0000-0000C4030000}"/>
    <cellStyle name="0 5 3" xfId="981" xr:uid="{00000000-0005-0000-0000-0000C5030000}"/>
    <cellStyle name="0 5 3 2" xfId="982" xr:uid="{00000000-0005-0000-0000-0000C6030000}"/>
    <cellStyle name="0 5 3 2 2" xfId="983" xr:uid="{00000000-0005-0000-0000-0000C7030000}"/>
    <cellStyle name="0 5 3 2 2 2" xfId="984" xr:uid="{00000000-0005-0000-0000-0000C8030000}"/>
    <cellStyle name="0 5 3 2 2 2 2" xfId="985" xr:uid="{00000000-0005-0000-0000-0000C9030000}"/>
    <cellStyle name="0 5 3 2 2 3" xfId="986" xr:uid="{00000000-0005-0000-0000-0000CA030000}"/>
    <cellStyle name="0 5 3 2 2 3 2" xfId="987" xr:uid="{00000000-0005-0000-0000-0000CB030000}"/>
    <cellStyle name="0 5 3 2 2 4" xfId="988" xr:uid="{00000000-0005-0000-0000-0000CC030000}"/>
    <cellStyle name="0 5 3 2 3" xfId="989" xr:uid="{00000000-0005-0000-0000-0000CD030000}"/>
    <cellStyle name="0 5 3 2 3 2" xfId="990" xr:uid="{00000000-0005-0000-0000-0000CE030000}"/>
    <cellStyle name="0 5 3 2 3 2 2" xfId="991" xr:uid="{00000000-0005-0000-0000-0000CF030000}"/>
    <cellStyle name="0 5 3 2 3 3" xfId="992" xr:uid="{00000000-0005-0000-0000-0000D0030000}"/>
    <cellStyle name="0 5 3 2 3 3 2" xfId="993" xr:uid="{00000000-0005-0000-0000-0000D1030000}"/>
    <cellStyle name="0 5 3 2 3 4" xfId="994" xr:uid="{00000000-0005-0000-0000-0000D2030000}"/>
    <cellStyle name="0 5 3 2 4" xfId="995" xr:uid="{00000000-0005-0000-0000-0000D3030000}"/>
    <cellStyle name="0 5 3 2 4 2" xfId="996" xr:uid="{00000000-0005-0000-0000-0000D4030000}"/>
    <cellStyle name="0 5 3 2 5" xfId="997" xr:uid="{00000000-0005-0000-0000-0000D5030000}"/>
    <cellStyle name="0 5 3 2 5 2" xfId="998" xr:uid="{00000000-0005-0000-0000-0000D6030000}"/>
    <cellStyle name="0 5 3 2 6" xfId="999" xr:uid="{00000000-0005-0000-0000-0000D7030000}"/>
    <cellStyle name="0 5 3 3" xfId="1000" xr:uid="{00000000-0005-0000-0000-0000D8030000}"/>
    <cellStyle name="0 5 3 3 2" xfId="1001" xr:uid="{00000000-0005-0000-0000-0000D9030000}"/>
    <cellStyle name="0 5 3 3 2 2" xfId="1002" xr:uid="{00000000-0005-0000-0000-0000DA030000}"/>
    <cellStyle name="0 5 3 3 3" xfId="1003" xr:uid="{00000000-0005-0000-0000-0000DB030000}"/>
    <cellStyle name="0 5 3 3 3 2" xfId="1004" xr:uid="{00000000-0005-0000-0000-0000DC030000}"/>
    <cellStyle name="0 5 3 3 4" xfId="1005" xr:uid="{00000000-0005-0000-0000-0000DD030000}"/>
    <cellStyle name="0 5 3 4" xfId="1006" xr:uid="{00000000-0005-0000-0000-0000DE030000}"/>
    <cellStyle name="0 5 3 4 2" xfId="1007" xr:uid="{00000000-0005-0000-0000-0000DF030000}"/>
    <cellStyle name="0 5 3 4 2 2" xfId="1008" xr:uid="{00000000-0005-0000-0000-0000E0030000}"/>
    <cellStyle name="0 5 3 4 3" xfId="1009" xr:uid="{00000000-0005-0000-0000-0000E1030000}"/>
    <cellStyle name="0 5 3 4 3 2" xfId="1010" xr:uid="{00000000-0005-0000-0000-0000E2030000}"/>
    <cellStyle name="0 5 3 4 4" xfId="1011" xr:uid="{00000000-0005-0000-0000-0000E3030000}"/>
    <cellStyle name="0 5 3 5" xfId="1012" xr:uid="{00000000-0005-0000-0000-0000E4030000}"/>
    <cellStyle name="0 5 3 5 2" xfId="1013" xr:uid="{00000000-0005-0000-0000-0000E5030000}"/>
    <cellStyle name="0 5 3 5 2 2" xfId="1014" xr:uid="{00000000-0005-0000-0000-0000E6030000}"/>
    <cellStyle name="0 5 3 5 3" xfId="1015" xr:uid="{00000000-0005-0000-0000-0000E7030000}"/>
    <cellStyle name="0 5 3 5 3 2" xfId="1016" xr:uid="{00000000-0005-0000-0000-0000E8030000}"/>
    <cellStyle name="0 5 3 5 4" xfId="1017" xr:uid="{00000000-0005-0000-0000-0000E9030000}"/>
    <cellStyle name="0 5 3 6" xfId="1018" xr:uid="{00000000-0005-0000-0000-0000EA030000}"/>
    <cellStyle name="0 5 3 6 2" xfId="1019" xr:uid="{00000000-0005-0000-0000-0000EB030000}"/>
    <cellStyle name="0 5 3 7" xfId="1020" xr:uid="{00000000-0005-0000-0000-0000EC030000}"/>
    <cellStyle name="0 5 3 7 2" xfId="1021" xr:uid="{00000000-0005-0000-0000-0000ED030000}"/>
    <cellStyle name="0 5 3 8" xfId="1022" xr:uid="{00000000-0005-0000-0000-0000EE030000}"/>
    <cellStyle name="0 5 4" xfId="1023" xr:uid="{00000000-0005-0000-0000-0000EF030000}"/>
    <cellStyle name="0 5 4 2" xfId="1024" xr:uid="{00000000-0005-0000-0000-0000F0030000}"/>
    <cellStyle name="0 5 4 2 2" xfId="1025" xr:uid="{00000000-0005-0000-0000-0000F1030000}"/>
    <cellStyle name="0 5 4 2 2 2" xfId="1026" xr:uid="{00000000-0005-0000-0000-0000F2030000}"/>
    <cellStyle name="0 5 4 2 2 2 2" xfId="1027" xr:uid="{00000000-0005-0000-0000-0000F3030000}"/>
    <cellStyle name="0 5 4 2 2 3" xfId="1028" xr:uid="{00000000-0005-0000-0000-0000F4030000}"/>
    <cellStyle name="0 5 4 2 2 3 2" xfId="1029" xr:uid="{00000000-0005-0000-0000-0000F5030000}"/>
    <cellStyle name="0 5 4 2 2 4" xfId="1030" xr:uid="{00000000-0005-0000-0000-0000F6030000}"/>
    <cellStyle name="0 5 4 2 3" xfId="1031" xr:uid="{00000000-0005-0000-0000-0000F7030000}"/>
    <cellStyle name="0 5 4 2 3 2" xfId="1032" xr:uid="{00000000-0005-0000-0000-0000F8030000}"/>
    <cellStyle name="0 5 4 2 3 2 2" xfId="1033" xr:uid="{00000000-0005-0000-0000-0000F9030000}"/>
    <cellStyle name="0 5 4 2 3 3" xfId="1034" xr:uid="{00000000-0005-0000-0000-0000FA030000}"/>
    <cellStyle name="0 5 4 2 3 3 2" xfId="1035" xr:uid="{00000000-0005-0000-0000-0000FB030000}"/>
    <cellStyle name="0 5 4 2 3 4" xfId="1036" xr:uid="{00000000-0005-0000-0000-0000FC030000}"/>
    <cellStyle name="0 5 4 2 4" xfId="1037" xr:uid="{00000000-0005-0000-0000-0000FD030000}"/>
    <cellStyle name="0 5 4 2 4 2" xfId="1038" xr:uid="{00000000-0005-0000-0000-0000FE030000}"/>
    <cellStyle name="0 5 4 2 5" xfId="1039" xr:uid="{00000000-0005-0000-0000-0000FF030000}"/>
    <cellStyle name="0 5 4 2 5 2" xfId="1040" xr:uid="{00000000-0005-0000-0000-000000040000}"/>
    <cellStyle name="0 5 4 2 6" xfId="1041" xr:uid="{00000000-0005-0000-0000-000001040000}"/>
    <cellStyle name="0 5 4 3" xfId="1042" xr:uid="{00000000-0005-0000-0000-000002040000}"/>
    <cellStyle name="0 5 4 3 2" xfId="1043" xr:uid="{00000000-0005-0000-0000-000003040000}"/>
    <cellStyle name="0 5 4 3 2 2" xfId="1044" xr:uid="{00000000-0005-0000-0000-000004040000}"/>
    <cellStyle name="0 5 4 3 3" xfId="1045" xr:uid="{00000000-0005-0000-0000-000005040000}"/>
    <cellStyle name="0 5 4 3 3 2" xfId="1046" xr:uid="{00000000-0005-0000-0000-000006040000}"/>
    <cellStyle name="0 5 4 3 4" xfId="1047" xr:uid="{00000000-0005-0000-0000-000007040000}"/>
    <cellStyle name="0 5 4 4" xfId="1048" xr:uid="{00000000-0005-0000-0000-000008040000}"/>
    <cellStyle name="0 5 4 4 2" xfId="1049" xr:uid="{00000000-0005-0000-0000-000009040000}"/>
    <cellStyle name="0 5 4 4 2 2" xfId="1050" xr:uid="{00000000-0005-0000-0000-00000A040000}"/>
    <cellStyle name="0 5 4 4 3" xfId="1051" xr:uid="{00000000-0005-0000-0000-00000B040000}"/>
    <cellStyle name="0 5 4 4 3 2" xfId="1052" xr:uid="{00000000-0005-0000-0000-00000C040000}"/>
    <cellStyle name="0 5 4 4 4" xfId="1053" xr:uid="{00000000-0005-0000-0000-00000D040000}"/>
    <cellStyle name="0 5 4 5" xfId="1054" xr:uid="{00000000-0005-0000-0000-00000E040000}"/>
    <cellStyle name="0 5 4 5 2" xfId="1055" xr:uid="{00000000-0005-0000-0000-00000F040000}"/>
    <cellStyle name="0 5 4 5 2 2" xfId="1056" xr:uid="{00000000-0005-0000-0000-000010040000}"/>
    <cellStyle name="0 5 4 5 3" xfId="1057" xr:uid="{00000000-0005-0000-0000-000011040000}"/>
    <cellStyle name="0 5 4 5 3 2" xfId="1058" xr:uid="{00000000-0005-0000-0000-000012040000}"/>
    <cellStyle name="0 5 4 5 4" xfId="1059" xr:uid="{00000000-0005-0000-0000-000013040000}"/>
    <cellStyle name="0 5 4 6" xfId="1060" xr:uid="{00000000-0005-0000-0000-000014040000}"/>
    <cellStyle name="0 5 4 6 2" xfId="1061" xr:uid="{00000000-0005-0000-0000-000015040000}"/>
    <cellStyle name="0 5 4 7" xfId="1062" xr:uid="{00000000-0005-0000-0000-000016040000}"/>
    <cellStyle name="0 5 4 7 2" xfId="1063" xr:uid="{00000000-0005-0000-0000-000017040000}"/>
    <cellStyle name="0 5 4 8" xfId="1064" xr:uid="{00000000-0005-0000-0000-000018040000}"/>
    <cellStyle name="0 5 5" xfId="1065" xr:uid="{00000000-0005-0000-0000-000019040000}"/>
    <cellStyle name="0 5 5 2" xfId="1066" xr:uid="{00000000-0005-0000-0000-00001A040000}"/>
    <cellStyle name="0 5 5 2 2" xfId="1067" xr:uid="{00000000-0005-0000-0000-00001B040000}"/>
    <cellStyle name="0 5 5 2 2 2" xfId="1068" xr:uid="{00000000-0005-0000-0000-00001C040000}"/>
    <cellStyle name="0 5 5 2 2 2 2" xfId="1069" xr:uid="{00000000-0005-0000-0000-00001D040000}"/>
    <cellStyle name="0 5 5 2 2 3" xfId="1070" xr:uid="{00000000-0005-0000-0000-00001E040000}"/>
    <cellStyle name="0 5 5 2 2 3 2" xfId="1071" xr:uid="{00000000-0005-0000-0000-00001F040000}"/>
    <cellStyle name="0 5 5 2 2 4" xfId="1072" xr:uid="{00000000-0005-0000-0000-000020040000}"/>
    <cellStyle name="0 5 5 2 3" xfId="1073" xr:uid="{00000000-0005-0000-0000-000021040000}"/>
    <cellStyle name="0 5 5 2 3 2" xfId="1074" xr:uid="{00000000-0005-0000-0000-000022040000}"/>
    <cellStyle name="0 5 5 2 3 2 2" xfId="1075" xr:uid="{00000000-0005-0000-0000-000023040000}"/>
    <cellStyle name="0 5 5 2 3 3" xfId="1076" xr:uid="{00000000-0005-0000-0000-000024040000}"/>
    <cellStyle name="0 5 5 2 3 3 2" xfId="1077" xr:uid="{00000000-0005-0000-0000-000025040000}"/>
    <cellStyle name="0 5 5 2 3 4" xfId="1078" xr:uid="{00000000-0005-0000-0000-000026040000}"/>
    <cellStyle name="0 5 5 2 4" xfId="1079" xr:uid="{00000000-0005-0000-0000-000027040000}"/>
    <cellStyle name="0 5 5 2 4 2" xfId="1080" xr:uid="{00000000-0005-0000-0000-000028040000}"/>
    <cellStyle name="0 5 5 2 5" xfId="1081" xr:uid="{00000000-0005-0000-0000-000029040000}"/>
    <cellStyle name="0 5 5 2 5 2" xfId="1082" xr:uid="{00000000-0005-0000-0000-00002A040000}"/>
    <cellStyle name="0 5 5 2 6" xfId="1083" xr:uid="{00000000-0005-0000-0000-00002B040000}"/>
    <cellStyle name="0 5 5 3" xfId="1084" xr:uid="{00000000-0005-0000-0000-00002C040000}"/>
    <cellStyle name="0 5 5 3 2" xfId="1085" xr:uid="{00000000-0005-0000-0000-00002D040000}"/>
    <cellStyle name="0 5 5 3 2 2" xfId="1086" xr:uid="{00000000-0005-0000-0000-00002E040000}"/>
    <cellStyle name="0 5 5 3 3" xfId="1087" xr:uid="{00000000-0005-0000-0000-00002F040000}"/>
    <cellStyle name="0 5 5 3 3 2" xfId="1088" xr:uid="{00000000-0005-0000-0000-000030040000}"/>
    <cellStyle name="0 5 5 3 4" xfId="1089" xr:uid="{00000000-0005-0000-0000-000031040000}"/>
    <cellStyle name="0 5 5 4" xfId="1090" xr:uid="{00000000-0005-0000-0000-000032040000}"/>
    <cellStyle name="0 5 5 4 2" xfId="1091" xr:uid="{00000000-0005-0000-0000-000033040000}"/>
    <cellStyle name="0 5 5 4 2 2" xfId="1092" xr:uid="{00000000-0005-0000-0000-000034040000}"/>
    <cellStyle name="0 5 5 4 3" xfId="1093" xr:uid="{00000000-0005-0000-0000-000035040000}"/>
    <cellStyle name="0 5 5 4 3 2" xfId="1094" xr:uid="{00000000-0005-0000-0000-000036040000}"/>
    <cellStyle name="0 5 5 4 4" xfId="1095" xr:uid="{00000000-0005-0000-0000-000037040000}"/>
    <cellStyle name="0 5 5 5" xfId="1096" xr:uid="{00000000-0005-0000-0000-000038040000}"/>
    <cellStyle name="0 5 5 5 2" xfId="1097" xr:uid="{00000000-0005-0000-0000-000039040000}"/>
    <cellStyle name="0 5 5 5 2 2" xfId="1098" xr:uid="{00000000-0005-0000-0000-00003A040000}"/>
    <cellStyle name="0 5 5 5 3" xfId="1099" xr:uid="{00000000-0005-0000-0000-00003B040000}"/>
    <cellStyle name="0 5 5 5 3 2" xfId="1100" xr:uid="{00000000-0005-0000-0000-00003C040000}"/>
    <cellStyle name="0 5 5 5 4" xfId="1101" xr:uid="{00000000-0005-0000-0000-00003D040000}"/>
    <cellStyle name="0 5 5 6" xfId="1102" xr:uid="{00000000-0005-0000-0000-00003E040000}"/>
    <cellStyle name="0 5 5 6 2" xfId="1103" xr:uid="{00000000-0005-0000-0000-00003F040000}"/>
    <cellStyle name="0 5 5 7" xfId="1104" xr:uid="{00000000-0005-0000-0000-000040040000}"/>
    <cellStyle name="0 5 5 7 2" xfId="1105" xr:uid="{00000000-0005-0000-0000-000041040000}"/>
    <cellStyle name="0 5 5 8" xfId="1106" xr:uid="{00000000-0005-0000-0000-000042040000}"/>
    <cellStyle name="0 5 6" xfId="1107" xr:uid="{00000000-0005-0000-0000-000043040000}"/>
    <cellStyle name="0 5 6 2" xfId="1108" xr:uid="{00000000-0005-0000-0000-000044040000}"/>
    <cellStyle name="0 5 6 2 2" xfId="1109" xr:uid="{00000000-0005-0000-0000-000045040000}"/>
    <cellStyle name="0 5 6 2 2 2" xfId="1110" xr:uid="{00000000-0005-0000-0000-000046040000}"/>
    <cellStyle name="0 5 6 2 2 2 2" xfId="1111" xr:uid="{00000000-0005-0000-0000-000047040000}"/>
    <cellStyle name="0 5 6 2 2 3" xfId="1112" xr:uid="{00000000-0005-0000-0000-000048040000}"/>
    <cellStyle name="0 5 6 2 2 3 2" xfId="1113" xr:uid="{00000000-0005-0000-0000-000049040000}"/>
    <cellStyle name="0 5 6 2 2 4" xfId="1114" xr:uid="{00000000-0005-0000-0000-00004A040000}"/>
    <cellStyle name="0 5 6 2 3" xfId="1115" xr:uid="{00000000-0005-0000-0000-00004B040000}"/>
    <cellStyle name="0 5 6 2 3 2" xfId="1116" xr:uid="{00000000-0005-0000-0000-00004C040000}"/>
    <cellStyle name="0 5 6 2 3 2 2" xfId="1117" xr:uid="{00000000-0005-0000-0000-00004D040000}"/>
    <cellStyle name="0 5 6 2 3 3" xfId="1118" xr:uid="{00000000-0005-0000-0000-00004E040000}"/>
    <cellStyle name="0 5 6 2 3 3 2" xfId="1119" xr:uid="{00000000-0005-0000-0000-00004F040000}"/>
    <cellStyle name="0 5 6 2 3 4" xfId="1120" xr:uid="{00000000-0005-0000-0000-000050040000}"/>
    <cellStyle name="0 5 6 2 4" xfId="1121" xr:uid="{00000000-0005-0000-0000-000051040000}"/>
    <cellStyle name="0 5 6 2 4 2" xfId="1122" xr:uid="{00000000-0005-0000-0000-000052040000}"/>
    <cellStyle name="0 5 6 2 5" xfId="1123" xr:uid="{00000000-0005-0000-0000-000053040000}"/>
    <cellStyle name="0 5 6 2 5 2" xfId="1124" xr:uid="{00000000-0005-0000-0000-000054040000}"/>
    <cellStyle name="0 5 6 2 6" xfId="1125" xr:uid="{00000000-0005-0000-0000-000055040000}"/>
    <cellStyle name="0 5 6 3" xfId="1126" xr:uid="{00000000-0005-0000-0000-000056040000}"/>
    <cellStyle name="0 5 6 3 2" xfId="1127" xr:uid="{00000000-0005-0000-0000-000057040000}"/>
    <cellStyle name="0 5 6 3 2 2" xfId="1128" xr:uid="{00000000-0005-0000-0000-000058040000}"/>
    <cellStyle name="0 5 6 3 3" xfId="1129" xr:uid="{00000000-0005-0000-0000-000059040000}"/>
    <cellStyle name="0 5 6 3 3 2" xfId="1130" xr:uid="{00000000-0005-0000-0000-00005A040000}"/>
    <cellStyle name="0 5 6 3 4" xfId="1131" xr:uid="{00000000-0005-0000-0000-00005B040000}"/>
    <cellStyle name="0 5 6 4" xfId="1132" xr:uid="{00000000-0005-0000-0000-00005C040000}"/>
    <cellStyle name="0 5 6 4 2" xfId="1133" xr:uid="{00000000-0005-0000-0000-00005D040000}"/>
    <cellStyle name="0 5 6 4 2 2" xfId="1134" xr:uid="{00000000-0005-0000-0000-00005E040000}"/>
    <cellStyle name="0 5 6 4 3" xfId="1135" xr:uid="{00000000-0005-0000-0000-00005F040000}"/>
    <cellStyle name="0 5 6 4 3 2" xfId="1136" xr:uid="{00000000-0005-0000-0000-000060040000}"/>
    <cellStyle name="0 5 6 4 4" xfId="1137" xr:uid="{00000000-0005-0000-0000-000061040000}"/>
    <cellStyle name="0 5 6 5" xfId="1138" xr:uid="{00000000-0005-0000-0000-000062040000}"/>
    <cellStyle name="0 5 6 5 2" xfId="1139" xr:uid="{00000000-0005-0000-0000-000063040000}"/>
    <cellStyle name="0 5 6 5 2 2" xfId="1140" xr:uid="{00000000-0005-0000-0000-000064040000}"/>
    <cellStyle name="0 5 6 5 3" xfId="1141" xr:uid="{00000000-0005-0000-0000-000065040000}"/>
    <cellStyle name="0 5 6 5 3 2" xfId="1142" xr:uid="{00000000-0005-0000-0000-000066040000}"/>
    <cellStyle name="0 5 6 5 4" xfId="1143" xr:uid="{00000000-0005-0000-0000-000067040000}"/>
    <cellStyle name="0 5 6 6" xfId="1144" xr:uid="{00000000-0005-0000-0000-000068040000}"/>
    <cellStyle name="0 5 6 6 2" xfId="1145" xr:uid="{00000000-0005-0000-0000-000069040000}"/>
    <cellStyle name="0 5 6 7" xfId="1146" xr:uid="{00000000-0005-0000-0000-00006A040000}"/>
    <cellStyle name="0 5 6 7 2" xfId="1147" xr:uid="{00000000-0005-0000-0000-00006B040000}"/>
    <cellStyle name="0 5 6 8" xfId="1148" xr:uid="{00000000-0005-0000-0000-00006C040000}"/>
    <cellStyle name="0 5 7" xfId="1149" xr:uid="{00000000-0005-0000-0000-00006D040000}"/>
    <cellStyle name="0 5 7 2" xfId="1150" xr:uid="{00000000-0005-0000-0000-00006E040000}"/>
    <cellStyle name="0 5 7 2 2" xfId="1151" xr:uid="{00000000-0005-0000-0000-00006F040000}"/>
    <cellStyle name="0 5 7 2 2 2" xfId="1152" xr:uid="{00000000-0005-0000-0000-000070040000}"/>
    <cellStyle name="0 5 7 2 3" xfId="1153" xr:uid="{00000000-0005-0000-0000-000071040000}"/>
    <cellStyle name="0 5 7 2 3 2" xfId="1154" xr:uid="{00000000-0005-0000-0000-000072040000}"/>
    <cellStyle name="0 5 7 2 4" xfId="1155" xr:uid="{00000000-0005-0000-0000-000073040000}"/>
    <cellStyle name="0 5 7 3" xfId="1156" xr:uid="{00000000-0005-0000-0000-000074040000}"/>
    <cellStyle name="0 5 7 3 2" xfId="1157" xr:uid="{00000000-0005-0000-0000-000075040000}"/>
    <cellStyle name="0 5 7 3 2 2" xfId="1158" xr:uid="{00000000-0005-0000-0000-000076040000}"/>
    <cellStyle name="0 5 7 3 3" xfId="1159" xr:uid="{00000000-0005-0000-0000-000077040000}"/>
    <cellStyle name="0 5 7 3 3 2" xfId="1160" xr:uid="{00000000-0005-0000-0000-000078040000}"/>
    <cellStyle name="0 5 7 3 4" xfId="1161" xr:uid="{00000000-0005-0000-0000-000079040000}"/>
    <cellStyle name="0 5 7 4" xfId="1162" xr:uid="{00000000-0005-0000-0000-00007A040000}"/>
    <cellStyle name="0 5 7 4 2" xfId="1163" xr:uid="{00000000-0005-0000-0000-00007B040000}"/>
    <cellStyle name="0 5 7 5" xfId="1164" xr:uid="{00000000-0005-0000-0000-00007C040000}"/>
    <cellStyle name="0 5 7 5 2" xfId="1165" xr:uid="{00000000-0005-0000-0000-00007D040000}"/>
    <cellStyle name="0 5 7 6" xfId="1166" xr:uid="{00000000-0005-0000-0000-00007E040000}"/>
    <cellStyle name="0 5 8" xfId="1167" xr:uid="{00000000-0005-0000-0000-00007F040000}"/>
    <cellStyle name="0 5 8 2" xfId="1168" xr:uid="{00000000-0005-0000-0000-000080040000}"/>
    <cellStyle name="0 5 8 2 2" xfId="1169" xr:uid="{00000000-0005-0000-0000-000081040000}"/>
    <cellStyle name="0 5 8 3" xfId="1170" xr:uid="{00000000-0005-0000-0000-000082040000}"/>
    <cellStyle name="0 5 8 3 2" xfId="1171" xr:uid="{00000000-0005-0000-0000-000083040000}"/>
    <cellStyle name="0 5 8 4" xfId="1172" xr:uid="{00000000-0005-0000-0000-000084040000}"/>
    <cellStyle name="0 5 9" xfId="1173" xr:uid="{00000000-0005-0000-0000-000085040000}"/>
    <cellStyle name="0 5 9 2" xfId="1174" xr:uid="{00000000-0005-0000-0000-000086040000}"/>
    <cellStyle name="0 5 9 2 2" xfId="1175" xr:uid="{00000000-0005-0000-0000-000087040000}"/>
    <cellStyle name="0 5 9 3" xfId="1176" xr:uid="{00000000-0005-0000-0000-000088040000}"/>
    <cellStyle name="0 5 9 3 2" xfId="1177" xr:uid="{00000000-0005-0000-0000-000089040000}"/>
    <cellStyle name="0 5 9 4" xfId="1178" xr:uid="{00000000-0005-0000-0000-00008A040000}"/>
    <cellStyle name="0 50" xfId="1179" xr:uid="{00000000-0005-0000-0000-00008B040000}"/>
    <cellStyle name="0 51" xfId="1180" xr:uid="{00000000-0005-0000-0000-00008C040000}"/>
    <cellStyle name="0 52" xfId="1181" xr:uid="{00000000-0005-0000-0000-00008D040000}"/>
    <cellStyle name="0 53" xfId="1182" xr:uid="{00000000-0005-0000-0000-00008E040000}"/>
    <cellStyle name="0 54" xfId="1183" xr:uid="{00000000-0005-0000-0000-00008F040000}"/>
    <cellStyle name="0 55" xfId="1184" xr:uid="{00000000-0005-0000-0000-000090040000}"/>
    <cellStyle name="0 56" xfId="1185" xr:uid="{00000000-0005-0000-0000-000091040000}"/>
    <cellStyle name="0 57" xfId="1186" xr:uid="{00000000-0005-0000-0000-000092040000}"/>
    <cellStyle name="0 58" xfId="1187" xr:uid="{00000000-0005-0000-0000-000093040000}"/>
    <cellStyle name="0 59" xfId="1188" xr:uid="{00000000-0005-0000-0000-000094040000}"/>
    <cellStyle name="0 6" xfId="1189" xr:uid="{00000000-0005-0000-0000-000095040000}"/>
    <cellStyle name="0 6 2" xfId="1190" xr:uid="{00000000-0005-0000-0000-000096040000}"/>
    <cellStyle name="0 6 2 2" xfId="1191" xr:uid="{00000000-0005-0000-0000-000097040000}"/>
    <cellStyle name="0 6 2 2 2" xfId="1192" xr:uid="{00000000-0005-0000-0000-000098040000}"/>
    <cellStyle name="0 6 2 2 2 2" xfId="1193" xr:uid="{00000000-0005-0000-0000-000099040000}"/>
    <cellStyle name="0 6 2 2 3" xfId="1194" xr:uid="{00000000-0005-0000-0000-00009A040000}"/>
    <cellStyle name="0 6 2 2 3 2" xfId="1195" xr:uid="{00000000-0005-0000-0000-00009B040000}"/>
    <cellStyle name="0 6 2 2 4" xfId="1196" xr:uid="{00000000-0005-0000-0000-00009C040000}"/>
    <cellStyle name="0 6 2 3" xfId="1197" xr:uid="{00000000-0005-0000-0000-00009D040000}"/>
    <cellStyle name="0 6 2 3 2" xfId="1198" xr:uid="{00000000-0005-0000-0000-00009E040000}"/>
    <cellStyle name="0 6 2 3 2 2" xfId="1199" xr:uid="{00000000-0005-0000-0000-00009F040000}"/>
    <cellStyle name="0 6 2 3 3" xfId="1200" xr:uid="{00000000-0005-0000-0000-0000A0040000}"/>
    <cellStyle name="0 6 2 3 3 2" xfId="1201" xr:uid="{00000000-0005-0000-0000-0000A1040000}"/>
    <cellStyle name="0 6 2 3 4" xfId="1202" xr:uid="{00000000-0005-0000-0000-0000A2040000}"/>
    <cellStyle name="0 6 2 4" xfId="1203" xr:uid="{00000000-0005-0000-0000-0000A3040000}"/>
    <cellStyle name="0 6 2 4 2" xfId="1204" xr:uid="{00000000-0005-0000-0000-0000A4040000}"/>
    <cellStyle name="0 6 2 5" xfId="1205" xr:uid="{00000000-0005-0000-0000-0000A5040000}"/>
    <cellStyle name="0 6 2 5 2" xfId="1206" xr:uid="{00000000-0005-0000-0000-0000A6040000}"/>
    <cellStyle name="0 6 2 6" xfId="1207" xr:uid="{00000000-0005-0000-0000-0000A7040000}"/>
    <cellStyle name="0 6 3" xfId="1208" xr:uid="{00000000-0005-0000-0000-0000A8040000}"/>
    <cellStyle name="0 6 3 2" xfId="1209" xr:uid="{00000000-0005-0000-0000-0000A9040000}"/>
    <cellStyle name="0 6 3 2 2" xfId="1210" xr:uid="{00000000-0005-0000-0000-0000AA040000}"/>
    <cellStyle name="0 6 3 3" xfId="1211" xr:uid="{00000000-0005-0000-0000-0000AB040000}"/>
    <cellStyle name="0 6 3 3 2" xfId="1212" xr:uid="{00000000-0005-0000-0000-0000AC040000}"/>
    <cellStyle name="0 6 3 4" xfId="1213" xr:uid="{00000000-0005-0000-0000-0000AD040000}"/>
    <cellStyle name="0 6 4" xfId="1214" xr:uid="{00000000-0005-0000-0000-0000AE040000}"/>
    <cellStyle name="0 6 4 2" xfId="1215" xr:uid="{00000000-0005-0000-0000-0000AF040000}"/>
    <cellStyle name="0 6 4 2 2" xfId="1216" xr:uid="{00000000-0005-0000-0000-0000B0040000}"/>
    <cellStyle name="0 6 4 3" xfId="1217" xr:uid="{00000000-0005-0000-0000-0000B1040000}"/>
    <cellStyle name="0 6 4 3 2" xfId="1218" xr:uid="{00000000-0005-0000-0000-0000B2040000}"/>
    <cellStyle name="0 6 4 4" xfId="1219" xr:uid="{00000000-0005-0000-0000-0000B3040000}"/>
    <cellStyle name="0 6 5" xfId="1220" xr:uid="{00000000-0005-0000-0000-0000B4040000}"/>
    <cellStyle name="0 6 5 2" xfId="1221" xr:uid="{00000000-0005-0000-0000-0000B5040000}"/>
    <cellStyle name="0 6 5 2 2" xfId="1222" xr:uid="{00000000-0005-0000-0000-0000B6040000}"/>
    <cellStyle name="0 6 5 3" xfId="1223" xr:uid="{00000000-0005-0000-0000-0000B7040000}"/>
    <cellStyle name="0 6 5 3 2" xfId="1224" xr:uid="{00000000-0005-0000-0000-0000B8040000}"/>
    <cellStyle name="0 6 5 4" xfId="1225" xr:uid="{00000000-0005-0000-0000-0000B9040000}"/>
    <cellStyle name="0 6 6" xfId="1226" xr:uid="{00000000-0005-0000-0000-0000BA040000}"/>
    <cellStyle name="0 6 6 2" xfId="1227" xr:uid="{00000000-0005-0000-0000-0000BB040000}"/>
    <cellStyle name="0 6 7" xfId="1228" xr:uid="{00000000-0005-0000-0000-0000BC040000}"/>
    <cellStyle name="0 6 7 2" xfId="1229" xr:uid="{00000000-0005-0000-0000-0000BD040000}"/>
    <cellStyle name="0 6 8" xfId="1230" xr:uid="{00000000-0005-0000-0000-0000BE040000}"/>
    <cellStyle name="0 6 9" xfId="1231" xr:uid="{00000000-0005-0000-0000-0000BF040000}"/>
    <cellStyle name="0 60" xfId="1232" xr:uid="{00000000-0005-0000-0000-0000C0040000}"/>
    <cellStyle name="0 61" xfId="1233" xr:uid="{00000000-0005-0000-0000-0000C1040000}"/>
    <cellStyle name="0 62" xfId="1234" xr:uid="{00000000-0005-0000-0000-0000C2040000}"/>
    <cellStyle name="0 63" xfId="1235" xr:uid="{00000000-0005-0000-0000-0000C3040000}"/>
    <cellStyle name="0 64" xfId="1236" xr:uid="{00000000-0005-0000-0000-0000C4040000}"/>
    <cellStyle name="0 65" xfId="1237" xr:uid="{00000000-0005-0000-0000-0000C5040000}"/>
    <cellStyle name="0 66" xfId="1238" xr:uid="{00000000-0005-0000-0000-0000C6040000}"/>
    <cellStyle name="0 67" xfId="1239" xr:uid="{00000000-0005-0000-0000-0000C7040000}"/>
    <cellStyle name="0 68" xfId="1240" xr:uid="{00000000-0005-0000-0000-0000C8040000}"/>
    <cellStyle name="0 69" xfId="1241" xr:uid="{00000000-0005-0000-0000-0000C9040000}"/>
    <cellStyle name="0 7" xfId="1242" xr:uid="{00000000-0005-0000-0000-0000CA040000}"/>
    <cellStyle name="0 7 2" xfId="1243" xr:uid="{00000000-0005-0000-0000-0000CB040000}"/>
    <cellStyle name="0 7 2 2" xfId="1244" xr:uid="{00000000-0005-0000-0000-0000CC040000}"/>
    <cellStyle name="0 7 2 2 2" xfId="1245" xr:uid="{00000000-0005-0000-0000-0000CD040000}"/>
    <cellStyle name="0 7 2 3" xfId="1246" xr:uid="{00000000-0005-0000-0000-0000CE040000}"/>
    <cellStyle name="0 7 2 3 2" xfId="1247" xr:uid="{00000000-0005-0000-0000-0000CF040000}"/>
    <cellStyle name="0 7 2 4" xfId="1248" xr:uid="{00000000-0005-0000-0000-0000D0040000}"/>
    <cellStyle name="0 7 3" xfId="1249" xr:uid="{00000000-0005-0000-0000-0000D1040000}"/>
    <cellStyle name="0 7 3 2" xfId="1250" xr:uid="{00000000-0005-0000-0000-0000D2040000}"/>
    <cellStyle name="0 7 3 2 2" xfId="1251" xr:uid="{00000000-0005-0000-0000-0000D3040000}"/>
    <cellStyle name="0 7 3 3" xfId="1252" xr:uid="{00000000-0005-0000-0000-0000D4040000}"/>
    <cellStyle name="0 7 3 3 2" xfId="1253" xr:uid="{00000000-0005-0000-0000-0000D5040000}"/>
    <cellStyle name="0 7 3 4" xfId="1254" xr:uid="{00000000-0005-0000-0000-0000D6040000}"/>
    <cellStyle name="0 7 4" xfId="1255" xr:uid="{00000000-0005-0000-0000-0000D7040000}"/>
    <cellStyle name="0 7 4 2" xfId="1256" xr:uid="{00000000-0005-0000-0000-0000D8040000}"/>
    <cellStyle name="0 7 5" xfId="1257" xr:uid="{00000000-0005-0000-0000-0000D9040000}"/>
    <cellStyle name="0 7 5 2" xfId="1258" xr:uid="{00000000-0005-0000-0000-0000DA040000}"/>
    <cellStyle name="0 7 6" xfId="1259" xr:uid="{00000000-0005-0000-0000-0000DB040000}"/>
    <cellStyle name="0 70" xfId="1260" xr:uid="{00000000-0005-0000-0000-0000DC040000}"/>
    <cellStyle name="0 71" xfId="1261" xr:uid="{00000000-0005-0000-0000-0000DD040000}"/>
    <cellStyle name="0 72" xfId="1262" xr:uid="{00000000-0005-0000-0000-0000DE040000}"/>
    <cellStyle name="0 73" xfId="1263" xr:uid="{00000000-0005-0000-0000-0000DF040000}"/>
    <cellStyle name="0 74" xfId="1264" xr:uid="{00000000-0005-0000-0000-0000E0040000}"/>
    <cellStyle name="0 75" xfId="1265" xr:uid="{00000000-0005-0000-0000-0000E1040000}"/>
    <cellStyle name="0 76" xfId="1266" xr:uid="{00000000-0005-0000-0000-0000E2040000}"/>
    <cellStyle name="0 77" xfId="1267" xr:uid="{00000000-0005-0000-0000-0000E3040000}"/>
    <cellStyle name="0 78" xfId="1268" xr:uid="{00000000-0005-0000-0000-0000E4040000}"/>
    <cellStyle name="0 79" xfId="1269" xr:uid="{00000000-0005-0000-0000-0000E5040000}"/>
    <cellStyle name="0 8" xfId="1270" xr:uid="{00000000-0005-0000-0000-0000E6040000}"/>
    <cellStyle name="0 8 2" xfId="1271" xr:uid="{00000000-0005-0000-0000-0000E7040000}"/>
    <cellStyle name="0 8 2 2" xfId="1272" xr:uid="{00000000-0005-0000-0000-0000E8040000}"/>
    <cellStyle name="0 8 2 2 2" xfId="1273" xr:uid="{00000000-0005-0000-0000-0000E9040000}"/>
    <cellStyle name="0 8 2 3" xfId="1274" xr:uid="{00000000-0005-0000-0000-0000EA040000}"/>
    <cellStyle name="0 8 2 3 2" xfId="1275" xr:uid="{00000000-0005-0000-0000-0000EB040000}"/>
    <cellStyle name="0 8 2 4" xfId="1276" xr:uid="{00000000-0005-0000-0000-0000EC040000}"/>
    <cellStyle name="0 8 3" xfId="1277" xr:uid="{00000000-0005-0000-0000-0000ED040000}"/>
    <cellStyle name="0 8 3 2" xfId="1278" xr:uid="{00000000-0005-0000-0000-0000EE040000}"/>
    <cellStyle name="0 8 3 2 2" xfId="1279" xr:uid="{00000000-0005-0000-0000-0000EF040000}"/>
    <cellStyle name="0 8 3 3" xfId="1280" xr:uid="{00000000-0005-0000-0000-0000F0040000}"/>
    <cellStyle name="0 8 3 3 2" xfId="1281" xr:uid="{00000000-0005-0000-0000-0000F1040000}"/>
    <cellStyle name="0 8 3 4" xfId="1282" xr:uid="{00000000-0005-0000-0000-0000F2040000}"/>
    <cellStyle name="0 8 4" xfId="1283" xr:uid="{00000000-0005-0000-0000-0000F3040000}"/>
    <cellStyle name="0 8 4 2" xfId="1284" xr:uid="{00000000-0005-0000-0000-0000F4040000}"/>
    <cellStyle name="0 8 5" xfId="1285" xr:uid="{00000000-0005-0000-0000-0000F5040000}"/>
    <cellStyle name="0 8 5 2" xfId="1286" xr:uid="{00000000-0005-0000-0000-0000F6040000}"/>
    <cellStyle name="0 8 6" xfId="1287" xr:uid="{00000000-0005-0000-0000-0000F7040000}"/>
    <cellStyle name="0 9" xfId="1288" xr:uid="{00000000-0005-0000-0000-0000F8040000}"/>
    <cellStyle name="0 9 2" xfId="1289" xr:uid="{00000000-0005-0000-0000-0000F9040000}"/>
    <cellStyle name="0 9 2 2" xfId="1290" xr:uid="{00000000-0005-0000-0000-0000FA040000}"/>
    <cellStyle name="0 9 3" xfId="1291" xr:uid="{00000000-0005-0000-0000-0000FB040000}"/>
    <cellStyle name="0 9 3 2" xfId="1292" xr:uid="{00000000-0005-0000-0000-0000FC040000}"/>
    <cellStyle name="0 9 4" xfId="1293" xr:uid="{00000000-0005-0000-0000-0000FD040000}"/>
    <cellStyle name="0_01. BP -09  -Summary" xfId="1294" xr:uid="{00000000-0005-0000-0000-0000FE040000}"/>
    <cellStyle name="0_01. BP -09  -Summary 10" xfId="1295" xr:uid="{00000000-0005-0000-0000-0000FF040000}"/>
    <cellStyle name="0_01. BP -09  -Summary 11" xfId="1296" xr:uid="{00000000-0005-0000-0000-000000050000}"/>
    <cellStyle name="0_01. BP -09  -Summary 12" xfId="1297" xr:uid="{00000000-0005-0000-0000-000001050000}"/>
    <cellStyle name="0_01. BP -09  -Summary 13" xfId="1298" xr:uid="{00000000-0005-0000-0000-000002050000}"/>
    <cellStyle name="0_01. BP -09  -Summary 14" xfId="1299" xr:uid="{00000000-0005-0000-0000-000003050000}"/>
    <cellStyle name="0_01. BP -09  -Summary 2" xfId="1300" xr:uid="{00000000-0005-0000-0000-000004050000}"/>
    <cellStyle name="0_01. BP -09  -Summary 2 10" xfId="1301" xr:uid="{00000000-0005-0000-0000-000005050000}"/>
    <cellStyle name="0_01. BP -09  -Summary 2 11" xfId="1302" xr:uid="{00000000-0005-0000-0000-000006050000}"/>
    <cellStyle name="0_01. BP -09  -Summary 2 12" xfId="1303" xr:uid="{00000000-0005-0000-0000-000007050000}"/>
    <cellStyle name="0_01. BP -09  -Summary 2 13" xfId="1304" xr:uid="{00000000-0005-0000-0000-000008050000}"/>
    <cellStyle name="0_01. BP -09  -Summary 2 2" xfId="1305" xr:uid="{00000000-0005-0000-0000-000009050000}"/>
    <cellStyle name="0_01. BP -09  -Summary 2 2 2" xfId="1306" xr:uid="{00000000-0005-0000-0000-00000A050000}"/>
    <cellStyle name="0_01. BP -09  -Summary 2 2 2 2" xfId="1307" xr:uid="{00000000-0005-0000-0000-00000B050000}"/>
    <cellStyle name="0_01. BP -09  -Summary 2 2 3" xfId="1308" xr:uid="{00000000-0005-0000-0000-00000C050000}"/>
    <cellStyle name="0_01. BP -09  -Summary 2 3" xfId="1309" xr:uid="{00000000-0005-0000-0000-00000D050000}"/>
    <cellStyle name="0_01. BP -09  -Summary 2 3 2" xfId="1310" xr:uid="{00000000-0005-0000-0000-00000E050000}"/>
    <cellStyle name="0_01. BP -09  -Summary 2 3 2 2" xfId="1311" xr:uid="{00000000-0005-0000-0000-00000F050000}"/>
    <cellStyle name="0_01. BP -09  -Summary 2 3 3" xfId="1312" xr:uid="{00000000-0005-0000-0000-000010050000}"/>
    <cellStyle name="0_01. BP -09  -Summary 2 4" xfId="1313" xr:uid="{00000000-0005-0000-0000-000011050000}"/>
    <cellStyle name="0_01. BP -09  -Summary 2 4 2" xfId="1314" xr:uid="{00000000-0005-0000-0000-000012050000}"/>
    <cellStyle name="0_01. BP -09  -Summary 2 4 2 2" xfId="1315" xr:uid="{00000000-0005-0000-0000-000013050000}"/>
    <cellStyle name="0_01. BP -09  -Summary 2 4 3" xfId="1316" xr:uid="{00000000-0005-0000-0000-000014050000}"/>
    <cellStyle name="0_01. BP -09  -Summary 2 5" xfId="1317" xr:uid="{00000000-0005-0000-0000-000015050000}"/>
    <cellStyle name="0_01. BP -09  -Summary 2 5 2" xfId="1318" xr:uid="{00000000-0005-0000-0000-000016050000}"/>
    <cellStyle name="0_01. BP -09  -Summary 2 6" xfId="1319" xr:uid="{00000000-0005-0000-0000-000017050000}"/>
    <cellStyle name="0_01. BP -09  -Summary 2 6 2" xfId="1320" xr:uid="{00000000-0005-0000-0000-000018050000}"/>
    <cellStyle name="0_01. BP -09  -Summary 2 7" xfId="1321" xr:uid="{00000000-0005-0000-0000-000019050000}"/>
    <cellStyle name="0_01. BP -09  -Summary 2 7 2" xfId="1322" xr:uid="{00000000-0005-0000-0000-00001A050000}"/>
    <cellStyle name="0_01. BP -09  -Summary 2 8" xfId="1323" xr:uid="{00000000-0005-0000-0000-00001B050000}"/>
    <cellStyle name="0_01. BP -09  -Summary 2 9" xfId="1324" xr:uid="{00000000-0005-0000-0000-00001C050000}"/>
    <cellStyle name="0_01. BP -09  -Summary 3" xfId="1325" xr:uid="{00000000-0005-0000-0000-00001D050000}"/>
    <cellStyle name="0_01. BP -09  -Summary 3 10" xfId="1326" xr:uid="{00000000-0005-0000-0000-00001E050000}"/>
    <cellStyle name="0_01. BP -09  -Summary 3 11" xfId="1327" xr:uid="{00000000-0005-0000-0000-00001F050000}"/>
    <cellStyle name="0_01. BP -09  -Summary 3 12" xfId="1328" xr:uid="{00000000-0005-0000-0000-000020050000}"/>
    <cellStyle name="0_01. BP -09  -Summary 3 2" xfId="1329" xr:uid="{00000000-0005-0000-0000-000021050000}"/>
    <cellStyle name="0_01. BP -09  -Summary 3 2 2" xfId="1330" xr:uid="{00000000-0005-0000-0000-000022050000}"/>
    <cellStyle name="0_01. BP -09  -Summary 3 3" xfId="1331" xr:uid="{00000000-0005-0000-0000-000023050000}"/>
    <cellStyle name="0_01. BP -09  -Summary 3 4" xfId="1332" xr:uid="{00000000-0005-0000-0000-000024050000}"/>
    <cellStyle name="0_01. BP -09  -Summary 3 5" xfId="1333" xr:uid="{00000000-0005-0000-0000-000025050000}"/>
    <cellStyle name="0_01. BP -09  -Summary 3 6" xfId="1334" xr:uid="{00000000-0005-0000-0000-000026050000}"/>
    <cellStyle name="0_01. BP -09  -Summary 3 7" xfId="1335" xr:uid="{00000000-0005-0000-0000-000027050000}"/>
    <cellStyle name="0_01. BP -09  -Summary 3 8" xfId="1336" xr:uid="{00000000-0005-0000-0000-000028050000}"/>
    <cellStyle name="0_01. BP -09  -Summary 3 9" xfId="1337" xr:uid="{00000000-0005-0000-0000-000029050000}"/>
    <cellStyle name="0_01. BP -09  -Summary 4" xfId="1338" xr:uid="{00000000-0005-0000-0000-00002A050000}"/>
    <cellStyle name="0_01. BP -09  -Summary 4 2" xfId="1339" xr:uid="{00000000-0005-0000-0000-00002B050000}"/>
    <cellStyle name="0_01. BP -09  -Summary 5" xfId="1340" xr:uid="{00000000-0005-0000-0000-00002C050000}"/>
    <cellStyle name="0_01. BP -09  -Summary 6" xfId="1341" xr:uid="{00000000-0005-0000-0000-00002D050000}"/>
    <cellStyle name="0_01. BP -09  -Summary 7" xfId="1342" xr:uid="{00000000-0005-0000-0000-00002E050000}"/>
    <cellStyle name="0_01. BP -09  -Summary 8" xfId="1343" xr:uid="{00000000-0005-0000-0000-00002F050000}"/>
    <cellStyle name="0_01. BP -09  -Summary 9" xfId="1344" xr:uid="{00000000-0005-0000-0000-000030050000}"/>
    <cellStyle name="0_01. BP -09  -Summary_4012_BP 2009 Rev.01" xfId="1345" xr:uid="{00000000-0005-0000-0000-000031050000}"/>
    <cellStyle name="0_01. BP -09  -Summary_4012_BP 2009 Rev.01 10" xfId="1346" xr:uid="{00000000-0005-0000-0000-000032050000}"/>
    <cellStyle name="0_01. BP -09  -Summary_4012_BP 2009 Rev.01 11" xfId="1347" xr:uid="{00000000-0005-0000-0000-000033050000}"/>
    <cellStyle name="0_01. BP -09  -Summary_4012_BP 2009 Rev.01 12" xfId="1348" xr:uid="{00000000-0005-0000-0000-000034050000}"/>
    <cellStyle name="0_01. BP -09  -Summary_4012_BP 2009 Rev.01 13" xfId="1349" xr:uid="{00000000-0005-0000-0000-000035050000}"/>
    <cellStyle name="0_01. BP -09  -Summary_4012_BP 2009 Rev.01 14" xfId="1350" xr:uid="{00000000-0005-0000-0000-000036050000}"/>
    <cellStyle name="0_01. BP -09  -Summary_4012_BP 2009 Rev.01 2" xfId="1351" xr:uid="{00000000-0005-0000-0000-000037050000}"/>
    <cellStyle name="0_01. BP -09  -Summary_4012_BP 2009 Rev.01 2 10" xfId="1352" xr:uid="{00000000-0005-0000-0000-000038050000}"/>
    <cellStyle name="0_01. BP -09  -Summary_4012_BP 2009 Rev.01 2 11" xfId="1353" xr:uid="{00000000-0005-0000-0000-000039050000}"/>
    <cellStyle name="0_01. BP -09  -Summary_4012_BP 2009 Rev.01 2 12" xfId="1354" xr:uid="{00000000-0005-0000-0000-00003A050000}"/>
    <cellStyle name="0_01. BP -09  -Summary_4012_BP 2009 Rev.01 2 13" xfId="1355" xr:uid="{00000000-0005-0000-0000-00003B050000}"/>
    <cellStyle name="0_01. BP -09  -Summary_4012_BP 2009 Rev.01 2 2" xfId="1356" xr:uid="{00000000-0005-0000-0000-00003C050000}"/>
    <cellStyle name="0_01. BP -09  -Summary_4012_BP 2009 Rev.01 2 2 2" xfId="1357" xr:uid="{00000000-0005-0000-0000-00003D050000}"/>
    <cellStyle name="0_01. BP -09  -Summary_4012_BP 2009 Rev.01 2 2 2 2" xfId="1358" xr:uid="{00000000-0005-0000-0000-00003E050000}"/>
    <cellStyle name="0_01. BP -09  -Summary_4012_BP 2009 Rev.01 2 2 3" xfId="1359" xr:uid="{00000000-0005-0000-0000-00003F050000}"/>
    <cellStyle name="0_01. BP -09  -Summary_4012_BP 2009 Rev.01 2 3" xfId="1360" xr:uid="{00000000-0005-0000-0000-000040050000}"/>
    <cellStyle name="0_01. BP -09  -Summary_4012_BP 2009 Rev.01 2 3 2" xfId="1361" xr:uid="{00000000-0005-0000-0000-000041050000}"/>
    <cellStyle name="0_01. BP -09  -Summary_4012_BP 2009 Rev.01 2 3 2 2" xfId="1362" xr:uid="{00000000-0005-0000-0000-000042050000}"/>
    <cellStyle name="0_01. BP -09  -Summary_4012_BP 2009 Rev.01 2 3 3" xfId="1363" xr:uid="{00000000-0005-0000-0000-000043050000}"/>
    <cellStyle name="0_01. BP -09  -Summary_4012_BP 2009 Rev.01 2 4" xfId="1364" xr:uid="{00000000-0005-0000-0000-000044050000}"/>
    <cellStyle name="0_01. BP -09  -Summary_4012_BP 2009 Rev.01 2 4 2" xfId="1365" xr:uid="{00000000-0005-0000-0000-000045050000}"/>
    <cellStyle name="0_01. BP -09  -Summary_4012_BP 2009 Rev.01 2 4 2 2" xfId="1366" xr:uid="{00000000-0005-0000-0000-000046050000}"/>
    <cellStyle name="0_01. BP -09  -Summary_4012_BP 2009 Rev.01 2 4 3" xfId="1367" xr:uid="{00000000-0005-0000-0000-000047050000}"/>
    <cellStyle name="0_01. BP -09  -Summary_4012_BP 2009 Rev.01 2 5" xfId="1368" xr:uid="{00000000-0005-0000-0000-000048050000}"/>
    <cellStyle name="0_01. BP -09  -Summary_4012_BP 2009 Rev.01 2 5 2" xfId="1369" xr:uid="{00000000-0005-0000-0000-000049050000}"/>
    <cellStyle name="0_01. BP -09  -Summary_4012_BP 2009 Rev.01 2 6" xfId="1370" xr:uid="{00000000-0005-0000-0000-00004A050000}"/>
    <cellStyle name="0_01. BP -09  -Summary_4012_BP 2009 Rev.01 2 6 2" xfId="1371" xr:uid="{00000000-0005-0000-0000-00004B050000}"/>
    <cellStyle name="0_01. BP -09  -Summary_4012_BP 2009 Rev.01 2 7" xfId="1372" xr:uid="{00000000-0005-0000-0000-00004C050000}"/>
    <cellStyle name="0_01. BP -09  -Summary_4012_BP 2009 Rev.01 2 7 2" xfId="1373" xr:uid="{00000000-0005-0000-0000-00004D050000}"/>
    <cellStyle name="0_01. BP -09  -Summary_4012_BP 2009 Rev.01 2 8" xfId="1374" xr:uid="{00000000-0005-0000-0000-00004E050000}"/>
    <cellStyle name="0_01. BP -09  -Summary_4012_BP 2009 Rev.01 2 9" xfId="1375" xr:uid="{00000000-0005-0000-0000-00004F050000}"/>
    <cellStyle name="0_01. BP -09  -Summary_4012_BP 2009 Rev.01 3" xfId="1376" xr:uid="{00000000-0005-0000-0000-000050050000}"/>
    <cellStyle name="0_01. BP -09  -Summary_4012_BP 2009 Rev.01 3 10" xfId="1377" xr:uid="{00000000-0005-0000-0000-000051050000}"/>
    <cellStyle name="0_01. BP -09  -Summary_4012_BP 2009 Rev.01 3 11" xfId="1378" xr:uid="{00000000-0005-0000-0000-000052050000}"/>
    <cellStyle name="0_01. BP -09  -Summary_4012_BP 2009 Rev.01 3 12" xfId="1379" xr:uid="{00000000-0005-0000-0000-000053050000}"/>
    <cellStyle name="0_01. BP -09  -Summary_4012_BP 2009 Rev.01 3 2" xfId="1380" xr:uid="{00000000-0005-0000-0000-000054050000}"/>
    <cellStyle name="0_01. BP -09  -Summary_4012_BP 2009 Rev.01 3 2 2" xfId="1381" xr:uid="{00000000-0005-0000-0000-000055050000}"/>
    <cellStyle name="0_01. BP -09  -Summary_4012_BP 2009 Rev.01 3 3" xfId="1382" xr:uid="{00000000-0005-0000-0000-000056050000}"/>
    <cellStyle name="0_01. BP -09  -Summary_4012_BP 2009 Rev.01 3 4" xfId="1383" xr:uid="{00000000-0005-0000-0000-000057050000}"/>
    <cellStyle name="0_01. BP -09  -Summary_4012_BP 2009 Rev.01 3 5" xfId="1384" xr:uid="{00000000-0005-0000-0000-000058050000}"/>
    <cellStyle name="0_01. BP -09  -Summary_4012_BP 2009 Rev.01 3 6" xfId="1385" xr:uid="{00000000-0005-0000-0000-000059050000}"/>
    <cellStyle name="0_01. BP -09  -Summary_4012_BP 2009 Rev.01 3 7" xfId="1386" xr:uid="{00000000-0005-0000-0000-00005A050000}"/>
    <cellStyle name="0_01. BP -09  -Summary_4012_BP 2009 Rev.01 3 8" xfId="1387" xr:uid="{00000000-0005-0000-0000-00005B050000}"/>
    <cellStyle name="0_01. BP -09  -Summary_4012_BP 2009 Rev.01 3 9" xfId="1388" xr:uid="{00000000-0005-0000-0000-00005C050000}"/>
    <cellStyle name="0_01. BP -09  -Summary_4012_BP 2009 Rev.01 4" xfId="1389" xr:uid="{00000000-0005-0000-0000-00005D050000}"/>
    <cellStyle name="0_01. BP -09  -Summary_4012_BP 2009 Rev.01 4 2" xfId="1390" xr:uid="{00000000-0005-0000-0000-00005E050000}"/>
    <cellStyle name="0_01. BP -09  -Summary_4012_BP 2009 Rev.01 5" xfId="1391" xr:uid="{00000000-0005-0000-0000-00005F050000}"/>
    <cellStyle name="0_01. BP -09  -Summary_4012_BP 2009 Rev.01 6" xfId="1392" xr:uid="{00000000-0005-0000-0000-000060050000}"/>
    <cellStyle name="0_01. BP -09  -Summary_4012_BP 2009 Rev.01 7" xfId="1393" xr:uid="{00000000-0005-0000-0000-000061050000}"/>
    <cellStyle name="0_01. BP -09  -Summary_4012_BP 2009 Rev.01 8" xfId="1394" xr:uid="{00000000-0005-0000-0000-000062050000}"/>
    <cellStyle name="0_01. BP -09  -Summary_4012_BP 2009 Rev.01 9" xfId="1395" xr:uid="{00000000-0005-0000-0000-000063050000}"/>
    <cellStyle name="0_01. BP -09  -Summary_BP -Q2-09 Duqm -supporting dcmnts" xfId="1396" xr:uid="{00000000-0005-0000-0000-000064050000}"/>
    <cellStyle name="0_01. BP -09  -Summary_BP -Q2-09 Duqm -supporting dcmnts 10" xfId="1397" xr:uid="{00000000-0005-0000-0000-000065050000}"/>
    <cellStyle name="0_01. BP -09  -Summary_BP -Q2-09 Duqm -supporting dcmnts 11" xfId="1398" xr:uid="{00000000-0005-0000-0000-000066050000}"/>
    <cellStyle name="0_01. BP -09  -Summary_BP -Q2-09 Duqm -supporting dcmnts 12" xfId="1399" xr:uid="{00000000-0005-0000-0000-000067050000}"/>
    <cellStyle name="0_01. BP -09  -Summary_BP -Q2-09 Duqm -supporting dcmnts 13" xfId="1400" xr:uid="{00000000-0005-0000-0000-000068050000}"/>
    <cellStyle name="0_01. BP -09  -Summary_BP -Q2-09 Duqm -supporting dcmnts 14" xfId="1401" xr:uid="{00000000-0005-0000-0000-000069050000}"/>
    <cellStyle name="0_01. BP -09  -Summary_BP -Q2-09 Duqm -supporting dcmnts 2" xfId="1402" xr:uid="{00000000-0005-0000-0000-00006A050000}"/>
    <cellStyle name="0_01. BP -09  -Summary_BP -Q2-09 Duqm -supporting dcmnts 2 10" xfId="1403" xr:uid="{00000000-0005-0000-0000-00006B050000}"/>
    <cellStyle name="0_01. BP -09  -Summary_BP -Q2-09 Duqm -supporting dcmnts 2 11" xfId="1404" xr:uid="{00000000-0005-0000-0000-00006C050000}"/>
    <cellStyle name="0_01. BP -09  -Summary_BP -Q2-09 Duqm -supporting dcmnts 2 12" xfId="1405" xr:uid="{00000000-0005-0000-0000-00006D050000}"/>
    <cellStyle name="0_01. BP -09  -Summary_BP -Q2-09 Duqm -supporting dcmnts 2 13" xfId="1406" xr:uid="{00000000-0005-0000-0000-00006E050000}"/>
    <cellStyle name="0_01. BP -09  -Summary_BP -Q2-09 Duqm -supporting dcmnts 2 2" xfId="1407" xr:uid="{00000000-0005-0000-0000-00006F050000}"/>
    <cellStyle name="0_01. BP -09  -Summary_BP -Q2-09 Duqm -supporting dcmnts 2 2 2" xfId="1408" xr:uid="{00000000-0005-0000-0000-000070050000}"/>
    <cellStyle name="0_01. BP -09  -Summary_BP -Q2-09 Duqm -supporting dcmnts 2 2 2 2" xfId="1409" xr:uid="{00000000-0005-0000-0000-000071050000}"/>
    <cellStyle name="0_01. BP -09  -Summary_BP -Q2-09 Duqm -supporting dcmnts 2 2 3" xfId="1410" xr:uid="{00000000-0005-0000-0000-000072050000}"/>
    <cellStyle name="0_01. BP -09  -Summary_BP -Q2-09 Duqm -supporting dcmnts 2 3" xfId="1411" xr:uid="{00000000-0005-0000-0000-000073050000}"/>
    <cellStyle name="0_01. BP -09  -Summary_BP -Q2-09 Duqm -supporting dcmnts 2 3 2" xfId="1412" xr:uid="{00000000-0005-0000-0000-000074050000}"/>
    <cellStyle name="0_01. BP -09  -Summary_BP -Q2-09 Duqm -supporting dcmnts 2 3 2 2" xfId="1413" xr:uid="{00000000-0005-0000-0000-000075050000}"/>
    <cellStyle name="0_01. BP -09  -Summary_BP -Q2-09 Duqm -supporting dcmnts 2 3 3" xfId="1414" xr:uid="{00000000-0005-0000-0000-000076050000}"/>
    <cellStyle name="0_01. BP -09  -Summary_BP -Q2-09 Duqm -supporting dcmnts 2 4" xfId="1415" xr:uid="{00000000-0005-0000-0000-000077050000}"/>
    <cellStyle name="0_01. BP -09  -Summary_BP -Q2-09 Duqm -supporting dcmnts 2 4 2" xfId="1416" xr:uid="{00000000-0005-0000-0000-000078050000}"/>
    <cellStyle name="0_01. BP -09  -Summary_BP -Q2-09 Duqm -supporting dcmnts 2 4 2 2" xfId="1417" xr:uid="{00000000-0005-0000-0000-000079050000}"/>
    <cellStyle name="0_01. BP -09  -Summary_BP -Q2-09 Duqm -supporting dcmnts 2 4 3" xfId="1418" xr:uid="{00000000-0005-0000-0000-00007A050000}"/>
    <cellStyle name="0_01. BP -09  -Summary_BP -Q2-09 Duqm -supporting dcmnts 2 5" xfId="1419" xr:uid="{00000000-0005-0000-0000-00007B050000}"/>
    <cellStyle name="0_01. BP -09  -Summary_BP -Q2-09 Duqm -supporting dcmnts 2 5 2" xfId="1420" xr:uid="{00000000-0005-0000-0000-00007C050000}"/>
    <cellStyle name="0_01. BP -09  -Summary_BP -Q2-09 Duqm -supporting dcmnts 2 6" xfId="1421" xr:uid="{00000000-0005-0000-0000-00007D050000}"/>
    <cellStyle name="0_01. BP -09  -Summary_BP -Q2-09 Duqm -supporting dcmnts 2 6 2" xfId="1422" xr:uid="{00000000-0005-0000-0000-00007E050000}"/>
    <cellStyle name="0_01. BP -09  -Summary_BP -Q2-09 Duqm -supporting dcmnts 2 7" xfId="1423" xr:uid="{00000000-0005-0000-0000-00007F050000}"/>
    <cellStyle name="0_01. BP -09  -Summary_BP -Q2-09 Duqm -supporting dcmnts 2 7 2" xfId="1424" xr:uid="{00000000-0005-0000-0000-000080050000}"/>
    <cellStyle name="0_01. BP -09  -Summary_BP -Q2-09 Duqm -supporting dcmnts 2 8" xfId="1425" xr:uid="{00000000-0005-0000-0000-000081050000}"/>
    <cellStyle name="0_01. BP -09  -Summary_BP -Q2-09 Duqm -supporting dcmnts 2 9" xfId="1426" xr:uid="{00000000-0005-0000-0000-000082050000}"/>
    <cellStyle name="0_01. BP -09  -Summary_BP -Q2-09 Duqm -supporting dcmnts 3" xfId="1427" xr:uid="{00000000-0005-0000-0000-000083050000}"/>
    <cellStyle name="0_01. BP -09  -Summary_BP -Q2-09 Duqm -supporting dcmnts 3 10" xfId="1428" xr:uid="{00000000-0005-0000-0000-000084050000}"/>
    <cellStyle name="0_01. BP -09  -Summary_BP -Q2-09 Duqm -supporting dcmnts 3 11" xfId="1429" xr:uid="{00000000-0005-0000-0000-000085050000}"/>
    <cellStyle name="0_01. BP -09  -Summary_BP -Q2-09 Duqm -supporting dcmnts 3 12" xfId="1430" xr:uid="{00000000-0005-0000-0000-000086050000}"/>
    <cellStyle name="0_01. BP -09  -Summary_BP -Q2-09 Duqm -supporting dcmnts 3 2" xfId="1431" xr:uid="{00000000-0005-0000-0000-000087050000}"/>
    <cellStyle name="0_01. BP -09  -Summary_BP -Q2-09 Duqm -supporting dcmnts 3 2 2" xfId="1432" xr:uid="{00000000-0005-0000-0000-000088050000}"/>
    <cellStyle name="0_01. BP -09  -Summary_BP -Q2-09 Duqm -supporting dcmnts 3 3" xfId="1433" xr:uid="{00000000-0005-0000-0000-000089050000}"/>
    <cellStyle name="0_01. BP -09  -Summary_BP -Q2-09 Duqm -supporting dcmnts 3 4" xfId="1434" xr:uid="{00000000-0005-0000-0000-00008A050000}"/>
    <cellStyle name="0_01. BP -09  -Summary_BP -Q2-09 Duqm -supporting dcmnts 3 5" xfId="1435" xr:uid="{00000000-0005-0000-0000-00008B050000}"/>
    <cellStyle name="0_01. BP -09  -Summary_BP -Q2-09 Duqm -supporting dcmnts 3 6" xfId="1436" xr:uid="{00000000-0005-0000-0000-00008C050000}"/>
    <cellStyle name="0_01. BP -09  -Summary_BP -Q2-09 Duqm -supporting dcmnts 3 7" xfId="1437" xr:uid="{00000000-0005-0000-0000-00008D050000}"/>
    <cellStyle name="0_01. BP -09  -Summary_BP -Q2-09 Duqm -supporting dcmnts 3 8" xfId="1438" xr:uid="{00000000-0005-0000-0000-00008E050000}"/>
    <cellStyle name="0_01. BP -09  -Summary_BP -Q2-09 Duqm -supporting dcmnts 3 9" xfId="1439" xr:uid="{00000000-0005-0000-0000-00008F050000}"/>
    <cellStyle name="0_01. BP -09  -Summary_BP -Q2-09 Duqm -supporting dcmnts 4" xfId="1440" xr:uid="{00000000-0005-0000-0000-000090050000}"/>
    <cellStyle name="0_01. BP -09  -Summary_BP -Q2-09 Duqm -supporting dcmnts 4 2" xfId="1441" xr:uid="{00000000-0005-0000-0000-000091050000}"/>
    <cellStyle name="0_01. BP -09  -Summary_BP -Q2-09 Duqm -supporting dcmnts 5" xfId="1442" xr:uid="{00000000-0005-0000-0000-000092050000}"/>
    <cellStyle name="0_01. BP -09  -Summary_BP -Q2-09 Duqm -supporting dcmnts 6" xfId="1443" xr:uid="{00000000-0005-0000-0000-000093050000}"/>
    <cellStyle name="0_01. BP -09  -Summary_BP -Q2-09 Duqm -supporting dcmnts 7" xfId="1444" xr:uid="{00000000-0005-0000-0000-000094050000}"/>
    <cellStyle name="0_01. BP -09  -Summary_BP -Q2-09 Duqm -supporting dcmnts 8" xfId="1445" xr:uid="{00000000-0005-0000-0000-000095050000}"/>
    <cellStyle name="0_01. BP -09  -Summary_BP -Q2-09 Duqm -supporting dcmnts 9" xfId="1446" xr:uid="{00000000-0005-0000-0000-000096050000}"/>
    <cellStyle name="0_01. BP -09  -Summary_J 40.4012 - CEO - Progress Review - 2009 Jan &amp; Feb" xfId="1447" xr:uid="{00000000-0005-0000-0000-000097050000}"/>
    <cellStyle name="0_01. BP -09  -Summary_J 40.4012 - CEO - Progress Review - 2009 Jan &amp; Feb 10" xfId="1448" xr:uid="{00000000-0005-0000-0000-000098050000}"/>
    <cellStyle name="0_01. BP -09  -Summary_J 40.4012 - CEO - Progress Review - 2009 Jan &amp; Feb 11" xfId="1449" xr:uid="{00000000-0005-0000-0000-000099050000}"/>
    <cellStyle name="0_01. BP -09  -Summary_J 40.4012 - CEO - Progress Review - 2009 Jan &amp; Feb 12" xfId="1450" xr:uid="{00000000-0005-0000-0000-00009A050000}"/>
    <cellStyle name="0_01. BP -09  -Summary_J 40.4012 - CEO - Progress Review - 2009 Jan &amp; Feb 13" xfId="1451" xr:uid="{00000000-0005-0000-0000-00009B050000}"/>
    <cellStyle name="0_01. BP -09  -Summary_J 40.4012 - CEO - Progress Review - 2009 Jan &amp; Feb 14" xfId="1452" xr:uid="{00000000-0005-0000-0000-00009C050000}"/>
    <cellStyle name="0_01. BP -09  -Summary_J 40.4012 - CEO - Progress Review - 2009 Jan &amp; Feb 2" xfId="1453" xr:uid="{00000000-0005-0000-0000-00009D050000}"/>
    <cellStyle name="0_01. BP -09  -Summary_J 40.4012 - CEO - Progress Review - 2009 Jan &amp; Feb 2 10" xfId="1454" xr:uid="{00000000-0005-0000-0000-00009E050000}"/>
    <cellStyle name="0_01. BP -09  -Summary_J 40.4012 - CEO - Progress Review - 2009 Jan &amp; Feb 2 11" xfId="1455" xr:uid="{00000000-0005-0000-0000-00009F050000}"/>
    <cellStyle name="0_01. BP -09  -Summary_J 40.4012 - CEO - Progress Review - 2009 Jan &amp; Feb 2 12" xfId="1456" xr:uid="{00000000-0005-0000-0000-0000A0050000}"/>
    <cellStyle name="0_01. BP -09  -Summary_J 40.4012 - CEO - Progress Review - 2009 Jan &amp; Feb 2 13" xfId="1457" xr:uid="{00000000-0005-0000-0000-0000A1050000}"/>
    <cellStyle name="0_01. BP -09  -Summary_J 40.4012 - CEO - Progress Review - 2009 Jan &amp; Feb 2 2" xfId="1458" xr:uid="{00000000-0005-0000-0000-0000A2050000}"/>
    <cellStyle name="0_01. BP -09  -Summary_J 40.4012 - CEO - Progress Review - 2009 Jan &amp; Feb 2 2 2" xfId="1459" xr:uid="{00000000-0005-0000-0000-0000A3050000}"/>
    <cellStyle name="0_01. BP -09  -Summary_J 40.4012 - CEO - Progress Review - 2009 Jan &amp; Feb 2 2 2 2" xfId="1460" xr:uid="{00000000-0005-0000-0000-0000A4050000}"/>
    <cellStyle name="0_01. BP -09  -Summary_J 40.4012 - CEO - Progress Review - 2009 Jan &amp; Feb 2 2 3" xfId="1461" xr:uid="{00000000-0005-0000-0000-0000A5050000}"/>
    <cellStyle name="0_01. BP -09  -Summary_J 40.4012 - CEO - Progress Review - 2009 Jan &amp; Feb 2 3" xfId="1462" xr:uid="{00000000-0005-0000-0000-0000A6050000}"/>
    <cellStyle name="0_01. BP -09  -Summary_J 40.4012 - CEO - Progress Review - 2009 Jan &amp; Feb 2 3 2" xfId="1463" xr:uid="{00000000-0005-0000-0000-0000A7050000}"/>
    <cellStyle name="0_01. BP -09  -Summary_J 40.4012 - CEO - Progress Review - 2009 Jan &amp; Feb 2 3 2 2" xfId="1464" xr:uid="{00000000-0005-0000-0000-0000A8050000}"/>
    <cellStyle name="0_01. BP -09  -Summary_J 40.4012 - CEO - Progress Review - 2009 Jan &amp; Feb 2 3 3" xfId="1465" xr:uid="{00000000-0005-0000-0000-0000A9050000}"/>
    <cellStyle name="0_01. BP -09  -Summary_J 40.4012 - CEO - Progress Review - 2009 Jan &amp; Feb 2 4" xfId="1466" xr:uid="{00000000-0005-0000-0000-0000AA050000}"/>
    <cellStyle name="0_01. BP -09  -Summary_J 40.4012 - CEO - Progress Review - 2009 Jan &amp; Feb 2 4 2" xfId="1467" xr:uid="{00000000-0005-0000-0000-0000AB050000}"/>
    <cellStyle name="0_01. BP -09  -Summary_J 40.4012 - CEO - Progress Review - 2009 Jan &amp; Feb 2 4 2 2" xfId="1468" xr:uid="{00000000-0005-0000-0000-0000AC050000}"/>
    <cellStyle name="0_01. BP -09  -Summary_J 40.4012 - CEO - Progress Review - 2009 Jan &amp; Feb 2 4 3" xfId="1469" xr:uid="{00000000-0005-0000-0000-0000AD050000}"/>
    <cellStyle name="0_01. BP -09  -Summary_J 40.4012 - CEO - Progress Review - 2009 Jan &amp; Feb 2 5" xfId="1470" xr:uid="{00000000-0005-0000-0000-0000AE050000}"/>
    <cellStyle name="0_01. BP -09  -Summary_J 40.4012 - CEO - Progress Review - 2009 Jan &amp; Feb 2 5 2" xfId="1471" xr:uid="{00000000-0005-0000-0000-0000AF050000}"/>
    <cellStyle name="0_01. BP -09  -Summary_J 40.4012 - CEO - Progress Review - 2009 Jan &amp; Feb 2 6" xfId="1472" xr:uid="{00000000-0005-0000-0000-0000B0050000}"/>
    <cellStyle name="0_01. BP -09  -Summary_J 40.4012 - CEO - Progress Review - 2009 Jan &amp; Feb 2 6 2" xfId="1473" xr:uid="{00000000-0005-0000-0000-0000B1050000}"/>
    <cellStyle name="0_01. BP -09  -Summary_J 40.4012 - CEO - Progress Review - 2009 Jan &amp; Feb 2 7" xfId="1474" xr:uid="{00000000-0005-0000-0000-0000B2050000}"/>
    <cellStyle name="0_01. BP -09  -Summary_J 40.4012 - CEO - Progress Review - 2009 Jan &amp; Feb 2 7 2" xfId="1475" xr:uid="{00000000-0005-0000-0000-0000B3050000}"/>
    <cellStyle name="0_01. BP -09  -Summary_J 40.4012 - CEO - Progress Review - 2009 Jan &amp; Feb 2 8" xfId="1476" xr:uid="{00000000-0005-0000-0000-0000B4050000}"/>
    <cellStyle name="0_01. BP -09  -Summary_J 40.4012 - CEO - Progress Review - 2009 Jan &amp; Feb 2 9" xfId="1477" xr:uid="{00000000-0005-0000-0000-0000B5050000}"/>
    <cellStyle name="0_01. BP -09  -Summary_J 40.4012 - CEO - Progress Review - 2009 Jan &amp; Feb 3" xfId="1478" xr:uid="{00000000-0005-0000-0000-0000B6050000}"/>
    <cellStyle name="0_01. BP -09  -Summary_J 40.4012 - CEO - Progress Review - 2009 Jan &amp; Feb 3 10" xfId="1479" xr:uid="{00000000-0005-0000-0000-0000B7050000}"/>
    <cellStyle name="0_01. BP -09  -Summary_J 40.4012 - CEO - Progress Review - 2009 Jan &amp; Feb 3 11" xfId="1480" xr:uid="{00000000-0005-0000-0000-0000B8050000}"/>
    <cellStyle name="0_01. BP -09  -Summary_J 40.4012 - CEO - Progress Review - 2009 Jan &amp; Feb 3 12" xfId="1481" xr:uid="{00000000-0005-0000-0000-0000B9050000}"/>
    <cellStyle name="0_01. BP -09  -Summary_J 40.4012 - CEO - Progress Review - 2009 Jan &amp; Feb 3 2" xfId="1482" xr:uid="{00000000-0005-0000-0000-0000BA050000}"/>
    <cellStyle name="0_01. BP -09  -Summary_J 40.4012 - CEO - Progress Review - 2009 Jan &amp; Feb 3 2 2" xfId="1483" xr:uid="{00000000-0005-0000-0000-0000BB050000}"/>
    <cellStyle name="0_01. BP -09  -Summary_J 40.4012 - CEO - Progress Review - 2009 Jan &amp; Feb 3 3" xfId="1484" xr:uid="{00000000-0005-0000-0000-0000BC050000}"/>
    <cellStyle name="0_01. BP -09  -Summary_J 40.4012 - CEO - Progress Review - 2009 Jan &amp; Feb 3 4" xfId="1485" xr:uid="{00000000-0005-0000-0000-0000BD050000}"/>
    <cellStyle name="0_01. BP -09  -Summary_J 40.4012 - CEO - Progress Review - 2009 Jan &amp; Feb 3 5" xfId="1486" xr:uid="{00000000-0005-0000-0000-0000BE050000}"/>
    <cellStyle name="0_01. BP -09  -Summary_J 40.4012 - CEO - Progress Review - 2009 Jan &amp; Feb 3 6" xfId="1487" xr:uid="{00000000-0005-0000-0000-0000BF050000}"/>
    <cellStyle name="0_01. BP -09  -Summary_J 40.4012 - CEO - Progress Review - 2009 Jan &amp; Feb 3 7" xfId="1488" xr:uid="{00000000-0005-0000-0000-0000C0050000}"/>
    <cellStyle name="0_01. BP -09  -Summary_J 40.4012 - CEO - Progress Review - 2009 Jan &amp; Feb 3 8" xfId="1489" xr:uid="{00000000-0005-0000-0000-0000C1050000}"/>
    <cellStyle name="0_01. BP -09  -Summary_J 40.4012 - CEO - Progress Review - 2009 Jan &amp; Feb 3 9" xfId="1490" xr:uid="{00000000-0005-0000-0000-0000C2050000}"/>
    <cellStyle name="0_01. BP -09  -Summary_J 40.4012 - CEO - Progress Review - 2009 Jan &amp; Feb 4" xfId="1491" xr:uid="{00000000-0005-0000-0000-0000C3050000}"/>
    <cellStyle name="0_01. BP -09  -Summary_J 40.4012 - CEO - Progress Review - 2009 Jan &amp; Feb 4 2" xfId="1492" xr:uid="{00000000-0005-0000-0000-0000C4050000}"/>
    <cellStyle name="0_01. BP -09  -Summary_J 40.4012 - CEO - Progress Review - 2009 Jan &amp; Feb 5" xfId="1493" xr:uid="{00000000-0005-0000-0000-0000C5050000}"/>
    <cellStyle name="0_01. BP -09  -Summary_J 40.4012 - CEO - Progress Review - 2009 Jan &amp; Feb 6" xfId="1494" xr:uid="{00000000-0005-0000-0000-0000C6050000}"/>
    <cellStyle name="0_01. BP -09  -Summary_J 40.4012 - CEO - Progress Review - 2009 Jan &amp; Feb 7" xfId="1495" xr:uid="{00000000-0005-0000-0000-0000C7050000}"/>
    <cellStyle name="0_01. BP -09  -Summary_J 40.4012 - CEO - Progress Review - 2009 Jan &amp; Feb 8" xfId="1496" xr:uid="{00000000-0005-0000-0000-0000C8050000}"/>
    <cellStyle name="0_01. BP -09  -Summary_J 40.4012 - CEO - Progress Review - 2009 Jan &amp; Feb 9" xfId="1497" xr:uid="{00000000-0005-0000-0000-0000C9050000}"/>
    <cellStyle name="0_01. BP -09  -Summary_Risk &amp; Mitigation" xfId="1498" xr:uid="{00000000-0005-0000-0000-0000CA050000}"/>
    <cellStyle name="0_01. BP -09  -Summary_Risk &amp; Mitigation 10" xfId="1499" xr:uid="{00000000-0005-0000-0000-0000CB050000}"/>
    <cellStyle name="0_01. BP -09  -Summary_Risk &amp; Mitigation 11" xfId="1500" xr:uid="{00000000-0005-0000-0000-0000CC050000}"/>
    <cellStyle name="0_01. BP -09  -Summary_Risk &amp; Mitigation 12" xfId="1501" xr:uid="{00000000-0005-0000-0000-0000CD050000}"/>
    <cellStyle name="0_01. BP -09  -Summary_Risk &amp; Mitigation 13" xfId="1502" xr:uid="{00000000-0005-0000-0000-0000CE050000}"/>
    <cellStyle name="0_01. BP -09  -Summary_Risk &amp; Mitigation 14" xfId="1503" xr:uid="{00000000-0005-0000-0000-0000CF050000}"/>
    <cellStyle name="0_01. BP -09  -Summary_Risk &amp; Mitigation 2" xfId="1504" xr:uid="{00000000-0005-0000-0000-0000D0050000}"/>
    <cellStyle name="0_01. BP -09  -Summary_Risk &amp; Mitigation 2 10" xfId="1505" xr:uid="{00000000-0005-0000-0000-0000D1050000}"/>
    <cellStyle name="0_01. BP -09  -Summary_Risk &amp; Mitigation 2 11" xfId="1506" xr:uid="{00000000-0005-0000-0000-0000D2050000}"/>
    <cellStyle name="0_01. BP -09  -Summary_Risk &amp; Mitigation 2 12" xfId="1507" xr:uid="{00000000-0005-0000-0000-0000D3050000}"/>
    <cellStyle name="0_01. BP -09  -Summary_Risk &amp; Mitigation 2 13" xfId="1508" xr:uid="{00000000-0005-0000-0000-0000D4050000}"/>
    <cellStyle name="0_01. BP -09  -Summary_Risk &amp; Mitigation 2 2" xfId="1509" xr:uid="{00000000-0005-0000-0000-0000D5050000}"/>
    <cellStyle name="0_01. BP -09  -Summary_Risk &amp; Mitigation 2 2 2" xfId="1510" xr:uid="{00000000-0005-0000-0000-0000D6050000}"/>
    <cellStyle name="0_01. BP -09  -Summary_Risk &amp; Mitigation 2 2 2 2" xfId="1511" xr:uid="{00000000-0005-0000-0000-0000D7050000}"/>
    <cellStyle name="0_01. BP -09  -Summary_Risk &amp; Mitigation 2 2 3" xfId="1512" xr:uid="{00000000-0005-0000-0000-0000D8050000}"/>
    <cellStyle name="0_01. BP -09  -Summary_Risk &amp; Mitigation 2 3" xfId="1513" xr:uid="{00000000-0005-0000-0000-0000D9050000}"/>
    <cellStyle name="0_01. BP -09  -Summary_Risk &amp; Mitigation 2 3 2" xfId="1514" xr:uid="{00000000-0005-0000-0000-0000DA050000}"/>
    <cellStyle name="0_01. BP -09  -Summary_Risk &amp; Mitigation 2 3 2 2" xfId="1515" xr:uid="{00000000-0005-0000-0000-0000DB050000}"/>
    <cellStyle name="0_01. BP -09  -Summary_Risk &amp; Mitigation 2 3 3" xfId="1516" xr:uid="{00000000-0005-0000-0000-0000DC050000}"/>
    <cellStyle name="0_01. BP -09  -Summary_Risk &amp; Mitigation 2 4" xfId="1517" xr:uid="{00000000-0005-0000-0000-0000DD050000}"/>
    <cellStyle name="0_01. BP -09  -Summary_Risk &amp; Mitigation 2 4 2" xfId="1518" xr:uid="{00000000-0005-0000-0000-0000DE050000}"/>
    <cellStyle name="0_01. BP -09  -Summary_Risk &amp; Mitigation 2 4 2 2" xfId="1519" xr:uid="{00000000-0005-0000-0000-0000DF050000}"/>
    <cellStyle name="0_01. BP -09  -Summary_Risk &amp; Mitigation 2 4 3" xfId="1520" xr:uid="{00000000-0005-0000-0000-0000E0050000}"/>
    <cellStyle name="0_01. BP -09  -Summary_Risk &amp; Mitigation 2 5" xfId="1521" xr:uid="{00000000-0005-0000-0000-0000E1050000}"/>
    <cellStyle name="0_01. BP -09  -Summary_Risk &amp; Mitigation 2 5 2" xfId="1522" xr:uid="{00000000-0005-0000-0000-0000E2050000}"/>
    <cellStyle name="0_01. BP -09  -Summary_Risk &amp; Mitigation 2 6" xfId="1523" xr:uid="{00000000-0005-0000-0000-0000E3050000}"/>
    <cellStyle name="0_01. BP -09  -Summary_Risk &amp; Mitigation 2 6 2" xfId="1524" xr:uid="{00000000-0005-0000-0000-0000E4050000}"/>
    <cellStyle name="0_01. BP -09  -Summary_Risk &amp; Mitigation 2 7" xfId="1525" xr:uid="{00000000-0005-0000-0000-0000E5050000}"/>
    <cellStyle name="0_01. BP -09  -Summary_Risk &amp; Mitigation 2 7 2" xfId="1526" xr:uid="{00000000-0005-0000-0000-0000E6050000}"/>
    <cellStyle name="0_01. BP -09  -Summary_Risk &amp; Mitigation 2 8" xfId="1527" xr:uid="{00000000-0005-0000-0000-0000E7050000}"/>
    <cellStyle name="0_01. BP -09  -Summary_Risk &amp; Mitigation 2 9" xfId="1528" xr:uid="{00000000-0005-0000-0000-0000E8050000}"/>
    <cellStyle name="0_01. BP -09  -Summary_Risk &amp; Mitigation 3" xfId="1529" xr:uid="{00000000-0005-0000-0000-0000E9050000}"/>
    <cellStyle name="0_01. BP -09  -Summary_Risk &amp; Mitigation 3 10" xfId="1530" xr:uid="{00000000-0005-0000-0000-0000EA050000}"/>
    <cellStyle name="0_01. BP -09  -Summary_Risk &amp; Mitigation 3 11" xfId="1531" xr:uid="{00000000-0005-0000-0000-0000EB050000}"/>
    <cellStyle name="0_01. BP -09  -Summary_Risk &amp; Mitigation 3 12" xfId="1532" xr:uid="{00000000-0005-0000-0000-0000EC050000}"/>
    <cellStyle name="0_01. BP -09  -Summary_Risk &amp; Mitigation 3 2" xfId="1533" xr:uid="{00000000-0005-0000-0000-0000ED050000}"/>
    <cellStyle name="0_01. BP -09  -Summary_Risk &amp; Mitigation 3 2 2" xfId="1534" xr:uid="{00000000-0005-0000-0000-0000EE050000}"/>
    <cellStyle name="0_01. BP -09  -Summary_Risk &amp; Mitigation 3 3" xfId="1535" xr:uid="{00000000-0005-0000-0000-0000EF050000}"/>
    <cellStyle name="0_01. BP -09  -Summary_Risk &amp; Mitigation 3 4" xfId="1536" xr:uid="{00000000-0005-0000-0000-0000F0050000}"/>
    <cellStyle name="0_01. BP -09  -Summary_Risk &amp; Mitigation 3 5" xfId="1537" xr:uid="{00000000-0005-0000-0000-0000F1050000}"/>
    <cellStyle name="0_01. BP -09  -Summary_Risk &amp; Mitigation 3 6" xfId="1538" xr:uid="{00000000-0005-0000-0000-0000F2050000}"/>
    <cellStyle name="0_01. BP -09  -Summary_Risk &amp; Mitigation 3 7" xfId="1539" xr:uid="{00000000-0005-0000-0000-0000F3050000}"/>
    <cellStyle name="0_01. BP -09  -Summary_Risk &amp; Mitigation 3 8" xfId="1540" xr:uid="{00000000-0005-0000-0000-0000F4050000}"/>
    <cellStyle name="0_01. BP -09  -Summary_Risk &amp; Mitigation 3 9" xfId="1541" xr:uid="{00000000-0005-0000-0000-0000F5050000}"/>
    <cellStyle name="0_01. BP -09  -Summary_Risk &amp; Mitigation 4" xfId="1542" xr:uid="{00000000-0005-0000-0000-0000F6050000}"/>
    <cellStyle name="0_01. BP -09  -Summary_Risk &amp; Mitigation 4 2" xfId="1543" xr:uid="{00000000-0005-0000-0000-0000F7050000}"/>
    <cellStyle name="0_01. BP -09  -Summary_Risk &amp; Mitigation 5" xfId="1544" xr:uid="{00000000-0005-0000-0000-0000F8050000}"/>
    <cellStyle name="0_01. BP -09  -Summary_Risk &amp; Mitigation 6" xfId="1545" xr:uid="{00000000-0005-0000-0000-0000F9050000}"/>
    <cellStyle name="0_01. BP -09  -Summary_Risk &amp; Mitigation 7" xfId="1546" xr:uid="{00000000-0005-0000-0000-0000FA050000}"/>
    <cellStyle name="0_01. BP -09  -Summary_Risk &amp; Mitigation 8" xfId="1547" xr:uid="{00000000-0005-0000-0000-0000FB050000}"/>
    <cellStyle name="0_01. BP -09  -Summary_Risk &amp; Mitigation 9" xfId="1548" xr:uid="{00000000-0005-0000-0000-0000FC050000}"/>
    <cellStyle name="0_2.BP 2009 - Revision 1 Actual upto Quarter 1 and Projection for balance period" xfId="1549" xr:uid="{00000000-0005-0000-0000-0000FD050000}"/>
    <cellStyle name="0_2.BP 2009 - Revision 1 Actual upto Quarter 1 and Projection for balance period 10" xfId="1550" xr:uid="{00000000-0005-0000-0000-0000FE050000}"/>
    <cellStyle name="0_2.BP 2009 - Revision 1 Actual upto Quarter 1 and Projection for balance period 11" xfId="1551" xr:uid="{00000000-0005-0000-0000-0000FF050000}"/>
    <cellStyle name="0_2.BP 2009 - Revision 1 Actual upto Quarter 1 and Projection for balance period 12" xfId="1552" xr:uid="{00000000-0005-0000-0000-000000060000}"/>
    <cellStyle name="0_2.BP 2009 - Revision 1 Actual upto Quarter 1 and Projection for balance period 13" xfId="1553" xr:uid="{00000000-0005-0000-0000-000001060000}"/>
    <cellStyle name="0_2.BP 2009 - Revision 1 Actual upto Quarter 1 and Projection for balance period 14" xfId="1554" xr:uid="{00000000-0005-0000-0000-000002060000}"/>
    <cellStyle name="0_2.BP 2009 - Revision 1 Actual upto Quarter 1 and Projection for balance period 2" xfId="1555" xr:uid="{00000000-0005-0000-0000-000003060000}"/>
    <cellStyle name="0_2.BP 2009 - Revision 1 Actual upto Quarter 1 and Projection for balance period 2 10" xfId="1556" xr:uid="{00000000-0005-0000-0000-000004060000}"/>
    <cellStyle name="0_2.BP 2009 - Revision 1 Actual upto Quarter 1 and Projection for balance period 2 11" xfId="1557" xr:uid="{00000000-0005-0000-0000-000005060000}"/>
    <cellStyle name="0_2.BP 2009 - Revision 1 Actual upto Quarter 1 and Projection for balance period 2 12" xfId="1558" xr:uid="{00000000-0005-0000-0000-000006060000}"/>
    <cellStyle name="0_2.BP 2009 - Revision 1 Actual upto Quarter 1 and Projection for balance period 2 13" xfId="1559" xr:uid="{00000000-0005-0000-0000-000007060000}"/>
    <cellStyle name="0_2.BP 2009 - Revision 1 Actual upto Quarter 1 and Projection for balance period 2 2" xfId="1560" xr:uid="{00000000-0005-0000-0000-000008060000}"/>
    <cellStyle name="0_2.BP 2009 - Revision 1 Actual upto Quarter 1 and Projection for balance period 2 2 2" xfId="1561" xr:uid="{00000000-0005-0000-0000-000009060000}"/>
    <cellStyle name="0_2.BP 2009 - Revision 1 Actual upto Quarter 1 and Projection for balance period 2 2 2 2" xfId="1562" xr:uid="{00000000-0005-0000-0000-00000A060000}"/>
    <cellStyle name="0_2.BP 2009 - Revision 1 Actual upto Quarter 1 and Projection for balance period 2 2 3" xfId="1563" xr:uid="{00000000-0005-0000-0000-00000B060000}"/>
    <cellStyle name="0_2.BP 2009 - Revision 1 Actual upto Quarter 1 and Projection for balance period 2 3" xfId="1564" xr:uid="{00000000-0005-0000-0000-00000C060000}"/>
    <cellStyle name="0_2.BP 2009 - Revision 1 Actual upto Quarter 1 and Projection for balance period 2 3 2" xfId="1565" xr:uid="{00000000-0005-0000-0000-00000D060000}"/>
    <cellStyle name="0_2.BP 2009 - Revision 1 Actual upto Quarter 1 and Projection for balance period 2 3 2 2" xfId="1566" xr:uid="{00000000-0005-0000-0000-00000E060000}"/>
    <cellStyle name="0_2.BP 2009 - Revision 1 Actual upto Quarter 1 and Projection for balance period 2 3 3" xfId="1567" xr:uid="{00000000-0005-0000-0000-00000F060000}"/>
    <cellStyle name="0_2.BP 2009 - Revision 1 Actual upto Quarter 1 and Projection for balance period 2 4" xfId="1568" xr:uid="{00000000-0005-0000-0000-000010060000}"/>
    <cellStyle name="0_2.BP 2009 - Revision 1 Actual upto Quarter 1 and Projection for balance period 2 4 2" xfId="1569" xr:uid="{00000000-0005-0000-0000-000011060000}"/>
    <cellStyle name="0_2.BP 2009 - Revision 1 Actual upto Quarter 1 and Projection for balance period 2 4 2 2" xfId="1570" xr:uid="{00000000-0005-0000-0000-000012060000}"/>
    <cellStyle name="0_2.BP 2009 - Revision 1 Actual upto Quarter 1 and Projection for balance period 2 4 3" xfId="1571" xr:uid="{00000000-0005-0000-0000-000013060000}"/>
    <cellStyle name="0_2.BP 2009 - Revision 1 Actual upto Quarter 1 and Projection for balance period 2 5" xfId="1572" xr:uid="{00000000-0005-0000-0000-000014060000}"/>
    <cellStyle name="0_2.BP 2009 - Revision 1 Actual upto Quarter 1 and Projection for balance period 2 5 2" xfId="1573" xr:uid="{00000000-0005-0000-0000-000015060000}"/>
    <cellStyle name="0_2.BP 2009 - Revision 1 Actual upto Quarter 1 and Projection for balance period 2 6" xfId="1574" xr:uid="{00000000-0005-0000-0000-000016060000}"/>
    <cellStyle name="0_2.BP 2009 - Revision 1 Actual upto Quarter 1 and Projection for balance period 2 6 2" xfId="1575" xr:uid="{00000000-0005-0000-0000-000017060000}"/>
    <cellStyle name="0_2.BP 2009 - Revision 1 Actual upto Quarter 1 and Projection for balance period 2 7" xfId="1576" xr:uid="{00000000-0005-0000-0000-000018060000}"/>
    <cellStyle name="0_2.BP 2009 - Revision 1 Actual upto Quarter 1 and Projection for balance period 2 7 2" xfId="1577" xr:uid="{00000000-0005-0000-0000-000019060000}"/>
    <cellStyle name="0_2.BP 2009 - Revision 1 Actual upto Quarter 1 and Projection for balance period 2 8" xfId="1578" xr:uid="{00000000-0005-0000-0000-00001A060000}"/>
    <cellStyle name="0_2.BP 2009 - Revision 1 Actual upto Quarter 1 and Projection for balance period 2 9" xfId="1579" xr:uid="{00000000-0005-0000-0000-00001B060000}"/>
    <cellStyle name="0_2.BP 2009 - Revision 1 Actual upto Quarter 1 and Projection for balance period 3" xfId="1580" xr:uid="{00000000-0005-0000-0000-00001C060000}"/>
    <cellStyle name="0_2.BP 2009 - Revision 1 Actual upto Quarter 1 and Projection for balance period 3 10" xfId="1581" xr:uid="{00000000-0005-0000-0000-00001D060000}"/>
    <cellStyle name="0_2.BP 2009 - Revision 1 Actual upto Quarter 1 and Projection for balance period 3 11" xfId="1582" xr:uid="{00000000-0005-0000-0000-00001E060000}"/>
    <cellStyle name="0_2.BP 2009 - Revision 1 Actual upto Quarter 1 and Projection for balance period 3 12" xfId="1583" xr:uid="{00000000-0005-0000-0000-00001F060000}"/>
    <cellStyle name="0_2.BP 2009 - Revision 1 Actual upto Quarter 1 and Projection for balance period 3 2" xfId="1584" xr:uid="{00000000-0005-0000-0000-000020060000}"/>
    <cellStyle name="0_2.BP 2009 - Revision 1 Actual upto Quarter 1 and Projection for balance period 3 2 2" xfId="1585" xr:uid="{00000000-0005-0000-0000-000021060000}"/>
    <cellStyle name="0_2.BP 2009 - Revision 1 Actual upto Quarter 1 and Projection for balance period 3 3" xfId="1586" xr:uid="{00000000-0005-0000-0000-000022060000}"/>
    <cellStyle name="0_2.BP 2009 - Revision 1 Actual upto Quarter 1 and Projection for balance period 3 4" xfId="1587" xr:uid="{00000000-0005-0000-0000-000023060000}"/>
    <cellStyle name="0_2.BP 2009 - Revision 1 Actual upto Quarter 1 and Projection for balance period 3 5" xfId="1588" xr:uid="{00000000-0005-0000-0000-000024060000}"/>
    <cellStyle name="0_2.BP 2009 - Revision 1 Actual upto Quarter 1 and Projection for balance period 3 6" xfId="1589" xr:uid="{00000000-0005-0000-0000-000025060000}"/>
    <cellStyle name="0_2.BP 2009 - Revision 1 Actual upto Quarter 1 and Projection for balance period 3 7" xfId="1590" xr:uid="{00000000-0005-0000-0000-000026060000}"/>
    <cellStyle name="0_2.BP 2009 - Revision 1 Actual upto Quarter 1 and Projection for balance period 3 8" xfId="1591" xr:uid="{00000000-0005-0000-0000-000027060000}"/>
    <cellStyle name="0_2.BP 2009 - Revision 1 Actual upto Quarter 1 and Projection for balance period 3 9" xfId="1592" xr:uid="{00000000-0005-0000-0000-000028060000}"/>
    <cellStyle name="0_2.BP 2009 - Revision 1 Actual upto Quarter 1 and Projection for balance period 4" xfId="1593" xr:uid="{00000000-0005-0000-0000-000029060000}"/>
    <cellStyle name="0_2.BP 2009 - Revision 1 Actual upto Quarter 1 and Projection for balance period 4 2" xfId="1594" xr:uid="{00000000-0005-0000-0000-00002A060000}"/>
    <cellStyle name="0_2.BP 2009 - Revision 1 Actual upto Quarter 1 and Projection for balance period 5" xfId="1595" xr:uid="{00000000-0005-0000-0000-00002B060000}"/>
    <cellStyle name="0_2.BP 2009 - Revision 1 Actual upto Quarter 1 and Projection for balance period 6" xfId="1596" xr:uid="{00000000-0005-0000-0000-00002C060000}"/>
    <cellStyle name="0_2.BP 2009 - Revision 1 Actual upto Quarter 1 and Projection for balance period 7" xfId="1597" xr:uid="{00000000-0005-0000-0000-00002D060000}"/>
    <cellStyle name="0_2.BP 2009 - Revision 1 Actual upto Quarter 1 and Projection for balance period 8" xfId="1598" xr:uid="{00000000-0005-0000-0000-00002E060000}"/>
    <cellStyle name="0_2.BP 2009 - Revision 1 Actual upto Quarter 1 and Projection for balance period 9" xfId="1599" xr:uid="{00000000-0005-0000-0000-00002F060000}"/>
    <cellStyle name="0_4. BP 2008 Rev2- 40.4010 CENTRAL PRISON SUMAIL" xfId="1600" xr:uid="{00000000-0005-0000-0000-000030060000}"/>
    <cellStyle name="0_4. BP 2008 Rev2- 40.4010 CENTRAL PRISON SUMAIL 10" xfId="1601" xr:uid="{00000000-0005-0000-0000-000031060000}"/>
    <cellStyle name="0_4. BP 2008 Rev2- 40.4010 CENTRAL PRISON SUMAIL 11" xfId="1602" xr:uid="{00000000-0005-0000-0000-000032060000}"/>
    <cellStyle name="0_4. BP 2008 Rev2- 40.4010 CENTRAL PRISON SUMAIL 12" xfId="1603" xr:uid="{00000000-0005-0000-0000-000033060000}"/>
    <cellStyle name="0_4. BP 2008 Rev2- 40.4010 CENTRAL PRISON SUMAIL 13" xfId="1604" xr:uid="{00000000-0005-0000-0000-000034060000}"/>
    <cellStyle name="0_4. BP 2008 Rev2- 40.4010 CENTRAL PRISON SUMAIL 14" xfId="1605" xr:uid="{00000000-0005-0000-0000-000035060000}"/>
    <cellStyle name="0_4. BP 2008 Rev2- 40.4010 CENTRAL PRISON SUMAIL 2" xfId="1606" xr:uid="{00000000-0005-0000-0000-000036060000}"/>
    <cellStyle name="0_4. BP 2008 Rev2- 40.4010 CENTRAL PRISON SUMAIL 2 10" xfId="1607" xr:uid="{00000000-0005-0000-0000-000037060000}"/>
    <cellStyle name="0_4. BP 2008 Rev2- 40.4010 CENTRAL PRISON SUMAIL 2 11" xfId="1608" xr:uid="{00000000-0005-0000-0000-000038060000}"/>
    <cellStyle name="0_4. BP 2008 Rev2- 40.4010 CENTRAL PRISON SUMAIL 2 12" xfId="1609" xr:uid="{00000000-0005-0000-0000-000039060000}"/>
    <cellStyle name="0_4. BP 2008 Rev2- 40.4010 CENTRAL PRISON SUMAIL 2 13" xfId="1610" xr:uid="{00000000-0005-0000-0000-00003A060000}"/>
    <cellStyle name="0_4. BP 2008 Rev2- 40.4010 CENTRAL PRISON SUMAIL 2 2" xfId="1611" xr:uid="{00000000-0005-0000-0000-00003B060000}"/>
    <cellStyle name="0_4. BP 2008 Rev2- 40.4010 CENTRAL PRISON SUMAIL 2 2 2" xfId="1612" xr:uid="{00000000-0005-0000-0000-00003C060000}"/>
    <cellStyle name="0_4. BP 2008 Rev2- 40.4010 CENTRAL PRISON SUMAIL 2 2 2 2" xfId="1613" xr:uid="{00000000-0005-0000-0000-00003D060000}"/>
    <cellStyle name="0_4. BP 2008 Rev2- 40.4010 CENTRAL PRISON SUMAIL 2 2 3" xfId="1614" xr:uid="{00000000-0005-0000-0000-00003E060000}"/>
    <cellStyle name="0_4. BP 2008 Rev2- 40.4010 CENTRAL PRISON SUMAIL 2 3" xfId="1615" xr:uid="{00000000-0005-0000-0000-00003F060000}"/>
    <cellStyle name="0_4. BP 2008 Rev2- 40.4010 CENTRAL PRISON SUMAIL 2 3 2" xfId="1616" xr:uid="{00000000-0005-0000-0000-000040060000}"/>
    <cellStyle name="0_4. BP 2008 Rev2- 40.4010 CENTRAL PRISON SUMAIL 2 3 2 2" xfId="1617" xr:uid="{00000000-0005-0000-0000-000041060000}"/>
    <cellStyle name="0_4. BP 2008 Rev2- 40.4010 CENTRAL PRISON SUMAIL 2 3 3" xfId="1618" xr:uid="{00000000-0005-0000-0000-000042060000}"/>
    <cellStyle name="0_4. BP 2008 Rev2- 40.4010 CENTRAL PRISON SUMAIL 2 4" xfId="1619" xr:uid="{00000000-0005-0000-0000-000043060000}"/>
    <cellStyle name="0_4. BP 2008 Rev2- 40.4010 CENTRAL PRISON SUMAIL 2 4 2" xfId="1620" xr:uid="{00000000-0005-0000-0000-000044060000}"/>
    <cellStyle name="0_4. BP 2008 Rev2- 40.4010 CENTRAL PRISON SUMAIL 2 4 2 2" xfId="1621" xr:uid="{00000000-0005-0000-0000-000045060000}"/>
    <cellStyle name="0_4. BP 2008 Rev2- 40.4010 CENTRAL PRISON SUMAIL 2 4 3" xfId="1622" xr:uid="{00000000-0005-0000-0000-000046060000}"/>
    <cellStyle name="0_4. BP 2008 Rev2- 40.4010 CENTRAL PRISON SUMAIL 2 5" xfId="1623" xr:uid="{00000000-0005-0000-0000-000047060000}"/>
    <cellStyle name="0_4. BP 2008 Rev2- 40.4010 CENTRAL PRISON SUMAIL 2 5 2" xfId="1624" xr:uid="{00000000-0005-0000-0000-000048060000}"/>
    <cellStyle name="0_4. BP 2008 Rev2- 40.4010 CENTRAL PRISON SUMAIL 2 6" xfId="1625" xr:uid="{00000000-0005-0000-0000-000049060000}"/>
    <cellStyle name="0_4. BP 2008 Rev2- 40.4010 CENTRAL PRISON SUMAIL 2 6 2" xfId="1626" xr:uid="{00000000-0005-0000-0000-00004A060000}"/>
    <cellStyle name="0_4. BP 2008 Rev2- 40.4010 CENTRAL PRISON SUMAIL 2 7" xfId="1627" xr:uid="{00000000-0005-0000-0000-00004B060000}"/>
    <cellStyle name="0_4. BP 2008 Rev2- 40.4010 CENTRAL PRISON SUMAIL 2 7 2" xfId="1628" xr:uid="{00000000-0005-0000-0000-00004C060000}"/>
    <cellStyle name="0_4. BP 2008 Rev2- 40.4010 CENTRAL PRISON SUMAIL 2 8" xfId="1629" xr:uid="{00000000-0005-0000-0000-00004D060000}"/>
    <cellStyle name="0_4. BP 2008 Rev2- 40.4010 CENTRAL PRISON SUMAIL 2 9" xfId="1630" xr:uid="{00000000-0005-0000-0000-00004E060000}"/>
    <cellStyle name="0_4. BP 2008 Rev2- 40.4010 CENTRAL PRISON SUMAIL 3" xfId="1631" xr:uid="{00000000-0005-0000-0000-00004F060000}"/>
    <cellStyle name="0_4. BP 2008 Rev2- 40.4010 CENTRAL PRISON SUMAIL 3 10" xfId="1632" xr:uid="{00000000-0005-0000-0000-000050060000}"/>
    <cellStyle name="0_4. BP 2008 Rev2- 40.4010 CENTRAL PRISON SUMAIL 3 11" xfId="1633" xr:uid="{00000000-0005-0000-0000-000051060000}"/>
    <cellStyle name="0_4. BP 2008 Rev2- 40.4010 CENTRAL PRISON SUMAIL 3 12" xfId="1634" xr:uid="{00000000-0005-0000-0000-000052060000}"/>
    <cellStyle name="0_4. BP 2008 Rev2- 40.4010 CENTRAL PRISON SUMAIL 3 2" xfId="1635" xr:uid="{00000000-0005-0000-0000-000053060000}"/>
    <cellStyle name="0_4. BP 2008 Rev2- 40.4010 CENTRAL PRISON SUMAIL 3 2 2" xfId="1636" xr:uid="{00000000-0005-0000-0000-000054060000}"/>
    <cellStyle name="0_4. BP 2008 Rev2- 40.4010 CENTRAL PRISON SUMAIL 3 3" xfId="1637" xr:uid="{00000000-0005-0000-0000-000055060000}"/>
    <cellStyle name="0_4. BP 2008 Rev2- 40.4010 CENTRAL PRISON SUMAIL 3 4" xfId="1638" xr:uid="{00000000-0005-0000-0000-000056060000}"/>
    <cellStyle name="0_4. BP 2008 Rev2- 40.4010 CENTRAL PRISON SUMAIL 3 5" xfId="1639" xr:uid="{00000000-0005-0000-0000-000057060000}"/>
    <cellStyle name="0_4. BP 2008 Rev2- 40.4010 CENTRAL PRISON SUMAIL 3 6" xfId="1640" xr:uid="{00000000-0005-0000-0000-000058060000}"/>
    <cellStyle name="0_4. BP 2008 Rev2- 40.4010 CENTRAL PRISON SUMAIL 3 7" xfId="1641" xr:uid="{00000000-0005-0000-0000-000059060000}"/>
    <cellStyle name="0_4. BP 2008 Rev2- 40.4010 CENTRAL PRISON SUMAIL 3 8" xfId="1642" xr:uid="{00000000-0005-0000-0000-00005A060000}"/>
    <cellStyle name="0_4. BP 2008 Rev2- 40.4010 CENTRAL PRISON SUMAIL 3 9" xfId="1643" xr:uid="{00000000-0005-0000-0000-00005B060000}"/>
    <cellStyle name="0_4. BP 2008 Rev2- 40.4010 CENTRAL PRISON SUMAIL 4" xfId="1644" xr:uid="{00000000-0005-0000-0000-00005C060000}"/>
    <cellStyle name="0_4. BP 2008 Rev2- 40.4010 CENTRAL PRISON SUMAIL 4 2" xfId="1645" xr:uid="{00000000-0005-0000-0000-00005D060000}"/>
    <cellStyle name="0_4. BP 2008 Rev2- 40.4010 CENTRAL PRISON SUMAIL 5" xfId="1646" xr:uid="{00000000-0005-0000-0000-00005E060000}"/>
    <cellStyle name="0_4. BP 2008 Rev2- 40.4010 CENTRAL PRISON SUMAIL 6" xfId="1647" xr:uid="{00000000-0005-0000-0000-00005F060000}"/>
    <cellStyle name="0_4. BP 2008 Rev2- 40.4010 CENTRAL PRISON SUMAIL 7" xfId="1648" xr:uid="{00000000-0005-0000-0000-000060060000}"/>
    <cellStyle name="0_4. BP 2008 Rev2- 40.4010 CENTRAL PRISON SUMAIL 8" xfId="1649" xr:uid="{00000000-0005-0000-0000-000061060000}"/>
    <cellStyle name="0_4. BP 2008 Rev2- 40.4010 CENTRAL PRISON SUMAIL 9" xfId="1650" xr:uid="{00000000-0005-0000-0000-000062060000}"/>
    <cellStyle name="0_4. BP 2008 Rev2- 40.4010 CENTRAL PRISON SUMAIL_5. BP-2009 Rev 2 40.4010" xfId="1651" xr:uid="{00000000-0005-0000-0000-000063060000}"/>
    <cellStyle name="0_4. BP 2008 Rev2- 40.4010 CENTRAL PRISON SUMAIL_5. BP-2009 Rev 2 40.4010 10" xfId="1652" xr:uid="{00000000-0005-0000-0000-000064060000}"/>
    <cellStyle name="0_4. BP 2008 Rev2- 40.4010 CENTRAL PRISON SUMAIL_5. BP-2009 Rev 2 40.4010 11" xfId="1653" xr:uid="{00000000-0005-0000-0000-000065060000}"/>
    <cellStyle name="0_4. BP 2008 Rev2- 40.4010 CENTRAL PRISON SUMAIL_5. BP-2009 Rev 2 40.4010 12" xfId="1654" xr:uid="{00000000-0005-0000-0000-000066060000}"/>
    <cellStyle name="0_4. BP 2008 Rev2- 40.4010 CENTRAL PRISON SUMAIL_5. BP-2009 Rev 2 40.4010 13" xfId="1655" xr:uid="{00000000-0005-0000-0000-000067060000}"/>
    <cellStyle name="0_4. BP 2008 Rev2- 40.4010 CENTRAL PRISON SUMAIL_5. BP-2009 Rev 2 40.4010 14" xfId="1656" xr:uid="{00000000-0005-0000-0000-000068060000}"/>
    <cellStyle name="0_4. BP 2008 Rev2- 40.4010 CENTRAL PRISON SUMAIL_5. BP-2009 Rev 2 40.4010 2" xfId="1657" xr:uid="{00000000-0005-0000-0000-000069060000}"/>
    <cellStyle name="0_4. BP 2008 Rev2- 40.4010 CENTRAL PRISON SUMAIL_5. BP-2009 Rev 2 40.4010 2 10" xfId="1658" xr:uid="{00000000-0005-0000-0000-00006A060000}"/>
    <cellStyle name="0_4. BP 2008 Rev2- 40.4010 CENTRAL PRISON SUMAIL_5. BP-2009 Rev 2 40.4010 2 11" xfId="1659" xr:uid="{00000000-0005-0000-0000-00006B060000}"/>
    <cellStyle name="0_4. BP 2008 Rev2- 40.4010 CENTRAL PRISON SUMAIL_5. BP-2009 Rev 2 40.4010 2 12" xfId="1660" xr:uid="{00000000-0005-0000-0000-00006C060000}"/>
    <cellStyle name="0_4. BP 2008 Rev2- 40.4010 CENTRAL PRISON SUMAIL_5. BP-2009 Rev 2 40.4010 2 13" xfId="1661" xr:uid="{00000000-0005-0000-0000-00006D060000}"/>
    <cellStyle name="0_4. BP 2008 Rev2- 40.4010 CENTRAL PRISON SUMAIL_5. BP-2009 Rev 2 40.4010 2 2" xfId="1662" xr:uid="{00000000-0005-0000-0000-00006E060000}"/>
    <cellStyle name="0_4. BP 2008 Rev2- 40.4010 CENTRAL PRISON SUMAIL_5. BP-2009 Rev 2 40.4010 2 2 2" xfId="1663" xr:uid="{00000000-0005-0000-0000-00006F060000}"/>
    <cellStyle name="0_4. BP 2008 Rev2- 40.4010 CENTRAL PRISON SUMAIL_5. BP-2009 Rev 2 40.4010 2 2 2 2" xfId="1664" xr:uid="{00000000-0005-0000-0000-000070060000}"/>
    <cellStyle name="0_4. BP 2008 Rev2- 40.4010 CENTRAL PRISON SUMAIL_5. BP-2009 Rev 2 40.4010 2 2 3" xfId="1665" xr:uid="{00000000-0005-0000-0000-000071060000}"/>
    <cellStyle name="0_4. BP 2008 Rev2- 40.4010 CENTRAL PRISON SUMAIL_5. BP-2009 Rev 2 40.4010 2 3" xfId="1666" xr:uid="{00000000-0005-0000-0000-000072060000}"/>
    <cellStyle name="0_4. BP 2008 Rev2- 40.4010 CENTRAL PRISON SUMAIL_5. BP-2009 Rev 2 40.4010 2 3 2" xfId="1667" xr:uid="{00000000-0005-0000-0000-000073060000}"/>
    <cellStyle name="0_4. BP 2008 Rev2- 40.4010 CENTRAL PRISON SUMAIL_5. BP-2009 Rev 2 40.4010 2 3 2 2" xfId="1668" xr:uid="{00000000-0005-0000-0000-000074060000}"/>
    <cellStyle name="0_4. BP 2008 Rev2- 40.4010 CENTRAL PRISON SUMAIL_5. BP-2009 Rev 2 40.4010 2 3 3" xfId="1669" xr:uid="{00000000-0005-0000-0000-000075060000}"/>
    <cellStyle name="0_4. BP 2008 Rev2- 40.4010 CENTRAL PRISON SUMAIL_5. BP-2009 Rev 2 40.4010 2 4" xfId="1670" xr:uid="{00000000-0005-0000-0000-000076060000}"/>
    <cellStyle name="0_4. BP 2008 Rev2- 40.4010 CENTRAL PRISON SUMAIL_5. BP-2009 Rev 2 40.4010 2 4 2" xfId="1671" xr:uid="{00000000-0005-0000-0000-000077060000}"/>
    <cellStyle name="0_4. BP 2008 Rev2- 40.4010 CENTRAL PRISON SUMAIL_5. BP-2009 Rev 2 40.4010 2 4 2 2" xfId="1672" xr:uid="{00000000-0005-0000-0000-000078060000}"/>
    <cellStyle name="0_4. BP 2008 Rev2- 40.4010 CENTRAL PRISON SUMAIL_5. BP-2009 Rev 2 40.4010 2 4 3" xfId="1673" xr:uid="{00000000-0005-0000-0000-000079060000}"/>
    <cellStyle name="0_4. BP 2008 Rev2- 40.4010 CENTRAL PRISON SUMAIL_5. BP-2009 Rev 2 40.4010 2 5" xfId="1674" xr:uid="{00000000-0005-0000-0000-00007A060000}"/>
    <cellStyle name="0_4. BP 2008 Rev2- 40.4010 CENTRAL PRISON SUMAIL_5. BP-2009 Rev 2 40.4010 2 5 2" xfId="1675" xr:uid="{00000000-0005-0000-0000-00007B060000}"/>
    <cellStyle name="0_4. BP 2008 Rev2- 40.4010 CENTRAL PRISON SUMAIL_5. BP-2009 Rev 2 40.4010 2 6" xfId="1676" xr:uid="{00000000-0005-0000-0000-00007C060000}"/>
    <cellStyle name="0_4. BP 2008 Rev2- 40.4010 CENTRAL PRISON SUMAIL_5. BP-2009 Rev 2 40.4010 2 6 2" xfId="1677" xr:uid="{00000000-0005-0000-0000-00007D060000}"/>
    <cellStyle name="0_4. BP 2008 Rev2- 40.4010 CENTRAL PRISON SUMAIL_5. BP-2009 Rev 2 40.4010 2 7" xfId="1678" xr:uid="{00000000-0005-0000-0000-00007E060000}"/>
    <cellStyle name="0_4. BP 2008 Rev2- 40.4010 CENTRAL PRISON SUMAIL_5. BP-2009 Rev 2 40.4010 2 7 2" xfId="1679" xr:uid="{00000000-0005-0000-0000-00007F060000}"/>
    <cellStyle name="0_4. BP 2008 Rev2- 40.4010 CENTRAL PRISON SUMAIL_5. BP-2009 Rev 2 40.4010 2 8" xfId="1680" xr:uid="{00000000-0005-0000-0000-000080060000}"/>
    <cellStyle name="0_4. BP 2008 Rev2- 40.4010 CENTRAL PRISON SUMAIL_5. BP-2009 Rev 2 40.4010 2 9" xfId="1681" xr:uid="{00000000-0005-0000-0000-000081060000}"/>
    <cellStyle name="0_4. BP 2008 Rev2- 40.4010 CENTRAL PRISON SUMAIL_5. BP-2009 Rev 2 40.4010 3" xfId="1682" xr:uid="{00000000-0005-0000-0000-000082060000}"/>
    <cellStyle name="0_4. BP 2008 Rev2- 40.4010 CENTRAL PRISON SUMAIL_5. BP-2009 Rev 2 40.4010 3 10" xfId="1683" xr:uid="{00000000-0005-0000-0000-000083060000}"/>
    <cellStyle name="0_4. BP 2008 Rev2- 40.4010 CENTRAL PRISON SUMAIL_5. BP-2009 Rev 2 40.4010 3 11" xfId="1684" xr:uid="{00000000-0005-0000-0000-000084060000}"/>
    <cellStyle name="0_4. BP 2008 Rev2- 40.4010 CENTRAL PRISON SUMAIL_5. BP-2009 Rev 2 40.4010 3 12" xfId="1685" xr:uid="{00000000-0005-0000-0000-000085060000}"/>
    <cellStyle name="0_4. BP 2008 Rev2- 40.4010 CENTRAL PRISON SUMAIL_5. BP-2009 Rev 2 40.4010 3 2" xfId="1686" xr:uid="{00000000-0005-0000-0000-000086060000}"/>
    <cellStyle name="0_4. BP 2008 Rev2- 40.4010 CENTRAL PRISON SUMAIL_5. BP-2009 Rev 2 40.4010 3 2 2" xfId="1687" xr:uid="{00000000-0005-0000-0000-000087060000}"/>
    <cellStyle name="0_4. BP 2008 Rev2- 40.4010 CENTRAL PRISON SUMAIL_5. BP-2009 Rev 2 40.4010 3 3" xfId="1688" xr:uid="{00000000-0005-0000-0000-000088060000}"/>
    <cellStyle name="0_4. BP 2008 Rev2- 40.4010 CENTRAL PRISON SUMAIL_5. BP-2009 Rev 2 40.4010 3 4" xfId="1689" xr:uid="{00000000-0005-0000-0000-000089060000}"/>
    <cellStyle name="0_4. BP 2008 Rev2- 40.4010 CENTRAL PRISON SUMAIL_5. BP-2009 Rev 2 40.4010 3 5" xfId="1690" xr:uid="{00000000-0005-0000-0000-00008A060000}"/>
    <cellStyle name="0_4. BP 2008 Rev2- 40.4010 CENTRAL PRISON SUMAIL_5. BP-2009 Rev 2 40.4010 3 6" xfId="1691" xr:uid="{00000000-0005-0000-0000-00008B060000}"/>
    <cellStyle name="0_4. BP 2008 Rev2- 40.4010 CENTRAL PRISON SUMAIL_5. BP-2009 Rev 2 40.4010 3 7" xfId="1692" xr:uid="{00000000-0005-0000-0000-00008C060000}"/>
    <cellStyle name="0_4. BP 2008 Rev2- 40.4010 CENTRAL PRISON SUMAIL_5. BP-2009 Rev 2 40.4010 3 8" xfId="1693" xr:uid="{00000000-0005-0000-0000-00008D060000}"/>
    <cellStyle name="0_4. BP 2008 Rev2- 40.4010 CENTRAL PRISON SUMAIL_5. BP-2009 Rev 2 40.4010 3 9" xfId="1694" xr:uid="{00000000-0005-0000-0000-00008E060000}"/>
    <cellStyle name="0_4. BP 2008 Rev2- 40.4010 CENTRAL PRISON SUMAIL_5. BP-2009 Rev 2 40.4010 4" xfId="1695" xr:uid="{00000000-0005-0000-0000-00008F060000}"/>
    <cellStyle name="0_4. BP 2008 Rev2- 40.4010 CENTRAL PRISON SUMAIL_5. BP-2009 Rev 2 40.4010 4 2" xfId="1696" xr:uid="{00000000-0005-0000-0000-000090060000}"/>
    <cellStyle name="0_4. BP 2008 Rev2- 40.4010 CENTRAL PRISON SUMAIL_5. BP-2009 Rev 2 40.4010 5" xfId="1697" xr:uid="{00000000-0005-0000-0000-000091060000}"/>
    <cellStyle name="0_4. BP 2008 Rev2- 40.4010 CENTRAL PRISON SUMAIL_5. BP-2009 Rev 2 40.4010 6" xfId="1698" xr:uid="{00000000-0005-0000-0000-000092060000}"/>
    <cellStyle name="0_4. BP 2008 Rev2- 40.4010 CENTRAL PRISON SUMAIL_5. BP-2009 Rev 2 40.4010 7" xfId="1699" xr:uid="{00000000-0005-0000-0000-000093060000}"/>
    <cellStyle name="0_4. BP 2008 Rev2- 40.4010 CENTRAL PRISON SUMAIL_5. BP-2009 Rev 2 40.4010 8" xfId="1700" xr:uid="{00000000-0005-0000-0000-000094060000}"/>
    <cellStyle name="0_4. BP 2008 Rev2- 40.4010 CENTRAL PRISON SUMAIL_5. BP-2009 Rev 2 40.4010 9" xfId="1701" xr:uid="{00000000-0005-0000-0000-000095060000}"/>
    <cellStyle name="0_4. BP 2008 Rev2- 40.4010 CENTRAL PRISON SUMAIL_5. CENTRAL PRISON-SAMAIL BP-2008-Rev 2-corrected(180808)" xfId="1702" xr:uid="{00000000-0005-0000-0000-000096060000}"/>
    <cellStyle name="0_4. BP 2008 Rev2- 40.4010 CENTRAL PRISON SUMAIL_5. CENTRAL PRISON-SAMAIL BP-2008-Rev 2-corrected(180808) 10" xfId="1703" xr:uid="{00000000-0005-0000-0000-000097060000}"/>
    <cellStyle name="0_4. BP 2008 Rev2- 40.4010 CENTRAL PRISON SUMAIL_5. CENTRAL PRISON-SAMAIL BP-2008-Rev 2-corrected(180808) 11" xfId="1704" xr:uid="{00000000-0005-0000-0000-000098060000}"/>
    <cellStyle name="0_4. BP 2008 Rev2- 40.4010 CENTRAL PRISON SUMAIL_5. CENTRAL PRISON-SAMAIL BP-2008-Rev 2-corrected(180808) 12" xfId="1705" xr:uid="{00000000-0005-0000-0000-000099060000}"/>
    <cellStyle name="0_4. BP 2008 Rev2- 40.4010 CENTRAL PRISON SUMAIL_5. CENTRAL PRISON-SAMAIL BP-2008-Rev 2-corrected(180808) 13" xfId="1706" xr:uid="{00000000-0005-0000-0000-00009A060000}"/>
    <cellStyle name="0_4. BP 2008 Rev2- 40.4010 CENTRAL PRISON SUMAIL_5. CENTRAL PRISON-SAMAIL BP-2008-Rev 2-corrected(180808) 14" xfId="1707" xr:uid="{00000000-0005-0000-0000-00009B060000}"/>
    <cellStyle name="0_4. BP 2008 Rev2- 40.4010 CENTRAL PRISON SUMAIL_5. CENTRAL PRISON-SAMAIL BP-2008-Rev 2-corrected(180808) 2" xfId="1708" xr:uid="{00000000-0005-0000-0000-00009C060000}"/>
    <cellStyle name="0_4. BP 2008 Rev2- 40.4010 CENTRAL PRISON SUMAIL_5. CENTRAL PRISON-SAMAIL BP-2008-Rev 2-corrected(180808) 2 10" xfId="1709" xr:uid="{00000000-0005-0000-0000-00009D060000}"/>
    <cellStyle name="0_4. BP 2008 Rev2- 40.4010 CENTRAL PRISON SUMAIL_5. CENTRAL PRISON-SAMAIL BP-2008-Rev 2-corrected(180808) 2 11" xfId="1710" xr:uid="{00000000-0005-0000-0000-00009E060000}"/>
    <cellStyle name="0_4. BP 2008 Rev2- 40.4010 CENTRAL PRISON SUMAIL_5. CENTRAL PRISON-SAMAIL BP-2008-Rev 2-corrected(180808) 2 12" xfId="1711" xr:uid="{00000000-0005-0000-0000-00009F060000}"/>
    <cellStyle name="0_4. BP 2008 Rev2- 40.4010 CENTRAL PRISON SUMAIL_5. CENTRAL PRISON-SAMAIL BP-2008-Rev 2-corrected(180808) 2 13" xfId="1712" xr:uid="{00000000-0005-0000-0000-0000A0060000}"/>
    <cellStyle name="0_4. BP 2008 Rev2- 40.4010 CENTRAL PRISON SUMAIL_5. CENTRAL PRISON-SAMAIL BP-2008-Rev 2-corrected(180808) 2 2" xfId="1713" xr:uid="{00000000-0005-0000-0000-0000A1060000}"/>
    <cellStyle name="0_4. BP 2008 Rev2- 40.4010 CENTRAL PRISON SUMAIL_5. CENTRAL PRISON-SAMAIL BP-2008-Rev 2-corrected(180808) 2 2 2" xfId="1714" xr:uid="{00000000-0005-0000-0000-0000A2060000}"/>
    <cellStyle name="0_4. BP 2008 Rev2- 40.4010 CENTRAL PRISON SUMAIL_5. CENTRAL PRISON-SAMAIL BP-2008-Rev 2-corrected(180808) 2 2 2 2" xfId="1715" xr:uid="{00000000-0005-0000-0000-0000A3060000}"/>
    <cellStyle name="0_4. BP 2008 Rev2- 40.4010 CENTRAL PRISON SUMAIL_5. CENTRAL PRISON-SAMAIL BP-2008-Rev 2-corrected(180808) 2 2 3" xfId="1716" xr:uid="{00000000-0005-0000-0000-0000A4060000}"/>
    <cellStyle name="0_4. BP 2008 Rev2- 40.4010 CENTRAL PRISON SUMAIL_5. CENTRAL PRISON-SAMAIL BP-2008-Rev 2-corrected(180808) 2 3" xfId="1717" xr:uid="{00000000-0005-0000-0000-0000A5060000}"/>
    <cellStyle name="0_4. BP 2008 Rev2- 40.4010 CENTRAL PRISON SUMAIL_5. CENTRAL PRISON-SAMAIL BP-2008-Rev 2-corrected(180808) 2 3 2" xfId="1718" xr:uid="{00000000-0005-0000-0000-0000A6060000}"/>
    <cellStyle name="0_4. BP 2008 Rev2- 40.4010 CENTRAL PRISON SUMAIL_5. CENTRAL PRISON-SAMAIL BP-2008-Rev 2-corrected(180808) 2 3 2 2" xfId="1719" xr:uid="{00000000-0005-0000-0000-0000A7060000}"/>
    <cellStyle name="0_4. BP 2008 Rev2- 40.4010 CENTRAL PRISON SUMAIL_5. CENTRAL PRISON-SAMAIL BP-2008-Rev 2-corrected(180808) 2 3 3" xfId="1720" xr:uid="{00000000-0005-0000-0000-0000A8060000}"/>
    <cellStyle name="0_4. BP 2008 Rev2- 40.4010 CENTRAL PRISON SUMAIL_5. CENTRAL PRISON-SAMAIL BP-2008-Rev 2-corrected(180808) 2 4" xfId="1721" xr:uid="{00000000-0005-0000-0000-0000A9060000}"/>
    <cellStyle name="0_4. BP 2008 Rev2- 40.4010 CENTRAL PRISON SUMAIL_5. CENTRAL PRISON-SAMAIL BP-2008-Rev 2-corrected(180808) 2 4 2" xfId="1722" xr:uid="{00000000-0005-0000-0000-0000AA060000}"/>
    <cellStyle name="0_4. BP 2008 Rev2- 40.4010 CENTRAL PRISON SUMAIL_5. CENTRAL PRISON-SAMAIL BP-2008-Rev 2-corrected(180808) 2 4 2 2" xfId="1723" xr:uid="{00000000-0005-0000-0000-0000AB060000}"/>
    <cellStyle name="0_4. BP 2008 Rev2- 40.4010 CENTRAL PRISON SUMAIL_5. CENTRAL PRISON-SAMAIL BP-2008-Rev 2-corrected(180808) 2 4 3" xfId="1724" xr:uid="{00000000-0005-0000-0000-0000AC060000}"/>
    <cellStyle name="0_4. BP 2008 Rev2- 40.4010 CENTRAL PRISON SUMAIL_5. CENTRAL PRISON-SAMAIL BP-2008-Rev 2-corrected(180808) 2 5" xfId="1725" xr:uid="{00000000-0005-0000-0000-0000AD060000}"/>
    <cellStyle name="0_4. BP 2008 Rev2- 40.4010 CENTRAL PRISON SUMAIL_5. CENTRAL PRISON-SAMAIL BP-2008-Rev 2-corrected(180808) 2 5 2" xfId="1726" xr:uid="{00000000-0005-0000-0000-0000AE060000}"/>
    <cellStyle name="0_4. BP 2008 Rev2- 40.4010 CENTRAL PRISON SUMAIL_5. CENTRAL PRISON-SAMAIL BP-2008-Rev 2-corrected(180808) 2 6" xfId="1727" xr:uid="{00000000-0005-0000-0000-0000AF060000}"/>
    <cellStyle name="0_4. BP 2008 Rev2- 40.4010 CENTRAL PRISON SUMAIL_5. CENTRAL PRISON-SAMAIL BP-2008-Rev 2-corrected(180808) 2 6 2" xfId="1728" xr:uid="{00000000-0005-0000-0000-0000B0060000}"/>
    <cellStyle name="0_4. BP 2008 Rev2- 40.4010 CENTRAL PRISON SUMAIL_5. CENTRAL PRISON-SAMAIL BP-2008-Rev 2-corrected(180808) 2 7" xfId="1729" xr:uid="{00000000-0005-0000-0000-0000B1060000}"/>
    <cellStyle name="0_4. BP 2008 Rev2- 40.4010 CENTRAL PRISON SUMAIL_5. CENTRAL PRISON-SAMAIL BP-2008-Rev 2-corrected(180808) 2 7 2" xfId="1730" xr:uid="{00000000-0005-0000-0000-0000B2060000}"/>
    <cellStyle name="0_4. BP 2008 Rev2- 40.4010 CENTRAL PRISON SUMAIL_5. CENTRAL PRISON-SAMAIL BP-2008-Rev 2-corrected(180808) 2 8" xfId="1731" xr:uid="{00000000-0005-0000-0000-0000B3060000}"/>
    <cellStyle name="0_4. BP 2008 Rev2- 40.4010 CENTRAL PRISON SUMAIL_5. CENTRAL PRISON-SAMAIL BP-2008-Rev 2-corrected(180808) 2 9" xfId="1732" xr:uid="{00000000-0005-0000-0000-0000B4060000}"/>
    <cellStyle name="0_4. BP 2008 Rev2- 40.4010 CENTRAL PRISON SUMAIL_5. CENTRAL PRISON-SAMAIL BP-2008-Rev 2-corrected(180808) 3" xfId="1733" xr:uid="{00000000-0005-0000-0000-0000B5060000}"/>
    <cellStyle name="0_4. BP 2008 Rev2- 40.4010 CENTRAL PRISON SUMAIL_5. CENTRAL PRISON-SAMAIL BP-2008-Rev 2-corrected(180808) 3 10" xfId="1734" xr:uid="{00000000-0005-0000-0000-0000B6060000}"/>
    <cellStyle name="0_4. BP 2008 Rev2- 40.4010 CENTRAL PRISON SUMAIL_5. CENTRAL PRISON-SAMAIL BP-2008-Rev 2-corrected(180808) 3 11" xfId="1735" xr:uid="{00000000-0005-0000-0000-0000B7060000}"/>
    <cellStyle name="0_4. BP 2008 Rev2- 40.4010 CENTRAL PRISON SUMAIL_5. CENTRAL PRISON-SAMAIL BP-2008-Rev 2-corrected(180808) 3 12" xfId="1736" xr:uid="{00000000-0005-0000-0000-0000B8060000}"/>
    <cellStyle name="0_4. BP 2008 Rev2- 40.4010 CENTRAL PRISON SUMAIL_5. CENTRAL PRISON-SAMAIL BP-2008-Rev 2-corrected(180808) 3 2" xfId="1737" xr:uid="{00000000-0005-0000-0000-0000B9060000}"/>
    <cellStyle name="0_4. BP 2008 Rev2- 40.4010 CENTRAL PRISON SUMAIL_5. CENTRAL PRISON-SAMAIL BP-2008-Rev 2-corrected(180808) 3 2 2" xfId="1738" xr:uid="{00000000-0005-0000-0000-0000BA060000}"/>
    <cellStyle name="0_4. BP 2008 Rev2- 40.4010 CENTRAL PRISON SUMAIL_5. CENTRAL PRISON-SAMAIL BP-2008-Rev 2-corrected(180808) 3 3" xfId="1739" xr:uid="{00000000-0005-0000-0000-0000BB060000}"/>
    <cellStyle name="0_4. BP 2008 Rev2- 40.4010 CENTRAL PRISON SUMAIL_5. CENTRAL PRISON-SAMAIL BP-2008-Rev 2-corrected(180808) 3 4" xfId="1740" xr:uid="{00000000-0005-0000-0000-0000BC060000}"/>
    <cellStyle name="0_4. BP 2008 Rev2- 40.4010 CENTRAL PRISON SUMAIL_5. CENTRAL PRISON-SAMAIL BP-2008-Rev 2-corrected(180808) 3 5" xfId="1741" xr:uid="{00000000-0005-0000-0000-0000BD060000}"/>
    <cellStyle name="0_4. BP 2008 Rev2- 40.4010 CENTRAL PRISON SUMAIL_5. CENTRAL PRISON-SAMAIL BP-2008-Rev 2-corrected(180808) 3 6" xfId="1742" xr:uid="{00000000-0005-0000-0000-0000BE060000}"/>
    <cellStyle name="0_4. BP 2008 Rev2- 40.4010 CENTRAL PRISON SUMAIL_5. CENTRAL PRISON-SAMAIL BP-2008-Rev 2-corrected(180808) 3 7" xfId="1743" xr:uid="{00000000-0005-0000-0000-0000BF060000}"/>
    <cellStyle name="0_4. BP 2008 Rev2- 40.4010 CENTRAL PRISON SUMAIL_5. CENTRAL PRISON-SAMAIL BP-2008-Rev 2-corrected(180808) 3 8" xfId="1744" xr:uid="{00000000-0005-0000-0000-0000C0060000}"/>
    <cellStyle name="0_4. BP 2008 Rev2- 40.4010 CENTRAL PRISON SUMAIL_5. CENTRAL PRISON-SAMAIL BP-2008-Rev 2-corrected(180808) 3 9" xfId="1745" xr:uid="{00000000-0005-0000-0000-0000C1060000}"/>
    <cellStyle name="0_4. BP 2008 Rev2- 40.4010 CENTRAL PRISON SUMAIL_5. CENTRAL PRISON-SAMAIL BP-2008-Rev 2-corrected(180808) 4" xfId="1746" xr:uid="{00000000-0005-0000-0000-0000C2060000}"/>
    <cellStyle name="0_4. BP 2008 Rev2- 40.4010 CENTRAL PRISON SUMAIL_5. CENTRAL PRISON-SAMAIL BP-2008-Rev 2-corrected(180808) 4 2" xfId="1747" xr:uid="{00000000-0005-0000-0000-0000C3060000}"/>
    <cellStyle name="0_4. BP 2008 Rev2- 40.4010 CENTRAL PRISON SUMAIL_5. CENTRAL PRISON-SAMAIL BP-2008-Rev 2-corrected(180808) 5" xfId="1748" xr:uid="{00000000-0005-0000-0000-0000C4060000}"/>
    <cellStyle name="0_4. BP 2008 Rev2- 40.4010 CENTRAL PRISON SUMAIL_5. CENTRAL PRISON-SAMAIL BP-2008-Rev 2-corrected(180808) 6" xfId="1749" xr:uid="{00000000-0005-0000-0000-0000C5060000}"/>
    <cellStyle name="0_4. BP 2008 Rev2- 40.4010 CENTRAL PRISON SUMAIL_5. CENTRAL PRISON-SAMAIL BP-2008-Rev 2-corrected(180808) 7" xfId="1750" xr:uid="{00000000-0005-0000-0000-0000C6060000}"/>
    <cellStyle name="0_4. BP 2008 Rev2- 40.4010 CENTRAL PRISON SUMAIL_5. CENTRAL PRISON-SAMAIL BP-2008-Rev 2-corrected(180808) 8" xfId="1751" xr:uid="{00000000-0005-0000-0000-0000C7060000}"/>
    <cellStyle name="0_4. BP 2008 Rev2- 40.4010 CENTRAL PRISON SUMAIL_5. CENTRAL PRISON-SAMAIL BP-2008-Rev 2-corrected(180808) 9" xfId="1752" xr:uid="{00000000-0005-0000-0000-0000C8060000}"/>
    <cellStyle name="0_4.SUMAIL - BP 2009 Rev-01Summary" xfId="1753" xr:uid="{00000000-0005-0000-0000-0000C9060000}"/>
    <cellStyle name="0_4.SUMAIL - BP 2009 Rev-01Summary 10" xfId="1754" xr:uid="{00000000-0005-0000-0000-0000CA060000}"/>
    <cellStyle name="0_4.SUMAIL - BP 2009 Rev-01Summary 11" xfId="1755" xr:uid="{00000000-0005-0000-0000-0000CB060000}"/>
    <cellStyle name="0_4.SUMAIL - BP 2009 Rev-01Summary 12" xfId="1756" xr:uid="{00000000-0005-0000-0000-0000CC060000}"/>
    <cellStyle name="0_4.SUMAIL - BP 2009 Rev-01Summary 13" xfId="1757" xr:uid="{00000000-0005-0000-0000-0000CD060000}"/>
    <cellStyle name="0_4.SUMAIL - BP 2009 Rev-01Summary 14" xfId="1758" xr:uid="{00000000-0005-0000-0000-0000CE060000}"/>
    <cellStyle name="0_4.SUMAIL - BP 2009 Rev-01Summary 2" xfId="1759" xr:uid="{00000000-0005-0000-0000-0000CF060000}"/>
    <cellStyle name="0_4.SUMAIL - BP 2009 Rev-01Summary 2 10" xfId="1760" xr:uid="{00000000-0005-0000-0000-0000D0060000}"/>
    <cellStyle name="0_4.SUMAIL - BP 2009 Rev-01Summary 2 11" xfId="1761" xr:uid="{00000000-0005-0000-0000-0000D1060000}"/>
    <cellStyle name="0_4.SUMAIL - BP 2009 Rev-01Summary 2 12" xfId="1762" xr:uid="{00000000-0005-0000-0000-0000D2060000}"/>
    <cellStyle name="0_4.SUMAIL - BP 2009 Rev-01Summary 2 13" xfId="1763" xr:uid="{00000000-0005-0000-0000-0000D3060000}"/>
    <cellStyle name="0_4.SUMAIL - BP 2009 Rev-01Summary 2 2" xfId="1764" xr:uid="{00000000-0005-0000-0000-0000D4060000}"/>
    <cellStyle name="0_4.SUMAIL - BP 2009 Rev-01Summary 2 2 2" xfId="1765" xr:uid="{00000000-0005-0000-0000-0000D5060000}"/>
    <cellStyle name="0_4.SUMAIL - BP 2009 Rev-01Summary 2 2 2 2" xfId="1766" xr:uid="{00000000-0005-0000-0000-0000D6060000}"/>
    <cellStyle name="0_4.SUMAIL - BP 2009 Rev-01Summary 2 2 3" xfId="1767" xr:uid="{00000000-0005-0000-0000-0000D7060000}"/>
    <cellStyle name="0_4.SUMAIL - BP 2009 Rev-01Summary 2 3" xfId="1768" xr:uid="{00000000-0005-0000-0000-0000D8060000}"/>
    <cellStyle name="0_4.SUMAIL - BP 2009 Rev-01Summary 2 3 2" xfId="1769" xr:uid="{00000000-0005-0000-0000-0000D9060000}"/>
    <cellStyle name="0_4.SUMAIL - BP 2009 Rev-01Summary 2 3 2 2" xfId="1770" xr:uid="{00000000-0005-0000-0000-0000DA060000}"/>
    <cellStyle name="0_4.SUMAIL - BP 2009 Rev-01Summary 2 3 3" xfId="1771" xr:uid="{00000000-0005-0000-0000-0000DB060000}"/>
    <cellStyle name="0_4.SUMAIL - BP 2009 Rev-01Summary 2 4" xfId="1772" xr:uid="{00000000-0005-0000-0000-0000DC060000}"/>
    <cellStyle name="0_4.SUMAIL - BP 2009 Rev-01Summary 2 4 2" xfId="1773" xr:uid="{00000000-0005-0000-0000-0000DD060000}"/>
    <cellStyle name="0_4.SUMAIL - BP 2009 Rev-01Summary 2 4 2 2" xfId="1774" xr:uid="{00000000-0005-0000-0000-0000DE060000}"/>
    <cellStyle name="0_4.SUMAIL - BP 2009 Rev-01Summary 2 4 3" xfId="1775" xr:uid="{00000000-0005-0000-0000-0000DF060000}"/>
    <cellStyle name="0_4.SUMAIL - BP 2009 Rev-01Summary 2 5" xfId="1776" xr:uid="{00000000-0005-0000-0000-0000E0060000}"/>
    <cellStyle name="0_4.SUMAIL - BP 2009 Rev-01Summary 2 5 2" xfId="1777" xr:uid="{00000000-0005-0000-0000-0000E1060000}"/>
    <cellStyle name="0_4.SUMAIL - BP 2009 Rev-01Summary 2 6" xfId="1778" xr:uid="{00000000-0005-0000-0000-0000E2060000}"/>
    <cellStyle name="0_4.SUMAIL - BP 2009 Rev-01Summary 2 6 2" xfId="1779" xr:uid="{00000000-0005-0000-0000-0000E3060000}"/>
    <cellStyle name="0_4.SUMAIL - BP 2009 Rev-01Summary 2 7" xfId="1780" xr:uid="{00000000-0005-0000-0000-0000E4060000}"/>
    <cellStyle name="0_4.SUMAIL - BP 2009 Rev-01Summary 2 7 2" xfId="1781" xr:uid="{00000000-0005-0000-0000-0000E5060000}"/>
    <cellStyle name="0_4.SUMAIL - BP 2009 Rev-01Summary 2 8" xfId="1782" xr:uid="{00000000-0005-0000-0000-0000E6060000}"/>
    <cellStyle name="0_4.SUMAIL - BP 2009 Rev-01Summary 2 9" xfId="1783" xr:uid="{00000000-0005-0000-0000-0000E7060000}"/>
    <cellStyle name="0_4.SUMAIL - BP 2009 Rev-01Summary 3" xfId="1784" xr:uid="{00000000-0005-0000-0000-0000E8060000}"/>
    <cellStyle name="0_4.SUMAIL - BP 2009 Rev-01Summary 3 10" xfId="1785" xr:uid="{00000000-0005-0000-0000-0000E9060000}"/>
    <cellStyle name="0_4.SUMAIL - BP 2009 Rev-01Summary 3 11" xfId="1786" xr:uid="{00000000-0005-0000-0000-0000EA060000}"/>
    <cellStyle name="0_4.SUMAIL - BP 2009 Rev-01Summary 3 12" xfId="1787" xr:uid="{00000000-0005-0000-0000-0000EB060000}"/>
    <cellStyle name="0_4.SUMAIL - BP 2009 Rev-01Summary 3 2" xfId="1788" xr:uid="{00000000-0005-0000-0000-0000EC060000}"/>
    <cellStyle name="0_4.SUMAIL - BP 2009 Rev-01Summary 3 2 2" xfId="1789" xr:uid="{00000000-0005-0000-0000-0000ED060000}"/>
    <cellStyle name="0_4.SUMAIL - BP 2009 Rev-01Summary 3 3" xfId="1790" xr:uid="{00000000-0005-0000-0000-0000EE060000}"/>
    <cellStyle name="0_4.SUMAIL - BP 2009 Rev-01Summary 3 4" xfId="1791" xr:uid="{00000000-0005-0000-0000-0000EF060000}"/>
    <cellStyle name="0_4.SUMAIL - BP 2009 Rev-01Summary 3 5" xfId="1792" xr:uid="{00000000-0005-0000-0000-0000F0060000}"/>
    <cellStyle name="0_4.SUMAIL - BP 2009 Rev-01Summary 3 6" xfId="1793" xr:uid="{00000000-0005-0000-0000-0000F1060000}"/>
    <cellStyle name="0_4.SUMAIL - BP 2009 Rev-01Summary 3 7" xfId="1794" xr:uid="{00000000-0005-0000-0000-0000F2060000}"/>
    <cellStyle name="0_4.SUMAIL - BP 2009 Rev-01Summary 3 8" xfId="1795" xr:uid="{00000000-0005-0000-0000-0000F3060000}"/>
    <cellStyle name="0_4.SUMAIL - BP 2009 Rev-01Summary 3 9" xfId="1796" xr:uid="{00000000-0005-0000-0000-0000F4060000}"/>
    <cellStyle name="0_4.SUMAIL - BP 2009 Rev-01Summary 4" xfId="1797" xr:uid="{00000000-0005-0000-0000-0000F5060000}"/>
    <cellStyle name="0_4.SUMAIL - BP 2009 Rev-01Summary 4 2" xfId="1798" xr:uid="{00000000-0005-0000-0000-0000F6060000}"/>
    <cellStyle name="0_4.SUMAIL - BP 2009 Rev-01Summary 5" xfId="1799" xr:uid="{00000000-0005-0000-0000-0000F7060000}"/>
    <cellStyle name="0_4.SUMAIL - BP 2009 Rev-01Summary 6" xfId="1800" xr:uid="{00000000-0005-0000-0000-0000F8060000}"/>
    <cellStyle name="0_4.SUMAIL - BP 2009 Rev-01Summary 7" xfId="1801" xr:uid="{00000000-0005-0000-0000-0000F9060000}"/>
    <cellStyle name="0_4.SUMAIL - BP 2009 Rev-01Summary 8" xfId="1802" xr:uid="{00000000-0005-0000-0000-0000FA060000}"/>
    <cellStyle name="0_4.SUMAIL - BP 2009 Rev-01Summary 9" xfId="1803" xr:uid="{00000000-0005-0000-0000-0000FB060000}"/>
    <cellStyle name="0_4012 _Progress Presentation_ 2009-03" xfId="1804" xr:uid="{00000000-0005-0000-0000-0000FC060000}"/>
    <cellStyle name="0_4012 _Progress Presentation_ 2009-03 10" xfId="1805" xr:uid="{00000000-0005-0000-0000-0000FD060000}"/>
    <cellStyle name="0_4012 _Progress Presentation_ 2009-03 11" xfId="1806" xr:uid="{00000000-0005-0000-0000-0000FE060000}"/>
    <cellStyle name="0_4012 _Progress Presentation_ 2009-03 12" xfId="1807" xr:uid="{00000000-0005-0000-0000-0000FF060000}"/>
    <cellStyle name="0_4012 _Progress Presentation_ 2009-03 13" xfId="1808" xr:uid="{00000000-0005-0000-0000-000000070000}"/>
    <cellStyle name="0_4012 _Progress Presentation_ 2009-03 14" xfId="1809" xr:uid="{00000000-0005-0000-0000-000001070000}"/>
    <cellStyle name="0_4012 _Progress Presentation_ 2009-03 2" xfId="1810" xr:uid="{00000000-0005-0000-0000-000002070000}"/>
    <cellStyle name="0_4012 _Progress Presentation_ 2009-03 2 10" xfId="1811" xr:uid="{00000000-0005-0000-0000-000003070000}"/>
    <cellStyle name="0_4012 _Progress Presentation_ 2009-03 2 11" xfId="1812" xr:uid="{00000000-0005-0000-0000-000004070000}"/>
    <cellStyle name="0_4012 _Progress Presentation_ 2009-03 2 12" xfId="1813" xr:uid="{00000000-0005-0000-0000-000005070000}"/>
    <cellStyle name="0_4012 _Progress Presentation_ 2009-03 2 13" xfId="1814" xr:uid="{00000000-0005-0000-0000-000006070000}"/>
    <cellStyle name="0_4012 _Progress Presentation_ 2009-03 2 2" xfId="1815" xr:uid="{00000000-0005-0000-0000-000007070000}"/>
    <cellStyle name="0_4012 _Progress Presentation_ 2009-03 2 2 2" xfId="1816" xr:uid="{00000000-0005-0000-0000-000008070000}"/>
    <cellStyle name="0_4012 _Progress Presentation_ 2009-03 2 2 2 2" xfId="1817" xr:uid="{00000000-0005-0000-0000-000009070000}"/>
    <cellStyle name="0_4012 _Progress Presentation_ 2009-03 2 2 3" xfId="1818" xr:uid="{00000000-0005-0000-0000-00000A070000}"/>
    <cellStyle name="0_4012 _Progress Presentation_ 2009-03 2 3" xfId="1819" xr:uid="{00000000-0005-0000-0000-00000B070000}"/>
    <cellStyle name="0_4012 _Progress Presentation_ 2009-03 2 3 2" xfId="1820" xr:uid="{00000000-0005-0000-0000-00000C070000}"/>
    <cellStyle name="0_4012 _Progress Presentation_ 2009-03 2 3 2 2" xfId="1821" xr:uid="{00000000-0005-0000-0000-00000D070000}"/>
    <cellStyle name="0_4012 _Progress Presentation_ 2009-03 2 3 3" xfId="1822" xr:uid="{00000000-0005-0000-0000-00000E070000}"/>
    <cellStyle name="0_4012 _Progress Presentation_ 2009-03 2 4" xfId="1823" xr:uid="{00000000-0005-0000-0000-00000F070000}"/>
    <cellStyle name="0_4012 _Progress Presentation_ 2009-03 2 4 2" xfId="1824" xr:uid="{00000000-0005-0000-0000-000010070000}"/>
    <cellStyle name="0_4012 _Progress Presentation_ 2009-03 2 4 2 2" xfId="1825" xr:uid="{00000000-0005-0000-0000-000011070000}"/>
    <cellStyle name="0_4012 _Progress Presentation_ 2009-03 2 4 3" xfId="1826" xr:uid="{00000000-0005-0000-0000-000012070000}"/>
    <cellStyle name="0_4012 _Progress Presentation_ 2009-03 2 5" xfId="1827" xr:uid="{00000000-0005-0000-0000-000013070000}"/>
    <cellStyle name="0_4012 _Progress Presentation_ 2009-03 2 5 2" xfId="1828" xr:uid="{00000000-0005-0000-0000-000014070000}"/>
    <cellStyle name="0_4012 _Progress Presentation_ 2009-03 2 6" xfId="1829" xr:uid="{00000000-0005-0000-0000-000015070000}"/>
    <cellStyle name="0_4012 _Progress Presentation_ 2009-03 2 6 2" xfId="1830" xr:uid="{00000000-0005-0000-0000-000016070000}"/>
    <cellStyle name="0_4012 _Progress Presentation_ 2009-03 2 7" xfId="1831" xr:uid="{00000000-0005-0000-0000-000017070000}"/>
    <cellStyle name="0_4012 _Progress Presentation_ 2009-03 2 7 2" xfId="1832" xr:uid="{00000000-0005-0000-0000-000018070000}"/>
    <cellStyle name="0_4012 _Progress Presentation_ 2009-03 2 8" xfId="1833" xr:uid="{00000000-0005-0000-0000-000019070000}"/>
    <cellStyle name="0_4012 _Progress Presentation_ 2009-03 2 9" xfId="1834" xr:uid="{00000000-0005-0000-0000-00001A070000}"/>
    <cellStyle name="0_4012 _Progress Presentation_ 2009-03 3" xfId="1835" xr:uid="{00000000-0005-0000-0000-00001B070000}"/>
    <cellStyle name="0_4012 _Progress Presentation_ 2009-03 3 10" xfId="1836" xr:uid="{00000000-0005-0000-0000-00001C070000}"/>
    <cellStyle name="0_4012 _Progress Presentation_ 2009-03 3 11" xfId="1837" xr:uid="{00000000-0005-0000-0000-00001D070000}"/>
    <cellStyle name="0_4012 _Progress Presentation_ 2009-03 3 12" xfId="1838" xr:uid="{00000000-0005-0000-0000-00001E070000}"/>
    <cellStyle name="0_4012 _Progress Presentation_ 2009-03 3 2" xfId="1839" xr:uid="{00000000-0005-0000-0000-00001F070000}"/>
    <cellStyle name="0_4012 _Progress Presentation_ 2009-03 3 2 2" xfId="1840" xr:uid="{00000000-0005-0000-0000-000020070000}"/>
    <cellStyle name="0_4012 _Progress Presentation_ 2009-03 3 3" xfId="1841" xr:uid="{00000000-0005-0000-0000-000021070000}"/>
    <cellStyle name="0_4012 _Progress Presentation_ 2009-03 3 4" xfId="1842" xr:uid="{00000000-0005-0000-0000-000022070000}"/>
    <cellStyle name="0_4012 _Progress Presentation_ 2009-03 3 5" xfId="1843" xr:uid="{00000000-0005-0000-0000-000023070000}"/>
    <cellStyle name="0_4012 _Progress Presentation_ 2009-03 3 6" xfId="1844" xr:uid="{00000000-0005-0000-0000-000024070000}"/>
    <cellStyle name="0_4012 _Progress Presentation_ 2009-03 3 7" xfId="1845" xr:uid="{00000000-0005-0000-0000-000025070000}"/>
    <cellStyle name="0_4012 _Progress Presentation_ 2009-03 3 8" xfId="1846" xr:uid="{00000000-0005-0000-0000-000026070000}"/>
    <cellStyle name="0_4012 _Progress Presentation_ 2009-03 3 9" xfId="1847" xr:uid="{00000000-0005-0000-0000-000027070000}"/>
    <cellStyle name="0_4012 _Progress Presentation_ 2009-03 4" xfId="1848" xr:uid="{00000000-0005-0000-0000-000028070000}"/>
    <cellStyle name="0_4012 _Progress Presentation_ 2009-03 4 2" xfId="1849" xr:uid="{00000000-0005-0000-0000-000029070000}"/>
    <cellStyle name="0_4012 _Progress Presentation_ 2009-03 5" xfId="1850" xr:uid="{00000000-0005-0000-0000-00002A070000}"/>
    <cellStyle name="0_4012 _Progress Presentation_ 2009-03 6" xfId="1851" xr:uid="{00000000-0005-0000-0000-00002B070000}"/>
    <cellStyle name="0_4012 _Progress Presentation_ 2009-03 7" xfId="1852" xr:uid="{00000000-0005-0000-0000-00002C070000}"/>
    <cellStyle name="0_4012 _Progress Presentation_ 2009-03 8" xfId="1853" xr:uid="{00000000-0005-0000-0000-00002D070000}"/>
    <cellStyle name="0_4012 _Progress Presentation_ 2009-03 9" xfId="1854" xr:uid="{00000000-0005-0000-0000-00002E070000}"/>
    <cellStyle name="0_4012_BP 2009 Rev.01" xfId="1855" xr:uid="{00000000-0005-0000-0000-00002F070000}"/>
    <cellStyle name="0_4012_BP 2009 Rev.01 10" xfId="1856" xr:uid="{00000000-0005-0000-0000-000030070000}"/>
    <cellStyle name="0_4012_BP 2009 Rev.01 11" xfId="1857" xr:uid="{00000000-0005-0000-0000-000031070000}"/>
    <cellStyle name="0_4012_BP 2009 Rev.01 12" xfId="1858" xr:uid="{00000000-0005-0000-0000-000032070000}"/>
    <cellStyle name="0_4012_BP 2009 Rev.01 13" xfId="1859" xr:uid="{00000000-0005-0000-0000-000033070000}"/>
    <cellStyle name="0_4012_BP 2009 Rev.01 14" xfId="1860" xr:uid="{00000000-0005-0000-0000-000034070000}"/>
    <cellStyle name="0_4012_BP 2009 Rev.01 2" xfId="1861" xr:uid="{00000000-0005-0000-0000-000035070000}"/>
    <cellStyle name="0_4012_BP 2009 Rev.01 2 10" xfId="1862" xr:uid="{00000000-0005-0000-0000-000036070000}"/>
    <cellStyle name="0_4012_BP 2009 Rev.01 2 11" xfId="1863" xr:uid="{00000000-0005-0000-0000-000037070000}"/>
    <cellStyle name="0_4012_BP 2009 Rev.01 2 12" xfId="1864" xr:uid="{00000000-0005-0000-0000-000038070000}"/>
    <cellStyle name="0_4012_BP 2009 Rev.01 2 13" xfId="1865" xr:uid="{00000000-0005-0000-0000-000039070000}"/>
    <cellStyle name="0_4012_BP 2009 Rev.01 2 2" xfId="1866" xr:uid="{00000000-0005-0000-0000-00003A070000}"/>
    <cellStyle name="0_4012_BP 2009 Rev.01 2 2 2" xfId="1867" xr:uid="{00000000-0005-0000-0000-00003B070000}"/>
    <cellStyle name="0_4012_BP 2009 Rev.01 2 2 2 2" xfId="1868" xr:uid="{00000000-0005-0000-0000-00003C070000}"/>
    <cellStyle name="0_4012_BP 2009 Rev.01 2 2 3" xfId="1869" xr:uid="{00000000-0005-0000-0000-00003D070000}"/>
    <cellStyle name="0_4012_BP 2009 Rev.01 2 3" xfId="1870" xr:uid="{00000000-0005-0000-0000-00003E070000}"/>
    <cellStyle name="0_4012_BP 2009 Rev.01 2 3 2" xfId="1871" xr:uid="{00000000-0005-0000-0000-00003F070000}"/>
    <cellStyle name="0_4012_BP 2009 Rev.01 2 3 2 2" xfId="1872" xr:uid="{00000000-0005-0000-0000-000040070000}"/>
    <cellStyle name="0_4012_BP 2009 Rev.01 2 3 3" xfId="1873" xr:uid="{00000000-0005-0000-0000-000041070000}"/>
    <cellStyle name="0_4012_BP 2009 Rev.01 2 4" xfId="1874" xr:uid="{00000000-0005-0000-0000-000042070000}"/>
    <cellStyle name="0_4012_BP 2009 Rev.01 2 4 2" xfId="1875" xr:uid="{00000000-0005-0000-0000-000043070000}"/>
    <cellStyle name="0_4012_BP 2009 Rev.01 2 4 2 2" xfId="1876" xr:uid="{00000000-0005-0000-0000-000044070000}"/>
    <cellStyle name="0_4012_BP 2009 Rev.01 2 4 3" xfId="1877" xr:uid="{00000000-0005-0000-0000-000045070000}"/>
    <cellStyle name="0_4012_BP 2009 Rev.01 2 5" xfId="1878" xr:uid="{00000000-0005-0000-0000-000046070000}"/>
    <cellStyle name="0_4012_BP 2009 Rev.01 2 5 2" xfId="1879" xr:uid="{00000000-0005-0000-0000-000047070000}"/>
    <cellStyle name="0_4012_BP 2009 Rev.01 2 6" xfId="1880" xr:uid="{00000000-0005-0000-0000-000048070000}"/>
    <cellStyle name="0_4012_BP 2009 Rev.01 2 6 2" xfId="1881" xr:uid="{00000000-0005-0000-0000-000049070000}"/>
    <cellStyle name="0_4012_BP 2009 Rev.01 2 7" xfId="1882" xr:uid="{00000000-0005-0000-0000-00004A070000}"/>
    <cellStyle name="0_4012_BP 2009 Rev.01 2 7 2" xfId="1883" xr:uid="{00000000-0005-0000-0000-00004B070000}"/>
    <cellStyle name="0_4012_BP 2009 Rev.01 2 8" xfId="1884" xr:uid="{00000000-0005-0000-0000-00004C070000}"/>
    <cellStyle name="0_4012_BP 2009 Rev.01 2 9" xfId="1885" xr:uid="{00000000-0005-0000-0000-00004D070000}"/>
    <cellStyle name="0_4012_BP 2009 Rev.01 3" xfId="1886" xr:uid="{00000000-0005-0000-0000-00004E070000}"/>
    <cellStyle name="0_4012_BP 2009 Rev.01 3 10" xfId="1887" xr:uid="{00000000-0005-0000-0000-00004F070000}"/>
    <cellStyle name="0_4012_BP 2009 Rev.01 3 11" xfId="1888" xr:uid="{00000000-0005-0000-0000-000050070000}"/>
    <cellStyle name="0_4012_BP 2009 Rev.01 3 12" xfId="1889" xr:uid="{00000000-0005-0000-0000-000051070000}"/>
    <cellStyle name="0_4012_BP 2009 Rev.01 3 2" xfId="1890" xr:uid="{00000000-0005-0000-0000-000052070000}"/>
    <cellStyle name="0_4012_BP 2009 Rev.01 3 2 2" xfId="1891" xr:uid="{00000000-0005-0000-0000-000053070000}"/>
    <cellStyle name="0_4012_BP 2009 Rev.01 3 3" xfId="1892" xr:uid="{00000000-0005-0000-0000-000054070000}"/>
    <cellStyle name="0_4012_BP 2009 Rev.01 3 4" xfId="1893" xr:uid="{00000000-0005-0000-0000-000055070000}"/>
    <cellStyle name="0_4012_BP 2009 Rev.01 3 5" xfId="1894" xr:uid="{00000000-0005-0000-0000-000056070000}"/>
    <cellStyle name="0_4012_BP 2009 Rev.01 3 6" xfId="1895" xr:uid="{00000000-0005-0000-0000-000057070000}"/>
    <cellStyle name="0_4012_BP 2009 Rev.01 3 7" xfId="1896" xr:uid="{00000000-0005-0000-0000-000058070000}"/>
    <cellStyle name="0_4012_BP 2009 Rev.01 3 8" xfId="1897" xr:uid="{00000000-0005-0000-0000-000059070000}"/>
    <cellStyle name="0_4012_BP 2009 Rev.01 3 9" xfId="1898" xr:uid="{00000000-0005-0000-0000-00005A070000}"/>
    <cellStyle name="0_4012_BP 2009 Rev.01 4" xfId="1899" xr:uid="{00000000-0005-0000-0000-00005B070000}"/>
    <cellStyle name="0_4012_BP 2009 Rev.01 4 2" xfId="1900" xr:uid="{00000000-0005-0000-0000-00005C070000}"/>
    <cellStyle name="0_4012_BP 2009 Rev.01 5" xfId="1901" xr:uid="{00000000-0005-0000-0000-00005D070000}"/>
    <cellStyle name="0_4012_BP 2009 Rev.01 6" xfId="1902" xr:uid="{00000000-0005-0000-0000-00005E070000}"/>
    <cellStyle name="0_4012_BP 2009 Rev.01 7" xfId="1903" xr:uid="{00000000-0005-0000-0000-00005F070000}"/>
    <cellStyle name="0_4012_BP 2009 Rev.01 8" xfId="1904" xr:uid="{00000000-0005-0000-0000-000060070000}"/>
    <cellStyle name="0_4012_BP 2009 Rev.01 9" xfId="1905" xr:uid="{00000000-0005-0000-0000-000061070000}"/>
    <cellStyle name="0_5. BP 2008 Rev2- 40.4010 CENTRAL PRISON SUMAIL" xfId="1906" xr:uid="{00000000-0005-0000-0000-000062070000}"/>
    <cellStyle name="0_5. BP 2008 Rev2- 40.4010 CENTRAL PRISON SUMAIL 10" xfId="1907" xr:uid="{00000000-0005-0000-0000-000063070000}"/>
    <cellStyle name="0_5. BP 2008 Rev2- 40.4010 CENTRAL PRISON SUMAIL 11" xfId="1908" xr:uid="{00000000-0005-0000-0000-000064070000}"/>
    <cellStyle name="0_5. BP 2008 Rev2- 40.4010 CENTRAL PRISON SUMAIL 12" xfId="1909" xr:uid="{00000000-0005-0000-0000-000065070000}"/>
    <cellStyle name="0_5. BP 2008 Rev2- 40.4010 CENTRAL PRISON SUMAIL 13" xfId="1910" xr:uid="{00000000-0005-0000-0000-000066070000}"/>
    <cellStyle name="0_5. BP 2008 Rev2- 40.4010 CENTRAL PRISON SUMAIL 14" xfId="1911" xr:uid="{00000000-0005-0000-0000-000067070000}"/>
    <cellStyle name="0_5. BP 2008 Rev2- 40.4010 CENTRAL PRISON SUMAIL 2" xfId="1912" xr:uid="{00000000-0005-0000-0000-000068070000}"/>
    <cellStyle name="0_5. BP 2008 Rev2- 40.4010 CENTRAL PRISON SUMAIL 2 10" xfId="1913" xr:uid="{00000000-0005-0000-0000-000069070000}"/>
    <cellStyle name="0_5. BP 2008 Rev2- 40.4010 CENTRAL PRISON SUMAIL 2 11" xfId="1914" xr:uid="{00000000-0005-0000-0000-00006A070000}"/>
    <cellStyle name="0_5. BP 2008 Rev2- 40.4010 CENTRAL PRISON SUMAIL 2 12" xfId="1915" xr:uid="{00000000-0005-0000-0000-00006B070000}"/>
    <cellStyle name="0_5. BP 2008 Rev2- 40.4010 CENTRAL PRISON SUMAIL 2 13" xfId="1916" xr:uid="{00000000-0005-0000-0000-00006C070000}"/>
    <cellStyle name="0_5. BP 2008 Rev2- 40.4010 CENTRAL PRISON SUMAIL 2 2" xfId="1917" xr:uid="{00000000-0005-0000-0000-00006D070000}"/>
    <cellStyle name="0_5. BP 2008 Rev2- 40.4010 CENTRAL PRISON SUMAIL 2 2 2" xfId="1918" xr:uid="{00000000-0005-0000-0000-00006E070000}"/>
    <cellStyle name="0_5. BP 2008 Rev2- 40.4010 CENTRAL PRISON SUMAIL 2 2 2 2" xfId="1919" xr:uid="{00000000-0005-0000-0000-00006F070000}"/>
    <cellStyle name="0_5. BP 2008 Rev2- 40.4010 CENTRAL PRISON SUMAIL 2 2 3" xfId="1920" xr:uid="{00000000-0005-0000-0000-000070070000}"/>
    <cellStyle name="0_5. BP 2008 Rev2- 40.4010 CENTRAL PRISON SUMAIL 2 3" xfId="1921" xr:uid="{00000000-0005-0000-0000-000071070000}"/>
    <cellStyle name="0_5. BP 2008 Rev2- 40.4010 CENTRAL PRISON SUMAIL 2 3 2" xfId="1922" xr:uid="{00000000-0005-0000-0000-000072070000}"/>
    <cellStyle name="0_5. BP 2008 Rev2- 40.4010 CENTRAL PRISON SUMAIL 2 3 2 2" xfId="1923" xr:uid="{00000000-0005-0000-0000-000073070000}"/>
    <cellStyle name="0_5. BP 2008 Rev2- 40.4010 CENTRAL PRISON SUMAIL 2 3 3" xfId="1924" xr:uid="{00000000-0005-0000-0000-000074070000}"/>
    <cellStyle name="0_5. BP 2008 Rev2- 40.4010 CENTRAL PRISON SUMAIL 2 4" xfId="1925" xr:uid="{00000000-0005-0000-0000-000075070000}"/>
    <cellStyle name="0_5. BP 2008 Rev2- 40.4010 CENTRAL PRISON SUMAIL 2 4 2" xfId="1926" xr:uid="{00000000-0005-0000-0000-000076070000}"/>
    <cellStyle name="0_5. BP 2008 Rev2- 40.4010 CENTRAL PRISON SUMAIL 2 4 2 2" xfId="1927" xr:uid="{00000000-0005-0000-0000-000077070000}"/>
    <cellStyle name="0_5. BP 2008 Rev2- 40.4010 CENTRAL PRISON SUMAIL 2 4 3" xfId="1928" xr:uid="{00000000-0005-0000-0000-000078070000}"/>
    <cellStyle name="0_5. BP 2008 Rev2- 40.4010 CENTRAL PRISON SUMAIL 2 5" xfId="1929" xr:uid="{00000000-0005-0000-0000-000079070000}"/>
    <cellStyle name="0_5. BP 2008 Rev2- 40.4010 CENTRAL PRISON SUMAIL 2 5 2" xfId="1930" xr:uid="{00000000-0005-0000-0000-00007A070000}"/>
    <cellStyle name="0_5. BP 2008 Rev2- 40.4010 CENTRAL PRISON SUMAIL 2 6" xfId="1931" xr:uid="{00000000-0005-0000-0000-00007B070000}"/>
    <cellStyle name="0_5. BP 2008 Rev2- 40.4010 CENTRAL PRISON SUMAIL 2 6 2" xfId="1932" xr:uid="{00000000-0005-0000-0000-00007C070000}"/>
    <cellStyle name="0_5. BP 2008 Rev2- 40.4010 CENTRAL PRISON SUMAIL 2 7" xfId="1933" xr:uid="{00000000-0005-0000-0000-00007D070000}"/>
    <cellStyle name="0_5. BP 2008 Rev2- 40.4010 CENTRAL PRISON SUMAIL 2 7 2" xfId="1934" xr:uid="{00000000-0005-0000-0000-00007E070000}"/>
    <cellStyle name="0_5. BP 2008 Rev2- 40.4010 CENTRAL PRISON SUMAIL 2 8" xfId="1935" xr:uid="{00000000-0005-0000-0000-00007F070000}"/>
    <cellStyle name="0_5. BP 2008 Rev2- 40.4010 CENTRAL PRISON SUMAIL 2 9" xfId="1936" xr:uid="{00000000-0005-0000-0000-000080070000}"/>
    <cellStyle name="0_5. BP 2008 Rev2- 40.4010 CENTRAL PRISON SUMAIL 3" xfId="1937" xr:uid="{00000000-0005-0000-0000-000081070000}"/>
    <cellStyle name="0_5. BP 2008 Rev2- 40.4010 CENTRAL PRISON SUMAIL 3 10" xfId="1938" xr:uid="{00000000-0005-0000-0000-000082070000}"/>
    <cellStyle name="0_5. BP 2008 Rev2- 40.4010 CENTRAL PRISON SUMAIL 3 11" xfId="1939" xr:uid="{00000000-0005-0000-0000-000083070000}"/>
    <cellStyle name="0_5. BP 2008 Rev2- 40.4010 CENTRAL PRISON SUMAIL 3 12" xfId="1940" xr:uid="{00000000-0005-0000-0000-000084070000}"/>
    <cellStyle name="0_5. BP 2008 Rev2- 40.4010 CENTRAL PRISON SUMAIL 3 2" xfId="1941" xr:uid="{00000000-0005-0000-0000-000085070000}"/>
    <cellStyle name="0_5. BP 2008 Rev2- 40.4010 CENTRAL PRISON SUMAIL 3 2 2" xfId="1942" xr:uid="{00000000-0005-0000-0000-000086070000}"/>
    <cellStyle name="0_5. BP 2008 Rev2- 40.4010 CENTRAL PRISON SUMAIL 3 3" xfId="1943" xr:uid="{00000000-0005-0000-0000-000087070000}"/>
    <cellStyle name="0_5. BP 2008 Rev2- 40.4010 CENTRAL PRISON SUMAIL 3 4" xfId="1944" xr:uid="{00000000-0005-0000-0000-000088070000}"/>
    <cellStyle name="0_5. BP 2008 Rev2- 40.4010 CENTRAL PRISON SUMAIL 3 5" xfId="1945" xr:uid="{00000000-0005-0000-0000-000089070000}"/>
    <cellStyle name="0_5. BP 2008 Rev2- 40.4010 CENTRAL PRISON SUMAIL 3 6" xfId="1946" xr:uid="{00000000-0005-0000-0000-00008A070000}"/>
    <cellStyle name="0_5. BP 2008 Rev2- 40.4010 CENTRAL PRISON SUMAIL 3 7" xfId="1947" xr:uid="{00000000-0005-0000-0000-00008B070000}"/>
    <cellStyle name="0_5. BP 2008 Rev2- 40.4010 CENTRAL PRISON SUMAIL 3 8" xfId="1948" xr:uid="{00000000-0005-0000-0000-00008C070000}"/>
    <cellStyle name="0_5. BP 2008 Rev2- 40.4010 CENTRAL PRISON SUMAIL 3 9" xfId="1949" xr:uid="{00000000-0005-0000-0000-00008D070000}"/>
    <cellStyle name="0_5. BP 2008 Rev2- 40.4010 CENTRAL PRISON SUMAIL 4" xfId="1950" xr:uid="{00000000-0005-0000-0000-00008E070000}"/>
    <cellStyle name="0_5. BP 2008 Rev2- 40.4010 CENTRAL PRISON SUMAIL 4 2" xfId="1951" xr:uid="{00000000-0005-0000-0000-00008F070000}"/>
    <cellStyle name="0_5. BP 2008 Rev2- 40.4010 CENTRAL PRISON SUMAIL 5" xfId="1952" xr:uid="{00000000-0005-0000-0000-000090070000}"/>
    <cellStyle name="0_5. BP 2008 Rev2- 40.4010 CENTRAL PRISON SUMAIL 6" xfId="1953" xr:uid="{00000000-0005-0000-0000-000091070000}"/>
    <cellStyle name="0_5. BP 2008 Rev2- 40.4010 CENTRAL PRISON SUMAIL 7" xfId="1954" xr:uid="{00000000-0005-0000-0000-000092070000}"/>
    <cellStyle name="0_5. BP 2008 Rev2- 40.4010 CENTRAL PRISON SUMAIL 8" xfId="1955" xr:uid="{00000000-0005-0000-0000-000093070000}"/>
    <cellStyle name="0_5. BP 2008 Rev2- 40.4010 CENTRAL PRISON SUMAIL 9" xfId="1956" xr:uid="{00000000-0005-0000-0000-000094070000}"/>
    <cellStyle name="0_5. BP 2008 Rev2- 40.4010 CENTRAL PRISON SUMAIL_5. BP-2009 Rev 2 40.4010" xfId="1957" xr:uid="{00000000-0005-0000-0000-000095070000}"/>
    <cellStyle name="0_5. BP 2008 Rev2- 40.4010 CENTRAL PRISON SUMAIL_5. BP-2009 Rev 2 40.4010 10" xfId="1958" xr:uid="{00000000-0005-0000-0000-000096070000}"/>
    <cellStyle name="0_5. BP 2008 Rev2- 40.4010 CENTRAL PRISON SUMAIL_5. BP-2009 Rev 2 40.4010 11" xfId="1959" xr:uid="{00000000-0005-0000-0000-000097070000}"/>
    <cellStyle name="0_5. BP 2008 Rev2- 40.4010 CENTRAL PRISON SUMAIL_5. BP-2009 Rev 2 40.4010 12" xfId="1960" xr:uid="{00000000-0005-0000-0000-000098070000}"/>
    <cellStyle name="0_5. BP 2008 Rev2- 40.4010 CENTRAL PRISON SUMAIL_5. BP-2009 Rev 2 40.4010 13" xfId="1961" xr:uid="{00000000-0005-0000-0000-000099070000}"/>
    <cellStyle name="0_5. BP 2008 Rev2- 40.4010 CENTRAL PRISON SUMAIL_5. BP-2009 Rev 2 40.4010 14" xfId="1962" xr:uid="{00000000-0005-0000-0000-00009A070000}"/>
    <cellStyle name="0_5. BP 2008 Rev2- 40.4010 CENTRAL PRISON SUMAIL_5. BP-2009 Rev 2 40.4010 2" xfId="1963" xr:uid="{00000000-0005-0000-0000-00009B070000}"/>
    <cellStyle name="0_5. BP 2008 Rev2- 40.4010 CENTRAL PRISON SUMAIL_5. BP-2009 Rev 2 40.4010 2 10" xfId="1964" xr:uid="{00000000-0005-0000-0000-00009C070000}"/>
    <cellStyle name="0_5. BP 2008 Rev2- 40.4010 CENTRAL PRISON SUMAIL_5. BP-2009 Rev 2 40.4010 2 11" xfId="1965" xr:uid="{00000000-0005-0000-0000-00009D070000}"/>
    <cellStyle name="0_5. BP 2008 Rev2- 40.4010 CENTRAL PRISON SUMAIL_5. BP-2009 Rev 2 40.4010 2 12" xfId="1966" xr:uid="{00000000-0005-0000-0000-00009E070000}"/>
    <cellStyle name="0_5. BP 2008 Rev2- 40.4010 CENTRAL PRISON SUMAIL_5. BP-2009 Rev 2 40.4010 2 13" xfId="1967" xr:uid="{00000000-0005-0000-0000-00009F070000}"/>
    <cellStyle name="0_5. BP 2008 Rev2- 40.4010 CENTRAL PRISON SUMAIL_5. BP-2009 Rev 2 40.4010 2 2" xfId="1968" xr:uid="{00000000-0005-0000-0000-0000A0070000}"/>
    <cellStyle name="0_5. BP 2008 Rev2- 40.4010 CENTRAL PRISON SUMAIL_5. BP-2009 Rev 2 40.4010 2 2 2" xfId="1969" xr:uid="{00000000-0005-0000-0000-0000A1070000}"/>
    <cellStyle name="0_5. BP 2008 Rev2- 40.4010 CENTRAL PRISON SUMAIL_5. BP-2009 Rev 2 40.4010 2 2 2 2" xfId="1970" xr:uid="{00000000-0005-0000-0000-0000A2070000}"/>
    <cellStyle name="0_5. BP 2008 Rev2- 40.4010 CENTRAL PRISON SUMAIL_5. BP-2009 Rev 2 40.4010 2 2 3" xfId="1971" xr:uid="{00000000-0005-0000-0000-0000A3070000}"/>
    <cellStyle name="0_5. BP 2008 Rev2- 40.4010 CENTRAL PRISON SUMAIL_5. BP-2009 Rev 2 40.4010 2 3" xfId="1972" xr:uid="{00000000-0005-0000-0000-0000A4070000}"/>
    <cellStyle name="0_5. BP 2008 Rev2- 40.4010 CENTRAL PRISON SUMAIL_5. BP-2009 Rev 2 40.4010 2 3 2" xfId="1973" xr:uid="{00000000-0005-0000-0000-0000A5070000}"/>
    <cellStyle name="0_5. BP 2008 Rev2- 40.4010 CENTRAL PRISON SUMAIL_5. BP-2009 Rev 2 40.4010 2 3 2 2" xfId="1974" xr:uid="{00000000-0005-0000-0000-0000A6070000}"/>
    <cellStyle name="0_5. BP 2008 Rev2- 40.4010 CENTRAL PRISON SUMAIL_5. BP-2009 Rev 2 40.4010 2 3 3" xfId="1975" xr:uid="{00000000-0005-0000-0000-0000A7070000}"/>
    <cellStyle name="0_5. BP 2008 Rev2- 40.4010 CENTRAL PRISON SUMAIL_5. BP-2009 Rev 2 40.4010 2 4" xfId="1976" xr:uid="{00000000-0005-0000-0000-0000A8070000}"/>
    <cellStyle name="0_5. BP 2008 Rev2- 40.4010 CENTRAL PRISON SUMAIL_5. BP-2009 Rev 2 40.4010 2 4 2" xfId="1977" xr:uid="{00000000-0005-0000-0000-0000A9070000}"/>
    <cellStyle name="0_5. BP 2008 Rev2- 40.4010 CENTRAL PRISON SUMAIL_5. BP-2009 Rev 2 40.4010 2 4 2 2" xfId="1978" xr:uid="{00000000-0005-0000-0000-0000AA070000}"/>
    <cellStyle name="0_5. BP 2008 Rev2- 40.4010 CENTRAL PRISON SUMAIL_5. BP-2009 Rev 2 40.4010 2 4 3" xfId="1979" xr:uid="{00000000-0005-0000-0000-0000AB070000}"/>
    <cellStyle name="0_5. BP 2008 Rev2- 40.4010 CENTRAL PRISON SUMAIL_5. BP-2009 Rev 2 40.4010 2 5" xfId="1980" xr:uid="{00000000-0005-0000-0000-0000AC070000}"/>
    <cellStyle name="0_5. BP 2008 Rev2- 40.4010 CENTRAL PRISON SUMAIL_5. BP-2009 Rev 2 40.4010 2 5 2" xfId="1981" xr:uid="{00000000-0005-0000-0000-0000AD070000}"/>
    <cellStyle name="0_5. BP 2008 Rev2- 40.4010 CENTRAL PRISON SUMAIL_5. BP-2009 Rev 2 40.4010 2 6" xfId="1982" xr:uid="{00000000-0005-0000-0000-0000AE070000}"/>
    <cellStyle name="0_5. BP 2008 Rev2- 40.4010 CENTRAL PRISON SUMAIL_5. BP-2009 Rev 2 40.4010 2 6 2" xfId="1983" xr:uid="{00000000-0005-0000-0000-0000AF070000}"/>
    <cellStyle name="0_5. BP 2008 Rev2- 40.4010 CENTRAL PRISON SUMAIL_5. BP-2009 Rev 2 40.4010 2 7" xfId="1984" xr:uid="{00000000-0005-0000-0000-0000B0070000}"/>
    <cellStyle name="0_5. BP 2008 Rev2- 40.4010 CENTRAL PRISON SUMAIL_5. BP-2009 Rev 2 40.4010 2 7 2" xfId="1985" xr:uid="{00000000-0005-0000-0000-0000B1070000}"/>
    <cellStyle name="0_5. BP 2008 Rev2- 40.4010 CENTRAL PRISON SUMAIL_5. BP-2009 Rev 2 40.4010 2 8" xfId="1986" xr:uid="{00000000-0005-0000-0000-0000B2070000}"/>
    <cellStyle name="0_5. BP 2008 Rev2- 40.4010 CENTRAL PRISON SUMAIL_5. BP-2009 Rev 2 40.4010 2 9" xfId="1987" xr:uid="{00000000-0005-0000-0000-0000B3070000}"/>
    <cellStyle name="0_5. BP 2008 Rev2- 40.4010 CENTRAL PRISON SUMAIL_5. BP-2009 Rev 2 40.4010 3" xfId="1988" xr:uid="{00000000-0005-0000-0000-0000B4070000}"/>
    <cellStyle name="0_5. BP 2008 Rev2- 40.4010 CENTRAL PRISON SUMAIL_5. BP-2009 Rev 2 40.4010 3 10" xfId="1989" xr:uid="{00000000-0005-0000-0000-0000B5070000}"/>
    <cellStyle name="0_5. BP 2008 Rev2- 40.4010 CENTRAL PRISON SUMAIL_5. BP-2009 Rev 2 40.4010 3 11" xfId="1990" xr:uid="{00000000-0005-0000-0000-0000B6070000}"/>
    <cellStyle name="0_5. BP 2008 Rev2- 40.4010 CENTRAL PRISON SUMAIL_5. BP-2009 Rev 2 40.4010 3 12" xfId="1991" xr:uid="{00000000-0005-0000-0000-0000B7070000}"/>
    <cellStyle name="0_5. BP 2008 Rev2- 40.4010 CENTRAL PRISON SUMAIL_5. BP-2009 Rev 2 40.4010 3 2" xfId="1992" xr:uid="{00000000-0005-0000-0000-0000B8070000}"/>
    <cellStyle name="0_5. BP 2008 Rev2- 40.4010 CENTRAL PRISON SUMAIL_5. BP-2009 Rev 2 40.4010 3 2 2" xfId="1993" xr:uid="{00000000-0005-0000-0000-0000B9070000}"/>
    <cellStyle name="0_5. BP 2008 Rev2- 40.4010 CENTRAL PRISON SUMAIL_5. BP-2009 Rev 2 40.4010 3 3" xfId="1994" xr:uid="{00000000-0005-0000-0000-0000BA070000}"/>
    <cellStyle name="0_5. BP 2008 Rev2- 40.4010 CENTRAL PRISON SUMAIL_5. BP-2009 Rev 2 40.4010 3 4" xfId="1995" xr:uid="{00000000-0005-0000-0000-0000BB070000}"/>
    <cellStyle name="0_5. BP 2008 Rev2- 40.4010 CENTRAL PRISON SUMAIL_5. BP-2009 Rev 2 40.4010 3 5" xfId="1996" xr:uid="{00000000-0005-0000-0000-0000BC070000}"/>
    <cellStyle name="0_5. BP 2008 Rev2- 40.4010 CENTRAL PRISON SUMAIL_5. BP-2009 Rev 2 40.4010 3 6" xfId="1997" xr:uid="{00000000-0005-0000-0000-0000BD070000}"/>
    <cellStyle name="0_5. BP 2008 Rev2- 40.4010 CENTRAL PRISON SUMAIL_5. BP-2009 Rev 2 40.4010 3 7" xfId="1998" xr:uid="{00000000-0005-0000-0000-0000BE070000}"/>
    <cellStyle name="0_5. BP 2008 Rev2- 40.4010 CENTRAL PRISON SUMAIL_5. BP-2009 Rev 2 40.4010 3 8" xfId="1999" xr:uid="{00000000-0005-0000-0000-0000BF070000}"/>
    <cellStyle name="0_5. BP 2008 Rev2- 40.4010 CENTRAL PRISON SUMAIL_5. BP-2009 Rev 2 40.4010 3 9" xfId="2000" xr:uid="{00000000-0005-0000-0000-0000C0070000}"/>
    <cellStyle name="0_5. BP 2008 Rev2- 40.4010 CENTRAL PRISON SUMAIL_5. BP-2009 Rev 2 40.4010 4" xfId="2001" xr:uid="{00000000-0005-0000-0000-0000C1070000}"/>
    <cellStyle name="0_5. BP 2008 Rev2- 40.4010 CENTRAL PRISON SUMAIL_5. BP-2009 Rev 2 40.4010 4 2" xfId="2002" xr:uid="{00000000-0005-0000-0000-0000C2070000}"/>
    <cellStyle name="0_5. BP 2008 Rev2- 40.4010 CENTRAL PRISON SUMAIL_5. BP-2009 Rev 2 40.4010 5" xfId="2003" xr:uid="{00000000-0005-0000-0000-0000C3070000}"/>
    <cellStyle name="0_5. BP 2008 Rev2- 40.4010 CENTRAL PRISON SUMAIL_5. BP-2009 Rev 2 40.4010 6" xfId="2004" xr:uid="{00000000-0005-0000-0000-0000C4070000}"/>
    <cellStyle name="0_5. BP 2008 Rev2- 40.4010 CENTRAL PRISON SUMAIL_5. BP-2009 Rev 2 40.4010 7" xfId="2005" xr:uid="{00000000-0005-0000-0000-0000C5070000}"/>
    <cellStyle name="0_5. BP 2008 Rev2- 40.4010 CENTRAL PRISON SUMAIL_5. BP-2009 Rev 2 40.4010 8" xfId="2006" xr:uid="{00000000-0005-0000-0000-0000C6070000}"/>
    <cellStyle name="0_5. BP 2008 Rev2- 40.4010 CENTRAL PRISON SUMAIL_5. BP-2009 Rev 2 40.4010 9" xfId="2007" xr:uid="{00000000-0005-0000-0000-0000C7070000}"/>
    <cellStyle name="0_5. BP 2008 Rev2- 40.4010 CENTRAL PRISON SUMAIL_5. CENTRAL PRISON-SAMAIL BP-2008-Rev 2-corrected(180808)" xfId="2008" xr:uid="{00000000-0005-0000-0000-0000C8070000}"/>
    <cellStyle name="0_5. BP 2008 Rev2- 40.4010 CENTRAL PRISON SUMAIL_5. CENTRAL PRISON-SAMAIL BP-2008-Rev 2-corrected(180808) 10" xfId="2009" xr:uid="{00000000-0005-0000-0000-0000C9070000}"/>
    <cellStyle name="0_5. BP 2008 Rev2- 40.4010 CENTRAL PRISON SUMAIL_5. CENTRAL PRISON-SAMAIL BP-2008-Rev 2-corrected(180808) 11" xfId="2010" xr:uid="{00000000-0005-0000-0000-0000CA070000}"/>
    <cellStyle name="0_5. BP 2008 Rev2- 40.4010 CENTRAL PRISON SUMAIL_5. CENTRAL PRISON-SAMAIL BP-2008-Rev 2-corrected(180808) 12" xfId="2011" xr:uid="{00000000-0005-0000-0000-0000CB070000}"/>
    <cellStyle name="0_5. BP 2008 Rev2- 40.4010 CENTRAL PRISON SUMAIL_5. CENTRAL PRISON-SAMAIL BP-2008-Rev 2-corrected(180808) 13" xfId="2012" xr:uid="{00000000-0005-0000-0000-0000CC070000}"/>
    <cellStyle name="0_5. BP 2008 Rev2- 40.4010 CENTRAL PRISON SUMAIL_5. CENTRAL PRISON-SAMAIL BP-2008-Rev 2-corrected(180808) 14" xfId="2013" xr:uid="{00000000-0005-0000-0000-0000CD070000}"/>
    <cellStyle name="0_5. BP 2008 Rev2- 40.4010 CENTRAL PRISON SUMAIL_5. CENTRAL PRISON-SAMAIL BP-2008-Rev 2-corrected(180808) 2" xfId="2014" xr:uid="{00000000-0005-0000-0000-0000CE070000}"/>
    <cellStyle name="0_5. BP 2008 Rev2- 40.4010 CENTRAL PRISON SUMAIL_5. CENTRAL PRISON-SAMAIL BP-2008-Rev 2-corrected(180808) 2 10" xfId="2015" xr:uid="{00000000-0005-0000-0000-0000CF070000}"/>
    <cellStyle name="0_5. BP 2008 Rev2- 40.4010 CENTRAL PRISON SUMAIL_5. CENTRAL PRISON-SAMAIL BP-2008-Rev 2-corrected(180808) 2 11" xfId="2016" xr:uid="{00000000-0005-0000-0000-0000D0070000}"/>
    <cellStyle name="0_5. BP 2008 Rev2- 40.4010 CENTRAL PRISON SUMAIL_5. CENTRAL PRISON-SAMAIL BP-2008-Rev 2-corrected(180808) 2 12" xfId="2017" xr:uid="{00000000-0005-0000-0000-0000D1070000}"/>
    <cellStyle name="0_5. BP 2008 Rev2- 40.4010 CENTRAL PRISON SUMAIL_5. CENTRAL PRISON-SAMAIL BP-2008-Rev 2-corrected(180808) 2 13" xfId="2018" xr:uid="{00000000-0005-0000-0000-0000D2070000}"/>
    <cellStyle name="0_5. BP 2008 Rev2- 40.4010 CENTRAL PRISON SUMAIL_5. CENTRAL PRISON-SAMAIL BP-2008-Rev 2-corrected(180808) 2 2" xfId="2019" xr:uid="{00000000-0005-0000-0000-0000D3070000}"/>
    <cellStyle name="0_5. BP 2008 Rev2- 40.4010 CENTRAL PRISON SUMAIL_5. CENTRAL PRISON-SAMAIL BP-2008-Rev 2-corrected(180808) 2 2 2" xfId="2020" xr:uid="{00000000-0005-0000-0000-0000D4070000}"/>
    <cellStyle name="0_5. BP 2008 Rev2- 40.4010 CENTRAL PRISON SUMAIL_5. CENTRAL PRISON-SAMAIL BP-2008-Rev 2-corrected(180808) 2 2 2 2" xfId="2021" xr:uid="{00000000-0005-0000-0000-0000D5070000}"/>
    <cellStyle name="0_5. BP 2008 Rev2- 40.4010 CENTRAL PRISON SUMAIL_5. CENTRAL PRISON-SAMAIL BP-2008-Rev 2-corrected(180808) 2 2 3" xfId="2022" xr:uid="{00000000-0005-0000-0000-0000D6070000}"/>
    <cellStyle name="0_5. BP 2008 Rev2- 40.4010 CENTRAL PRISON SUMAIL_5. CENTRAL PRISON-SAMAIL BP-2008-Rev 2-corrected(180808) 2 3" xfId="2023" xr:uid="{00000000-0005-0000-0000-0000D7070000}"/>
    <cellStyle name="0_5. BP 2008 Rev2- 40.4010 CENTRAL PRISON SUMAIL_5. CENTRAL PRISON-SAMAIL BP-2008-Rev 2-corrected(180808) 2 3 2" xfId="2024" xr:uid="{00000000-0005-0000-0000-0000D8070000}"/>
    <cellStyle name="0_5. BP 2008 Rev2- 40.4010 CENTRAL PRISON SUMAIL_5. CENTRAL PRISON-SAMAIL BP-2008-Rev 2-corrected(180808) 2 3 2 2" xfId="2025" xr:uid="{00000000-0005-0000-0000-0000D9070000}"/>
    <cellStyle name="0_5. BP 2008 Rev2- 40.4010 CENTRAL PRISON SUMAIL_5. CENTRAL PRISON-SAMAIL BP-2008-Rev 2-corrected(180808) 2 3 3" xfId="2026" xr:uid="{00000000-0005-0000-0000-0000DA070000}"/>
    <cellStyle name="0_5. BP 2008 Rev2- 40.4010 CENTRAL PRISON SUMAIL_5. CENTRAL PRISON-SAMAIL BP-2008-Rev 2-corrected(180808) 2 4" xfId="2027" xr:uid="{00000000-0005-0000-0000-0000DB070000}"/>
    <cellStyle name="0_5. BP 2008 Rev2- 40.4010 CENTRAL PRISON SUMAIL_5. CENTRAL PRISON-SAMAIL BP-2008-Rev 2-corrected(180808) 2 4 2" xfId="2028" xr:uid="{00000000-0005-0000-0000-0000DC070000}"/>
    <cellStyle name="0_5. BP 2008 Rev2- 40.4010 CENTRAL PRISON SUMAIL_5. CENTRAL PRISON-SAMAIL BP-2008-Rev 2-corrected(180808) 2 4 2 2" xfId="2029" xr:uid="{00000000-0005-0000-0000-0000DD070000}"/>
    <cellStyle name="0_5. BP 2008 Rev2- 40.4010 CENTRAL PRISON SUMAIL_5. CENTRAL PRISON-SAMAIL BP-2008-Rev 2-corrected(180808) 2 4 3" xfId="2030" xr:uid="{00000000-0005-0000-0000-0000DE070000}"/>
    <cellStyle name="0_5. BP 2008 Rev2- 40.4010 CENTRAL PRISON SUMAIL_5. CENTRAL PRISON-SAMAIL BP-2008-Rev 2-corrected(180808) 2 5" xfId="2031" xr:uid="{00000000-0005-0000-0000-0000DF070000}"/>
    <cellStyle name="0_5. BP 2008 Rev2- 40.4010 CENTRAL PRISON SUMAIL_5. CENTRAL PRISON-SAMAIL BP-2008-Rev 2-corrected(180808) 2 5 2" xfId="2032" xr:uid="{00000000-0005-0000-0000-0000E0070000}"/>
    <cellStyle name="0_5. BP 2008 Rev2- 40.4010 CENTRAL PRISON SUMAIL_5. CENTRAL PRISON-SAMAIL BP-2008-Rev 2-corrected(180808) 2 6" xfId="2033" xr:uid="{00000000-0005-0000-0000-0000E1070000}"/>
    <cellStyle name="0_5. BP 2008 Rev2- 40.4010 CENTRAL PRISON SUMAIL_5. CENTRAL PRISON-SAMAIL BP-2008-Rev 2-corrected(180808) 2 6 2" xfId="2034" xr:uid="{00000000-0005-0000-0000-0000E2070000}"/>
    <cellStyle name="0_5. BP 2008 Rev2- 40.4010 CENTRAL PRISON SUMAIL_5. CENTRAL PRISON-SAMAIL BP-2008-Rev 2-corrected(180808) 2 7" xfId="2035" xr:uid="{00000000-0005-0000-0000-0000E3070000}"/>
    <cellStyle name="0_5. BP 2008 Rev2- 40.4010 CENTRAL PRISON SUMAIL_5. CENTRAL PRISON-SAMAIL BP-2008-Rev 2-corrected(180808) 2 7 2" xfId="2036" xr:uid="{00000000-0005-0000-0000-0000E4070000}"/>
    <cellStyle name="0_5. BP 2008 Rev2- 40.4010 CENTRAL PRISON SUMAIL_5. CENTRAL PRISON-SAMAIL BP-2008-Rev 2-corrected(180808) 2 8" xfId="2037" xr:uid="{00000000-0005-0000-0000-0000E5070000}"/>
    <cellStyle name="0_5. BP 2008 Rev2- 40.4010 CENTRAL PRISON SUMAIL_5. CENTRAL PRISON-SAMAIL BP-2008-Rev 2-corrected(180808) 2 9" xfId="2038" xr:uid="{00000000-0005-0000-0000-0000E6070000}"/>
    <cellStyle name="0_5. BP 2008 Rev2- 40.4010 CENTRAL PRISON SUMAIL_5. CENTRAL PRISON-SAMAIL BP-2008-Rev 2-corrected(180808) 3" xfId="2039" xr:uid="{00000000-0005-0000-0000-0000E7070000}"/>
    <cellStyle name="0_5. BP 2008 Rev2- 40.4010 CENTRAL PRISON SUMAIL_5. CENTRAL PRISON-SAMAIL BP-2008-Rev 2-corrected(180808) 3 10" xfId="2040" xr:uid="{00000000-0005-0000-0000-0000E8070000}"/>
    <cellStyle name="0_5. BP 2008 Rev2- 40.4010 CENTRAL PRISON SUMAIL_5. CENTRAL PRISON-SAMAIL BP-2008-Rev 2-corrected(180808) 3 11" xfId="2041" xr:uid="{00000000-0005-0000-0000-0000E9070000}"/>
    <cellStyle name="0_5. BP 2008 Rev2- 40.4010 CENTRAL PRISON SUMAIL_5. CENTRAL PRISON-SAMAIL BP-2008-Rev 2-corrected(180808) 3 12" xfId="2042" xr:uid="{00000000-0005-0000-0000-0000EA070000}"/>
    <cellStyle name="0_5. BP 2008 Rev2- 40.4010 CENTRAL PRISON SUMAIL_5. CENTRAL PRISON-SAMAIL BP-2008-Rev 2-corrected(180808) 3 2" xfId="2043" xr:uid="{00000000-0005-0000-0000-0000EB070000}"/>
    <cellStyle name="0_5. BP 2008 Rev2- 40.4010 CENTRAL PRISON SUMAIL_5. CENTRAL PRISON-SAMAIL BP-2008-Rev 2-corrected(180808) 3 2 2" xfId="2044" xr:uid="{00000000-0005-0000-0000-0000EC070000}"/>
    <cellStyle name="0_5. BP 2008 Rev2- 40.4010 CENTRAL PRISON SUMAIL_5. CENTRAL PRISON-SAMAIL BP-2008-Rev 2-corrected(180808) 3 3" xfId="2045" xr:uid="{00000000-0005-0000-0000-0000ED070000}"/>
    <cellStyle name="0_5. BP 2008 Rev2- 40.4010 CENTRAL PRISON SUMAIL_5. CENTRAL PRISON-SAMAIL BP-2008-Rev 2-corrected(180808) 3 4" xfId="2046" xr:uid="{00000000-0005-0000-0000-0000EE070000}"/>
    <cellStyle name="0_5. BP 2008 Rev2- 40.4010 CENTRAL PRISON SUMAIL_5. CENTRAL PRISON-SAMAIL BP-2008-Rev 2-corrected(180808) 3 5" xfId="2047" xr:uid="{00000000-0005-0000-0000-0000EF070000}"/>
    <cellStyle name="0_5. BP 2008 Rev2- 40.4010 CENTRAL PRISON SUMAIL_5. CENTRAL PRISON-SAMAIL BP-2008-Rev 2-corrected(180808) 3 6" xfId="2048" xr:uid="{00000000-0005-0000-0000-0000F0070000}"/>
    <cellStyle name="0_5. BP 2008 Rev2- 40.4010 CENTRAL PRISON SUMAIL_5. CENTRAL PRISON-SAMAIL BP-2008-Rev 2-corrected(180808) 3 7" xfId="2049" xr:uid="{00000000-0005-0000-0000-0000F1070000}"/>
    <cellStyle name="0_5. BP 2008 Rev2- 40.4010 CENTRAL PRISON SUMAIL_5. CENTRAL PRISON-SAMAIL BP-2008-Rev 2-corrected(180808) 3 8" xfId="2050" xr:uid="{00000000-0005-0000-0000-0000F2070000}"/>
    <cellStyle name="0_5. BP 2008 Rev2- 40.4010 CENTRAL PRISON SUMAIL_5. CENTRAL PRISON-SAMAIL BP-2008-Rev 2-corrected(180808) 3 9" xfId="2051" xr:uid="{00000000-0005-0000-0000-0000F3070000}"/>
    <cellStyle name="0_5. BP 2008 Rev2- 40.4010 CENTRAL PRISON SUMAIL_5. CENTRAL PRISON-SAMAIL BP-2008-Rev 2-corrected(180808) 4" xfId="2052" xr:uid="{00000000-0005-0000-0000-0000F4070000}"/>
    <cellStyle name="0_5. BP 2008 Rev2- 40.4010 CENTRAL PRISON SUMAIL_5. CENTRAL PRISON-SAMAIL BP-2008-Rev 2-corrected(180808) 4 2" xfId="2053" xr:uid="{00000000-0005-0000-0000-0000F5070000}"/>
    <cellStyle name="0_5. BP 2008 Rev2- 40.4010 CENTRAL PRISON SUMAIL_5. CENTRAL PRISON-SAMAIL BP-2008-Rev 2-corrected(180808) 5" xfId="2054" xr:uid="{00000000-0005-0000-0000-0000F6070000}"/>
    <cellStyle name="0_5. BP 2008 Rev2- 40.4010 CENTRAL PRISON SUMAIL_5. CENTRAL PRISON-SAMAIL BP-2008-Rev 2-corrected(180808) 6" xfId="2055" xr:uid="{00000000-0005-0000-0000-0000F7070000}"/>
    <cellStyle name="0_5. BP 2008 Rev2- 40.4010 CENTRAL PRISON SUMAIL_5. CENTRAL PRISON-SAMAIL BP-2008-Rev 2-corrected(180808) 7" xfId="2056" xr:uid="{00000000-0005-0000-0000-0000F8070000}"/>
    <cellStyle name="0_5. BP 2008 Rev2- 40.4010 CENTRAL PRISON SUMAIL_5. CENTRAL PRISON-SAMAIL BP-2008-Rev 2-corrected(180808) 8" xfId="2057" xr:uid="{00000000-0005-0000-0000-0000F9070000}"/>
    <cellStyle name="0_5. BP 2008 Rev2- 40.4010 CENTRAL PRISON SUMAIL_5. CENTRAL PRISON-SAMAIL BP-2008-Rev 2-corrected(180808) 9" xfId="2058" xr:uid="{00000000-0005-0000-0000-0000FA070000}"/>
    <cellStyle name="0_6094_REVIEW_APRIL_08" xfId="2059" xr:uid="{00000000-0005-0000-0000-0000FB070000}"/>
    <cellStyle name="0_6094_REVIEW_APRIL_08 10" xfId="2060" xr:uid="{00000000-0005-0000-0000-0000FC070000}"/>
    <cellStyle name="0_6094_REVIEW_APRIL_08 10 2" xfId="2061" xr:uid="{00000000-0005-0000-0000-0000FD070000}"/>
    <cellStyle name="0_6094_REVIEW_APRIL_08 10 2 2" xfId="2062" xr:uid="{00000000-0005-0000-0000-0000FE070000}"/>
    <cellStyle name="0_6094_REVIEW_APRIL_08 10 3" xfId="2063" xr:uid="{00000000-0005-0000-0000-0000FF070000}"/>
    <cellStyle name="0_6094_REVIEW_APRIL_08 10 3 2" xfId="2064" xr:uid="{00000000-0005-0000-0000-000000080000}"/>
    <cellStyle name="0_6094_REVIEW_APRIL_08 10 4" xfId="2065" xr:uid="{00000000-0005-0000-0000-000001080000}"/>
    <cellStyle name="0_6094_REVIEW_APRIL_08 11" xfId="2066" xr:uid="{00000000-0005-0000-0000-000002080000}"/>
    <cellStyle name="0_6094_REVIEW_APRIL_08 11 2" xfId="2067" xr:uid="{00000000-0005-0000-0000-000003080000}"/>
    <cellStyle name="0_6094_REVIEW_APRIL_08 11 2 2" xfId="2068" xr:uid="{00000000-0005-0000-0000-000004080000}"/>
    <cellStyle name="0_6094_REVIEW_APRIL_08 11 3" xfId="2069" xr:uid="{00000000-0005-0000-0000-000005080000}"/>
    <cellStyle name="0_6094_REVIEW_APRIL_08 11 3 2" xfId="2070" xr:uid="{00000000-0005-0000-0000-000006080000}"/>
    <cellStyle name="0_6094_REVIEW_APRIL_08 11 4" xfId="2071" xr:uid="{00000000-0005-0000-0000-000007080000}"/>
    <cellStyle name="0_6094_REVIEW_APRIL_08 12" xfId="2072" xr:uid="{00000000-0005-0000-0000-000008080000}"/>
    <cellStyle name="0_6094_REVIEW_APRIL_08 12 2" xfId="2073" xr:uid="{00000000-0005-0000-0000-000009080000}"/>
    <cellStyle name="0_6094_REVIEW_APRIL_08 13" xfId="2074" xr:uid="{00000000-0005-0000-0000-00000A080000}"/>
    <cellStyle name="0_6094_REVIEW_APRIL_08 13 2" xfId="2075" xr:uid="{00000000-0005-0000-0000-00000B080000}"/>
    <cellStyle name="0_6094_REVIEW_APRIL_08 14" xfId="2076" xr:uid="{00000000-0005-0000-0000-00000C080000}"/>
    <cellStyle name="0_6094_REVIEW_APRIL_08 14 2" xfId="2077" xr:uid="{00000000-0005-0000-0000-00000D080000}"/>
    <cellStyle name="0_6094_REVIEW_APRIL_08 15" xfId="2078" xr:uid="{00000000-0005-0000-0000-00000E080000}"/>
    <cellStyle name="0_6094_REVIEW_APRIL_08 16" xfId="2079" xr:uid="{00000000-0005-0000-0000-00000F080000}"/>
    <cellStyle name="0_6094_REVIEW_APRIL_08 17" xfId="2080" xr:uid="{00000000-0005-0000-0000-000010080000}"/>
    <cellStyle name="0_6094_REVIEW_APRIL_08 18" xfId="2081" xr:uid="{00000000-0005-0000-0000-000011080000}"/>
    <cellStyle name="0_6094_REVIEW_APRIL_08 19" xfId="2082" xr:uid="{00000000-0005-0000-0000-000012080000}"/>
    <cellStyle name="0_6094_REVIEW_APRIL_08 2" xfId="2083" xr:uid="{00000000-0005-0000-0000-000013080000}"/>
    <cellStyle name="0_6094_REVIEW_APRIL_08 2 10" xfId="2084" xr:uid="{00000000-0005-0000-0000-000014080000}"/>
    <cellStyle name="0_6094_REVIEW_APRIL_08 2 10 2" xfId="2085" xr:uid="{00000000-0005-0000-0000-000015080000}"/>
    <cellStyle name="0_6094_REVIEW_APRIL_08 2 10 2 2" xfId="2086" xr:uid="{00000000-0005-0000-0000-000016080000}"/>
    <cellStyle name="0_6094_REVIEW_APRIL_08 2 10 3" xfId="2087" xr:uid="{00000000-0005-0000-0000-000017080000}"/>
    <cellStyle name="0_6094_REVIEW_APRIL_08 2 10 3 2" xfId="2088" xr:uid="{00000000-0005-0000-0000-000018080000}"/>
    <cellStyle name="0_6094_REVIEW_APRIL_08 2 10 4" xfId="2089" xr:uid="{00000000-0005-0000-0000-000019080000}"/>
    <cellStyle name="0_6094_REVIEW_APRIL_08 2 11" xfId="2090" xr:uid="{00000000-0005-0000-0000-00001A080000}"/>
    <cellStyle name="0_6094_REVIEW_APRIL_08 2 11 2" xfId="2091" xr:uid="{00000000-0005-0000-0000-00001B080000}"/>
    <cellStyle name="0_6094_REVIEW_APRIL_08 2 12" xfId="2092" xr:uid="{00000000-0005-0000-0000-00001C080000}"/>
    <cellStyle name="0_6094_REVIEW_APRIL_08 2 12 2" xfId="2093" xr:uid="{00000000-0005-0000-0000-00001D080000}"/>
    <cellStyle name="0_6094_REVIEW_APRIL_08 2 13" xfId="2094" xr:uid="{00000000-0005-0000-0000-00001E080000}"/>
    <cellStyle name="0_6094_REVIEW_APRIL_08 2 14" xfId="2095" xr:uid="{00000000-0005-0000-0000-00001F080000}"/>
    <cellStyle name="0_6094_REVIEW_APRIL_08 2 2" xfId="2096" xr:uid="{00000000-0005-0000-0000-000020080000}"/>
    <cellStyle name="0_6094_REVIEW_APRIL_08 2 2 10" xfId="2097" xr:uid="{00000000-0005-0000-0000-000021080000}"/>
    <cellStyle name="0_6094_REVIEW_APRIL_08 2 2 11" xfId="2098" xr:uid="{00000000-0005-0000-0000-000022080000}"/>
    <cellStyle name="0_6094_REVIEW_APRIL_08 2 2 12" xfId="2099" xr:uid="{00000000-0005-0000-0000-000023080000}"/>
    <cellStyle name="0_6094_REVIEW_APRIL_08 2 2 13" xfId="2100" xr:uid="{00000000-0005-0000-0000-000024080000}"/>
    <cellStyle name="0_6094_REVIEW_APRIL_08 2 2 2" xfId="2101" xr:uid="{00000000-0005-0000-0000-000025080000}"/>
    <cellStyle name="0_6094_REVIEW_APRIL_08 2 2 2 10" xfId="2102" xr:uid="{00000000-0005-0000-0000-000026080000}"/>
    <cellStyle name="0_6094_REVIEW_APRIL_08 2 2 2 11" xfId="2103" xr:uid="{00000000-0005-0000-0000-000027080000}"/>
    <cellStyle name="0_6094_REVIEW_APRIL_08 2 2 2 12" xfId="2104" xr:uid="{00000000-0005-0000-0000-000028080000}"/>
    <cellStyle name="0_6094_REVIEW_APRIL_08 2 2 2 2" xfId="2105" xr:uid="{00000000-0005-0000-0000-000029080000}"/>
    <cellStyle name="0_6094_REVIEW_APRIL_08 2 2 2 2 2" xfId="2106" xr:uid="{00000000-0005-0000-0000-00002A080000}"/>
    <cellStyle name="0_6094_REVIEW_APRIL_08 2 2 2 2 2 2" xfId="2107" xr:uid="{00000000-0005-0000-0000-00002B080000}"/>
    <cellStyle name="0_6094_REVIEW_APRIL_08 2 2 2 2 3" xfId="2108" xr:uid="{00000000-0005-0000-0000-00002C080000}"/>
    <cellStyle name="0_6094_REVIEW_APRIL_08 2 2 2 2 3 2" xfId="2109" xr:uid="{00000000-0005-0000-0000-00002D080000}"/>
    <cellStyle name="0_6094_REVIEW_APRIL_08 2 2 2 2 4" xfId="2110" xr:uid="{00000000-0005-0000-0000-00002E080000}"/>
    <cellStyle name="0_6094_REVIEW_APRIL_08 2 2 2 3" xfId="2111" xr:uid="{00000000-0005-0000-0000-00002F080000}"/>
    <cellStyle name="0_6094_REVIEW_APRIL_08 2 2 2 3 2" xfId="2112" xr:uid="{00000000-0005-0000-0000-000030080000}"/>
    <cellStyle name="0_6094_REVIEW_APRIL_08 2 2 2 3 2 2" xfId="2113" xr:uid="{00000000-0005-0000-0000-000031080000}"/>
    <cellStyle name="0_6094_REVIEW_APRIL_08 2 2 2 3 3" xfId="2114" xr:uid="{00000000-0005-0000-0000-000032080000}"/>
    <cellStyle name="0_6094_REVIEW_APRIL_08 2 2 2 3 3 2" xfId="2115" xr:uid="{00000000-0005-0000-0000-000033080000}"/>
    <cellStyle name="0_6094_REVIEW_APRIL_08 2 2 2 3 4" xfId="2116" xr:uid="{00000000-0005-0000-0000-000034080000}"/>
    <cellStyle name="0_6094_REVIEW_APRIL_08 2 2 2 4" xfId="2117" xr:uid="{00000000-0005-0000-0000-000035080000}"/>
    <cellStyle name="0_6094_REVIEW_APRIL_08 2 2 2 4 2" xfId="2118" xr:uid="{00000000-0005-0000-0000-000036080000}"/>
    <cellStyle name="0_6094_REVIEW_APRIL_08 2 2 2 5" xfId="2119" xr:uid="{00000000-0005-0000-0000-000037080000}"/>
    <cellStyle name="0_6094_REVIEW_APRIL_08 2 2 2 5 2" xfId="2120" xr:uid="{00000000-0005-0000-0000-000038080000}"/>
    <cellStyle name="0_6094_REVIEW_APRIL_08 2 2 2 6" xfId="2121" xr:uid="{00000000-0005-0000-0000-000039080000}"/>
    <cellStyle name="0_6094_REVIEW_APRIL_08 2 2 2 7" xfId="2122" xr:uid="{00000000-0005-0000-0000-00003A080000}"/>
    <cellStyle name="0_6094_REVIEW_APRIL_08 2 2 2 8" xfId="2123" xr:uid="{00000000-0005-0000-0000-00003B080000}"/>
    <cellStyle name="0_6094_REVIEW_APRIL_08 2 2 2 9" xfId="2124" xr:uid="{00000000-0005-0000-0000-00003C080000}"/>
    <cellStyle name="0_6094_REVIEW_APRIL_08 2 2 3" xfId="2125" xr:uid="{00000000-0005-0000-0000-00003D080000}"/>
    <cellStyle name="0_6094_REVIEW_APRIL_08 2 2 3 2" xfId="2126" xr:uid="{00000000-0005-0000-0000-00003E080000}"/>
    <cellStyle name="0_6094_REVIEW_APRIL_08 2 2 3 2 2" xfId="2127" xr:uid="{00000000-0005-0000-0000-00003F080000}"/>
    <cellStyle name="0_6094_REVIEW_APRIL_08 2 2 3 3" xfId="2128" xr:uid="{00000000-0005-0000-0000-000040080000}"/>
    <cellStyle name="0_6094_REVIEW_APRIL_08 2 2 3 3 2" xfId="2129" xr:uid="{00000000-0005-0000-0000-000041080000}"/>
    <cellStyle name="0_6094_REVIEW_APRIL_08 2 2 3 4" xfId="2130" xr:uid="{00000000-0005-0000-0000-000042080000}"/>
    <cellStyle name="0_6094_REVIEW_APRIL_08 2 2 4" xfId="2131" xr:uid="{00000000-0005-0000-0000-000043080000}"/>
    <cellStyle name="0_6094_REVIEW_APRIL_08 2 2 4 2" xfId="2132" xr:uid="{00000000-0005-0000-0000-000044080000}"/>
    <cellStyle name="0_6094_REVIEW_APRIL_08 2 2 4 2 2" xfId="2133" xr:uid="{00000000-0005-0000-0000-000045080000}"/>
    <cellStyle name="0_6094_REVIEW_APRIL_08 2 2 4 3" xfId="2134" xr:uid="{00000000-0005-0000-0000-000046080000}"/>
    <cellStyle name="0_6094_REVIEW_APRIL_08 2 2 4 3 2" xfId="2135" xr:uid="{00000000-0005-0000-0000-000047080000}"/>
    <cellStyle name="0_6094_REVIEW_APRIL_08 2 2 4 4" xfId="2136" xr:uid="{00000000-0005-0000-0000-000048080000}"/>
    <cellStyle name="0_6094_REVIEW_APRIL_08 2 2 5" xfId="2137" xr:uid="{00000000-0005-0000-0000-000049080000}"/>
    <cellStyle name="0_6094_REVIEW_APRIL_08 2 2 5 2" xfId="2138" xr:uid="{00000000-0005-0000-0000-00004A080000}"/>
    <cellStyle name="0_6094_REVIEW_APRIL_08 2 2 5 2 2" xfId="2139" xr:uid="{00000000-0005-0000-0000-00004B080000}"/>
    <cellStyle name="0_6094_REVIEW_APRIL_08 2 2 5 3" xfId="2140" xr:uid="{00000000-0005-0000-0000-00004C080000}"/>
    <cellStyle name="0_6094_REVIEW_APRIL_08 2 2 5 3 2" xfId="2141" xr:uid="{00000000-0005-0000-0000-00004D080000}"/>
    <cellStyle name="0_6094_REVIEW_APRIL_08 2 2 5 4" xfId="2142" xr:uid="{00000000-0005-0000-0000-00004E080000}"/>
    <cellStyle name="0_6094_REVIEW_APRIL_08 2 2 6" xfId="2143" xr:uid="{00000000-0005-0000-0000-00004F080000}"/>
    <cellStyle name="0_6094_REVIEW_APRIL_08 2 2 6 2" xfId="2144" xr:uid="{00000000-0005-0000-0000-000050080000}"/>
    <cellStyle name="0_6094_REVIEW_APRIL_08 2 2 7" xfId="2145" xr:uid="{00000000-0005-0000-0000-000051080000}"/>
    <cellStyle name="0_6094_REVIEW_APRIL_08 2 2 7 2" xfId="2146" xr:uid="{00000000-0005-0000-0000-000052080000}"/>
    <cellStyle name="0_6094_REVIEW_APRIL_08 2 2 8" xfId="2147" xr:uid="{00000000-0005-0000-0000-000053080000}"/>
    <cellStyle name="0_6094_REVIEW_APRIL_08 2 2 9" xfId="2148" xr:uid="{00000000-0005-0000-0000-000054080000}"/>
    <cellStyle name="0_6094_REVIEW_APRIL_08 2 3" xfId="2149" xr:uid="{00000000-0005-0000-0000-000055080000}"/>
    <cellStyle name="0_6094_REVIEW_APRIL_08 2 3 10" xfId="2150" xr:uid="{00000000-0005-0000-0000-000056080000}"/>
    <cellStyle name="0_6094_REVIEW_APRIL_08 2 3 11" xfId="2151" xr:uid="{00000000-0005-0000-0000-000057080000}"/>
    <cellStyle name="0_6094_REVIEW_APRIL_08 2 3 12" xfId="2152" xr:uid="{00000000-0005-0000-0000-000058080000}"/>
    <cellStyle name="0_6094_REVIEW_APRIL_08 2 3 2" xfId="2153" xr:uid="{00000000-0005-0000-0000-000059080000}"/>
    <cellStyle name="0_6094_REVIEW_APRIL_08 2 3 2 2" xfId="2154" xr:uid="{00000000-0005-0000-0000-00005A080000}"/>
    <cellStyle name="0_6094_REVIEW_APRIL_08 2 3 2 2 2" xfId="2155" xr:uid="{00000000-0005-0000-0000-00005B080000}"/>
    <cellStyle name="0_6094_REVIEW_APRIL_08 2 3 2 2 2 2" xfId="2156" xr:uid="{00000000-0005-0000-0000-00005C080000}"/>
    <cellStyle name="0_6094_REVIEW_APRIL_08 2 3 2 2 3" xfId="2157" xr:uid="{00000000-0005-0000-0000-00005D080000}"/>
    <cellStyle name="0_6094_REVIEW_APRIL_08 2 3 2 2 3 2" xfId="2158" xr:uid="{00000000-0005-0000-0000-00005E080000}"/>
    <cellStyle name="0_6094_REVIEW_APRIL_08 2 3 2 2 4" xfId="2159" xr:uid="{00000000-0005-0000-0000-00005F080000}"/>
    <cellStyle name="0_6094_REVIEW_APRIL_08 2 3 2 3" xfId="2160" xr:uid="{00000000-0005-0000-0000-000060080000}"/>
    <cellStyle name="0_6094_REVIEW_APRIL_08 2 3 2 3 2" xfId="2161" xr:uid="{00000000-0005-0000-0000-000061080000}"/>
    <cellStyle name="0_6094_REVIEW_APRIL_08 2 3 2 3 2 2" xfId="2162" xr:uid="{00000000-0005-0000-0000-000062080000}"/>
    <cellStyle name="0_6094_REVIEW_APRIL_08 2 3 2 3 3" xfId="2163" xr:uid="{00000000-0005-0000-0000-000063080000}"/>
    <cellStyle name="0_6094_REVIEW_APRIL_08 2 3 2 3 3 2" xfId="2164" xr:uid="{00000000-0005-0000-0000-000064080000}"/>
    <cellStyle name="0_6094_REVIEW_APRIL_08 2 3 2 3 4" xfId="2165" xr:uid="{00000000-0005-0000-0000-000065080000}"/>
    <cellStyle name="0_6094_REVIEW_APRIL_08 2 3 2 4" xfId="2166" xr:uid="{00000000-0005-0000-0000-000066080000}"/>
    <cellStyle name="0_6094_REVIEW_APRIL_08 2 3 2 4 2" xfId="2167" xr:uid="{00000000-0005-0000-0000-000067080000}"/>
    <cellStyle name="0_6094_REVIEW_APRIL_08 2 3 2 5" xfId="2168" xr:uid="{00000000-0005-0000-0000-000068080000}"/>
    <cellStyle name="0_6094_REVIEW_APRIL_08 2 3 2 5 2" xfId="2169" xr:uid="{00000000-0005-0000-0000-000069080000}"/>
    <cellStyle name="0_6094_REVIEW_APRIL_08 2 3 2 6" xfId="2170" xr:uid="{00000000-0005-0000-0000-00006A080000}"/>
    <cellStyle name="0_6094_REVIEW_APRIL_08 2 3 2 7" xfId="2171" xr:uid="{00000000-0005-0000-0000-00006B080000}"/>
    <cellStyle name="0_6094_REVIEW_APRIL_08 2 3 3" xfId="2172" xr:uid="{00000000-0005-0000-0000-00006C080000}"/>
    <cellStyle name="0_6094_REVIEW_APRIL_08 2 3 3 2" xfId="2173" xr:uid="{00000000-0005-0000-0000-00006D080000}"/>
    <cellStyle name="0_6094_REVIEW_APRIL_08 2 3 3 2 2" xfId="2174" xr:uid="{00000000-0005-0000-0000-00006E080000}"/>
    <cellStyle name="0_6094_REVIEW_APRIL_08 2 3 3 3" xfId="2175" xr:uid="{00000000-0005-0000-0000-00006F080000}"/>
    <cellStyle name="0_6094_REVIEW_APRIL_08 2 3 3 3 2" xfId="2176" xr:uid="{00000000-0005-0000-0000-000070080000}"/>
    <cellStyle name="0_6094_REVIEW_APRIL_08 2 3 3 4" xfId="2177" xr:uid="{00000000-0005-0000-0000-000071080000}"/>
    <cellStyle name="0_6094_REVIEW_APRIL_08 2 3 4" xfId="2178" xr:uid="{00000000-0005-0000-0000-000072080000}"/>
    <cellStyle name="0_6094_REVIEW_APRIL_08 2 3 4 2" xfId="2179" xr:uid="{00000000-0005-0000-0000-000073080000}"/>
    <cellStyle name="0_6094_REVIEW_APRIL_08 2 3 4 2 2" xfId="2180" xr:uid="{00000000-0005-0000-0000-000074080000}"/>
    <cellStyle name="0_6094_REVIEW_APRIL_08 2 3 4 3" xfId="2181" xr:uid="{00000000-0005-0000-0000-000075080000}"/>
    <cellStyle name="0_6094_REVIEW_APRIL_08 2 3 4 3 2" xfId="2182" xr:uid="{00000000-0005-0000-0000-000076080000}"/>
    <cellStyle name="0_6094_REVIEW_APRIL_08 2 3 4 4" xfId="2183" xr:uid="{00000000-0005-0000-0000-000077080000}"/>
    <cellStyle name="0_6094_REVIEW_APRIL_08 2 3 5" xfId="2184" xr:uid="{00000000-0005-0000-0000-000078080000}"/>
    <cellStyle name="0_6094_REVIEW_APRIL_08 2 3 5 2" xfId="2185" xr:uid="{00000000-0005-0000-0000-000079080000}"/>
    <cellStyle name="0_6094_REVIEW_APRIL_08 2 3 5 2 2" xfId="2186" xr:uid="{00000000-0005-0000-0000-00007A080000}"/>
    <cellStyle name="0_6094_REVIEW_APRIL_08 2 3 5 3" xfId="2187" xr:uid="{00000000-0005-0000-0000-00007B080000}"/>
    <cellStyle name="0_6094_REVIEW_APRIL_08 2 3 5 3 2" xfId="2188" xr:uid="{00000000-0005-0000-0000-00007C080000}"/>
    <cellStyle name="0_6094_REVIEW_APRIL_08 2 3 5 4" xfId="2189" xr:uid="{00000000-0005-0000-0000-00007D080000}"/>
    <cellStyle name="0_6094_REVIEW_APRIL_08 2 3 6" xfId="2190" xr:uid="{00000000-0005-0000-0000-00007E080000}"/>
    <cellStyle name="0_6094_REVIEW_APRIL_08 2 3 6 2" xfId="2191" xr:uid="{00000000-0005-0000-0000-00007F080000}"/>
    <cellStyle name="0_6094_REVIEW_APRIL_08 2 3 7" xfId="2192" xr:uid="{00000000-0005-0000-0000-000080080000}"/>
    <cellStyle name="0_6094_REVIEW_APRIL_08 2 3 7 2" xfId="2193" xr:uid="{00000000-0005-0000-0000-000081080000}"/>
    <cellStyle name="0_6094_REVIEW_APRIL_08 2 3 8" xfId="2194" xr:uid="{00000000-0005-0000-0000-000082080000}"/>
    <cellStyle name="0_6094_REVIEW_APRIL_08 2 3 9" xfId="2195" xr:uid="{00000000-0005-0000-0000-000083080000}"/>
    <cellStyle name="0_6094_REVIEW_APRIL_08 2 4" xfId="2196" xr:uid="{00000000-0005-0000-0000-000084080000}"/>
    <cellStyle name="0_6094_REVIEW_APRIL_08 2 4 2" xfId="2197" xr:uid="{00000000-0005-0000-0000-000085080000}"/>
    <cellStyle name="0_6094_REVIEW_APRIL_08 2 4 2 2" xfId="2198" xr:uid="{00000000-0005-0000-0000-000086080000}"/>
    <cellStyle name="0_6094_REVIEW_APRIL_08 2 4 2 2 2" xfId="2199" xr:uid="{00000000-0005-0000-0000-000087080000}"/>
    <cellStyle name="0_6094_REVIEW_APRIL_08 2 4 2 2 2 2" xfId="2200" xr:uid="{00000000-0005-0000-0000-000088080000}"/>
    <cellStyle name="0_6094_REVIEW_APRIL_08 2 4 2 2 3" xfId="2201" xr:uid="{00000000-0005-0000-0000-000089080000}"/>
    <cellStyle name="0_6094_REVIEW_APRIL_08 2 4 2 2 3 2" xfId="2202" xr:uid="{00000000-0005-0000-0000-00008A080000}"/>
    <cellStyle name="0_6094_REVIEW_APRIL_08 2 4 2 2 4" xfId="2203" xr:uid="{00000000-0005-0000-0000-00008B080000}"/>
    <cellStyle name="0_6094_REVIEW_APRIL_08 2 4 2 3" xfId="2204" xr:uid="{00000000-0005-0000-0000-00008C080000}"/>
    <cellStyle name="0_6094_REVIEW_APRIL_08 2 4 2 3 2" xfId="2205" xr:uid="{00000000-0005-0000-0000-00008D080000}"/>
    <cellStyle name="0_6094_REVIEW_APRIL_08 2 4 2 3 2 2" xfId="2206" xr:uid="{00000000-0005-0000-0000-00008E080000}"/>
    <cellStyle name="0_6094_REVIEW_APRIL_08 2 4 2 3 3" xfId="2207" xr:uid="{00000000-0005-0000-0000-00008F080000}"/>
    <cellStyle name="0_6094_REVIEW_APRIL_08 2 4 2 3 3 2" xfId="2208" xr:uid="{00000000-0005-0000-0000-000090080000}"/>
    <cellStyle name="0_6094_REVIEW_APRIL_08 2 4 2 3 4" xfId="2209" xr:uid="{00000000-0005-0000-0000-000091080000}"/>
    <cellStyle name="0_6094_REVIEW_APRIL_08 2 4 2 4" xfId="2210" xr:uid="{00000000-0005-0000-0000-000092080000}"/>
    <cellStyle name="0_6094_REVIEW_APRIL_08 2 4 2 4 2" xfId="2211" xr:uid="{00000000-0005-0000-0000-000093080000}"/>
    <cellStyle name="0_6094_REVIEW_APRIL_08 2 4 2 5" xfId="2212" xr:uid="{00000000-0005-0000-0000-000094080000}"/>
    <cellStyle name="0_6094_REVIEW_APRIL_08 2 4 2 5 2" xfId="2213" xr:uid="{00000000-0005-0000-0000-000095080000}"/>
    <cellStyle name="0_6094_REVIEW_APRIL_08 2 4 2 6" xfId="2214" xr:uid="{00000000-0005-0000-0000-000096080000}"/>
    <cellStyle name="0_6094_REVIEW_APRIL_08 2 4 3" xfId="2215" xr:uid="{00000000-0005-0000-0000-000097080000}"/>
    <cellStyle name="0_6094_REVIEW_APRIL_08 2 4 3 2" xfId="2216" xr:uid="{00000000-0005-0000-0000-000098080000}"/>
    <cellStyle name="0_6094_REVIEW_APRIL_08 2 4 3 2 2" xfId="2217" xr:uid="{00000000-0005-0000-0000-000099080000}"/>
    <cellStyle name="0_6094_REVIEW_APRIL_08 2 4 3 3" xfId="2218" xr:uid="{00000000-0005-0000-0000-00009A080000}"/>
    <cellStyle name="0_6094_REVIEW_APRIL_08 2 4 3 3 2" xfId="2219" xr:uid="{00000000-0005-0000-0000-00009B080000}"/>
    <cellStyle name="0_6094_REVIEW_APRIL_08 2 4 3 4" xfId="2220" xr:uid="{00000000-0005-0000-0000-00009C080000}"/>
    <cellStyle name="0_6094_REVIEW_APRIL_08 2 4 4" xfId="2221" xr:uid="{00000000-0005-0000-0000-00009D080000}"/>
    <cellStyle name="0_6094_REVIEW_APRIL_08 2 4 4 2" xfId="2222" xr:uid="{00000000-0005-0000-0000-00009E080000}"/>
    <cellStyle name="0_6094_REVIEW_APRIL_08 2 4 4 2 2" xfId="2223" xr:uid="{00000000-0005-0000-0000-00009F080000}"/>
    <cellStyle name="0_6094_REVIEW_APRIL_08 2 4 4 3" xfId="2224" xr:uid="{00000000-0005-0000-0000-0000A0080000}"/>
    <cellStyle name="0_6094_REVIEW_APRIL_08 2 4 4 3 2" xfId="2225" xr:uid="{00000000-0005-0000-0000-0000A1080000}"/>
    <cellStyle name="0_6094_REVIEW_APRIL_08 2 4 4 4" xfId="2226" xr:uid="{00000000-0005-0000-0000-0000A2080000}"/>
    <cellStyle name="0_6094_REVIEW_APRIL_08 2 4 5" xfId="2227" xr:uid="{00000000-0005-0000-0000-0000A3080000}"/>
    <cellStyle name="0_6094_REVIEW_APRIL_08 2 4 5 2" xfId="2228" xr:uid="{00000000-0005-0000-0000-0000A4080000}"/>
    <cellStyle name="0_6094_REVIEW_APRIL_08 2 4 5 2 2" xfId="2229" xr:uid="{00000000-0005-0000-0000-0000A5080000}"/>
    <cellStyle name="0_6094_REVIEW_APRIL_08 2 4 5 3" xfId="2230" xr:uid="{00000000-0005-0000-0000-0000A6080000}"/>
    <cellStyle name="0_6094_REVIEW_APRIL_08 2 4 5 3 2" xfId="2231" xr:uid="{00000000-0005-0000-0000-0000A7080000}"/>
    <cellStyle name="0_6094_REVIEW_APRIL_08 2 4 5 4" xfId="2232" xr:uid="{00000000-0005-0000-0000-0000A8080000}"/>
    <cellStyle name="0_6094_REVIEW_APRIL_08 2 4 6" xfId="2233" xr:uid="{00000000-0005-0000-0000-0000A9080000}"/>
    <cellStyle name="0_6094_REVIEW_APRIL_08 2 4 6 2" xfId="2234" xr:uid="{00000000-0005-0000-0000-0000AA080000}"/>
    <cellStyle name="0_6094_REVIEW_APRIL_08 2 4 7" xfId="2235" xr:uid="{00000000-0005-0000-0000-0000AB080000}"/>
    <cellStyle name="0_6094_REVIEW_APRIL_08 2 4 7 2" xfId="2236" xr:uid="{00000000-0005-0000-0000-0000AC080000}"/>
    <cellStyle name="0_6094_REVIEW_APRIL_08 2 4 8" xfId="2237" xr:uid="{00000000-0005-0000-0000-0000AD080000}"/>
    <cellStyle name="0_6094_REVIEW_APRIL_08 2 4 9" xfId="2238" xr:uid="{00000000-0005-0000-0000-0000AE080000}"/>
    <cellStyle name="0_6094_REVIEW_APRIL_08 2 5" xfId="2239" xr:uid="{00000000-0005-0000-0000-0000AF080000}"/>
    <cellStyle name="0_6094_REVIEW_APRIL_08 2 5 2" xfId="2240" xr:uid="{00000000-0005-0000-0000-0000B0080000}"/>
    <cellStyle name="0_6094_REVIEW_APRIL_08 2 5 2 2" xfId="2241" xr:uid="{00000000-0005-0000-0000-0000B1080000}"/>
    <cellStyle name="0_6094_REVIEW_APRIL_08 2 5 2 2 2" xfId="2242" xr:uid="{00000000-0005-0000-0000-0000B2080000}"/>
    <cellStyle name="0_6094_REVIEW_APRIL_08 2 5 2 2 2 2" xfId="2243" xr:uid="{00000000-0005-0000-0000-0000B3080000}"/>
    <cellStyle name="0_6094_REVIEW_APRIL_08 2 5 2 2 3" xfId="2244" xr:uid="{00000000-0005-0000-0000-0000B4080000}"/>
    <cellStyle name="0_6094_REVIEW_APRIL_08 2 5 2 2 3 2" xfId="2245" xr:uid="{00000000-0005-0000-0000-0000B5080000}"/>
    <cellStyle name="0_6094_REVIEW_APRIL_08 2 5 2 2 4" xfId="2246" xr:uid="{00000000-0005-0000-0000-0000B6080000}"/>
    <cellStyle name="0_6094_REVIEW_APRIL_08 2 5 2 3" xfId="2247" xr:uid="{00000000-0005-0000-0000-0000B7080000}"/>
    <cellStyle name="0_6094_REVIEW_APRIL_08 2 5 2 3 2" xfId="2248" xr:uid="{00000000-0005-0000-0000-0000B8080000}"/>
    <cellStyle name="0_6094_REVIEW_APRIL_08 2 5 2 3 2 2" xfId="2249" xr:uid="{00000000-0005-0000-0000-0000B9080000}"/>
    <cellStyle name="0_6094_REVIEW_APRIL_08 2 5 2 3 3" xfId="2250" xr:uid="{00000000-0005-0000-0000-0000BA080000}"/>
    <cellStyle name="0_6094_REVIEW_APRIL_08 2 5 2 3 3 2" xfId="2251" xr:uid="{00000000-0005-0000-0000-0000BB080000}"/>
    <cellStyle name="0_6094_REVIEW_APRIL_08 2 5 2 3 4" xfId="2252" xr:uid="{00000000-0005-0000-0000-0000BC080000}"/>
    <cellStyle name="0_6094_REVIEW_APRIL_08 2 5 2 4" xfId="2253" xr:uid="{00000000-0005-0000-0000-0000BD080000}"/>
    <cellStyle name="0_6094_REVIEW_APRIL_08 2 5 2 4 2" xfId="2254" xr:uid="{00000000-0005-0000-0000-0000BE080000}"/>
    <cellStyle name="0_6094_REVIEW_APRIL_08 2 5 2 5" xfId="2255" xr:uid="{00000000-0005-0000-0000-0000BF080000}"/>
    <cellStyle name="0_6094_REVIEW_APRIL_08 2 5 2 5 2" xfId="2256" xr:uid="{00000000-0005-0000-0000-0000C0080000}"/>
    <cellStyle name="0_6094_REVIEW_APRIL_08 2 5 2 6" xfId="2257" xr:uid="{00000000-0005-0000-0000-0000C1080000}"/>
    <cellStyle name="0_6094_REVIEW_APRIL_08 2 5 3" xfId="2258" xr:uid="{00000000-0005-0000-0000-0000C2080000}"/>
    <cellStyle name="0_6094_REVIEW_APRIL_08 2 5 3 2" xfId="2259" xr:uid="{00000000-0005-0000-0000-0000C3080000}"/>
    <cellStyle name="0_6094_REVIEW_APRIL_08 2 5 3 2 2" xfId="2260" xr:uid="{00000000-0005-0000-0000-0000C4080000}"/>
    <cellStyle name="0_6094_REVIEW_APRIL_08 2 5 3 3" xfId="2261" xr:uid="{00000000-0005-0000-0000-0000C5080000}"/>
    <cellStyle name="0_6094_REVIEW_APRIL_08 2 5 3 3 2" xfId="2262" xr:uid="{00000000-0005-0000-0000-0000C6080000}"/>
    <cellStyle name="0_6094_REVIEW_APRIL_08 2 5 3 4" xfId="2263" xr:uid="{00000000-0005-0000-0000-0000C7080000}"/>
    <cellStyle name="0_6094_REVIEW_APRIL_08 2 5 4" xfId="2264" xr:uid="{00000000-0005-0000-0000-0000C8080000}"/>
    <cellStyle name="0_6094_REVIEW_APRIL_08 2 5 4 2" xfId="2265" xr:uid="{00000000-0005-0000-0000-0000C9080000}"/>
    <cellStyle name="0_6094_REVIEW_APRIL_08 2 5 4 2 2" xfId="2266" xr:uid="{00000000-0005-0000-0000-0000CA080000}"/>
    <cellStyle name="0_6094_REVIEW_APRIL_08 2 5 4 3" xfId="2267" xr:uid="{00000000-0005-0000-0000-0000CB080000}"/>
    <cellStyle name="0_6094_REVIEW_APRIL_08 2 5 4 3 2" xfId="2268" xr:uid="{00000000-0005-0000-0000-0000CC080000}"/>
    <cellStyle name="0_6094_REVIEW_APRIL_08 2 5 4 4" xfId="2269" xr:uid="{00000000-0005-0000-0000-0000CD080000}"/>
    <cellStyle name="0_6094_REVIEW_APRIL_08 2 5 5" xfId="2270" xr:uid="{00000000-0005-0000-0000-0000CE080000}"/>
    <cellStyle name="0_6094_REVIEW_APRIL_08 2 5 5 2" xfId="2271" xr:uid="{00000000-0005-0000-0000-0000CF080000}"/>
    <cellStyle name="0_6094_REVIEW_APRIL_08 2 5 5 2 2" xfId="2272" xr:uid="{00000000-0005-0000-0000-0000D0080000}"/>
    <cellStyle name="0_6094_REVIEW_APRIL_08 2 5 5 3" xfId="2273" xr:uid="{00000000-0005-0000-0000-0000D1080000}"/>
    <cellStyle name="0_6094_REVIEW_APRIL_08 2 5 5 3 2" xfId="2274" xr:uid="{00000000-0005-0000-0000-0000D2080000}"/>
    <cellStyle name="0_6094_REVIEW_APRIL_08 2 5 5 4" xfId="2275" xr:uid="{00000000-0005-0000-0000-0000D3080000}"/>
    <cellStyle name="0_6094_REVIEW_APRIL_08 2 5 6" xfId="2276" xr:uid="{00000000-0005-0000-0000-0000D4080000}"/>
    <cellStyle name="0_6094_REVIEW_APRIL_08 2 5 6 2" xfId="2277" xr:uid="{00000000-0005-0000-0000-0000D5080000}"/>
    <cellStyle name="0_6094_REVIEW_APRIL_08 2 5 7" xfId="2278" xr:uid="{00000000-0005-0000-0000-0000D6080000}"/>
    <cellStyle name="0_6094_REVIEW_APRIL_08 2 5 7 2" xfId="2279" xr:uid="{00000000-0005-0000-0000-0000D7080000}"/>
    <cellStyle name="0_6094_REVIEW_APRIL_08 2 5 8" xfId="2280" xr:uid="{00000000-0005-0000-0000-0000D8080000}"/>
    <cellStyle name="0_6094_REVIEW_APRIL_08 2 5 9" xfId="2281" xr:uid="{00000000-0005-0000-0000-0000D9080000}"/>
    <cellStyle name="0_6094_REVIEW_APRIL_08 2 6" xfId="2282" xr:uid="{00000000-0005-0000-0000-0000DA080000}"/>
    <cellStyle name="0_6094_REVIEW_APRIL_08 2 6 2" xfId="2283" xr:uid="{00000000-0005-0000-0000-0000DB080000}"/>
    <cellStyle name="0_6094_REVIEW_APRIL_08 2 6 2 2" xfId="2284" xr:uid="{00000000-0005-0000-0000-0000DC080000}"/>
    <cellStyle name="0_6094_REVIEW_APRIL_08 2 6 2 2 2" xfId="2285" xr:uid="{00000000-0005-0000-0000-0000DD080000}"/>
    <cellStyle name="0_6094_REVIEW_APRIL_08 2 6 2 2 2 2" xfId="2286" xr:uid="{00000000-0005-0000-0000-0000DE080000}"/>
    <cellStyle name="0_6094_REVIEW_APRIL_08 2 6 2 2 3" xfId="2287" xr:uid="{00000000-0005-0000-0000-0000DF080000}"/>
    <cellStyle name="0_6094_REVIEW_APRIL_08 2 6 2 2 3 2" xfId="2288" xr:uid="{00000000-0005-0000-0000-0000E0080000}"/>
    <cellStyle name="0_6094_REVIEW_APRIL_08 2 6 2 2 4" xfId="2289" xr:uid="{00000000-0005-0000-0000-0000E1080000}"/>
    <cellStyle name="0_6094_REVIEW_APRIL_08 2 6 2 3" xfId="2290" xr:uid="{00000000-0005-0000-0000-0000E2080000}"/>
    <cellStyle name="0_6094_REVIEW_APRIL_08 2 6 2 3 2" xfId="2291" xr:uid="{00000000-0005-0000-0000-0000E3080000}"/>
    <cellStyle name="0_6094_REVIEW_APRIL_08 2 6 2 3 2 2" xfId="2292" xr:uid="{00000000-0005-0000-0000-0000E4080000}"/>
    <cellStyle name="0_6094_REVIEW_APRIL_08 2 6 2 3 3" xfId="2293" xr:uid="{00000000-0005-0000-0000-0000E5080000}"/>
    <cellStyle name="0_6094_REVIEW_APRIL_08 2 6 2 3 3 2" xfId="2294" xr:uid="{00000000-0005-0000-0000-0000E6080000}"/>
    <cellStyle name="0_6094_REVIEW_APRIL_08 2 6 2 3 4" xfId="2295" xr:uid="{00000000-0005-0000-0000-0000E7080000}"/>
    <cellStyle name="0_6094_REVIEW_APRIL_08 2 6 2 4" xfId="2296" xr:uid="{00000000-0005-0000-0000-0000E8080000}"/>
    <cellStyle name="0_6094_REVIEW_APRIL_08 2 6 2 4 2" xfId="2297" xr:uid="{00000000-0005-0000-0000-0000E9080000}"/>
    <cellStyle name="0_6094_REVIEW_APRIL_08 2 6 2 5" xfId="2298" xr:uid="{00000000-0005-0000-0000-0000EA080000}"/>
    <cellStyle name="0_6094_REVIEW_APRIL_08 2 6 2 5 2" xfId="2299" xr:uid="{00000000-0005-0000-0000-0000EB080000}"/>
    <cellStyle name="0_6094_REVIEW_APRIL_08 2 6 2 6" xfId="2300" xr:uid="{00000000-0005-0000-0000-0000EC080000}"/>
    <cellStyle name="0_6094_REVIEW_APRIL_08 2 6 3" xfId="2301" xr:uid="{00000000-0005-0000-0000-0000ED080000}"/>
    <cellStyle name="0_6094_REVIEW_APRIL_08 2 6 3 2" xfId="2302" xr:uid="{00000000-0005-0000-0000-0000EE080000}"/>
    <cellStyle name="0_6094_REVIEW_APRIL_08 2 6 3 2 2" xfId="2303" xr:uid="{00000000-0005-0000-0000-0000EF080000}"/>
    <cellStyle name="0_6094_REVIEW_APRIL_08 2 6 3 3" xfId="2304" xr:uid="{00000000-0005-0000-0000-0000F0080000}"/>
    <cellStyle name="0_6094_REVIEW_APRIL_08 2 6 3 3 2" xfId="2305" xr:uid="{00000000-0005-0000-0000-0000F1080000}"/>
    <cellStyle name="0_6094_REVIEW_APRIL_08 2 6 3 4" xfId="2306" xr:uid="{00000000-0005-0000-0000-0000F2080000}"/>
    <cellStyle name="0_6094_REVIEW_APRIL_08 2 6 4" xfId="2307" xr:uid="{00000000-0005-0000-0000-0000F3080000}"/>
    <cellStyle name="0_6094_REVIEW_APRIL_08 2 6 4 2" xfId="2308" xr:uid="{00000000-0005-0000-0000-0000F4080000}"/>
    <cellStyle name="0_6094_REVIEW_APRIL_08 2 6 4 2 2" xfId="2309" xr:uid="{00000000-0005-0000-0000-0000F5080000}"/>
    <cellStyle name="0_6094_REVIEW_APRIL_08 2 6 4 3" xfId="2310" xr:uid="{00000000-0005-0000-0000-0000F6080000}"/>
    <cellStyle name="0_6094_REVIEW_APRIL_08 2 6 4 3 2" xfId="2311" xr:uid="{00000000-0005-0000-0000-0000F7080000}"/>
    <cellStyle name="0_6094_REVIEW_APRIL_08 2 6 4 4" xfId="2312" xr:uid="{00000000-0005-0000-0000-0000F8080000}"/>
    <cellStyle name="0_6094_REVIEW_APRIL_08 2 6 5" xfId="2313" xr:uid="{00000000-0005-0000-0000-0000F9080000}"/>
    <cellStyle name="0_6094_REVIEW_APRIL_08 2 6 5 2" xfId="2314" xr:uid="{00000000-0005-0000-0000-0000FA080000}"/>
    <cellStyle name="0_6094_REVIEW_APRIL_08 2 6 5 2 2" xfId="2315" xr:uid="{00000000-0005-0000-0000-0000FB080000}"/>
    <cellStyle name="0_6094_REVIEW_APRIL_08 2 6 5 3" xfId="2316" xr:uid="{00000000-0005-0000-0000-0000FC080000}"/>
    <cellStyle name="0_6094_REVIEW_APRIL_08 2 6 5 3 2" xfId="2317" xr:uid="{00000000-0005-0000-0000-0000FD080000}"/>
    <cellStyle name="0_6094_REVIEW_APRIL_08 2 6 5 4" xfId="2318" xr:uid="{00000000-0005-0000-0000-0000FE080000}"/>
    <cellStyle name="0_6094_REVIEW_APRIL_08 2 6 6" xfId="2319" xr:uid="{00000000-0005-0000-0000-0000FF080000}"/>
    <cellStyle name="0_6094_REVIEW_APRIL_08 2 6 6 2" xfId="2320" xr:uid="{00000000-0005-0000-0000-000000090000}"/>
    <cellStyle name="0_6094_REVIEW_APRIL_08 2 6 7" xfId="2321" xr:uid="{00000000-0005-0000-0000-000001090000}"/>
    <cellStyle name="0_6094_REVIEW_APRIL_08 2 6 7 2" xfId="2322" xr:uid="{00000000-0005-0000-0000-000002090000}"/>
    <cellStyle name="0_6094_REVIEW_APRIL_08 2 6 8" xfId="2323" xr:uid="{00000000-0005-0000-0000-000003090000}"/>
    <cellStyle name="0_6094_REVIEW_APRIL_08 2 7" xfId="2324" xr:uid="{00000000-0005-0000-0000-000004090000}"/>
    <cellStyle name="0_6094_REVIEW_APRIL_08 2 7 2" xfId="2325" xr:uid="{00000000-0005-0000-0000-000005090000}"/>
    <cellStyle name="0_6094_REVIEW_APRIL_08 2 7 2 2" xfId="2326" xr:uid="{00000000-0005-0000-0000-000006090000}"/>
    <cellStyle name="0_6094_REVIEW_APRIL_08 2 7 2 2 2" xfId="2327" xr:uid="{00000000-0005-0000-0000-000007090000}"/>
    <cellStyle name="0_6094_REVIEW_APRIL_08 2 7 2 3" xfId="2328" xr:uid="{00000000-0005-0000-0000-000008090000}"/>
    <cellStyle name="0_6094_REVIEW_APRIL_08 2 7 2 3 2" xfId="2329" xr:uid="{00000000-0005-0000-0000-000009090000}"/>
    <cellStyle name="0_6094_REVIEW_APRIL_08 2 7 2 4" xfId="2330" xr:uid="{00000000-0005-0000-0000-00000A090000}"/>
    <cellStyle name="0_6094_REVIEW_APRIL_08 2 7 3" xfId="2331" xr:uid="{00000000-0005-0000-0000-00000B090000}"/>
    <cellStyle name="0_6094_REVIEW_APRIL_08 2 7 3 2" xfId="2332" xr:uid="{00000000-0005-0000-0000-00000C090000}"/>
    <cellStyle name="0_6094_REVIEW_APRIL_08 2 7 3 2 2" xfId="2333" xr:uid="{00000000-0005-0000-0000-00000D090000}"/>
    <cellStyle name="0_6094_REVIEW_APRIL_08 2 7 3 3" xfId="2334" xr:uid="{00000000-0005-0000-0000-00000E090000}"/>
    <cellStyle name="0_6094_REVIEW_APRIL_08 2 7 3 3 2" xfId="2335" xr:uid="{00000000-0005-0000-0000-00000F090000}"/>
    <cellStyle name="0_6094_REVIEW_APRIL_08 2 7 3 4" xfId="2336" xr:uid="{00000000-0005-0000-0000-000010090000}"/>
    <cellStyle name="0_6094_REVIEW_APRIL_08 2 7 4" xfId="2337" xr:uid="{00000000-0005-0000-0000-000011090000}"/>
    <cellStyle name="0_6094_REVIEW_APRIL_08 2 7 4 2" xfId="2338" xr:uid="{00000000-0005-0000-0000-000012090000}"/>
    <cellStyle name="0_6094_REVIEW_APRIL_08 2 7 5" xfId="2339" xr:uid="{00000000-0005-0000-0000-000013090000}"/>
    <cellStyle name="0_6094_REVIEW_APRIL_08 2 7 5 2" xfId="2340" xr:uid="{00000000-0005-0000-0000-000014090000}"/>
    <cellStyle name="0_6094_REVIEW_APRIL_08 2 7 6" xfId="2341" xr:uid="{00000000-0005-0000-0000-000015090000}"/>
    <cellStyle name="0_6094_REVIEW_APRIL_08 2 8" xfId="2342" xr:uid="{00000000-0005-0000-0000-000016090000}"/>
    <cellStyle name="0_6094_REVIEW_APRIL_08 2 8 2" xfId="2343" xr:uid="{00000000-0005-0000-0000-000017090000}"/>
    <cellStyle name="0_6094_REVIEW_APRIL_08 2 8 2 2" xfId="2344" xr:uid="{00000000-0005-0000-0000-000018090000}"/>
    <cellStyle name="0_6094_REVIEW_APRIL_08 2 8 3" xfId="2345" xr:uid="{00000000-0005-0000-0000-000019090000}"/>
    <cellStyle name="0_6094_REVIEW_APRIL_08 2 8 3 2" xfId="2346" xr:uid="{00000000-0005-0000-0000-00001A090000}"/>
    <cellStyle name="0_6094_REVIEW_APRIL_08 2 8 4" xfId="2347" xr:uid="{00000000-0005-0000-0000-00001B090000}"/>
    <cellStyle name="0_6094_REVIEW_APRIL_08 2 9" xfId="2348" xr:uid="{00000000-0005-0000-0000-00001C090000}"/>
    <cellStyle name="0_6094_REVIEW_APRIL_08 2 9 2" xfId="2349" xr:uid="{00000000-0005-0000-0000-00001D090000}"/>
    <cellStyle name="0_6094_REVIEW_APRIL_08 2 9 2 2" xfId="2350" xr:uid="{00000000-0005-0000-0000-00001E090000}"/>
    <cellStyle name="0_6094_REVIEW_APRIL_08 2 9 3" xfId="2351" xr:uid="{00000000-0005-0000-0000-00001F090000}"/>
    <cellStyle name="0_6094_REVIEW_APRIL_08 2 9 3 2" xfId="2352" xr:uid="{00000000-0005-0000-0000-000020090000}"/>
    <cellStyle name="0_6094_REVIEW_APRIL_08 2 9 4" xfId="2353" xr:uid="{00000000-0005-0000-0000-000021090000}"/>
    <cellStyle name="0_6094_REVIEW_APRIL_08 20" xfId="2354" xr:uid="{00000000-0005-0000-0000-000022090000}"/>
    <cellStyle name="0_6094_REVIEW_APRIL_08 21" xfId="2355" xr:uid="{00000000-0005-0000-0000-000023090000}"/>
    <cellStyle name="0_6094_REVIEW_APRIL_08 22" xfId="2356" xr:uid="{00000000-0005-0000-0000-000024090000}"/>
    <cellStyle name="0_6094_REVIEW_APRIL_08 23" xfId="2357" xr:uid="{00000000-0005-0000-0000-000025090000}"/>
    <cellStyle name="0_6094_REVIEW_APRIL_08 24" xfId="2358" xr:uid="{00000000-0005-0000-0000-000026090000}"/>
    <cellStyle name="0_6094_REVIEW_APRIL_08 25" xfId="2359" xr:uid="{00000000-0005-0000-0000-000027090000}"/>
    <cellStyle name="0_6094_REVIEW_APRIL_08 26" xfId="2360" xr:uid="{00000000-0005-0000-0000-000028090000}"/>
    <cellStyle name="0_6094_REVIEW_APRIL_08 27" xfId="2361" xr:uid="{00000000-0005-0000-0000-000029090000}"/>
    <cellStyle name="0_6094_REVIEW_APRIL_08 28" xfId="2362" xr:uid="{00000000-0005-0000-0000-00002A090000}"/>
    <cellStyle name="0_6094_REVIEW_APRIL_08 29" xfId="2363" xr:uid="{00000000-0005-0000-0000-00002B090000}"/>
    <cellStyle name="0_6094_REVIEW_APRIL_08 3" xfId="2364" xr:uid="{00000000-0005-0000-0000-00002C090000}"/>
    <cellStyle name="0_6094_REVIEW_APRIL_08 3 10" xfId="2365" xr:uid="{00000000-0005-0000-0000-00002D090000}"/>
    <cellStyle name="0_6094_REVIEW_APRIL_08 3 10 2" xfId="2366" xr:uid="{00000000-0005-0000-0000-00002E090000}"/>
    <cellStyle name="0_6094_REVIEW_APRIL_08 3 10 2 2" xfId="2367" xr:uid="{00000000-0005-0000-0000-00002F090000}"/>
    <cellStyle name="0_6094_REVIEW_APRIL_08 3 10 3" xfId="2368" xr:uid="{00000000-0005-0000-0000-000030090000}"/>
    <cellStyle name="0_6094_REVIEW_APRIL_08 3 10 3 2" xfId="2369" xr:uid="{00000000-0005-0000-0000-000031090000}"/>
    <cellStyle name="0_6094_REVIEW_APRIL_08 3 10 4" xfId="2370" xr:uid="{00000000-0005-0000-0000-000032090000}"/>
    <cellStyle name="0_6094_REVIEW_APRIL_08 3 11" xfId="2371" xr:uid="{00000000-0005-0000-0000-000033090000}"/>
    <cellStyle name="0_6094_REVIEW_APRIL_08 3 11 2" xfId="2372" xr:uid="{00000000-0005-0000-0000-000034090000}"/>
    <cellStyle name="0_6094_REVIEW_APRIL_08 3 12" xfId="2373" xr:uid="{00000000-0005-0000-0000-000035090000}"/>
    <cellStyle name="0_6094_REVIEW_APRIL_08 3 12 2" xfId="2374" xr:uid="{00000000-0005-0000-0000-000036090000}"/>
    <cellStyle name="0_6094_REVIEW_APRIL_08 3 13" xfId="2375" xr:uid="{00000000-0005-0000-0000-000037090000}"/>
    <cellStyle name="0_6094_REVIEW_APRIL_08 3 14" xfId="2376" xr:uid="{00000000-0005-0000-0000-000038090000}"/>
    <cellStyle name="0_6094_REVIEW_APRIL_08 3 2" xfId="2377" xr:uid="{00000000-0005-0000-0000-000039090000}"/>
    <cellStyle name="0_6094_REVIEW_APRIL_08 3 2 10" xfId="2378" xr:uid="{00000000-0005-0000-0000-00003A090000}"/>
    <cellStyle name="0_6094_REVIEW_APRIL_08 3 2 11" xfId="2379" xr:uid="{00000000-0005-0000-0000-00003B090000}"/>
    <cellStyle name="0_6094_REVIEW_APRIL_08 3 2 12" xfId="2380" xr:uid="{00000000-0005-0000-0000-00003C090000}"/>
    <cellStyle name="0_6094_REVIEW_APRIL_08 3 2 2" xfId="2381" xr:uid="{00000000-0005-0000-0000-00003D090000}"/>
    <cellStyle name="0_6094_REVIEW_APRIL_08 3 2 2 2" xfId="2382" xr:uid="{00000000-0005-0000-0000-00003E090000}"/>
    <cellStyle name="0_6094_REVIEW_APRIL_08 3 2 2 2 2" xfId="2383" xr:uid="{00000000-0005-0000-0000-00003F090000}"/>
    <cellStyle name="0_6094_REVIEW_APRIL_08 3 2 2 2 2 2" xfId="2384" xr:uid="{00000000-0005-0000-0000-000040090000}"/>
    <cellStyle name="0_6094_REVIEW_APRIL_08 3 2 2 2 3" xfId="2385" xr:uid="{00000000-0005-0000-0000-000041090000}"/>
    <cellStyle name="0_6094_REVIEW_APRIL_08 3 2 2 2 3 2" xfId="2386" xr:uid="{00000000-0005-0000-0000-000042090000}"/>
    <cellStyle name="0_6094_REVIEW_APRIL_08 3 2 2 2 4" xfId="2387" xr:uid="{00000000-0005-0000-0000-000043090000}"/>
    <cellStyle name="0_6094_REVIEW_APRIL_08 3 2 2 3" xfId="2388" xr:uid="{00000000-0005-0000-0000-000044090000}"/>
    <cellStyle name="0_6094_REVIEW_APRIL_08 3 2 2 3 2" xfId="2389" xr:uid="{00000000-0005-0000-0000-000045090000}"/>
    <cellStyle name="0_6094_REVIEW_APRIL_08 3 2 2 3 2 2" xfId="2390" xr:uid="{00000000-0005-0000-0000-000046090000}"/>
    <cellStyle name="0_6094_REVIEW_APRIL_08 3 2 2 3 3" xfId="2391" xr:uid="{00000000-0005-0000-0000-000047090000}"/>
    <cellStyle name="0_6094_REVIEW_APRIL_08 3 2 2 3 3 2" xfId="2392" xr:uid="{00000000-0005-0000-0000-000048090000}"/>
    <cellStyle name="0_6094_REVIEW_APRIL_08 3 2 2 3 4" xfId="2393" xr:uid="{00000000-0005-0000-0000-000049090000}"/>
    <cellStyle name="0_6094_REVIEW_APRIL_08 3 2 2 4" xfId="2394" xr:uid="{00000000-0005-0000-0000-00004A090000}"/>
    <cellStyle name="0_6094_REVIEW_APRIL_08 3 2 2 4 2" xfId="2395" xr:uid="{00000000-0005-0000-0000-00004B090000}"/>
    <cellStyle name="0_6094_REVIEW_APRIL_08 3 2 2 5" xfId="2396" xr:uid="{00000000-0005-0000-0000-00004C090000}"/>
    <cellStyle name="0_6094_REVIEW_APRIL_08 3 2 2 5 2" xfId="2397" xr:uid="{00000000-0005-0000-0000-00004D090000}"/>
    <cellStyle name="0_6094_REVIEW_APRIL_08 3 2 2 6" xfId="2398" xr:uid="{00000000-0005-0000-0000-00004E090000}"/>
    <cellStyle name="0_6094_REVIEW_APRIL_08 3 2 3" xfId="2399" xr:uid="{00000000-0005-0000-0000-00004F090000}"/>
    <cellStyle name="0_6094_REVIEW_APRIL_08 3 2 3 2" xfId="2400" xr:uid="{00000000-0005-0000-0000-000050090000}"/>
    <cellStyle name="0_6094_REVIEW_APRIL_08 3 2 3 2 2" xfId="2401" xr:uid="{00000000-0005-0000-0000-000051090000}"/>
    <cellStyle name="0_6094_REVIEW_APRIL_08 3 2 3 3" xfId="2402" xr:uid="{00000000-0005-0000-0000-000052090000}"/>
    <cellStyle name="0_6094_REVIEW_APRIL_08 3 2 3 3 2" xfId="2403" xr:uid="{00000000-0005-0000-0000-000053090000}"/>
    <cellStyle name="0_6094_REVIEW_APRIL_08 3 2 3 4" xfId="2404" xr:uid="{00000000-0005-0000-0000-000054090000}"/>
    <cellStyle name="0_6094_REVIEW_APRIL_08 3 2 4" xfId="2405" xr:uid="{00000000-0005-0000-0000-000055090000}"/>
    <cellStyle name="0_6094_REVIEW_APRIL_08 3 2 4 2" xfId="2406" xr:uid="{00000000-0005-0000-0000-000056090000}"/>
    <cellStyle name="0_6094_REVIEW_APRIL_08 3 2 4 2 2" xfId="2407" xr:uid="{00000000-0005-0000-0000-000057090000}"/>
    <cellStyle name="0_6094_REVIEW_APRIL_08 3 2 4 3" xfId="2408" xr:uid="{00000000-0005-0000-0000-000058090000}"/>
    <cellStyle name="0_6094_REVIEW_APRIL_08 3 2 4 3 2" xfId="2409" xr:uid="{00000000-0005-0000-0000-000059090000}"/>
    <cellStyle name="0_6094_REVIEW_APRIL_08 3 2 4 4" xfId="2410" xr:uid="{00000000-0005-0000-0000-00005A090000}"/>
    <cellStyle name="0_6094_REVIEW_APRIL_08 3 2 5" xfId="2411" xr:uid="{00000000-0005-0000-0000-00005B090000}"/>
    <cellStyle name="0_6094_REVIEW_APRIL_08 3 2 5 2" xfId="2412" xr:uid="{00000000-0005-0000-0000-00005C090000}"/>
    <cellStyle name="0_6094_REVIEW_APRIL_08 3 2 5 2 2" xfId="2413" xr:uid="{00000000-0005-0000-0000-00005D090000}"/>
    <cellStyle name="0_6094_REVIEW_APRIL_08 3 2 5 3" xfId="2414" xr:uid="{00000000-0005-0000-0000-00005E090000}"/>
    <cellStyle name="0_6094_REVIEW_APRIL_08 3 2 5 3 2" xfId="2415" xr:uid="{00000000-0005-0000-0000-00005F090000}"/>
    <cellStyle name="0_6094_REVIEW_APRIL_08 3 2 5 4" xfId="2416" xr:uid="{00000000-0005-0000-0000-000060090000}"/>
    <cellStyle name="0_6094_REVIEW_APRIL_08 3 2 6" xfId="2417" xr:uid="{00000000-0005-0000-0000-000061090000}"/>
    <cellStyle name="0_6094_REVIEW_APRIL_08 3 2 6 2" xfId="2418" xr:uid="{00000000-0005-0000-0000-000062090000}"/>
    <cellStyle name="0_6094_REVIEW_APRIL_08 3 2 7" xfId="2419" xr:uid="{00000000-0005-0000-0000-000063090000}"/>
    <cellStyle name="0_6094_REVIEW_APRIL_08 3 2 7 2" xfId="2420" xr:uid="{00000000-0005-0000-0000-000064090000}"/>
    <cellStyle name="0_6094_REVIEW_APRIL_08 3 2 8" xfId="2421" xr:uid="{00000000-0005-0000-0000-000065090000}"/>
    <cellStyle name="0_6094_REVIEW_APRIL_08 3 2 9" xfId="2422" xr:uid="{00000000-0005-0000-0000-000066090000}"/>
    <cellStyle name="0_6094_REVIEW_APRIL_08 3 3" xfId="2423" xr:uid="{00000000-0005-0000-0000-000067090000}"/>
    <cellStyle name="0_6094_REVIEW_APRIL_08 3 3 2" xfId="2424" xr:uid="{00000000-0005-0000-0000-000068090000}"/>
    <cellStyle name="0_6094_REVIEW_APRIL_08 3 3 2 2" xfId="2425" xr:uid="{00000000-0005-0000-0000-000069090000}"/>
    <cellStyle name="0_6094_REVIEW_APRIL_08 3 3 2 2 2" xfId="2426" xr:uid="{00000000-0005-0000-0000-00006A090000}"/>
    <cellStyle name="0_6094_REVIEW_APRIL_08 3 3 2 2 2 2" xfId="2427" xr:uid="{00000000-0005-0000-0000-00006B090000}"/>
    <cellStyle name="0_6094_REVIEW_APRIL_08 3 3 2 2 3" xfId="2428" xr:uid="{00000000-0005-0000-0000-00006C090000}"/>
    <cellStyle name="0_6094_REVIEW_APRIL_08 3 3 2 2 3 2" xfId="2429" xr:uid="{00000000-0005-0000-0000-00006D090000}"/>
    <cellStyle name="0_6094_REVIEW_APRIL_08 3 3 2 2 4" xfId="2430" xr:uid="{00000000-0005-0000-0000-00006E090000}"/>
    <cellStyle name="0_6094_REVIEW_APRIL_08 3 3 2 3" xfId="2431" xr:uid="{00000000-0005-0000-0000-00006F090000}"/>
    <cellStyle name="0_6094_REVIEW_APRIL_08 3 3 2 3 2" xfId="2432" xr:uid="{00000000-0005-0000-0000-000070090000}"/>
    <cellStyle name="0_6094_REVIEW_APRIL_08 3 3 2 3 2 2" xfId="2433" xr:uid="{00000000-0005-0000-0000-000071090000}"/>
    <cellStyle name="0_6094_REVIEW_APRIL_08 3 3 2 3 3" xfId="2434" xr:uid="{00000000-0005-0000-0000-000072090000}"/>
    <cellStyle name="0_6094_REVIEW_APRIL_08 3 3 2 3 3 2" xfId="2435" xr:uid="{00000000-0005-0000-0000-000073090000}"/>
    <cellStyle name="0_6094_REVIEW_APRIL_08 3 3 2 3 4" xfId="2436" xr:uid="{00000000-0005-0000-0000-000074090000}"/>
    <cellStyle name="0_6094_REVIEW_APRIL_08 3 3 2 4" xfId="2437" xr:uid="{00000000-0005-0000-0000-000075090000}"/>
    <cellStyle name="0_6094_REVIEW_APRIL_08 3 3 2 4 2" xfId="2438" xr:uid="{00000000-0005-0000-0000-000076090000}"/>
    <cellStyle name="0_6094_REVIEW_APRIL_08 3 3 2 5" xfId="2439" xr:uid="{00000000-0005-0000-0000-000077090000}"/>
    <cellStyle name="0_6094_REVIEW_APRIL_08 3 3 2 5 2" xfId="2440" xr:uid="{00000000-0005-0000-0000-000078090000}"/>
    <cellStyle name="0_6094_REVIEW_APRIL_08 3 3 2 6" xfId="2441" xr:uid="{00000000-0005-0000-0000-000079090000}"/>
    <cellStyle name="0_6094_REVIEW_APRIL_08 3 3 3" xfId="2442" xr:uid="{00000000-0005-0000-0000-00007A090000}"/>
    <cellStyle name="0_6094_REVIEW_APRIL_08 3 3 3 2" xfId="2443" xr:uid="{00000000-0005-0000-0000-00007B090000}"/>
    <cellStyle name="0_6094_REVIEW_APRIL_08 3 3 3 2 2" xfId="2444" xr:uid="{00000000-0005-0000-0000-00007C090000}"/>
    <cellStyle name="0_6094_REVIEW_APRIL_08 3 3 3 3" xfId="2445" xr:uid="{00000000-0005-0000-0000-00007D090000}"/>
    <cellStyle name="0_6094_REVIEW_APRIL_08 3 3 3 3 2" xfId="2446" xr:uid="{00000000-0005-0000-0000-00007E090000}"/>
    <cellStyle name="0_6094_REVIEW_APRIL_08 3 3 3 4" xfId="2447" xr:uid="{00000000-0005-0000-0000-00007F090000}"/>
    <cellStyle name="0_6094_REVIEW_APRIL_08 3 3 4" xfId="2448" xr:uid="{00000000-0005-0000-0000-000080090000}"/>
    <cellStyle name="0_6094_REVIEW_APRIL_08 3 3 4 2" xfId="2449" xr:uid="{00000000-0005-0000-0000-000081090000}"/>
    <cellStyle name="0_6094_REVIEW_APRIL_08 3 3 4 2 2" xfId="2450" xr:uid="{00000000-0005-0000-0000-000082090000}"/>
    <cellStyle name="0_6094_REVIEW_APRIL_08 3 3 4 3" xfId="2451" xr:uid="{00000000-0005-0000-0000-000083090000}"/>
    <cellStyle name="0_6094_REVIEW_APRIL_08 3 3 4 3 2" xfId="2452" xr:uid="{00000000-0005-0000-0000-000084090000}"/>
    <cellStyle name="0_6094_REVIEW_APRIL_08 3 3 4 4" xfId="2453" xr:uid="{00000000-0005-0000-0000-000085090000}"/>
    <cellStyle name="0_6094_REVIEW_APRIL_08 3 3 5" xfId="2454" xr:uid="{00000000-0005-0000-0000-000086090000}"/>
    <cellStyle name="0_6094_REVIEW_APRIL_08 3 3 5 2" xfId="2455" xr:uid="{00000000-0005-0000-0000-000087090000}"/>
    <cellStyle name="0_6094_REVIEW_APRIL_08 3 3 5 2 2" xfId="2456" xr:uid="{00000000-0005-0000-0000-000088090000}"/>
    <cellStyle name="0_6094_REVIEW_APRIL_08 3 3 5 3" xfId="2457" xr:uid="{00000000-0005-0000-0000-000089090000}"/>
    <cellStyle name="0_6094_REVIEW_APRIL_08 3 3 5 3 2" xfId="2458" xr:uid="{00000000-0005-0000-0000-00008A090000}"/>
    <cellStyle name="0_6094_REVIEW_APRIL_08 3 3 5 4" xfId="2459" xr:uid="{00000000-0005-0000-0000-00008B090000}"/>
    <cellStyle name="0_6094_REVIEW_APRIL_08 3 3 6" xfId="2460" xr:uid="{00000000-0005-0000-0000-00008C090000}"/>
    <cellStyle name="0_6094_REVIEW_APRIL_08 3 3 6 2" xfId="2461" xr:uid="{00000000-0005-0000-0000-00008D090000}"/>
    <cellStyle name="0_6094_REVIEW_APRIL_08 3 3 7" xfId="2462" xr:uid="{00000000-0005-0000-0000-00008E090000}"/>
    <cellStyle name="0_6094_REVIEW_APRIL_08 3 3 7 2" xfId="2463" xr:uid="{00000000-0005-0000-0000-00008F090000}"/>
    <cellStyle name="0_6094_REVIEW_APRIL_08 3 3 8" xfId="2464" xr:uid="{00000000-0005-0000-0000-000090090000}"/>
    <cellStyle name="0_6094_REVIEW_APRIL_08 3 4" xfId="2465" xr:uid="{00000000-0005-0000-0000-000091090000}"/>
    <cellStyle name="0_6094_REVIEW_APRIL_08 3 4 2" xfId="2466" xr:uid="{00000000-0005-0000-0000-000092090000}"/>
    <cellStyle name="0_6094_REVIEW_APRIL_08 3 4 2 2" xfId="2467" xr:uid="{00000000-0005-0000-0000-000093090000}"/>
    <cellStyle name="0_6094_REVIEW_APRIL_08 3 4 2 2 2" xfId="2468" xr:uid="{00000000-0005-0000-0000-000094090000}"/>
    <cellStyle name="0_6094_REVIEW_APRIL_08 3 4 2 2 2 2" xfId="2469" xr:uid="{00000000-0005-0000-0000-000095090000}"/>
    <cellStyle name="0_6094_REVIEW_APRIL_08 3 4 2 2 3" xfId="2470" xr:uid="{00000000-0005-0000-0000-000096090000}"/>
    <cellStyle name="0_6094_REVIEW_APRIL_08 3 4 2 2 3 2" xfId="2471" xr:uid="{00000000-0005-0000-0000-000097090000}"/>
    <cellStyle name="0_6094_REVIEW_APRIL_08 3 4 2 2 4" xfId="2472" xr:uid="{00000000-0005-0000-0000-000098090000}"/>
    <cellStyle name="0_6094_REVIEW_APRIL_08 3 4 2 3" xfId="2473" xr:uid="{00000000-0005-0000-0000-000099090000}"/>
    <cellStyle name="0_6094_REVIEW_APRIL_08 3 4 2 3 2" xfId="2474" xr:uid="{00000000-0005-0000-0000-00009A090000}"/>
    <cellStyle name="0_6094_REVIEW_APRIL_08 3 4 2 3 2 2" xfId="2475" xr:uid="{00000000-0005-0000-0000-00009B090000}"/>
    <cellStyle name="0_6094_REVIEW_APRIL_08 3 4 2 3 3" xfId="2476" xr:uid="{00000000-0005-0000-0000-00009C090000}"/>
    <cellStyle name="0_6094_REVIEW_APRIL_08 3 4 2 3 3 2" xfId="2477" xr:uid="{00000000-0005-0000-0000-00009D090000}"/>
    <cellStyle name="0_6094_REVIEW_APRIL_08 3 4 2 3 4" xfId="2478" xr:uid="{00000000-0005-0000-0000-00009E090000}"/>
    <cellStyle name="0_6094_REVIEW_APRIL_08 3 4 2 4" xfId="2479" xr:uid="{00000000-0005-0000-0000-00009F090000}"/>
    <cellStyle name="0_6094_REVIEW_APRIL_08 3 4 2 4 2" xfId="2480" xr:uid="{00000000-0005-0000-0000-0000A0090000}"/>
    <cellStyle name="0_6094_REVIEW_APRIL_08 3 4 2 5" xfId="2481" xr:uid="{00000000-0005-0000-0000-0000A1090000}"/>
    <cellStyle name="0_6094_REVIEW_APRIL_08 3 4 2 5 2" xfId="2482" xr:uid="{00000000-0005-0000-0000-0000A2090000}"/>
    <cellStyle name="0_6094_REVIEW_APRIL_08 3 4 2 6" xfId="2483" xr:uid="{00000000-0005-0000-0000-0000A3090000}"/>
    <cellStyle name="0_6094_REVIEW_APRIL_08 3 4 3" xfId="2484" xr:uid="{00000000-0005-0000-0000-0000A4090000}"/>
    <cellStyle name="0_6094_REVIEW_APRIL_08 3 4 3 2" xfId="2485" xr:uid="{00000000-0005-0000-0000-0000A5090000}"/>
    <cellStyle name="0_6094_REVIEW_APRIL_08 3 4 3 2 2" xfId="2486" xr:uid="{00000000-0005-0000-0000-0000A6090000}"/>
    <cellStyle name="0_6094_REVIEW_APRIL_08 3 4 3 3" xfId="2487" xr:uid="{00000000-0005-0000-0000-0000A7090000}"/>
    <cellStyle name="0_6094_REVIEW_APRIL_08 3 4 3 3 2" xfId="2488" xr:uid="{00000000-0005-0000-0000-0000A8090000}"/>
    <cellStyle name="0_6094_REVIEW_APRIL_08 3 4 3 4" xfId="2489" xr:uid="{00000000-0005-0000-0000-0000A9090000}"/>
    <cellStyle name="0_6094_REVIEW_APRIL_08 3 4 4" xfId="2490" xr:uid="{00000000-0005-0000-0000-0000AA090000}"/>
    <cellStyle name="0_6094_REVIEW_APRIL_08 3 4 4 2" xfId="2491" xr:uid="{00000000-0005-0000-0000-0000AB090000}"/>
    <cellStyle name="0_6094_REVIEW_APRIL_08 3 4 4 2 2" xfId="2492" xr:uid="{00000000-0005-0000-0000-0000AC090000}"/>
    <cellStyle name="0_6094_REVIEW_APRIL_08 3 4 4 3" xfId="2493" xr:uid="{00000000-0005-0000-0000-0000AD090000}"/>
    <cellStyle name="0_6094_REVIEW_APRIL_08 3 4 4 3 2" xfId="2494" xr:uid="{00000000-0005-0000-0000-0000AE090000}"/>
    <cellStyle name="0_6094_REVIEW_APRIL_08 3 4 4 4" xfId="2495" xr:uid="{00000000-0005-0000-0000-0000AF090000}"/>
    <cellStyle name="0_6094_REVIEW_APRIL_08 3 4 5" xfId="2496" xr:uid="{00000000-0005-0000-0000-0000B0090000}"/>
    <cellStyle name="0_6094_REVIEW_APRIL_08 3 4 5 2" xfId="2497" xr:uid="{00000000-0005-0000-0000-0000B1090000}"/>
    <cellStyle name="0_6094_REVIEW_APRIL_08 3 4 5 2 2" xfId="2498" xr:uid="{00000000-0005-0000-0000-0000B2090000}"/>
    <cellStyle name="0_6094_REVIEW_APRIL_08 3 4 5 3" xfId="2499" xr:uid="{00000000-0005-0000-0000-0000B3090000}"/>
    <cellStyle name="0_6094_REVIEW_APRIL_08 3 4 5 3 2" xfId="2500" xr:uid="{00000000-0005-0000-0000-0000B4090000}"/>
    <cellStyle name="0_6094_REVIEW_APRIL_08 3 4 5 4" xfId="2501" xr:uid="{00000000-0005-0000-0000-0000B5090000}"/>
    <cellStyle name="0_6094_REVIEW_APRIL_08 3 4 6" xfId="2502" xr:uid="{00000000-0005-0000-0000-0000B6090000}"/>
    <cellStyle name="0_6094_REVIEW_APRIL_08 3 4 6 2" xfId="2503" xr:uid="{00000000-0005-0000-0000-0000B7090000}"/>
    <cellStyle name="0_6094_REVIEW_APRIL_08 3 4 7" xfId="2504" xr:uid="{00000000-0005-0000-0000-0000B8090000}"/>
    <cellStyle name="0_6094_REVIEW_APRIL_08 3 4 7 2" xfId="2505" xr:uid="{00000000-0005-0000-0000-0000B9090000}"/>
    <cellStyle name="0_6094_REVIEW_APRIL_08 3 4 8" xfId="2506" xr:uid="{00000000-0005-0000-0000-0000BA090000}"/>
    <cellStyle name="0_6094_REVIEW_APRIL_08 3 5" xfId="2507" xr:uid="{00000000-0005-0000-0000-0000BB090000}"/>
    <cellStyle name="0_6094_REVIEW_APRIL_08 3 5 2" xfId="2508" xr:uid="{00000000-0005-0000-0000-0000BC090000}"/>
    <cellStyle name="0_6094_REVIEW_APRIL_08 3 5 2 2" xfId="2509" xr:uid="{00000000-0005-0000-0000-0000BD090000}"/>
    <cellStyle name="0_6094_REVIEW_APRIL_08 3 5 2 2 2" xfId="2510" xr:uid="{00000000-0005-0000-0000-0000BE090000}"/>
    <cellStyle name="0_6094_REVIEW_APRIL_08 3 5 2 2 2 2" xfId="2511" xr:uid="{00000000-0005-0000-0000-0000BF090000}"/>
    <cellStyle name="0_6094_REVIEW_APRIL_08 3 5 2 2 3" xfId="2512" xr:uid="{00000000-0005-0000-0000-0000C0090000}"/>
    <cellStyle name="0_6094_REVIEW_APRIL_08 3 5 2 2 3 2" xfId="2513" xr:uid="{00000000-0005-0000-0000-0000C1090000}"/>
    <cellStyle name="0_6094_REVIEW_APRIL_08 3 5 2 2 4" xfId="2514" xr:uid="{00000000-0005-0000-0000-0000C2090000}"/>
    <cellStyle name="0_6094_REVIEW_APRIL_08 3 5 2 3" xfId="2515" xr:uid="{00000000-0005-0000-0000-0000C3090000}"/>
    <cellStyle name="0_6094_REVIEW_APRIL_08 3 5 2 3 2" xfId="2516" xr:uid="{00000000-0005-0000-0000-0000C4090000}"/>
    <cellStyle name="0_6094_REVIEW_APRIL_08 3 5 2 3 2 2" xfId="2517" xr:uid="{00000000-0005-0000-0000-0000C5090000}"/>
    <cellStyle name="0_6094_REVIEW_APRIL_08 3 5 2 3 3" xfId="2518" xr:uid="{00000000-0005-0000-0000-0000C6090000}"/>
    <cellStyle name="0_6094_REVIEW_APRIL_08 3 5 2 3 3 2" xfId="2519" xr:uid="{00000000-0005-0000-0000-0000C7090000}"/>
    <cellStyle name="0_6094_REVIEW_APRIL_08 3 5 2 3 4" xfId="2520" xr:uid="{00000000-0005-0000-0000-0000C8090000}"/>
    <cellStyle name="0_6094_REVIEW_APRIL_08 3 5 2 4" xfId="2521" xr:uid="{00000000-0005-0000-0000-0000C9090000}"/>
    <cellStyle name="0_6094_REVIEW_APRIL_08 3 5 2 4 2" xfId="2522" xr:uid="{00000000-0005-0000-0000-0000CA090000}"/>
    <cellStyle name="0_6094_REVIEW_APRIL_08 3 5 2 5" xfId="2523" xr:uid="{00000000-0005-0000-0000-0000CB090000}"/>
    <cellStyle name="0_6094_REVIEW_APRIL_08 3 5 2 5 2" xfId="2524" xr:uid="{00000000-0005-0000-0000-0000CC090000}"/>
    <cellStyle name="0_6094_REVIEW_APRIL_08 3 5 2 6" xfId="2525" xr:uid="{00000000-0005-0000-0000-0000CD090000}"/>
    <cellStyle name="0_6094_REVIEW_APRIL_08 3 5 3" xfId="2526" xr:uid="{00000000-0005-0000-0000-0000CE090000}"/>
    <cellStyle name="0_6094_REVIEW_APRIL_08 3 5 3 2" xfId="2527" xr:uid="{00000000-0005-0000-0000-0000CF090000}"/>
    <cellStyle name="0_6094_REVIEW_APRIL_08 3 5 3 2 2" xfId="2528" xr:uid="{00000000-0005-0000-0000-0000D0090000}"/>
    <cellStyle name="0_6094_REVIEW_APRIL_08 3 5 3 3" xfId="2529" xr:uid="{00000000-0005-0000-0000-0000D1090000}"/>
    <cellStyle name="0_6094_REVIEW_APRIL_08 3 5 3 3 2" xfId="2530" xr:uid="{00000000-0005-0000-0000-0000D2090000}"/>
    <cellStyle name="0_6094_REVIEW_APRIL_08 3 5 3 4" xfId="2531" xr:uid="{00000000-0005-0000-0000-0000D3090000}"/>
    <cellStyle name="0_6094_REVIEW_APRIL_08 3 5 4" xfId="2532" xr:uid="{00000000-0005-0000-0000-0000D4090000}"/>
    <cellStyle name="0_6094_REVIEW_APRIL_08 3 5 4 2" xfId="2533" xr:uid="{00000000-0005-0000-0000-0000D5090000}"/>
    <cellStyle name="0_6094_REVIEW_APRIL_08 3 5 4 2 2" xfId="2534" xr:uid="{00000000-0005-0000-0000-0000D6090000}"/>
    <cellStyle name="0_6094_REVIEW_APRIL_08 3 5 4 3" xfId="2535" xr:uid="{00000000-0005-0000-0000-0000D7090000}"/>
    <cellStyle name="0_6094_REVIEW_APRIL_08 3 5 4 3 2" xfId="2536" xr:uid="{00000000-0005-0000-0000-0000D8090000}"/>
    <cellStyle name="0_6094_REVIEW_APRIL_08 3 5 4 4" xfId="2537" xr:uid="{00000000-0005-0000-0000-0000D9090000}"/>
    <cellStyle name="0_6094_REVIEW_APRIL_08 3 5 5" xfId="2538" xr:uid="{00000000-0005-0000-0000-0000DA090000}"/>
    <cellStyle name="0_6094_REVIEW_APRIL_08 3 5 5 2" xfId="2539" xr:uid="{00000000-0005-0000-0000-0000DB090000}"/>
    <cellStyle name="0_6094_REVIEW_APRIL_08 3 5 5 2 2" xfId="2540" xr:uid="{00000000-0005-0000-0000-0000DC090000}"/>
    <cellStyle name="0_6094_REVIEW_APRIL_08 3 5 5 3" xfId="2541" xr:uid="{00000000-0005-0000-0000-0000DD090000}"/>
    <cellStyle name="0_6094_REVIEW_APRIL_08 3 5 5 3 2" xfId="2542" xr:uid="{00000000-0005-0000-0000-0000DE090000}"/>
    <cellStyle name="0_6094_REVIEW_APRIL_08 3 5 5 4" xfId="2543" xr:uid="{00000000-0005-0000-0000-0000DF090000}"/>
    <cellStyle name="0_6094_REVIEW_APRIL_08 3 5 6" xfId="2544" xr:uid="{00000000-0005-0000-0000-0000E0090000}"/>
    <cellStyle name="0_6094_REVIEW_APRIL_08 3 5 6 2" xfId="2545" xr:uid="{00000000-0005-0000-0000-0000E1090000}"/>
    <cellStyle name="0_6094_REVIEW_APRIL_08 3 5 7" xfId="2546" xr:uid="{00000000-0005-0000-0000-0000E2090000}"/>
    <cellStyle name="0_6094_REVIEW_APRIL_08 3 5 7 2" xfId="2547" xr:uid="{00000000-0005-0000-0000-0000E3090000}"/>
    <cellStyle name="0_6094_REVIEW_APRIL_08 3 5 8" xfId="2548" xr:uid="{00000000-0005-0000-0000-0000E4090000}"/>
    <cellStyle name="0_6094_REVIEW_APRIL_08 3 6" xfId="2549" xr:uid="{00000000-0005-0000-0000-0000E5090000}"/>
    <cellStyle name="0_6094_REVIEW_APRIL_08 3 6 2" xfId="2550" xr:uid="{00000000-0005-0000-0000-0000E6090000}"/>
    <cellStyle name="0_6094_REVIEW_APRIL_08 3 6 2 2" xfId="2551" xr:uid="{00000000-0005-0000-0000-0000E7090000}"/>
    <cellStyle name="0_6094_REVIEW_APRIL_08 3 6 2 2 2" xfId="2552" xr:uid="{00000000-0005-0000-0000-0000E8090000}"/>
    <cellStyle name="0_6094_REVIEW_APRIL_08 3 6 2 2 2 2" xfId="2553" xr:uid="{00000000-0005-0000-0000-0000E9090000}"/>
    <cellStyle name="0_6094_REVIEW_APRIL_08 3 6 2 2 3" xfId="2554" xr:uid="{00000000-0005-0000-0000-0000EA090000}"/>
    <cellStyle name="0_6094_REVIEW_APRIL_08 3 6 2 2 3 2" xfId="2555" xr:uid="{00000000-0005-0000-0000-0000EB090000}"/>
    <cellStyle name="0_6094_REVIEW_APRIL_08 3 6 2 2 4" xfId="2556" xr:uid="{00000000-0005-0000-0000-0000EC090000}"/>
    <cellStyle name="0_6094_REVIEW_APRIL_08 3 6 2 3" xfId="2557" xr:uid="{00000000-0005-0000-0000-0000ED090000}"/>
    <cellStyle name="0_6094_REVIEW_APRIL_08 3 6 2 3 2" xfId="2558" xr:uid="{00000000-0005-0000-0000-0000EE090000}"/>
    <cellStyle name="0_6094_REVIEW_APRIL_08 3 6 2 3 2 2" xfId="2559" xr:uid="{00000000-0005-0000-0000-0000EF090000}"/>
    <cellStyle name="0_6094_REVIEW_APRIL_08 3 6 2 3 3" xfId="2560" xr:uid="{00000000-0005-0000-0000-0000F0090000}"/>
    <cellStyle name="0_6094_REVIEW_APRIL_08 3 6 2 3 3 2" xfId="2561" xr:uid="{00000000-0005-0000-0000-0000F1090000}"/>
    <cellStyle name="0_6094_REVIEW_APRIL_08 3 6 2 3 4" xfId="2562" xr:uid="{00000000-0005-0000-0000-0000F2090000}"/>
    <cellStyle name="0_6094_REVIEW_APRIL_08 3 6 2 4" xfId="2563" xr:uid="{00000000-0005-0000-0000-0000F3090000}"/>
    <cellStyle name="0_6094_REVIEW_APRIL_08 3 6 2 4 2" xfId="2564" xr:uid="{00000000-0005-0000-0000-0000F4090000}"/>
    <cellStyle name="0_6094_REVIEW_APRIL_08 3 6 2 5" xfId="2565" xr:uid="{00000000-0005-0000-0000-0000F5090000}"/>
    <cellStyle name="0_6094_REVIEW_APRIL_08 3 6 2 5 2" xfId="2566" xr:uid="{00000000-0005-0000-0000-0000F6090000}"/>
    <cellStyle name="0_6094_REVIEW_APRIL_08 3 6 2 6" xfId="2567" xr:uid="{00000000-0005-0000-0000-0000F7090000}"/>
    <cellStyle name="0_6094_REVIEW_APRIL_08 3 6 3" xfId="2568" xr:uid="{00000000-0005-0000-0000-0000F8090000}"/>
    <cellStyle name="0_6094_REVIEW_APRIL_08 3 6 3 2" xfId="2569" xr:uid="{00000000-0005-0000-0000-0000F9090000}"/>
    <cellStyle name="0_6094_REVIEW_APRIL_08 3 6 3 2 2" xfId="2570" xr:uid="{00000000-0005-0000-0000-0000FA090000}"/>
    <cellStyle name="0_6094_REVIEW_APRIL_08 3 6 3 3" xfId="2571" xr:uid="{00000000-0005-0000-0000-0000FB090000}"/>
    <cellStyle name="0_6094_REVIEW_APRIL_08 3 6 3 3 2" xfId="2572" xr:uid="{00000000-0005-0000-0000-0000FC090000}"/>
    <cellStyle name="0_6094_REVIEW_APRIL_08 3 6 3 4" xfId="2573" xr:uid="{00000000-0005-0000-0000-0000FD090000}"/>
    <cellStyle name="0_6094_REVIEW_APRIL_08 3 6 4" xfId="2574" xr:uid="{00000000-0005-0000-0000-0000FE090000}"/>
    <cellStyle name="0_6094_REVIEW_APRIL_08 3 6 4 2" xfId="2575" xr:uid="{00000000-0005-0000-0000-0000FF090000}"/>
    <cellStyle name="0_6094_REVIEW_APRIL_08 3 6 4 2 2" xfId="2576" xr:uid="{00000000-0005-0000-0000-0000000A0000}"/>
    <cellStyle name="0_6094_REVIEW_APRIL_08 3 6 4 3" xfId="2577" xr:uid="{00000000-0005-0000-0000-0000010A0000}"/>
    <cellStyle name="0_6094_REVIEW_APRIL_08 3 6 4 3 2" xfId="2578" xr:uid="{00000000-0005-0000-0000-0000020A0000}"/>
    <cellStyle name="0_6094_REVIEW_APRIL_08 3 6 4 4" xfId="2579" xr:uid="{00000000-0005-0000-0000-0000030A0000}"/>
    <cellStyle name="0_6094_REVIEW_APRIL_08 3 6 5" xfId="2580" xr:uid="{00000000-0005-0000-0000-0000040A0000}"/>
    <cellStyle name="0_6094_REVIEW_APRIL_08 3 6 5 2" xfId="2581" xr:uid="{00000000-0005-0000-0000-0000050A0000}"/>
    <cellStyle name="0_6094_REVIEW_APRIL_08 3 6 5 2 2" xfId="2582" xr:uid="{00000000-0005-0000-0000-0000060A0000}"/>
    <cellStyle name="0_6094_REVIEW_APRIL_08 3 6 5 3" xfId="2583" xr:uid="{00000000-0005-0000-0000-0000070A0000}"/>
    <cellStyle name="0_6094_REVIEW_APRIL_08 3 6 5 3 2" xfId="2584" xr:uid="{00000000-0005-0000-0000-0000080A0000}"/>
    <cellStyle name="0_6094_REVIEW_APRIL_08 3 6 5 4" xfId="2585" xr:uid="{00000000-0005-0000-0000-0000090A0000}"/>
    <cellStyle name="0_6094_REVIEW_APRIL_08 3 6 6" xfId="2586" xr:uid="{00000000-0005-0000-0000-00000A0A0000}"/>
    <cellStyle name="0_6094_REVIEW_APRIL_08 3 6 6 2" xfId="2587" xr:uid="{00000000-0005-0000-0000-00000B0A0000}"/>
    <cellStyle name="0_6094_REVIEW_APRIL_08 3 6 7" xfId="2588" xr:uid="{00000000-0005-0000-0000-00000C0A0000}"/>
    <cellStyle name="0_6094_REVIEW_APRIL_08 3 6 7 2" xfId="2589" xr:uid="{00000000-0005-0000-0000-00000D0A0000}"/>
    <cellStyle name="0_6094_REVIEW_APRIL_08 3 6 8" xfId="2590" xr:uid="{00000000-0005-0000-0000-00000E0A0000}"/>
    <cellStyle name="0_6094_REVIEW_APRIL_08 3 7" xfId="2591" xr:uid="{00000000-0005-0000-0000-00000F0A0000}"/>
    <cellStyle name="0_6094_REVIEW_APRIL_08 3 7 2" xfId="2592" xr:uid="{00000000-0005-0000-0000-0000100A0000}"/>
    <cellStyle name="0_6094_REVIEW_APRIL_08 3 7 2 2" xfId="2593" xr:uid="{00000000-0005-0000-0000-0000110A0000}"/>
    <cellStyle name="0_6094_REVIEW_APRIL_08 3 7 2 2 2" xfId="2594" xr:uid="{00000000-0005-0000-0000-0000120A0000}"/>
    <cellStyle name="0_6094_REVIEW_APRIL_08 3 7 2 3" xfId="2595" xr:uid="{00000000-0005-0000-0000-0000130A0000}"/>
    <cellStyle name="0_6094_REVIEW_APRIL_08 3 7 2 3 2" xfId="2596" xr:uid="{00000000-0005-0000-0000-0000140A0000}"/>
    <cellStyle name="0_6094_REVIEW_APRIL_08 3 7 2 4" xfId="2597" xr:uid="{00000000-0005-0000-0000-0000150A0000}"/>
    <cellStyle name="0_6094_REVIEW_APRIL_08 3 7 3" xfId="2598" xr:uid="{00000000-0005-0000-0000-0000160A0000}"/>
    <cellStyle name="0_6094_REVIEW_APRIL_08 3 7 3 2" xfId="2599" xr:uid="{00000000-0005-0000-0000-0000170A0000}"/>
    <cellStyle name="0_6094_REVIEW_APRIL_08 3 7 3 2 2" xfId="2600" xr:uid="{00000000-0005-0000-0000-0000180A0000}"/>
    <cellStyle name="0_6094_REVIEW_APRIL_08 3 7 3 3" xfId="2601" xr:uid="{00000000-0005-0000-0000-0000190A0000}"/>
    <cellStyle name="0_6094_REVIEW_APRIL_08 3 7 3 3 2" xfId="2602" xr:uid="{00000000-0005-0000-0000-00001A0A0000}"/>
    <cellStyle name="0_6094_REVIEW_APRIL_08 3 7 3 4" xfId="2603" xr:uid="{00000000-0005-0000-0000-00001B0A0000}"/>
    <cellStyle name="0_6094_REVIEW_APRIL_08 3 7 4" xfId="2604" xr:uid="{00000000-0005-0000-0000-00001C0A0000}"/>
    <cellStyle name="0_6094_REVIEW_APRIL_08 3 7 4 2" xfId="2605" xr:uid="{00000000-0005-0000-0000-00001D0A0000}"/>
    <cellStyle name="0_6094_REVIEW_APRIL_08 3 7 5" xfId="2606" xr:uid="{00000000-0005-0000-0000-00001E0A0000}"/>
    <cellStyle name="0_6094_REVIEW_APRIL_08 3 7 5 2" xfId="2607" xr:uid="{00000000-0005-0000-0000-00001F0A0000}"/>
    <cellStyle name="0_6094_REVIEW_APRIL_08 3 7 6" xfId="2608" xr:uid="{00000000-0005-0000-0000-0000200A0000}"/>
    <cellStyle name="0_6094_REVIEW_APRIL_08 3 8" xfId="2609" xr:uid="{00000000-0005-0000-0000-0000210A0000}"/>
    <cellStyle name="0_6094_REVIEW_APRIL_08 3 8 2" xfId="2610" xr:uid="{00000000-0005-0000-0000-0000220A0000}"/>
    <cellStyle name="0_6094_REVIEW_APRIL_08 3 8 2 2" xfId="2611" xr:uid="{00000000-0005-0000-0000-0000230A0000}"/>
    <cellStyle name="0_6094_REVIEW_APRIL_08 3 8 3" xfId="2612" xr:uid="{00000000-0005-0000-0000-0000240A0000}"/>
    <cellStyle name="0_6094_REVIEW_APRIL_08 3 8 3 2" xfId="2613" xr:uid="{00000000-0005-0000-0000-0000250A0000}"/>
    <cellStyle name="0_6094_REVIEW_APRIL_08 3 8 4" xfId="2614" xr:uid="{00000000-0005-0000-0000-0000260A0000}"/>
    <cellStyle name="0_6094_REVIEW_APRIL_08 3 9" xfId="2615" xr:uid="{00000000-0005-0000-0000-0000270A0000}"/>
    <cellStyle name="0_6094_REVIEW_APRIL_08 3 9 2" xfId="2616" xr:uid="{00000000-0005-0000-0000-0000280A0000}"/>
    <cellStyle name="0_6094_REVIEW_APRIL_08 3 9 2 2" xfId="2617" xr:uid="{00000000-0005-0000-0000-0000290A0000}"/>
    <cellStyle name="0_6094_REVIEW_APRIL_08 3 9 3" xfId="2618" xr:uid="{00000000-0005-0000-0000-00002A0A0000}"/>
    <cellStyle name="0_6094_REVIEW_APRIL_08 3 9 3 2" xfId="2619" xr:uid="{00000000-0005-0000-0000-00002B0A0000}"/>
    <cellStyle name="0_6094_REVIEW_APRIL_08 3 9 4" xfId="2620" xr:uid="{00000000-0005-0000-0000-00002C0A0000}"/>
    <cellStyle name="0_6094_REVIEW_APRIL_08 30" xfId="2621" xr:uid="{00000000-0005-0000-0000-00002D0A0000}"/>
    <cellStyle name="0_6094_REVIEW_APRIL_08 31" xfId="2622" xr:uid="{00000000-0005-0000-0000-00002E0A0000}"/>
    <cellStyle name="0_6094_REVIEW_APRIL_08 32" xfId="2623" xr:uid="{00000000-0005-0000-0000-00002F0A0000}"/>
    <cellStyle name="0_6094_REVIEW_APRIL_08 33" xfId="2624" xr:uid="{00000000-0005-0000-0000-0000300A0000}"/>
    <cellStyle name="0_6094_REVIEW_APRIL_08 34" xfId="2625" xr:uid="{00000000-0005-0000-0000-0000310A0000}"/>
    <cellStyle name="0_6094_REVIEW_APRIL_08 35" xfId="2626" xr:uid="{00000000-0005-0000-0000-0000320A0000}"/>
    <cellStyle name="0_6094_REVIEW_APRIL_08 36" xfId="2627" xr:uid="{00000000-0005-0000-0000-0000330A0000}"/>
    <cellStyle name="0_6094_REVIEW_APRIL_08 37" xfId="2628" xr:uid="{00000000-0005-0000-0000-0000340A0000}"/>
    <cellStyle name="0_6094_REVIEW_APRIL_08 38" xfId="2629" xr:uid="{00000000-0005-0000-0000-0000350A0000}"/>
    <cellStyle name="0_6094_REVIEW_APRIL_08 39" xfId="2630" xr:uid="{00000000-0005-0000-0000-0000360A0000}"/>
    <cellStyle name="0_6094_REVIEW_APRIL_08 4" xfId="2631" xr:uid="{00000000-0005-0000-0000-0000370A0000}"/>
    <cellStyle name="0_6094_REVIEW_APRIL_08 4 10" xfId="2632" xr:uid="{00000000-0005-0000-0000-0000380A0000}"/>
    <cellStyle name="0_6094_REVIEW_APRIL_08 4 10 2" xfId="2633" xr:uid="{00000000-0005-0000-0000-0000390A0000}"/>
    <cellStyle name="0_6094_REVIEW_APRIL_08 4 10 2 2" xfId="2634" xr:uid="{00000000-0005-0000-0000-00003A0A0000}"/>
    <cellStyle name="0_6094_REVIEW_APRIL_08 4 10 3" xfId="2635" xr:uid="{00000000-0005-0000-0000-00003B0A0000}"/>
    <cellStyle name="0_6094_REVIEW_APRIL_08 4 10 3 2" xfId="2636" xr:uid="{00000000-0005-0000-0000-00003C0A0000}"/>
    <cellStyle name="0_6094_REVIEW_APRIL_08 4 10 4" xfId="2637" xr:uid="{00000000-0005-0000-0000-00003D0A0000}"/>
    <cellStyle name="0_6094_REVIEW_APRIL_08 4 11" xfId="2638" xr:uid="{00000000-0005-0000-0000-00003E0A0000}"/>
    <cellStyle name="0_6094_REVIEW_APRIL_08 4 11 2" xfId="2639" xr:uid="{00000000-0005-0000-0000-00003F0A0000}"/>
    <cellStyle name="0_6094_REVIEW_APRIL_08 4 12" xfId="2640" xr:uid="{00000000-0005-0000-0000-0000400A0000}"/>
    <cellStyle name="0_6094_REVIEW_APRIL_08 4 12 2" xfId="2641" xr:uid="{00000000-0005-0000-0000-0000410A0000}"/>
    <cellStyle name="0_6094_REVIEW_APRIL_08 4 13" xfId="2642" xr:uid="{00000000-0005-0000-0000-0000420A0000}"/>
    <cellStyle name="0_6094_REVIEW_APRIL_08 4 14" xfId="2643" xr:uid="{00000000-0005-0000-0000-0000430A0000}"/>
    <cellStyle name="0_6094_REVIEW_APRIL_08 4 2" xfId="2644" xr:uid="{00000000-0005-0000-0000-0000440A0000}"/>
    <cellStyle name="0_6094_REVIEW_APRIL_08 4 2 2" xfId="2645" xr:uid="{00000000-0005-0000-0000-0000450A0000}"/>
    <cellStyle name="0_6094_REVIEW_APRIL_08 4 2 2 2" xfId="2646" xr:uid="{00000000-0005-0000-0000-0000460A0000}"/>
    <cellStyle name="0_6094_REVIEW_APRIL_08 4 2 2 2 2" xfId="2647" xr:uid="{00000000-0005-0000-0000-0000470A0000}"/>
    <cellStyle name="0_6094_REVIEW_APRIL_08 4 2 2 2 2 2" xfId="2648" xr:uid="{00000000-0005-0000-0000-0000480A0000}"/>
    <cellStyle name="0_6094_REVIEW_APRIL_08 4 2 2 2 3" xfId="2649" xr:uid="{00000000-0005-0000-0000-0000490A0000}"/>
    <cellStyle name="0_6094_REVIEW_APRIL_08 4 2 2 2 3 2" xfId="2650" xr:uid="{00000000-0005-0000-0000-00004A0A0000}"/>
    <cellStyle name="0_6094_REVIEW_APRIL_08 4 2 2 2 4" xfId="2651" xr:uid="{00000000-0005-0000-0000-00004B0A0000}"/>
    <cellStyle name="0_6094_REVIEW_APRIL_08 4 2 2 3" xfId="2652" xr:uid="{00000000-0005-0000-0000-00004C0A0000}"/>
    <cellStyle name="0_6094_REVIEW_APRIL_08 4 2 2 3 2" xfId="2653" xr:uid="{00000000-0005-0000-0000-00004D0A0000}"/>
    <cellStyle name="0_6094_REVIEW_APRIL_08 4 2 2 3 2 2" xfId="2654" xr:uid="{00000000-0005-0000-0000-00004E0A0000}"/>
    <cellStyle name="0_6094_REVIEW_APRIL_08 4 2 2 3 3" xfId="2655" xr:uid="{00000000-0005-0000-0000-00004F0A0000}"/>
    <cellStyle name="0_6094_REVIEW_APRIL_08 4 2 2 3 3 2" xfId="2656" xr:uid="{00000000-0005-0000-0000-0000500A0000}"/>
    <cellStyle name="0_6094_REVIEW_APRIL_08 4 2 2 3 4" xfId="2657" xr:uid="{00000000-0005-0000-0000-0000510A0000}"/>
    <cellStyle name="0_6094_REVIEW_APRIL_08 4 2 2 4" xfId="2658" xr:uid="{00000000-0005-0000-0000-0000520A0000}"/>
    <cellStyle name="0_6094_REVIEW_APRIL_08 4 2 2 4 2" xfId="2659" xr:uid="{00000000-0005-0000-0000-0000530A0000}"/>
    <cellStyle name="0_6094_REVIEW_APRIL_08 4 2 2 5" xfId="2660" xr:uid="{00000000-0005-0000-0000-0000540A0000}"/>
    <cellStyle name="0_6094_REVIEW_APRIL_08 4 2 2 5 2" xfId="2661" xr:uid="{00000000-0005-0000-0000-0000550A0000}"/>
    <cellStyle name="0_6094_REVIEW_APRIL_08 4 2 2 6" xfId="2662" xr:uid="{00000000-0005-0000-0000-0000560A0000}"/>
    <cellStyle name="0_6094_REVIEW_APRIL_08 4 2 3" xfId="2663" xr:uid="{00000000-0005-0000-0000-0000570A0000}"/>
    <cellStyle name="0_6094_REVIEW_APRIL_08 4 2 3 2" xfId="2664" xr:uid="{00000000-0005-0000-0000-0000580A0000}"/>
    <cellStyle name="0_6094_REVIEW_APRIL_08 4 2 3 2 2" xfId="2665" xr:uid="{00000000-0005-0000-0000-0000590A0000}"/>
    <cellStyle name="0_6094_REVIEW_APRIL_08 4 2 3 3" xfId="2666" xr:uid="{00000000-0005-0000-0000-00005A0A0000}"/>
    <cellStyle name="0_6094_REVIEW_APRIL_08 4 2 3 3 2" xfId="2667" xr:uid="{00000000-0005-0000-0000-00005B0A0000}"/>
    <cellStyle name="0_6094_REVIEW_APRIL_08 4 2 3 4" xfId="2668" xr:uid="{00000000-0005-0000-0000-00005C0A0000}"/>
    <cellStyle name="0_6094_REVIEW_APRIL_08 4 2 4" xfId="2669" xr:uid="{00000000-0005-0000-0000-00005D0A0000}"/>
    <cellStyle name="0_6094_REVIEW_APRIL_08 4 2 4 2" xfId="2670" xr:uid="{00000000-0005-0000-0000-00005E0A0000}"/>
    <cellStyle name="0_6094_REVIEW_APRIL_08 4 2 4 2 2" xfId="2671" xr:uid="{00000000-0005-0000-0000-00005F0A0000}"/>
    <cellStyle name="0_6094_REVIEW_APRIL_08 4 2 4 3" xfId="2672" xr:uid="{00000000-0005-0000-0000-0000600A0000}"/>
    <cellStyle name="0_6094_REVIEW_APRIL_08 4 2 4 3 2" xfId="2673" xr:uid="{00000000-0005-0000-0000-0000610A0000}"/>
    <cellStyle name="0_6094_REVIEW_APRIL_08 4 2 4 4" xfId="2674" xr:uid="{00000000-0005-0000-0000-0000620A0000}"/>
    <cellStyle name="0_6094_REVIEW_APRIL_08 4 2 5" xfId="2675" xr:uid="{00000000-0005-0000-0000-0000630A0000}"/>
    <cellStyle name="0_6094_REVIEW_APRIL_08 4 2 5 2" xfId="2676" xr:uid="{00000000-0005-0000-0000-0000640A0000}"/>
    <cellStyle name="0_6094_REVIEW_APRIL_08 4 2 5 2 2" xfId="2677" xr:uid="{00000000-0005-0000-0000-0000650A0000}"/>
    <cellStyle name="0_6094_REVIEW_APRIL_08 4 2 5 3" xfId="2678" xr:uid="{00000000-0005-0000-0000-0000660A0000}"/>
    <cellStyle name="0_6094_REVIEW_APRIL_08 4 2 5 3 2" xfId="2679" xr:uid="{00000000-0005-0000-0000-0000670A0000}"/>
    <cellStyle name="0_6094_REVIEW_APRIL_08 4 2 5 4" xfId="2680" xr:uid="{00000000-0005-0000-0000-0000680A0000}"/>
    <cellStyle name="0_6094_REVIEW_APRIL_08 4 2 6" xfId="2681" xr:uid="{00000000-0005-0000-0000-0000690A0000}"/>
    <cellStyle name="0_6094_REVIEW_APRIL_08 4 2 6 2" xfId="2682" xr:uid="{00000000-0005-0000-0000-00006A0A0000}"/>
    <cellStyle name="0_6094_REVIEW_APRIL_08 4 2 7" xfId="2683" xr:uid="{00000000-0005-0000-0000-00006B0A0000}"/>
    <cellStyle name="0_6094_REVIEW_APRIL_08 4 2 7 2" xfId="2684" xr:uid="{00000000-0005-0000-0000-00006C0A0000}"/>
    <cellStyle name="0_6094_REVIEW_APRIL_08 4 2 8" xfId="2685" xr:uid="{00000000-0005-0000-0000-00006D0A0000}"/>
    <cellStyle name="0_6094_REVIEW_APRIL_08 4 3" xfId="2686" xr:uid="{00000000-0005-0000-0000-00006E0A0000}"/>
    <cellStyle name="0_6094_REVIEW_APRIL_08 4 3 2" xfId="2687" xr:uid="{00000000-0005-0000-0000-00006F0A0000}"/>
    <cellStyle name="0_6094_REVIEW_APRIL_08 4 3 2 2" xfId="2688" xr:uid="{00000000-0005-0000-0000-0000700A0000}"/>
    <cellStyle name="0_6094_REVIEW_APRIL_08 4 3 2 2 2" xfId="2689" xr:uid="{00000000-0005-0000-0000-0000710A0000}"/>
    <cellStyle name="0_6094_REVIEW_APRIL_08 4 3 2 2 2 2" xfId="2690" xr:uid="{00000000-0005-0000-0000-0000720A0000}"/>
    <cellStyle name="0_6094_REVIEW_APRIL_08 4 3 2 2 3" xfId="2691" xr:uid="{00000000-0005-0000-0000-0000730A0000}"/>
    <cellStyle name="0_6094_REVIEW_APRIL_08 4 3 2 2 3 2" xfId="2692" xr:uid="{00000000-0005-0000-0000-0000740A0000}"/>
    <cellStyle name="0_6094_REVIEW_APRIL_08 4 3 2 2 4" xfId="2693" xr:uid="{00000000-0005-0000-0000-0000750A0000}"/>
    <cellStyle name="0_6094_REVIEW_APRIL_08 4 3 2 3" xfId="2694" xr:uid="{00000000-0005-0000-0000-0000760A0000}"/>
    <cellStyle name="0_6094_REVIEW_APRIL_08 4 3 2 3 2" xfId="2695" xr:uid="{00000000-0005-0000-0000-0000770A0000}"/>
    <cellStyle name="0_6094_REVIEW_APRIL_08 4 3 2 3 2 2" xfId="2696" xr:uid="{00000000-0005-0000-0000-0000780A0000}"/>
    <cellStyle name="0_6094_REVIEW_APRIL_08 4 3 2 3 3" xfId="2697" xr:uid="{00000000-0005-0000-0000-0000790A0000}"/>
    <cellStyle name="0_6094_REVIEW_APRIL_08 4 3 2 3 3 2" xfId="2698" xr:uid="{00000000-0005-0000-0000-00007A0A0000}"/>
    <cellStyle name="0_6094_REVIEW_APRIL_08 4 3 2 3 4" xfId="2699" xr:uid="{00000000-0005-0000-0000-00007B0A0000}"/>
    <cellStyle name="0_6094_REVIEW_APRIL_08 4 3 2 4" xfId="2700" xr:uid="{00000000-0005-0000-0000-00007C0A0000}"/>
    <cellStyle name="0_6094_REVIEW_APRIL_08 4 3 2 4 2" xfId="2701" xr:uid="{00000000-0005-0000-0000-00007D0A0000}"/>
    <cellStyle name="0_6094_REVIEW_APRIL_08 4 3 2 5" xfId="2702" xr:uid="{00000000-0005-0000-0000-00007E0A0000}"/>
    <cellStyle name="0_6094_REVIEW_APRIL_08 4 3 2 5 2" xfId="2703" xr:uid="{00000000-0005-0000-0000-00007F0A0000}"/>
    <cellStyle name="0_6094_REVIEW_APRIL_08 4 3 2 6" xfId="2704" xr:uid="{00000000-0005-0000-0000-0000800A0000}"/>
    <cellStyle name="0_6094_REVIEW_APRIL_08 4 3 3" xfId="2705" xr:uid="{00000000-0005-0000-0000-0000810A0000}"/>
    <cellStyle name="0_6094_REVIEW_APRIL_08 4 3 3 2" xfId="2706" xr:uid="{00000000-0005-0000-0000-0000820A0000}"/>
    <cellStyle name="0_6094_REVIEW_APRIL_08 4 3 3 2 2" xfId="2707" xr:uid="{00000000-0005-0000-0000-0000830A0000}"/>
    <cellStyle name="0_6094_REVIEW_APRIL_08 4 3 3 3" xfId="2708" xr:uid="{00000000-0005-0000-0000-0000840A0000}"/>
    <cellStyle name="0_6094_REVIEW_APRIL_08 4 3 3 3 2" xfId="2709" xr:uid="{00000000-0005-0000-0000-0000850A0000}"/>
    <cellStyle name="0_6094_REVIEW_APRIL_08 4 3 3 4" xfId="2710" xr:uid="{00000000-0005-0000-0000-0000860A0000}"/>
    <cellStyle name="0_6094_REVIEW_APRIL_08 4 3 4" xfId="2711" xr:uid="{00000000-0005-0000-0000-0000870A0000}"/>
    <cellStyle name="0_6094_REVIEW_APRIL_08 4 3 4 2" xfId="2712" xr:uid="{00000000-0005-0000-0000-0000880A0000}"/>
    <cellStyle name="0_6094_REVIEW_APRIL_08 4 3 4 2 2" xfId="2713" xr:uid="{00000000-0005-0000-0000-0000890A0000}"/>
    <cellStyle name="0_6094_REVIEW_APRIL_08 4 3 4 3" xfId="2714" xr:uid="{00000000-0005-0000-0000-00008A0A0000}"/>
    <cellStyle name="0_6094_REVIEW_APRIL_08 4 3 4 3 2" xfId="2715" xr:uid="{00000000-0005-0000-0000-00008B0A0000}"/>
    <cellStyle name="0_6094_REVIEW_APRIL_08 4 3 4 4" xfId="2716" xr:uid="{00000000-0005-0000-0000-00008C0A0000}"/>
    <cellStyle name="0_6094_REVIEW_APRIL_08 4 3 5" xfId="2717" xr:uid="{00000000-0005-0000-0000-00008D0A0000}"/>
    <cellStyle name="0_6094_REVIEW_APRIL_08 4 3 5 2" xfId="2718" xr:uid="{00000000-0005-0000-0000-00008E0A0000}"/>
    <cellStyle name="0_6094_REVIEW_APRIL_08 4 3 5 2 2" xfId="2719" xr:uid="{00000000-0005-0000-0000-00008F0A0000}"/>
    <cellStyle name="0_6094_REVIEW_APRIL_08 4 3 5 3" xfId="2720" xr:uid="{00000000-0005-0000-0000-0000900A0000}"/>
    <cellStyle name="0_6094_REVIEW_APRIL_08 4 3 5 3 2" xfId="2721" xr:uid="{00000000-0005-0000-0000-0000910A0000}"/>
    <cellStyle name="0_6094_REVIEW_APRIL_08 4 3 5 4" xfId="2722" xr:uid="{00000000-0005-0000-0000-0000920A0000}"/>
    <cellStyle name="0_6094_REVIEW_APRIL_08 4 3 6" xfId="2723" xr:uid="{00000000-0005-0000-0000-0000930A0000}"/>
    <cellStyle name="0_6094_REVIEW_APRIL_08 4 3 6 2" xfId="2724" xr:uid="{00000000-0005-0000-0000-0000940A0000}"/>
    <cellStyle name="0_6094_REVIEW_APRIL_08 4 3 7" xfId="2725" xr:uid="{00000000-0005-0000-0000-0000950A0000}"/>
    <cellStyle name="0_6094_REVIEW_APRIL_08 4 3 7 2" xfId="2726" xr:uid="{00000000-0005-0000-0000-0000960A0000}"/>
    <cellStyle name="0_6094_REVIEW_APRIL_08 4 3 8" xfId="2727" xr:uid="{00000000-0005-0000-0000-0000970A0000}"/>
    <cellStyle name="0_6094_REVIEW_APRIL_08 4 4" xfId="2728" xr:uid="{00000000-0005-0000-0000-0000980A0000}"/>
    <cellStyle name="0_6094_REVIEW_APRIL_08 4 4 2" xfId="2729" xr:uid="{00000000-0005-0000-0000-0000990A0000}"/>
    <cellStyle name="0_6094_REVIEW_APRIL_08 4 4 2 2" xfId="2730" xr:uid="{00000000-0005-0000-0000-00009A0A0000}"/>
    <cellStyle name="0_6094_REVIEW_APRIL_08 4 4 2 2 2" xfId="2731" xr:uid="{00000000-0005-0000-0000-00009B0A0000}"/>
    <cellStyle name="0_6094_REVIEW_APRIL_08 4 4 2 2 2 2" xfId="2732" xr:uid="{00000000-0005-0000-0000-00009C0A0000}"/>
    <cellStyle name="0_6094_REVIEW_APRIL_08 4 4 2 2 3" xfId="2733" xr:uid="{00000000-0005-0000-0000-00009D0A0000}"/>
    <cellStyle name="0_6094_REVIEW_APRIL_08 4 4 2 2 3 2" xfId="2734" xr:uid="{00000000-0005-0000-0000-00009E0A0000}"/>
    <cellStyle name="0_6094_REVIEW_APRIL_08 4 4 2 2 4" xfId="2735" xr:uid="{00000000-0005-0000-0000-00009F0A0000}"/>
    <cellStyle name="0_6094_REVIEW_APRIL_08 4 4 2 3" xfId="2736" xr:uid="{00000000-0005-0000-0000-0000A00A0000}"/>
    <cellStyle name="0_6094_REVIEW_APRIL_08 4 4 2 3 2" xfId="2737" xr:uid="{00000000-0005-0000-0000-0000A10A0000}"/>
    <cellStyle name="0_6094_REVIEW_APRIL_08 4 4 2 3 2 2" xfId="2738" xr:uid="{00000000-0005-0000-0000-0000A20A0000}"/>
    <cellStyle name="0_6094_REVIEW_APRIL_08 4 4 2 3 3" xfId="2739" xr:uid="{00000000-0005-0000-0000-0000A30A0000}"/>
    <cellStyle name="0_6094_REVIEW_APRIL_08 4 4 2 3 3 2" xfId="2740" xr:uid="{00000000-0005-0000-0000-0000A40A0000}"/>
    <cellStyle name="0_6094_REVIEW_APRIL_08 4 4 2 3 4" xfId="2741" xr:uid="{00000000-0005-0000-0000-0000A50A0000}"/>
    <cellStyle name="0_6094_REVIEW_APRIL_08 4 4 2 4" xfId="2742" xr:uid="{00000000-0005-0000-0000-0000A60A0000}"/>
    <cellStyle name="0_6094_REVIEW_APRIL_08 4 4 2 4 2" xfId="2743" xr:uid="{00000000-0005-0000-0000-0000A70A0000}"/>
    <cellStyle name="0_6094_REVIEW_APRIL_08 4 4 2 5" xfId="2744" xr:uid="{00000000-0005-0000-0000-0000A80A0000}"/>
    <cellStyle name="0_6094_REVIEW_APRIL_08 4 4 2 5 2" xfId="2745" xr:uid="{00000000-0005-0000-0000-0000A90A0000}"/>
    <cellStyle name="0_6094_REVIEW_APRIL_08 4 4 2 6" xfId="2746" xr:uid="{00000000-0005-0000-0000-0000AA0A0000}"/>
    <cellStyle name="0_6094_REVIEW_APRIL_08 4 4 3" xfId="2747" xr:uid="{00000000-0005-0000-0000-0000AB0A0000}"/>
    <cellStyle name="0_6094_REVIEW_APRIL_08 4 4 3 2" xfId="2748" xr:uid="{00000000-0005-0000-0000-0000AC0A0000}"/>
    <cellStyle name="0_6094_REVIEW_APRIL_08 4 4 3 2 2" xfId="2749" xr:uid="{00000000-0005-0000-0000-0000AD0A0000}"/>
    <cellStyle name="0_6094_REVIEW_APRIL_08 4 4 3 3" xfId="2750" xr:uid="{00000000-0005-0000-0000-0000AE0A0000}"/>
    <cellStyle name="0_6094_REVIEW_APRIL_08 4 4 3 3 2" xfId="2751" xr:uid="{00000000-0005-0000-0000-0000AF0A0000}"/>
    <cellStyle name="0_6094_REVIEW_APRIL_08 4 4 3 4" xfId="2752" xr:uid="{00000000-0005-0000-0000-0000B00A0000}"/>
    <cellStyle name="0_6094_REVIEW_APRIL_08 4 4 4" xfId="2753" xr:uid="{00000000-0005-0000-0000-0000B10A0000}"/>
    <cellStyle name="0_6094_REVIEW_APRIL_08 4 4 4 2" xfId="2754" xr:uid="{00000000-0005-0000-0000-0000B20A0000}"/>
    <cellStyle name="0_6094_REVIEW_APRIL_08 4 4 4 2 2" xfId="2755" xr:uid="{00000000-0005-0000-0000-0000B30A0000}"/>
    <cellStyle name="0_6094_REVIEW_APRIL_08 4 4 4 3" xfId="2756" xr:uid="{00000000-0005-0000-0000-0000B40A0000}"/>
    <cellStyle name="0_6094_REVIEW_APRIL_08 4 4 4 3 2" xfId="2757" xr:uid="{00000000-0005-0000-0000-0000B50A0000}"/>
    <cellStyle name="0_6094_REVIEW_APRIL_08 4 4 4 4" xfId="2758" xr:uid="{00000000-0005-0000-0000-0000B60A0000}"/>
    <cellStyle name="0_6094_REVIEW_APRIL_08 4 4 5" xfId="2759" xr:uid="{00000000-0005-0000-0000-0000B70A0000}"/>
    <cellStyle name="0_6094_REVIEW_APRIL_08 4 4 5 2" xfId="2760" xr:uid="{00000000-0005-0000-0000-0000B80A0000}"/>
    <cellStyle name="0_6094_REVIEW_APRIL_08 4 4 5 2 2" xfId="2761" xr:uid="{00000000-0005-0000-0000-0000B90A0000}"/>
    <cellStyle name="0_6094_REVIEW_APRIL_08 4 4 5 3" xfId="2762" xr:uid="{00000000-0005-0000-0000-0000BA0A0000}"/>
    <cellStyle name="0_6094_REVIEW_APRIL_08 4 4 5 3 2" xfId="2763" xr:uid="{00000000-0005-0000-0000-0000BB0A0000}"/>
    <cellStyle name="0_6094_REVIEW_APRIL_08 4 4 5 4" xfId="2764" xr:uid="{00000000-0005-0000-0000-0000BC0A0000}"/>
    <cellStyle name="0_6094_REVIEW_APRIL_08 4 4 6" xfId="2765" xr:uid="{00000000-0005-0000-0000-0000BD0A0000}"/>
    <cellStyle name="0_6094_REVIEW_APRIL_08 4 4 6 2" xfId="2766" xr:uid="{00000000-0005-0000-0000-0000BE0A0000}"/>
    <cellStyle name="0_6094_REVIEW_APRIL_08 4 4 7" xfId="2767" xr:uid="{00000000-0005-0000-0000-0000BF0A0000}"/>
    <cellStyle name="0_6094_REVIEW_APRIL_08 4 4 7 2" xfId="2768" xr:uid="{00000000-0005-0000-0000-0000C00A0000}"/>
    <cellStyle name="0_6094_REVIEW_APRIL_08 4 4 8" xfId="2769" xr:uid="{00000000-0005-0000-0000-0000C10A0000}"/>
    <cellStyle name="0_6094_REVIEW_APRIL_08 4 5" xfId="2770" xr:uid="{00000000-0005-0000-0000-0000C20A0000}"/>
    <cellStyle name="0_6094_REVIEW_APRIL_08 4 5 2" xfId="2771" xr:uid="{00000000-0005-0000-0000-0000C30A0000}"/>
    <cellStyle name="0_6094_REVIEW_APRIL_08 4 5 2 2" xfId="2772" xr:uid="{00000000-0005-0000-0000-0000C40A0000}"/>
    <cellStyle name="0_6094_REVIEW_APRIL_08 4 5 2 2 2" xfId="2773" xr:uid="{00000000-0005-0000-0000-0000C50A0000}"/>
    <cellStyle name="0_6094_REVIEW_APRIL_08 4 5 2 2 2 2" xfId="2774" xr:uid="{00000000-0005-0000-0000-0000C60A0000}"/>
    <cellStyle name="0_6094_REVIEW_APRIL_08 4 5 2 2 3" xfId="2775" xr:uid="{00000000-0005-0000-0000-0000C70A0000}"/>
    <cellStyle name="0_6094_REVIEW_APRIL_08 4 5 2 2 3 2" xfId="2776" xr:uid="{00000000-0005-0000-0000-0000C80A0000}"/>
    <cellStyle name="0_6094_REVIEW_APRIL_08 4 5 2 2 4" xfId="2777" xr:uid="{00000000-0005-0000-0000-0000C90A0000}"/>
    <cellStyle name="0_6094_REVIEW_APRIL_08 4 5 2 3" xfId="2778" xr:uid="{00000000-0005-0000-0000-0000CA0A0000}"/>
    <cellStyle name="0_6094_REVIEW_APRIL_08 4 5 2 3 2" xfId="2779" xr:uid="{00000000-0005-0000-0000-0000CB0A0000}"/>
    <cellStyle name="0_6094_REVIEW_APRIL_08 4 5 2 3 2 2" xfId="2780" xr:uid="{00000000-0005-0000-0000-0000CC0A0000}"/>
    <cellStyle name="0_6094_REVIEW_APRIL_08 4 5 2 3 3" xfId="2781" xr:uid="{00000000-0005-0000-0000-0000CD0A0000}"/>
    <cellStyle name="0_6094_REVIEW_APRIL_08 4 5 2 3 3 2" xfId="2782" xr:uid="{00000000-0005-0000-0000-0000CE0A0000}"/>
    <cellStyle name="0_6094_REVIEW_APRIL_08 4 5 2 3 4" xfId="2783" xr:uid="{00000000-0005-0000-0000-0000CF0A0000}"/>
    <cellStyle name="0_6094_REVIEW_APRIL_08 4 5 2 4" xfId="2784" xr:uid="{00000000-0005-0000-0000-0000D00A0000}"/>
    <cellStyle name="0_6094_REVIEW_APRIL_08 4 5 2 4 2" xfId="2785" xr:uid="{00000000-0005-0000-0000-0000D10A0000}"/>
    <cellStyle name="0_6094_REVIEW_APRIL_08 4 5 2 5" xfId="2786" xr:uid="{00000000-0005-0000-0000-0000D20A0000}"/>
    <cellStyle name="0_6094_REVIEW_APRIL_08 4 5 2 5 2" xfId="2787" xr:uid="{00000000-0005-0000-0000-0000D30A0000}"/>
    <cellStyle name="0_6094_REVIEW_APRIL_08 4 5 2 6" xfId="2788" xr:uid="{00000000-0005-0000-0000-0000D40A0000}"/>
    <cellStyle name="0_6094_REVIEW_APRIL_08 4 5 3" xfId="2789" xr:uid="{00000000-0005-0000-0000-0000D50A0000}"/>
    <cellStyle name="0_6094_REVIEW_APRIL_08 4 5 3 2" xfId="2790" xr:uid="{00000000-0005-0000-0000-0000D60A0000}"/>
    <cellStyle name="0_6094_REVIEW_APRIL_08 4 5 3 2 2" xfId="2791" xr:uid="{00000000-0005-0000-0000-0000D70A0000}"/>
    <cellStyle name="0_6094_REVIEW_APRIL_08 4 5 3 3" xfId="2792" xr:uid="{00000000-0005-0000-0000-0000D80A0000}"/>
    <cellStyle name="0_6094_REVIEW_APRIL_08 4 5 3 3 2" xfId="2793" xr:uid="{00000000-0005-0000-0000-0000D90A0000}"/>
    <cellStyle name="0_6094_REVIEW_APRIL_08 4 5 3 4" xfId="2794" xr:uid="{00000000-0005-0000-0000-0000DA0A0000}"/>
    <cellStyle name="0_6094_REVIEW_APRIL_08 4 5 4" xfId="2795" xr:uid="{00000000-0005-0000-0000-0000DB0A0000}"/>
    <cellStyle name="0_6094_REVIEW_APRIL_08 4 5 4 2" xfId="2796" xr:uid="{00000000-0005-0000-0000-0000DC0A0000}"/>
    <cellStyle name="0_6094_REVIEW_APRIL_08 4 5 4 2 2" xfId="2797" xr:uid="{00000000-0005-0000-0000-0000DD0A0000}"/>
    <cellStyle name="0_6094_REVIEW_APRIL_08 4 5 4 3" xfId="2798" xr:uid="{00000000-0005-0000-0000-0000DE0A0000}"/>
    <cellStyle name="0_6094_REVIEW_APRIL_08 4 5 4 3 2" xfId="2799" xr:uid="{00000000-0005-0000-0000-0000DF0A0000}"/>
    <cellStyle name="0_6094_REVIEW_APRIL_08 4 5 4 4" xfId="2800" xr:uid="{00000000-0005-0000-0000-0000E00A0000}"/>
    <cellStyle name="0_6094_REVIEW_APRIL_08 4 5 5" xfId="2801" xr:uid="{00000000-0005-0000-0000-0000E10A0000}"/>
    <cellStyle name="0_6094_REVIEW_APRIL_08 4 5 5 2" xfId="2802" xr:uid="{00000000-0005-0000-0000-0000E20A0000}"/>
    <cellStyle name="0_6094_REVIEW_APRIL_08 4 5 5 2 2" xfId="2803" xr:uid="{00000000-0005-0000-0000-0000E30A0000}"/>
    <cellStyle name="0_6094_REVIEW_APRIL_08 4 5 5 3" xfId="2804" xr:uid="{00000000-0005-0000-0000-0000E40A0000}"/>
    <cellStyle name="0_6094_REVIEW_APRIL_08 4 5 5 3 2" xfId="2805" xr:uid="{00000000-0005-0000-0000-0000E50A0000}"/>
    <cellStyle name="0_6094_REVIEW_APRIL_08 4 5 5 4" xfId="2806" xr:uid="{00000000-0005-0000-0000-0000E60A0000}"/>
    <cellStyle name="0_6094_REVIEW_APRIL_08 4 5 6" xfId="2807" xr:uid="{00000000-0005-0000-0000-0000E70A0000}"/>
    <cellStyle name="0_6094_REVIEW_APRIL_08 4 5 6 2" xfId="2808" xr:uid="{00000000-0005-0000-0000-0000E80A0000}"/>
    <cellStyle name="0_6094_REVIEW_APRIL_08 4 5 7" xfId="2809" xr:uid="{00000000-0005-0000-0000-0000E90A0000}"/>
    <cellStyle name="0_6094_REVIEW_APRIL_08 4 5 7 2" xfId="2810" xr:uid="{00000000-0005-0000-0000-0000EA0A0000}"/>
    <cellStyle name="0_6094_REVIEW_APRIL_08 4 5 8" xfId="2811" xr:uid="{00000000-0005-0000-0000-0000EB0A0000}"/>
    <cellStyle name="0_6094_REVIEW_APRIL_08 4 6" xfId="2812" xr:uid="{00000000-0005-0000-0000-0000EC0A0000}"/>
    <cellStyle name="0_6094_REVIEW_APRIL_08 4 6 2" xfId="2813" xr:uid="{00000000-0005-0000-0000-0000ED0A0000}"/>
    <cellStyle name="0_6094_REVIEW_APRIL_08 4 6 2 2" xfId="2814" xr:uid="{00000000-0005-0000-0000-0000EE0A0000}"/>
    <cellStyle name="0_6094_REVIEW_APRIL_08 4 6 2 2 2" xfId="2815" xr:uid="{00000000-0005-0000-0000-0000EF0A0000}"/>
    <cellStyle name="0_6094_REVIEW_APRIL_08 4 6 2 2 2 2" xfId="2816" xr:uid="{00000000-0005-0000-0000-0000F00A0000}"/>
    <cellStyle name="0_6094_REVIEW_APRIL_08 4 6 2 2 3" xfId="2817" xr:uid="{00000000-0005-0000-0000-0000F10A0000}"/>
    <cellStyle name="0_6094_REVIEW_APRIL_08 4 6 2 2 3 2" xfId="2818" xr:uid="{00000000-0005-0000-0000-0000F20A0000}"/>
    <cellStyle name="0_6094_REVIEW_APRIL_08 4 6 2 2 4" xfId="2819" xr:uid="{00000000-0005-0000-0000-0000F30A0000}"/>
    <cellStyle name="0_6094_REVIEW_APRIL_08 4 6 2 3" xfId="2820" xr:uid="{00000000-0005-0000-0000-0000F40A0000}"/>
    <cellStyle name="0_6094_REVIEW_APRIL_08 4 6 2 3 2" xfId="2821" xr:uid="{00000000-0005-0000-0000-0000F50A0000}"/>
    <cellStyle name="0_6094_REVIEW_APRIL_08 4 6 2 3 2 2" xfId="2822" xr:uid="{00000000-0005-0000-0000-0000F60A0000}"/>
    <cellStyle name="0_6094_REVIEW_APRIL_08 4 6 2 3 3" xfId="2823" xr:uid="{00000000-0005-0000-0000-0000F70A0000}"/>
    <cellStyle name="0_6094_REVIEW_APRIL_08 4 6 2 3 3 2" xfId="2824" xr:uid="{00000000-0005-0000-0000-0000F80A0000}"/>
    <cellStyle name="0_6094_REVIEW_APRIL_08 4 6 2 3 4" xfId="2825" xr:uid="{00000000-0005-0000-0000-0000F90A0000}"/>
    <cellStyle name="0_6094_REVIEW_APRIL_08 4 6 2 4" xfId="2826" xr:uid="{00000000-0005-0000-0000-0000FA0A0000}"/>
    <cellStyle name="0_6094_REVIEW_APRIL_08 4 6 2 4 2" xfId="2827" xr:uid="{00000000-0005-0000-0000-0000FB0A0000}"/>
    <cellStyle name="0_6094_REVIEW_APRIL_08 4 6 2 5" xfId="2828" xr:uid="{00000000-0005-0000-0000-0000FC0A0000}"/>
    <cellStyle name="0_6094_REVIEW_APRIL_08 4 6 2 5 2" xfId="2829" xr:uid="{00000000-0005-0000-0000-0000FD0A0000}"/>
    <cellStyle name="0_6094_REVIEW_APRIL_08 4 6 2 6" xfId="2830" xr:uid="{00000000-0005-0000-0000-0000FE0A0000}"/>
    <cellStyle name="0_6094_REVIEW_APRIL_08 4 6 3" xfId="2831" xr:uid="{00000000-0005-0000-0000-0000FF0A0000}"/>
    <cellStyle name="0_6094_REVIEW_APRIL_08 4 6 3 2" xfId="2832" xr:uid="{00000000-0005-0000-0000-0000000B0000}"/>
    <cellStyle name="0_6094_REVIEW_APRIL_08 4 6 3 2 2" xfId="2833" xr:uid="{00000000-0005-0000-0000-0000010B0000}"/>
    <cellStyle name="0_6094_REVIEW_APRIL_08 4 6 3 3" xfId="2834" xr:uid="{00000000-0005-0000-0000-0000020B0000}"/>
    <cellStyle name="0_6094_REVIEW_APRIL_08 4 6 3 3 2" xfId="2835" xr:uid="{00000000-0005-0000-0000-0000030B0000}"/>
    <cellStyle name="0_6094_REVIEW_APRIL_08 4 6 3 4" xfId="2836" xr:uid="{00000000-0005-0000-0000-0000040B0000}"/>
    <cellStyle name="0_6094_REVIEW_APRIL_08 4 6 4" xfId="2837" xr:uid="{00000000-0005-0000-0000-0000050B0000}"/>
    <cellStyle name="0_6094_REVIEW_APRIL_08 4 6 4 2" xfId="2838" xr:uid="{00000000-0005-0000-0000-0000060B0000}"/>
    <cellStyle name="0_6094_REVIEW_APRIL_08 4 6 4 2 2" xfId="2839" xr:uid="{00000000-0005-0000-0000-0000070B0000}"/>
    <cellStyle name="0_6094_REVIEW_APRIL_08 4 6 4 3" xfId="2840" xr:uid="{00000000-0005-0000-0000-0000080B0000}"/>
    <cellStyle name="0_6094_REVIEW_APRIL_08 4 6 4 3 2" xfId="2841" xr:uid="{00000000-0005-0000-0000-0000090B0000}"/>
    <cellStyle name="0_6094_REVIEW_APRIL_08 4 6 4 4" xfId="2842" xr:uid="{00000000-0005-0000-0000-00000A0B0000}"/>
    <cellStyle name="0_6094_REVIEW_APRIL_08 4 6 5" xfId="2843" xr:uid="{00000000-0005-0000-0000-00000B0B0000}"/>
    <cellStyle name="0_6094_REVIEW_APRIL_08 4 6 5 2" xfId="2844" xr:uid="{00000000-0005-0000-0000-00000C0B0000}"/>
    <cellStyle name="0_6094_REVIEW_APRIL_08 4 6 5 2 2" xfId="2845" xr:uid="{00000000-0005-0000-0000-00000D0B0000}"/>
    <cellStyle name="0_6094_REVIEW_APRIL_08 4 6 5 3" xfId="2846" xr:uid="{00000000-0005-0000-0000-00000E0B0000}"/>
    <cellStyle name="0_6094_REVIEW_APRIL_08 4 6 5 3 2" xfId="2847" xr:uid="{00000000-0005-0000-0000-00000F0B0000}"/>
    <cellStyle name="0_6094_REVIEW_APRIL_08 4 6 5 4" xfId="2848" xr:uid="{00000000-0005-0000-0000-0000100B0000}"/>
    <cellStyle name="0_6094_REVIEW_APRIL_08 4 6 6" xfId="2849" xr:uid="{00000000-0005-0000-0000-0000110B0000}"/>
    <cellStyle name="0_6094_REVIEW_APRIL_08 4 6 6 2" xfId="2850" xr:uid="{00000000-0005-0000-0000-0000120B0000}"/>
    <cellStyle name="0_6094_REVIEW_APRIL_08 4 6 7" xfId="2851" xr:uid="{00000000-0005-0000-0000-0000130B0000}"/>
    <cellStyle name="0_6094_REVIEW_APRIL_08 4 6 7 2" xfId="2852" xr:uid="{00000000-0005-0000-0000-0000140B0000}"/>
    <cellStyle name="0_6094_REVIEW_APRIL_08 4 6 8" xfId="2853" xr:uid="{00000000-0005-0000-0000-0000150B0000}"/>
    <cellStyle name="0_6094_REVIEW_APRIL_08 4 7" xfId="2854" xr:uid="{00000000-0005-0000-0000-0000160B0000}"/>
    <cellStyle name="0_6094_REVIEW_APRIL_08 4 7 2" xfId="2855" xr:uid="{00000000-0005-0000-0000-0000170B0000}"/>
    <cellStyle name="0_6094_REVIEW_APRIL_08 4 7 2 2" xfId="2856" xr:uid="{00000000-0005-0000-0000-0000180B0000}"/>
    <cellStyle name="0_6094_REVIEW_APRIL_08 4 7 2 2 2" xfId="2857" xr:uid="{00000000-0005-0000-0000-0000190B0000}"/>
    <cellStyle name="0_6094_REVIEW_APRIL_08 4 7 2 3" xfId="2858" xr:uid="{00000000-0005-0000-0000-00001A0B0000}"/>
    <cellStyle name="0_6094_REVIEW_APRIL_08 4 7 2 3 2" xfId="2859" xr:uid="{00000000-0005-0000-0000-00001B0B0000}"/>
    <cellStyle name="0_6094_REVIEW_APRIL_08 4 7 2 4" xfId="2860" xr:uid="{00000000-0005-0000-0000-00001C0B0000}"/>
    <cellStyle name="0_6094_REVIEW_APRIL_08 4 7 3" xfId="2861" xr:uid="{00000000-0005-0000-0000-00001D0B0000}"/>
    <cellStyle name="0_6094_REVIEW_APRIL_08 4 7 3 2" xfId="2862" xr:uid="{00000000-0005-0000-0000-00001E0B0000}"/>
    <cellStyle name="0_6094_REVIEW_APRIL_08 4 7 3 2 2" xfId="2863" xr:uid="{00000000-0005-0000-0000-00001F0B0000}"/>
    <cellStyle name="0_6094_REVIEW_APRIL_08 4 7 3 3" xfId="2864" xr:uid="{00000000-0005-0000-0000-0000200B0000}"/>
    <cellStyle name="0_6094_REVIEW_APRIL_08 4 7 3 3 2" xfId="2865" xr:uid="{00000000-0005-0000-0000-0000210B0000}"/>
    <cellStyle name="0_6094_REVIEW_APRIL_08 4 7 3 4" xfId="2866" xr:uid="{00000000-0005-0000-0000-0000220B0000}"/>
    <cellStyle name="0_6094_REVIEW_APRIL_08 4 7 4" xfId="2867" xr:uid="{00000000-0005-0000-0000-0000230B0000}"/>
    <cellStyle name="0_6094_REVIEW_APRIL_08 4 7 4 2" xfId="2868" xr:uid="{00000000-0005-0000-0000-0000240B0000}"/>
    <cellStyle name="0_6094_REVIEW_APRIL_08 4 7 5" xfId="2869" xr:uid="{00000000-0005-0000-0000-0000250B0000}"/>
    <cellStyle name="0_6094_REVIEW_APRIL_08 4 7 5 2" xfId="2870" xr:uid="{00000000-0005-0000-0000-0000260B0000}"/>
    <cellStyle name="0_6094_REVIEW_APRIL_08 4 7 6" xfId="2871" xr:uid="{00000000-0005-0000-0000-0000270B0000}"/>
    <cellStyle name="0_6094_REVIEW_APRIL_08 4 8" xfId="2872" xr:uid="{00000000-0005-0000-0000-0000280B0000}"/>
    <cellStyle name="0_6094_REVIEW_APRIL_08 4 8 2" xfId="2873" xr:uid="{00000000-0005-0000-0000-0000290B0000}"/>
    <cellStyle name="0_6094_REVIEW_APRIL_08 4 8 2 2" xfId="2874" xr:uid="{00000000-0005-0000-0000-00002A0B0000}"/>
    <cellStyle name="0_6094_REVIEW_APRIL_08 4 8 3" xfId="2875" xr:uid="{00000000-0005-0000-0000-00002B0B0000}"/>
    <cellStyle name="0_6094_REVIEW_APRIL_08 4 8 3 2" xfId="2876" xr:uid="{00000000-0005-0000-0000-00002C0B0000}"/>
    <cellStyle name="0_6094_REVIEW_APRIL_08 4 8 4" xfId="2877" xr:uid="{00000000-0005-0000-0000-00002D0B0000}"/>
    <cellStyle name="0_6094_REVIEW_APRIL_08 4 9" xfId="2878" xr:uid="{00000000-0005-0000-0000-00002E0B0000}"/>
    <cellStyle name="0_6094_REVIEW_APRIL_08 4 9 2" xfId="2879" xr:uid="{00000000-0005-0000-0000-00002F0B0000}"/>
    <cellStyle name="0_6094_REVIEW_APRIL_08 4 9 2 2" xfId="2880" xr:uid="{00000000-0005-0000-0000-0000300B0000}"/>
    <cellStyle name="0_6094_REVIEW_APRIL_08 4 9 3" xfId="2881" xr:uid="{00000000-0005-0000-0000-0000310B0000}"/>
    <cellStyle name="0_6094_REVIEW_APRIL_08 4 9 3 2" xfId="2882" xr:uid="{00000000-0005-0000-0000-0000320B0000}"/>
    <cellStyle name="0_6094_REVIEW_APRIL_08 4 9 4" xfId="2883" xr:uid="{00000000-0005-0000-0000-0000330B0000}"/>
    <cellStyle name="0_6094_REVIEW_APRIL_08 40" xfId="2884" xr:uid="{00000000-0005-0000-0000-0000340B0000}"/>
    <cellStyle name="0_6094_REVIEW_APRIL_08 41" xfId="2885" xr:uid="{00000000-0005-0000-0000-0000350B0000}"/>
    <cellStyle name="0_6094_REVIEW_APRIL_08 42" xfId="2886" xr:uid="{00000000-0005-0000-0000-0000360B0000}"/>
    <cellStyle name="0_6094_REVIEW_APRIL_08 43" xfId="2887" xr:uid="{00000000-0005-0000-0000-0000370B0000}"/>
    <cellStyle name="0_6094_REVIEW_APRIL_08 44" xfId="2888" xr:uid="{00000000-0005-0000-0000-0000380B0000}"/>
    <cellStyle name="0_6094_REVIEW_APRIL_08 45" xfId="2889" xr:uid="{00000000-0005-0000-0000-0000390B0000}"/>
    <cellStyle name="0_6094_REVIEW_APRIL_08 46" xfId="2890" xr:uid="{00000000-0005-0000-0000-00003A0B0000}"/>
    <cellStyle name="0_6094_REVIEW_APRIL_08 47" xfId="2891" xr:uid="{00000000-0005-0000-0000-00003B0B0000}"/>
    <cellStyle name="0_6094_REVIEW_APRIL_08 48" xfId="2892" xr:uid="{00000000-0005-0000-0000-00003C0B0000}"/>
    <cellStyle name="0_6094_REVIEW_APRIL_08 49" xfId="2893" xr:uid="{00000000-0005-0000-0000-00003D0B0000}"/>
    <cellStyle name="0_6094_REVIEW_APRIL_08 5" xfId="2894" xr:uid="{00000000-0005-0000-0000-00003E0B0000}"/>
    <cellStyle name="0_6094_REVIEW_APRIL_08 5 10" xfId="2895" xr:uid="{00000000-0005-0000-0000-00003F0B0000}"/>
    <cellStyle name="0_6094_REVIEW_APRIL_08 5 10 2" xfId="2896" xr:uid="{00000000-0005-0000-0000-0000400B0000}"/>
    <cellStyle name="0_6094_REVIEW_APRIL_08 5 10 2 2" xfId="2897" xr:uid="{00000000-0005-0000-0000-0000410B0000}"/>
    <cellStyle name="0_6094_REVIEW_APRIL_08 5 10 3" xfId="2898" xr:uid="{00000000-0005-0000-0000-0000420B0000}"/>
    <cellStyle name="0_6094_REVIEW_APRIL_08 5 10 3 2" xfId="2899" xr:uid="{00000000-0005-0000-0000-0000430B0000}"/>
    <cellStyle name="0_6094_REVIEW_APRIL_08 5 10 4" xfId="2900" xr:uid="{00000000-0005-0000-0000-0000440B0000}"/>
    <cellStyle name="0_6094_REVIEW_APRIL_08 5 11" xfId="2901" xr:uid="{00000000-0005-0000-0000-0000450B0000}"/>
    <cellStyle name="0_6094_REVIEW_APRIL_08 5 11 2" xfId="2902" xr:uid="{00000000-0005-0000-0000-0000460B0000}"/>
    <cellStyle name="0_6094_REVIEW_APRIL_08 5 12" xfId="2903" xr:uid="{00000000-0005-0000-0000-0000470B0000}"/>
    <cellStyle name="0_6094_REVIEW_APRIL_08 5 12 2" xfId="2904" xr:uid="{00000000-0005-0000-0000-0000480B0000}"/>
    <cellStyle name="0_6094_REVIEW_APRIL_08 5 13" xfId="2905" xr:uid="{00000000-0005-0000-0000-0000490B0000}"/>
    <cellStyle name="0_6094_REVIEW_APRIL_08 5 14" xfId="2906" xr:uid="{00000000-0005-0000-0000-00004A0B0000}"/>
    <cellStyle name="0_6094_REVIEW_APRIL_08 5 2" xfId="2907" xr:uid="{00000000-0005-0000-0000-00004B0B0000}"/>
    <cellStyle name="0_6094_REVIEW_APRIL_08 5 2 2" xfId="2908" xr:uid="{00000000-0005-0000-0000-00004C0B0000}"/>
    <cellStyle name="0_6094_REVIEW_APRIL_08 5 2 2 2" xfId="2909" xr:uid="{00000000-0005-0000-0000-00004D0B0000}"/>
    <cellStyle name="0_6094_REVIEW_APRIL_08 5 2 2 2 2" xfId="2910" xr:uid="{00000000-0005-0000-0000-00004E0B0000}"/>
    <cellStyle name="0_6094_REVIEW_APRIL_08 5 2 2 2 2 2" xfId="2911" xr:uid="{00000000-0005-0000-0000-00004F0B0000}"/>
    <cellStyle name="0_6094_REVIEW_APRIL_08 5 2 2 2 3" xfId="2912" xr:uid="{00000000-0005-0000-0000-0000500B0000}"/>
    <cellStyle name="0_6094_REVIEW_APRIL_08 5 2 2 2 3 2" xfId="2913" xr:uid="{00000000-0005-0000-0000-0000510B0000}"/>
    <cellStyle name="0_6094_REVIEW_APRIL_08 5 2 2 2 4" xfId="2914" xr:uid="{00000000-0005-0000-0000-0000520B0000}"/>
    <cellStyle name="0_6094_REVIEW_APRIL_08 5 2 2 3" xfId="2915" xr:uid="{00000000-0005-0000-0000-0000530B0000}"/>
    <cellStyle name="0_6094_REVIEW_APRIL_08 5 2 2 3 2" xfId="2916" xr:uid="{00000000-0005-0000-0000-0000540B0000}"/>
    <cellStyle name="0_6094_REVIEW_APRIL_08 5 2 2 3 2 2" xfId="2917" xr:uid="{00000000-0005-0000-0000-0000550B0000}"/>
    <cellStyle name="0_6094_REVIEW_APRIL_08 5 2 2 3 3" xfId="2918" xr:uid="{00000000-0005-0000-0000-0000560B0000}"/>
    <cellStyle name="0_6094_REVIEW_APRIL_08 5 2 2 3 3 2" xfId="2919" xr:uid="{00000000-0005-0000-0000-0000570B0000}"/>
    <cellStyle name="0_6094_REVIEW_APRIL_08 5 2 2 3 4" xfId="2920" xr:uid="{00000000-0005-0000-0000-0000580B0000}"/>
    <cellStyle name="0_6094_REVIEW_APRIL_08 5 2 2 4" xfId="2921" xr:uid="{00000000-0005-0000-0000-0000590B0000}"/>
    <cellStyle name="0_6094_REVIEW_APRIL_08 5 2 2 4 2" xfId="2922" xr:uid="{00000000-0005-0000-0000-00005A0B0000}"/>
    <cellStyle name="0_6094_REVIEW_APRIL_08 5 2 2 5" xfId="2923" xr:uid="{00000000-0005-0000-0000-00005B0B0000}"/>
    <cellStyle name="0_6094_REVIEW_APRIL_08 5 2 2 5 2" xfId="2924" xr:uid="{00000000-0005-0000-0000-00005C0B0000}"/>
    <cellStyle name="0_6094_REVIEW_APRIL_08 5 2 2 6" xfId="2925" xr:uid="{00000000-0005-0000-0000-00005D0B0000}"/>
    <cellStyle name="0_6094_REVIEW_APRIL_08 5 2 3" xfId="2926" xr:uid="{00000000-0005-0000-0000-00005E0B0000}"/>
    <cellStyle name="0_6094_REVIEW_APRIL_08 5 2 3 2" xfId="2927" xr:uid="{00000000-0005-0000-0000-00005F0B0000}"/>
    <cellStyle name="0_6094_REVIEW_APRIL_08 5 2 3 2 2" xfId="2928" xr:uid="{00000000-0005-0000-0000-0000600B0000}"/>
    <cellStyle name="0_6094_REVIEW_APRIL_08 5 2 3 3" xfId="2929" xr:uid="{00000000-0005-0000-0000-0000610B0000}"/>
    <cellStyle name="0_6094_REVIEW_APRIL_08 5 2 3 3 2" xfId="2930" xr:uid="{00000000-0005-0000-0000-0000620B0000}"/>
    <cellStyle name="0_6094_REVIEW_APRIL_08 5 2 3 4" xfId="2931" xr:uid="{00000000-0005-0000-0000-0000630B0000}"/>
    <cellStyle name="0_6094_REVIEW_APRIL_08 5 2 4" xfId="2932" xr:uid="{00000000-0005-0000-0000-0000640B0000}"/>
    <cellStyle name="0_6094_REVIEW_APRIL_08 5 2 4 2" xfId="2933" xr:uid="{00000000-0005-0000-0000-0000650B0000}"/>
    <cellStyle name="0_6094_REVIEW_APRIL_08 5 2 4 2 2" xfId="2934" xr:uid="{00000000-0005-0000-0000-0000660B0000}"/>
    <cellStyle name="0_6094_REVIEW_APRIL_08 5 2 4 3" xfId="2935" xr:uid="{00000000-0005-0000-0000-0000670B0000}"/>
    <cellStyle name="0_6094_REVIEW_APRIL_08 5 2 4 3 2" xfId="2936" xr:uid="{00000000-0005-0000-0000-0000680B0000}"/>
    <cellStyle name="0_6094_REVIEW_APRIL_08 5 2 4 4" xfId="2937" xr:uid="{00000000-0005-0000-0000-0000690B0000}"/>
    <cellStyle name="0_6094_REVIEW_APRIL_08 5 2 5" xfId="2938" xr:uid="{00000000-0005-0000-0000-00006A0B0000}"/>
    <cellStyle name="0_6094_REVIEW_APRIL_08 5 2 5 2" xfId="2939" xr:uid="{00000000-0005-0000-0000-00006B0B0000}"/>
    <cellStyle name="0_6094_REVIEW_APRIL_08 5 2 5 2 2" xfId="2940" xr:uid="{00000000-0005-0000-0000-00006C0B0000}"/>
    <cellStyle name="0_6094_REVIEW_APRIL_08 5 2 5 3" xfId="2941" xr:uid="{00000000-0005-0000-0000-00006D0B0000}"/>
    <cellStyle name="0_6094_REVIEW_APRIL_08 5 2 5 3 2" xfId="2942" xr:uid="{00000000-0005-0000-0000-00006E0B0000}"/>
    <cellStyle name="0_6094_REVIEW_APRIL_08 5 2 5 4" xfId="2943" xr:uid="{00000000-0005-0000-0000-00006F0B0000}"/>
    <cellStyle name="0_6094_REVIEW_APRIL_08 5 2 6" xfId="2944" xr:uid="{00000000-0005-0000-0000-0000700B0000}"/>
    <cellStyle name="0_6094_REVIEW_APRIL_08 5 2 6 2" xfId="2945" xr:uid="{00000000-0005-0000-0000-0000710B0000}"/>
    <cellStyle name="0_6094_REVIEW_APRIL_08 5 2 7" xfId="2946" xr:uid="{00000000-0005-0000-0000-0000720B0000}"/>
    <cellStyle name="0_6094_REVIEW_APRIL_08 5 2 7 2" xfId="2947" xr:uid="{00000000-0005-0000-0000-0000730B0000}"/>
    <cellStyle name="0_6094_REVIEW_APRIL_08 5 2 8" xfId="2948" xr:uid="{00000000-0005-0000-0000-0000740B0000}"/>
    <cellStyle name="0_6094_REVIEW_APRIL_08 5 3" xfId="2949" xr:uid="{00000000-0005-0000-0000-0000750B0000}"/>
    <cellStyle name="0_6094_REVIEW_APRIL_08 5 3 2" xfId="2950" xr:uid="{00000000-0005-0000-0000-0000760B0000}"/>
    <cellStyle name="0_6094_REVIEW_APRIL_08 5 3 2 2" xfId="2951" xr:uid="{00000000-0005-0000-0000-0000770B0000}"/>
    <cellStyle name="0_6094_REVIEW_APRIL_08 5 3 2 2 2" xfId="2952" xr:uid="{00000000-0005-0000-0000-0000780B0000}"/>
    <cellStyle name="0_6094_REVIEW_APRIL_08 5 3 2 2 2 2" xfId="2953" xr:uid="{00000000-0005-0000-0000-0000790B0000}"/>
    <cellStyle name="0_6094_REVIEW_APRIL_08 5 3 2 2 3" xfId="2954" xr:uid="{00000000-0005-0000-0000-00007A0B0000}"/>
    <cellStyle name="0_6094_REVIEW_APRIL_08 5 3 2 2 3 2" xfId="2955" xr:uid="{00000000-0005-0000-0000-00007B0B0000}"/>
    <cellStyle name="0_6094_REVIEW_APRIL_08 5 3 2 2 4" xfId="2956" xr:uid="{00000000-0005-0000-0000-00007C0B0000}"/>
    <cellStyle name="0_6094_REVIEW_APRIL_08 5 3 2 3" xfId="2957" xr:uid="{00000000-0005-0000-0000-00007D0B0000}"/>
    <cellStyle name="0_6094_REVIEW_APRIL_08 5 3 2 3 2" xfId="2958" xr:uid="{00000000-0005-0000-0000-00007E0B0000}"/>
    <cellStyle name="0_6094_REVIEW_APRIL_08 5 3 2 3 2 2" xfId="2959" xr:uid="{00000000-0005-0000-0000-00007F0B0000}"/>
    <cellStyle name="0_6094_REVIEW_APRIL_08 5 3 2 3 3" xfId="2960" xr:uid="{00000000-0005-0000-0000-0000800B0000}"/>
    <cellStyle name="0_6094_REVIEW_APRIL_08 5 3 2 3 3 2" xfId="2961" xr:uid="{00000000-0005-0000-0000-0000810B0000}"/>
    <cellStyle name="0_6094_REVIEW_APRIL_08 5 3 2 3 4" xfId="2962" xr:uid="{00000000-0005-0000-0000-0000820B0000}"/>
    <cellStyle name="0_6094_REVIEW_APRIL_08 5 3 2 4" xfId="2963" xr:uid="{00000000-0005-0000-0000-0000830B0000}"/>
    <cellStyle name="0_6094_REVIEW_APRIL_08 5 3 2 4 2" xfId="2964" xr:uid="{00000000-0005-0000-0000-0000840B0000}"/>
    <cellStyle name="0_6094_REVIEW_APRIL_08 5 3 2 5" xfId="2965" xr:uid="{00000000-0005-0000-0000-0000850B0000}"/>
    <cellStyle name="0_6094_REVIEW_APRIL_08 5 3 2 5 2" xfId="2966" xr:uid="{00000000-0005-0000-0000-0000860B0000}"/>
    <cellStyle name="0_6094_REVIEW_APRIL_08 5 3 2 6" xfId="2967" xr:uid="{00000000-0005-0000-0000-0000870B0000}"/>
    <cellStyle name="0_6094_REVIEW_APRIL_08 5 3 3" xfId="2968" xr:uid="{00000000-0005-0000-0000-0000880B0000}"/>
    <cellStyle name="0_6094_REVIEW_APRIL_08 5 3 3 2" xfId="2969" xr:uid="{00000000-0005-0000-0000-0000890B0000}"/>
    <cellStyle name="0_6094_REVIEW_APRIL_08 5 3 3 2 2" xfId="2970" xr:uid="{00000000-0005-0000-0000-00008A0B0000}"/>
    <cellStyle name="0_6094_REVIEW_APRIL_08 5 3 3 3" xfId="2971" xr:uid="{00000000-0005-0000-0000-00008B0B0000}"/>
    <cellStyle name="0_6094_REVIEW_APRIL_08 5 3 3 3 2" xfId="2972" xr:uid="{00000000-0005-0000-0000-00008C0B0000}"/>
    <cellStyle name="0_6094_REVIEW_APRIL_08 5 3 3 4" xfId="2973" xr:uid="{00000000-0005-0000-0000-00008D0B0000}"/>
    <cellStyle name="0_6094_REVIEW_APRIL_08 5 3 4" xfId="2974" xr:uid="{00000000-0005-0000-0000-00008E0B0000}"/>
    <cellStyle name="0_6094_REVIEW_APRIL_08 5 3 4 2" xfId="2975" xr:uid="{00000000-0005-0000-0000-00008F0B0000}"/>
    <cellStyle name="0_6094_REVIEW_APRIL_08 5 3 4 2 2" xfId="2976" xr:uid="{00000000-0005-0000-0000-0000900B0000}"/>
    <cellStyle name="0_6094_REVIEW_APRIL_08 5 3 4 3" xfId="2977" xr:uid="{00000000-0005-0000-0000-0000910B0000}"/>
    <cellStyle name="0_6094_REVIEW_APRIL_08 5 3 4 3 2" xfId="2978" xr:uid="{00000000-0005-0000-0000-0000920B0000}"/>
    <cellStyle name="0_6094_REVIEW_APRIL_08 5 3 4 4" xfId="2979" xr:uid="{00000000-0005-0000-0000-0000930B0000}"/>
    <cellStyle name="0_6094_REVIEW_APRIL_08 5 3 5" xfId="2980" xr:uid="{00000000-0005-0000-0000-0000940B0000}"/>
    <cellStyle name="0_6094_REVIEW_APRIL_08 5 3 5 2" xfId="2981" xr:uid="{00000000-0005-0000-0000-0000950B0000}"/>
    <cellStyle name="0_6094_REVIEW_APRIL_08 5 3 5 2 2" xfId="2982" xr:uid="{00000000-0005-0000-0000-0000960B0000}"/>
    <cellStyle name="0_6094_REVIEW_APRIL_08 5 3 5 3" xfId="2983" xr:uid="{00000000-0005-0000-0000-0000970B0000}"/>
    <cellStyle name="0_6094_REVIEW_APRIL_08 5 3 5 3 2" xfId="2984" xr:uid="{00000000-0005-0000-0000-0000980B0000}"/>
    <cellStyle name="0_6094_REVIEW_APRIL_08 5 3 5 4" xfId="2985" xr:uid="{00000000-0005-0000-0000-0000990B0000}"/>
    <cellStyle name="0_6094_REVIEW_APRIL_08 5 3 6" xfId="2986" xr:uid="{00000000-0005-0000-0000-00009A0B0000}"/>
    <cellStyle name="0_6094_REVIEW_APRIL_08 5 3 6 2" xfId="2987" xr:uid="{00000000-0005-0000-0000-00009B0B0000}"/>
    <cellStyle name="0_6094_REVIEW_APRIL_08 5 3 7" xfId="2988" xr:uid="{00000000-0005-0000-0000-00009C0B0000}"/>
    <cellStyle name="0_6094_REVIEW_APRIL_08 5 3 7 2" xfId="2989" xr:uid="{00000000-0005-0000-0000-00009D0B0000}"/>
    <cellStyle name="0_6094_REVIEW_APRIL_08 5 3 8" xfId="2990" xr:uid="{00000000-0005-0000-0000-00009E0B0000}"/>
    <cellStyle name="0_6094_REVIEW_APRIL_08 5 4" xfId="2991" xr:uid="{00000000-0005-0000-0000-00009F0B0000}"/>
    <cellStyle name="0_6094_REVIEW_APRIL_08 5 4 2" xfId="2992" xr:uid="{00000000-0005-0000-0000-0000A00B0000}"/>
    <cellStyle name="0_6094_REVIEW_APRIL_08 5 4 2 2" xfId="2993" xr:uid="{00000000-0005-0000-0000-0000A10B0000}"/>
    <cellStyle name="0_6094_REVIEW_APRIL_08 5 4 2 2 2" xfId="2994" xr:uid="{00000000-0005-0000-0000-0000A20B0000}"/>
    <cellStyle name="0_6094_REVIEW_APRIL_08 5 4 2 2 2 2" xfId="2995" xr:uid="{00000000-0005-0000-0000-0000A30B0000}"/>
    <cellStyle name="0_6094_REVIEW_APRIL_08 5 4 2 2 3" xfId="2996" xr:uid="{00000000-0005-0000-0000-0000A40B0000}"/>
    <cellStyle name="0_6094_REVIEW_APRIL_08 5 4 2 2 3 2" xfId="2997" xr:uid="{00000000-0005-0000-0000-0000A50B0000}"/>
    <cellStyle name="0_6094_REVIEW_APRIL_08 5 4 2 2 4" xfId="2998" xr:uid="{00000000-0005-0000-0000-0000A60B0000}"/>
    <cellStyle name="0_6094_REVIEW_APRIL_08 5 4 2 3" xfId="2999" xr:uid="{00000000-0005-0000-0000-0000A70B0000}"/>
    <cellStyle name="0_6094_REVIEW_APRIL_08 5 4 2 3 2" xfId="3000" xr:uid="{00000000-0005-0000-0000-0000A80B0000}"/>
    <cellStyle name="0_6094_REVIEW_APRIL_08 5 4 2 3 2 2" xfId="3001" xr:uid="{00000000-0005-0000-0000-0000A90B0000}"/>
    <cellStyle name="0_6094_REVIEW_APRIL_08 5 4 2 3 3" xfId="3002" xr:uid="{00000000-0005-0000-0000-0000AA0B0000}"/>
    <cellStyle name="0_6094_REVIEW_APRIL_08 5 4 2 3 3 2" xfId="3003" xr:uid="{00000000-0005-0000-0000-0000AB0B0000}"/>
    <cellStyle name="0_6094_REVIEW_APRIL_08 5 4 2 3 4" xfId="3004" xr:uid="{00000000-0005-0000-0000-0000AC0B0000}"/>
    <cellStyle name="0_6094_REVIEW_APRIL_08 5 4 2 4" xfId="3005" xr:uid="{00000000-0005-0000-0000-0000AD0B0000}"/>
    <cellStyle name="0_6094_REVIEW_APRIL_08 5 4 2 4 2" xfId="3006" xr:uid="{00000000-0005-0000-0000-0000AE0B0000}"/>
    <cellStyle name="0_6094_REVIEW_APRIL_08 5 4 2 5" xfId="3007" xr:uid="{00000000-0005-0000-0000-0000AF0B0000}"/>
    <cellStyle name="0_6094_REVIEW_APRIL_08 5 4 2 5 2" xfId="3008" xr:uid="{00000000-0005-0000-0000-0000B00B0000}"/>
    <cellStyle name="0_6094_REVIEW_APRIL_08 5 4 2 6" xfId="3009" xr:uid="{00000000-0005-0000-0000-0000B10B0000}"/>
    <cellStyle name="0_6094_REVIEW_APRIL_08 5 4 3" xfId="3010" xr:uid="{00000000-0005-0000-0000-0000B20B0000}"/>
    <cellStyle name="0_6094_REVIEW_APRIL_08 5 4 3 2" xfId="3011" xr:uid="{00000000-0005-0000-0000-0000B30B0000}"/>
    <cellStyle name="0_6094_REVIEW_APRIL_08 5 4 3 2 2" xfId="3012" xr:uid="{00000000-0005-0000-0000-0000B40B0000}"/>
    <cellStyle name="0_6094_REVIEW_APRIL_08 5 4 3 3" xfId="3013" xr:uid="{00000000-0005-0000-0000-0000B50B0000}"/>
    <cellStyle name="0_6094_REVIEW_APRIL_08 5 4 3 3 2" xfId="3014" xr:uid="{00000000-0005-0000-0000-0000B60B0000}"/>
    <cellStyle name="0_6094_REVIEW_APRIL_08 5 4 3 4" xfId="3015" xr:uid="{00000000-0005-0000-0000-0000B70B0000}"/>
    <cellStyle name="0_6094_REVIEW_APRIL_08 5 4 4" xfId="3016" xr:uid="{00000000-0005-0000-0000-0000B80B0000}"/>
    <cellStyle name="0_6094_REVIEW_APRIL_08 5 4 4 2" xfId="3017" xr:uid="{00000000-0005-0000-0000-0000B90B0000}"/>
    <cellStyle name="0_6094_REVIEW_APRIL_08 5 4 4 2 2" xfId="3018" xr:uid="{00000000-0005-0000-0000-0000BA0B0000}"/>
    <cellStyle name="0_6094_REVIEW_APRIL_08 5 4 4 3" xfId="3019" xr:uid="{00000000-0005-0000-0000-0000BB0B0000}"/>
    <cellStyle name="0_6094_REVIEW_APRIL_08 5 4 4 3 2" xfId="3020" xr:uid="{00000000-0005-0000-0000-0000BC0B0000}"/>
    <cellStyle name="0_6094_REVIEW_APRIL_08 5 4 4 4" xfId="3021" xr:uid="{00000000-0005-0000-0000-0000BD0B0000}"/>
    <cellStyle name="0_6094_REVIEW_APRIL_08 5 4 5" xfId="3022" xr:uid="{00000000-0005-0000-0000-0000BE0B0000}"/>
    <cellStyle name="0_6094_REVIEW_APRIL_08 5 4 5 2" xfId="3023" xr:uid="{00000000-0005-0000-0000-0000BF0B0000}"/>
    <cellStyle name="0_6094_REVIEW_APRIL_08 5 4 5 2 2" xfId="3024" xr:uid="{00000000-0005-0000-0000-0000C00B0000}"/>
    <cellStyle name="0_6094_REVIEW_APRIL_08 5 4 5 3" xfId="3025" xr:uid="{00000000-0005-0000-0000-0000C10B0000}"/>
    <cellStyle name="0_6094_REVIEW_APRIL_08 5 4 5 3 2" xfId="3026" xr:uid="{00000000-0005-0000-0000-0000C20B0000}"/>
    <cellStyle name="0_6094_REVIEW_APRIL_08 5 4 5 4" xfId="3027" xr:uid="{00000000-0005-0000-0000-0000C30B0000}"/>
    <cellStyle name="0_6094_REVIEW_APRIL_08 5 4 6" xfId="3028" xr:uid="{00000000-0005-0000-0000-0000C40B0000}"/>
    <cellStyle name="0_6094_REVIEW_APRIL_08 5 4 6 2" xfId="3029" xr:uid="{00000000-0005-0000-0000-0000C50B0000}"/>
    <cellStyle name="0_6094_REVIEW_APRIL_08 5 4 7" xfId="3030" xr:uid="{00000000-0005-0000-0000-0000C60B0000}"/>
    <cellStyle name="0_6094_REVIEW_APRIL_08 5 4 7 2" xfId="3031" xr:uid="{00000000-0005-0000-0000-0000C70B0000}"/>
    <cellStyle name="0_6094_REVIEW_APRIL_08 5 4 8" xfId="3032" xr:uid="{00000000-0005-0000-0000-0000C80B0000}"/>
    <cellStyle name="0_6094_REVIEW_APRIL_08 5 5" xfId="3033" xr:uid="{00000000-0005-0000-0000-0000C90B0000}"/>
    <cellStyle name="0_6094_REVIEW_APRIL_08 5 5 2" xfId="3034" xr:uid="{00000000-0005-0000-0000-0000CA0B0000}"/>
    <cellStyle name="0_6094_REVIEW_APRIL_08 5 5 2 2" xfId="3035" xr:uid="{00000000-0005-0000-0000-0000CB0B0000}"/>
    <cellStyle name="0_6094_REVIEW_APRIL_08 5 5 2 2 2" xfId="3036" xr:uid="{00000000-0005-0000-0000-0000CC0B0000}"/>
    <cellStyle name="0_6094_REVIEW_APRIL_08 5 5 2 2 2 2" xfId="3037" xr:uid="{00000000-0005-0000-0000-0000CD0B0000}"/>
    <cellStyle name="0_6094_REVIEW_APRIL_08 5 5 2 2 3" xfId="3038" xr:uid="{00000000-0005-0000-0000-0000CE0B0000}"/>
    <cellStyle name="0_6094_REVIEW_APRIL_08 5 5 2 2 3 2" xfId="3039" xr:uid="{00000000-0005-0000-0000-0000CF0B0000}"/>
    <cellStyle name="0_6094_REVIEW_APRIL_08 5 5 2 2 4" xfId="3040" xr:uid="{00000000-0005-0000-0000-0000D00B0000}"/>
    <cellStyle name="0_6094_REVIEW_APRIL_08 5 5 2 3" xfId="3041" xr:uid="{00000000-0005-0000-0000-0000D10B0000}"/>
    <cellStyle name="0_6094_REVIEW_APRIL_08 5 5 2 3 2" xfId="3042" xr:uid="{00000000-0005-0000-0000-0000D20B0000}"/>
    <cellStyle name="0_6094_REVIEW_APRIL_08 5 5 2 3 2 2" xfId="3043" xr:uid="{00000000-0005-0000-0000-0000D30B0000}"/>
    <cellStyle name="0_6094_REVIEW_APRIL_08 5 5 2 3 3" xfId="3044" xr:uid="{00000000-0005-0000-0000-0000D40B0000}"/>
    <cellStyle name="0_6094_REVIEW_APRIL_08 5 5 2 3 3 2" xfId="3045" xr:uid="{00000000-0005-0000-0000-0000D50B0000}"/>
    <cellStyle name="0_6094_REVIEW_APRIL_08 5 5 2 3 4" xfId="3046" xr:uid="{00000000-0005-0000-0000-0000D60B0000}"/>
    <cellStyle name="0_6094_REVIEW_APRIL_08 5 5 2 4" xfId="3047" xr:uid="{00000000-0005-0000-0000-0000D70B0000}"/>
    <cellStyle name="0_6094_REVIEW_APRIL_08 5 5 2 4 2" xfId="3048" xr:uid="{00000000-0005-0000-0000-0000D80B0000}"/>
    <cellStyle name="0_6094_REVIEW_APRIL_08 5 5 2 5" xfId="3049" xr:uid="{00000000-0005-0000-0000-0000D90B0000}"/>
    <cellStyle name="0_6094_REVIEW_APRIL_08 5 5 2 5 2" xfId="3050" xr:uid="{00000000-0005-0000-0000-0000DA0B0000}"/>
    <cellStyle name="0_6094_REVIEW_APRIL_08 5 5 2 6" xfId="3051" xr:uid="{00000000-0005-0000-0000-0000DB0B0000}"/>
    <cellStyle name="0_6094_REVIEW_APRIL_08 5 5 3" xfId="3052" xr:uid="{00000000-0005-0000-0000-0000DC0B0000}"/>
    <cellStyle name="0_6094_REVIEW_APRIL_08 5 5 3 2" xfId="3053" xr:uid="{00000000-0005-0000-0000-0000DD0B0000}"/>
    <cellStyle name="0_6094_REVIEW_APRIL_08 5 5 3 2 2" xfId="3054" xr:uid="{00000000-0005-0000-0000-0000DE0B0000}"/>
    <cellStyle name="0_6094_REVIEW_APRIL_08 5 5 3 3" xfId="3055" xr:uid="{00000000-0005-0000-0000-0000DF0B0000}"/>
    <cellStyle name="0_6094_REVIEW_APRIL_08 5 5 3 3 2" xfId="3056" xr:uid="{00000000-0005-0000-0000-0000E00B0000}"/>
    <cellStyle name="0_6094_REVIEW_APRIL_08 5 5 3 4" xfId="3057" xr:uid="{00000000-0005-0000-0000-0000E10B0000}"/>
    <cellStyle name="0_6094_REVIEW_APRIL_08 5 5 4" xfId="3058" xr:uid="{00000000-0005-0000-0000-0000E20B0000}"/>
    <cellStyle name="0_6094_REVIEW_APRIL_08 5 5 4 2" xfId="3059" xr:uid="{00000000-0005-0000-0000-0000E30B0000}"/>
    <cellStyle name="0_6094_REVIEW_APRIL_08 5 5 4 2 2" xfId="3060" xr:uid="{00000000-0005-0000-0000-0000E40B0000}"/>
    <cellStyle name="0_6094_REVIEW_APRIL_08 5 5 4 3" xfId="3061" xr:uid="{00000000-0005-0000-0000-0000E50B0000}"/>
    <cellStyle name="0_6094_REVIEW_APRIL_08 5 5 4 3 2" xfId="3062" xr:uid="{00000000-0005-0000-0000-0000E60B0000}"/>
    <cellStyle name="0_6094_REVIEW_APRIL_08 5 5 4 4" xfId="3063" xr:uid="{00000000-0005-0000-0000-0000E70B0000}"/>
    <cellStyle name="0_6094_REVIEW_APRIL_08 5 5 5" xfId="3064" xr:uid="{00000000-0005-0000-0000-0000E80B0000}"/>
    <cellStyle name="0_6094_REVIEW_APRIL_08 5 5 5 2" xfId="3065" xr:uid="{00000000-0005-0000-0000-0000E90B0000}"/>
    <cellStyle name="0_6094_REVIEW_APRIL_08 5 5 5 2 2" xfId="3066" xr:uid="{00000000-0005-0000-0000-0000EA0B0000}"/>
    <cellStyle name="0_6094_REVIEW_APRIL_08 5 5 5 3" xfId="3067" xr:uid="{00000000-0005-0000-0000-0000EB0B0000}"/>
    <cellStyle name="0_6094_REVIEW_APRIL_08 5 5 5 3 2" xfId="3068" xr:uid="{00000000-0005-0000-0000-0000EC0B0000}"/>
    <cellStyle name="0_6094_REVIEW_APRIL_08 5 5 5 4" xfId="3069" xr:uid="{00000000-0005-0000-0000-0000ED0B0000}"/>
    <cellStyle name="0_6094_REVIEW_APRIL_08 5 5 6" xfId="3070" xr:uid="{00000000-0005-0000-0000-0000EE0B0000}"/>
    <cellStyle name="0_6094_REVIEW_APRIL_08 5 5 6 2" xfId="3071" xr:uid="{00000000-0005-0000-0000-0000EF0B0000}"/>
    <cellStyle name="0_6094_REVIEW_APRIL_08 5 5 7" xfId="3072" xr:uid="{00000000-0005-0000-0000-0000F00B0000}"/>
    <cellStyle name="0_6094_REVIEW_APRIL_08 5 5 7 2" xfId="3073" xr:uid="{00000000-0005-0000-0000-0000F10B0000}"/>
    <cellStyle name="0_6094_REVIEW_APRIL_08 5 5 8" xfId="3074" xr:uid="{00000000-0005-0000-0000-0000F20B0000}"/>
    <cellStyle name="0_6094_REVIEW_APRIL_08 5 6" xfId="3075" xr:uid="{00000000-0005-0000-0000-0000F30B0000}"/>
    <cellStyle name="0_6094_REVIEW_APRIL_08 5 6 2" xfId="3076" xr:uid="{00000000-0005-0000-0000-0000F40B0000}"/>
    <cellStyle name="0_6094_REVIEW_APRIL_08 5 6 2 2" xfId="3077" xr:uid="{00000000-0005-0000-0000-0000F50B0000}"/>
    <cellStyle name="0_6094_REVIEW_APRIL_08 5 6 2 2 2" xfId="3078" xr:uid="{00000000-0005-0000-0000-0000F60B0000}"/>
    <cellStyle name="0_6094_REVIEW_APRIL_08 5 6 2 2 2 2" xfId="3079" xr:uid="{00000000-0005-0000-0000-0000F70B0000}"/>
    <cellStyle name="0_6094_REVIEW_APRIL_08 5 6 2 2 3" xfId="3080" xr:uid="{00000000-0005-0000-0000-0000F80B0000}"/>
    <cellStyle name="0_6094_REVIEW_APRIL_08 5 6 2 2 3 2" xfId="3081" xr:uid="{00000000-0005-0000-0000-0000F90B0000}"/>
    <cellStyle name="0_6094_REVIEW_APRIL_08 5 6 2 2 4" xfId="3082" xr:uid="{00000000-0005-0000-0000-0000FA0B0000}"/>
    <cellStyle name="0_6094_REVIEW_APRIL_08 5 6 2 3" xfId="3083" xr:uid="{00000000-0005-0000-0000-0000FB0B0000}"/>
    <cellStyle name="0_6094_REVIEW_APRIL_08 5 6 2 3 2" xfId="3084" xr:uid="{00000000-0005-0000-0000-0000FC0B0000}"/>
    <cellStyle name="0_6094_REVIEW_APRIL_08 5 6 2 3 2 2" xfId="3085" xr:uid="{00000000-0005-0000-0000-0000FD0B0000}"/>
    <cellStyle name="0_6094_REVIEW_APRIL_08 5 6 2 3 3" xfId="3086" xr:uid="{00000000-0005-0000-0000-0000FE0B0000}"/>
    <cellStyle name="0_6094_REVIEW_APRIL_08 5 6 2 3 3 2" xfId="3087" xr:uid="{00000000-0005-0000-0000-0000FF0B0000}"/>
    <cellStyle name="0_6094_REVIEW_APRIL_08 5 6 2 3 4" xfId="3088" xr:uid="{00000000-0005-0000-0000-0000000C0000}"/>
    <cellStyle name="0_6094_REVIEW_APRIL_08 5 6 2 4" xfId="3089" xr:uid="{00000000-0005-0000-0000-0000010C0000}"/>
    <cellStyle name="0_6094_REVIEW_APRIL_08 5 6 2 4 2" xfId="3090" xr:uid="{00000000-0005-0000-0000-0000020C0000}"/>
    <cellStyle name="0_6094_REVIEW_APRIL_08 5 6 2 5" xfId="3091" xr:uid="{00000000-0005-0000-0000-0000030C0000}"/>
    <cellStyle name="0_6094_REVIEW_APRIL_08 5 6 2 5 2" xfId="3092" xr:uid="{00000000-0005-0000-0000-0000040C0000}"/>
    <cellStyle name="0_6094_REVIEW_APRIL_08 5 6 2 6" xfId="3093" xr:uid="{00000000-0005-0000-0000-0000050C0000}"/>
    <cellStyle name="0_6094_REVIEW_APRIL_08 5 6 3" xfId="3094" xr:uid="{00000000-0005-0000-0000-0000060C0000}"/>
    <cellStyle name="0_6094_REVIEW_APRIL_08 5 6 3 2" xfId="3095" xr:uid="{00000000-0005-0000-0000-0000070C0000}"/>
    <cellStyle name="0_6094_REVIEW_APRIL_08 5 6 3 2 2" xfId="3096" xr:uid="{00000000-0005-0000-0000-0000080C0000}"/>
    <cellStyle name="0_6094_REVIEW_APRIL_08 5 6 3 3" xfId="3097" xr:uid="{00000000-0005-0000-0000-0000090C0000}"/>
    <cellStyle name="0_6094_REVIEW_APRIL_08 5 6 3 3 2" xfId="3098" xr:uid="{00000000-0005-0000-0000-00000A0C0000}"/>
    <cellStyle name="0_6094_REVIEW_APRIL_08 5 6 3 4" xfId="3099" xr:uid="{00000000-0005-0000-0000-00000B0C0000}"/>
    <cellStyle name="0_6094_REVIEW_APRIL_08 5 6 4" xfId="3100" xr:uid="{00000000-0005-0000-0000-00000C0C0000}"/>
    <cellStyle name="0_6094_REVIEW_APRIL_08 5 6 4 2" xfId="3101" xr:uid="{00000000-0005-0000-0000-00000D0C0000}"/>
    <cellStyle name="0_6094_REVIEW_APRIL_08 5 6 4 2 2" xfId="3102" xr:uid="{00000000-0005-0000-0000-00000E0C0000}"/>
    <cellStyle name="0_6094_REVIEW_APRIL_08 5 6 4 3" xfId="3103" xr:uid="{00000000-0005-0000-0000-00000F0C0000}"/>
    <cellStyle name="0_6094_REVIEW_APRIL_08 5 6 4 3 2" xfId="3104" xr:uid="{00000000-0005-0000-0000-0000100C0000}"/>
    <cellStyle name="0_6094_REVIEW_APRIL_08 5 6 4 4" xfId="3105" xr:uid="{00000000-0005-0000-0000-0000110C0000}"/>
    <cellStyle name="0_6094_REVIEW_APRIL_08 5 6 5" xfId="3106" xr:uid="{00000000-0005-0000-0000-0000120C0000}"/>
    <cellStyle name="0_6094_REVIEW_APRIL_08 5 6 5 2" xfId="3107" xr:uid="{00000000-0005-0000-0000-0000130C0000}"/>
    <cellStyle name="0_6094_REVIEW_APRIL_08 5 6 5 2 2" xfId="3108" xr:uid="{00000000-0005-0000-0000-0000140C0000}"/>
    <cellStyle name="0_6094_REVIEW_APRIL_08 5 6 5 3" xfId="3109" xr:uid="{00000000-0005-0000-0000-0000150C0000}"/>
    <cellStyle name="0_6094_REVIEW_APRIL_08 5 6 5 3 2" xfId="3110" xr:uid="{00000000-0005-0000-0000-0000160C0000}"/>
    <cellStyle name="0_6094_REVIEW_APRIL_08 5 6 5 4" xfId="3111" xr:uid="{00000000-0005-0000-0000-0000170C0000}"/>
    <cellStyle name="0_6094_REVIEW_APRIL_08 5 6 6" xfId="3112" xr:uid="{00000000-0005-0000-0000-0000180C0000}"/>
    <cellStyle name="0_6094_REVIEW_APRIL_08 5 6 6 2" xfId="3113" xr:uid="{00000000-0005-0000-0000-0000190C0000}"/>
    <cellStyle name="0_6094_REVIEW_APRIL_08 5 6 7" xfId="3114" xr:uid="{00000000-0005-0000-0000-00001A0C0000}"/>
    <cellStyle name="0_6094_REVIEW_APRIL_08 5 6 7 2" xfId="3115" xr:uid="{00000000-0005-0000-0000-00001B0C0000}"/>
    <cellStyle name="0_6094_REVIEW_APRIL_08 5 6 8" xfId="3116" xr:uid="{00000000-0005-0000-0000-00001C0C0000}"/>
    <cellStyle name="0_6094_REVIEW_APRIL_08 5 7" xfId="3117" xr:uid="{00000000-0005-0000-0000-00001D0C0000}"/>
    <cellStyle name="0_6094_REVIEW_APRIL_08 5 7 2" xfId="3118" xr:uid="{00000000-0005-0000-0000-00001E0C0000}"/>
    <cellStyle name="0_6094_REVIEW_APRIL_08 5 7 2 2" xfId="3119" xr:uid="{00000000-0005-0000-0000-00001F0C0000}"/>
    <cellStyle name="0_6094_REVIEW_APRIL_08 5 7 2 2 2" xfId="3120" xr:uid="{00000000-0005-0000-0000-0000200C0000}"/>
    <cellStyle name="0_6094_REVIEW_APRIL_08 5 7 2 3" xfId="3121" xr:uid="{00000000-0005-0000-0000-0000210C0000}"/>
    <cellStyle name="0_6094_REVIEW_APRIL_08 5 7 2 3 2" xfId="3122" xr:uid="{00000000-0005-0000-0000-0000220C0000}"/>
    <cellStyle name="0_6094_REVIEW_APRIL_08 5 7 2 4" xfId="3123" xr:uid="{00000000-0005-0000-0000-0000230C0000}"/>
    <cellStyle name="0_6094_REVIEW_APRIL_08 5 7 3" xfId="3124" xr:uid="{00000000-0005-0000-0000-0000240C0000}"/>
    <cellStyle name="0_6094_REVIEW_APRIL_08 5 7 3 2" xfId="3125" xr:uid="{00000000-0005-0000-0000-0000250C0000}"/>
    <cellStyle name="0_6094_REVIEW_APRIL_08 5 7 3 2 2" xfId="3126" xr:uid="{00000000-0005-0000-0000-0000260C0000}"/>
    <cellStyle name="0_6094_REVIEW_APRIL_08 5 7 3 3" xfId="3127" xr:uid="{00000000-0005-0000-0000-0000270C0000}"/>
    <cellStyle name="0_6094_REVIEW_APRIL_08 5 7 3 3 2" xfId="3128" xr:uid="{00000000-0005-0000-0000-0000280C0000}"/>
    <cellStyle name="0_6094_REVIEW_APRIL_08 5 7 3 4" xfId="3129" xr:uid="{00000000-0005-0000-0000-0000290C0000}"/>
    <cellStyle name="0_6094_REVIEW_APRIL_08 5 7 4" xfId="3130" xr:uid="{00000000-0005-0000-0000-00002A0C0000}"/>
    <cellStyle name="0_6094_REVIEW_APRIL_08 5 7 4 2" xfId="3131" xr:uid="{00000000-0005-0000-0000-00002B0C0000}"/>
    <cellStyle name="0_6094_REVIEW_APRIL_08 5 7 5" xfId="3132" xr:uid="{00000000-0005-0000-0000-00002C0C0000}"/>
    <cellStyle name="0_6094_REVIEW_APRIL_08 5 7 5 2" xfId="3133" xr:uid="{00000000-0005-0000-0000-00002D0C0000}"/>
    <cellStyle name="0_6094_REVIEW_APRIL_08 5 7 6" xfId="3134" xr:uid="{00000000-0005-0000-0000-00002E0C0000}"/>
    <cellStyle name="0_6094_REVIEW_APRIL_08 5 8" xfId="3135" xr:uid="{00000000-0005-0000-0000-00002F0C0000}"/>
    <cellStyle name="0_6094_REVIEW_APRIL_08 5 8 2" xfId="3136" xr:uid="{00000000-0005-0000-0000-0000300C0000}"/>
    <cellStyle name="0_6094_REVIEW_APRIL_08 5 8 2 2" xfId="3137" xr:uid="{00000000-0005-0000-0000-0000310C0000}"/>
    <cellStyle name="0_6094_REVIEW_APRIL_08 5 8 3" xfId="3138" xr:uid="{00000000-0005-0000-0000-0000320C0000}"/>
    <cellStyle name="0_6094_REVIEW_APRIL_08 5 8 3 2" xfId="3139" xr:uid="{00000000-0005-0000-0000-0000330C0000}"/>
    <cellStyle name="0_6094_REVIEW_APRIL_08 5 8 4" xfId="3140" xr:uid="{00000000-0005-0000-0000-0000340C0000}"/>
    <cellStyle name="0_6094_REVIEW_APRIL_08 5 9" xfId="3141" xr:uid="{00000000-0005-0000-0000-0000350C0000}"/>
    <cellStyle name="0_6094_REVIEW_APRIL_08 5 9 2" xfId="3142" xr:uid="{00000000-0005-0000-0000-0000360C0000}"/>
    <cellStyle name="0_6094_REVIEW_APRIL_08 5 9 2 2" xfId="3143" xr:uid="{00000000-0005-0000-0000-0000370C0000}"/>
    <cellStyle name="0_6094_REVIEW_APRIL_08 5 9 3" xfId="3144" xr:uid="{00000000-0005-0000-0000-0000380C0000}"/>
    <cellStyle name="0_6094_REVIEW_APRIL_08 5 9 3 2" xfId="3145" xr:uid="{00000000-0005-0000-0000-0000390C0000}"/>
    <cellStyle name="0_6094_REVIEW_APRIL_08 5 9 4" xfId="3146" xr:uid="{00000000-0005-0000-0000-00003A0C0000}"/>
    <cellStyle name="0_6094_REVIEW_APRIL_08 50" xfId="3147" xr:uid="{00000000-0005-0000-0000-00003B0C0000}"/>
    <cellStyle name="0_6094_REVIEW_APRIL_08 51" xfId="3148" xr:uid="{00000000-0005-0000-0000-00003C0C0000}"/>
    <cellStyle name="0_6094_REVIEW_APRIL_08 52" xfId="3149" xr:uid="{00000000-0005-0000-0000-00003D0C0000}"/>
    <cellStyle name="0_6094_REVIEW_APRIL_08 53" xfId="3150" xr:uid="{00000000-0005-0000-0000-00003E0C0000}"/>
    <cellStyle name="0_6094_REVIEW_APRIL_08 54" xfId="3151" xr:uid="{00000000-0005-0000-0000-00003F0C0000}"/>
    <cellStyle name="0_6094_REVIEW_APRIL_08 55" xfId="3152" xr:uid="{00000000-0005-0000-0000-0000400C0000}"/>
    <cellStyle name="0_6094_REVIEW_APRIL_08 56" xfId="3153" xr:uid="{00000000-0005-0000-0000-0000410C0000}"/>
    <cellStyle name="0_6094_REVIEW_APRIL_08 57" xfId="3154" xr:uid="{00000000-0005-0000-0000-0000420C0000}"/>
    <cellStyle name="0_6094_REVIEW_APRIL_08 58" xfId="3155" xr:uid="{00000000-0005-0000-0000-0000430C0000}"/>
    <cellStyle name="0_6094_REVIEW_APRIL_08 59" xfId="3156" xr:uid="{00000000-0005-0000-0000-0000440C0000}"/>
    <cellStyle name="0_6094_REVIEW_APRIL_08 6" xfId="3157" xr:uid="{00000000-0005-0000-0000-0000450C0000}"/>
    <cellStyle name="0_6094_REVIEW_APRIL_08 6 2" xfId="3158" xr:uid="{00000000-0005-0000-0000-0000460C0000}"/>
    <cellStyle name="0_6094_REVIEW_APRIL_08 6 2 2" xfId="3159" xr:uid="{00000000-0005-0000-0000-0000470C0000}"/>
    <cellStyle name="0_6094_REVIEW_APRIL_08 6 2 2 2" xfId="3160" xr:uid="{00000000-0005-0000-0000-0000480C0000}"/>
    <cellStyle name="0_6094_REVIEW_APRIL_08 6 2 2 2 2" xfId="3161" xr:uid="{00000000-0005-0000-0000-0000490C0000}"/>
    <cellStyle name="0_6094_REVIEW_APRIL_08 6 2 2 3" xfId="3162" xr:uid="{00000000-0005-0000-0000-00004A0C0000}"/>
    <cellStyle name="0_6094_REVIEW_APRIL_08 6 2 2 3 2" xfId="3163" xr:uid="{00000000-0005-0000-0000-00004B0C0000}"/>
    <cellStyle name="0_6094_REVIEW_APRIL_08 6 2 2 4" xfId="3164" xr:uid="{00000000-0005-0000-0000-00004C0C0000}"/>
    <cellStyle name="0_6094_REVIEW_APRIL_08 6 2 3" xfId="3165" xr:uid="{00000000-0005-0000-0000-00004D0C0000}"/>
    <cellStyle name="0_6094_REVIEW_APRIL_08 6 2 3 2" xfId="3166" xr:uid="{00000000-0005-0000-0000-00004E0C0000}"/>
    <cellStyle name="0_6094_REVIEW_APRIL_08 6 2 3 2 2" xfId="3167" xr:uid="{00000000-0005-0000-0000-00004F0C0000}"/>
    <cellStyle name="0_6094_REVIEW_APRIL_08 6 2 3 3" xfId="3168" xr:uid="{00000000-0005-0000-0000-0000500C0000}"/>
    <cellStyle name="0_6094_REVIEW_APRIL_08 6 2 3 3 2" xfId="3169" xr:uid="{00000000-0005-0000-0000-0000510C0000}"/>
    <cellStyle name="0_6094_REVIEW_APRIL_08 6 2 3 4" xfId="3170" xr:uid="{00000000-0005-0000-0000-0000520C0000}"/>
    <cellStyle name="0_6094_REVIEW_APRIL_08 6 2 4" xfId="3171" xr:uid="{00000000-0005-0000-0000-0000530C0000}"/>
    <cellStyle name="0_6094_REVIEW_APRIL_08 6 2 4 2" xfId="3172" xr:uid="{00000000-0005-0000-0000-0000540C0000}"/>
    <cellStyle name="0_6094_REVIEW_APRIL_08 6 2 5" xfId="3173" xr:uid="{00000000-0005-0000-0000-0000550C0000}"/>
    <cellStyle name="0_6094_REVIEW_APRIL_08 6 2 5 2" xfId="3174" xr:uid="{00000000-0005-0000-0000-0000560C0000}"/>
    <cellStyle name="0_6094_REVIEW_APRIL_08 6 2 6" xfId="3175" xr:uid="{00000000-0005-0000-0000-0000570C0000}"/>
    <cellStyle name="0_6094_REVIEW_APRIL_08 6 3" xfId="3176" xr:uid="{00000000-0005-0000-0000-0000580C0000}"/>
    <cellStyle name="0_6094_REVIEW_APRIL_08 6 3 2" xfId="3177" xr:uid="{00000000-0005-0000-0000-0000590C0000}"/>
    <cellStyle name="0_6094_REVIEW_APRIL_08 6 3 2 2" xfId="3178" xr:uid="{00000000-0005-0000-0000-00005A0C0000}"/>
    <cellStyle name="0_6094_REVIEW_APRIL_08 6 3 3" xfId="3179" xr:uid="{00000000-0005-0000-0000-00005B0C0000}"/>
    <cellStyle name="0_6094_REVIEW_APRIL_08 6 3 3 2" xfId="3180" xr:uid="{00000000-0005-0000-0000-00005C0C0000}"/>
    <cellStyle name="0_6094_REVIEW_APRIL_08 6 3 4" xfId="3181" xr:uid="{00000000-0005-0000-0000-00005D0C0000}"/>
    <cellStyle name="0_6094_REVIEW_APRIL_08 6 4" xfId="3182" xr:uid="{00000000-0005-0000-0000-00005E0C0000}"/>
    <cellStyle name="0_6094_REVIEW_APRIL_08 6 4 2" xfId="3183" xr:uid="{00000000-0005-0000-0000-00005F0C0000}"/>
    <cellStyle name="0_6094_REVIEW_APRIL_08 6 4 2 2" xfId="3184" xr:uid="{00000000-0005-0000-0000-0000600C0000}"/>
    <cellStyle name="0_6094_REVIEW_APRIL_08 6 4 3" xfId="3185" xr:uid="{00000000-0005-0000-0000-0000610C0000}"/>
    <cellStyle name="0_6094_REVIEW_APRIL_08 6 4 3 2" xfId="3186" xr:uid="{00000000-0005-0000-0000-0000620C0000}"/>
    <cellStyle name="0_6094_REVIEW_APRIL_08 6 4 4" xfId="3187" xr:uid="{00000000-0005-0000-0000-0000630C0000}"/>
    <cellStyle name="0_6094_REVIEW_APRIL_08 6 5" xfId="3188" xr:uid="{00000000-0005-0000-0000-0000640C0000}"/>
    <cellStyle name="0_6094_REVIEW_APRIL_08 6 5 2" xfId="3189" xr:uid="{00000000-0005-0000-0000-0000650C0000}"/>
    <cellStyle name="0_6094_REVIEW_APRIL_08 6 5 2 2" xfId="3190" xr:uid="{00000000-0005-0000-0000-0000660C0000}"/>
    <cellStyle name="0_6094_REVIEW_APRIL_08 6 5 3" xfId="3191" xr:uid="{00000000-0005-0000-0000-0000670C0000}"/>
    <cellStyle name="0_6094_REVIEW_APRIL_08 6 5 3 2" xfId="3192" xr:uid="{00000000-0005-0000-0000-0000680C0000}"/>
    <cellStyle name="0_6094_REVIEW_APRIL_08 6 5 4" xfId="3193" xr:uid="{00000000-0005-0000-0000-0000690C0000}"/>
    <cellStyle name="0_6094_REVIEW_APRIL_08 6 6" xfId="3194" xr:uid="{00000000-0005-0000-0000-00006A0C0000}"/>
    <cellStyle name="0_6094_REVIEW_APRIL_08 6 6 2" xfId="3195" xr:uid="{00000000-0005-0000-0000-00006B0C0000}"/>
    <cellStyle name="0_6094_REVIEW_APRIL_08 6 7" xfId="3196" xr:uid="{00000000-0005-0000-0000-00006C0C0000}"/>
    <cellStyle name="0_6094_REVIEW_APRIL_08 6 7 2" xfId="3197" xr:uid="{00000000-0005-0000-0000-00006D0C0000}"/>
    <cellStyle name="0_6094_REVIEW_APRIL_08 6 8" xfId="3198" xr:uid="{00000000-0005-0000-0000-00006E0C0000}"/>
    <cellStyle name="0_6094_REVIEW_APRIL_08 60" xfId="3199" xr:uid="{00000000-0005-0000-0000-00006F0C0000}"/>
    <cellStyle name="0_6094_REVIEW_APRIL_08 61" xfId="3200" xr:uid="{00000000-0005-0000-0000-0000700C0000}"/>
    <cellStyle name="0_6094_REVIEW_APRIL_08 62" xfId="3201" xr:uid="{00000000-0005-0000-0000-0000710C0000}"/>
    <cellStyle name="0_6094_REVIEW_APRIL_08 63" xfId="3202" xr:uid="{00000000-0005-0000-0000-0000720C0000}"/>
    <cellStyle name="0_6094_REVIEW_APRIL_08 64" xfId="3203" xr:uid="{00000000-0005-0000-0000-0000730C0000}"/>
    <cellStyle name="0_6094_REVIEW_APRIL_08 65" xfId="3204" xr:uid="{00000000-0005-0000-0000-0000740C0000}"/>
    <cellStyle name="0_6094_REVIEW_APRIL_08 66" xfId="3205" xr:uid="{00000000-0005-0000-0000-0000750C0000}"/>
    <cellStyle name="0_6094_REVIEW_APRIL_08 67" xfId="3206" xr:uid="{00000000-0005-0000-0000-0000760C0000}"/>
    <cellStyle name="0_6094_REVIEW_APRIL_08 68" xfId="3207" xr:uid="{00000000-0005-0000-0000-0000770C0000}"/>
    <cellStyle name="0_6094_REVIEW_APRIL_08 69" xfId="3208" xr:uid="{00000000-0005-0000-0000-0000780C0000}"/>
    <cellStyle name="0_6094_REVIEW_APRIL_08 7" xfId="3209" xr:uid="{00000000-0005-0000-0000-0000790C0000}"/>
    <cellStyle name="0_6094_REVIEW_APRIL_08 7 2" xfId="3210" xr:uid="{00000000-0005-0000-0000-00007A0C0000}"/>
    <cellStyle name="0_6094_REVIEW_APRIL_08 7 2 2" xfId="3211" xr:uid="{00000000-0005-0000-0000-00007B0C0000}"/>
    <cellStyle name="0_6094_REVIEW_APRIL_08 7 2 2 2" xfId="3212" xr:uid="{00000000-0005-0000-0000-00007C0C0000}"/>
    <cellStyle name="0_6094_REVIEW_APRIL_08 7 2 3" xfId="3213" xr:uid="{00000000-0005-0000-0000-00007D0C0000}"/>
    <cellStyle name="0_6094_REVIEW_APRIL_08 7 2 3 2" xfId="3214" xr:uid="{00000000-0005-0000-0000-00007E0C0000}"/>
    <cellStyle name="0_6094_REVIEW_APRIL_08 7 2 4" xfId="3215" xr:uid="{00000000-0005-0000-0000-00007F0C0000}"/>
    <cellStyle name="0_6094_REVIEW_APRIL_08 7 3" xfId="3216" xr:uid="{00000000-0005-0000-0000-0000800C0000}"/>
    <cellStyle name="0_6094_REVIEW_APRIL_08 7 3 2" xfId="3217" xr:uid="{00000000-0005-0000-0000-0000810C0000}"/>
    <cellStyle name="0_6094_REVIEW_APRIL_08 7 3 2 2" xfId="3218" xr:uid="{00000000-0005-0000-0000-0000820C0000}"/>
    <cellStyle name="0_6094_REVIEW_APRIL_08 7 3 3" xfId="3219" xr:uid="{00000000-0005-0000-0000-0000830C0000}"/>
    <cellStyle name="0_6094_REVIEW_APRIL_08 7 3 3 2" xfId="3220" xr:uid="{00000000-0005-0000-0000-0000840C0000}"/>
    <cellStyle name="0_6094_REVIEW_APRIL_08 7 3 4" xfId="3221" xr:uid="{00000000-0005-0000-0000-0000850C0000}"/>
    <cellStyle name="0_6094_REVIEW_APRIL_08 7 4" xfId="3222" xr:uid="{00000000-0005-0000-0000-0000860C0000}"/>
    <cellStyle name="0_6094_REVIEW_APRIL_08 7 4 2" xfId="3223" xr:uid="{00000000-0005-0000-0000-0000870C0000}"/>
    <cellStyle name="0_6094_REVIEW_APRIL_08 7 5" xfId="3224" xr:uid="{00000000-0005-0000-0000-0000880C0000}"/>
    <cellStyle name="0_6094_REVIEW_APRIL_08 7 5 2" xfId="3225" xr:uid="{00000000-0005-0000-0000-0000890C0000}"/>
    <cellStyle name="0_6094_REVIEW_APRIL_08 7 6" xfId="3226" xr:uid="{00000000-0005-0000-0000-00008A0C0000}"/>
    <cellStyle name="0_6094_REVIEW_APRIL_08 70" xfId="3227" xr:uid="{00000000-0005-0000-0000-00008B0C0000}"/>
    <cellStyle name="0_6094_REVIEW_APRIL_08 71" xfId="3228" xr:uid="{00000000-0005-0000-0000-00008C0C0000}"/>
    <cellStyle name="0_6094_REVIEW_APRIL_08 72" xfId="3229" xr:uid="{00000000-0005-0000-0000-00008D0C0000}"/>
    <cellStyle name="0_6094_REVIEW_APRIL_08 73" xfId="3230" xr:uid="{00000000-0005-0000-0000-00008E0C0000}"/>
    <cellStyle name="0_6094_REVIEW_APRIL_08 74" xfId="3231" xr:uid="{00000000-0005-0000-0000-00008F0C0000}"/>
    <cellStyle name="0_6094_REVIEW_APRIL_08 75" xfId="3232" xr:uid="{00000000-0005-0000-0000-0000900C0000}"/>
    <cellStyle name="0_6094_REVIEW_APRIL_08 76" xfId="3233" xr:uid="{00000000-0005-0000-0000-0000910C0000}"/>
    <cellStyle name="0_6094_REVIEW_APRIL_08 77" xfId="3234" xr:uid="{00000000-0005-0000-0000-0000920C0000}"/>
    <cellStyle name="0_6094_REVIEW_APRIL_08 78" xfId="3235" xr:uid="{00000000-0005-0000-0000-0000930C0000}"/>
    <cellStyle name="0_6094_REVIEW_APRIL_08 79" xfId="3236" xr:uid="{00000000-0005-0000-0000-0000940C0000}"/>
    <cellStyle name="0_6094_REVIEW_APRIL_08 8" xfId="3237" xr:uid="{00000000-0005-0000-0000-0000950C0000}"/>
    <cellStyle name="0_6094_REVIEW_APRIL_08 8 2" xfId="3238" xr:uid="{00000000-0005-0000-0000-0000960C0000}"/>
    <cellStyle name="0_6094_REVIEW_APRIL_08 8 2 2" xfId="3239" xr:uid="{00000000-0005-0000-0000-0000970C0000}"/>
    <cellStyle name="0_6094_REVIEW_APRIL_08 8 2 2 2" xfId="3240" xr:uid="{00000000-0005-0000-0000-0000980C0000}"/>
    <cellStyle name="0_6094_REVIEW_APRIL_08 8 2 3" xfId="3241" xr:uid="{00000000-0005-0000-0000-0000990C0000}"/>
    <cellStyle name="0_6094_REVIEW_APRIL_08 8 2 3 2" xfId="3242" xr:uid="{00000000-0005-0000-0000-00009A0C0000}"/>
    <cellStyle name="0_6094_REVIEW_APRIL_08 8 2 4" xfId="3243" xr:uid="{00000000-0005-0000-0000-00009B0C0000}"/>
    <cellStyle name="0_6094_REVIEW_APRIL_08 8 3" xfId="3244" xr:uid="{00000000-0005-0000-0000-00009C0C0000}"/>
    <cellStyle name="0_6094_REVIEW_APRIL_08 8 3 2" xfId="3245" xr:uid="{00000000-0005-0000-0000-00009D0C0000}"/>
    <cellStyle name="0_6094_REVIEW_APRIL_08 8 3 2 2" xfId="3246" xr:uid="{00000000-0005-0000-0000-00009E0C0000}"/>
    <cellStyle name="0_6094_REVIEW_APRIL_08 8 3 3" xfId="3247" xr:uid="{00000000-0005-0000-0000-00009F0C0000}"/>
    <cellStyle name="0_6094_REVIEW_APRIL_08 8 3 3 2" xfId="3248" xr:uid="{00000000-0005-0000-0000-0000A00C0000}"/>
    <cellStyle name="0_6094_REVIEW_APRIL_08 8 3 4" xfId="3249" xr:uid="{00000000-0005-0000-0000-0000A10C0000}"/>
    <cellStyle name="0_6094_REVIEW_APRIL_08 8 4" xfId="3250" xr:uid="{00000000-0005-0000-0000-0000A20C0000}"/>
    <cellStyle name="0_6094_REVIEW_APRIL_08 8 4 2" xfId="3251" xr:uid="{00000000-0005-0000-0000-0000A30C0000}"/>
    <cellStyle name="0_6094_REVIEW_APRIL_08 8 5" xfId="3252" xr:uid="{00000000-0005-0000-0000-0000A40C0000}"/>
    <cellStyle name="0_6094_REVIEW_APRIL_08 8 5 2" xfId="3253" xr:uid="{00000000-0005-0000-0000-0000A50C0000}"/>
    <cellStyle name="0_6094_REVIEW_APRIL_08 8 6" xfId="3254" xr:uid="{00000000-0005-0000-0000-0000A60C0000}"/>
    <cellStyle name="0_6094_REVIEW_APRIL_08 9" xfId="3255" xr:uid="{00000000-0005-0000-0000-0000A70C0000}"/>
    <cellStyle name="0_6094_REVIEW_APRIL_08 9 2" xfId="3256" xr:uid="{00000000-0005-0000-0000-0000A80C0000}"/>
    <cellStyle name="0_6094_REVIEW_APRIL_08 9 2 2" xfId="3257" xr:uid="{00000000-0005-0000-0000-0000A90C0000}"/>
    <cellStyle name="0_6094_REVIEW_APRIL_08 9 3" xfId="3258" xr:uid="{00000000-0005-0000-0000-0000AA0C0000}"/>
    <cellStyle name="0_6094_REVIEW_APRIL_08 9 3 2" xfId="3259" xr:uid="{00000000-0005-0000-0000-0000AB0C0000}"/>
    <cellStyle name="0_6094_REVIEW_APRIL_08 9 4" xfId="3260" xr:uid="{00000000-0005-0000-0000-0000AC0C0000}"/>
    <cellStyle name="0_6117 org" xfId="3261" xr:uid="{00000000-0005-0000-0000-0000AD0C0000}"/>
    <cellStyle name="0_6117 org 10" xfId="3262" xr:uid="{00000000-0005-0000-0000-0000AE0C0000}"/>
    <cellStyle name="0_6117 org 10 2" xfId="3263" xr:uid="{00000000-0005-0000-0000-0000AF0C0000}"/>
    <cellStyle name="0_6117 org 10 2 2" xfId="3264" xr:uid="{00000000-0005-0000-0000-0000B00C0000}"/>
    <cellStyle name="0_6117 org 10 3" xfId="3265" xr:uid="{00000000-0005-0000-0000-0000B10C0000}"/>
    <cellStyle name="0_6117 org 10 3 2" xfId="3266" xr:uid="{00000000-0005-0000-0000-0000B20C0000}"/>
    <cellStyle name="0_6117 org 10 4" xfId="3267" xr:uid="{00000000-0005-0000-0000-0000B30C0000}"/>
    <cellStyle name="0_6117 org 11" xfId="3268" xr:uid="{00000000-0005-0000-0000-0000B40C0000}"/>
    <cellStyle name="0_6117 org 11 2" xfId="3269" xr:uid="{00000000-0005-0000-0000-0000B50C0000}"/>
    <cellStyle name="0_6117 org 11 2 2" xfId="3270" xr:uid="{00000000-0005-0000-0000-0000B60C0000}"/>
    <cellStyle name="0_6117 org 11 3" xfId="3271" xr:uid="{00000000-0005-0000-0000-0000B70C0000}"/>
    <cellStyle name="0_6117 org 11 3 2" xfId="3272" xr:uid="{00000000-0005-0000-0000-0000B80C0000}"/>
    <cellStyle name="0_6117 org 11 4" xfId="3273" xr:uid="{00000000-0005-0000-0000-0000B90C0000}"/>
    <cellStyle name="0_6117 org 12" xfId="3274" xr:uid="{00000000-0005-0000-0000-0000BA0C0000}"/>
    <cellStyle name="0_6117 org 12 2" xfId="3275" xr:uid="{00000000-0005-0000-0000-0000BB0C0000}"/>
    <cellStyle name="0_6117 org 13" xfId="3276" xr:uid="{00000000-0005-0000-0000-0000BC0C0000}"/>
    <cellStyle name="0_6117 org 13 2" xfId="3277" xr:uid="{00000000-0005-0000-0000-0000BD0C0000}"/>
    <cellStyle name="0_6117 org 14" xfId="3278" xr:uid="{00000000-0005-0000-0000-0000BE0C0000}"/>
    <cellStyle name="0_6117 org 14 2" xfId="3279" xr:uid="{00000000-0005-0000-0000-0000BF0C0000}"/>
    <cellStyle name="0_6117 org 15" xfId="3280" xr:uid="{00000000-0005-0000-0000-0000C00C0000}"/>
    <cellStyle name="0_6117 org 16" xfId="3281" xr:uid="{00000000-0005-0000-0000-0000C10C0000}"/>
    <cellStyle name="0_6117 org 17" xfId="3282" xr:uid="{00000000-0005-0000-0000-0000C20C0000}"/>
    <cellStyle name="0_6117 org 18" xfId="3283" xr:uid="{00000000-0005-0000-0000-0000C30C0000}"/>
    <cellStyle name="0_6117 org 19" xfId="3284" xr:uid="{00000000-0005-0000-0000-0000C40C0000}"/>
    <cellStyle name="0_6117 org 2" xfId="3285" xr:uid="{00000000-0005-0000-0000-0000C50C0000}"/>
    <cellStyle name="0_6117 org 2 10" xfId="3286" xr:uid="{00000000-0005-0000-0000-0000C60C0000}"/>
    <cellStyle name="0_6117 org 2 10 2" xfId="3287" xr:uid="{00000000-0005-0000-0000-0000C70C0000}"/>
    <cellStyle name="0_6117 org 2 10 2 2" xfId="3288" xr:uid="{00000000-0005-0000-0000-0000C80C0000}"/>
    <cellStyle name="0_6117 org 2 10 3" xfId="3289" xr:uid="{00000000-0005-0000-0000-0000C90C0000}"/>
    <cellStyle name="0_6117 org 2 10 3 2" xfId="3290" xr:uid="{00000000-0005-0000-0000-0000CA0C0000}"/>
    <cellStyle name="0_6117 org 2 10 4" xfId="3291" xr:uid="{00000000-0005-0000-0000-0000CB0C0000}"/>
    <cellStyle name="0_6117 org 2 11" xfId="3292" xr:uid="{00000000-0005-0000-0000-0000CC0C0000}"/>
    <cellStyle name="0_6117 org 2 11 2" xfId="3293" xr:uid="{00000000-0005-0000-0000-0000CD0C0000}"/>
    <cellStyle name="0_6117 org 2 12" xfId="3294" xr:uid="{00000000-0005-0000-0000-0000CE0C0000}"/>
    <cellStyle name="0_6117 org 2 12 2" xfId="3295" xr:uid="{00000000-0005-0000-0000-0000CF0C0000}"/>
    <cellStyle name="0_6117 org 2 13" xfId="3296" xr:uid="{00000000-0005-0000-0000-0000D00C0000}"/>
    <cellStyle name="0_6117 org 2 14" xfId="3297" xr:uid="{00000000-0005-0000-0000-0000D10C0000}"/>
    <cellStyle name="0_6117 org 2 2" xfId="3298" xr:uid="{00000000-0005-0000-0000-0000D20C0000}"/>
    <cellStyle name="0_6117 org 2 2 10" xfId="3299" xr:uid="{00000000-0005-0000-0000-0000D30C0000}"/>
    <cellStyle name="0_6117 org 2 2 11" xfId="3300" xr:uid="{00000000-0005-0000-0000-0000D40C0000}"/>
    <cellStyle name="0_6117 org 2 2 12" xfId="3301" xr:uid="{00000000-0005-0000-0000-0000D50C0000}"/>
    <cellStyle name="0_6117 org 2 2 13" xfId="3302" xr:uid="{00000000-0005-0000-0000-0000D60C0000}"/>
    <cellStyle name="0_6117 org 2 2 2" xfId="3303" xr:uid="{00000000-0005-0000-0000-0000D70C0000}"/>
    <cellStyle name="0_6117 org 2 2 2 10" xfId="3304" xr:uid="{00000000-0005-0000-0000-0000D80C0000}"/>
    <cellStyle name="0_6117 org 2 2 2 11" xfId="3305" xr:uid="{00000000-0005-0000-0000-0000D90C0000}"/>
    <cellStyle name="0_6117 org 2 2 2 12" xfId="3306" xr:uid="{00000000-0005-0000-0000-0000DA0C0000}"/>
    <cellStyle name="0_6117 org 2 2 2 2" xfId="3307" xr:uid="{00000000-0005-0000-0000-0000DB0C0000}"/>
    <cellStyle name="0_6117 org 2 2 2 2 2" xfId="3308" xr:uid="{00000000-0005-0000-0000-0000DC0C0000}"/>
    <cellStyle name="0_6117 org 2 2 2 2 2 2" xfId="3309" xr:uid="{00000000-0005-0000-0000-0000DD0C0000}"/>
    <cellStyle name="0_6117 org 2 2 2 2 3" xfId="3310" xr:uid="{00000000-0005-0000-0000-0000DE0C0000}"/>
    <cellStyle name="0_6117 org 2 2 2 2 3 2" xfId="3311" xr:uid="{00000000-0005-0000-0000-0000DF0C0000}"/>
    <cellStyle name="0_6117 org 2 2 2 2 4" xfId="3312" xr:uid="{00000000-0005-0000-0000-0000E00C0000}"/>
    <cellStyle name="0_6117 org 2 2 2 3" xfId="3313" xr:uid="{00000000-0005-0000-0000-0000E10C0000}"/>
    <cellStyle name="0_6117 org 2 2 2 3 2" xfId="3314" xr:uid="{00000000-0005-0000-0000-0000E20C0000}"/>
    <cellStyle name="0_6117 org 2 2 2 3 2 2" xfId="3315" xr:uid="{00000000-0005-0000-0000-0000E30C0000}"/>
    <cellStyle name="0_6117 org 2 2 2 3 3" xfId="3316" xr:uid="{00000000-0005-0000-0000-0000E40C0000}"/>
    <cellStyle name="0_6117 org 2 2 2 3 3 2" xfId="3317" xr:uid="{00000000-0005-0000-0000-0000E50C0000}"/>
    <cellStyle name="0_6117 org 2 2 2 3 4" xfId="3318" xr:uid="{00000000-0005-0000-0000-0000E60C0000}"/>
    <cellStyle name="0_6117 org 2 2 2 4" xfId="3319" xr:uid="{00000000-0005-0000-0000-0000E70C0000}"/>
    <cellStyle name="0_6117 org 2 2 2 4 2" xfId="3320" xr:uid="{00000000-0005-0000-0000-0000E80C0000}"/>
    <cellStyle name="0_6117 org 2 2 2 5" xfId="3321" xr:uid="{00000000-0005-0000-0000-0000E90C0000}"/>
    <cellStyle name="0_6117 org 2 2 2 5 2" xfId="3322" xr:uid="{00000000-0005-0000-0000-0000EA0C0000}"/>
    <cellStyle name="0_6117 org 2 2 2 6" xfId="3323" xr:uid="{00000000-0005-0000-0000-0000EB0C0000}"/>
    <cellStyle name="0_6117 org 2 2 2 7" xfId="3324" xr:uid="{00000000-0005-0000-0000-0000EC0C0000}"/>
    <cellStyle name="0_6117 org 2 2 2 8" xfId="3325" xr:uid="{00000000-0005-0000-0000-0000ED0C0000}"/>
    <cellStyle name="0_6117 org 2 2 2 9" xfId="3326" xr:uid="{00000000-0005-0000-0000-0000EE0C0000}"/>
    <cellStyle name="0_6117 org 2 2 3" xfId="3327" xr:uid="{00000000-0005-0000-0000-0000EF0C0000}"/>
    <cellStyle name="0_6117 org 2 2 3 2" xfId="3328" xr:uid="{00000000-0005-0000-0000-0000F00C0000}"/>
    <cellStyle name="0_6117 org 2 2 3 2 2" xfId="3329" xr:uid="{00000000-0005-0000-0000-0000F10C0000}"/>
    <cellStyle name="0_6117 org 2 2 3 3" xfId="3330" xr:uid="{00000000-0005-0000-0000-0000F20C0000}"/>
    <cellStyle name="0_6117 org 2 2 3 3 2" xfId="3331" xr:uid="{00000000-0005-0000-0000-0000F30C0000}"/>
    <cellStyle name="0_6117 org 2 2 3 4" xfId="3332" xr:uid="{00000000-0005-0000-0000-0000F40C0000}"/>
    <cellStyle name="0_6117 org 2 2 4" xfId="3333" xr:uid="{00000000-0005-0000-0000-0000F50C0000}"/>
    <cellStyle name="0_6117 org 2 2 4 2" xfId="3334" xr:uid="{00000000-0005-0000-0000-0000F60C0000}"/>
    <cellStyle name="0_6117 org 2 2 4 2 2" xfId="3335" xr:uid="{00000000-0005-0000-0000-0000F70C0000}"/>
    <cellStyle name="0_6117 org 2 2 4 3" xfId="3336" xr:uid="{00000000-0005-0000-0000-0000F80C0000}"/>
    <cellStyle name="0_6117 org 2 2 4 3 2" xfId="3337" xr:uid="{00000000-0005-0000-0000-0000F90C0000}"/>
    <cellStyle name="0_6117 org 2 2 4 4" xfId="3338" xr:uid="{00000000-0005-0000-0000-0000FA0C0000}"/>
    <cellStyle name="0_6117 org 2 2 5" xfId="3339" xr:uid="{00000000-0005-0000-0000-0000FB0C0000}"/>
    <cellStyle name="0_6117 org 2 2 5 2" xfId="3340" xr:uid="{00000000-0005-0000-0000-0000FC0C0000}"/>
    <cellStyle name="0_6117 org 2 2 5 2 2" xfId="3341" xr:uid="{00000000-0005-0000-0000-0000FD0C0000}"/>
    <cellStyle name="0_6117 org 2 2 5 3" xfId="3342" xr:uid="{00000000-0005-0000-0000-0000FE0C0000}"/>
    <cellStyle name="0_6117 org 2 2 5 3 2" xfId="3343" xr:uid="{00000000-0005-0000-0000-0000FF0C0000}"/>
    <cellStyle name="0_6117 org 2 2 5 4" xfId="3344" xr:uid="{00000000-0005-0000-0000-0000000D0000}"/>
    <cellStyle name="0_6117 org 2 2 6" xfId="3345" xr:uid="{00000000-0005-0000-0000-0000010D0000}"/>
    <cellStyle name="0_6117 org 2 2 6 2" xfId="3346" xr:uid="{00000000-0005-0000-0000-0000020D0000}"/>
    <cellStyle name="0_6117 org 2 2 7" xfId="3347" xr:uid="{00000000-0005-0000-0000-0000030D0000}"/>
    <cellStyle name="0_6117 org 2 2 7 2" xfId="3348" xr:uid="{00000000-0005-0000-0000-0000040D0000}"/>
    <cellStyle name="0_6117 org 2 2 8" xfId="3349" xr:uid="{00000000-0005-0000-0000-0000050D0000}"/>
    <cellStyle name="0_6117 org 2 2 9" xfId="3350" xr:uid="{00000000-0005-0000-0000-0000060D0000}"/>
    <cellStyle name="0_6117 org 2 3" xfId="3351" xr:uid="{00000000-0005-0000-0000-0000070D0000}"/>
    <cellStyle name="0_6117 org 2 3 10" xfId="3352" xr:uid="{00000000-0005-0000-0000-0000080D0000}"/>
    <cellStyle name="0_6117 org 2 3 11" xfId="3353" xr:uid="{00000000-0005-0000-0000-0000090D0000}"/>
    <cellStyle name="0_6117 org 2 3 12" xfId="3354" xr:uid="{00000000-0005-0000-0000-00000A0D0000}"/>
    <cellStyle name="0_6117 org 2 3 2" xfId="3355" xr:uid="{00000000-0005-0000-0000-00000B0D0000}"/>
    <cellStyle name="0_6117 org 2 3 2 2" xfId="3356" xr:uid="{00000000-0005-0000-0000-00000C0D0000}"/>
    <cellStyle name="0_6117 org 2 3 2 2 2" xfId="3357" xr:uid="{00000000-0005-0000-0000-00000D0D0000}"/>
    <cellStyle name="0_6117 org 2 3 2 2 2 2" xfId="3358" xr:uid="{00000000-0005-0000-0000-00000E0D0000}"/>
    <cellStyle name="0_6117 org 2 3 2 2 3" xfId="3359" xr:uid="{00000000-0005-0000-0000-00000F0D0000}"/>
    <cellStyle name="0_6117 org 2 3 2 2 3 2" xfId="3360" xr:uid="{00000000-0005-0000-0000-0000100D0000}"/>
    <cellStyle name="0_6117 org 2 3 2 2 4" xfId="3361" xr:uid="{00000000-0005-0000-0000-0000110D0000}"/>
    <cellStyle name="0_6117 org 2 3 2 3" xfId="3362" xr:uid="{00000000-0005-0000-0000-0000120D0000}"/>
    <cellStyle name="0_6117 org 2 3 2 3 2" xfId="3363" xr:uid="{00000000-0005-0000-0000-0000130D0000}"/>
    <cellStyle name="0_6117 org 2 3 2 3 2 2" xfId="3364" xr:uid="{00000000-0005-0000-0000-0000140D0000}"/>
    <cellStyle name="0_6117 org 2 3 2 3 3" xfId="3365" xr:uid="{00000000-0005-0000-0000-0000150D0000}"/>
    <cellStyle name="0_6117 org 2 3 2 3 3 2" xfId="3366" xr:uid="{00000000-0005-0000-0000-0000160D0000}"/>
    <cellStyle name="0_6117 org 2 3 2 3 4" xfId="3367" xr:uid="{00000000-0005-0000-0000-0000170D0000}"/>
    <cellStyle name="0_6117 org 2 3 2 4" xfId="3368" xr:uid="{00000000-0005-0000-0000-0000180D0000}"/>
    <cellStyle name="0_6117 org 2 3 2 4 2" xfId="3369" xr:uid="{00000000-0005-0000-0000-0000190D0000}"/>
    <cellStyle name="0_6117 org 2 3 2 5" xfId="3370" xr:uid="{00000000-0005-0000-0000-00001A0D0000}"/>
    <cellStyle name="0_6117 org 2 3 2 5 2" xfId="3371" xr:uid="{00000000-0005-0000-0000-00001B0D0000}"/>
    <cellStyle name="0_6117 org 2 3 2 6" xfId="3372" xr:uid="{00000000-0005-0000-0000-00001C0D0000}"/>
    <cellStyle name="0_6117 org 2 3 2 7" xfId="3373" xr:uid="{00000000-0005-0000-0000-00001D0D0000}"/>
    <cellStyle name="0_6117 org 2 3 3" xfId="3374" xr:uid="{00000000-0005-0000-0000-00001E0D0000}"/>
    <cellStyle name="0_6117 org 2 3 3 2" xfId="3375" xr:uid="{00000000-0005-0000-0000-00001F0D0000}"/>
    <cellStyle name="0_6117 org 2 3 3 2 2" xfId="3376" xr:uid="{00000000-0005-0000-0000-0000200D0000}"/>
    <cellStyle name="0_6117 org 2 3 3 3" xfId="3377" xr:uid="{00000000-0005-0000-0000-0000210D0000}"/>
    <cellStyle name="0_6117 org 2 3 3 3 2" xfId="3378" xr:uid="{00000000-0005-0000-0000-0000220D0000}"/>
    <cellStyle name="0_6117 org 2 3 3 4" xfId="3379" xr:uid="{00000000-0005-0000-0000-0000230D0000}"/>
    <cellStyle name="0_6117 org 2 3 4" xfId="3380" xr:uid="{00000000-0005-0000-0000-0000240D0000}"/>
    <cellStyle name="0_6117 org 2 3 4 2" xfId="3381" xr:uid="{00000000-0005-0000-0000-0000250D0000}"/>
    <cellStyle name="0_6117 org 2 3 4 2 2" xfId="3382" xr:uid="{00000000-0005-0000-0000-0000260D0000}"/>
    <cellStyle name="0_6117 org 2 3 4 3" xfId="3383" xr:uid="{00000000-0005-0000-0000-0000270D0000}"/>
    <cellStyle name="0_6117 org 2 3 4 3 2" xfId="3384" xr:uid="{00000000-0005-0000-0000-0000280D0000}"/>
    <cellStyle name="0_6117 org 2 3 4 4" xfId="3385" xr:uid="{00000000-0005-0000-0000-0000290D0000}"/>
    <cellStyle name="0_6117 org 2 3 5" xfId="3386" xr:uid="{00000000-0005-0000-0000-00002A0D0000}"/>
    <cellStyle name="0_6117 org 2 3 5 2" xfId="3387" xr:uid="{00000000-0005-0000-0000-00002B0D0000}"/>
    <cellStyle name="0_6117 org 2 3 5 2 2" xfId="3388" xr:uid="{00000000-0005-0000-0000-00002C0D0000}"/>
    <cellStyle name="0_6117 org 2 3 5 3" xfId="3389" xr:uid="{00000000-0005-0000-0000-00002D0D0000}"/>
    <cellStyle name="0_6117 org 2 3 5 3 2" xfId="3390" xr:uid="{00000000-0005-0000-0000-00002E0D0000}"/>
    <cellStyle name="0_6117 org 2 3 5 4" xfId="3391" xr:uid="{00000000-0005-0000-0000-00002F0D0000}"/>
    <cellStyle name="0_6117 org 2 3 6" xfId="3392" xr:uid="{00000000-0005-0000-0000-0000300D0000}"/>
    <cellStyle name="0_6117 org 2 3 6 2" xfId="3393" xr:uid="{00000000-0005-0000-0000-0000310D0000}"/>
    <cellStyle name="0_6117 org 2 3 7" xfId="3394" xr:uid="{00000000-0005-0000-0000-0000320D0000}"/>
    <cellStyle name="0_6117 org 2 3 7 2" xfId="3395" xr:uid="{00000000-0005-0000-0000-0000330D0000}"/>
    <cellStyle name="0_6117 org 2 3 8" xfId="3396" xr:uid="{00000000-0005-0000-0000-0000340D0000}"/>
    <cellStyle name="0_6117 org 2 3 9" xfId="3397" xr:uid="{00000000-0005-0000-0000-0000350D0000}"/>
    <cellStyle name="0_6117 org 2 4" xfId="3398" xr:uid="{00000000-0005-0000-0000-0000360D0000}"/>
    <cellStyle name="0_6117 org 2 4 2" xfId="3399" xr:uid="{00000000-0005-0000-0000-0000370D0000}"/>
    <cellStyle name="0_6117 org 2 4 2 2" xfId="3400" xr:uid="{00000000-0005-0000-0000-0000380D0000}"/>
    <cellStyle name="0_6117 org 2 4 2 2 2" xfId="3401" xr:uid="{00000000-0005-0000-0000-0000390D0000}"/>
    <cellStyle name="0_6117 org 2 4 2 2 2 2" xfId="3402" xr:uid="{00000000-0005-0000-0000-00003A0D0000}"/>
    <cellStyle name="0_6117 org 2 4 2 2 3" xfId="3403" xr:uid="{00000000-0005-0000-0000-00003B0D0000}"/>
    <cellStyle name="0_6117 org 2 4 2 2 3 2" xfId="3404" xr:uid="{00000000-0005-0000-0000-00003C0D0000}"/>
    <cellStyle name="0_6117 org 2 4 2 2 4" xfId="3405" xr:uid="{00000000-0005-0000-0000-00003D0D0000}"/>
    <cellStyle name="0_6117 org 2 4 2 3" xfId="3406" xr:uid="{00000000-0005-0000-0000-00003E0D0000}"/>
    <cellStyle name="0_6117 org 2 4 2 3 2" xfId="3407" xr:uid="{00000000-0005-0000-0000-00003F0D0000}"/>
    <cellStyle name="0_6117 org 2 4 2 3 2 2" xfId="3408" xr:uid="{00000000-0005-0000-0000-0000400D0000}"/>
    <cellStyle name="0_6117 org 2 4 2 3 3" xfId="3409" xr:uid="{00000000-0005-0000-0000-0000410D0000}"/>
    <cellStyle name="0_6117 org 2 4 2 3 3 2" xfId="3410" xr:uid="{00000000-0005-0000-0000-0000420D0000}"/>
    <cellStyle name="0_6117 org 2 4 2 3 4" xfId="3411" xr:uid="{00000000-0005-0000-0000-0000430D0000}"/>
    <cellStyle name="0_6117 org 2 4 2 4" xfId="3412" xr:uid="{00000000-0005-0000-0000-0000440D0000}"/>
    <cellStyle name="0_6117 org 2 4 2 4 2" xfId="3413" xr:uid="{00000000-0005-0000-0000-0000450D0000}"/>
    <cellStyle name="0_6117 org 2 4 2 5" xfId="3414" xr:uid="{00000000-0005-0000-0000-0000460D0000}"/>
    <cellStyle name="0_6117 org 2 4 2 5 2" xfId="3415" xr:uid="{00000000-0005-0000-0000-0000470D0000}"/>
    <cellStyle name="0_6117 org 2 4 2 6" xfId="3416" xr:uid="{00000000-0005-0000-0000-0000480D0000}"/>
    <cellStyle name="0_6117 org 2 4 3" xfId="3417" xr:uid="{00000000-0005-0000-0000-0000490D0000}"/>
    <cellStyle name="0_6117 org 2 4 3 2" xfId="3418" xr:uid="{00000000-0005-0000-0000-00004A0D0000}"/>
    <cellStyle name="0_6117 org 2 4 3 2 2" xfId="3419" xr:uid="{00000000-0005-0000-0000-00004B0D0000}"/>
    <cellStyle name="0_6117 org 2 4 3 3" xfId="3420" xr:uid="{00000000-0005-0000-0000-00004C0D0000}"/>
    <cellStyle name="0_6117 org 2 4 3 3 2" xfId="3421" xr:uid="{00000000-0005-0000-0000-00004D0D0000}"/>
    <cellStyle name="0_6117 org 2 4 3 4" xfId="3422" xr:uid="{00000000-0005-0000-0000-00004E0D0000}"/>
    <cellStyle name="0_6117 org 2 4 4" xfId="3423" xr:uid="{00000000-0005-0000-0000-00004F0D0000}"/>
    <cellStyle name="0_6117 org 2 4 4 2" xfId="3424" xr:uid="{00000000-0005-0000-0000-0000500D0000}"/>
    <cellStyle name="0_6117 org 2 4 4 2 2" xfId="3425" xr:uid="{00000000-0005-0000-0000-0000510D0000}"/>
    <cellStyle name="0_6117 org 2 4 4 3" xfId="3426" xr:uid="{00000000-0005-0000-0000-0000520D0000}"/>
    <cellStyle name="0_6117 org 2 4 4 3 2" xfId="3427" xr:uid="{00000000-0005-0000-0000-0000530D0000}"/>
    <cellStyle name="0_6117 org 2 4 4 4" xfId="3428" xr:uid="{00000000-0005-0000-0000-0000540D0000}"/>
    <cellStyle name="0_6117 org 2 4 5" xfId="3429" xr:uid="{00000000-0005-0000-0000-0000550D0000}"/>
    <cellStyle name="0_6117 org 2 4 5 2" xfId="3430" xr:uid="{00000000-0005-0000-0000-0000560D0000}"/>
    <cellStyle name="0_6117 org 2 4 5 2 2" xfId="3431" xr:uid="{00000000-0005-0000-0000-0000570D0000}"/>
    <cellStyle name="0_6117 org 2 4 5 3" xfId="3432" xr:uid="{00000000-0005-0000-0000-0000580D0000}"/>
    <cellStyle name="0_6117 org 2 4 5 3 2" xfId="3433" xr:uid="{00000000-0005-0000-0000-0000590D0000}"/>
    <cellStyle name="0_6117 org 2 4 5 4" xfId="3434" xr:uid="{00000000-0005-0000-0000-00005A0D0000}"/>
    <cellStyle name="0_6117 org 2 4 6" xfId="3435" xr:uid="{00000000-0005-0000-0000-00005B0D0000}"/>
    <cellStyle name="0_6117 org 2 4 6 2" xfId="3436" xr:uid="{00000000-0005-0000-0000-00005C0D0000}"/>
    <cellStyle name="0_6117 org 2 4 7" xfId="3437" xr:uid="{00000000-0005-0000-0000-00005D0D0000}"/>
    <cellStyle name="0_6117 org 2 4 7 2" xfId="3438" xr:uid="{00000000-0005-0000-0000-00005E0D0000}"/>
    <cellStyle name="0_6117 org 2 4 8" xfId="3439" xr:uid="{00000000-0005-0000-0000-00005F0D0000}"/>
    <cellStyle name="0_6117 org 2 4 9" xfId="3440" xr:uid="{00000000-0005-0000-0000-0000600D0000}"/>
    <cellStyle name="0_6117 org 2 5" xfId="3441" xr:uid="{00000000-0005-0000-0000-0000610D0000}"/>
    <cellStyle name="0_6117 org 2 5 2" xfId="3442" xr:uid="{00000000-0005-0000-0000-0000620D0000}"/>
    <cellStyle name="0_6117 org 2 5 2 2" xfId="3443" xr:uid="{00000000-0005-0000-0000-0000630D0000}"/>
    <cellStyle name="0_6117 org 2 5 2 2 2" xfId="3444" xr:uid="{00000000-0005-0000-0000-0000640D0000}"/>
    <cellStyle name="0_6117 org 2 5 2 2 2 2" xfId="3445" xr:uid="{00000000-0005-0000-0000-0000650D0000}"/>
    <cellStyle name="0_6117 org 2 5 2 2 3" xfId="3446" xr:uid="{00000000-0005-0000-0000-0000660D0000}"/>
    <cellStyle name="0_6117 org 2 5 2 2 3 2" xfId="3447" xr:uid="{00000000-0005-0000-0000-0000670D0000}"/>
    <cellStyle name="0_6117 org 2 5 2 2 4" xfId="3448" xr:uid="{00000000-0005-0000-0000-0000680D0000}"/>
    <cellStyle name="0_6117 org 2 5 2 3" xfId="3449" xr:uid="{00000000-0005-0000-0000-0000690D0000}"/>
    <cellStyle name="0_6117 org 2 5 2 3 2" xfId="3450" xr:uid="{00000000-0005-0000-0000-00006A0D0000}"/>
    <cellStyle name="0_6117 org 2 5 2 3 2 2" xfId="3451" xr:uid="{00000000-0005-0000-0000-00006B0D0000}"/>
    <cellStyle name="0_6117 org 2 5 2 3 3" xfId="3452" xr:uid="{00000000-0005-0000-0000-00006C0D0000}"/>
    <cellStyle name="0_6117 org 2 5 2 3 3 2" xfId="3453" xr:uid="{00000000-0005-0000-0000-00006D0D0000}"/>
    <cellStyle name="0_6117 org 2 5 2 3 4" xfId="3454" xr:uid="{00000000-0005-0000-0000-00006E0D0000}"/>
    <cellStyle name="0_6117 org 2 5 2 4" xfId="3455" xr:uid="{00000000-0005-0000-0000-00006F0D0000}"/>
    <cellStyle name="0_6117 org 2 5 2 4 2" xfId="3456" xr:uid="{00000000-0005-0000-0000-0000700D0000}"/>
    <cellStyle name="0_6117 org 2 5 2 5" xfId="3457" xr:uid="{00000000-0005-0000-0000-0000710D0000}"/>
    <cellStyle name="0_6117 org 2 5 2 5 2" xfId="3458" xr:uid="{00000000-0005-0000-0000-0000720D0000}"/>
    <cellStyle name="0_6117 org 2 5 2 6" xfId="3459" xr:uid="{00000000-0005-0000-0000-0000730D0000}"/>
    <cellStyle name="0_6117 org 2 5 3" xfId="3460" xr:uid="{00000000-0005-0000-0000-0000740D0000}"/>
    <cellStyle name="0_6117 org 2 5 3 2" xfId="3461" xr:uid="{00000000-0005-0000-0000-0000750D0000}"/>
    <cellStyle name="0_6117 org 2 5 3 2 2" xfId="3462" xr:uid="{00000000-0005-0000-0000-0000760D0000}"/>
    <cellStyle name="0_6117 org 2 5 3 3" xfId="3463" xr:uid="{00000000-0005-0000-0000-0000770D0000}"/>
    <cellStyle name="0_6117 org 2 5 3 3 2" xfId="3464" xr:uid="{00000000-0005-0000-0000-0000780D0000}"/>
    <cellStyle name="0_6117 org 2 5 3 4" xfId="3465" xr:uid="{00000000-0005-0000-0000-0000790D0000}"/>
    <cellStyle name="0_6117 org 2 5 4" xfId="3466" xr:uid="{00000000-0005-0000-0000-00007A0D0000}"/>
    <cellStyle name="0_6117 org 2 5 4 2" xfId="3467" xr:uid="{00000000-0005-0000-0000-00007B0D0000}"/>
    <cellStyle name="0_6117 org 2 5 4 2 2" xfId="3468" xr:uid="{00000000-0005-0000-0000-00007C0D0000}"/>
    <cellStyle name="0_6117 org 2 5 4 3" xfId="3469" xr:uid="{00000000-0005-0000-0000-00007D0D0000}"/>
    <cellStyle name="0_6117 org 2 5 4 3 2" xfId="3470" xr:uid="{00000000-0005-0000-0000-00007E0D0000}"/>
    <cellStyle name="0_6117 org 2 5 4 4" xfId="3471" xr:uid="{00000000-0005-0000-0000-00007F0D0000}"/>
    <cellStyle name="0_6117 org 2 5 5" xfId="3472" xr:uid="{00000000-0005-0000-0000-0000800D0000}"/>
    <cellStyle name="0_6117 org 2 5 5 2" xfId="3473" xr:uid="{00000000-0005-0000-0000-0000810D0000}"/>
    <cellStyle name="0_6117 org 2 5 5 2 2" xfId="3474" xr:uid="{00000000-0005-0000-0000-0000820D0000}"/>
    <cellStyle name="0_6117 org 2 5 5 3" xfId="3475" xr:uid="{00000000-0005-0000-0000-0000830D0000}"/>
    <cellStyle name="0_6117 org 2 5 5 3 2" xfId="3476" xr:uid="{00000000-0005-0000-0000-0000840D0000}"/>
    <cellStyle name="0_6117 org 2 5 5 4" xfId="3477" xr:uid="{00000000-0005-0000-0000-0000850D0000}"/>
    <cellStyle name="0_6117 org 2 5 6" xfId="3478" xr:uid="{00000000-0005-0000-0000-0000860D0000}"/>
    <cellStyle name="0_6117 org 2 5 6 2" xfId="3479" xr:uid="{00000000-0005-0000-0000-0000870D0000}"/>
    <cellStyle name="0_6117 org 2 5 7" xfId="3480" xr:uid="{00000000-0005-0000-0000-0000880D0000}"/>
    <cellStyle name="0_6117 org 2 5 7 2" xfId="3481" xr:uid="{00000000-0005-0000-0000-0000890D0000}"/>
    <cellStyle name="0_6117 org 2 5 8" xfId="3482" xr:uid="{00000000-0005-0000-0000-00008A0D0000}"/>
    <cellStyle name="0_6117 org 2 5 9" xfId="3483" xr:uid="{00000000-0005-0000-0000-00008B0D0000}"/>
    <cellStyle name="0_6117 org 2 6" xfId="3484" xr:uid="{00000000-0005-0000-0000-00008C0D0000}"/>
    <cellStyle name="0_6117 org 2 6 2" xfId="3485" xr:uid="{00000000-0005-0000-0000-00008D0D0000}"/>
    <cellStyle name="0_6117 org 2 6 2 2" xfId="3486" xr:uid="{00000000-0005-0000-0000-00008E0D0000}"/>
    <cellStyle name="0_6117 org 2 6 2 2 2" xfId="3487" xr:uid="{00000000-0005-0000-0000-00008F0D0000}"/>
    <cellStyle name="0_6117 org 2 6 2 2 2 2" xfId="3488" xr:uid="{00000000-0005-0000-0000-0000900D0000}"/>
    <cellStyle name="0_6117 org 2 6 2 2 3" xfId="3489" xr:uid="{00000000-0005-0000-0000-0000910D0000}"/>
    <cellStyle name="0_6117 org 2 6 2 2 3 2" xfId="3490" xr:uid="{00000000-0005-0000-0000-0000920D0000}"/>
    <cellStyle name="0_6117 org 2 6 2 2 4" xfId="3491" xr:uid="{00000000-0005-0000-0000-0000930D0000}"/>
    <cellStyle name="0_6117 org 2 6 2 3" xfId="3492" xr:uid="{00000000-0005-0000-0000-0000940D0000}"/>
    <cellStyle name="0_6117 org 2 6 2 3 2" xfId="3493" xr:uid="{00000000-0005-0000-0000-0000950D0000}"/>
    <cellStyle name="0_6117 org 2 6 2 3 2 2" xfId="3494" xr:uid="{00000000-0005-0000-0000-0000960D0000}"/>
    <cellStyle name="0_6117 org 2 6 2 3 3" xfId="3495" xr:uid="{00000000-0005-0000-0000-0000970D0000}"/>
    <cellStyle name="0_6117 org 2 6 2 3 3 2" xfId="3496" xr:uid="{00000000-0005-0000-0000-0000980D0000}"/>
    <cellStyle name="0_6117 org 2 6 2 3 4" xfId="3497" xr:uid="{00000000-0005-0000-0000-0000990D0000}"/>
    <cellStyle name="0_6117 org 2 6 2 4" xfId="3498" xr:uid="{00000000-0005-0000-0000-00009A0D0000}"/>
    <cellStyle name="0_6117 org 2 6 2 4 2" xfId="3499" xr:uid="{00000000-0005-0000-0000-00009B0D0000}"/>
    <cellStyle name="0_6117 org 2 6 2 5" xfId="3500" xr:uid="{00000000-0005-0000-0000-00009C0D0000}"/>
    <cellStyle name="0_6117 org 2 6 2 5 2" xfId="3501" xr:uid="{00000000-0005-0000-0000-00009D0D0000}"/>
    <cellStyle name="0_6117 org 2 6 2 6" xfId="3502" xr:uid="{00000000-0005-0000-0000-00009E0D0000}"/>
    <cellStyle name="0_6117 org 2 6 3" xfId="3503" xr:uid="{00000000-0005-0000-0000-00009F0D0000}"/>
    <cellStyle name="0_6117 org 2 6 3 2" xfId="3504" xr:uid="{00000000-0005-0000-0000-0000A00D0000}"/>
    <cellStyle name="0_6117 org 2 6 3 2 2" xfId="3505" xr:uid="{00000000-0005-0000-0000-0000A10D0000}"/>
    <cellStyle name="0_6117 org 2 6 3 3" xfId="3506" xr:uid="{00000000-0005-0000-0000-0000A20D0000}"/>
    <cellStyle name="0_6117 org 2 6 3 3 2" xfId="3507" xr:uid="{00000000-0005-0000-0000-0000A30D0000}"/>
    <cellStyle name="0_6117 org 2 6 3 4" xfId="3508" xr:uid="{00000000-0005-0000-0000-0000A40D0000}"/>
    <cellStyle name="0_6117 org 2 6 4" xfId="3509" xr:uid="{00000000-0005-0000-0000-0000A50D0000}"/>
    <cellStyle name="0_6117 org 2 6 4 2" xfId="3510" xr:uid="{00000000-0005-0000-0000-0000A60D0000}"/>
    <cellStyle name="0_6117 org 2 6 4 2 2" xfId="3511" xr:uid="{00000000-0005-0000-0000-0000A70D0000}"/>
    <cellStyle name="0_6117 org 2 6 4 3" xfId="3512" xr:uid="{00000000-0005-0000-0000-0000A80D0000}"/>
    <cellStyle name="0_6117 org 2 6 4 3 2" xfId="3513" xr:uid="{00000000-0005-0000-0000-0000A90D0000}"/>
    <cellStyle name="0_6117 org 2 6 4 4" xfId="3514" xr:uid="{00000000-0005-0000-0000-0000AA0D0000}"/>
    <cellStyle name="0_6117 org 2 6 5" xfId="3515" xr:uid="{00000000-0005-0000-0000-0000AB0D0000}"/>
    <cellStyle name="0_6117 org 2 6 5 2" xfId="3516" xr:uid="{00000000-0005-0000-0000-0000AC0D0000}"/>
    <cellStyle name="0_6117 org 2 6 5 2 2" xfId="3517" xr:uid="{00000000-0005-0000-0000-0000AD0D0000}"/>
    <cellStyle name="0_6117 org 2 6 5 3" xfId="3518" xr:uid="{00000000-0005-0000-0000-0000AE0D0000}"/>
    <cellStyle name="0_6117 org 2 6 5 3 2" xfId="3519" xr:uid="{00000000-0005-0000-0000-0000AF0D0000}"/>
    <cellStyle name="0_6117 org 2 6 5 4" xfId="3520" xr:uid="{00000000-0005-0000-0000-0000B00D0000}"/>
    <cellStyle name="0_6117 org 2 6 6" xfId="3521" xr:uid="{00000000-0005-0000-0000-0000B10D0000}"/>
    <cellStyle name="0_6117 org 2 6 6 2" xfId="3522" xr:uid="{00000000-0005-0000-0000-0000B20D0000}"/>
    <cellStyle name="0_6117 org 2 6 7" xfId="3523" xr:uid="{00000000-0005-0000-0000-0000B30D0000}"/>
    <cellStyle name="0_6117 org 2 6 7 2" xfId="3524" xr:uid="{00000000-0005-0000-0000-0000B40D0000}"/>
    <cellStyle name="0_6117 org 2 6 8" xfId="3525" xr:uid="{00000000-0005-0000-0000-0000B50D0000}"/>
    <cellStyle name="0_6117 org 2 7" xfId="3526" xr:uid="{00000000-0005-0000-0000-0000B60D0000}"/>
    <cellStyle name="0_6117 org 2 7 2" xfId="3527" xr:uid="{00000000-0005-0000-0000-0000B70D0000}"/>
    <cellStyle name="0_6117 org 2 7 2 2" xfId="3528" xr:uid="{00000000-0005-0000-0000-0000B80D0000}"/>
    <cellStyle name="0_6117 org 2 7 2 2 2" xfId="3529" xr:uid="{00000000-0005-0000-0000-0000B90D0000}"/>
    <cellStyle name="0_6117 org 2 7 2 3" xfId="3530" xr:uid="{00000000-0005-0000-0000-0000BA0D0000}"/>
    <cellStyle name="0_6117 org 2 7 2 3 2" xfId="3531" xr:uid="{00000000-0005-0000-0000-0000BB0D0000}"/>
    <cellStyle name="0_6117 org 2 7 2 4" xfId="3532" xr:uid="{00000000-0005-0000-0000-0000BC0D0000}"/>
    <cellStyle name="0_6117 org 2 7 3" xfId="3533" xr:uid="{00000000-0005-0000-0000-0000BD0D0000}"/>
    <cellStyle name="0_6117 org 2 7 3 2" xfId="3534" xr:uid="{00000000-0005-0000-0000-0000BE0D0000}"/>
    <cellStyle name="0_6117 org 2 7 3 2 2" xfId="3535" xr:uid="{00000000-0005-0000-0000-0000BF0D0000}"/>
    <cellStyle name="0_6117 org 2 7 3 3" xfId="3536" xr:uid="{00000000-0005-0000-0000-0000C00D0000}"/>
    <cellStyle name="0_6117 org 2 7 3 3 2" xfId="3537" xr:uid="{00000000-0005-0000-0000-0000C10D0000}"/>
    <cellStyle name="0_6117 org 2 7 3 4" xfId="3538" xr:uid="{00000000-0005-0000-0000-0000C20D0000}"/>
    <cellStyle name="0_6117 org 2 7 4" xfId="3539" xr:uid="{00000000-0005-0000-0000-0000C30D0000}"/>
    <cellStyle name="0_6117 org 2 7 4 2" xfId="3540" xr:uid="{00000000-0005-0000-0000-0000C40D0000}"/>
    <cellStyle name="0_6117 org 2 7 5" xfId="3541" xr:uid="{00000000-0005-0000-0000-0000C50D0000}"/>
    <cellStyle name="0_6117 org 2 7 5 2" xfId="3542" xr:uid="{00000000-0005-0000-0000-0000C60D0000}"/>
    <cellStyle name="0_6117 org 2 7 6" xfId="3543" xr:uid="{00000000-0005-0000-0000-0000C70D0000}"/>
    <cellStyle name="0_6117 org 2 8" xfId="3544" xr:uid="{00000000-0005-0000-0000-0000C80D0000}"/>
    <cellStyle name="0_6117 org 2 8 2" xfId="3545" xr:uid="{00000000-0005-0000-0000-0000C90D0000}"/>
    <cellStyle name="0_6117 org 2 8 2 2" xfId="3546" xr:uid="{00000000-0005-0000-0000-0000CA0D0000}"/>
    <cellStyle name="0_6117 org 2 8 3" xfId="3547" xr:uid="{00000000-0005-0000-0000-0000CB0D0000}"/>
    <cellStyle name="0_6117 org 2 8 3 2" xfId="3548" xr:uid="{00000000-0005-0000-0000-0000CC0D0000}"/>
    <cellStyle name="0_6117 org 2 8 4" xfId="3549" xr:uid="{00000000-0005-0000-0000-0000CD0D0000}"/>
    <cellStyle name="0_6117 org 2 9" xfId="3550" xr:uid="{00000000-0005-0000-0000-0000CE0D0000}"/>
    <cellStyle name="0_6117 org 2 9 2" xfId="3551" xr:uid="{00000000-0005-0000-0000-0000CF0D0000}"/>
    <cellStyle name="0_6117 org 2 9 2 2" xfId="3552" xr:uid="{00000000-0005-0000-0000-0000D00D0000}"/>
    <cellStyle name="0_6117 org 2 9 3" xfId="3553" xr:uid="{00000000-0005-0000-0000-0000D10D0000}"/>
    <cellStyle name="0_6117 org 2 9 3 2" xfId="3554" xr:uid="{00000000-0005-0000-0000-0000D20D0000}"/>
    <cellStyle name="0_6117 org 2 9 4" xfId="3555" xr:uid="{00000000-0005-0000-0000-0000D30D0000}"/>
    <cellStyle name="0_6117 org 20" xfId="3556" xr:uid="{00000000-0005-0000-0000-0000D40D0000}"/>
    <cellStyle name="0_6117 org 21" xfId="3557" xr:uid="{00000000-0005-0000-0000-0000D50D0000}"/>
    <cellStyle name="0_6117 org 22" xfId="3558" xr:uid="{00000000-0005-0000-0000-0000D60D0000}"/>
    <cellStyle name="0_6117 org 23" xfId="3559" xr:uid="{00000000-0005-0000-0000-0000D70D0000}"/>
    <cellStyle name="0_6117 org 24" xfId="3560" xr:uid="{00000000-0005-0000-0000-0000D80D0000}"/>
    <cellStyle name="0_6117 org 25" xfId="3561" xr:uid="{00000000-0005-0000-0000-0000D90D0000}"/>
    <cellStyle name="0_6117 org 26" xfId="3562" xr:uid="{00000000-0005-0000-0000-0000DA0D0000}"/>
    <cellStyle name="0_6117 org 27" xfId="3563" xr:uid="{00000000-0005-0000-0000-0000DB0D0000}"/>
    <cellStyle name="0_6117 org 28" xfId="3564" xr:uid="{00000000-0005-0000-0000-0000DC0D0000}"/>
    <cellStyle name="0_6117 org 29" xfId="3565" xr:uid="{00000000-0005-0000-0000-0000DD0D0000}"/>
    <cellStyle name="0_6117 org 3" xfId="3566" xr:uid="{00000000-0005-0000-0000-0000DE0D0000}"/>
    <cellStyle name="0_6117 org 3 10" xfId="3567" xr:uid="{00000000-0005-0000-0000-0000DF0D0000}"/>
    <cellStyle name="0_6117 org 3 10 2" xfId="3568" xr:uid="{00000000-0005-0000-0000-0000E00D0000}"/>
    <cellStyle name="0_6117 org 3 10 2 2" xfId="3569" xr:uid="{00000000-0005-0000-0000-0000E10D0000}"/>
    <cellStyle name="0_6117 org 3 10 3" xfId="3570" xr:uid="{00000000-0005-0000-0000-0000E20D0000}"/>
    <cellStyle name="0_6117 org 3 10 3 2" xfId="3571" xr:uid="{00000000-0005-0000-0000-0000E30D0000}"/>
    <cellStyle name="0_6117 org 3 10 4" xfId="3572" xr:uid="{00000000-0005-0000-0000-0000E40D0000}"/>
    <cellStyle name="0_6117 org 3 11" xfId="3573" xr:uid="{00000000-0005-0000-0000-0000E50D0000}"/>
    <cellStyle name="0_6117 org 3 11 2" xfId="3574" xr:uid="{00000000-0005-0000-0000-0000E60D0000}"/>
    <cellStyle name="0_6117 org 3 12" xfId="3575" xr:uid="{00000000-0005-0000-0000-0000E70D0000}"/>
    <cellStyle name="0_6117 org 3 12 2" xfId="3576" xr:uid="{00000000-0005-0000-0000-0000E80D0000}"/>
    <cellStyle name="0_6117 org 3 13" xfId="3577" xr:uid="{00000000-0005-0000-0000-0000E90D0000}"/>
    <cellStyle name="0_6117 org 3 14" xfId="3578" xr:uid="{00000000-0005-0000-0000-0000EA0D0000}"/>
    <cellStyle name="0_6117 org 3 2" xfId="3579" xr:uid="{00000000-0005-0000-0000-0000EB0D0000}"/>
    <cellStyle name="0_6117 org 3 2 10" xfId="3580" xr:uid="{00000000-0005-0000-0000-0000EC0D0000}"/>
    <cellStyle name="0_6117 org 3 2 11" xfId="3581" xr:uid="{00000000-0005-0000-0000-0000ED0D0000}"/>
    <cellStyle name="0_6117 org 3 2 12" xfId="3582" xr:uid="{00000000-0005-0000-0000-0000EE0D0000}"/>
    <cellStyle name="0_6117 org 3 2 2" xfId="3583" xr:uid="{00000000-0005-0000-0000-0000EF0D0000}"/>
    <cellStyle name="0_6117 org 3 2 2 2" xfId="3584" xr:uid="{00000000-0005-0000-0000-0000F00D0000}"/>
    <cellStyle name="0_6117 org 3 2 2 2 2" xfId="3585" xr:uid="{00000000-0005-0000-0000-0000F10D0000}"/>
    <cellStyle name="0_6117 org 3 2 2 2 2 2" xfId="3586" xr:uid="{00000000-0005-0000-0000-0000F20D0000}"/>
    <cellStyle name="0_6117 org 3 2 2 2 3" xfId="3587" xr:uid="{00000000-0005-0000-0000-0000F30D0000}"/>
    <cellStyle name="0_6117 org 3 2 2 2 3 2" xfId="3588" xr:uid="{00000000-0005-0000-0000-0000F40D0000}"/>
    <cellStyle name="0_6117 org 3 2 2 2 4" xfId="3589" xr:uid="{00000000-0005-0000-0000-0000F50D0000}"/>
    <cellStyle name="0_6117 org 3 2 2 3" xfId="3590" xr:uid="{00000000-0005-0000-0000-0000F60D0000}"/>
    <cellStyle name="0_6117 org 3 2 2 3 2" xfId="3591" xr:uid="{00000000-0005-0000-0000-0000F70D0000}"/>
    <cellStyle name="0_6117 org 3 2 2 3 2 2" xfId="3592" xr:uid="{00000000-0005-0000-0000-0000F80D0000}"/>
    <cellStyle name="0_6117 org 3 2 2 3 3" xfId="3593" xr:uid="{00000000-0005-0000-0000-0000F90D0000}"/>
    <cellStyle name="0_6117 org 3 2 2 3 3 2" xfId="3594" xr:uid="{00000000-0005-0000-0000-0000FA0D0000}"/>
    <cellStyle name="0_6117 org 3 2 2 3 4" xfId="3595" xr:uid="{00000000-0005-0000-0000-0000FB0D0000}"/>
    <cellStyle name="0_6117 org 3 2 2 4" xfId="3596" xr:uid="{00000000-0005-0000-0000-0000FC0D0000}"/>
    <cellStyle name="0_6117 org 3 2 2 4 2" xfId="3597" xr:uid="{00000000-0005-0000-0000-0000FD0D0000}"/>
    <cellStyle name="0_6117 org 3 2 2 5" xfId="3598" xr:uid="{00000000-0005-0000-0000-0000FE0D0000}"/>
    <cellStyle name="0_6117 org 3 2 2 5 2" xfId="3599" xr:uid="{00000000-0005-0000-0000-0000FF0D0000}"/>
    <cellStyle name="0_6117 org 3 2 2 6" xfId="3600" xr:uid="{00000000-0005-0000-0000-0000000E0000}"/>
    <cellStyle name="0_6117 org 3 2 3" xfId="3601" xr:uid="{00000000-0005-0000-0000-0000010E0000}"/>
    <cellStyle name="0_6117 org 3 2 3 2" xfId="3602" xr:uid="{00000000-0005-0000-0000-0000020E0000}"/>
    <cellStyle name="0_6117 org 3 2 3 2 2" xfId="3603" xr:uid="{00000000-0005-0000-0000-0000030E0000}"/>
    <cellStyle name="0_6117 org 3 2 3 3" xfId="3604" xr:uid="{00000000-0005-0000-0000-0000040E0000}"/>
    <cellStyle name="0_6117 org 3 2 3 3 2" xfId="3605" xr:uid="{00000000-0005-0000-0000-0000050E0000}"/>
    <cellStyle name="0_6117 org 3 2 3 4" xfId="3606" xr:uid="{00000000-0005-0000-0000-0000060E0000}"/>
    <cellStyle name="0_6117 org 3 2 4" xfId="3607" xr:uid="{00000000-0005-0000-0000-0000070E0000}"/>
    <cellStyle name="0_6117 org 3 2 4 2" xfId="3608" xr:uid="{00000000-0005-0000-0000-0000080E0000}"/>
    <cellStyle name="0_6117 org 3 2 4 2 2" xfId="3609" xr:uid="{00000000-0005-0000-0000-0000090E0000}"/>
    <cellStyle name="0_6117 org 3 2 4 3" xfId="3610" xr:uid="{00000000-0005-0000-0000-00000A0E0000}"/>
    <cellStyle name="0_6117 org 3 2 4 3 2" xfId="3611" xr:uid="{00000000-0005-0000-0000-00000B0E0000}"/>
    <cellStyle name="0_6117 org 3 2 4 4" xfId="3612" xr:uid="{00000000-0005-0000-0000-00000C0E0000}"/>
    <cellStyle name="0_6117 org 3 2 5" xfId="3613" xr:uid="{00000000-0005-0000-0000-00000D0E0000}"/>
    <cellStyle name="0_6117 org 3 2 5 2" xfId="3614" xr:uid="{00000000-0005-0000-0000-00000E0E0000}"/>
    <cellStyle name="0_6117 org 3 2 5 2 2" xfId="3615" xr:uid="{00000000-0005-0000-0000-00000F0E0000}"/>
    <cellStyle name="0_6117 org 3 2 5 3" xfId="3616" xr:uid="{00000000-0005-0000-0000-0000100E0000}"/>
    <cellStyle name="0_6117 org 3 2 5 3 2" xfId="3617" xr:uid="{00000000-0005-0000-0000-0000110E0000}"/>
    <cellStyle name="0_6117 org 3 2 5 4" xfId="3618" xr:uid="{00000000-0005-0000-0000-0000120E0000}"/>
    <cellStyle name="0_6117 org 3 2 6" xfId="3619" xr:uid="{00000000-0005-0000-0000-0000130E0000}"/>
    <cellStyle name="0_6117 org 3 2 6 2" xfId="3620" xr:uid="{00000000-0005-0000-0000-0000140E0000}"/>
    <cellStyle name="0_6117 org 3 2 7" xfId="3621" xr:uid="{00000000-0005-0000-0000-0000150E0000}"/>
    <cellStyle name="0_6117 org 3 2 7 2" xfId="3622" xr:uid="{00000000-0005-0000-0000-0000160E0000}"/>
    <cellStyle name="0_6117 org 3 2 8" xfId="3623" xr:uid="{00000000-0005-0000-0000-0000170E0000}"/>
    <cellStyle name="0_6117 org 3 2 9" xfId="3624" xr:uid="{00000000-0005-0000-0000-0000180E0000}"/>
    <cellStyle name="0_6117 org 3 3" xfId="3625" xr:uid="{00000000-0005-0000-0000-0000190E0000}"/>
    <cellStyle name="0_6117 org 3 3 2" xfId="3626" xr:uid="{00000000-0005-0000-0000-00001A0E0000}"/>
    <cellStyle name="0_6117 org 3 3 2 2" xfId="3627" xr:uid="{00000000-0005-0000-0000-00001B0E0000}"/>
    <cellStyle name="0_6117 org 3 3 2 2 2" xfId="3628" xr:uid="{00000000-0005-0000-0000-00001C0E0000}"/>
    <cellStyle name="0_6117 org 3 3 2 2 2 2" xfId="3629" xr:uid="{00000000-0005-0000-0000-00001D0E0000}"/>
    <cellStyle name="0_6117 org 3 3 2 2 3" xfId="3630" xr:uid="{00000000-0005-0000-0000-00001E0E0000}"/>
    <cellStyle name="0_6117 org 3 3 2 2 3 2" xfId="3631" xr:uid="{00000000-0005-0000-0000-00001F0E0000}"/>
    <cellStyle name="0_6117 org 3 3 2 2 4" xfId="3632" xr:uid="{00000000-0005-0000-0000-0000200E0000}"/>
    <cellStyle name="0_6117 org 3 3 2 3" xfId="3633" xr:uid="{00000000-0005-0000-0000-0000210E0000}"/>
    <cellStyle name="0_6117 org 3 3 2 3 2" xfId="3634" xr:uid="{00000000-0005-0000-0000-0000220E0000}"/>
    <cellStyle name="0_6117 org 3 3 2 3 2 2" xfId="3635" xr:uid="{00000000-0005-0000-0000-0000230E0000}"/>
    <cellStyle name="0_6117 org 3 3 2 3 3" xfId="3636" xr:uid="{00000000-0005-0000-0000-0000240E0000}"/>
    <cellStyle name="0_6117 org 3 3 2 3 3 2" xfId="3637" xr:uid="{00000000-0005-0000-0000-0000250E0000}"/>
    <cellStyle name="0_6117 org 3 3 2 3 4" xfId="3638" xr:uid="{00000000-0005-0000-0000-0000260E0000}"/>
    <cellStyle name="0_6117 org 3 3 2 4" xfId="3639" xr:uid="{00000000-0005-0000-0000-0000270E0000}"/>
    <cellStyle name="0_6117 org 3 3 2 4 2" xfId="3640" xr:uid="{00000000-0005-0000-0000-0000280E0000}"/>
    <cellStyle name="0_6117 org 3 3 2 5" xfId="3641" xr:uid="{00000000-0005-0000-0000-0000290E0000}"/>
    <cellStyle name="0_6117 org 3 3 2 5 2" xfId="3642" xr:uid="{00000000-0005-0000-0000-00002A0E0000}"/>
    <cellStyle name="0_6117 org 3 3 2 6" xfId="3643" xr:uid="{00000000-0005-0000-0000-00002B0E0000}"/>
    <cellStyle name="0_6117 org 3 3 3" xfId="3644" xr:uid="{00000000-0005-0000-0000-00002C0E0000}"/>
    <cellStyle name="0_6117 org 3 3 3 2" xfId="3645" xr:uid="{00000000-0005-0000-0000-00002D0E0000}"/>
    <cellStyle name="0_6117 org 3 3 3 2 2" xfId="3646" xr:uid="{00000000-0005-0000-0000-00002E0E0000}"/>
    <cellStyle name="0_6117 org 3 3 3 3" xfId="3647" xr:uid="{00000000-0005-0000-0000-00002F0E0000}"/>
    <cellStyle name="0_6117 org 3 3 3 3 2" xfId="3648" xr:uid="{00000000-0005-0000-0000-0000300E0000}"/>
    <cellStyle name="0_6117 org 3 3 3 4" xfId="3649" xr:uid="{00000000-0005-0000-0000-0000310E0000}"/>
    <cellStyle name="0_6117 org 3 3 4" xfId="3650" xr:uid="{00000000-0005-0000-0000-0000320E0000}"/>
    <cellStyle name="0_6117 org 3 3 4 2" xfId="3651" xr:uid="{00000000-0005-0000-0000-0000330E0000}"/>
    <cellStyle name="0_6117 org 3 3 4 2 2" xfId="3652" xr:uid="{00000000-0005-0000-0000-0000340E0000}"/>
    <cellStyle name="0_6117 org 3 3 4 3" xfId="3653" xr:uid="{00000000-0005-0000-0000-0000350E0000}"/>
    <cellStyle name="0_6117 org 3 3 4 3 2" xfId="3654" xr:uid="{00000000-0005-0000-0000-0000360E0000}"/>
    <cellStyle name="0_6117 org 3 3 4 4" xfId="3655" xr:uid="{00000000-0005-0000-0000-0000370E0000}"/>
    <cellStyle name="0_6117 org 3 3 5" xfId="3656" xr:uid="{00000000-0005-0000-0000-0000380E0000}"/>
    <cellStyle name="0_6117 org 3 3 5 2" xfId="3657" xr:uid="{00000000-0005-0000-0000-0000390E0000}"/>
    <cellStyle name="0_6117 org 3 3 5 2 2" xfId="3658" xr:uid="{00000000-0005-0000-0000-00003A0E0000}"/>
    <cellStyle name="0_6117 org 3 3 5 3" xfId="3659" xr:uid="{00000000-0005-0000-0000-00003B0E0000}"/>
    <cellStyle name="0_6117 org 3 3 5 3 2" xfId="3660" xr:uid="{00000000-0005-0000-0000-00003C0E0000}"/>
    <cellStyle name="0_6117 org 3 3 5 4" xfId="3661" xr:uid="{00000000-0005-0000-0000-00003D0E0000}"/>
    <cellStyle name="0_6117 org 3 3 6" xfId="3662" xr:uid="{00000000-0005-0000-0000-00003E0E0000}"/>
    <cellStyle name="0_6117 org 3 3 6 2" xfId="3663" xr:uid="{00000000-0005-0000-0000-00003F0E0000}"/>
    <cellStyle name="0_6117 org 3 3 7" xfId="3664" xr:uid="{00000000-0005-0000-0000-0000400E0000}"/>
    <cellStyle name="0_6117 org 3 3 7 2" xfId="3665" xr:uid="{00000000-0005-0000-0000-0000410E0000}"/>
    <cellStyle name="0_6117 org 3 3 8" xfId="3666" xr:uid="{00000000-0005-0000-0000-0000420E0000}"/>
    <cellStyle name="0_6117 org 3 4" xfId="3667" xr:uid="{00000000-0005-0000-0000-0000430E0000}"/>
    <cellStyle name="0_6117 org 3 4 2" xfId="3668" xr:uid="{00000000-0005-0000-0000-0000440E0000}"/>
    <cellStyle name="0_6117 org 3 4 2 2" xfId="3669" xr:uid="{00000000-0005-0000-0000-0000450E0000}"/>
    <cellStyle name="0_6117 org 3 4 2 2 2" xfId="3670" xr:uid="{00000000-0005-0000-0000-0000460E0000}"/>
    <cellStyle name="0_6117 org 3 4 2 2 2 2" xfId="3671" xr:uid="{00000000-0005-0000-0000-0000470E0000}"/>
    <cellStyle name="0_6117 org 3 4 2 2 3" xfId="3672" xr:uid="{00000000-0005-0000-0000-0000480E0000}"/>
    <cellStyle name="0_6117 org 3 4 2 2 3 2" xfId="3673" xr:uid="{00000000-0005-0000-0000-0000490E0000}"/>
    <cellStyle name="0_6117 org 3 4 2 2 4" xfId="3674" xr:uid="{00000000-0005-0000-0000-00004A0E0000}"/>
    <cellStyle name="0_6117 org 3 4 2 3" xfId="3675" xr:uid="{00000000-0005-0000-0000-00004B0E0000}"/>
    <cellStyle name="0_6117 org 3 4 2 3 2" xfId="3676" xr:uid="{00000000-0005-0000-0000-00004C0E0000}"/>
    <cellStyle name="0_6117 org 3 4 2 3 2 2" xfId="3677" xr:uid="{00000000-0005-0000-0000-00004D0E0000}"/>
    <cellStyle name="0_6117 org 3 4 2 3 3" xfId="3678" xr:uid="{00000000-0005-0000-0000-00004E0E0000}"/>
    <cellStyle name="0_6117 org 3 4 2 3 3 2" xfId="3679" xr:uid="{00000000-0005-0000-0000-00004F0E0000}"/>
    <cellStyle name="0_6117 org 3 4 2 3 4" xfId="3680" xr:uid="{00000000-0005-0000-0000-0000500E0000}"/>
    <cellStyle name="0_6117 org 3 4 2 4" xfId="3681" xr:uid="{00000000-0005-0000-0000-0000510E0000}"/>
    <cellStyle name="0_6117 org 3 4 2 4 2" xfId="3682" xr:uid="{00000000-0005-0000-0000-0000520E0000}"/>
    <cellStyle name="0_6117 org 3 4 2 5" xfId="3683" xr:uid="{00000000-0005-0000-0000-0000530E0000}"/>
    <cellStyle name="0_6117 org 3 4 2 5 2" xfId="3684" xr:uid="{00000000-0005-0000-0000-0000540E0000}"/>
    <cellStyle name="0_6117 org 3 4 2 6" xfId="3685" xr:uid="{00000000-0005-0000-0000-0000550E0000}"/>
    <cellStyle name="0_6117 org 3 4 3" xfId="3686" xr:uid="{00000000-0005-0000-0000-0000560E0000}"/>
    <cellStyle name="0_6117 org 3 4 3 2" xfId="3687" xr:uid="{00000000-0005-0000-0000-0000570E0000}"/>
    <cellStyle name="0_6117 org 3 4 3 2 2" xfId="3688" xr:uid="{00000000-0005-0000-0000-0000580E0000}"/>
    <cellStyle name="0_6117 org 3 4 3 3" xfId="3689" xr:uid="{00000000-0005-0000-0000-0000590E0000}"/>
    <cellStyle name="0_6117 org 3 4 3 3 2" xfId="3690" xr:uid="{00000000-0005-0000-0000-00005A0E0000}"/>
    <cellStyle name="0_6117 org 3 4 3 4" xfId="3691" xr:uid="{00000000-0005-0000-0000-00005B0E0000}"/>
    <cellStyle name="0_6117 org 3 4 4" xfId="3692" xr:uid="{00000000-0005-0000-0000-00005C0E0000}"/>
    <cellStyle name="0_6117 org 3 4 4 2" xfId="3693" xr:uid="{00000000-0005-0000-0000-00005D0E0000}"/>
    <cellStyle name="0_6117 org 3 4 4 2 2" xfId="3694" xr:uid="{00000000-0005-0000-0000-00005E0E0000}"/>
    <cellStyle name="0_6117 org 3 4 4 3" xfId="3695" xr:uid="{00000000-0005-0000-0000-00005F0E0000}"/>
    <cellStyle name="0_6117 org 3 4 4 3 2" xfId="3696" xr:uid="{00000000-0005-0000-0000-0000600E0000}"/>
    <cellStyle name="0_6117 org 3 4 4 4" xfId="3697" xr:uid="{00000000-0005-0000-0000-0000610E0000}"/>
    <cellStyle name="0_6117 org 3 4 5" xfId="3698" xr:uid="{00000000-0005-0000-0000-0000620E0000}"/>
    <cellStyle name="0_6117 org 3 4 5 2" xfId="3699" xr:uid="{00000000-0005-0000-0000-0000630E0000}"/>
    <cellStyle name="0_6117 org 3 4 5 2 2" xfId="3700" xr:uid="{00000000-0005-0000-0000-0000640E0000}"/>
    <cellStyle name="0_6117 org 3 4 5 3" xfId="3701" xr:uid="{00000000-0005-0000-0000-0000650E0000}"/>
    <cellStyle name="0_6117 org 3 4 5 3 2" xfId="3702" xr:uid="{00000000-0005-0000-0000-0000660E0000}"/>
    <cellStyle name="0_6117 org 3 4 5 4" xfId="3703" xr:uid="{00000000-0005-0000-0000-0000670E0000}"/>
    <cellStyle name="0_6117 org 3 4 6" xfId="3704" xr:uid="{00000000-0005-0000-0000-0000680E0000}"/>
    <cellStyle name="0_6117 org 3 4 6 2" xfId="3705" xr:uid="{00000000-0005-0000-0000-0000690E0000}"/>
    <cellStyle name="0_6117 org 3 4 7" xfId="3706" xr:uid="{00000000-0005-0000-0000-00006A0E0000}"/>
    <cellStyle name="0_6117 org 3 4 7 2" xfId="3707" xr:uid="{00000000-0005-0000-0000-00006B0E0000}"/>
    <cellStyle name="0_6117 org 3 4 8" xfId="3708" xr:uid="{00000000-0005-0000-0000-00006C0E0000}"/>
    <cellStyle name="0_6117 org 3 5" xfId="3709" xr:uid="{00000000-0005-0000-0000-00006D0E0000}"/>
    <cellStyle name="0_6117 org 3 5 2" xfId="3710" xr:uid="{00000000-0005-0000-0000-00006E0E0000}"/>
    <cellStyle name="0_6117 org 3 5 2 2" xfId="3711" xr:uid="{00000000-0005-0000-0000-00006F0E0000}"/>
    <cellStyle name="0_6117 org 3 5 2 2 2" xfId="3712" xr:uid="{00000000-0005-0000-0000-0000700E0000}"/>
    <cellStyle name="0_6117 org 3 5 2 2 2 2" xfId="3713" xr:uid="{00000000-0005-0000-0000-0000710E0000}"/>
    <cellStyle name="0_6117 org 3 5 2 2 3" xfId="3714" xr:uid="{00000000-0005-0000-0000-0000720E0000}"/>
    <cellStyle name="0_6117 org 3 5 2 2 3 2" xfId="3715" xr:uid="{00000000-0005-0000-0000-0000730E0000}"/>
    <cellStyle name="0_6117 org 3 5 2 2 4" xfId="3716" xr:uid="{00000000-0005-0000-0000-0000740E0000}"/>
    <cellStyle name="0_6117 org 3 5 2 3" xfId="3717" xr:uid="{00000000-0005-0000-0000-0000750E0000}"/>
    <cellStyle name="0_6117 org 3 5 2 3 2" xfId="3718" xr:uid="{00000000-0005-0000-0000-0000760E0000}"/>
    <cellStyle name="0_6117 org 3 5 2 3 2 2" xfId="3719" xr:uid="{00000000-0005-0000-0000-0000770E0000}"/>
    <cellStyle name="0_6117 org 3 5 2 3 3" xfId="3720" xr:uid="{00000000-0005-0000-0000-0000780E0000}"/>
    <cellStyle name="0_6117 org 3 5 2 3 3 2" xfId="3721" xr:uid="{00000000-0005-0000-0000-0000790E0000}"/>
    <cellStyle name="0_6117 org 3 5 2 3 4" xfId="3722" xr:uid="{00000000-0005-0000-0000-00007A0E0000}"/>
    <cellStyle name="0_6117 org 3 5 2 4" xfId="3723" xr:uid="{00000000-0005-0000-0000-00007B0E0000}"/>
    <cellStyle name="0_6117 org 3 5 2 4 2" xfId="3724" xr:uid="{00000000-0005-0000-0000-00007C0E0000}"/>
    <cellStyle name="0_6117 org 3 5 2 5" xfId="3725" xr:uid="{00000000-0005-0000-0000-00007D0E0000}"/>
    <cellStyle name="0_6117 org 3 5 2 5 2" xfId="3726" xr:uid="{00000000-0005-0000-0000-00007E0E0000}"/>
    <cellStyle name="0_6117 org 3 5 2 6" xfId="3727" xr:uid="{00000000-0005-0000-0000-00007F0E0000}"/>
    <cellStyle name="0_6117 org 3 5 3" xfId="3728" xr:uid="{00000000-0005-0000-0000-0000800E0000}"/>
    <cellStyle name="0_6117 org 3 5 3 2" xfId="3729" xr:uid="{00000000-0005-0000-0000-0000810E0000}"/>
    <cellStyle name="0_6117 org 3 5 3 2 2" xfId="3730" xr:uid="{00000000-0005-0000-0000-0000820E0000}"/>
    <cellStyle name="0_6117 org 3 5 3 3" xfId="3731" xr:uid="{00000000-0005-0000-0000-0000830E0000}"/>
    <cellStyle name="0_6117 org 3 5 3 3 2" xfId="3732" xr:uid="{00000000-0005-0000-0000-0000840E0000}"/>
    <cellStyle name="0_6117 org 3 5 3 4" xfId="3733" xr:uid="{00000000-0005-0000-0000-0000850E0000}"/>
    <cellStyle name="0_6117 org 3 5 4" xfId="3734" xr:uid="{00000000-0005-0000-0000-0000860E0000}"/>
    <cellStyle name="0_6117 org 3 5 4 2" xfId="3735" xr:uid="{00000000-0005-0000-0000-0000870E0000}"/>
    <cellStyle name="0_6117 org 3 5 4 2 2" xfId="3736" xr:uid="{00000000-0005-0000-0000-0000880E0000}"/>
    <cellStyle name="0_6117 org 3 5 4 3" xfId="3737" xr:uid="{00000000-0005-0000-0000-0000890E0000}"/>
    <cellStyle name="0_6117 org 3 5 4 3 2" xfId="3738" xr:uid="{00000000-0005-0000-0000-00008A0E0000}"/>
    <cellStyle name="0_6117 org 3 5 4 4" xfId="3739" xr:uid="{00000000-0005-0000-0000-00008B0E0000}"/>
    <cellStyle name="0_6117 org 3 5 5" xfId="3740" xr:uid="{00000000-0005-0000-0000-00008C0E0000}"/>
    <cellStyle name="0_6117 org 3 5 5 2" xfId="3741" xr:uid="{00000000-0005-0000-0000-00008D0E0000}"/>
    <cellStyle name="0_6117 org 3 5 5 2 2" xfId="3742" xr:uid="{00000000-0005-0000-0000-00008E0E0000}"/>
    <cellStyle name="0_6117 org 3 5 5 3" xfId="3743" xr:uid="{00000000-0005-0000-0000-00008F0E0000}"/>
    <cellStyle name="0_6117 org 3 5 5 3 2" xfId="3744" xr:uid="{00000000-0005-0000-0000-0000900E0000}"/>
    <cellStyle name="0_6117 org 3 5 5 4" xfId="3745" xr:uid="{00000000-0005-0000-0000-0000910E0000}"/>
    <cellStyle name="0_6117 org 3 5 6" xfId="3746" xr:uid="{00000000-0005-0000-0000-0000920E0000}"/>
    <cellStyle name="0_6117 org 3 5 6 2" xfId="3747" xr:uid="{00000000-0005-0000-0000-0000930E0000}"/>
    <cellStyle name="0_6117 org 3 5 7" xfId="3748" xr:uid="{00000000-0005-0000-0000-0000940E0000}"/>
    <cellStyle name="0_6117 org 3 5 7 2" xfId="3749" xr:uid="{00000000-0005-0000-0000-0000950E0000}"/>
    <cellStyle name="0_6117 org 3 5 8" xfId="3750" xr:uid="{00000000-0005-0000-0000-0000960E0000}"/>
    <cellStyle name="0_6117 org 3 6" xfId="3751" xr:uid="{00000000-0005-0000-0000-0000970E0000}"/>
    <cellStyle name="0_6117 org 3 6 2" xfId="3752" xr:uid="{00000000-0005-0000-0000-0000980E0000}"/>
    <cellStyle name="0_6117 org 3 6 2 2" xfId="3753" xr:uid="{00000000-0005-0000-0000-0000990E0000}"/>
    <cellStyle name="0_6117 org 3 6 2 2 2" xfId="3754" xr:uid="{00000000-0005-0000-0000-00009A0E0000}"/>
    <cellStyle name="0_6117 org 3 6 2 2 2 2" xfId="3755" xr:uid="{00000000-0005-0000-0000-00009B0E0000}"/>
    <cellStyle name="0_6117 org 3 6 2 2 3" xfId="3756" xr:uid="{00000000-0005-0000-0000-00009C0E0000}"/>
    <cellStyle name="0_6117 org 3 6 2 2 3 2" xfId="3757" xr:uid="{00000000-0005-0000-0000-00009D0E0000}"/>
    <cellStyle name="0_6117 org 3 6 2 2 4" xfId="3758" xr:uid="{00000000-0005-0000-0000-00009E0E0000}"/>
    <cellStyle name="0_6117 org 3 6 2 3" xfId="3759" xr:uid="{00000000-0005-0000-0000-00009F0E0000}"/>
    <cellStyle name="0_6117 org 3 6 2 3 2" xfId="3760" xr:uid="{00000000-0005-0000-0000-0000A00E0000}"/>
    <cellStyle name="0_6117 org 3 6 2 3 2 2" xfId="3761" xr:uid="{00000000-0005-0000-0000-0000A10E0000}"/>
    <cellStyle name="0_6117 org 3 6 2 3 3" xfId="3762" xr:uid="{00000000-0005-0000-0000-0000A20E0000}"/>
    <cellStyle name="0_6117 org 3 6 2 3 3 2" xfId="3763" xr:uid="{00000000-0005-0000-0000-0000A30E0000}"/>
    <cellStyle name="0_6117 org 3 6 2 3 4" xfId="3764" xr:uid="{00000000-0005-0000-0000-0000A40E0000}"/>
    <cellStyle name="0_6117 org 3 6 2 4" xfId="3765" xr:uid="{00000000-0005-0000-0000-0000A50E0000}"/>
    <cellStyle name="0_6117 org 3 6 2 4 2" xfId="3766" xr:uid="{00000000-0005-0000-0000-0000A60E0000}"/>
    <cellStyle name="0_6117 org 3 6 2 5" xfId="3767" xr:uid="{00000000-0005-0000-0000-0000A70E0000}"/>
    <cellStyle name="0_6117 org 3 6 2 5 2" xfId="3768" xr:uid="{00000000-0005-0000-0000-0000A80E0000}"/>
    <cellStyle name="0_6117 org 3 6 2 6" xfId="3769" xr:uid="{00000000-0005-0000-0000-0000A90E0000}"/>
    <cellStyle name="0_6117 org 3 6 3" xfId="3770" xr:uid="{00000000-0005-0000-0000-0000AA0E0000}"/>
    <cellStyle name="0_6117 org 3 6 3 2" xfId="3771" xr:uid="{00000000-0005-0000-0000-0000AB0E0000}"/>
    <cellStyle name="0_6117 org 3 6 3 2 2" xfId="3772" xr:uid="{00000000-0005-0000-0000-0000AC0E0000}"/>
    <cellStyle name="0_6117 org 3 6 3 3" xfId="3773" xr:uid="{00000000-0005-0000-0000-0000AD0E0000}"/>
    <cellStyle name="0_6117 org 3 6 3 3 2" xfId="3774" xr:uid="{00000000-0005-0000-0000-0000AE0E0000}"/>
    <cellStyle name="0_6117 org 3 6 3 4" xfId="3775" xr:uid="{00000000-0005-0000-0000-0000AF0E0000}"/>
    <cellStyle name="0_6117 org 3 6 4" xfId="3776" xr:uid="{00000000-0005-0000-0000-0000B00E0000}"/>
    <cellStyle name="0_6117 org 3 6 4 2" xfId="3777" xr:uid="{00000000-0005-0000-0000-0000B10E0000}"/>
    <cellStyle name="0_6117 org 3 6 4 2 2" xfId="3778" xr:uid="{00000000-0005-0000-0000-0000B20E0000}"/>
    <cellStyle name="0_6117 org 3 6 4 3" xfId="3779" xr:uid="{00000000-0005-0000-0000-0000B30E0000}"/>
    <cellStyle name="0_6117 org 3 6 4 3 2" xfId="3780" xr:uid="{00000000-0005-0000-0000-0000B40E0000}"/>
    <cellStyle name="0_6117 org 3 6 4 4" xfId="3781" xr:uid="{00000000-0005-0000-0000-0000B50E0000}"/>
    <cellStyle name="0_6117 org 3 6 5" xfId="3782" xr:uid="{00000000-0005-0000-0000-0000B60E0000}"/>
    <cellStyle name="0_6117 org 3 6 5 2" xfId="3783" xr:uid="{00000000-0005-0000-0000-0000B70E0000}"/>
    <cellStyle name="0_6117 org 3 6 5 2 2" xfId="3784" xr:uid="{00000000-0005-0000-0000-0000B80E0000}"/>
    <cellStyle name="0_6117 org 3 6 5 3" xfId="3785" xr:uid="{00000000-0005-0000-0000-0000B90E0000}"/>
    <cellStyle name="0_6117 org 3 6 5 3 2" xfId="3786" xr:uid="{00000000-0005-0000-0000-0000BA0E0000}"/>
    <cellStyle name="0_6117 org 3 6 5 4" xfId="3787" xr:uid="{00000000-0005-0000-0000-0000BB0E0000}"/>
    <cellStyle name="0_6117 org 3 6 6" xfId="3788" xr:uid="{00000000-0005-0000-0000-0000BC0E0000}"/>
    <cellStyle name="0_6117 org 3 6 6 2" xfId="3789" xr:uid="{00000000-0005-0000-0000-0000BD0E0000}"/>
    <cellStyle name="0_6117 org 3 6 7" xfId="3790" xr:uid="{00000000-0005-0000-0000-0000BE0E0000}"/>
    <cellStyle name="0_6117 org 3 6 7 2" xfId="3791" xr:uid="{00000000-0005-0000-0000-0000BF0E0000}"/>
    <cellStyle name="0_6117 org 3 6 8" xfId="3792" xr:uid="{00000000-0005-0000-0000-0000C00E0000}"/>
    <cellStyle name="0_6117 org 3 7" xfId="3793" xr:uid="{00000000-0005-0000-0000-0000C10E0000}"/>
    <cellStyle name="0_6117 org 3 7 2" xfId="3794" xr:uid="{00000000-0005-0000-0000-0000C20E0000}"/>
    <cellStyle name="0_6117 org 3 7 2 2" xfId="3795" xr:uid="{00000000-0005-0000-0000-0000C30E0000}"/>
    <cellStyle name="0_6117 org 3 7 2 2 2" xfId="3796" xr:uid="{00000000-0005-0000-0000-0000C40E0000}"/>
    <cellStyle name="0_6117 org 3 7 2 3" xfId="3797" xr:uid="{00000000-0005-0000-0000-0000C50E0000}"/>
    <cellStyle name="0_6117 org 3 7 2 3 2" xfId="3798" xr:uid="{00000000-0005-0000-0000-0000C60E0000}"/>
    <cellStyle name="0_6117 org 3 7 2 4" xfId="3799" xr:uid="{00000000-0005-0000-0000-0000C70E0000}"/>
    <cellStyle name="0_6117 org 3 7 3" xfId="3800" xr:uid="{00000000-0005-0000-0000-0000C80E0000}"/>
    <cellStyle name="0_6117 org 3 7 3 2" xfId="3801" xr:uid="{00000000-0005-0000-0000-0000C90E0000}"/>
    <cellStyle name="0_6117 org 3 7 3 2 2" xfId="3802" xr:uid="{00000000-0005-0000-0000-0000CA0E0000}"/>
    <cellStyle name="0_6117 org 3 7 3 3" xfId="3803" xr:uid="{00000000-0005-0000-0000-0000CB0E0000}"/>
    <cellStyle name="0_6117 org 3 7 3 3 2" xfId="3804" xr:uid="{00000000-0005-0000-0000-0000CC0E0000}"/>
    <cellStyle name="0_6117 org 3 7 3 4" xfId="3805" xr:uid="{00000000-0005-0000-0000-0000CD0E0000}"/>
    <cellStyle name="0_6117 org 3 7 4" xfId="3806" xr:uid="{00000000-0005-0000-0000-0000CE0E0000}"/>
    <cellStyle name="0_6117 org 3 7 4 2" xfId="3807" xr:uid="{00000000-0005-0000-0000-0000CF0E0000}"/>
    <cellStyle name="0_6117 org 3 7 5" xfId="3808" xr:uid="{00000000-0005-0000-0000-0000D00E0000}"/>
    <cellStyle name="0_6117 org 3 7 5 2" xfId="3809" xr:uid="{00000000-0005-0000-0000-0000D10E0000}"/>
    <cellStyle name="0_6117 org 3 7 6" xfId="3810" xr:uid="{00000000-0005-0000-0000-0000D20E0000}"/>
    <cellStyle name="0_6117 org 3 8" xfId="3811" xr:uid="{00000000-0005-0000-0000-0000D30E0000}"/>
    <cellStyle name="0_6117 org 3 8 2" xfId="3812" xr:uid="{00000000-0005-0000-0000-0000D40E0000}"/>
    <cellStyle name="0_6117 org 3 8 2 2" xfId="3813" xr:uid="{00000000-0005-0000-0000-0000D50E0000}"/>
    <cellStyle name="0_6117 org 3 8 3" xfId="3814" xr:uid="{00000000-0005-0000-0000-0000D60E0000}"/>
    <cellStyle name="0_6117 org 3 8 3 2" xfId="3815" xr:uid="{00000000-0005-0000-0000-0000D70E0000}"/>
    <cellStyle name="0_6117 org 3 8 4" xfId="3816" xr:uid="{00000000-0005-0000-0000-0000D80E0000}"/>
    <cellStyle name="0_6117 org 3 9" xfId="3817" xr:uid="{00000000-0005-0000-0000-0000D90E0000}"/>
    <cellStyle name="0_6117 org 3 9 2" xfId="3818" xr:uid="{00000000-0005-0000-0000-0000DA0E0000}"/>
    <cellStyle name="0_6117 org 3 9 2 2" xfId="3819" xr:uid="{00000000-0005-0000-0000-0000DB0E0000}"/>
    <cellStyle name="0_6117 org 3 9 3" xfId="3820" xr:uid="{00000000-0005-0000-0000-0000DC0E0000}"/>
    <cellStyle name="0_6117 org 3 9 3 2" xfId="3821" xr:uid="{00000000-0005-0000-0000-0000DD0E0000}"/>
    <cellStyle name="0_6117 org 3 9 4" xfId="3822" xr:uid="{00000000-0005-0000-0000-0000DE0E0000}"/>
    <cellStyle name="0_6117 org 30" xfId="3823" xr:uid="{00000000-0005-0000-0000-0000DF0E0000}"/>
    <cellStyle name="0_6117 org 31" xfId="3824" xr:uid="{00000000-0005-0000-0000-0000E00E0000}"/>
    <cellStyle name="0_6117 org 32" xfId="3825" xr:uid="{00000000-0005-0000-0000-0000E10E0000}"/>
    <cellStyle name="0_6117 org 33" xfId="3826" xr:uid="{00000000-0005-0000-0000-0000E20E0000}"/>
    <cellStyle name="0_6117 org 34" xfId="3827" xr:uid="{00000000-0005-0000-0000-0000E30E0000}"/>
    <cellStyle name="0_6117 org 35" xfId="3828" xr:uid="{00000000-0005-0000-0000-0000E40E0000}"/>
    <cellStyle name="0_6117 org 36" xfId="3829" xr:uid="{00000000-0005-0000-0000-0000E50E0000}"/>
    <cellStyle name="0_6117 org 37" xfId="3830" xr:uid="{00000000-0005-0000-0000-0000E60E0000}"/>
    <cellStyle name="0_6117 org 38" xfId="3831" xr:uid="{00000000-0005-0000-0000-0000E70E0000}"/>
    <cellStyle name="0_6117 org 39" xfId="3832" xr:uid="{00000000-0005-0000-0000-0000E80E0000}"/>
    <cellStyle name="0_6117 org 4" xfId="3833" xr:uid="{00000000-0005-0000-0000-0000E90E0000}"/>
    <cellStyle name="0_6117 org 4 10" xfId="3834" xr:uid="{00000000-0005-0000-0000-0000EA0E0000}"/>
    <cellStyle name="0_6117 org 4 10 2" xfId="3835" xr:uid="{00000000-0005-0000-0000-0000EB0E0000}"/>
    <cellStyle name="0_6117 org 4 10 2 2" xfId="3836" xr:uid="{00000000-0005-0000-0000-0000EC0E0000}"/>
    <cellStyle name="0_6117 org 4 10 3" xfId="3837" xr:uid="{00000000-0005-0000-0000-0000ED0E0000}"/>
    <cellStyle name="0_6117 org 4 10 3 2" xfId="3838" xr:uid="{00000000-0005-0000-0000-0000EE0E0000}"/>
    <cellStyle name="0_6117 org 4 10 4" xfId="3839" xr:uid="{00000000-0005-0000-0000-0000EF0E0000}"/>
    <cellStyle name="0_6117 org 4 11" xfId="3840" xr:uid="{00000000-0005-0000-0000-0000F00E0000}"/>
    <cellStyle name="0_6117 org 4 11 2" xfId="3841" xr:uid="{00000000-0005-0000-0000-0000F10E0000}"/>
    <cellStyle name="0_6117 org 4 12" xfId="3842" xr:uid="{00000000-0005-0000-0000-0000F20E0000}"/>
    <cellStyle name="0_6117 org 4 12 2" xfId="3843" xr:uid="{00000000-0005-0000-0000-0000F30E0000}"/>
    <cellStyle name="0_6117 org 4 13" xfId="3844" xr:uid="{00000000-0005-0000-0000-0000F40E0000}"/>
    <cellStyle name="0_6117 org 4 14" xfId="3845" xr:uid="{00000000-0005-0000-0000-0000F50E0000}"/>
    <cellStyle name="0_6117 org 4 2" xfId="3846" xr:uid="{00000000-0005-0000-0000-0000F60E0000}"/>
    <cellStyle name="0_6117 org 4 2 2" xfId="3847" xr:uid="{00000000-0005-0000-0000-0000F70E0000}"/>
    <cellStyle name="0_6117 org 4 2 2 2" xfId="3848" xr:uid="{00000000-0005-0000-0000-0000F80E0000}"/>
    <cellStyle name="0_6117 org 4 2 2 2 2" xfId="3849" xr:uid="{00000000-0005-0000-0000-0000F90E0000}"/>
    <cellStyle name="0_6117 org 4 2 2 2 2 2" xfId="3850" xr:uid="{00000000-0005-0000-0000-0000FA0E0000}"/>
    <cellStyle name="0_6117 org 4 2 2 2 3" xfId="3851" xr:uid="{00000000-0005-0000-0000-0000FB0E0000}"/>
    <cellStyle name="0_6117 org 4 2 2 2 3 2" xfId="3852" xr:uid="{00000000-0005-0000-0000-0000FC0E0000}"/>
    <cellStyle name="0_6117 org 4 2 2 2 4" xfId="3853" xr:uid="{00000000-0005-0000-0000-0000FD0E0000}"/>
    <cellStyle name="0_6117 org 4 2 2 3" xfId="3854" xr:uid="{00000000-0005-0000-0000-0000FE0E0000}"/>
    <cellStyle name="0_6117 org 4 2 2 3 2" xfId="3855" xr:uid="{00000000-0005-0000-0000-0000FF0E0000}"/>
    <cellStyle name="0_6117 org 4 2 2 3 2 2" xfId="3856" xr:uid="{00000000-0005-0000-0000-0000000F0000}"/>
    <cellStyle name="0_6117 org 4 2 2 3 3" xfId="3857" xr:uid="{00000000-0005-0000-0000-0000010F0000}"/>
    <cellStyle name="0_6117 org 4 2 2 3 3 2" xfId="3858" xr:uid="{00000000-0005-0000-0000-0000020F0000}"/>
    <cellStyle name="0_6117 org 4 2 2 3 4" xfId="3859" xr:uid="{00000000-0005-0000-0000-0000030F0000}"/>
    <cellStyle name="0_6117 org 4 2 2 4" xfId="3860" xr:uid="{00000000-0005-0000-0000-0000040F0000}"/>
    <cellStyle name="0_6117 org 4 2 2 4 2" xfId="3861" xr:uid="{00000000-0005-0000-0000-0000050F0000}"/>
    <cellStyle name="0_6117 org 4 2 2 5" xfId="3862" xr:uid="{00000000-0005-0000-0000-0000060F0000}"/>
    <cellStyle name="0_6117 org 4 2 2 5 2" xfId="3863" xr:uid="{00000000-0005-0000-0000-0000070F0000}"/>
    <cellStyle name="0_6117 org 4 2 2 6" xfId="3864" xr:uid="{00000000-0005-0000-0000-0000080F0000}"/>
    <cellStyle name="0_6117 org 4 2 3" xfId="3865" xr:uid="{00000000-0005-0000-0000-0000090F0000}"/>
    <cellStyle name="0_6117 org 4 2 3 2" xfId="3866" xr:uid="{00000000-0005-0000-0000-00000A0F0000}"/>
    <cellStyle name="0_6117 org 4 2 3 2 2" xfId="3867" xr:uid="{00000000-0005-0000-0000-00000B0F0000}"/>
    <cellStyle name="0_6117 org 4 2 3 3" xfId="3868" xr:uid="{00000000-0005-0000-0000-00000C0F0000}"/>
    <cellStyle name="0_6117 org 4 2 3 3 2" xfId="3869" xr:uid="{00000000-0005-0000-0000-00000D0F0000}"/>
    <cellStyle name="0_6117 org 4 2 3 4" xfId="3870" xr:uid="{00000000-0005-0000-0000-00000E0F0000}"/>
    <cellStyle name="0_6117 org 4 2 4" xfId="3871" xr:uid="{00000000-0005-0000-0000-00000F0F0000}"/>
    <cellStyle name="0_6117 org 4 2 4 2" xfId="3872" xr:uid="{00000000-0005-0000-0000-0000100F0000}"/>
    <cellStyle name="0_6117 org 4 2 4 2 2" xfId="3873" xr:uid="{00000000-0005-0000-0000-0000110F0000}"/>
    <cellStyle name="0_6117 org 4 2 4 3" xfId="3874" xr:uid="{00000000-0005-0000-0000-0000120F0000}"/>
    <cellStyle name="0_6117 org 4 2 4 3 2" xfId="3875" xr:uid="{00000000-0005-0000-0000-0000130F0000}"/>
    <cellStyle name="0_6117 org 4 2 4 4" xfId="3876" xr:uid="{00000000-0005-0000-0000-0000140F0000}"/>
    <cellStyle name="0_6117 org 4 2 5" xfId="3877" xr:uid="{00000000-0005-0000-0000-0000150F0000}"/>
    <cellStyle name="0_6117 org 4 2 5 2" xfId="3878" xr:uid="{00000000-0005-0000-0000-0000160F0000}"/>
    <cellStyle name="0_6117 org 4 2 5 2 2" xfId="3879" xr:uid="{00000000-0005-0000-0000-0000170F0000}"/>
    <cellStyle name="0_6117 org 4 2 5 3" xfId="3880" xr:uid="{00000000-0005-0000-0000-0000180F0000}"/>
    <cellStyle name="0_6117 org 4 2 5 3 2" xfId="3881" xr:uid="{00000000-0005-0000-0000-0000190F0000}"/>
    <cellStyle name="0_6117 org 4 2 5 4" xfId="3882" xr:uid="{00000000-0005-0000-0000-00001A0F0000}"/>
    <cellStyle name="0_6117 org 4 2 6" xfId="3883" xr:uid="{00000000-0005-0000-0000-00001B0F0000}"/>
    <cellStyle name="0_6117 org 4 2 6 2" xfId="3884" xr:uid="{00000000-0005-0000-0000-00001C0F0000}"/>
    <cellStyle name="0_6117 org 4 2 7" xfId="3885" xr:uid="{00000000-0005-0000-0000-00001D0F0000}"/>
    <cellStyle name="0_6117 org 4 2 7 2" xfId="3886" xr:uid="{00000000-0005-0000-0000-00001E0F0000}"/>
    <cellStyle name="0_6117 org 4 2 8" xfId="3887" xr:uid="{00000000-0005-0000-0000-00001F0F0000}"/>
    <cellStyle name="0_6117 org 4 3" xfId="3888" xr:uid="{00000000-0005-0000-0000-0000200F0000}"/>
    <cellStyle name="0_6117 org 4 3 2" xfId="3889" xr:uid="{00000000-0005-0000-0000-0000210F0000}"/>
    <cellStyle name="0_6117 org 4 3 2 2" xfId="3890" xr:uid="{00000000-0005-0000-0000-0000220F0000}"/>
    <cellStyle name="0_6117 org 4 3 2 2 2" xfId="3891" xr:uid="{00000000-0005-0000-0000-0000230F0000}"/>
    <cellStyle name="0_6117 org 4 3 2 2 2 2" xfId="3892" xr:uid="{00000000-0005-0000-0000-0000240F0000}"/>
    <cellStyle name="0_6117 org 4 3 2 2 3" xfId="3893" xr:uid="{00000000-0005-0000-0000-0000250F0000}"/>
    <cellStyle name="0_6117 org 4 3 2 2 3 2" xfId="3894" xr:uid="{00000000-0005-0000-0000-0000260F0000}"/>
    <cellStyle name="0_6117 org 4 3 2 2 4" xfId="3895" xr:uid="{00000000-0005-0000-0000-0000270F0000}"/>
    <cellStyle name="0_6117 org 4 3 2 3" xfId="3896" xr:uid="{00000000-0005-0000-0000-0000280F0000}"/>
    <cellStyle name="0_6117 org 4 3 2 3 2" xfId="3897" xr:uid="{00000000-0005-0000-0000-0000290F0000}"/>
    <cellStyle name="0_6117 org 4 3 2 3 2 2" xfId="3898" xr:uid="{00000000-0005-0000-0000-00002A0F0000}"/>
    <cellStyle name="0_6117 org 4 3 2 3 3" xfId="3899" xr:uid="{00000000-0005-0000-0000-00002B0F0000}"/>
    <cellStyle name="0_6117 org 4 3 2 3 3 2" xfId="3900" xr:uid="{00000000-0005-0000-0000-00002C0F0000}"/>
    <cellStyle name="0_6117 org 4 3 2 3 4" xfId="3901" xr:uid="{00000000-0005-0000-0000-00002D0F0000}"/>
    <cellStyle name="0_6117 org 4 3 2 4" xfId="3902" xr:uid="{00000000-0005-0000-0000-00002E0F0000}"/>
    <cellStyle name="0_6117 org 4 3 2 4 2" xfId="3903" xr:uid="{00000000-0005-0000-0000-00002F0F0000}"/>
    <cellStyle name="0_6117 org 4 3 2 5" xfId="3904" xr:uid="{00000000-0005-0000-0000-0000300F0000}"/>
    <cellStyle name="0_6117 org 4 3 2 5 2" xfId="3905" xr:uid="{00000000-0005-0000-0000-0000310F0000}"/>
    <cellStyle name="0_6117 org 4 3 2 6" xfId="3906" xr:uid="{00000000-0005-0000-0000-0000320F0000}"/>
    <cellStyle name="0_6117 org 4 3 3" xfId="3907" xr:uid="{00000000-0005-0000-0000-0000330F0000}"/>
    <cellStyle name="0_6117 org 4 3 3 2" xfId="3908" xr:uid="{00000000-0005-0000-0000-0000340F0000}"/>
    <cellStyle name="0_6117 org 4 3 3 2 2" xfId="3909" xr:uid="{00000000-0005-0000-0000-0000350F0000}"/>
    <cellStyle name="0_6117 org 4 3 3 3" xfId="3910" xr:uid="{00000000-0005-0000-0000-0000360F0000}"/>
    <cellStyle name="0_6117 org 4 3 3 3 2" xfId="3911" xr:uid="{00000000-0005-0000-0000-0000370F0000}"/>
    <cellStyle name="0_6117 org 4 3 3 4" xfId="3912" xr:uid="{00000000-0005-0000-0000-0000380F0000}"/>
    <cellStyle name="0_6117 org 4 3 4" xfId="3913" xr:uid="{00000000-0005-0000-0000-0000390F0000}"/>
    <cellStyle name="0_6117 org 4 3 4 2" xfId="3914" xr:uid="{00000000-0005-0000-0000-00003A0F0000}"/>
    <cellStyle name="0_6117 org 4 3 4 2 2" xfId="3915" xr:uid="{00000000-0005-0000-0000-00003B0F0000}"/>
    <cellStyle name="0_6117 org 4 3 4 3" xfId="3916" xr:uid="{00000000-0005-0000-0000-00003C0F0000}"/>
    <cellStyle name="0_6117 org 4 3 4 3 2" xfId="3917" xr:uid="{00000000-0005-0000-0000-00003D0F0000}"/>
    <cellStyle name="0_6117 org 4 3 4 4" xfId="3918" xr:uid="{00000000-0005-0000-0000-00003E0F0000}"/>
    <cellStyle name="0_6117 org 4 3 5" xfId="3919" xr:uid="{00000000-0005-0000-0000-00003F0F0000}"/>
    <cellStyle name="0_6117 org 4 3 5 2" xfId="3920" xr:uid="{00000000-0005-0000-0000-0000400F0000}"/>
    <cellStyle name="0_6117 org 4 3 5 2 2" xfId="3921" xr:uid="{00000000-0005-0000-0000-0000410F0000}"/>
    <cellStyle name="0_6117 org 4 3 5 3" xfId="3922" xr:uid="{00000000-0005-0000-0000-0000420F0000}"/>
    <cellStyle name="0_6117 org 4 3 5 3 2" xfId="3923" xr:uid="{00000000-0005-0000-0000-0000430F0000}"/>
    <cellStyle name="0_6117 org 4 3 5 4" xfId="3924" xr:uid="{00000000-0005-0000-0000-0000440F0000}"/>
    <cellStyle name="0_6117 org 4 3 6" xfId="3925" xr:uid="{00000000-0005-0000-0000-0000450F0000}"/>
    <cellStyle name="0_6117 org 4 3 6 2" xfId="3926" xr:uid="{00000000-0005-0000-0000-0000460F0000}"/>
    <cellStyle name="0_6117 org 4 3 7" xfId="3927" xr:uid="{00000000-0005-0000-0000-0000470F0000}"/>
    <cellStyle name="0_6117 org 4 3 7 2" xfId="3928" xr:uid="{00000000-0005-0000-0000-0000480F0000}"/>
    <cellStyle name="0_6117 org 4 3 8" xfId="3929" xr:uid="{00000000-0005-0000-0000-0000490F0000}"/>
    <cellStyle name="0_6117 org 4 4" xfId="3930" xr:uid="{00000000-0005-0000-0000-00004A0F0000}"/>
    <cellStyle name="0_6117 org 4 4 2" xfId="3931" xr:uid="{00000000-0005-0000-0000-00004B0F0000}"/>
    <cellStyle name="0_6117 org 4 4 2 2" xfId="3932" xr:uid="{00000000-0005-0000-0000-00004C0F0000}"/>
    <cellStyle name="0_6117 org 4 4 2 2 2" xfId="3933" xr:uid="{00000000-0005-0000-0000-00004D0F0000}"/>
    <cellStyle name="0_6117 org 4 4 2 2 2 2" xfId="3934" xr:uid="{00000000-0005-0000-0000-00004E0F0000}"/>
    <cellStyle name="0_6117 org 4 4 2 2 3" xfId="3935" xr:uid="{00000000-0005-0000-0000-00004F0F0000}"/>
    <cellStyle name="0_6117 org 4 4 2 2 3 2" xfId="3936" xr:uid="{00000000-0005-0000-0000-0000500F0000}"/>
    <cellStyle name="0_6117 org 4 4 2 2 4" xfId="3937" xr:uid="{00000000-0005-0000-0000-0000510F0000}"/>
    <cellStyle name="0_6117 org 4 4 2 3" xfId="3938" xr:uid="{00000000-0005-0000-0000-0000520F0000}"/>
    <cellStyle name="0_6117 org 4 4 2 3 2" xfId="3939" xr:uid="{00000000-0005-0000-0000-0000530F0000}"/>
    <cellStyle name="0_6117 org 4 4 2 3 2 2" xfId="3940" xr:uid="{00000000-0005-0000-0000-0000540F0000}"/>
    <cellStyle name="0_6117 org 4 4 2 3 3" xfId="3941" xr:uid="{00000000-0005-0000-0000-0000550F0000}"/>
    <cellStyle name="0_6117 org 4 4 2 3 3 2" xfId="3942" xr:uid="{00000000-0005-0000-0000-0000560F0000}"/>
    <cellStyle name="0_6117 org 4 4 2 3 4" xfId="3943" xr:uid="{00000000-0005-0000-0000-0000570F0000}"/>
    <cellStyle name="0_6117 org 4 4 2 4" xfId="3944" xr:uid="{00000000-0005-0000-0000-0000580F0000}"/>
    <cellStyle name="0_6117 org 4 4 2 4 2" xfId="3945" xr:uid="{00000000-0005-0000-0000-0000590F0000}"/>
    <cellStyle name="0_6117 org 4 4 2 5" xfId="3946" xr:uid="{00000000-0005-0000-0000-00005A0F0000}"/>
    <cellStyle name="0_6117 org 4 4 2 5 2" xfId="3947" xr:uid="{00000000-0005-0000-0000-00005B0F0000}"/>
    <cellStyle name="0_6117 org 4 4 2 6" xfId="3948" xr:uid="{00000000-0005-0000-0000-00005C0F0000}"/>
    <cellStyle name="0_6117 org 4 4 3" xfId="3949" xr:uid="{00000000-0005-0000-0000-00005D0F0000}"/>
    <cellStyle name="0_6117 org 4 4 3 2" xfId="3950" xr:uid="{00000000-0005-0000-0000-00005E0F0000}"/>
    <cellStyle name="0_6117 org 4 4 3 2 2" xfId="3951" xr:uid="{00000000-0005-0000-0000-00005F0F0000}"/>
    <cellStyle name="0_6117 org 4 4 3 3" xfId="3952" xr:uid="{00000000-0005-0000-0000-0000600F0000}"/>
    <cellStyle name="0_6117 org 4 4 3 3 2" xfId="3953" xr:uid="{00000000-0005-0000-0000-0000610F0000}"/>
    <cellStyle name="0_6117 org 4 4 3 4" xfId="3954" xr:uid="{00000000-0005-0000-0000-0000620F0000}"/>
    <cellStyle name="0_6117 org 4 4 4" xfId="3955" xr:uid="{00000000-0005-0000-0000-0000630F0000}"/>
    <cellStyle name="0_6117 org 4 4 4 2" xfId="3956" xr:uid="{00000000-0005-0000-0000-0000640F0000}"/>
    <cellStyle name="0_6117 org 4 4 4 2 2" xfId="3957" xr:uid="{00000000-0005-0000-0000-0000650F0000}"/>
    <cellStyle name="0_6117 org 4 4 4 3" xfId="3958" xr:uid="{00000000-0005-0000-0000-0000660F0000}"/>
    <cellStyle name="0_6117 org 4 4 4 3 2" xfId="3959" xr:uid="{00000000-0005-0000-0000-0000670F0000}"/>
    <cellStyle name="0_6117 org 4 4 4 4" xfId="3960" xr:uid="{00000000-0005-0000-0000-0000680F0000}"/>
    <cellStyle name="0_6117 org 4 4 5" xfId="3961" xr:uid="{00000000-0005-0000-0000-0000690F0000}"/>
    <cellStyle name="0_6117 org 4 4 5 2" xfId="3962" xr:uid="{00000000-0005-0000-0000-00006A0F0000}"/>
    <cellStyle name="0_6117 org 4 4 5 2 2" xfId="3963" xr:uid="{00000000-0005-0000-0000-00006B0F0000}"/>
    <cellStyle name="0_6117 org 4 4 5 3" xfId="3964" xr:uid="{00000000-0005-0000-0000-00006C0F0000}"/>
    <cellStyle name="0_6117 org 4 4 5 3 2" xfId="3965" xr:uid="{00000000-0005-0000-0000-00006D0F0000}"/>
    <cellStyle name="0_6117 org 4 4 5 4" xfId="3966" xr:uid="{00000000-0005-0000-0000-00006E0F0000}"/>
    <cellStyle name="0_6117 org 4 4 6" xfId="3967" xr:uid="{00000000-0005-0000-0000-00006F0F0000}"/>
    <cellStyle name="0_6117 org 4 4 6 2" xfId="3968" xr:uid="{00000000-0005-0000-0000-0000700F0000}"/>
    <cellStyle name="0_6117 org 4 4 7" xfId="3969" xr:uid="{00000000-0005-0000-0000-0000710F0000}"/>
    <cellStyle name="0_6117 org 4 4 7 2" xfId="3970" xr:uid="{00000000-0005-0000-0000-0000720F0000}"/>
    <cellStyle name="0_6117 org 4 4 8" xfId="3971" xr:uid="{00000000-0005-0000-0000-0000730F0000}"/>
    <cellStyle name="0_6117 org 4 5" xfId="3972" xr:uid="{00000000-0005-0000-0000-0000740F0000}"/>
    <cellStyle name="0_6117 org 4 5 2" xfId="3973" xr:uid="{00000000-0005-0000-0000-0000750F0000}"/>
    <cellStyle name="0_6117 org 4 5 2 2" xfId="3974" xr:uid="{00000000-0005-0000-0000-0000760F0000}"/>
    <cellStyle name="0_6117 org 4 5 2 2 2" xfId="3975" xr:uid="{00000000-0005-0000-0000-0000770F0000}"/>
    <cellStyle name="0_6117 org 4 5 2 2 2 2" xfId="3976" xr:uid="{00000000-0005-0000-0000-0000780F0000}"/>
    <cellStyle name="0_6117 org 4 5 2 2 3" xfId="3977" xr:uid="{00000000-0005-0000-0000-0000790F0000}"/>
    <cellStyle name="0_6117 org 4 5 2 2 3 2" xfId="3978" xr:uid="{00000000-0005-0000-0000-00007A0F0000}"/>
    <cellStyle name="0_6117 org 4 5 2 2 4" xfId="3979" xr:uid="{00000000-0005-0000-0000-00007B0F0000}"/>
    <cellStyle name="0_6117 org 4 5 2 3" xfId="3980" xr:uid="{00000000-0005-0000-0000-00007C0F0000}"/>
    <cellStyle name="0_6117 org 4 5 2 3 2" xfId="3981" xr:uid="{00000000-0005-0000-0000-00007D0F0000}"/>
    <cellStyle name="0_6117 org 4 5 2 3 2 2" xfId="3982" xr:uid="{00000000-0005-0000-0000-00007E0F0000}"/>
    <cellStyle name="0_6117 org 4 5 2 3 3" xfId="3983" xr:uid="{00000000-0005-0000-0000-00007F0F0000}"/>
    <cellStyle name="0_6117 org 4 5 2 3 3 2" xfId="3984" xr:uid="{00000000-0005-0000-0000-0000800F0000}"/>
    <cellStyle name="0_6117 org 4 5 2 3 4" xfId="3985" xr:uid="{00000000-0005-0000-0000-0000810F0000}"/>
    <cellStyle name="0_6117 org 4 5 2 4" xfId="3986" xr:uid="{00000000-0005-0000-0000-0000820F0000}"/>
    <cellStyle name="0_6117 org 4 5 2 4 2" xfId="3987" xr:uid="{00000000-0005-0000-0000-0000830F0000}"/>
    <cellStyle name="0_6117 org 4 5 2 5" xfId="3988" xr:uid="{00000000-0005-0000-0000-0000840F0000}"/>
    <cellStyle name="0_6117 org 4 5 2 5 2" xfId="3989" xr:uid="{00000000-0005-0000-0000-0000850F0000}"/>
    <cellStyle name="0_6117 org 4 5 2 6" xfId="3990" xr:uid="{00000000-0005-0000-0000-0000860F0000}"/>
    <cellStyle name="0_6117 org 4 5 3" xfId="3991" xr:uid="{00000000-0005-0000-0000-0000870F0000}"/>
    <cellStyle name="0_6117 org 4 5 3 2" xfId="3992" xr:uid="{00000000-0005-0000-0000-0000880F0000}"/>
    <cellStyle name="0_6117 org 4 5 3 2 2" xfId="3993" xr:uid="{00000000-0005-0000-0000-0000890F0000}"/>
    <cellStyle name="0_6117 org 4 5 3 3" xfId="3994" xr:uid="{00000000-0005-0000-0000-00008A0F0000}"/>
    <cellStyle name="0_6117 org 4 5 3 3 2" xfId="3995" xr:uid="{00000000-0005-0000-0000-00008B0F0000}"/>
    <cellStyle name="0_6117 org 4 5 3 4" xfId="3996" xr:uid="{00000000-0005-0000-0000-00008C0F0000}"/>
    <cellStyle name="0_6117 org 4 5 4" xfId="3997" xr:uid="{00000000-0005-0000-0000-00008D0F0000}"/>
    <cellStyle name="0_6117 org 4 5 4 2" xfId="3998" xr:uid="{00000000-0005-0000-0000-00008E0F0000}"/>
    <cellStyle name="0_6117 org 4 5 4 2 2" xfId="3999" xr:uid="{00000000-0005-0000-0000-00008F0F0000}"/>
    <cellStyle name="0_6117 org 4 5 4 3" xfId="4000" xr:uid="{00000000-0005-0000-0000-0000900F0000}"/>
    <cellStyle name="0_6117 org 4 5 4 3 2" xfId="4001" xr:uid="{00000000-0005-0000-0000-0000910F0000}"/>
    <cellStyle name="0_6117 org 4 5 4 4" xfId="4002" xr:uid="{00000000-0005-0000-0000-0000920F0000}"/>
    <cellStyle name="0_6117 org 4 5 5" xfId="4003" xr:uid="{00000000-0005-0000-0000-0000930F0000}"/>
    <cellStyle name="0_6117 org 4 5 5 2" xfId="4004" xr:uid="{00000000-0005-0000-0000-0000940F0000}"/>
    <cellStyle name="0_6117 org 4 5 5 2 2" xfId="4005" xr:uid="{00000000-0005-0000-0000-0000950F0000}"/>
    <cellStyle name="0_6117 org 4 5 5 3" xfId="4006" xr:uid="{00000000-0005-0000-0000-0000960F0000}"/>
    <cellStyle name="0_6117 org 4 5 5 3 2" xfId="4007" xr:uid="{00000000-0005-0000-0000-0000970F0000}"/>
    <cellStyle name="0_6117 org 4 5 5 4" xfId="4008" xr:uid="{00000000-0005-0000-0000-0000980F0000}"/>
    <cellStyle name="0_6117 org 4 5 6" xfId="4009" xr:uid="{00000000-0005-0000-0000-0000990F0000}"/>
    <cellStyle name="0_6117 org 4 5 6 2" xfId="4010" xr:uid="{00000000-0005-0000-0000-00009A0F0000}"/>
    <cellStyle name="0_6117 org 4 5 7" xfId="4011" xr:uid="{00000000-0005-0000-0000-00009B0F0000}"/>
    <cellStyle name="0_6117 org 4 5 7 2" xfId="4012" xr:uid="{00000000-0005-0000-0000-00009C0F0000}"/>
    <cellStyle name="0_6117 org 4 5 8" xfId="4013" xr:uid="{00000000-0005-0000-0000-00009D0F0000}"/>
    <cellStyle name="0_6117 org 4 6" xfId="4014" xr:uid="{00000000-0005-0000-0000-00009E0F0000}"/>
    <cellStyle name="0_6117 org 4 6 2" xfId="4015" xr:uid="{00000000-0005-0000-0000-00009F0F0000}"/>
    <cellStyle name="0_6117 org 4 6 2 2" xfId="4016" xr:uid="{00000000-0005-0000-0000-0000A00F0000}"/>
    <cellStyle name="0_6117 org 4 6 2 2 2" xfId="4017" xr:uid="{00000000-0005-0000-0000-0000A10F0000}"/>
    <cellStyle name="0_6117 org 4 6 2 2 2 2" xfId="4018" xr:uid="{00000000-0005-0000-0000-0000A20F0000}"/>
    <cellStyle name="0_6117 org 4 6 2 2 3" xfId="4019" xr:uid="{00000000-0005-0000-0000-0000A30F0000}"/>
    <cellStyle name="0_6117 org 4 6 2 2 3 2" xfId="4020" xr:uid="{00000000-0005-0000-0000-0000A40F0000}"/>
    <cellStyle name="0_6117 org 4 6 2 2 4" xfId="4021" xr:uid="{00000000-0005-0000-0000-0000A50F0000}"/>
    <cellStyle name="0_6117 org 4 6 2 3" xfId="4022" xr:uid="{00000000-0005-0000-0000-0000A60F0000}"/>
    <cellStyle name="0_6117 org 4 6 2 3 2" xfId="4023" xr:uid="{00000000-0005-0000-0000-0000A70F0000}"/>
    <cellStyle name="0_6117 org 4 6 2 3 2 2" xfId="4024" xr:uid="{00000000-0005-0000-0000-0000A80F0000}"/>
    <cellStyle name="0_6117 org 4 6 2 3 3" xfId="4025" xr:uid="{00000000-0005-0000-0000-0000A90F0000}"/>
    <cellStyle name="0_6117 org 4 6 2 3 3 2" xfId="4026" xr:uid="{00000000-0005-0000-0000-0000AA0F0000}"/>
    <cellStyle name="0_6117 org 4 6 2 3 4" xfId="4027" xr:uid="{00000000-0005-0000-0000-0000AB0F0000}"/>
    <cellStyle name="0_6117 org 4 6 2 4" xfId="4028" xr:uid="{00000000-0005-0000-0000-0000AC0F0000}"/>
    <cellStyle name="0_6117 org 4 6 2 4 2" xfId="4029" xr:uid="{00000000-0005-0000-0000-0000AD0F0000}"/>
    <cellStyle name="0_6117 org 4 6 2 5" xfId="4030" xr:uid="{00000000-0005-0000-0000-0000AE0F0000}"/>
    <cellStyle name="0_6117 org 4 6 2 5 2" xfId="4031" xr:uid="{00000000-0005-0000-0000-0000AF0F0000}"/>
    <cellStyle name="0_6117 org 4 6 2 6" xfId="4032" xr:uid="{00000000-0005-0000-0000-0000B00F0000}"/>
    <cellStyle name="0_6117 org 4 6 3" xfId="4033" xr:uid="{00000000-0005-0000-0000-0000B10F0000}"/>
    <cellStyle name="0_6117 org 4 6 3 2" xfId="4034" xr:uid="{00000000-0005-0000-0000-0000B20F0000}"/>
    <cellStyle name="0_6117 org 4 6 3 2 2" xfId="4035" xr:uid="{00000000-0005-0000-0000-0000B30F0000}"/>
    <cellStyle name="0_6117 org 4 6 3 3" xfId="4036" xr:uid="{00000000-0005-0000-0000-0000B40F0000}"/>
    <cellStyle name="0_6117 org 4 6 3 3 2" xfId="4037" xr:uid="{00000000-0005-0000-0000-0000B50F0000}"/>
    <cellStyle name="0_6117 org 4 6 3 4" xfId="4038" xr:uid="{00000000-0005-0000-0000-0000B60F0000}"/>
    <cellStyle name="0_6117 org 4 6 4" xfId="4039" xr:uid="{00000000-0005-0000-0000-0000B70F0000}"/>
    <cellStyle name="0_6117 org 4 6 4 2" xfId="4040" xr:uid="{00000000-0005-0000-0000-0000B80F0000}"/>
    <cellStyle name="0_6117 org 4 6 4 2 2" xfId="4041" xr:uid="{00000000-0005-0000-0000-0000B90F0000}"/>
    <cellStyle name="0_6117 org 4 6 4 3" xfId="4042" xr:uid="{00000000-0005-0000-0000-0000BA0F0000}"/>
    <cellStyle name="0_6117 org 4 6 4 3 2" xfId="4043" xr:uid="{00000000-0005-0000-0000-0000BB0F0000}"/>
    <cellStyle name="0_6117 org 4 6 4 4" xfId="4044" xr:uid="{00000000-0005-0000-0000-0000BC0F0000}"/>
    <cellStyle name="0_6117 org 4 6 5" xfId="4045" xr:uid="{00000000-0005-0000-0000-0000BD0F0000}"/>
    <cellStyle name="0_6117 org 4 6 5 2" xfId="4046" xr:uid="{00000000-0005-0000-0000-0000BE0F0000}"/>
    <cellStyle name="0_6117 org 4 6 5 2 2" xfId="4047" xr:uid="{00000000-0005-0000-0000-0000BF0F0000}"/>
    <cellStyle name="0_6117 org 4 6 5 3" xfId="4048" xr:uid="{00000000-0005-0000-0000-0000C00F0000}"/>
    <cellStyle name="0_6117 org 4 6 5 3 2" xfId="4049" xr:uid="{00000000-0005-0000-0000-0000C10F0000}"/>
    <cellStyle name="0_6117 org 4 6 5 4" xfId="4050" xr:uid="{00000000-0005-0000-0000-0000C20F0000}"/>
    <cellStyle name="0_6117 org 4 6 6" xfId="4051" xr:uid="{00000000-0005-0000-0000-0000C30F0000}"/>
    <cellStyle name="0_6117 org 4 6 6 2" xfId="4052" xr:uid="{00000000-0005-0000-0000-0000C40F0000}"/>
    <cellStyle name="0_6117 org 4 6 7" xfId="4053" xr:uid="{00000000-0005-0000-0000-0000C50F0000}"/>
    <cellStyle name="0_6117 org 4 6 7 2" xfId="4054" xr:uid="{00000000-0005-0000-0000-0000C60F0000}"/>
    <cellStyle name="0_6117 org 4 6 8" xfId="4055" xr:uid="{00000000-0005-0000-0000-0000C70F0000}"/>
    <cellStyle name="0_6117 org 4 7" xfId="4056" xr:uid="{00000000-0005-0000-0000-0000C80F0000}"/>
    <cellStyle name="0_6117 org 4 7 2" xfId="4057" xr:uid="{00000000-0005-0000-0000-0000C90F0000}"/>
    <cellStyle name="0_6117 org 4 7 2 2" xfId="4058" xr:uid="{00000000-0005-0000-0000-0000CA0F0000}"/>
    <cellStyle name="0_6117 org 4 7 2 2 2" xfId="4059" xr:uid="{00000000-0005-0000-0000-0000CB0F0000}"/>
    <cellStyle name="0_6117 org 4 7 2 3" xfId="4060" xr:uid="{00000000-0005-0000-0000-0000CC0F0000}"/>
    <cellStyle name="0_6117 org 4 7 2 3 2" xfId="4061" xr:uid="{00000000-0005-0000-0000-0000CD0F0000}"/>
    <cellStyle name="0_6117 org 4 7 2 4" xfId="4062" xr:uid="{00000000-0005-0000-0000-0000CE0F0000}"/>
    <cellStyle name="0_6117 org 4 7 3" xfId="4063" xr:uid="{00000000-0005-0000-0000-0000CF0F0000}"/>
    <cellStyle name="0_6117 org 4 7 3 2" xfId="4064" xr:uid="{00000000-0005-0000-0000-0000D00F0000}"/>
    <cellStyle name="0_6117 org 4 7 3 2 2" xfId="4065" xr:uid="{00000000-0005-0000-0000-0000D10F0000}"/>
    <cellStyle name="0_6117 org 4 7 3 3" xfId="4066" xr:uid="{00000000-0005-0000-0000-0000D20F0000}"/>
    <cellStyle name="0_6117 org 4 7 3 3 2" xfId="4067" xr:uid="{00000000-0005-0000-0000-0000D30F0000}"/>
    <cellStyle name="0_6117 org 4 7 3 4" xfId="4068" xr:uid="{00000000-0005-0000-0000-0000D40F0000}"/>
    <cellStyle name="0_6117 org 4 7 4" xfId="4069" xr:uid="{00000000-0005-0000-0000-0000D50F0000}"/>
    <cellStyle name="0_6117 org 4 7 4 2" xfId="4070" xr:uid="{00000000-0005-0000-0000-0000D60F0000}"/>
    <cellStyle name="0_6117 org 4 7 5" xfId="4071" xr:uid="{00000000-0005-0000-0000-0000D70F0000}"/>
    <cellStyle name="0_6117 org 4 7 5 2" xfId="4072" xr:uid="{00000000-0005-0000-0000-0000D80F0000}"/>
    <cellStyle name="0_6117 org 4 7 6" xfId="4073" xr:uid="{00000000-0005-0000-0000-0000D90F0000}"/>
    <cellStyle name="0_6117 org 4 8" xfId="4074" xr:uid="{00000000-0005-0000-0000-0000DA0F0000}"/>
    <cellStyle name="0_6117 org 4 8 2" xfId="4075" xr:uid="{00000000-0005-0000-0000-0000DB0F0000}"/>
    <cellStyle name="0_6117 org 4 8 2 2" xfId="4076" xr:uid="{00000000-0005-0000-0000-0000DC0F0000}"/>
    <cellStyle name="0_6117 org 4 8 3" xfId="4077" xr:uid="{00000000-0005-0000-0000-0000DD0F0000}"/>
    <cellStyle name="0_6117 org 4 8 3 2" xfId="4078" xr:uid="{00000000-0005-0000-0000-0000DE0F0000}"/>
    <cellStyle name="0_6117 org 4 8 4" xfId="4079" xr:uid="{00000000-0005-0000-0000-0000DF0F0000}"/>
    <cellStyle name="0_6117 org 4 9" xfId="4080" xr:uid="{00000000-0005-0000-0000-0000E00F0000}"/>
    <cellStyle name="0_6117 org 4 9 2" xfId="4081" xr:uid="{00000000-0005-0000-0000-0000E10F0000}"/>
    <cellStyle name="0_6117 org 4 9 2 2" xfId="4082" xr:uid="{00000000-0005-0000-0000-0000E20F0000}"/>
    <cellStyle name="0_6117 org 4 9 3" xfId="4083" xr:uid="{00000000-0005-0000-0000-0000E30F0000}"/>
    <cellStyle name="0_6117 org 4 9 3 2" xfId="4084" xr:uid="{00000000-0005-0000-0000-0000E40F0000}"/>
    <cellStyle name="0_6117 org 4 9 4" xfId="4085" xr:uid="{00000000-0005-0000-0000-0000E50F0000}"/>
    <cellStyle name="0_6117 org 40" xfId="4086" xr:uid="{00000000-0005-0000-0000-0000E60F0000}"/>
    <cellStyle name="0_6117 org 41" xfId="4087" xr:uid="{00000000-0005-0000-0000-0000E70F0000}"/>
    <cellStyle name="0_6117 org 42" xfId="4088" xr:uid="{00000000-0005-0000-0000-0000E80F0000}"/>
    <cellStyle name="0_6117 org 43" xfId="4089" xr:uid="{00000000-0005-0000-0000-0000E90F0000}"/>
    <cellStyle name="0_6117 org 44" xfId="4090" xr:uid="{00000000-0005-0000-0000-0000EA0F0000}"/>
    <cellStyle name="0_6117 org 45" xfId="4091" xr:uid="{00000000-0005-0000-0000-0000EB0F0000}"/>
    <cellStyle name="0_6117 org 46" xfId="4092" xr:uid="{00000000-0005-0000-0000-0000EC0F0000}"/>
    <cellStyle name="0_6117 org 47" xfId="4093" xr:uid="{00000000-0005-0000-0000-0000ED0F0000}"/>
    <cellStyle name="0_6117 org 48" xfId="4094" xr:uid="{00000000-0005-0000-0000-0000EE0F0000}"/>
    <cellStyle name="0_6117 org 49" xfId="4095" xr:uid="{00000000-0005-0000-0000-0000EF0F0000}"/>
    <cellStyle name="0_6117 org 5" xfId="4096" xr:uid="{00000000-0005-0000-0000-0000F00F0000}"/>
    <cellStyle name="0_6117 org 5 10" xfId="4097" xr:uid="{00000000-0005-0000-0000-0000F10F0000}"/>
    <cellStyle name="0_6117 org 5 10 2" xfId="4098" xr:uid="{00000000-0005-0000-0000-0000F20F0000}"/>
    <cellStyle name="0_6117 org 5 10 2 2" xfId="4099" xr:uid="{00000000-0005-0000-0000-0000F30F0000}"/>
    <cellStyle name="0_6117 org 5 10 3" xfId="4100" xr:uid="{00000000-0005-0000-0000-0000F40F0000}"/>
    <cellStyle name="0_6117 org 5 10 3 2" xfId="4101" xr:uid="{00000000-0005-0000-0000-0000F50F0000}"/>
    <cellStyle name="0_6117 org 5 10 4" xfId="4102" xr:uid="{00000000-0005-0000-0000-0000F60F0000}"/>
    <cellStyle name="0_6117 org 5 11" xfId="4103" xr:uid="{00000000-0005-0000-0000-0000F70F0000}"/>
    <cellStyle name="0_6117 org 5 11 2" xfId="4104" xr:uid="{00000000-0005-0000-0000-0000F80F0000}"/>
    <cellStyle name="0_6117 org 5 12" xfId="4105" xr:uid="{00000000-0005-0000-0000-0000F90F0000}"/>
    <cellStyle name="0_6117 org 5 12 2" xfId="4106" xr:uid="{00000000-0005-0000-0000-0000FA0F0000}"/>
    <cellStyle name="0_6117 org 5 13" xfId="4107" xr:uid="{00000000-0005-0000-0000-0000FB0F0000}"/>
    <cellStyle name="0_6117 org 5 14" xfId="4108" xr:uid="{00000000-0005-0000-0000-0000FC0F0000}"/>
    <cellStyle name="0_6117 org 5 2" xfId="4109" xr:uid="{00000000-0005-0000-0000-0000FD0F0000}"/>
    <cellStyle name="0_6117 org 5 2 2" xfId="4110" xr:uid="{00000000-0005-0000-0000-0000FE0F0000}"/>
    <cellStyle name="0_6117 org 5 2 2 2" xfId="4111" xr:uid="{00000000-0005-0000-0000-0000FF0F0000}"/>
    <cellStyle name="0_6117 org 5 2 2 2 2" xfId="4112" xr:uid="{00000000-0005-0000-0000-000000100000}"/>
    <cellStyle name="0_6117 org 5 2 2 2 2 2" xfId="4113" xr:uid="{00000000-0005-0000-0000-000001100000}"/>
    <cellStyle name="0_6117 org 5 2 2 2 3" xfId="4114" xr:uid="{00000000-0005-0000-0000-000002100000}"/>
    <cellStyle name="0_6117 org 5 2 2 2 3 2" xfId="4115" xr:uid="{00000000-0005-0000-0000-000003100000}"/>
    <cellStyle name="0_6117 org 5 2 2 2 4" xfId="4116" xr:uid="{00000000-0005-0000-0000-000004100000}"/>
    <cellStyle name="0_6117 org 5 2 2 3" xfId="4117" xr:uid="{00000000-0005-0000-0000-000005100000}"/>
    <cellStyle name="0_6117 org 5 2 2 3 2" xfId="4118" xr:uid="{00000000-0005-0000-0000-000006100000}"/>
    <cellStyle name="0_6117 org 5 2 2 3 2 2" xfId="4119" xr:uid="{00000000-0005-0000-0000-000007100000}"/>
    <cellStyle name="0_6117 org 5 2 2 3 3" xfId="4120" xr:uid="{00000000-0005-0000-0000-000008100000}"/>
    <cellStyle name="0_6117 org 5 2 2 3 3 2" xfId="4121" xr:uid="{00000000-0005-0000-0000-000009100000}"/>
    <cellStyle name="0_6117 org 5 2 2 3 4" xfId="4122" xr:uid="{00000000-0005-0000-0000-00000A100000}"/>
    <cellStyle name="0_6117 org 5 2 2 4" xfId="4123" xr:uid="{00000000-0005-0000-0000-00000B100000}"/>
    <cellStyle name="0_6117 org 5 2 2 4 2" xfId="4124" xr:uid="{00000000-0005-0000-0000-00000C100000}"/>
    <cellStyle name="0_6117 org 5 2 2 5" xfId="4125" xr:uid="{00000000-0005-0000-0000-00000D100000}"/>
    <cellStyle name="0_6117 org 5 2 2 5 2" xfId="4126" xr:uid="{00000000-0005-0000-0000-00000E100000}"/>
    <cellStyle name="0_6117 org 5 2 2 6" xfId="4127" xr:uid="{00000000-0005-0000-0000-00000F100000}"/>
    <cellStyle name="0_6117 org 5 2 3" xfId="4128" xr:uid="{00000000-0005-0000-0000-000010100000}"/>
    <cellStyle name="0_6117 org 5 2 3 2" xfId="4129" xr:uid="{00000000-0005-0000-0000-000011100000}"/>
    <cellStyle name="0_6117 org 5 2 3 2 2" xfId="4130" xr:uid="{00000000-0005-0000-0000-000012100000}"/>
    <cellStyle name="0_6117 org 5 2 3 3" xfId="4131" xr:uid="{00000000-0005-0000-0000-000013100000}"/>
    <cellStyle name="0_6117 org 5 2 3 3 2" xfId="4132" xr:uid="{00000000-0005-0000-0000-000014100000}"/>
    <cellStyle name="0_6117 org 5 2 3 4" xfId="4133" xr:uid="{00000000-0005-0000-0000-000015100000}"/>
    <cellStyle name="0_6117 org 5 2 4" xfId="4134" xr:uid="{00000000-0005-0000-0000-000016100000}"/>
    <cellStyle name="0_6117 org 5 2 4 2" xfId="4135" xr:uid="{00000000-0005-0000-0000-000017100000}"/>
    <cellStyle name="0_6117 org 5 2 4 2 2" xfId="4136" xr:uid="{00000000-0005-0000-0000-000018100000}"/>
    <cellStyle name="0_6117 org 5 2 4 3" xfId="4137" xr:uid="{00000000-0005-0000-0000-000019100000}"/>
    <cellStyle name="0_6117 org 5 2 4 3 2" xfId="4138" xr:uid="{00000000-0005-0000-0000-00001A100000}"/>
    <cellStyle name="0_6117 org 5 2 4 4" xfId="4139" xr:uid="{00000000-0005-0000-0000-00001B100000}"/>
    <cellStyle name="0_6117 org 5 2 5" xfId="4140" xr:uid="{00000000-0005-0000-0000-00001C100000}"/>
    <cellStyle name="0_6117 org 5 2 5 2" xfId="4141" xr:uid="{00000000-0005-0000-0000-00001D100000}"/>
    <cellStyle name="0_6117 org 5 2 5 2 2" xfId="4142" xr:uid="{00000000-0005-0000-0000-00001E100000}"/>
    <cellStyle name="0_6117 org 5 2 5 3" xfId="4143" xr:uid="{00000000-0005-0000-0000-00001F100000}"/>
    <cellStyle name="0_6117 org 5 2 5 3 2" xfId="4144" xr:uid="{00000000-0005-0000-0000-000020100000}"/>
    <cellStyle name="0_6117 org 5 2 5 4" xfId="4145" xr:uid="{00000000-0005-0000-0000-000021100000}"/>
    <cellStyle name="0_6117 org 5 2 6" xfId="4146" xr:uid="{00000000-0005-0000-0000-000022100000}"/>
    <cellStyle name="0_6117 org 5 2 6 2" xfId="4147" xr:uid="{00000000-0005-0000-0000-000023100000}"/>
    <cellStyle name="0_6117 org 5 2 7" xfId="4148" xr:uid="{00000000-0005-0000-0000-000024100000}"/>
    <cellStyle name="0_6117 org 5 2 7 2" xfId="4149" xr:uid="{00000000-0005-0000-0000-000025100000}"/>
    <cellStyle name="0_6117 org 5 2 8" xfId="4150" xr:uid="{00000000-0005-0000-0000-000026100000}"/>
    <cellStyle name="0_6117 org 5 3" xfId="4151" xr:uid="{00000000-0005-0000-0000-000027100000}"/>
    <cellStyle name="0_6117 org 5 3 2" xfId="4152" xr:uid="{00000000-0005-0000-0000-000028100000}"/>
    <cellStyle name="0_6117 org 5 3 2 2" xfId="4153" xr:uid="{00000000-0005-0000-0000-000029100000}"/>
    <cellStyle name="0_6117 org 5 3 2 2 2" xfId="4154" xr:uid="{00000000-0005-0000-0000-00002A100000}"/>
    <cellStyle name="0_6117 org 5 3 2 2 2 2" xfId="4155" xr:uid="{00000000-0005-0000-0000-00002B100000}"/>
    <cellStyle name="0_6117 org 5 3 2 2 3" xfId="4156" xr:uid="{00000000-0005-0000-0000-00002C100000}"/>
    <cellStyle name="0_6117 org 5 3 2 2 3 2" xfId="4157" xr:uid="{00000000-0005-0000-0000-00002D100000}"/>
    <cellStyle name="0_6117 org 5 3 2 2 4" xfId="4158" xr:uid="{00000000-0005-0000-0000-00002E100000}"/>
    <cellStyle name="0_6117 org 5 3 2 3" xfId="4159" xr:uid="{00000000-0005-0000-0000-00002F100000}"/>
    <cellStyle name="0_6117 org 5 3 2 3 2" xfId="4160" xr:uid="{00000000-0005-0000-0000-000030100000}"/>
    <cellStyle name="0_6117 org 5 3 2 3 2 2" xfId="4161" xr:uid="{00000000-0005-0000-0000-000031100000}"/>
    <cellStyle name="0_6117 org 5 3 2 3 3" xfId="4162" xr:uid="{00000000-0005-0000-0000-000032100000}"/>
    <cellStyle name="0_6117 org 5 3 2 3 3 2" xfId="4163" xr:uid="{00000000-0005-0000-0000-000033100000}"/>
    <cellStyle name="0_6117 org 5 3 2 3 4" xfId="4164" xr:uid="{00000000-0005-0000-0000-000034100000}"/>
    <cellStyle name="0_6117 org 5 3 2 4" xfId="4165" xr:uid="{00000000-0005-0000-0000-000035100000}"/>
    <cellStyle name="0_6117 org 5 3 2 4 2" xfId="4166" xr:uid="{00000000-0005-0000-0000-000036100000}"/>
    <cellStyle name="0_6117 org 5 3 2 5" xfId="4167" xr:uid="{00000000-0005-0000-0000-000037100000}"/>
    <cellStyle name="0_6117 org 5 3 2 5 2" xfId="4168" xr:uid="{00000000-0005-0000-0000-000038100000}"/>
    <cellStyle name="0_6117 org 5 3 2 6" xfId="4169" xr:uid="{00000000-0005-0000-0000-000039100000}"/>
    <cellStyle name="0_6117 org 5 3 3" xfId="4170" xr:uid="{00000000-0005-0000-0000-00003A100000}"/>
    <cellStyle name="0_6117 org 5 3 3 2" xfId="4171" xr:uid="{00000000-0005-0000-0000-00003B100000}"/>
    <cellStyle name="0_6117 org 5 3 3 2 2" xfId="4172" xr:uid="{00000000-0005-0000-0000-00003C100000}"/>
    <cellStyle name="0_6117 org 5 3 3 3" xfId="4173" xr:uid="{00000000-0005-0000-0000-00003D100000}"/>
    <cellStyle name="0_6117 org 5 3 3 3 2" xfId="4174" xr:uid="{00000000-0005-0000-0000-00003E100000}"/>
    <cellStyle name="0_6117 org 5 3 3 4" xfId="4175" xr:uid="{00000000-0005-0000-0000-00003F100000}"/>
    <cellStyle name="0_6117 org 5 3 4" xfId="4176" xr:uid="{00000000-0005-0000-0000-000040100000}"/>
    <cellStyle name="0_6117 org 5 3 4 2" xfId="4177" xr:uid="{00000000-0005-0000-0000-000041100000}"/>
    <cellStyle name="0_6117 org 5 3 4 2 2" xfId="4178" xr:uid="{00000000-0005-0000-0000-000042100000}"/>
    <cellStyle name="0_6117 org 5 3 4 3" xfId="4179" xr:uid="{00000000-0005-0000-0000-000043100000}"/>
    <cellStyle name="0_6117 org 5 3 4 3 2" xfId="4180" xr:uid="{00000000-0005-0000-0000-000044100000}"/>
    <cellStyle name="0_6117 org 5 3 4 4" xfId="4181" xr:uid="{00000000-0005-0000-0000-000045100000}"/>
    <cellStyle name="0_6117 org 5 3 5" xfId="4182" xr:uid="{00000000-0005-0000-0000-000046100000}"/>
    <cellStyle name="0_6117 org 5 3 5 2" xfId="4183" xr:uid="{00000000-0005-0000-0000-000047100000}"/>
    <cellStyle name="0_6117 org 5 3 5 2 2" xfId="4184" xr:uid="{00000000-0005-0000-0000-000048100000}"/>
    <cellStyle name="0_6117 org 5 3 5 3" xfId="4185" xr:uid="{00000000-0005-0000-0000-000049100000}"/>
    <cellStyle name="0_6117 org 5 3 5 3 2" xfId="4186" xr:uid="{00000000-0005-0000-0000-00004A100000}"/>
    <cellStyle name="0_6117 org 5 3 5 4" xfId="4187" xr:uid="{00000000-0005-0000-0000-00004B100000}"/>
    <cellStyle name="0_6117 org 5 3 6" xfId="4188" xr:uid="{00000000-0005-0000-0000-00004C100000}"/>
    <cellStyle name="0_6117 org 5 3 6 2" xfId="4189" xr:uid="{00000000-0005-0000-0000-00004D100000}"/>
    <cellStyle name="0_6117 org 5 3 7" xfId="4190" xr:uid="{00000000-0005-0000-0000-00004E100000}"/>
    <cellStyle name="0_6117 org 5 3 7 2" xfId="4191" xr:uid="{00000000-0005-0000-0000-00004F100000}"/>
    <cellStyle name="0_6117 org 5 3 8" xfId="4192" xr:uid="{00000000-0005-0000-0000-000050100000}"/>
    <cellStyle name="0_6117 org 5 4" xfId="4193" xr:uid="{00000000-0005-0000-0000-000051100000}"/>
    <cellStyle name="0_6117 org 5 4 2" xfId="4194" xr:uid="{00000000-0005-0000-0000-000052100000}"/>
    <cellStyle name="0_6117 org 5 4 2 2" xfId="4195" xr:uid="{00000000-0005-0000-0000-000053100000}"/>
    <cellStyle name="0_6117 org 5 4 2 2 2" xfId="4196" xr:uid="{00000000-0005-0000-0000-000054100000}"/>
    <cellStyle name="0_6117 org 5 4 2 2 2 2" xfId="4197" xr:uid="{00000000-0005-0000-0000-000055100000}"/>
    <cellStyle name="0_6117 org 5 4 2 2 3" xfId="4198" xr:uid="{00000000-0005-0000-0000-000056100000}"/>
    <cellStyle name="0_6117 org 5 4 2 2 3 2" xfId="4199" xr:uid="{00000000-0005-0000-0000-000057100000}"/>
    <cellStyle name="0_6117 org 5 4 2 2 4" xfId="4200" xr:uid="{00000000-0005-0000-0000-000058100000}"/>
    <cellStyle name="0_6117 org 5 4 2 3" xfId="4201" xr:uid="{00000000-0005-0000-0000-000059100000}"/>
    <cellStyle name="0_6117 org 5 4 2 3 2" xfId="4202" xr:uid="{00000000-0005-0000-0000-00005A100000}"/>
    <cellStyle name="0_6117 org 5 4 2 3 2 2" xfId="4203" xr:uid="{00000000-0005-0000-0000-00005B100000}"/>
    <cellStyle name="0_6117 org 5 4 2 3 3" xfId="4204" xr:uid="{00000000-0005-0000-0000-00005C100000}"/>
    <cellStyle name="0_6117 org 5 4 2 3 3 2" xfId="4205" xr:uid="{00000000-0005-0000-0000-00005D100000}"/>
    <cellStyle name="0_6117 org 5 4 2 3 4" xfId="4206" xr:uid="{00000000-0005-0000-0000-00005E100000}"/>
    <cellStyle name="0_6117 org 5 4 2 4" xfId="4207" xr:uid="{00000000-0005-0000-0000-00005F100000}"/>
    <cellStyle name="0_6117 org 5 4 2 4 2" xfId="4208" xr:uid="{00000000-0005-0000-0000-000060100000}"/>
    <cellStyle name="0_6117 org 5 4 2 5" xfId="4209" xr:uid="{00000000-0005-0000-0000-000061100000}"/>
    <cellStyle name="0_6117 org 5 4 2 5 2" xfId="4210" xr:uid="{00000000-0005-0000-0000-000062100000}"/>
    <cellStyle name="0_6117 org 5 4 2 6" xfId="4211" xr:uid="{00000000-0005-0000-0000-000063100000}"/>
    <cellStyle name="0_6117 org 5 4 3" xfId="4212" xr:uid="{00000000-0005-0000-0000-000064100000}"/>
    <cellStyle name="0_6117 org 5 4 3 2" xfId="4213" xr:uid="{00000000-0005-0000-0000-000065100000}"/>
    <cellStyle name="0_6117 org 5 4 3 2 2" xfId="4214" xr:uid="{00000000-0005-0000-0000-000066100000}"/>
    <cellStyle name="0_6117 org 5 4 3 3" xfId="4215" xr:uid="{00000000-0005-0000-0000-000067100000}"/>
    <cellStyle name="0_6117 org 5 4 3 3 2" xfId="4216" xr:uid="{00000000-0005-0000-0000-000068100000}"/>
    <cellStyle name="0_6117 org 5 4 3 4" xfId="4217" xr:uid="{00000000-0005-0000-0000-000069100000}"/>
    <cellStyle name="0_6117 org 5 4 4" xfId="4218" xr:uid="{00000000-0005-0000-0000-00006A100000}"/>
    <cellStyle name="0_6117 org 5 4 4 2" xfId="4219" xr:uid="{00000000-0005-0000-0000-00006B100000}"/>
    <cellStyle name="0_6117 org 5 4 4 2 2" xfId="4220" xr:uid="{00000000-0005-0000-0000-00006C100000}"/>
    <cellStyle name="0_6117 org 5 4 4 3" xfId="4221" xr:uid="{00000000-0005-0000-0000-00006D100000}"/>
    <cellStyle name="0_6117 org 5 4 4 3 2" xfId="4222" xr:uid="{00000000-0005-0000-0000-00006E100000}"/>
    <cellStyle name="0_6117 org 5 4 4 4" xfId="4223" xr:uid="{00000000-0005-0000-0000-00006F100000}"/>
    <cellStyle name="0_6117 org 5 4 5" xfId="4224" xr:uid="{00000000-0005-0000-0000-000070100000}"/>
    <cellStyle name="0_6117 org 5 4 5 2" xfId="4225" xr:uid="{00000000-0005-0000-0000-000071100000}"/>
    <cellStyle name="0_6117 org 5 4 5 2 2" xfId="4226" xr:uid="{00000000-0005-0000-0000-000072100000}"/>
    <cellStyle name="0_6117 org 5 4 5 3" xfId="4227" xr:uid="{00000000-0005-0000-0000-000073100000}"/>
    <cellStyle name="0_6117 org 5 4 5 3 2" xfId="4228" xr:uid="{00000000-0005-0000-0000-000074100000}"/>
    <cellStyle name="0_6117 org 5 4 5 4" xfId="4229" xr:uid="{00000000-0005-0000-0000-000075100000}"/>
    <cellStyle name="0_6117 org 5 4 6" xfId="4230" xr:uid="{00000000-0005-0000-0000-000076100000}"/>
    <cellStyle name="0_6117 org 5 4 6 2" xfId="4231" xr:uid="{00000000-0005-0000-0000-000077100000}"/>
    <cellStyle name="0_6117 org 5 4 7" xfId="4232" xr:uid="{00000000-0005-0000-0000-000078100000}"/>
    <cellStyle name="0_6117 org 5 4 7 2" xfId="4233" xr:uid="{00000000-0005-0000-0000-000079100000}"/>
    <cellStyle name="0_6117 org 5 4 8" xfId="4234" xr:uid="{00000000-0005-0000-0000-00007A100000}"/>
    <cellStyle name="0_6117 org 5 5" xfId="4235" xr:uid="{00000000-0005-0000-0000-00007B100000}"/>
    <cellStyle name="0_6117 org 5 5 2" xfId="4236" xr:uid="{00000000-0005-0000-0000-00007C100000}"/>
    <cellStyle name="0_6117 org 5 5 2 2" xfId="4237" xr:uid="{00000000-0005-0000-0000-00007D100000}"/>
    <cellStyle name="0_6117 org 5 5 2 2 2" xfId="4238" xr:uid="{00000000-0005-0000-0000-00007E100000}"/>
    <cellStyle name="0_6117 org 5 5 2 2 2 2" xfId="4239" xr:uid="{00000000-0005-0000-0000-00007F100000}"/>
    <cellStyle name="0_6117 org 5 5 2 2 3" xfId="4240" xr:uid="{00000000-0005-0000-0000-000080100000}"/>
    <cellStyle name="0_6117 org 5 5 2 2 3 2" xfId="4241" xr:uid="{00000000-0005-0000-0000-000081100000}"/>
    <cellStyle name="0_6117 org 5 5 2 2 4" xfId="4242" xr:uid="{00000000-0005-0000-0000-000082100000}"/>
    <cellStyle name="0_6117 org 5 5 2 3" xfId="4243" xr:uid="{00000000-0005-0000-0000-000083100000}"/>
    <cellStyle name="0_6117 org 5 5 2 3 2" xfId="4244" xr:uid="{00000000-0005-0000-0000-000084100000}"/>
    <cellStyle name="0_6117 org 5 5 2 3 2 2" xfId="4245" xr:uid="{00000000-0005-0000-0000-000085100000}"/>
    <cellStyle name="0_6117 org 5 5 2 3 3" xfId="4246" xr:uid="{00000000-0005-0000-0000-000086100000}"/>
    <cellStyle name="0_6117 org 5 5 2 3 3 2" xfId="4247" xr:uid="{00000000-0005-0000-0000-000087100000}"/>
    <cellStyle name="0_6117 org 5 5 2 3 4" xfId="4248" xr:uid="{00000000-0005-0000-0000-000088100000}"/>
    <cellStyle name="0_6117 org 5 5 2 4" xfId="4249" xr:uid="{00000000-0005-0000-0000-000089100000}"/>
    <cellStyle name="0_6117 org 5 5 2 4 2" xfId="4250" xr:uid="{00000000-0005-0000-0000-00008A100000}"/>
    <cellStyle name="0_6117 org 5 5 2 5" xfId="4251" xr:uid="{00000000-0005-0000-0000-00008B100000}"/>
    <cellStyle name="0_6117 org 5 5 2 5 2" xfId="4252" xr:uid="{00000000-0005-0000-0000-00008C100000}"/>
    <cellStyle name="0_6117 org 5 5 2 6" xfId="4253" xr:uid="{00000000-0005-0000-0000-00008D100000}"/>
    <cellStyle name="0_6117 org 5 5 3" xfId="4254" xr:uid="{00000000-0005-0000-0000-00008E100000}"/>
    <cellStyle name="0_6117 org 5 5 3 2" xfId="4255" xr:uid="{00000000-0005-0000-0000-00008F100000}"/>
    <cellStyle name="0_6117 org 5 5 3 2 2" xfId="4256" xr:uid="{00000000-0005-0000-0000-000090100000}"/>
    <cellStyle name="0_6117 org 5 5 3 3" xfId="4257" xr:uid="{00000000-0005-0000-0000-000091100000}"/>
    <cellStyle name="0_6117 org 5 5 3 3 2" xfId="4258" xr:uid="{00000000-0005-0000-0000-000092100000}"/>
    <cellStyle name="0_6117 org 5 5 3 4" xfId="4259" xr:uid="{00000000-0005-0000-0000-000093100000}"/>
    <cellStyle name="0_6117 org 5 5 4" xfId="4260" xr:uid="{00000000-0005-0000-0000-000094100000}"/>
    <cellStyle name="0_6117 org 5 5 4 2" xfId="4261" xr:uid="{00000000-0005-0000-0000-000095100000}"/>
    <cellStyle name="0_6117 org 5 5 4 2 2" xfId="4262" xr:uid="{00000000-0005-0000-0000-000096100000}"/>
    <cellStyle name="0_6117 org 5 5 4 3" xfId="4263" xr:uid="{00000000-0005-0000-0000-000097100000}"/>
    <cellStyle name="0_6117 org 5 5 4 3 2" xfId="4264" xr:uid="{00000000-0005-0000-0000-000098100000}"/>
    <cellStyle name="0_6117 org 5 5 4 4" xfId="4265" xr:uid="{00000000-0005-0000-0000-000099100000}"/>
    <cellStyle name="0_6117 org 5 5 5" xfId="4266" xr:uid="{00000000-0005-0000-0000-00009A100000}"/>
    <cellStyle name="0_6117 org 5 5 5 2" xfId="4267" xr:uid="{00000000-0005-0000-0000-00009B100000}"/>
    <cellStyle name="0_6117 org 5 5 5 2 2" xfId="4268" xr:uid="{00000000-0005-0000-0000-00009C100000}"/>
    <cellStyle name="0_6117 org 5 5 5 3" xfId="4269" xr:uid="{00000000-0005-0000-0000-00009D100000}"/>
    <cellStyle name="0_6117 org 5 5 5 3 2" xfId="4270" xr:uid="{00000000-0005-0000-0000-00009E100000}"/>
    <cellStyle name="0_6117 org 5 5 5 4" xfId="4271" xr:uid="{00000000-0005-0000-0000-00009F100000}"/>
    <cellStyle name="0_6117 org 5 5 6" xfId="4272" xr:uid="{00000000-0005-0000-0000-0000A0100000}"/>
    <cellStyle name="0_6117 org 5 5 6 2" xfId="4273" xr:uid="{00000000-0005-0000-0000-0000A1100000}"/>
    <cellStyle name="0_6117 org 5 5 7" xfId="4274" xr:uid="{00000000-0005-0000-0000-0000A2100000}"/>
    <cellStyle name="0_6117 org 5 5 7 2" xfId="4275" xr:uid="{00000000-0005-0000-0000-0000A3100000}"/>
    <cellStyle name="0_6117 org 5 5 8" xfId="4276" xr:uid="{00000000-0005-0000-0000-0000A4100000}"/>
    <cellStyle name="0_6117 org 5 6" xfId="4277" xr:uid="{00000000-0005-0000-0000-0000A5100000}"/>
    <cellStyle name="0_6117 org 5 6 2" xfId="4278" xr:uid="{00000000-0005-0000-0000-0000A6100000}"/>
    <cellStyle name="0_6117 org 5 6 2 2" xfId="4279" xr:uid="{00000000-0005-0000-0000-0000A7100000}"/>
    <cellStyle name="0_6117 org 5 6 2 2 2" xfId="4280" xr:uid="{00000000-0005-0000-0000-0000A8100000}"/>
    <cellStyle name="0_6117 org 5 6 2 2 2 2" xfId="4281" xr:uid="{00000000-0005-0000-0000-0000A9100000}"/>
    <cellStyle name="0_6117 org 5 6 2 2 3" xfId="4282" xr:uid="{00000000-0005-0000-0000-0000AA100000}"/>
    <cellStyle name="0_6117 org 5 6 2 2 3 2" xfId="4283" xr:uid="{00000000-0005-0000-0000-0000AB100000}"/>
    <cellStyle name="0_6117 org 5 6 2 2 4" xfId="4284" xr:uid="{00000000-0005-0000-0000-0000AC100000}"/>
    <cellStyle name="0_6117 org 5 6 2 3" xfId="4285" xr:uid="{00000000-0005-0000-0000-0000AD100000}"/>
    <cellStyle name="0_6117 org 5 6 2 3 2" xfId="4286" xr:uid="{00000000-0005-0000-0000-0000AE100000}"/>
    <cellStyle name="0_6117 org 5 6 2 3 2 2" xfId="4287" xr:uid="{00000000-0005-0000-0000-0000AF100000}"/>
    <cellStyle name="0_6117 org 5 6 2 3 3" xfId="4288" xr:uid="{00000000-0005-0000-0000-0000B0100000}"/>
    <cellStyle name="0_6117 org 5 6 2 3 3 2" xfId="4289" xr:uid="{00000000-0005-0000-0000-0000B1100000}"/>
    <cellStyle name="0_6117 org 5 6 2 3 4" xfId="4290" xr:uid="{00000000-0005-0000-0000-0000B2100000}"/>
    <cellStyle name="0_6117 org 5 6 2 4" xfId="4291" xr:uid="{00000000-0005-0000-0000-0000B3100000}"/>
    <cellStyle name="0_6117 org 5 6 2 4 2" xfId="4292" xr:uid="{00000000-0005-0000-0000-0000B4100000}"/>
    <cellStyle name="0_6117 org 5 6 2 5" xfId="4293" xr:uid="{00000000-0005-0000-0000-0000B5100000}"/>
    <cellStyle name="0_6117 org 5 6 2 5 2" xfId="4294" xr:uid="{00000000-0005-0000-0000-0000B6100000}"/>
    <cellStyle name="0_6117 org 5 6 2 6" xfId="4295" xr:uid="{00000000-0005-0000-0000-0000B7100000}"/>
    <cellStyle name="0_6117 org 5 6 3" xfId="4296" xr:uid="{00000000-0005-0000-0000-0000B8100000}"/>
    <cellStyle name="0_6117 org 5 6 3 2" xfId="4297" xr:uid="{00000000-0005-0000-0000-0000B9100000}"/>
    <cellStyle name="0_6117 org 5 6 3 2 2" xfId="4298" xr:uid="{00000000-0005-0000-0000-0000BA100000}"/>
    <cellStyle name="0_6117 org 5 6 3 3" xfId="4299" xr:uid="{00000000-0005-0000-0000-0000BB100000}"/>
    <cellStyle name="0_6117 org 5 6 3 3 2" xfId="4300" xr:uid="{00000000-0005-0000-0000-0000BC100000}"/>
    <cellStyle name="0_6117 org 5 6 3 4" xfId="4301" xr:uid="{00000000-0005-0000-0000-0000BD100000}"/>
    <cellStyle name="0_6117 org 5 6 4" xfId="4302" xr:uid="{00000000-0005-0000-0000-0000BE100000}"/>
    <cellStyle name="0_6117 org 5 6 4 2" xfId="4303" xr:uid="{00000000-0005-0000-0000-0000BF100000}"/>
    <cellStyle name="0_6117 org 5 6 4 2 2" xfId="4304" xr:uid="{00000000-0005-0000-0000-0000C0100000}"/>
    <cellStyle name="0_6117 org 5 6 4 3" xfId="4305" xr:uid="{00000000-0005-0000-0000-0000C1100000}"/>
    <cellStyle name="0_6117 org 5 6 4 3 2" xfId="4306" xr:uid="{00000000-0005-0000-0000-0000C2100000}"/>
    <cellStyle name="0_6117 org 5 6 4 4" xfId="4307" xr:uid="{00000000-0005-0000-0000-0000C3100000}"/>
    <cellStyle name="0_6117 org 5 6 5" xfId="4308" xr:uid="{00000000-0005-0000-0000-0000C4100000}"/>
    <cellStyle name="0_6117 org 5 6 5 2" xfId="4309" xr:uid="{00000000-0005-0000-0000-0000C5100000}"/>
    <cellStyle name="0_6117 org 5 6 5 2 2" xfId="4310" xr:uid="{00000000-0005-0000-0000-0000C6100000}"/>
    <cellStyle name="0_6117 org 5 6 5 3" xfId="4311" xr:uid="{00000000-0005-0000-0000-0000C7100000}"/>
    <cellStyle name="0_6117 org 5 6 5 3 2" xfId="4312" xr:uid="{00000000-0005-0000-0000-0000C8100000}"/>
    <cellStyle name="0_6117 org 5 6 5 4" xfId="4313" xr:uid="{00000000-0005-0000-0000-0000C9100000}"/>
    <cellStyle name="0_6117 org 5 6 6" xfId="4314" xr:uid="{00000000-0005-0000-0000-0000CA100000}"/>
    <cellStyle name="0_6117 org 5 6 6 2" xfId="4315" xr:uid="{00000000-0005-0000-0000-0000CB100000}"/>
    <cellStyle name="0_6117 org 5 6 7" xfId="4316" xr:uid="{00000000-0005-0000-0000-0000CC100000}"/>
    <cellStyle name="0_6117 org 5 6 7 2" xfId="4317" xr:uid="{00000000-0005-0000-0000-0000CD100000}"/>
    <cellStyle name="0_6117 org 5 6 8" xfId="4318" xr:uid="{00000000-0005-0000-0000-0000CE100000}"/>
    <cellStyle name="0_6117 org 5 7" xfId="4319" xr:uid="{00000000-0005-0000-0000-0000CF100000}"/>
    <cellStyle name="0_6117 org 5 7 2" xfId="4320" xr:uid="{00000000-0005-0000-0000-0000D0100000}"/>
    <cellStyle name="0_6117 org 5 7 2 2" xfId="4321" xr:uid="{00000000-0005-0000-0000-0000D1100000}"/>
    <cellStyle name="0_6117 org 5 7 2 2 2" xfId="4322" xr:uid="{00000000-0005-0000-0000-0000D2100000}"/>
    <cellStyle name="0_6117 org 5 7 2 3" xfId="4323" xr:uid="{00000000-0005-0000-0000-0000D3100000}"/>
    <cellStyle name="0_6117 org 5 7 2 3 2" xfId="4324" xr:uid="{00000000-0005-0000-0000-0000D4100000}"/>
    <cellStyle name="0_6117 org 5 7 2 4" xfId="4325" xr:uid="{00000000-0005-0000-0000-0000D5100000}"/>
    <cellStyle name="0_6117 org 5 7 3" xfId="4326" xr:uid="{00000000-0005-0000-0000-0000D6100000}"/>
    <cellStyle name="0_6117 org 5 7 3 2" xfId="4327" xr:uid="{00000000-0005-0000-0000-0000D7100000}"/>
    <cellStyle name="0_6117 org 5 7 3 2 2" xfId="4328" xr:uid="{00000000-0005-0000-0000-0000D8100000}"/>
    <cellStyle name="0_6117 org 5 7 3 3" xfId="4329" xr:uid="{00000000-0005-0000-0000-0000D9100000}"/>
    <cellStyle name="0_6117 org 5 7 3 3 2" xfId="4330" xr:uid="{00000000-0005-0000-0000-0000DA100000}"/>
    <cellStyle name="0_6117 org 5 7 3 4" xfId="4331" xr:uid="{00000000-0005-0000-0000-0000DB100000}"/>
    <cellStyle name="0_6117 org 5 7 4" xfId="4332" xr:uid="{00000000-0005-0000-0000-0000DC100000}"/>
    <cellStyle name="0_6117 org 5 7 4 2" xfId="4333" xr:uid="{00000000-0005-0000-0000-0000DD100000}"/>
    <cellStyle name="0_6117 org 5 7 5" xfId="4334" xr:uid="{00000000-0005-0000-0000-0000DE100000}"/>
    <cellStyle name="0_6117 org 5 7 5 2" xfId="4335" xr:uid="{00000000-0005-0000-0000-0000DF100000}"/>
    <cellStyle name="0_6117 org 5 7 6" xfId="4336" xr:uid="{00000000-0005-0000-0000-0000E0100000}"/>
    <cellStyle name="0_6117 org 5 8" xfId="4337" xr:uid="{00000000-0005-0000-0000-0000E1100000}"/>
    <cellStyle name="0_6117 org 5 8 2" xfId="4338" xr:uid="{00000000-0005-0000-0000-0000E2100000}"/>
    <cellStyle name="0_6117 org 5 8 2 2" xfId="4339" xr:uid="{00000000-0005-0000-0000-0000E3100000}"/>
    <cellStyle name="0_6117 org 5 8 3" xfId="4340" xr:uid="{00000000-0005-0000-0000-0000E4100000}"/>
    <cellStyle name="0_6117 org 5 8 3 2" xfId="4341" xr:uid="{00000000-0005-0000-0000-0000E5100000}"/>
    <cellStyle name="0_6117 org 5 8 4" xfId="4342" xr:uid="{00000000-0005-0000-0000-0000E6100000}"/>
    <cellStyle name="0_6117 org 5 9" xfId="4343" xr:uid="{00000000-0005-0000-0000-0000E7100000}"/>
    <cellStyle name="0_6117 org 5 9 2" xfId="4344" xr:uid="{00000000-0005-0000-0000-0000E8100000}"/>
    <cellStyle name="0_6117 org 5 9 2 2" xfId="4345" xr:uid="{00000000-0005-0000-0000-0000E9100000}"/>
    <cellStyle name="0_6117 org 5 9 3" xfId="4346" xr:uid="{00000000-0005-0000-0000-0000EA100000}"/>
    <cellStyle name="0_6117 org 5 9 3 2" xfId="4347" xr:uid="{00000000-0005-0000-0000-0000EB100000}"/>
    <cellStyle name="0_6117 org 5 9 4" xfId="4348" xr:uid="{00000000-0005-0000-0000-0000EC100000}"/>
    <cellStyle name="0_6117 org 50" xfId="4349" xr:uid="{00000000-0005-0000-0000-0000ED100000}"/>
    <cellStyle name="0_6117 org 51" xfId="4350" xr:uid="{00000000-0005-0000-0000-0000EE100000}"/>
    <cellStyle name="0_6117 org 52" xfId="4351" xr:uid="{00000000-0005-0000-0000-0000EF100000}"/>
    <cellStyle name="0_6117 org 53" xfId="4352" xr:uid="{00000000-0005-0000-0000-0000F0100000}"/>
    <cellStyle name="0_6117 org 54" xfId="4353" xr:uid="{00000000-0005-0000-0000-0000F1100000}"/>
    <cellStyle name="0_6117 org 55" xfId="4354" xr:uid="{00000000-0005-0000-0000-0000F2100000}"/>
    <cellStyle name="0_6117 org 56" xfId="4355" xr:uid="{00000000-0005-0000-0000-0000F3100000}"/>
    <cellStyle name="0_6117 org 57" xfId="4356" xr:uid="{00000000-0005-0000-0000-0000F4100000}"/>
    <cellStyle name="0_6117 org 58" xfId="4357" xr:uid="{00000000-0005-0000-0000-0000F5100000}"/>
    <cellStyle name="0_6117 org 59" xfId="4358" xr:uid="{00000000-0005-0000-0000-0000F6100000}"/>
    <cellStyle name="0_6117 org 6" xfId="4359" xr:uid="{00000000-0005-0000-0000-0000F7100000}"/>
    <cellStyle name="0_6117 org 6 2" xfId="4360" xr:uid="{00000000-0005-0000-0000-0000F8100000}"/>
    <cellStyle name="0_6117 org 6 2 2" xfId="4361" xr:uid="{00000000-0005-0000-0000-0000F9100000}"/>
    <cellStyle name="0_6117 org 6 2 2 2" xfId="4362" xr:uid="{00000000-0005-0000-0000-0000FA100000}"/>
    <cellStyle name="0_6117 org 6 2 2 2 2" xfId="4363" xr:uid="{00000000-0005-0000-0000-0000FB100000}"/>
    <cellStyle name="0_6117 org 6 2 2 3" xfId="4364" xr:uid="{00000000-0005-0000-0000-0000FC100000}"/>
    <cellStyle name="0_6117 org 6 2 2 3 2" xfId="4365" xr:uid="{00000000-0005-0000-0000-0000FD100000}"/>
    <cellStyle name="0_6117 org 6 2 2 4" xfId="4366" xr:uid="{00000000-0005-0000-0000-0000FE100000}"/>
    <cellStyle name="0_6117 org 6 2 3" xfId="4367" xr:uid="{00000000-0005-0000-0000-0000FF100000}"/>
    <cellStyle name="0_6117 org 6 2 3 2" xfId="4368" xr:uid="{00000000-0005-0000-0000-000000110000}"/>
    <cellStyle name="0_6117 org 6 2 3 2 2" xfId="4369" xr:uid="{00000000-0005-0000-0000-000001110000}"/>
    <cellStyle name="0_6117 org 6 2 3 3" xfId="4370" xr:uid="{00000000-0005-0000-0000-000002110000}"/>
    <cellStyle name="0_6117 org 6 2 3 3 2" xfId="4371" xr:uid="{00000000-0005-0000-0000-000003110000}"/>
    <cellStyle name="0_6117 org 6 2 3 4" xfId="4372" xr:uid="{00000000-0005-0000-0000-000004110000}"/>
    <cellStyle name="0_6117 org 6 2 4" xfId="4373" xr:uid="{00000000-0005-0000-0000-000005110000}"/>
    <cellStyle name="0_6117 org 6 2 4 2" xfId="4374" xr:uid="{00000000-0005-0000-0000-000006110000}"/>
    <cellStyle name="0_6117 org 6 2 5" xfId="4375" xr:uid="{00000000-0005-0000-0000-000007110000}"/>
    <cellStyle name="0_6117 org 6 2 5 2" xfId="4376" xr:uid="{00000000-0005-0000-0000-000008110000}"/>
    <cellStyle name="0_6117 org 6 2 6" xfId="4377" xr:uid="{00000000-0005-0000-0000-000009110000}"/>
    <cellStyle name="0_6117 org 6 3" xfId="4378" xr:uid="{00000000-0005-0000-0000-00000A110000}"/>
    <cellStyle name="0_6117 org 6 3 2" xfId="4379" xr:uid="{00000000-0005-0000-0000-00000B110000}"/>
    <cellStyle name="0_6117 org 6 3 2 2" xfId="4380" xr:uid="{00000000-0005-0000-0000-00000C110000}"/>
    <cellStyle name="0_6117 org 6 3 3" xfId="4381" xr:uid="{00000000-0005-0000-0000-00000D110000}"/>
    <cellStyle name="0_6117 org 6 3 3 2" xfId="4382" xr:uid="{00000000-0005-0000-0000-00000E110000}"/>
    <cellStyle name="0_6117 org 6 3 4" xfId="4383" xr:uid="{00000000-0005-0000-0000-00000F110000}"/>
    <cellStyle name="0_6117 org 6 4" xfId="4384" xr:uid="{00000000-0005-0000-0000-000010110000}"/>
    <cellStyle name="0_6117 org 6 4 2" xfId="4385" xr:uid="{00000000-0005-0000-0000-000011110000}"/>
    <cellStyle name="0_6117 org 6 4 2 2" xfId="4386" xr:uid="{00000000-0005-0000-0000-000012110000}"/>
    <cellStyle name="0_6117 org 6 4 3" xfId="4387" xr:uid="{00000000-0005-0000-0000-000013110000}"/>
    <cellStyle name="0_6117 org 6 4 3 2" xfId="4388" xr:uid="{00000000-0005-0000-0000-000014110000}"/>
    <cellStyle name="0_6117 org 6 4 4" xfId="4389" xr:uid="{00000000-0005-0000-0000-000015110000}"/>
    <cellStyle name="0_6117 org 6 5" xfId="4390" xr:uid="{00000000-0005-0000-0000-000016110000}"/>
    <cellStyle name="0_6117 org 6 5 2" xfId="4391" xr:uid="{00000000-0005-0000-0000-000017110000}"/>
    <cellStyle name="0_6117 org 6 5 2 2" xfId="4392" xr:uid="{00000000-0005-0000-0000-000018110000}"/>
    <cellStyle name="0_6117 org 6 5 3" xfId="4393" xr:uid="{00000000-0005-0000-0000-000019110000}"/>
    <cellStyle name="0_6117 org 6 5 3 2" xfId="4394" xr:uid="{00000000-0005-0000-0000-00001A110000}"/>
    <cellStyle name="0_6117 org 6 5 4" xfId="4395" xr:uid="{00000000-0005-0000-0000-00001B110000}"/>
    <cellStyle name="0_6117 org 6 6" xfId="4396" xr:uid="{00000000-0005-0000-0000-00001C110000}"/>
    <cellStyle name="0_6117 org 6 6 2" xfId="4397" xr:uid="{00000000-0005-0000-0000-00001D110000}"/>
    <cellStyle name="0_6117 org 6 7" xfId="4398" xr:uid="{00000000-0005-0000-0000-00001E110000}"/>
    <cellStyle name="0_6117 org 6 7 2" xfId="4399" xr:uid="{00000000-0005-0000-0000-00001F110000}"/>
    <cellStyle name="0_6117 org 6 8" xfId="4400" xr:uid="{00000000-0005-0000-0000-000020110000}"/>
    <cellStyle name="0_6117 org 60" xfId="4401" xr:uid="{00000000-0005-0000-0000-000021110000}"/>
    <cellStyle name="0_6117 org 61" xfId="4402" xr:uid="{00000000-0005-0000-0000-000022110000}"/>
    <cellStyle name="0_6117 org 62" xfId="4403" xr:uid="{00000000-0005-0000-0000-000023110000}"/>
    <cellStyle name="0_6117 org 63" xfId="4404" xr:uid="{00000000-0005-0000-0000-000024110000}"/>
    <cellStyle name="0_6117 org 64" xfId="4405" xr:uid="{00000000-0005-0000-0000-000025110000}"/>
    <cellStyle name="0_6117 org 65" xfId="4406" xr:uid="{00000000-0005-0000-0000-000026110000}"/>
    <cellStyle name="0_6117 org 66" xfId="4407" xr:uid="{00000000-0005-0000-0000-000027110000}"/>
    <cellStyle name="0_6117 org 67" xfId="4408" xr:uid="{00000000-0005-0000-0000-000028110000}"/>
    <cellStyle name="0_6117 org 68" xfId="4409" xr:uid="{00000000-0005-0000-0000-000029110000}"/>
    <cellStyle name="0_6117 org 69" xfId="4410" xr:uid="{00000000-0005-0000-0000-00002A110000}"/>
    <cellStyle name="0_6117 org 7" xfId="4411" xr:uid="{00000000-0005-0000-0000-00002B110000}"/>
    <cellStyle name="0_6117 org 7 2" xfId="4412" xr:uid="{00000000-0005-0000-0000-00002C110000}"/>
    <cellStyle name="0_6117 org 7 2 2" xfId="4413" xr:uid="{00000000-0005-0000-0000-00002D110000}"/>
    <cellStyle name="0_6117 org 7 2 2 2" xfId="4414" xr:uid="{00000000-0005-0000-0000-00002E110000}"/>
    <cellStyle name="0_6117 org 7 2 3" xfId="4415" xr:uid="{00000000-0005-0000-0000-00002F110000}"/>
    <cellStyle name="0_6117 org 7 2 3 2" xfId="4416" xr:uid="{00000000-0005-0000-0000-000030110000}"/>
    <cellStyle name="0_6117 org 7 2 4" xfId="4417" xr:uid="{00000000-0005-0000-0000-000031110000}"/>
    <cellStyle name="0_6117 org 7 3" xfId="4418" xr:uid="{00000000-0005-0000-0000-000032110000}"/>
    <cellStyle name="0_6117 org 7 3 2" xfId="4419" xr:uid="{00000000-0005-0000-0000-000033110000}"/>
    <cellStyle name="0_6117 org 7 3 2 2" xfId="4420" xr:uid="{00000000-0005-0000-0000-000034110000}"/>
    <cellStyle name="0_6117 org 7 3 3" xfId="4421" xr:uid="{00000000-0005-0000-0000-000035110000}"/>
    <cellStyle name="0_6117 org 7 3 3 2" xfId="4422" xr:uid="{00000000-0005-0000-0000-000036110000}"/>
    <cellStyle name="0_6117 org 7 3 4" xfId="4423" xr:uid="{00000000-0005-0000-0000-000037110000}"/>
    <cellStyle name="0_6117 org 7 4" xfId="4424" xr:uid="{00000000-0005-0000-0000-000038110000}"/>
    <cellStyle name="0_6117 org 7 4 2" xfId="4425" xr:uid="{00000000-0005-0000-0000-000039110000}"/>
    <cellStyle name="0_6117 org 7 5" xfId="4426" xr:uid="{00000000-0005-0000-0000-00003A110000}"/>
    <cellStyle name="0_6117 org 7 5 2" xfId="4427" xr:uid="{00000000-0005-0000-0000-00003B110000}"/>
    <cellStyle name="0_6117 org 7 6" xfId="4428" xr:uid="{00000000-0005-0000-0000-00003C110000}"/>
    <cellStyle name="0_6117 org 70" xfId="4429" xr:uid="{00000000-0005-0000-0000-00003D110000}"/>
    <cellStyle name="0_6117 org 71" xfId="4430" xr:uid="{00000000-0005-0000-0000-00003E110000}"/>
    <cellStyle name="0_6117 org 72" xfId="4431" xr:uid="{00000000-0005-0000-0000-00003F110000}"/>
    <cellStyle name="0_6117 org 73" xfId="4432" xr:uid="{00000000-0005-0000-0000-000040110000}"/>
    <cellStyle name="0_6117 org 74" xfId="4433" xr:uid="{00000000-0005-0000-0000-000041110000}"/>
    <cellStyle name="0_6117 org 75" xfId="4434" xr:uid="{00000000-0005-0000-0000-000042110000}"/>
    <cellStyle name="0_6117 org 76" xfId="4435" xr:uid="{00000000-0005-0000-0000-000043110000}"/>
    <cellStyle name="0_6117 org 77" xfId="4436" xr:uid="{00000000-0005-0000-0000-000044110000}"/>
    <cellStyle name="0_6117 org 78" xfId="4437" xr:uid="{00000000-0005-0000-0000-000045110000}"/>
    <cellStyle name="0_6117 org 79" xfId="4438" xr:uid="{00000000-0005-0000-0000-000046110000}"/>
    <cellStyle name="0_6117 org 8" xfId="4439" xr:uid="{00000000-0005-0000-0000-000047110000}"/>
    <cellStyle name="0_6117 org 8 2" xfId="4440" xr:uid="{00000000-0005-0000-0000-000048110000}"/>
    <cellStyle name="0_6117 org 8 2 2" xfId="4441" xr:uid="{00000000-0005-0000-0000-000049110000}"/>
    <cellStyle name="0_6117 org 8 2 2 2" xfId="4442" xr:uid="{00000000-0005-0000-0000-00004A110000}"/>
    <cellStyle name="0_6117 org 8 2 3" xfId="4443" xr:uid="{00000000-0005-0000-0000-00004B110000}"/>
    <cellStyle name="0_6117 org 8 2 3 2" xfId="4444" xr:uid="{00000000-0005-0000-0000-00004C110000}"/>
    <cellStyle name="0_6117 org 8 2 4" xfId="4445" xr:uid="{00000000-0005-0000-0000-00004D110000}"/>
    <cellStyle name="0_6117 org 8 3" xfId="4446" xr:uid="{00000000-0005-0000-0000-00004E110000}"/>
    <cellStyle name="0_6117 org 8 3 2" xfId="4447" xr:uid="{00000000-0005-0000-0000-00004F110000}"/>
    <cellStyle name="0_6117 org 8 3 2 2" xfId="4448" xr:uid="{00000000-0005-0000-0000-000050110000}"/>
    <cellStyle name="0_6117 org 8 3 3" xfId="4449" xr:uid="{00000000-0005-0000-0000-000051110000}"/>
    <cellStyle name="0_6117 org 8 3 3 2" xfId="4450" xr:uid="{00000000-0005-0000-0000-000052110000}"/>
    <cellStyle name="0_6117 org 8 3 4" xfId="4451" xr:uid="{00000000-0005-0000-0000-000053110000}"/>
    <cellStyle name="0_6117 org 8 4" xfId="4452" xr:uid="{00000000-0005-0000-0000-000054110000}"/>
    <cellStyle name="0_6117 org 8 4 2" xfId="4453" xr:uid="{00000000-0005-0000-0000-000055110000}"/>
    <cellStyle name="0_6117 org 8 5" xfId="4454" xr:uid="{00000000-0005-0000-0000-000056110000}"/>
    <cellStyle name="0_6117 org 8 5 2" xfId="4455" xr:uid="{00000000-0005-0000-0000-000057110000}"/>
    <cellStyle name="0_6117 org 8 6" xfId="4456" xr:uid="{00000000-0005-0000-0000-000058110000}"/>
    <cellStyle name="0_6117 org 9" xfId="4457" xr:uid="{00000000-0005-0000-0000-000059110000}"/>
    <cellStyle name="0_6117 org 9 2" xfId="4458" xr:uid="{00000000-0005-0000-0000-00005A110000}"/>
    <cellStyle name="0_6117 org 9 2 2" xfId="4459" xr:uid="{00000000-0005-0000-0000-00005B110000}"/>
    <cellStyle name="0_6117 org 9 3" xfId="4460" xr:uid="{00000000-0005-0000-0000-00005C110000}"/>
    <cellStyle name="0_6117 org 9 3 2" xfId="4461" xr:uid="{00000000-0005-0000-0000-00005D110000}"/>
    <cellStyle name="0_6117 org 9 4" xfId="4462" xr:uid="{00000000-0005-0000-0000-00005E110000}"/>
    <cellStyle name="0_6134_BUDGET_27Jan09" xfId="4463" xr:uid="{00000000-0005-0000-0000-00005F110000}"/>
    <cellStyle name="0_6134_BUDGET_27Jan09 10" xfId="4464" xr:uid="{00000000-0005-0000-0000-000060110000}"/>
    <cellStyle name="0_6134_BUDGET_27Jan09 10 2" xfId="4465" xr:uid="{00000000-0005-0000-0000-000061110000}"/>
    <cellStyle name="0_6134_BUDGET_27Jan09 10 2 2" xfId="4466" xr:uid="{00000000-0005-0000-0000-000062110000}"/>
    <cellStyle name="0_6134_BUDGET_27Jan09 10 3" xfId="4467" xr:uid="{00000000-0005-0000-0000-000063110000}"/>
    <cellStyle name="0_6134_BUDGET_27Jan09 10 3 2" xfId="4468" xr:uid="{00000000-0005-0000-0000-000064110000}"/>
    <cellStyle name="0_6134_BUDGET_27Jan09 10 4" xfId="4469" xr:uid="{00000000-0005-0000-0000-000065110000}"/>
    <cellStyle name="0_6134_BUDGET_27Jan09 11" xfId="4470" xr:uid="{00000000-0005-0000-0000-000066110000}"/>
    <cellStyle name="0_6134_BUDGET_27Jan09 11 2" xfId="4471" xr:uid="{00000000-0005-0000-0000-000067110000}"/>
    <cellStyle name="0_6134_BUDGET_27Jan09 11 2 2" xfId="4472" xr:uid="{00000000-0005-0000-0000-000068110000}"/>
    <cellStyle name="0_6134_BUDGET_27Jan09 11 3" xfId="4473" xr:uid="{00000000-0005-0000-0000-000069110000}"/>
    <cellStyle name="0_6134_BUDGET_27Jan09 11 3 2" xfId="4474" xr:uid="{00000000-0005-0000-0000-00006A110000}"/>
    <cellStyle name="0_6134_BUDGET_27Jan09 11 4" xfId="4475" xr:uid="{00000000-0005-0000-0000-00006B110000}"/>
    <cellStyle name="0_6134_BUDGET_27Jan09 12" xfId="4476" xr:uid="{00000000-0005-0000-0000-00006C110000}"/>
    <cellStyle name="0_6134_BUDGET_27Jan09 12 2" xfId="4477" xr:uid="{00000000-0005-0000-0000-00006D110000}"/>
    <cellStyle name="0_6134_BUDGET_27Jan09 13" xfId="4478" xr:uid="{00000000-0005-0000-0000-00006E110000}"/>
    <cellStyle name="0_6134_BUDGET_27Jan09 13 2" xfId="4479" xr:uid="{00000000-0005-0000-0000-00006F110000}"/>
    <cellStyle name="0_6134_BUDGET_27Jan09 14" xfId="4480" xr:uid="{00000000-0005-0000-0000-000070110000}"/>
    <cellStyle name="0_6134_BUDGET_27Jan09 14 2" xfId="4481" xr:uid="{00000000-0005-0000-0000-000071110000}"/>
    <cellStyle name="0_6134_BUDGET_27Jan09 15" xfId="4482" xr:uid="{00000000-0005-0000-0000-000072110000}"/>
    <cellStyle name="0_6134_BUDGET_27Jan09 16" xfId="4483" xr:uid="{00000000-0005-0000-0000-000073110000}"/>
    <cellStyle name="0_6134_BUDGET_27Jan09 17" xfId="4484" xr:uid="{00000000-0005-0000-0000-000074110000}"/>
    <cellStyle name="0_6134_BUDGET_27Jan09 18" xfId="4485" xr:uid="{00000000-0005-0000-0000-000075110000}"/>
    <cellStyle name="0_6134_BUDGET_27Jan09 19" xfId="4486" xr:uid="{00000000-0005-0000-0000-000076110000}"/>
    <cellStyle name="0_6134_BUDGET_27Jan09 2" xfId="4487" xr:uid="{00000000-0005-0000-0000-000077110000}"/>
    <cellStyle name="0_6134_BUDGET_27Jan09 2 10" xfId="4488" xr:uid="{00000000-0005-0000-0000-000078110000}"/>
    <cellStyle name="0_6134_BUDGET_27Jan09 2 10 2" xfId="4489" xr:uid="{00000000-0005-0000-0000-000079110000}"/>
    <cellStyle name="0_6134_BUDGET_27Jan09 2 10 2 2" xfId="4490" xr:uid="{00000000-0005-0000-0000-00007A110000}"/>
    <cellStyle name="0_6134_BUDGET_27Jan09 2 10 3" xfId="4491" xr:uid="{00000000-0005-0000-0000-00007B110000}"/>
    <cellStyle name="0_6134_BUDGET_27Jan09 2 10 3 2" xfId="4492" xr:uid="{00000000-0005-0000-0000-00007C110000}"/>
    <cellStyle name="0_6134_BUDGET_27Jan09 2 10 4" xfId="4493" xr:uid="{00000000-0005-0000-0000-00007D110000}"/>
    <cellStyle name="0_6134_BUDGET_27Jan09 2 11" xfId="4494" xr:uid="{00000000-0005-0000-0000-00007E110000}"/>
    <cellStyle name="0_6134_BUDGET_27Jan09 2 11 2" xfId="4495" xr:uid="{00000000-0005-0000-0000-00007F110000}"/>
    <cellStyle name="0_6134_BUDGET_27Jan09 2 12" xfId="4496" xr:uid="{00000000-0005-0000-0000-000080110000}"/>
    <cellStyle name="0_6134_BUDGET_27Jan09 2 12 2" xfId="4497" xr:uid="{00000000-0005-0000-0000-000081110000}"/>
    <cellStyle name="0_6134_BUDGET_27Jan09 2 13" xfId="4498" xr:uid="{00000000-0005-0000-0000-000082110000}"/>
    <cellStyle name="0_6134_BUDGET_27Jan09 2 14" xfId="4499" xr:uid="{00000000-0005-0000-0000-000083110000}"/>
    <cellStyle name="0_6134_BUDGET_27Jan09 2 2" xfId="4500" xr:uid="{00000000-0005-0000-0000-000084110000}"/>
    <cellStyle name="0_6134_BUDGET_27Jan09 2 2 10" xfId="4501" xr:uid="{00000000-0005-0000-0000-000085110000}"/>
    <cellStyle name="0_6134_BUDGET_27Jan09 2 2 11" xfId="4502" xr:uid="{00000000-0005-0000-0000-000086110000}"/>
    <cellStyle name="0_6134_BUDGET_27Jan09 2 2 12" xfId="4503" xr:uid="{00000000-0005-0000-0000-000087110000}"/>
    <cellStyle name="0_6134_BUDGET_27Jan09 2 2 13" xfId="4504" xr:uid="{00000000-0005-0000-0000-000088110000}"/>
    <cellStyle name="0_6134_BUDGET_27Jan09 2 2 2" xfId="4505" xr:uid="{00000000-0005-0000-0000-000089110000}"/>
    <cellStyle name="0_6134_BUDGET_27Jan09 2 2 2 10" xfId="4506" xr:uid="{00000000-0005-0000-0000-00008A110000}"/>
    <cellStyle name="0_6134_BUDGET_27Jan09 2 2 2 11" xfId="4507" xr:uid="{00000000-0005-0000-0000-00008B110000}"/>
    <cellStyle name="0_6134_BUDGET_27Jan09 2 2 2 12" xfId="4508" xr:uid="{00000000-0005-0000-0000-00008C110000}"/>
    <cellStyle name="0_6134_BUDGET_27Jan09 2 2 2 2" xfId="4509" xr:uid="{00000000-0005-0000-0000-00008D110000}"/>
    <cellStyle name="0_6134_BUDGET_27Jan09 2 2 2 2 2" xfId="4510" xr:uid="{00000000-0005-0000-0000-00008E110000}"/>
    <cellStyle name="0_6134_BUDGET_27Jan09 2 2 2 2 2 2" xfId="4511" xr:uid="{00000000-0005-0000-0000-00008F110000}"/>
    <cellStyle name="0_6134_BUDGET_27Jan09 2 2 2 2 3" xfId="4512" xr:uid="{00000000-0005-0000-0000-000090110000}"/>
    <cellStyle name="0_6134_BUDGET_27Jan09 2 2 2 2 3 2" xfId="4513" xr:uid="{00000000-0005-0000-0000-000091110000}"/>
    <cellStyle name="0_6134_BUDGET_27Jan09 2 2 2 2 4" xfId="4514" xr:uid="{00000000-0005-0000-0000-000092110000}"/>
    <cellStyle name="0_6134_BUDGET_27Jan09 2 2 2 3" xfId="4515" xr:uid="{00000000-0005-0000-0000-000093110000}"/>
    <cellStyle name="0_6134_BUDGET_27Jan09 2 2 2 3 2" xfId="4516" xr:uid="{00000000-0005-0000-0000-000094110000}"/>
    <cellStyle name="0_6134_BUDGET_27Jan09 2 2 2 3 2 2" xfId="4517" xr:uid="{00000000-0005-0000-0000-000095110000}"/>
    <cellStyle name="0_6134_BUDGET_27Jan09 2 2 2 3 3" xfId="4518" xr:uid="{00000000-0005-0000-0000-000096110000}"/>
    <cellStyle name="0_6134_BUDGET_27Jan09 2 2 2 3 3 2" xfId="4519" xr:uid="{00000000-0005-0000-0000-000097110000}"/>
    <cellStyle name="0_6134_BUDGET_27Jan09 2 2 2 3 4" xfId="4520" xr:uid="{00000000-0005-0000-0000-000098110000}"/>
    <cellStyle name="0_6134_BUDGET_27Jan09 2 2 2 4" xfId="4521" xr:uid="{00000000-0005-0000-0000-000099110000}"/>
    <cellStyle name="0_6134_BUDGET_27Jan09 2 2 2 4 2" xfId="4522" xr:uid="{00000000-0005-0000-0000-00009A110000}"/>
    <cellStyle name="0_6134_BUDGET_27Jan09 2 2 2 5" xfId="4523" xr:uid="{00000000-0005-0000-0000-00009B110000}"/>
    <cellStyle name="0_6134_BUDGET_27Jan09 2 2 2 5 2" xfId="4524" xr:uid="{00000000-0005-0000-0000-00009C110000}"/>
    <cellStyle name="0_6134_BUDGET_27Jan09 2 2 2 6" xfId="4525" xr:uid="{00000000-0005-0000-0000-00009D110000}"/>
    <cellStyle name="0_6134_BUDGET_27Jan09 2 2 2 7" xfId="4526" xr:uid="{00000000-0005-0000-0000-00009E110000}"/>
    <cellStyle name="0_6134_BUDGET_27Jan09 2 2 2 8" xfId="4527" xr:uid="{00000000-0005-0000-0000-00009F110000}"/>
    <cellStyle name="0_6134_BUDGET_27Jan09 2 2 2 9" xfId="4528" xr:uid="{00000000-0005-0000-0000-0000A0110000}"/>
    <cellStyle name="0_6134_BUDGET_27Jan09 2 2 3" xfId="4529" xr:uid="{00000000-0005-0000-0000-0000A1110000}"/>
    <cellStyle name="0_6134_BUDGET_27Jan09 2 2 3 2" xfId="4530" xr:uid="{00000000-0005-0000-0000-0000A2110000}"/>
    <cellStyle name="0_6134_BUDGET_27Jan09 2 2 3 2 2" xfId="4531" xr:uid="{00000000-0005-0000-0000-0000A3110000}"/>
    <cellStyle name="0_6134_BUDGET_27Jan09 2 2 3 3" xfId="4532" xr:uid="{00000000-0005-0000-0000-0000A4110000}"/>
    <cellStyle name="0_6134_BUDGET_27Jan09 2 2 3 3 2" xfId="4533" xr:uid="{00000000-0005-0000-0000-0000A5110000}"/>
    <cellStyle name="0_6134_BUDGET_27Jan09 2 2 3 4" xfId="4534" xr:uid="{00000000-0005-0000-0000-0000A6110000}"/>
    <cellStyle name="0_6134_BUDGET_27Jan09 2 2 4" xfId="4535" xr:uid="{00000000-0005-0000-0000-0000A7110000}"/>
    <cellStyle name="0_6134_BUDGET_27Jan09 2 2 4 2" xfId="4536" xr:uid="{00000000-0005-0000-0000-0000A8110000}"/>
    <cellStyle name="0_6134_BUDGET_27Jan09 2 2 4 2 2" xfId="4537" xr:uid="{00000000-0005-0000-0000-0000A9110000}"/>
    <cellStyle name="0_6134_BUDGET_27Jan09 2 2 4 3" xfId="4538" xr:uid="{00000000-0005-0000-0000-0000AA110000}"/>
    <cellStyle name="0_6134_BUDGET_27Jan09 2 2 4 3 2" xfId="4539" xr:uid="{00000000-0005-0000-0000-0000AB110000}"/>
    <cellStyle name="0_6134_BUDGET_27Jan09 2 2 4 4" xfId="4540" xr:uid="{00000000-0005-0000-0000-0000AC110000}"/>
    <cellStyle name="0_6134_BUDGET_27Jan09 2 2 5" xfId="4541" xr:uid="{00000000-0005-0000-0000-0000AD110000}"/>
    <cellStyle name="0_6134_BUDGET_27Jan09 2 2 5 2" xfId="4542" xr:uid="{00000000-0005-0000-0000-0000AE110000}"/>
    <cellStyle name="0_6134_BUDGET_27Jan09 2 2 5 2 2" xfId="4543" xr:uid="{00000000-0005-0000-0000-0000AF110000}"/>
    <cellStyle name="0_6134_BUDGET_27Jan09 2 2 5 3" xfId="4544" xr:uid="{00000000-0005-0000-0000-0000B0110000}"/>
    <cellStyle name="0_6134_BUDGET_27Jan09 2 2 5 3 2" xfId="4545" xr:uid="{00000000-0005-0000-0000-0000B1110000}"/>
    <cellStyle name="0_6134_BUDGET_27Jan09 2 2 5 4" xfId="4546" xr:uid="{00000000-0005-0000-0000-0000B2110000}"/>
    <cellStyle name="0_6134_BUDGET_27Jan09 2 2 6" xfId="4547" xr:uid="{00000000-0005-0000-0000-0000B3110000}"/>
    <cellStyle name="0_6134_BUDGET_27Jan09 2 2 6 2" xfId="4548" xr:uid="{00000000-0005-0000-0000-0000B4110000}"/>
    <cellStyle name="0_6134_BUDGET_27Jan09 2 2 7" xfId="4549" xr:uid="{00000000-0005-0000-0000-0000B5110000}"/>
    <cellStyle name="0_6134_BUDGET_27Jan09 2 2 7 2" xfId="4550" xr:uid="{00000000-0005-0000-0000-0000B6110000}"/>
    <cellStyle name="0_6134_BUDGET_27Jan09 2 2 8" xfId="4551" xr:uid="{00000000-0005-0000-0000-0000B7110000}"/>
    <cellStyle name="0_6134_BUDGET_27Jan09 2 2 9" xfId="4552" xr:uid="{00000000-0005-0000-0000-0000B8110000}"/>
    <cellStyle name="0_6134_BUDGET_27Jan09 2 3" xfId="4553" xr:uid="{00000000-0005-0000-0000-0000B9110000}"/>
    <cellStyle name="0_6134_BUDGET_27Jan09 2 3 10" xfId="4554" xr:uid="{00000000-0005-0000-0000-0000BA110000}"/>
    <cellStyle name="0_6134_BUDGET_27Jan09 2 3 11" xfId="4555" xr:uid="{00000000-0005-0000-0000-0000BB110000}"/>
    <cellStyle name="0_6134_BUDGET_27Jan09 2 3 12" xfId="4556" xr:uid="{00000000-0005-0000-0000-0000BC110000}"/>
    <cellStyle name="0_6134_BUDGET_27Jan09 2 3 2" xfId="4557" xr:uid="{00000000-0005-0000-0000-0000BD110000}"/>
    <cellStyle name="0_6134_BUDGET_27Jan09 2 3 2 2" xfId="4558" xr:uid="{00000000-0005-0000-0000-0000BE110000}"/>
    <cellStyle name="0_6134_BUDGET_27Jan09 2 3 2 2 2" xfId="4559" xr:uid="{00000000-0005-0000-0000-0000BF110000}"/>
    <cellStyle name="0_6134_BUDGET_27Jan09 2 3 2 2 2 2" xfId="4560" xr:uid="{00000000-0005-0000-0000-0000C0110000}"/>
    <cellStyle name="0_6134_BUDGET_27Jan09 2 3 2 2 3" xfId="4561" xr:uid="{00000000-0005-0000-0000-0000C1110000}"/>
    <cellStyle name="0_6134_BUDGET_27Jan09 2 3 2 2 3 2" xfId="4562" xr:uid="{00000000-0005-0000-0000-0000C2110000}"/>
    <cellStyle name="0_6134_BUDGET_27Jan09 2 3 2 2 4" xfId="4563" xr:uid="{00000000-0005-0000-0000-0000C3110000}"/>
    <cellStyle name="0_6134_BUDGET_27Jan09 2 3 2 3" xfId="4564" xr:uid="{00000000-0005-0000-0000-0000C4110000}"/>
    <cellStyle name="0_6134_BUDGET_27Jan09 2 3 2 3 2" xfId="4565" xr:uid="{00000000-0005-0000-0000-0000C5110000}"/>
    <cellStyle name="0_6134_BUDGET_27Jan09 2 3 2 3 2 2" xfId="4566" xr:uid="{00000000-0005-0000-0000-0000C6110000}"/>
    <cellStyle name="0_6134_BUDGET_27Jan09 2 3 2 3 3" xfId="4567" xr:uid="{00000000-0005-0000-0000-0000C7110000}"/>
    <cellStyle name="0_6134_BUDGET_27Jan09 2 3 2 3 3 2" xfId="4568" xr:uid="{00000000-0005-0000-0000-0000C8110000}"/>
    <cellStyle name="0_6134_BUDGET_27Jan09 2 3 2 3 4" xfId="4569" xr:uid="{00000000-0005-0000-0000-0000C9110000}"/>
    <cellStyle name="0_6134_BUDGET_27Jan09 2 3 2 4" xfId="4570" xr:uid="{00000000-0005-0000-0000-0000CA110000}"/>
    <cellStyle name="0_6134_BUDGET_27Jan09 2 3 2 4 2" xfId="4571" xr:uid="{00000000-0005-0000-0000-0000CB110000}"/>
    <cellStyle name="0_6134_BUDGET_27Jan09 2 3 2 5" xfId="4572" xr:uid="{00000000-0005-0000-0000-0000CC110000}"/>
    <cellStyle name="0_6134_BUDGET_27Jan09 2 3 2 5 2" xfId="4573" xr:uid="{00000000-0005-0000-0000-0000CD110000}"/>
    <cellStyle name="0_6134_BUDGET_27Jan09 2 3 2 6" xfId="4574" xr:uid="{00000000-0005-0000-0000-0000CE110000}"/>
    <cellStyle name="0_6134_BUDGET_27Jan09 2 3 2 7" xfId="4575" xr:uid="{00000000-0005-0000-0000-0000CF110000}"/>
    <cellStyle name="0_6134_BUDGET_27Jan09 2 3 3" xfId="4576" xr:uid="{00000000-0005-0000-0000-0000D0110000}"/>
    <cellStyle name="0_6134_BUDGET_27Jan09 2 3 3 2" xfId="4577" xr:uid="{00000000-0005-0000-0000-0000D1110000}"/>
    <cellStyle name="0_6134_BUDGET_27Jan09 2 3 3 2 2" xfId="4578" xr:uid="{00000000-0005-0000-0000-0000D2110000}"/>
    <cellStyle name="0_6134_BUDGET_27Jan09 2 3 3 3" xfId="4579" xr:uid="{00000000-0005-0000-0000-0000D3110000}"/>
    <cellStyle name="0_6134_BUDGET_27Jan09 2 3 3 3 2" xfId="4580" xr:uid="{00000000-0005-0000-0000-0000D4110000}"/>
    <cellStyle name="0_6134_BUDGET_27Jan09 2 3 3 4" xfId="4581" xr:uid="{00000000-0005-0000-0000-0000D5110000}"/>
    <cellStyle name="0_6134_BUDGET_27Jan09 2 3 4" xfId="4582" xr:uid="{00000000-0005-0000-0000-0000D6110000}"/>
    <cellStyle name="0_6134_BUDGET_27Jan09 2 3 4 2" xfId="4583" xr:uid="{00000000-0005-0000-0000-0000D7110000}"/>
    <cellStyle name="0_6134_BUDGET_27Jan09 2 3 4 2 2" xfId="4584" xr:uid="{00000000-0005-0000-0000-0000D8110000}"/>
    <cellStyle name="0_6134_BUDGET_27Jan09 2 3 4 3" xfId="4585" xr:uid="{00000000-0005-0000-0000-0000D9110000}"/>
    <cellStyle name="0_6134_BUDGET_27Jan09 2 3 4 3 2" xfId="4586" xr:uid="{00000000-0005-0000-0000-0000DA110000}"/>
    <cellStyle name="0_6134_BUDGET_27Jan09 2 3 4 4" xfId="4587" xr:uid="{00000000-0005-0000-0000-0000DB110000}"/>
    <cellStyle name="0_6134_BUDGET_27Jan09 2 3 5" xfId="4588" xr:uid="{00000000-0005-0000-0000-0000DC110000}"/>
    <cellStyle name="0_6134_BUDGET_27Jan09 2 3 5 2" xfId="4589" xr:uid="{00000000-0005-0000-0000-0000DD110000}"/>
    <cellStyle name="0_6134_BUDGET_27Jan09 2 3 5 2 2" xfId="4590" xr:uid="{00000000-0005-0000-0000-0000DE110000}"/>
    <cellStyle name="0_6134_BUDGET_27Jan09 2 3 5 3" xfId="4591" xr:uid="{00000000-0005-0000-0000-0000DF110000}"/>
    <cellStyle name="0_6134_BUDGET_27Jan09 2 3 5 3 2" xfId="4592" xr:uid="{00000000-0005-0000-0000-0000E0110000}"/>
    <cellStyle name="0_6134_BUDGET_27Jan09 2 3 5 4" xfId="4593" xr:uid="{00000000-0005-0000-0000-0000E1110000}"/>
    <cellStyle name="0_6134_BUDGET_27Jan09 2 3 6" xfId="4594" xr:uid="{00000000-0005-0000-0000-0000E2110000}"/>
    <cellStyle name="0_6134_BUDGET_27Jan09 2 3 6 2" xfId="4595" xr:uid="{00000000-0005-0000-0000-0000E3110000}"/>
    <cellStyle name="0_6134_BUDGET_27Jan09 2 3 7" xfId="4596" xr:uid="{00000000-0005-0000-0000-0000E4110000}"/>
    <cellStyle name="0_6134_BUDGET_27Jan09 2 3 7 2" xfId="4597" xr:uid="{00000000-0005-0000-0000-0000E5110000}"/>
    <cellStyle name="0_6134_BUDGET_27Jan09 2 3 8" xfId="4598" xr:uid="{00000000-0005-0000-0000-0000E6110000}"/>
    <cellStyle name="0_6134_BUDGET_27Jan09 2 3 9" xfId="4599" xr:uid="{00000000-0005-0000-0000-0000E7110000}"/>
    <cellStyle name="0_6134_BUDGET_27Jan09 2 4" xfId="4600" xr:uid="{00000000-0005-0000-0000-0000E8110000}"/>
    <cellStyle name="0_6134_BUDGET_27Jan09 2 4 2" xfId="4601" xr:uid="{00000000-0005-0000-0000-0000E9110000}"/>
    <cellStyle name="0_6134_BUDGET_27Jan09 2 4 2 2" xfId="4602" xr:uid="{00000000-0005-0000-0000-0000EA110000}"/>
    <cellStyle name="0_6134_BUDGET_27Jan09 2 4 2 2 2" xfId="4603" xr:uid="{00000000-0005-0000-0000-0000EB110000}"/>
    <cellStyle name="0_6134_BUDGET_27Jan09 2 4 2 2 2 2" xfId="4604" xr:uid="{00000000-0005-0000-0000-0000EC110000}"/>
    <cellStyle name="0_6134_BUDGET_27Jan09 2 4 2 2 3" xfId="4605" xr:uid="{00000000-0005-0000-0000-0000ED110000}"/>
    <cellStyle name="0_6134_BUDGET_27Jan09 2 4 2 2 3 2" xfId="4606" xr:uid="{00000000-0005-0000-0000-0000EE110000}"/>
    <cellStyle name="0_6134_BUDGET_27Jan09 2 4 2 2 4" xfId="4607" xr:uid="{00000000-0005-0000-0000-0000EF110000}"/>
    <cellStyle name="0_6134_BUDGET_27Jan09 2 4 2 3" xfId="4608" xr:uid="{00000000-0005-0000-0000-0000F0110000}"/>
    <cellStyle name="0_6134_BUDGET_27Jan09 2 4 2 3 2" xfId="4609" xr:uid="{00000000-0005-0000-0000-0000F1110000}"/>
    <cellStyle name="0_6134_BUDGET_27Jan09 2 4 2 3 2 2" xfId="4610" xr:uid="{00000000-0005-0000-0000-0000F2110000}"/>
    <cellStyle name="0_6134_BUDGET_27Jan09 2 4 2 3 3" xfId="4611" xr:uid="{00000000-0005-0000-0000-0000F3110000}"/>
    <cellStyle name="0_6134_BUDGET_27Jan09 2 4 2 3 3 2" xfId="4612" xr:uid="{00000000-0005-0000-0000-0000F4110000}"/>
    <cellStyle name="0_6134_BUDGET_27Jan09 2 4 2 3 4" xfId="4613" xr:uid="{00000000-0005-0000-0000-0000F5110000}"/>
    <cellStyle name="0_6134_BUDGET_27Jan09 2 4 2 4" xfId="4614" xr:uid="{00000000-0005-0000-0000-0000F6110000}"/>
    <cellStyle name="0_6134_BUDGET_27Jan09 2 4 2 4 2" xfId="4615" xr:uid="{00000000-0005-0000-0000-0000F7110000}"/>
    <cellStyle name="0_6134_BUDGET_27Jan09 2 4 2 5" xfId="4616" xr:uid="{00000000-0005-0000-0000-0000F8110000}"/>
    <cellStyle name="0_6134_BUDGET_27Jan09 2 4 2 5 2" xfId="4617" xr:uid="{00000000-0005-0000-0000-0000F9110000}"/>
    <cellStyle name="0_6134_BUDGET_27Jan09 2 4 2 6" xfId="4618" xr:uid="{00000000-0005-0000-0000-0000FA110000}"/>
    <cellStyle name="0_6134_BUDGET_27Jan09 2 4 3" xfId="4619" xr:uid="{00000000-0005-0000-0000-0000FB110000}"/>
    <cellStyle name="0_6134_BUDGET_27Jan09 2 4 3 2" xfId="4620" xr:uid="{00000000-0005-0000-0000-0000FC110000}"/>
    <cellStyle name="0_6134_BUDGET_27Jan09 2 4 3 2 2" xfId="4621" xr:uid="{00000000-0005-0000-0000-0000FD110000}"/>
    <cellStyle name="0_6134_BUDGET_27Jan09 2 4 3 3" xfId="4622" xr:uid="{00000000-0005-0000-0000-0000FE110000}"/>
    <cellStyle name="0_6134_BUDGET_27Jan09 2 4 3 3 2" xfId="4623" xr:uid="{00000000-0005-0000-0000-0000FF110000}"/>
    <cellStyle name="0_6134_BUDGET_27Jan09 2 4 3 4" xfId="4624" xr:uid="{00000000-0005-0000-0000-000000120000}"/>
    <cellStyle name="0_6134_BUDGET_27Jan09 2 4 4" xfId="4625" xr:uid="{00000000-0005-0000-0000-000001120000}"/>
    <cellStyle name="0_6134_BUDGET_27Jan09 2 4 4 2" xfId="4626" xr:uid="{00000000-0005-0000-0000-000002120000}"/>
    <cellStyle name="0_6134_BUDGET_27Jan09 2 4 4 2 2" xfId="4627" xr:uid="{00000000-0005-0000-0000-000003120000}"/>
    <cellStyle name="0_6134_BUDGET_27Jan09 2 4 4 3" xfId="4628" xr:uid="{00000000-0005-0000-0000-000004120000}"/>
    <cellStyle name="0_6134_BUDGET_27Jan09 2 4 4 3 2" xfId="4629" xr:uid="{00000000-0005-0000-0000-000005120000}"/>
    <cellStyle name="0_6134_BUDGET_27Jan09 2 4 4 4" xfId="4630" xr:uid="{00000000-0005-0000-0000-000006120000}"/>
    <cellStyle name="0_6134_BUDGET_27Jan09 2 4 5" xfId="4631" xr:uid="{00000000-0005-0000-0000-000007120000}"/>
    <cellStyle name="0_6134_BUDGET_27Jan09 2 4 5 2" xfId="4632" xr:uid="{00000000-0005-0000-0000-000008120000}"/>
    <cellStyle name="0_6134_BUDGET_27Jan09 2 4 5 2 2" xfId="4633" xr:uid="{00000000-0005-0000-0000-000009120000}"/>
    <cellStyle name="0_6134_BUDGET_27Jan09 2 4 5 3" xfId="4634" xr:uid="{00000000-0005-0000-0000-00000A120000}"/>
    <cellStyle name="0_6134_BUDGET_27Jan09 2 4 5 3 2" xfId="4635" xr:uid="{00000000-0005-0000-0000-00000B120000}"/>
    <cellStyle name="0_6134_BUDGET_27Jan09 2 4 5 4" xfId="4636" xr:uid="{00000000-0005-0000-0000-00000C120000}"/>
    <cellStyle name="0_6134_BUDGET_27Jan09 2 4 6" xfId="4637" xr:uid="{00000000-0005-0000-0000-00000D120000}"/>
    <cellStyle name="0_6134_BUDGET_27Jan09 2 4 6 2" xfId="4638" xr:uid="{00000000-0005-0000-0000-00000E120000}"/>
    <cellStyle name="0_6134_BUDGET_27Jan09 2 4 7" xfId="4639" xr:uid="{00000000-0005-0000-0000-00000F120000}"/>
    <cellStyle name="0_6134_BUDGET_27Jan09 2 4 7 2" xfId="4640" xr:uid="{00000000-0005-0000-0000-000010120000}"/>
    <cellStyle name="0_6134_BUDGET_27Jan09 2 4 8" xfId="4641" xr:uid="{00000000-0005-0000-0000-000011120000}"/>
    <cellStyle name="0_6134_BUDGET_27Jan09 2 4 9" xfId="4642" xr:uid="{00000000-0005-0000-0000-000012120000}"/>
    <cellStyle name="0_6134_BUDGET_27Jan09 2 5" xfId="4643" xr:uid="{00000000-0005-0000-0000-000013120000}"/>
    <cellStyle name="0_6134_BUDGET_27Jan09 2 5 2" xfId="4644" xr:uid="{00000000-0005-0000-0000-000014120000}"/>
    <cellStyle name="0_6134_BUDGET_27Jan09 2 5 2 2" xfId="4645" xr:uid="{00000000-0005-0000-0000-000015120000}"/>
    <cellStyle name="0_6134_BUDGET_27Jan09 2 5 2 2 2" xfId="4646" xr:uid="{00000000-0005-0000-0000-000016120000}"/>
    <cellStyle name="0_6134_BUDGET_27Jan09 2 5 2 2 2 2" xfId="4647" xr:uid="{00000000-0005-0000-0000-000017120000}"/>
    <cellStyle name="0_6134_BUDGET_27Jan09 2 5 2 2 3" xfId="4648" xr:uid="{00000000-0005-0000-0000-000018120000}"/>
    <cellStyle name="0_6134_BUDGET_27Jan09 2 5 2 2 3 2" xfId="4649" xr:uid="{00000000-0005-0000-0000-000019120000}"/>
    <cellStyle name="0_6134_BUDGET_27Jan09 2 5 2 2 4" xfId="4650" xr:uid="{00000000-0005-0000-0000-00001A120000}"/>
    <cellStyle name="0_6134_BUDGET_27Jan09 2 5 2 3" xfId="4651" xr:uid="{00000000-0005-0000-0000-00001B120000}"/>
    <cellStyle name="0_6134_BUDGET_27Jan09 2 5 2 3 2" xfId="4652" xr:uid="{00000000-0005-0000-0000-00001C120000}"/>
    <cellStyle name="0_6134_BUDGET_27Jan09 2 5 2 3 2 2" xfId="4653" xr:uid="{00000000-0005-0000-0000-00001D120000}"/>
    <cellStyle name="0_6134_BUDGET_27Jan09 2 5 2 3 3" xfId="4654" xr:uid="{00000000-0005-0000-0000-00001E120000}"/>
    <cellStyle name="0_6134_BUDGET_27Jan09 2 5 2 3 3 2" xfId="4655" xr:uid="{00000000-0005-0000-0000-00001F120000}"/>
    <cellStyle name="0_6134_BUDGET_27Jan09 2 5 2 3 4" xfId="4656" xr:uid="{00000000-0005-0000-0000-000020120000}"/>
    <cellStyle name="0_6134_BUDGET_27Jan09 2 5 2 4" xfId="4657" xr:uid="{00000000-0005-0000-0000-000021120000}"/>
    <cellStyle name="0_6134_BUDGET_27Jan09 2 5 2 4 2" xfId="4658" xr:uid="{00000000-0005-0000-0000-000022120000}"/>
    <cellStyle name="0_6134_BUDGET_27Jan09 2 5 2 5" xfId="4659" xr:uid="{00000000-0005-0000-0000-000023120000}"/>
    <cellStyle name="0_6134_BUDGET_27Jan09 2 5 2 5 2" xfId="4660" xr:uid="{00000000-0005-0000-0000-000024120000}"/>
    <cellStyle name="0_6134_BUDGET_27Jan09 2 5 2 6" xfId="4661" xr:uid="{00000000-0005-0000-0000-000025120000}"/>
    <cellStyle name="0_6134_BUDGET_27Jan09 2 5 3" xfId="4662" xr:uid="{00000000-0005-0000-0000-000026120000}"/>
    <cellStyle name="0_6134_BUDGET_27Jan09 2 5 3 2" xfId="4663" xr:uid="{00000000-0005-0000-0000-000027120000}"/>
    <cellStyle name="0_6134_BUDGET_27Jan09 2 5 3 2 2" xfId="4664" xr:uid="{00000000-0005-0000-0000-000028120000}"/>
    <cellStyle name="0_6134_BUDGET_27Jan09 2 5 3 3" xfId="4665" xr:uid="{00000000-0005-0000-0000-000029120000}"/>
    <cellStyle name="0_6134_BUDGET_27Jan09 2 5 3 3 2" xfId="4666" xr:uid="{00000000-0005-0000-0000-00002A120000}"/>
    <cellStyle name="0_6134_BUDGET_27Jan09 2 5 3 4" xfId="4667" xr:uid="{00000000-0005-0000-0000-00002B120000}"/>
    <cellStyle name="0_6134_BUDGET_27Jan09 2 5 4" xfId="4668" xr:uid="{00000000-0005-0000-0000-00002C120000}"/>
    <cellStyle name="0_6134_BUDGET_27Jan09 2 5 4 2" xfId="4669" xr:uid="{00000000-0005-0000-0000-00002D120000}"/>
    <cellStyle name="0_6134_BUDGET_27Jan09 2 5 4 2 2" xfId="4670" xr:uid="{00000000-0005-0000-0000-00002E120000}"/>
    <cellStyle name="0_6134_BUDGET_27Jan09 2 5 4 3" xfId="4671" xr:uid="{00000000-0005-0000-0000-00002F120000}"/>
    <cellStyle name="0_6134_BUDGET_27Jan09 2 5 4 3 2" xfId="4672" xr:uid="{00000000-0005-0000-0000-000030120000}"/>
    <cellStyle name="0_6134_BUDGET_27Jan09 2 5 4 4" xfId="4673" xr:uid="{00000000-0005-0000-0000-000031120000}"/>
    <cellStyle name="0_6134_BUDGET_27Jan09 2 5 5" xfId="4674" xr:uid="{00000000-0005-0000-0000-000032120000}"/>
    <cellStyle name="0_6134_BUDGET_27Jan09 2 5 5 2" xfId="4675" xr:uid="{00000000-0005-0000-0000-000033120000}"/>
    <cellStyle name="0_6134_BUDGET_27Jan09 2 5 5 2 2" xfId="4676" xr:uid="{00000000-0005-0000-0000-000034120000}"/>
    <cellStyle name="0_6134_BUDGET_27Jan09 2 5 5 3" xfId="4677" xr:uid="{00000000-0005-0000-0000-000035120000}"/>
    <cellStyle name="0_6134_BUDGET_27Jan09 2 5 5 3 2" xfId="4678" xr:uid="{00000000-0005-0000-0000-000036120000}"/>
    <cellStyle name="0_6134_BUDGET_27Jan09 2 5 5 4" xfId="4679" xr:uid="{00000000-0005-0000-0000-000037120000}"/>
    <cellStyle name="0_6134_BUDGET_27Jan09 2 5 6" xfId="4680" xr:uid="{00000000-0005-0000-0000-000038120000}"/>
    <cellStyle name="0_6134_BUDGET_27Jan09 2 5 6 2" xfId="4681" xr:uid="{00000000-0005-0000-0000-000039120000}"/>
    <cellStyle name="0_6134_BUDGET_27Jan09 2 5 7" xfId="4682" xr:uid="{00000000-0005-0000-0000-00003A120000}"/>
    <cellStyle name="0_6134_BUDGET_27Jan09 2 5 7 2" xfId="4683" xr:uid="{00000000-0005-0000-0000-00003B120000}"/>
    <cellStyle name="0_6134_BUDGET_27Jan09 2 5 8" xfId="4684" xr:uid="{00000000-0005-0000-0000-00003C120000}"/>
    <cellStyle name="0_6134_BUDGET_27Jan09 2 5 9" xfId="4685" xr:uid="{00000000-0005-0000-0000-00003D120000}"/>
    <cellStyle name="0_6134_BUDGET_27Jan09 2 6" xfId="4686" xr:uid="{00000000-0005-0000-0000-00003E120000}"/>
    <cellStyle name="0_6134_BUDGET_27Jan09 2 6 2" xfId="4687" xr:uid="{00000000-0005-0000-0000-00003F120000}"/>
    <cellStyle name="0_6134_BUDGET_27Jan09 2 6 2 2" xfId="4688" xr:uid="{00000000-0005-0000-0000-000040120000}"/>
    <cellStyle name="0_6134_BUDGET_27Jan09 2 6 2 2 2" xfId="4689" xr:uid="{00000000-0005-0000-0000-000041120000}"/>
    <cellStyle name="0_6134_BUDGET_27Jan09 2 6 2 2 2 2" xfId="4690" xr:uid="{00000000-0005-0000-0000-000042120000}"/>
    <cellStyle name="0_6134_BUDGET_27Jan09 2 6 2 2 3" xfId="4691" xr:uid="{00000000-0005-0000-0000-000043120000}"/>
    <cellStyle name="0_6134_BUDGET_27Jan09 2 6 2 2 3 2" xfId="4692" xr:uid="{00000000-0005-0000-0000-000044120000}"/>
    <cellStyle name="0_6134_BUDGET_27Jan09 2 6 2 2 4" xfId="4693" xr:uid="{00000000-0005-0000-0000-000045120000}"/>
    <cellStyle name="0_6134_BUDGET_27Jan09 2 6 2 3" xfId="4694" xr:uid="{00000000-0005-0000-0000-000046120000}"/>
    <cellStyle name="0_6134_BUDGET_27Jan09 2 6 2 3 2" xfId="4695" xr:uid="{00000000-0005-0000-0000-000047120000}"/>
    <cellStyle name="0_6134_BUDGET_27Jan09 2 6 2 3 2 2" xfId="4696" xr:uid="{00000000-0005-0000-0000-000048120000}"/>
    <cellStyle name="0_6134_BUDGET_27Jan09 2 6 2 3 3" xfId="4697" xr:uid="{00000000-0005-0000-0000-000049120000}"/>
    <cellStyle name="0_6134_BUDGET_27Jan09 2 6 2 3 3 2" xfId="4698" xr:uid="{00000000-0005-0000-0000-00004A120000}"/>
    <cellStyle name="0_6134_BUDGET_27Jan09 2 6 2 3 4" xfId="4699" xr:uid="{00000000-0005-0000-0000-00004B120000}"/>
    <cellStyle name="0_6134_BUDGET_27Jan09 2 6 2 4" xfId="4700" xr:uid="{00000000-0005-0000-0000-00004C120000}"/>
    <cellStyle name="0_6134_BUDGET_27Jan09 2 6 2 4 2" xfId="4701" xr:uid="{00000000-0005-0000-0000-00004D120000}"/>
    <cellStyle name="0_6134_BUDGET_27Jan09 2 6 2 5" xfId="4702" xr:uid="{00000000-0005-0000-0000-00004E120000}"/>
    <cellStyle name="0_6134_BUDGET_27Jan09 2 6 2 5 2" xfId="4703" xr:uid="{00000000-0005-0000-0000-00004F120000}"/>
    <cellStyle name="0_6134_BUDGET_27Jan09 2 6 2 6" xfId="4704" xr:uid="{00000000-0005-0000-0000-000050120000}"/>
    <cellStyle name="0_6134_BUDGET_27Jan09 2 6 3" xfId="4705" xr:uid="{00000000-0005-0000-0000-000051120000}"/>
    <cellStyle name="0_6134_BUDGET_27Jan09 2 6 3 2" xfId="4706" xr:uid="{00000000-0005-0000-0000-000052120000}"/>
    <cellStyle name="0_6134_BUDGET_27Jan09 2 6 3 2 2" xfId="4707" xr:uid="{00000000-0005-0000-0000-000053120000}"/>
    <cellStyle name="0_6134_BUDGET_27Jan09 2 6 3 3" xfId="4708" xr:uid="{00000000-0005-0000-0000-000054120000}"/>
    <cellStyle name="0_6134_BUDGET_27Jan09 2 6 3 3 2" xfId="4709" xr:uid="{00000000-0005-0000-0000-000055120000}"/>
    <cellStyle name="0_6134_BUDGET_27Jan09 2 6 3 4" xfId="4710" xr:uid="{00000000-0005-0000-0000-000056120000}"/>
    <cellStyle name="0_6134_BUDGET_27Jan09 2 6 4" xfId="4711" xr:uid="{00000000-0005-0000-0000-000057120000}"/>
    <cellStyle name="0_6134_BUDGET_27Jan09 2 6 4 2" xfId="4712" xr:uid="{00000000-0005-0000-0000-000058120000}"/>
    <cellStyle name="0_6134_BUDGET_27Jan09 2 6 4 2 2" xfId="4713" xr:uid="{00000000-0005-0000-0000-000059120000}"/>
    <cellStyle name="0_6134_BUDGET_27Jan09 2 6 4 3" xfId="4714" xr:uid="{00000000-0005-0000-0000-00005A120000}"/>
    <cellStyle name="0_6134_BUDGET_27Jan09 2 6 4 3 2" xfId="4715" xr:uid="{00000000-0005-0000-0000-00005B120000}"/>
    <cellStyle name="0_6134_BUDGET_27Jan09 2 6 4 4" xfId="4716" xr:uid="{00000000-0005-0000-0000-00005C120000}"/>
    <cellStyle name="0_6134_BUDGET_27Jan09 2 6 5" xfId="4717" xr:uid="{00000000-0005-0000-0000-00005D120000}"/>
    <cellStyle name="0_6134_BUDGET_27Jan09 2 6 5 2" xfId="4718" xr:uid="{00000000-0005-0000-0000-00005E120000}"/>
    <cellStyle name="0_6134_BUDGET_27Jan09 2 6 5 2 2" xfId="4719" xr:uid="{00000000-0005-0000-0000-00005F120000}"/>
    <cellStyle name="0_6134_BUDGET_27Jan09 2 6 5 3" xfId="4720" xr:uid="{00000000-0005-0000-0000-000060120000}"/>
    <cellStyle name="0_6134_BUDGET_27Jan09 2 6 5 3 2" xfId="4721" xr:uid="{00000000-0005-0000-0000-000061120000}"/>
    <cellStyle name="0_6134_BUDGET_27Jan09 2 6 5 4" xfId="4722" xr:uid="{00000000-0005-0000-0000-000062120000}"/>
    <cellStyle name="0_6134_BUDGET_27Jan09 2 6 6" xfId="4723" xr:uid="{00000000-0005-0000-0000-000063120000}"/>
    <cellStyle name="0_6134_BUDGET_27Jan09 2 6 6 2" xfId="4724" xr:uid="{00000000-0005-0000-0000-000064120000}"/>
    <cellStyle name="0_6134_BUDGET_27Jan09 2 6 7" xfId="4725" xr:uid="{00000000-0005-0000-0000-000065120000}"/>
    <cellStyle name="0_6134_BUDGET_27Jan09 2 6 7 2" xfId="4726" xr:uid="{00000000-0005-0000-0000-000066120000}"/>
    <cellStyle name="0_6134_BUDGET_27Jan09 2 6 8" xfId="4727" xr:uid="{00000000-0005-0000-0000-000067120000}"/>
    <cellStyle name="0_6134_BUDGET_27Jan09 2 7" xfId="4728" xr:uid="{00000000-0005-0000-0000-000068120000}"/>
    <cellStyle name="0_6134_BUDGET_27Jan09 2 7 2" xfId="4729" xr:uid="{00000000-0005-0000-0000-000069120000}"/>
    <cellStyle name="0_6134_BUDGET_27Jan09 2 7 2 2" xfId="4730" xr:uid="{00000000-0005-0000-0000-00006A120000}"/>
    <cellStyle name="0_6134_BUDGET_27Jan09 2 7 2 2 2" xfId="4731" xr:uid="{00000000-0005-0000-0000-00006B120000}"/>
    <cellStyle name="0_6134_BUDGET_27Jan09 2 7 2 3" xfId="4732" xr:uid="{00000000-0005-0000-0000-00006C120000}"/>
    <cellStyle name="0_6134_BUDGET_27Jan09 2 7 2 3 2" xfId="4733" xr:uid="{00000000-0005-0000-0000-00006D120000}"/>
    <cellStyle name="0_6134_BUDGET_27Jan09 2 7 2 4" xfId="4734" xr:uid="{00000000-0005-0000-0000-00006E120000}"/>
    <cellStyle name="0_6134_BUDGET_27Jan09 2 7 3" xfId="4735" xr:uid="{00000000-0005-0000-0000-00006F120000}"/>
    <cellStyle name="0_6134_BUDGET_27Jan09 2 7 3 2" xfId="4736" xr:uid="{00000000-0005-0000-0000-000070120000}"/>
    <cellStyle name="0_6134_BUDGET_27Jan09 2 7 3 2 2" xfId="4737" xr:uid="{00000000-0005-0000-0000-000071120000}"/>
    <cellStyle name="0_6134_BUDGET_27Jan09 2 7 3 3" xfId="4738" xr:uid="{00000000-0005-0000-0000-000072120000}"/>
    <cellStyle name="0_6134_BUDGET_27Jan09 2 7 3 3 2" xfId="4739" xr:uid="{00000000-0005-0000-0000-000073120000}"/>
    <cellStyle name="0_6134_BUDGET_27Jan09 2 7 3 4" xfId="4740" xr:uid="{00000000-0005-0000-0000-000074120000}"/>
    <cellStyle name="0_6134_BUDGET_27Jan09 2 7 4" xfId="4741" xr:uid="{00000000-0005-0000-0000-000075120000}"/>
    <cellStyle name="0_6134_BUDGET_27Jan09 2 7 4 2" xfId="4742" xr:uid="{00000000-0005-0000-0000-000076120000}"/>
    <cellStyle name="0_6134_BUDGET_27Jan09 2 7 5" xfId="4743" xr:uid="{00000000-0005-0000-0000-000077120000}"/>
    <cellStyle name="0_6134_BUDGET_27Jan09 2 7 5 2" xfId="4744" xr:uid="{00000000-0005-0000-0000-000078120000}"/>
    <cellStyle name="0_6134_BUDGET_27Jan09 2 7 6" xfId="4745" xr:uid="{00000000-0005-0000-0000-000079120000}"/>
    <cellStyle name="0_6134_BUDGET_27Jan09 2 8" xfId="4746" xr:uid="{00000000-0005-0000-0000-00007A120000}"/>
    <cellStyle name="0_6134_BUDGET_27Jan09 2 8 2" xfId="4747" xr:uid="{00000000-0005-0000-0000-00007B120000}"/>
    <cellStyle name="0_6134_BUDGET_27Jan09 2 8 2 2" xfId="4748" xr:uid="{00000000-0005-0000-0000-00007C120000}"/>
    <cellStyle name="0_6134_BUDGET_27Jan09 2 8 3" xfId="4749" xr:uid="{00000000-0005-0000-0000-00007D120000}"/>
    <cellStyle name="0_6134_BUDGET_27Jan09 2 8 3 2" xfId="4750" xr:uid="{00000000-0005-0000-0000-00007E120000}"/>
    <cellStyle name="0_6134_BUDGET_27Jan09 2 8 4" xfId="4751" xr:uid="{00000000-0005-0000-0000-00007F120000}"/>
    <cellStyle name="0_6134_BUDGET_27Jan09 2 9" xfId="4752" xr:uid="{00000000-0005-0000-0000-000080120000}"/>
    <cellStyle name="0_6134_BUDGET_27Jan09 2 9 2" xfId="4753" xr:uid="{00000000-0005-0000-0000-000081120000}"/>
    <cellStyle name="0_6134_BUDGET_27Jan09 2 9 2 2" xfId="4754" xr:uid="{00000000-0005-0000-0000-000082120000}"/>
    <cellStyle name="0_6134_BUDGET_27Jan09 2 9 3" xfId="4755" xr:uid="{00000000-0005-0000-0000-000083120000}"/>
    <cellStyle name="0_6134_BUDGET_27Jan09 2 9 3 2" xfId="4756" xr:uid="{00000000-0005-0000-0000-000084120000}"/>
    <cellStyle name="0_6134_BUDGET_27Jan09 2 9 4" xfId="4757" xr:uid="{00000000-0005-0000-0000-000085120000}"/>
    <cellStyle name="0_6134_BUDGET_27Jan09 20" xfId="4758" xr:uid="{00000000-0005-0000-0000-000086120000}"/>
    <cellStyle name="0_6134_BUDGET_27Jan09 21" xfId="4759" xr:uid="{00000000-0005-0000-0000-000087120000}"/>
    <cellStyle name="0_6134_BUDGET_27Jan09 22" xfId="4760" xr:uid="{00000000-0005-0000-0000-000088120000}"/>
    <cellStyle name="0_6134_BUDGET_27Jan09 23" xfId="4761" xr:uid="{00000000-0005-0000-0000-000089120000}"/>
    <cellStyle name="0_6134_BUDGET_27Jan09 24" xfId="4762" xr:uid="{00000000-0005-0000-0000-00008A120000}"/>
    <cellStyle name="0_6134_BUDGET_27Jan09 25" xfId="4763" xr:uid="{00000000-0005-0000-0000-00008B120000}"/>
    <cellStyle name="0_6134_BUDGET_27Jan09 26" xfId="4764" xr:uid="{00000000-0005-0000-0000-00008C120000}"/>
    <cellStyle name="0_6134_BUDGET_27Jan09 27" xfId="4765" xr:uid="{00000000-0005-0000-0000-00008D120000}"/>
    <cellStyle name="0_6134_BUDGET_27Jan09 28" xfId="4766" xr:uid="{00000000-0005-0000-0000-00008E120000}"/>
    <cellStyle name="0_6134_BUDGET_27Jan09 29" xfId="4767" xr:uid="{00000000-0005-0000-0000-00008F120000}"/>
    <cellStyle name="0_6134_BUDGET_27Jan09 3" xfId="4768" xr:uid="{00000000-0005-0000-0000-000090120000}"/>
    <cellStyle name="0_6134_BUDGET_27Jan09 3 10" xfId="4769" xr:uid="{00000000-0005-0000-0000-000091120000}"/>
    <cellStyle name="0_6134_BUDGET_27Jan09 3 10 2" xfId="4770" xr:uid="{00000000-0005-0000-0000-000092120000}"/>
    <cellStyle name="0_6134_BUDGET_27Jan09 3 10 2 2" xfId="4771" xr:uid="{00000000-0005-0000-0000-000093120000}"/>
    <cellStyle name="0_6134_BUDGET_27Jan09 3 10 3" xfId="4772" xr:uid="{00000000-0005-0000-0000-000094120000}"/>
    <cellStyle name="0_6134_BUDGET_27Jan09 3 10 3 2" xfId="4773" xr:uid="{00000000-0005-0000-0000-000095120000}"/>
    <cellStyle name="0_6134_BUDGET_27Jan09 3 10 4" xfId="4774" xr:uid="{00000000-0005-0000-0000-000096120000}"/>
    <cellStyle name="0_6134_BUDGET_27Jan09 3 11" xfId="4775" xr:uid="{00000000-0005-0000-0000-000097120000}"/>
    <cellStyle name="0_6134_BUDGET_27Jan09 3 11 2" xfId="4776" xr:uid="{00000000-0005-0000-0000-000098120000}"/>
    <cellStyle name="0_6134_BUDGET_27Jan09 3 12" xfId="4777" xr:uid="{00000000-0005-0000-0000-000099120000}"/>
    <cellStyle name="0_6134_BUDGET_27Jan09 3 12 2" xfId="4778" xr:uid="{00000000-0005-0000-0000-00009A120000}"/>
    <cellStyle name="0_6134_BUDGET_27Jan09 3 13" xfId="4779" xr:uid="{00000000-0005-0000-0000-00009B120000}"/>
    <cellStyle name="0_6134_BUDGET_27Jan09 3 14" xfId="4780" xr:uid="{00000000-0005-0000-0000-00009C120000}"/>
    <cellStyle name="0_6134_BUDGET_27Jan09 3 2" xfId="4781" xr:uid="{00000000-0005-0000-0000-00009D120000}"/>
    <cellStyle name="0_6134_BUDGET_27Jan09 3 2 10" xfId="4782" xr:uid="{00000000-0005-0000-0000-00009E120000}"/>
    <cellStyle name="0_6134_BUDGET_27Jan09 3 2 11" xfId="4783" xr:uid="{00000000-0005-0000-0000-00009F120000}"/>
    <cellStyle name="0_6134_BUDGET_27Jan09 3 2 12" xfId="4784" xr:uid="{00000000-0005-0000-0000-0000A0120000}"/>
    <cellStyle name="0_6134_BUDGET_27Jan09 3 2 2" xfId="4785" xr:uid="{00000000-0005-0000-0000-0000A1120000}"/>
    <cellStyle name="0_6134_BUDGET_27Jan09 3 2 2 2" xfId="4786" xr:uid="{00000000-0005-0000-0000-0000A2120000}"/>
    <cellStyle name="0_6134_BUDGET_27Jan09 3 2 2 2 2" xfId="4787" xr:uid="{00000000-0005-0000-0000-0000A3120000}"/>
    <cellStyle name="0_6134_BUDGET_27Jan09 3 2 2 2 2 2" xfId="4788" xr:uid="{00000000-0005-0000-0000-0000A4120000}"/>
    <cellStyle name="0_6134_BUDGET_27Jan09 3 2 2 2 3" xfId="4789" xr:uid="{00000000-0005-0000-0000-0000A5120000}"/>
    <cellStyle name="0_6134_BUDGET_27Jan09 3 2 2 2 3 2" xfId="4790" xr:uid="{00000000-0005-0000-0000-0000A6120000}"/>
    <cellStyle name="0_6134_BUDGET_27Jan09 3 2 2 2 4" xfId="4791" xr:uid="{00000000-0005-0000-0000-0000A7120000}"/>
    <cellStyle name="0_6134_BUDGET_27Jan09 3 2 2 3" xfId="4792" xr:uid="{00000000-0005-0000-0000-0000A8120000}"/>
    <cellStyle name="0_6134_BUDGET_27Jan09 3 2 2 3 2" xfId="4793" xr:uid="{00000000-0005-0000-0000-0000A9120000}"/>
    <cellStyle name="0_6134_BUDGET_27Jan09 3 2 2 3 2 2" xfId="4794" xr:uid="{00000000-0005-0000-0000-0000AA120000}"/>
    <cellStyle name="0_6134_BUDGET_27Jan09 3 2 2 3 3" xfId="4795" xr:uid="{00000000-0005-0000-0000-0000AB120000}"/>
    <cellStyle name="0_6134_BUDGET_27Jan09 3 2 2 3 3 2" xfId="4796" xr:uid="{00000000-0005-0000-0000-0000AC120000}"/>
    <cellStyle name="0_6134_BUDGET_27Jan09 3 2 2 3 4" xfId="4797" xr:uid="{00000000-0005-0000-0000-0000AD120000}"/>
    <cellStyle name="0_6134_BUDGET_27Jan09 3 2 2 4" xfId="4798" xr:uid="{00000000-0005-0000-0000-0000AE120000}"/>
    <cellStyle name="0_6134_BUDGET_27Jan09 3 2 2 4 2" xfId="4799" xr:uid="{00000000-0005-0000-0000-0000AF120000}"/>
    <cellStyle name="0_6134_BUDGET_27Jan09 3 2 2 5" xfId="4800" xr:uid="{00000000-0005-0000-0000-0000B0120000}"/>
    <cellStyle name="0_6134_BUDGET_27Jan09 3 2 2 5 2" xfId="4801" xr:uid="{00000000-0005-0000-0000-0000B1120000}"/>
    <cellStyle name="0_6134_BUDGET_27Jan09 3 2 2 6" xfId="4802" xr:uid="{00000000-0005-0000-0000-0000B2120000}"/>
    <cellStyle name="0_6134_BUDGET_27Jan09 3 2 3" xfId="4803" xr:uid="{00000000-0005-0000-0000-0000B3120000}"/>
    <cellStyle name="0_6134_BUDGET_27Jan09 3 2 3 2" xfId="4804" xr:uid="{00000000-0005-0000-0000-0000B4120000}"/>
    <cellStyle name="0_6134_BUDGET_27Jan09 3 2 3 2 2" xfId="4805" xr:uid="{00000000-0005-0000-0000-0000B5120000}"/>
    <cellStyle name="0_6134_BUDGET_27Jan09 3 2 3 3" xfId="4806" xr:uid="{00000000-0005-0000-0000-0000B6120000}"/>
    <cellStyle name="0_6134_BUDGET_27Jan09 3 2 3 3 2" xfId="4807" xr:uid="{00000000-0005-0000-0000-0000B7120000}"/>
    <cellStyle name="0_6134_BUDGET_27Jan09 3 2 3 4" xfId="4808" xr:uid="{00000000-0005-0000-0000-0000B8120000}"/>
    <cellStyle name="0_6134_BUDGET_27Jan09 3 2 4" xfId="4809" xr:uid="{00000000-0005-0000-0000-0000B9120000}"/>
    <cellStyle name="0_6134_BUDGET_27Jan09 3 2 4 2" xfId="4810" xr:uid="{00000000-0005-0000-0000-0000BA120000}"/>
    <cellStyle name="0_6134_BUDGET_27Jan09 3 2 4 2 2" xfId="4811" xr:uid="{00000000-0005-0000-0000-0000BB120000}"/>
    <cellStyle name="0_6134_BUDGET_27Jan09 3 2 4 3" xfId="4812" xr:uid="{00000000-0005-0000-0000-0000BC120000}"/>
    <cellStyle name="0_6134_BUDGET_27Jan09 3 2 4 3 2" xfId="4813" xr:uid="{00000000-0005-0000-0000-0000BD120000}"/>
    <cellStyle name="0_6134_BUDGET_27Jan09 3 2 4 4" xfId="4814" xr:uid="{00000000-0005-0000-0000-0000BE120000}"/>
    <cellStyle name="0_6134_BUDGET_27Jan09 3 2 5" xfId="4815" xr:uid="{00000000-0005-0000-0000-0000BF120000}"/>
    <cellStyle name="0_6134_BUDGET_27Jan09 3 2 5 2" xfId="4816" xr:uid="{00000000-0005-0000-0000-0000C0120000}"/>
    <cellStyle name="0_6134_BUDGET_27Jan09 3 2 5 2 2" xfId="4817" xr:uid="{00000000-0005-0000-0000-0000C1120000}"/>
    <cellStyle name="0_6134_BUDGET_27Jan09 3 2 5 3" xfId="4818" xr:uid="{00000000-0005-0000-0000-0000C2120000}"/>
    <cellStyle name="0_6134_BUDGET_27Jan09 3 2 5 3 2" xfId="4819" xr:uid="{00000000-0005-0000-0000-0000C3120000}"/>
    <cellStyle name="0_6134_BUDGET_27Jan09 3 2 5 4" xfId="4820" xr:uid="{00000000-0005-0000-0000-0000C4120000}"/>
    <cellStyle name="0_6134_BUDGET_27Jan09 3 2 6" xfId="4821" xr:uid="{00000000-0005-0000-0000-0000C5120000}"/>
    <cellStyle name="0_6134_BUDGET_27Jan09 3 2 6 2" xfId="4822" xr:uid="{00000000-0005-0000-0000-0000C6120000}"/>
    <cellStyle name="0_6134_BUDGET_27Jan09 3 2 7" xfId="4823" xr:uid="{00000000-0005-0000-0000-0000C7120000}"/>
    <cellStyle name="0_6134_BUDGET_27Jan09 3 2 7 2" xfId="4824" xr:uid="{00000000-0005-0000-0000-0000C8120000}"/>
    <cellStyle name="0_6134_BUDGET_27Jan09 3 2 8" xfId="4825" xr:uid="{00000000-0005-0000-0000-0000C9120000}"/>
    <cellStyle name="0_6134_BUDGET_27Jan09 3 2 9" xfId="4826" xr:uid="{00000000-0005-0000-0000-0000CA120000}"/>
    <cellStyle name="0_6134_BUDGET_27Jan09 3 3" xfId="4827" xr:uid="{00000000-0005-0000-0000-0000CB120000}"/>
    <cellStyle name="0_6134_BUDGET_27Jan09 3 3 2" xfId="4828" xr:uid="{00000000-0005-0000-0000-0000CC120000}"/>
    <cellStyle name="0_6134_BUDGET_27Jan09 3 3 2 2" xfId="4829" xr:uid="{00000000-0005-0000-0000-0000CD120000}"/>
    <cellStyle name="0_6134_BUDGET_27Jan09 3 3 2 2 2" xfId="4830" xr:uid="{00000000-0005-0000-0000-0000CE120000}"/>
    <cellStyle name="0_6134_BUDGET_27Jan09 3 3 2 2 2 2" xfId="4831" xr:uid="{00000000-0005-0000-0000-0000CF120000}"/>
    <cellStyle name="0_6134_BUDGET_27Jan09 3 3 2 2 3" xfId="4832" xr:uid="{00000000-0005-0000-0000-0000D0120000}"/>
    <cellStyle name="0_6134_BUDGET_27Jan09 3 3 2 2 3 2" xfId="4833" xr:uid="{00000000-0005-0000-0000-0000D1120000}"/>
    <cellStyle name="0_6134_BUDGET_27Jan09 3 3 2 2 4" xfId="4834" xr:uid="{00000000-0005-0000-0000-0000D2120000}"/>
    <cellStyle name="0_6134_BUDGET_27Jan09 3 3 2 3" xfId="4835" xr:uid="{00000000-0005-0000-0000-0000D3120000}"/>
    <cellStyle name="0_6134_BUDGET_27Jan09 3 3 2 3 2" xfId="4836" xr:uid="{00000000-0005-0000-0000-0000D4120000}"/>
    <cellStyle name="0_6134_BUDGET_27Jan09 3 3 2 3 2 2" xfId="4837" xr:uid="{00000000-0005-0000-0000-0000D5120000}"/>
    <cellStyle name="0_6134_BUDGET_27Jan09 3 3 2 3 3" xfId="4838" xr:uid="{00000000-0005-0000-0000-0000D6120000}"/>
    <cellStyle name="0_6134_BUDGET_27Jan09 3 3 2 3 3 2" xfId="4839" xr:uid="{00000000-0005-0000-0000-0000D7120000}"/>
    <cellStyle name="0_6134_BUDGET_27Jan09 3 3 2 3 4" xfId="4840" xr:uid="{00000000-0005-0000-0000-0000D8120000}"/>
    <cellStyle name="0_6134_BUDGET_27Jan09 3 3 2 4" xfId="4841" xr:uid="{00000000-0005-0000-0000-0000D9120000}"/>
    <cellStyle name="0_6134_BUDGET_27Jan09 3 3 2 4 2" xfId="4842" xr:uid="{00000000-0005-0000-0000-0000DA120000}"/>
    <cellStyle name="0_6134_BUDGET_27Jan09 3 3 2 5" xfId="4843" xr:uid="{00000000-0005-0000-0000-0000DB120000}"/>
    <cellStyle name="0_6134_BUDGET_27Jan09 3 3 2 5 2" xfId="4844" xr:uid="{00000000-0005-0000-0000-0000DC120000}"/>
    <cellStyle name="0_6134_BUDGET_27Jan09 3 3 2 6" xfId="4845" xr:uid="{00000000-0005-0000-0000-0000DD120000}"/>
    <cellStyle name="0_6134_BUDGET_27Jan09 3 3 3" xfId="4846" xr:uid="{00000000-0005-0000-0000-0000DE120000}"/>
    <cellStyle name="0_6134_BUDGET_27Jan09 3 3 3 2" xfId="4847" xr:uid="{00000000-0005-0000-0000-0000DF120000}"/>
    <cellStyle name="0_6134_BUDGET_27Jan09 3 3 3 2 2" xfId="4848" xr:uid="{00000000-0005-0000-0000-0000E0120000}"/>
    <cellStyle name="0_6134_BUDGET_27Jan09 3 3 3 3" xfId="4849" xr:uid="{00000000-0005-0000-0000-0000E1120000}"/>
    <cellStyle name="0_6134_BUDGET_27Jan09 3 3 3 3 2" xfId="4850" xr:uid="{00000000-0005-0000-0000-0000E2120000}"/>
    <cellStyle name="0_6134_BUDGET_27Jan09 3 3 3 4" xfId="4851" xr:uid="{00000000-0005-0000-0000-0000E3120000}"/>
    <cellStyle name="0_6134_BUDGET_27Jan09 3 3 4" xfId="4852" xr:uid="{00000000-0005-0000-0000-0000E4120000}"/>
    <cellStyle name="0_6134_BUDGET_27Jan09 3 3 4 2" xfId="4853" xr:uid="{00000000-0005-0000-0000-0000E5120000}"/>
    <cellStyle name="0_6134_BUDGET_27Jan09 3 3 4 2 2" xfId="4854" xr:uid="{00000000-0005-0000-0000-0000E6120000}"/>
    <cellStyle name="0_6134_BUDGET_27Jan09 3 3 4 3" xfId="4855" xr:uid="{00000000-0005-0000-0000-0000E7120000}"/>
    <cellStyle name="0_6134_BUDGET_27Jan09 3 3 4 3 2" xfId="4856" xr:uid="{00000000-0005-0000-0000-0000E8120000}"/>
    <cellStyle name="0_6134_BUDGET_27Jan09 3 3 4 4" xfId="4857" xr:uid="{00000000-0005-0000-0000-0000E9120000}"/>
    <cellStyle name="0_6134_BUDGET_27Jan09 3 3 5" xfId="4858" xr:uid="{00000000-0005-0000-0000-0000EA120000}"/>
    <cellStyle name="0_6134_BUDGET_27Jan09 3 3 5 2" xfId="4859" xr:uid="{00000000-0005-0000-0000-0000EB120000}"/>
    <cellStyle name="0_6134_BUDGET_27Jan09 3 3 5 2 2" xfId="4860" xr:uid="{00000000-0005-0000-0000-0000EC120000}"/>
    <cellStyle name="0_6134_BUDGET_27Jan09 3 3 5 3" xfId="4861" xr:uid="{00000000-0005-0000-0000-0000ED120000}"/>
    <cellStyle name="0_6134_BUDGET_27Jan09 3 3 5 3 2" xfId="4862" xr:uid="{00000000-0005-0000-0000-0000EE120000}"/>
    <cellStyle name="0_6134_BUDGET_27Jan09 3 3 5 4" xfId="4863" xr:uid="{00000000-0005-0000-0000-0000EF120000}"/>
    <cellStyle name="0_6134_BUDGET_27Jan09 3 3 6" xfId="4864" xr:uid="{00000000-0005-0000-0000-0000F0120000}"/>
    <cellStyle name="0_6134_BUDGET_27Jan09 3 3 6 2" xfId="4865" xr:uid="{00000000-0005-0000-0000-0000F1120000}"/>
    <cellStyle name="0_6134_BUDGET_27Jan09 3 3 7" xfId="4866" xr:uid="{00000000-0005-0000-0000-0000F2120000}"/>
    <cellStyle name="0_6134_BUDGET_27Jan09 3 3 7 2" xfId="4867" xr:uid="{00000000-0005-0000-0000-0000F3120000}"/>
    <cellStyle name="0_6134_BUDGET_27Jan09 3 3 8" xfId="4868" xr:uid="{00000000-0005-0000-0000-0000F4120000}"/>
    <cellStyle name="0_6134_BUDGET_27Jan09 3 4" xfId="4869" xr:uid="{00000000-0005-0000-0000-0000F5120000}"/>
    <cellStyle name="0_6134_BUDGET_27Jan09 3 4 2" xfId="4870" xr:uid="{00000000-0005-0000-0000-0000F6120000}"/>
    <cellStyle name="0_6134_BUDGET_27Jan09 3 4 2 2" xfId="4871" xr:uid="{00000000-0005-0000-0000-0000F7120000}"/>
    <cellStyle name="0_6134_BUDGET_27Jan09 3 4 2 2 2" xfId="4872" xr:uid="{00000000-0005-0000-0000-0000F8120000}"/>
    <cellStyle name="0_6134_BUDGET_27Jan09 3 4 2 2 2 2" xfId="4873" xr:uid="{00000000-0005-0000-0000-0000F9120000}"/>
    <cellStyle name="0_6134_BUDGET_27Jan09 3 4 2 2 3" xfId="4874" xr:uid="{00000000-0005-0000-0000-0000FA120000}"/>
    <cellStyle name="0_6134_BUDGET_27Jan09 3 4 2 2 3 2" xfId="4875" xr:uid="{00000000-0005-0000-0000-0000FB120000}"/>
    <cellStyle name="0_6134_BUDGET_27Jan09 3 4 2 2 4" xfId="4876" xr:uid="{00000000-0005-0000-0000-0000FC120000}"/>
    <cellStyle name="0_6134_BUDGET_27Jan09 3 4 2 3" xfId="4877" xr:uid="{00000000-0005-0000-0000-0000FD120000}"/>
    <cellStyle name="0_6134_BUDGET_27Jan09 3 4 2 3 2" xfId="4878" xr:uid="{00000000-0005-0000-0000-0000FE120000}"/>
    <cellStyle name="0_6134_BUDGET_27Jan09 3 4 2 3 2 2" xfId="4879" xr:uid="{00000000-0005-0000-0000-0000FF120000}"/>
    <cellStyle name="0_6134_BUDGET_27Jan09 3 4 2 3 3" xfId="4880" xr:uid="{00000000-0005-0000-0000-000000130000}"/>
    <cellStyle name="0_6134_BUDGET_27Jan09 3 4 2 3 3 2" xfId="4881" xr:uid="{00000000-0005-0000-0000-000001130000}"/>
    <cellStyle name="0_6134_BUDGET_27Jan09 3 4 2 3 4" xfId="4882" xr:uid="{00000000-0005-0000-0000-000002130000}"/>
    <cellStyle name="0_6134_BUDGET_27Jan09 3 4 2 4" xfId="4883" xr:uid="{00000000-0005-0000-0000-000003130000}"/>
    <cellStyle name="0_6134_BUDGET_27Jan09 3 4 2 4 2" xfId="4884" xr:uid="{00000000-0005-0000-0000-000004130000}"/>
    <cellStyle name="0_6134_BUDGET_27Jan09 3 4 2 5" xfId="4885" xr:uid="{00000000-0005-0000-0000-000005130000}"/>
    <cellStyle name="0_6134_BUDGET_27Jan09 3 4 2 5 2" xfId="4886" xr:uid="{00000000-0005-0000-0000-000006130000}"/>
    <cellStyle name="0_6134_BUDGET_27Jan09 3 4 2 6" xfId="4887" xr:uid="{00000000-0005-0000-0000-000007130000}"/>
    <cellStyle name="0_6134_BUDGET_27Jan09 3 4 3" xfId="4888" xr:uid="{00000000-0005-0000-0000-000008130000}"/>
    <cellStyle name="0_6134_BUDGET_27Jan09 3 4 3 2" xfId="4889" xr:uid="{00000000-0005-0000-0000-000009130000}"/>
    <cellStyle name="0_6134_BUDGET_27Jan09 3 4 3 2 2" xfId="4890" xr:uid="{00000000-0005-0000-0000-00000A130000}"/>
    <cellStyle name="0_6134_BUDGET_27Jan09 3 4 3 3" xfId="4891" xr:uid="{00000000-0005-0000-0000-00000B130000}"/>
    <cellStyle name="0_6134_BUDGET_27Jan09 3 4 3 3 2" xfId="4892" xr:uid="{00000000-0005-0000-0000-00000C130000}"/>
    <cellStyle name="0_6134_BUDGET_27Jan09 3 4 3 4" xfId="4893" xr:uid="{00000000-0005-0000-0000-00000D130000}"/>
    <cellStyle name="0_6134_BUDGET_27Jan09 3 4 4" xfId="4894" xr:uid="{00000000-0005-0000-0000-00000E130000}"/>
    <cellStyle name="0_6134_BUDGET_27Jan09 3 4 4 2" xfId="4895" xr:uid="{00000000-0005-0000-0000-00000F130000}"/>
    <cellStyle name="0_6134_BUDGET_27Jan09 3 4 4 2 2" xfId="4896" xr:uid="{00000000-0005-0000-0000-000010130000}"/>
    <cellStyle name="0_6134_BUDGET_27Jan09 3 4 4 3" xfId="4897" xr:uid="{00000000-0005-0000-0000-000011130000}"/>
    <cellStyle name="0_6134_BUDGET_27Jan09 3 4 4 3 2" xfId="4898" xr:uid="{00000000-0005-0000-0000-000012130000}"/>
    <cellStyle name="0_6134_BUDGET_27Jan09 3 4 4 4" xfId="4899" xr:uid="{00000000-0005-0000-0000-000013130000}"/>
    <cellStyle name="0_6134_BUDGET_27Jan09 3 4 5" xfId="4900" xr:uid="{00000000-0005-0000-0000-000014130000}"/>
    <cellStyle name="0_6134_BUDGET_27Jan09 3 4 5 2" xfId="4901" xr:uid="{00000000-0005-0000-0000-000015130000}"/>
    <cellStyle name="0_6134_BUDGET_27Jan09 3 4 5 2 2" xfId="4902" xr:uid="{00000000-0005-0000-0000-000016130000}"/>
    <cellStyle name="0_6134_BUDGET_27Jan09 3 4 5 3" xfId="4903" xr:uid="{00000000-0005-0000-0000-000017130000}"/>
    <cellStyle name="0_6134_BUDGET_27Jan09 3 4 5 3 2" xfId="4904" xr:uid="{00000000-0005-0000-0000-000018130000}"/>
    <cellStyle name="0_6134_BUDGET_27Jan09 3 4 5 4" xfId="4905" xr:uid="{00000000-0005-0000-0000-000019130000}"/>
    <cellStyle name="0_6134_BUDGET_27Jan09 3 4 6" xfId="4906" xr:uid="{00000000-0005-0000-0000-00001A130000}"/>
    <cellStyle name="0_6134_BUDGET_27Jan09 3 4 6 2" xfId="4907" xr:uid="{00000000-0005-0000-0000-00001B130000}"/>
    <cellStyle name="0_6134_BUDGET_27Jan09 3 4 7" xfId="4908" xr:uid="{00000000-0005-0000-0000-00001C130000}"/>
    <cellStyle name="0_6134_BUDGET_27Jan09 3 4 7 2" xfId="4909" xr:uid="{00000000-0005-0000-0000-00001D130000}"/>
    <cellStyle name="0_6134_BUDGET_27Jan09 3 4 8" xfId="4910" xr:uid="{00000000-0005-0000-0000-00001E130000}"/>
    <cellStyle name="0_6134_BUDGET_27Jan09 3 5" xfId="4911" xr:uid="{00000000-0005-0000-0000-00001F130000}"/>
    <cellStyle name="0_6134_BUDGET_27Jan09 3 5 2" xfId="4912" xr:uid="{00000000-0005-0000-0000-000020130000}"/>
    <cellStyle name="0_6134_BUDGET_27Jan09 3 5 2 2" xfId="4913" xr:uid="{00000000-0005-0000-0000-000021130000}"/>
    <cellStyle name="0_6134_BUDGET_27Jan09 3 5 2 2 2" xfId="4914" xr:uid="{00000000-0005-0000-0000-000022130000}"/>
    <cellStyle name="0_6134_BUDGET_27Jan09 3 5 2 2 2 2" xfId="4915" xr:uid="{00000000-0005-0000-0000-000023130000}"/>
    <cellStyle name="0_6134_BUDGET_27Jan09 3 5 2 2 3" xfId="4916" xr:uid="{00000000-0005-0000-0000-000024130000}"/>
    <cellStyle name="0_6134_BUDGET_27Jan09 3 5 2 2 3 2" xfId="4917" xr:uid="{00000000-0005-0000-0000-000025130000}"/>
    <cellStyle name="0_6134_BUDGET_27Jan09 3 5 2 2 4" xfId="4918" xr:uid="{00000000-0005-0000-0000-000026130000}"/>
    <cellStyle name="0_6134_BUDGET_27Jan09 3 5 2 3" xfId="4919" xr:uid="{00000000-0005-0000-0000-000027130000}"/>
    <cellStyle name="0_6134_BUDGET_27Jan09 3 5 2 3 2" xfId="4920" xr:uid="{00000000-0005-0000-0000-000028130000}"/>
    <cellStyle name="0_6134_BUDGET_27Jan09 3 5 2 3 2 2" xfId="4921" xr:uid="{00000000-0005-0000-0000-000029130000}"/>
    <cellStyle name="0_6134_BUDGET_27Jan09 3 5 2 3 3" xfId="4922" xr:uid="{00000000-0005-0000-0000-00002A130000}"/>
    <cellStyle name="0_6134_BUDGET_27Jan09 3 5 2 3 3 2" xfId="4923" xr:uid="{00000000-0005-0000-0000-00002B130000}"/>
    <cellStyle name="0_6134_BUDGET_27Jan09 3 5 2 3 4" xfId="4924" xr:uid="{00000000-0005-0000-0000-00002C130000}"/>
    <cellStyle name="0_6134_BUDGET_27Jan09 3 5 2 4" xfId="4925" xr:uid="{00000000-0005-0000-0000-00002D130000}"/>
    <cellStyle name="0_6134_BUDGET_27Jan09 3 5 2 4 2" xfId="4926" xr:uid="{00000000-0005-0000-0000-00002E130000}"/>
    <cellStyle name="0_6134_BUDGET_27Jan09 3 5 2 5" xfId="4927" xr:uid="{00000000-0005-0000-0000-00002F130000}"/>
    <cellStyle name="0_6134_BUDGET_27Jan09 3 5 2 5 2" xfId="4928" xr:uid="{00000000-0005-0000-0000-000030130000}"/>
    <cellStyle name="0_6134_BUDGET_27Jan09 3 5 2 6" xfId="4929" xr:uid="{00000000-0005-0000-0000-000031130000}"/>
    <cellStyle name="0_6134_BUDGET_27Jan09 3 5 3" xfId="4930" xr:uid="{00000000-0005-0000-0000-000032130000}"/>
    <cellStyle name="0_6134_BUDGET_27Jan09 3 5 3 2" xfId="4931" xr:uid="{00000000-0005-0000-0000-000033130000}"/>
    <cellStyle name="0_6134_BUDGET_27Jan09 3 5 3 2 2" xfId="4932" xr:uid="{00000000-0005-0000-0000-000034130000}"/>
    <cellStyle name="0_6134_BUDGET_27Jan09 3 5 3 3" xfId="4933" xr:uid="{00000000-0005-0000-0000-000035130000}"/>
    <cellStyle name="0_6134_BUDGET_27Jan09 3 5 3 3 2" xfId="4934" xr:uid="{00000000-0005-0000-0000-000036130000}"/>
    <cellStyle name="0_6134_BUDGET_27Jan09 3 5 3 4" xfId="4935" xr:uid="{00000000-0005-0000-0000-000037130000}"/>
    <cellStyle name="0_6134_BUDGET_27Jan09 3 5 4" xfId="4936" xr:uid="{00000000-0005-0000-0000-000038130000}"/>
    <cellStyle name="0_6134_BUDGET_27Jan09 3 5 4 2" xfId="4937" xr:uid="{00000000-0005-0000-0000-000039130000}"/>
    <cellStyle name="0_6134_BUDGET_27Jan09 3 5 4 2 2" xfId="4938" xr:uid="{00000000-0005-0000-0000-00003A130000}"/>
    <cellStyle name="0_6134_BUDGET_27Jan09 3 5 4 3" xfId="4939" xr:uid="{00000000-0005-0000-0000-00003B130000}"/>
    <cellStyle name="0_6134_BUDGET_27Jan09 3 5 4 3 2" xfId="4940" xr:uid="{00000000-0005-0000-0000-00003C130000}"/>
    <cellStyle name="0_6134_BUDGET_27Jan09 3 5 4 4" xfId="4941" xr:uid="{00000000-0005-0000-0000-00003D130000}"/>
    <cellStyle name="0_6134_BUDGET_27Jan09 3 5 5" xfId="4942" xr:uid="{00000000-0005-0000-0000-00003E130000}"/>
    <cellStyle name="0_6134_BUDGET_27Jan09 3 5 5 2" xfId="4943" xr:uid="{00000000-0005-0000-0000-00003F130000}"/>
    <cellStyle name="0_6134_BUDGET_27Jan09 3 5 5 2 2" xfId="4944" xr:uid="{00000000-0005-0000-0000-000040130000}"/>
    <cellStyle name="0_6134_BUDGET_27Jan09 3 5 5 3" xfId="4945" xr:uid="{00000000-0005-0000-0000-000041130000}"/>
    <cellStyle name="0_6134_BUDGET_27Jan09 3 5 5 3 2" xfId="4946" xr:uid="{00000000-0005-0000-0000-000042130000}"/>
    <cellStyle name="0_6134_BUDGET_27Jan09 3 5 5 4" xfId="4947" xr:uid="{00000000-0005-0000-0000-000043130000}"/>
    <cellStyle name="0_6134_BUDGET_27Jan09 3 5 6" xfId="4948" xr:uid="{00000000-0005-0000-0000-000044130000}"/>
    <cellStyle name="0_6134_BUDGET_27Jan09 3 5 6 2" xfId="4949" xr:uid="{00000000-0005-0000-0000-000045130000}"/>
    <cellStyle name="0_6134_BUDGET_27Jan09 3 5 7" xfId="4950" xr:uid="{00000000-0005-0000-0000-000046130000}"/>
    <cellStyle name="0_6134_BUDGET_27Jan09 3 5 7 2" xfId="4951" xr:uid="{00000000-0005-0000-0000-000047130000}"/>
    <cellStyle name="0_6134_BUDGET_27Jan09 3 5 8" xfId="4952" xr:uid="{00000000-0005-0000-0000-000048130000}"/>
    <cellStyle name="0_6134_BUDGET_27Jan09 3 6" xfId="4953" xr:uid="{00000000-0005-0000-0000-000049130000}"/>
    <cellStyle name="0_6134_BUDGET_27Jan09 3 6 2" xfId="4954" xr:uid="{00000000-0005-0000-0000-00004A130000}"/>
    <cellStyle name="0_6134_BUDGET_27Jan09 3 6 2 2" xfId="4955" xr:uid="{00000000-0005-0000-0000-00004B130000}"/>
    <cellStyle name="0_6134_BUDGET_27Jan09 3 6 2 2 2" xfId="4956" xr:uid="{00000000-0005-0000-0000-00004C130000}"/>
    <cellStyle name="0_6134_BUDGET_27Jan09 3 6 2 2 2 2" xfId="4957" xr:uid="{00000000-0005-0000-0000-00004D130000}"/>
    <cellStyle name="0_6134_BUDGET_27Jan09 3 6 2 2 3" xfId="4958" xr:uid="{00000000-0005-0000-0000-00004E130000}"/>
    <cellStyle name="0_6134_BUDGET_27Jan09 3 6 2 2 3 2" xfId="4959" xr:uid="{00000000-0005-0000-0000-00004F130000}"/>
    <cellStyle name="0_6134_BUDGET_27Jan09 3 6 2 2 4" xfId="4960" xr:uid="{00000000-0005-0000-0000-000050130000}"/>
    <cellStyle name="0_6134_BUDGET_27Jan09 3 6 2 3" xfId="4961" xr:uid="{00000000-0005-0000-0000-000051130000}"/>
    <cellStyle name="0_6134_BUDGET_27Jan09 3 6 2 3 2" xfId="4962" xr:uid="{00000000-0005-0000-0000-000052130000}"/>
    <cellStyle name="0_6134_BUDGET_27Jan09 3 6 2 3 2 2" xfId="4963" xr:uid="{00000000-0005-0000-0000-000053130000}"/>
    <cellStyle name="0_6134_BUDGET_27Jan09 3 6 2 3 3" xfId="4964" xr:uid="{00000000-0005-0000-0000-000054130000}"/>
    <cellStyle name="0_6134_BUDGET_27Jan09 3 6 2 3 3 2" xfId="4965" xr:uid="{00000000-0005-0000-0000-000055130000}"/>
    <cellStyle name="0_6134_BUDGET_27Jan09 3 6 2 3 4" xfId="4966" xr:uid="{00000000-0005-0000-0000-000056130000}"/>
    <cellStyle name="0_6134_BUDGET_27Jan09 3 6 2 4" xfId="4967" xr:uid="{00000000-0005-0000-0000-000057130000}"/>
    <cellStyle name="0_6134_BUDGET_27Jan09 3 6 2 4 2" xfId="4968" xr:uid="{00000000-0005-0000-0000-000058130000}"/>
    <cellStyle name="0_6134_BUDGET_27Jan09 3 6 2 5" xfId="4969" xr:uid="{00000000-0005-0000-0000-000059130000}"/>
    <cellStyle name="0_6134_BUDGET_27Jan09 3 6 2 5 2" xfId="4970" xr:uid="{00000000-0005-0000-0000-00005A130000}"/>
    <cellStyle name="0_6134_BUDGET_27Jan09 3 6 2 6" xfId="4971" xr:uid="{00000000-0005-0000-0000-00005B130000}"/>
    <cellStyle name="0_6134_BUDGET_27Jan09 3 6 3" xfId="4972" xr:uid="{00000000-0005-0000-0000-00005C130000}"/>
    <cellStyle name="0_6134_BUDGET_27Jan09 3 6 3 2" xfId="4973" xr:uid="{00000000-0005-0000-0000-00005D130000}"/>
    <cellStyle name="0_6134_BUDGET_27Jan09 3 6 3 2 2" xfId="4974" xr:uid="{00000000-0005-0000-0000-00005E130000}"/>
    <cellStyle name="0_6134_BUDGET_27Jan09 3 6 3 3" xfId="4975" xr:uid="{00000000-0005-0000-0000-00005F130000}"/>
    <cellStyle name="0_6134_BUDGET_27Jan09 3 6 3 3 2" xfId="4976" xr:uid="{00000000-0005-0000-0000-000060130000}"/>
    <cellStyle name="0_6134_BUDGET_27Jan09 3 6 3 4" xfId="4977" xr:uid="{00000000-0005-0000-0000-000061130000}"/>
    <cellStyle name="0_6134_BUDGET_27Jan09 3 6 4" xfId="4978" xr:uid="{00000000-0005-0000-0000-000062130000}"/>
    <cellStyle name="0_6134_BUDGET_27Jan09 3 6 4 2" xfId="4979" xr:uid="{00000000-0005-0000-0000-000063130000}"/>
    <cellStyle name="0_6134_BUDGET_27Jan09 3 6 4 2 2" xfId="4980" xr:uid="{00000000-0005-0000-0000-000064130000}"/>
    <cellStyle name="0_6134_BUDGET_27Jan09 3 6 4 3" xfId="4981" xr:uid="{00000000-0005-0000-0000-000065130000}"/>
    <cellStyle name="0_6134_BUDGET_27Jan09 3 6 4 3 2" xfId="4982" xr:uid="{00000000-0005-0000-0000-000066130000}"/>
    <cellStyle name="0_6134_BUDGET_27Jan09 3 6 4 4" xfId="4983" xr:uid="{00000000-0005-0000-0000-000067130000}"/>
    <cellStyle name="0_6134_BUDGET_27Jan09 3 6 5" xfId="4984" xr:uid="{00000000-0005-0000-0000-000068130000}"/>
    <cellStyle name="0_6134_BUDGET_27Jan09 3 6 5 2" xfId="4985" xr:uid="{00000000-0005-0000-0000-000069130000}"/>
    <cellStyle name="0_6134_BUDGET_27Jan09 3 6 5 2 2" xfId="4986" xr:uid="{00000000-0005-0000-0000-00006A130000}"/>
    <cellStyle name="0_6134_BUDGET_27Jan09 3 6 5 3" xfId="4987" xr:uid="{00000000-0005-0000-0000-00006B130000}"/>
    <cellStyle name="0_6134_BUDGET_27Jan09 3 6 5 3 2" xfId="4988" xr:uid="{00000000-0005-0000-0000-00006C130000}"/>
    <cellStyle name="0_6134_BUDGET_27Jan09 3 6 5 4" xfId="4989" xr:uid="{00000000-0005-0000-0000-00006D130000}"/>
    <cellStyle name="0_6134_BUDGET_27Jan09 3 6 6" xfId="4990" xr:uid="{00000000-0005-0000-0000-00006E130000}"/>
    <cellStyle name="0_6134_BUDGET_27Jan09 3 6 6 2" xfId="4991" xr:uid="{00000000-0005-0000-0000-00006F130000}"/>
    <cellStyle name="0_6134_BUDGET_27Jan09 3 6 7" xfId="4992" xr:uid="{00000000-0005-0000-0000-000070130000}"/>
    <cellStyle name="0_6134_BUDGET_27Jan09 3 6 7 2" xfId="4993" xr:uid="{00000000-0005-0000-0000-000071130000}"/>
    <cellStyle name="0_6134_BUDGET_27Jan09 3 6 8" xfId="4994" xr:uid="{00000000-0005-0000-0000-000072130000}"/>
    <cellStyle name="0_6134_BUDGET_27Jan09 3 7" xfId="4995" xr:uid="{00000000-0005-0000-0000-000073130000}"/>
    <cellStyle name="0_6134_BUDGET_27Jan09 3 7 2" xfId="4996" xr:uid="{00000000-0005-0000-0000-000074130000}"/>
    <cellStyle name="0_6134_BUDGET_27Jan09 3 7 2 2" xfId="4997" xr:uid="{00000000-0005-0000-0000-000075130000}"/>
    <cellStyle name="0_6134_BUDGET_27Jan09 3 7 2 2 2" xfId="4998" xr:uid="{00000000-0005-0000-0000-000076130000}"/>
    <cellStyle name="0_6134_BUDGET_27Jan09 3 7 2 3" xfId="4999" xr:uid="{00000000-0005-0000-0000-000077130000}"/>
    <cellStyle name="0_6134_BUDGET_27Jan09 3 7 2 3 2" xfId="5000" xr:uid="{00000000-0005-0000-0000-000078130000}"/>
    <cellStyle name="0_6134_BUDGET_27Jan09 3 7 2 4" xfId="5001" xr:uid="{00000000-0005-0000-0000-000079130000}"/>
    <cellStyle name="0_6134_BUDGET_27Jan09 3 7 3" xfId="5002" xr:uid="{00000000-0005-0000-0000-00007A130000}"/>
    <cellStyle name="0_6134_BUDGET_27Jan09 3 7 3 2" xfId="5003" xr:uid="{00000000-0005-0000-0000-00007B130000}"/>
    <cellStyle name="0_6134_BUDGET_27Jan09 3 7 3 2 2" xfId="5004" xr:uid="{00000000-0005-0000-0000-00007C130000}"/>
    <cellStyle name="0_6134_BUDGET_27Jan09 3 7 3 3" xfId="5005" xr:uid="{00000000-0005-0000-0000-00007D130000}"/>
    <cellStyle name="0_6134_BUDGET_27Jan09 3 7 3 3 2" xfId="5006" xr:uid="{00000000-0005-0000-0000-00007E130000}"/>
    <cellStyle name="0_6134_BUDGET_27Jan09 3 7 3 4" xfId="5007" xr:uid="{00000000-0005-0000-0000-00007F130000}"/>
    <cellStyle name="0_6134_BUDGET_27Jan09 3 7 4" xfId="5008" xr:uid="{00000000-0005-0000-0000-000080130000}"/>
    <cellStyle name="0_6134_BUDGET_27Jan09 3 7 4 2" xfId="5009" xr:uid="{00000000-0005-0000-0000-000081130000}"/>
    <cellStyle name="0_6134_BUDGET_27Jan09 3 7 5" xfId="5010" xr:uid="{00000000-0005-0000-0000-000082130000}"/>
    <cellStyle name="0_6134_BUDGET_27Jan09 3 7 5 2" xfId="5011" xr:uid="{00000000-0005-0000-0000-000083130000}"/>
    <cellStyle name="0_6134_BUDGET_27Jan09 3 7 6" xfId="5012" xr:uid="{00000000-0005-0000-0000-000084130000}"/>
    <cellStyle name="0_6134_BUDGET_27Jan09 3 8" xfId="5013" xr:uid="{00000000-0005-0000-0000-000085130000}"/>
    <cellStyle name="0_6134_BUDGET_27Jan09 3 8 2" xfId="5014" xr:uid="{00000000-0005-0000-0000-000086130000}"/>
    <cellStyle name="0_6134_BUDGET_27Jan09 3 8 2 2" xfId="5015" xr:uid="{00000000-0005-0000-0000-000087130000}"/>
    <cellStyle name="0_6134_BUDGET_27Jan09 3 8 3" xfId="5016" xr:uid="{00000000-0005-0000-0000-000088130000}"/>
    <cellStyle name="0_6134_BUDGET_27Jan09 3 8 3 2" xfId="5017" xr:uid="{00000000-0005-0000-0000-000089130000}"/>
    <cellStyle name="0_6134_BUDGET_27Jan09 3 8 4" xfId="5018" xr:uid="{00000000-0005-0000-0000-00008A130000}"/>
    <cellStyle name="0_6134_BUDGET_27Jan09 3 9" xfId="5019" xr:uid="{00000000-0005-0000-0000-00008B130000}"/>
    <cellStyle name="0_6134_BUDGET_27Jan09 3 9 2" xfId="5020" xr:uid="{00000000-0005-0000-0000-00008C130000}"/>
    <cellStyle name="0_6134_BUDGET_27Jan09 3 9 2 2" xfId="5021" xr:uid="{00000000-0005-0000-0000-00008D130000}"/>
    <cellStyle name="0_6134_BUDGET_27Jan09 3 9 3" xfId="5022" xr:uid="{00000000-0005-0000-0000-00008E130000}"/>
    <cellStyle name="0_6134_BUDGET_27Jan09 3 9 3 2" xfId="5023" xr:uid="{00000000-0005-0000-0000-00008F130000}"/>
    <cellStyle name="0_6134_BUDGET_27Jan09 3 9 4" xfId="5024" xr:uid="{00000000-0005-0000-0000-000090130000}"/>
    <cellStyle name="0_6134_BUDGET_27Jan09 30" xfId="5025" xr:uid="{00000000-0005-0000-0000-000091130000}"/>
    <cellStyle name="0_6134_BUDGET_27Jan09 31" xfId="5026" xr:uid="{00000000-0005-0000-0000-000092130000}"/>
    <cellStyle name="0_6134_BUDGET_27Jan09 32" xfId="5027" xr:uid="{00000000-0005-0000-0000-000093130000}"/>
    <cellStyle name="0_6134_BUDGET_27Jan09 33" xfId="5028" xr:uid="{00000000-0005-0000-0000-000094130000}"/>
    <cellStyle name="0_6134_BUDGET_27Jan09 34" xfId="5029" xr:uid="{00000000-0005-0000-0000-000095130000}"/>
    <cellStyle name="0_6134_BUDGET_27Jan09 35" xfId="5030" xr:uid="{00000000-0005-0000-0000-000096130000}"/>
    <cellStyle name="0_6134_BUDGET_27Jan09 36" xfId="5031" xr:uid="{00000000-0005-0000-0000-000097130000}"/>
    <cellStyle name="0_6134_BUDGET_27Jan09 37" xfId="5032" xr:uid="{00000000-0005-0000-0000-000098130000}"/>
    <cellStyle name="0_6134_BUDGET_27Jan09 38" xfId="5033" xr:uid="{00000000-0005-0000-0000-000099130000}"/>
    <cellStyle name="0_6134_BUDGET_27Jan09 39" xfId="5034" xr:uid="{00000000-0005-0000-0000-00009A130000}"/>
    <cellStyle name="0_6134_BUDGET_27Jan09 4" xfId="5035" xr:uid="{00000000-0005-0000-0000-00009B130000}"/>
    <cellStyle name="0_6134_BUDGET_27Jan09 4 10" xfId="5036" xr:uid="{00000000-0005-0000-0000-00009C130000}"/>
    <cellStyle name="0_6134_BUDGET_27Jan09 4 10 2" xfId="5037" xr:uid="{00000000-0005-0000-0000-00009D130000}"/>
    <cellStyle name="0_6134_BUDGET_27Jan09 4 10 2 2" xfId="5038" xr:uid="{00000000-0005-0000-0000-00009E130000}"/>
    <cellStyle name="0_6134_BUDGET_27Jan09 4 10 3" xfId="5039" xr:uid="{00000000-0005-0000-0000-00009F130000}"/>
    <cellStyle name="0_6134_BUDGET_27Jan09 4 10 3 2" xfId="5040" xr:uid="{00000000-0005-0000-0000-0000A0130000}"/>
    <cellStyle name="0_6134_BUDGET_27Jan09 4 10 4" xfId="5041" xr:uid="{00000000-0005-0000-0000-0000A1130000}"/>
    <cellStyle name="0_6134_BUDGET_27Jan09 4 11" xfId="5042" xr:uid="{00000000-0005-0000-0000-0000A2130000}"/>
    <cellStyle name="0_6134_BUDGET_27Jan09 4 11 2" xfId="5043" xr:uid="{00000000-0005-0000-0000-0000A3130000}"/>
    <cellStyle name="0_6134_BUDGET_27Jan09 4 12" xfId="5044" xr:uid="{00000000-0005-0000-0000-0000A4130000}"/>
    <cellStyle name="0_6134_BUDGET_27Jan09 4 12 2" xfId="5045" xr:uid="{00000000-0005-0000-0000-0000A5130000}"/>
    <cellStyle name="0_6134_BUDGET_27Jan09 4 13" xfId="5046" xr:uid="{00000000-0005-0000-0000-0000A6130000}"/>
    <cellStyle name="0_6134_BUDGET_27Jan09 4 14" xfId="5047" xr:uid="{00000000-0005-0000-0000-0000A7130000}"/>
    <cellStyle name="0_6134_BUDGET_27Jan09 4 2" xfId="5048" xr:uid="{00000000-0005-0000-0000-0000A8130000}"/>
    <cellStyle name="0_6134_BUDGET_27Jan09 4 2 2" xfId="5049" xr:uid="{00000000-0005-0000-0000-0000A9130000}"/>
    <cellStyle name="0_6134_BUDGET_27Jan09 4 2 2 2" xfId="5050" xr:uid="{00000000-0005-0000-0000-0000AA130000}"/>
    <cellStyle name="0_6134_BUDGET_27Jan09 4 2 2 2 2" xfId="5051" xr:uid="{00000000-0005-0000-0000-0000AB130000}"/>
    <cellStyle name="0_6134_BUDGET_27Jan09 4 2 2 2 2 2" xfId="5052" xr:uid="{00000000-0005-0000-0000-0000AC130000}"/>
    <cellStyle name="0_6134_BUDGET_27Jan09 4 2 2 2 3" xfId="5053" xr:uid="{00000000-0005-0000-0000-0000AD130000}"/>
    <cellStyle name="0_6134_BUDGET_27Jan09 4 2 2 2 3 2" xfId="5054" xr:uid="{00000000-0005-0000-0000-0000AE130000}"/>
    <cellStyle name="0_6134_BUDGET_27Jan09 4 2 2 2 4" xfId="5055" xr:uid="{00000000-0005-0000-0000-0000AF130000}"/>
    <cellStyle name="0_6134_BUDGET_27Jan09 4 2 2 3" xfId="5056" xr:uid="{00000000-0005-0000-0000-0000B0130000}"/>
    <cellStyle name="0_6134_BUDGET_27Jan09 4 2 2 3 2" xfId="5057" xr:uid="{00000000-0005-0000-0000-0000B1130000}"/>
    <cellStyle name="0_6134_BUDGET_27Jan09 4 2 2 3 2 2" xfId="5058" xr:uid="{00000000-0005-0000-0000-0000B2130000}"/>
    <cellStyle name="0_6134_BUDGET_27Jan09 4 2 2 3 3" xfId="5059" xr:uid="{00000000-0005-0000-0000-0000B3130000}"/>
    <cellStyle name="0_6134_BUDGET_27Jan09 4 2 2 3 3 2" xfId="5060" xr:uid="{00000000-0005-0000-0000-0000B4130000}"/>
    <cellStyle name="0_6134_BUDGET_27Jan09 4 2 2 3 4" xfId="5061" xr:uid="{00000000-0005-0000-0000-0000B5130000}"/>
    <cellStyle name="0_6134_BUDGET_27Jan09 4 2 2 4" xfId="5062" xr:uid="{00000000-0005-0000-0000-0000B6130000}"/>
    <cellStyle name="0_6134_BUDGET_27Jan09 4 2 2 4 2" xfId="5063" xr:uid="{00000000-0005-0000-0000-0000B7130000}"/>
    <cellStyle name="0_6134_BUDGET_27Jan09 4 2 2 5" xfId="5064" xr:uid="{00000000-0005-0000-0000-0000B8130000}"/>
    <cellStyle name="0_6134_BUDGET_27Jan09 4 2 2 5 2" xfId="5065" xr:uid="{00000000-0005-0000-0000-0000B9130000}"/>
    <cellStyle name="0_6134_BUDGET_27Jan09 4 2 2 6" xfId="5066" xr:uid="{00000000-0005-0000-0000-0000BA130000}"/>
    <cellStyle name="0_6134_BUDGET_27Jan09 4 2 3" xfId="5067" xr:uid="{00000000-0005-0000-0000-0000BB130000}"/>
    <cellStyle name="0_6134_BUDGET_27Jan09 4 2 3 2" xfId="5068" xr:uid="{00000000-0005-0000-0000-0000BC130000}"/>
    <cellStyle name="0_6134_BUDGET_27Jan09 4 2 3 2 2" xfId="5069" xr:uid="{00000000-0005-0000-0000-0000BD130000}"/>
    <cellStyle name="0_6134_BUDGET_27Jan09 4 2 3 3" xfId="5070" xr:uid="{00000000-0005-0000-0000-0000BE130000}"/>
    <cellStyle name="0_6134_BUDGET_27Jan09 4 2 3 3 2" xfId="5071" xr:uid="{00000000-0005-0000-0000-0000BF130000}"/>
    <cellStyle name="0_6134_BUDGET_27Jan09 4 2 3 4" xfId="5072" xr:uid="{00000000-0005-0000-0000-0000C0130000}"/>
    <cellStyle name="0_6134_BUDGET_27Jan09 4 2 4" xfId="5073" xr:uid="{00000000-0005-0000-0000-0000C1130000}"/>
    <cellStyle name="0_6134_BUDGET_27Jan09 4 2 4 2" xfId="5074" xr:uid="{00000000-0005-0000-0000-0000C2130000}"/>
    <cellStyle name="0_6134_BUDGET_27Jan09 4 2 4 2 2" xfId="5075" xr:uid="{00000000-0005-0000-0000-0000C3130000}"/>
    <cellStyle name="0_6134_BUDGET_27Jan09 4 2 4 3" xfId="5076" xr:uid="{00000000-0005-0000-0000-0000C4130000}"/>
    <cellStyle name="0_6134_BUDGET_27Jan09 4 2 4 3 2" xfId="5077" xr:uid="{00000000-0005-0000-0000-0000C5130000}"/>
    <cellStyle name="0_6134_BUDGET_27Jan09 4 2 4 4" xfId="5078" xr:uid="{00000000-0005-0000-0000-0000C6130000}"/>
    <cellStyle name="0_6134_BUDGET_27Jan09 4 2 5" xfId="5079" xr:uid="{00000000-0005-0000-0000-0000C7130000}"/>
    <cellStyle name="0_6134_BUDGET_27Jan09 4 2 5 2" xfId="5080" xr:uid="{00000000-0005-0000-0000-0000C8130000}"/>
    <cellStyle name="0_6134_BUDGET_27Jan09 4 2 5 2 2" xfId="5081" xr:uid="{00000000-0005-0000-0000-0000C9130000}"/>
    <cellStyle name="0_6134_BUDGET_27Jan09 4 2 5 3" xfId="5082" xr:uid="{00000000-0005-0000-0000-0000CA130000}"/>
    <cellStyle name="0_6134_BUDGET_27Jan09 4 2 5 3 2" xfId="5083" xr:uid="{00000000-0005-0000-0000-0000CB130000}"/>
    <cellStyle name="0_6134_BUDGET_27Jan09 4 2 5 4" xfId="5084" xr:uid="{00000000-0005-0000-0000-0000CC130000}"/>
    <cellStyle name="0_6134_BUDGET_27Jan09 4 2 6" xfId="5085" xr:uid="{00000000-0005-0000-0000-0000CD130000}"/>
    <cellStyle name="0_6134_BUDGET_27Jan09 4 2 6 2" xfId="5086" xr:uid="{00000000-0005-0000-0000-0000CE130000}"/>
    <cellStyle name="0_6134_BUDGET_27Jan09 4 2 7" xfId="5087" xr:uid="{00000000-0005-0000-0000-0000CF130000}"/>
    <cellStyle name="0_6134_BUDGET_27Jan09 4 2 7 2" xfId="5088" xr:uid="{00000000-0005-0000-0000-0000D0130000}"/>
    <cellStyle name="0_6134_BUDGET_27Jan09 4 2 8" xfId="5089" xr:uid="{00000000-0005-0000-0000-0000D1130000}"/>
    <cellStyle name="0_6134_BUDGET_27Jan09 4 3" xfId="5090" xr:uid="{00000000-0005-0000-0000-0000D2130000}"/>
    <cellStyle name="0_6134_BUDGET_27Jan09 4 3 2" xfId="5091" xr:uid="{00000000-0005-0000-0000-0000D3130000}"/>
    <cellStyle name="0_6134_BUDGET_27Jan09 4 3 2 2" xfId="5092" xr:uid="{00000000-0005-0000-0000-0000D4130000}"/>
    <cellStyle name="0_6134_BUDGET_27Jan09 4 3 2 2 2" xfId="5093" xr:uid="{00000000-0005-0000-0000-0000D5130000}"/>
    <cellStyle name="0_6134_BUDGET_27Jan09 4 3 2 2 2 2" xfId="5094" xr:uid="{00000000-0005-0000-0000-0000D6130000}"/>
    <cellStyle name="0_6134_BUDGET_27Jan09 4 3 2 2 3" xfId="5095" xr:uid="{00000000-0005-0000-0000-0000D7130000}"/>
    <cellStyle name="0_6134_BUDGET_27Jan09 4 3 2 2 3 2" xfId="5096" xr:uid="{00000000-0005-0000-0000-0000D8130000}"/>
    <cellStyle name="0_6134_BUDGET_27Jan09 4 3 2 2 4" xfId="5097" xr:uid="{00000000-0005-0000-0000-0000D9130000}"/>
    <cellStyle name="0_6134_BUDGET_27Jan09 4 3 2 3" xfId="5098" xr:uid="{00000000-0005-0000-0000-0000DA130000}"/>
    <cellStyle name="0_6134_BUDGET_27Jan09 4 3 2 3 2" xfId="5099" xr:uid="{00000000-0005-0000-0000-0000DB130000}"/>
    <cellStyle name="0_6134_BUDGET_27Jan09 4 3 2 3 2 2" xfId="5100" xr:uid="{00000000-0005-0000-0000-0000DC130000}"/>
    <cellStyle name="0_6134_BUDGET_27Jan09 4 3 2 3 3" xfId="5101" xr:uid="{00000000-0005-0000-0000-0000DD130000}"/>
    <cellStyle name="0_6134_BUDGET_27Jan09 4 3 2 3 3 2" xfId="5102" xr:uid="{00000000-0005-0000-0000-0000DE130000}"/>
    <cellStyle name="0_6134_BUDGET_27Jan09 4 3 2 3 4" xfId="5103" xr:uid="{00000000-0005-0000-0000-0000DF130000}"/>
    <cellStyle name="0_6134_BUDGET_27Jan09 4 3 2 4" xfId="5104" xr:uid="{00000000-0005-0000-0000-0000E0130000}"/>
    <cellStyle name="0_6134_BUDGET_27Jan09 4 3 2 4 2" xfId="5105" xr:uid="{00000000-0005-0000-0000-0000E1130000}"/>
    <cellStyle name="0_6134_BUDGET_27Jan09 4 3 2 5" xfId="5106" xr:uid="{00000000-0005-0000-0000-0000E2130000}"/>
    <cellStyle name="0_6134_BUDGET_27Jan09 4 3 2 5 2" xfId="5107" xr:uid="{00000000-0005-0000-0000-0000E3130000}"/>
    <cellStyle name="0_6134_BUDGET_27Jan09 4 3 2 6" xfId="5108" xr:uid="{00000000-0005-0000-0000-0000E4130000}"/>
    <cellStyle name="0_6134_BUDGET_27Jan09 4 3 3" xfId="5109" xr:uid="{00000000-0005-0000-0000-0000E5130000}"/>
    <cellStyle name="0_6134_BUDGET_27Jan09 4 3 3 2" xfId="5110" xr:uid="{00000000-0005-0000-0000-0000E6130000}"/>
    <cellStyle name="0_6134_BUDGET_27Jan09 4 3 3 2 2" xfId="5111" xr:uid="{00000000-0005-0000-0000-0000E7130000}"/>
    <cellStyle name="0_6134_BUDGET_27Jan09 4 3 3 3" xfId="5112" xr:uid="{00000000-0005-0000-0000-0000E8130000}"/>
    <cellStyle name="0_6134_BUDGET_27Jan09 4 3 3 3 2" xfId="5113" xr:uid="{00000000-0005-0000-0000-0000E9130000}"/>
    <cellStyle name="0_6134_BUDGET_27Jan09 4 3 3 4" xfId="5114" xr:uid="{00000000-0005-0000-0000-0000EA130000}"/>
    <cellStyle name="0_6134_BUDGET_27Jan09 4 3 4" xfId="5115" xr:uid="{00000000-0005-0000-0000-0000EB130000}"/>
    <cellStyle name="0_6134_BUDGET_27Jan09 4 3 4 2" xfId="5116" xr:uid="{00000000-0005-0000-0000-0000EC130000}"/>
    <cellStyle name="0_6134_BUDGET_27Jan09 4 3 4 2 2" xfId="5117" xr:uid="{00000000-0005-0000-0000-0000ED130000}"/>
    <cellStyle name="0_6134_BUDGET_27Jan09 4 3 4 3" xfId="5118" xr:uid="{00000000-0005-0000-0000-0000EE130000}"/>
    <cellStyle name="0_6134_BUDGET_27Jan09 4 3 4 3 2" xfId="5119" xr:uid="{00000000-0005-0000-0000-0000EF130000}"/>
    <cellStyle name="0_6134_BUDGET_27Jan09 4 3 4 4" xfId="5120" xr:uid="{00000000-0005-0000-0000-0000F0130000}"/>
    <cellStyle name="0_6134_BUDGET_27Jan09 4 3 5" xfId="5121" xr:uid="{00000000-0005-0000-0000-0000F1130000}"/>
    <cellStyle name="0_6134_BUDGET_27Jan09 4 3 5 2" xfId="5122" xr:uid="{00000000-0005-0000-0000-0000F2130000}"/>
    <cellStyle name="0_6134_BUDGET_27Jan09 4 3 5 2 2" xfId="5123" xr:uid="{00000000-0005-0000-0000-0000F3130000}"/>
    <cellStyle name="0_6134_BUDGET_27Jan09 4 3 5 3" xfId="5124" xr:uid="{00000000-0005-0000-0000-0000F4130000}"/>
    <cellStyle name="0_6134_BUDGET_27Jan09 4 3 5 3 2" xfId="5125" xr:uid="{00000000-0005-0000-0000-0000F5130000}"/>
    <cellStyle name="0_6134_BUDGET_27Jan09 4 3 5 4" xfId="5126" xr:uid="{00000000-0005-0000-0000-0000F6130000}"/>
    <cellStyle name="0_6134_BUDGET_27Jan09 4 3 6" xfId="5127" xr:uid="{00000000-0005-0000-0000-0000F7130000}"/>
    <cellStyle name="0_6134_BUDGET_27Jan09 4 3 6 2" xfId="5128" xr:uid="{00000000-0005-0000-0000-0000F8130000}"/>
    <cellStyle name="0_6134_BUDGET_27Jan09 4 3 7" xfId="5129" xr:uid="{00000000-0005-0000-0000-0000F9130000}"/>
    <cellStyle name="0_6134_BUDGET_27Jan09 4 3 7 2" xfId="5130" xr:uid="{00000000-0005-0000-0000-0000FA130000}"/>
    <cellStyle name="0_6134_BUDGET_27Jan09 4 3 8" xfId="5131" xr:uid="{00000000-0005-0000-0000-0000FB130000}"/>
    <cellStyle name="0_6134_BUDGET_27Jan09 4 4" xfId="5132" xr:uid="{00000000-0005-0000-0000-0000FC130000}"/>
    <cellStyle name="0_6134_BUDGET_27Jan09 4 4 2" xfId="5133" xr:uid="{00000000-0005-0000-0000-0000FD130000}"/>
    <cellStyle name="0_6134_BUDGET_27Jan09 4 4 2 2" xfId="5134" xr:uid="{00000000-0005-0000-0000-0000FE130000}"/>
    <cellStyle name="0_6134_BUDGET_27Jan09 4 4 2 2 2" xfId="5135" xr:uid="{00000000-0005-0000-0000-0000FF130000}"/>
    <cellStyle name="0_6134_BUDGET_27Jan09 4 4 2 2 2 2" xfId="5136" xr:uid="{00000000-0005-0000-0000-000000140000}"/>
    <cellStyle name="0_6134_BUDGET_27Jan09 4 4 2 2 3" xfId="5137" xr:uid="{00000000-0005-0000-0000-000001140000}"/>
    <cellStyle name="0_6134_BUDGET_27Jan09 4 4 2 2 3 2" xfId="5138" xr:uid="{00000000-0005-0000-0000-000002140000}"/>
    <cellStyle name="0_6134_BUDGET_27Jan09 4 4 2 2 4" xfId="5139" xr:uid="{00000000-0005-0000-0000-000003140000}"/>
    <cellStyle name="0_6134_BUDGET_27Jan09 4 4 2 3" xfId="5140" xr:uid="{00000000-0005-0000-0000-000004140000}"/>
    <cellStyle name="0_6134_BUDGET_27Jan09 4 4 2 3 2" xfId="5141" xr:uid="{00000000-0005-0000-0000-000005140000}"/>
    <cellStyle name="0_6134_BUDGET_27Jan09 4 4 2 3 2 2" xfId="5142" xr:uid="{00000000-0005-0000-0000-000006140000}"/>
    <cellStyle name="0_6134_BUDGET_27Jan09 4 4 2 3 3" xfId="5143" xr:uid="{00000000-0005-0000-0000-000007140000}"/>
    <cellStyle name="0_6134_BUDGET_27Jan09 4 4 2 3 3 2" xfId="5144" xr:uid="{00000000-0005-0000-0000-000008140000}"/>
    <cellStyle name="0_6134_BUDGET_27Jan09 4 4 2 3 4" xfId="5145" xr:uid="{00000000-0005-0000-0000-000009140000}"/>
    <cellStyle name="0_6134_BUDGET_27Jan09 4 4 2 4" xfId="5146" xr:uid="{00000000-0005-0000-0000-00000A140000}"/>
    <cellStyle name="0_6134_BUDGET_27Jan09 4 4 2 4 2" xfId="5147" xr:uid="{00000000-0005-0000-0000-00000B140000}"/>
    <cellStyle name="0_6134_BUDGET_27Jan09 4 4 2 5" xfId="5148" xr:uid="{00000000-0005-0000-0000-00000C140000}"/>
    <cellStyle name="0_6134_BUDGET_27Jan09 4 4 2 5 2" xfId="5149" xr:uid="{00000000-0005-0000-0000-00000D140000}"/>
    <cellStyle name="0_6134_BUDGET_27Jan09 4 4 2 6" xfId="5150" xr:uid="{00000000-0005-0000-0000-00000E140000}"/>
    <cellStyle name="0_6134_BUDGET_27Jan09 4 4 3" xfId="5151" xr:uid="{00000000-0005-0000-0000-00000F140000}"/>
    <cellStyle name="0_6134_BUDGET_27Jan09 4 4 3 2" xfId="5152" xr:uid="{00000000-0005-0000-0000-000010140000}"/>
    <cellStyle name="0_6134_BUDGET_27Jan09 4 4 3 2 2" xfId="5153" xr:uid="{00000000-0005-0000-0000-000011140000}"/>
    <cellStyle name="0_6134_BUDGET_27Jan09 4 4 3 3" xfId="5154" xr:uid="{00000000-0005-0000-0000-000012140000}"/>
    <cellStyle name="0_6134_BUDGET_27Jan09 4 4 3 3 2" xfId="5155" xr:uid="{00000000-0005-0000-0000-000013140000}"/>
    <cellStyle name="0_6134_BUDGET_27Jan09 4 4 3 4" xfId="5156" xr:uid="{00000000-0005-0000-0000-000014140000}"/>
    <cellStyle name="0_6134_BUDGET_27Jan09 4 4 4" xfId="5157" xr:uid="{00000000-0005-0000-0000-000015140000}"/>
    <cellStyle name="0_6134_BUDGET_27Jan09 4 4 4 2" xfId="5158" xr:uid="{00000000-0005-0000-0000-000016140000}"/>
    <cellStyle name="0_6134_BUDGET_27Jan09 4 4 4 2 2" xfId="5159" xr:uid="{00000000-0005-0000-0000-000017140000}"/>
    <cellStyle name="0_6134_BUDGET_27Jan09 4 4 4 3" xfId="5160" xr:uid="{00000000-0005-0000-0000-000018140000}"/>
    <cellStyle name="0_6134_BUDGET_27Jan09 4 4 4 3 2" xfId="5161" xr:uid="{00000000-0005-0000-0000-000019140000}"/>
    <cellStyle name="0_6134_BUDGET_27Jan09 4 4 4 4" xfId="5162" xr:uid="{00000000-0005-0000-0000-00001A140000}"/>
    <cellStyle name="0_6134_BUDGET_27Jan09 4 4 5" xfId="5163" xr:uid="{00000000-0005-0000-0000-00001B140000}"/>
    <cellStyle name="0_6134_BUDGET_27Jan09 4 4 5 2" xfId="5164" xr:uid="{00000000-0005-0000-0000-00001C140000}"/>
    <cellStyle name="0_6134_BUDGET_27Jan09 4 4 5 2 2" xfId="5165" xr:uid="{00000000-0005-0000-0000-00001D140000}"/>
    <cellStyle name="0_6134_BUDGET_27Jan09 4 4 5 3" xfId="5166" xr:uid="{00000000-0005-0000-0000-00001E140000}"/>
    <cellStyle name="0_6134_BUDGET_27Jan09 4 4 5 3 2" xfId="5167" xr:uid="{00000000-0005-0000-0000-00001F140000}"/>
    <cellStyle name="0_6134_BUDGET_27Jan09 4 4 5 4" xfId="5168" xr:uid="{00000000-0005-0000-0000-000020140000}"/>
    <cellStyle name="0_6134_BUDGET_27Jan09 4 4 6" xfId="5169" xr:uid="{00000000-0005-0000-0000-000021140000}"/>
    <cellStyle name="0_6134_BUDGET_27Jan09 4 4 6 2" xfId="5170" xr:uid="{00000000-0005-0000-0000-000022140000}"/>
    <cellStyle name="0_6134_BUDGET_27Jan09 4 4 7" xfId="5171" xr:uid="{00000000-0005-0000-0000-000023140000}"/>
    <cellStyle name="0_6134_BUDGET_27Jan09 4 4 7 2" xfId="5172" xr:uid="{00000000-0005-0000-0000-000024140000}"/>
    <cellStyle name="0_6134_BUDGET_27Jan09 4 4 8" xfId="5173" xr:uid="{00000000-0005-0000-0000-000025140000}"/>
    <cellStyle name="0_6134_BUDGET_27Jan09 4 5" xfId="5174" xr:uid="{00000000-0005-0000-0000-000026140000}"/>
    <cellStyle name="0_6134_BUDGET_27Jan09 4 5 2" xfId="5175" xr:uid="{00000000-0005-0000-0000-000027140000}"/>
    <cellStyle name="0_6134_BUDGET_27Jan09 4 5 2 2" xfId="5176" xr:uid="{00000000-0005-0000-0000-000028140000}"/>
    <cellStyle name="0_6134_BUDGET_27Jan09 4 5 2 2 2" xfId="5177" xr:uid="{00000000-0005-0000-0000-000029140000}"/>
    <cellStyle name="0_6134_BUDGET_27Jan09 4 5 2 2 2 2" xfId="5178" xr:uid="{00000000-0005-0000-0000-00002A140000}"/>
    <cellStyle name="0_6134_BUDGET_27Jan09 4 5 2 2 3" xfId="5179" xr:uid="{00000000-0005-0000-0000-00002B140000}"/>
    <cellStyle name="0_6134_BUDGET_27Jan09 4 5 2 2 3 2" xfId="5180" xr:uid="{00000000-0005-0000-0000-00002C140000}"/>
    <cellStyle name="0_6134_BUDGET_27Jan09 4 5 2 2 4" xfId="5181" xr:uid="{00000000-0005-0000-0000-00002D140000}"/>
    <cellStyle name="0_6134_BUDGET_27Jan09 4 5 2 3" xfId="5182" xr:uid="{00000000-0005-0000-0000-00002E140000}"/>
    <cellStyle name="0_6134_BUDGET_27Jan09 4 5 2 3 2" xfId="5183" xr:uid="{00000000-0005-0000-0000-00002F140000}"/>
    <cellStyle name="0_6134_BUDGET_27Jan09 4 5 2 3 2 2" xfId="5184" xr:uid="{00000000-0005-0000-0000-000030140000}"/>
    <cellStyle name="0_6134_BUDGET_27Jan09 4 5 2 3 3" xfId="5185" xr:uid="{00000000-0005-0000-0000-000031140000}"/>
    <cellStyle name="0_6134_BUDGET_27Jan09 4 5 2 3 3 2" xfId="5186" xr:uid="{00000000-0005-0000-0000-000032140000}"/>
    <cellStyle name="0_6134_BUDGET_27Jan09 4 5 2 3 4" xfId="5187" xr:uid="{00000000-0005-0000-0000-000033140000}"/>
    <cellStyle name="0_6134_BUDGET_27Jan09 4 5 2 4" xfId="5188" xr:uid="{00000000-0005-0000-0000-000034140000}"/>
    <cellStyle name="0_6134_BUDGET_27Jan09 4 5 2 4 2" xfId="5189" xr:uid="{00000000-0005-0000-0000-000035140000}"/>
    <cellStyle name="0_6134_BUDGET_27Jan09 4 5 2 5" xfId="5190" xr:uid="{00000000-0005-0000-0000-000036140000}"/>
    <cellStyle name="0_6134_BUDGET_27Jan09 4 5 2 5 2" xfId="5191" xr:uid="{00000000-0005-0000-0000-000037140000}"/>
    <cellStyle name="0_6134_BUDGET_27Jan09 4 5 2 6" xfId="5192" xr:uid="{00000000-0005-0000-0000-000038140000}"/>
    <cellStyle name="0_6134_BUDGET_27Jan09 4 5 3" xfId="5193" xr:uid="{00000000-0005-0000-0000-000039140000}"/>
    <cellStyle name="0_6134_BUDGET_27Jan09 4 5 3 2" xfId="5194" xr:uid="{00000000-0005-0000-0000-00003A140000}"/>
    <cellStyle name="0_6134_BUDGET_27Jan09 4 5 3 2 2" xfId="5195" xr:uid="{00000000-0005-0000-0000-00003B140000}"/>
    <cellStyle name="0_6134_BUDGET_27Jan09 4 5 3 3" xfId="5196" xr:uid="{00000000-0005-0000-0000-00003C140000}"/>
    <cellStyle name="0_6134_BUDGET_27Jan09 4 5 3 3 2" xfId="5197" xr:uid="{00000000-0005-0000-0000-00003D140000}"/>
    <cellStyle name="0_6134_BUDGET_27Jan09 4 5 3 4" xfId="5198" xr:uid="{00000000-0005-0000-0000-00003E140000}"/>
    <cellStyle name="0_6134_BUDGET_27Jan09 4 5 4" xfId="5199" xr:uid="{00000000-0005-0000-0000-00003F140000}"/>
    <cellStyle name="0_6134_BUDGET_27Jan09 4 5 4 2" xfId="5200" xr:uid="{00000000-0005-0000-0000-000040140000}"/>
    <cellStyle name="0_6134_BUDGET_27Jan09 4 5 4 2 2" xfId="5201" xr:uid="{00000000-0005-0000-0000-000041140000}"/>
    <cellStyle name="0_6134_BUDGET_27Jan09 4 5 4 3" xfId="5202" xr:uid="{00000000-0005-0000-0000-000042140000}"/>
    <cellStyle name="0_6134_BUDGET_27Jan09 4 5 4 3 2" xfId="5203" xr:uid="{00000000-0005-0000-0000-000043140000}"/>
    <cellStyle name="0_6134_BUDGET_27Jan09 4 5 4 4" xfId="5204" xr:uid="{00000000-0005-0000-0000-000044140000}"/>
    <cellStyle name="0_6134_BUDGET_27Jan09 4 5 5" xfId="5205" xr:uid="{00000000-0005-0000-0000-000045140000}"/>
    <cellStyle name="0_6134_BUDGET_27Jan09 4 5 5 2" xfId="5206" xr:uid="{00000000-0005-0000-0000-000046140000}"/>
    <cellStyle name="0_6134_BUDGET_27Jan09 4 5 5 2 2" xfId="5207" xr:uid="{00000000-0005-0000-0000-000047140000}"/>
    <cellStyle name="0_6134_BUDGET_27Jan09 4 5 5 3" xfId="5208" xr:uid="{00000000-0005-0000-0000-000048140000}"/>
    <cellStyle name="0_6134_BUDGET_27Jan09 4 5 5 3 2" xfId="5209" xr:uid="{00000000-0005-0000-0000-000049140000}"/>
    <cellStyle name="0_6134_BUDGET_27Jan09 4 5 5 4" xfId="5210" xr:uid="{00000000-0005-0000-0000-00004A140000}"/>
    <cellStyle name="0_6134_BUDGET_27Jan09 4 5 6" xfId="5211" xr:uid="{00000000-0005-0000-0000-00004B140000}"/>
    <cellStyle name="0_6134_BUDGET_27Jan09 4 5 6 2" xfId="5212" xr:uid="{00000000-0005-0000-0000-00004C140000}"/>
    <cellStyle name="0_6134_BUDGET_27Jan09 4 5 7" xfId="5213" xr:uid="{00000000-0005-0000-0000-00004D140000}"/>
    <cellStyle name="0_6134_BUDGET_27Jan09 4 5 7 2" xfId="5214" xr:uid="{00000000-0005-0000-0000-00004E140000}"/>
    <cellStyle name="0_6134_BUDGET_27Jan09 4 5 8" xfId="5215" xr:uid="{00000000-0005-0000-0000-00004F140000}"/>
    <cellStyle name="0_6134_BUDGET_27Jan09 4 6" xfId="5216" xr:uid="{00000000-0005-0000-0000-000050140000}"/>
    <cellStyle name="0_6134_BUDGET_27Jan09 4 6 2" xfId="5217" xr:uid="{00000000-0005-0000-0000-000051140000}"/>
    <cellStyle name="0_6134_BUDGET_27Jan09 4 6 2 2" xfId="5218" xr:uid="{00000000-0005-0000-0000-000052140000}"/>
    <cellStyle name="0_6134_BUDGET_27Jan09 4 6 2 2 2" xfId="5219" xr:uid="{00000000-0005-0000-0000-000053140000}"/>
    <cellStyle name="0_6134_BUDGET_27Jan09 4 6 2 2 2 2" xfId="5220" xr:uid="{00000000-0005-0000-0000-000054140000}"/>
    <cellStyle name="0_6134_BUDGET_27Jan09 4 6 2 2 3" xfId="5221" xr:uid="{00000000-0005-0000-0000-000055140000}"/>
    <cellStyle name="0_6134_BUDGET_27Jan09 4 6 2 2 3 2" xfId="5222" xr:uid="{00000000-0005-0000-0000-000056140000}"/>
    <cellStyle name="0_6134_BUDGET_27Jan09 4 6 2 2 4" xfId="5223" xr:uid="{00000000-0005-0000-0000-000057140000}"/>
    <cellStyle name="0_6134_BUDGET_27Jan09 4 6 2 3" xfId="5224" xr:uid="{00000000-0005-0000-0000-000058140000}"/>
    <cellStyle name="0_6134_BUDGET_27Jan09 4 6 2 3 2" xfId="5225" xr:uid="{00000000-0005-0000-0000-000059140000}"/>
    <cellStyle name="0_6134_BUDGET_27Jan09 4 6 2 3 2 2" xfId="5226" xr:uid="{00000000-0005-0000-0000-00005A140000}"/>
    <cellStyle name="0_6134_BUDGET_27Jan09 4 6 2 3 3" xfId="5227" xr:uid="{00000000-0005-0000-0000-00005B140000}"/>
    <cellStyle name="0_6134_BUDGET_27Jan09 4 6 2 3 3 2" xfId="5228" xr:uid="{00000000-0005-0000-0000-00005C140000}"/>
    <cellStyle name="0_6134_BUDGET_27Jan09 4 6 2 3 4" xfId="5229" xr:uid="{00000000-0005-0000-0000-00005D140000}"/>
    <cellStyle name="0_6134_BUDGET_27Jan09 4 6 2 4" xfId="5230" xr:uid="{00000000-0005-0000-0000-00005E140000}"/>
    <cellStyle name="0_6134_BUDGET_27Jan09 4 6 2 4 2" xfId="5231" xr:uid="{00000000-0005-0000-0000-00005F140000}"/>
    <cellStyle name="0_6134_BUDGET_27Jan09 4 6 2 5" xfId="5232" xr:uid="{00000000-0005-0000-0000-000060140000}"/>
    <cellStyle name="0_6134_BUDGET_27Jan09 4 6 2 5 2" xfId="5233" xr:uid="{00000000-0005-0000-0000-000061140000}"/>
    <cellStyle name="0_6134_BUDGET_27Jan09 4 6 2 6" xfId="5234" xr:uid="{00000000-0005-0000-0000-000062140000}"/>
    <cellStyle name="0_6134_BUDGET_27Jan09 4 6 3" xfId="5235" xr:uid="{00000000-0005-0000-0000-000063140000}"/>
    <cellStyle name="0_6134_BUDGET_27Jan09 4 6 3 2" xfId="5236" xr:uid="{00000000-0005-0000-0000-000064140000}"/>
    <cellStyle name="0_6134_BUDGET_27Jan09 4 6 3 2 2" xfId="5237" xr:uid="{00000000-0005-0000-0000-000065140000}"/>
    <cellStyle name="0_6134_BUDGET_27Jan09 4 6 3 3" xfId="5238" xr:uid="{00000000-0005-0000-0000-000066140000}"/>
    <cellStyle name="0_6134_BUDGET_27Jan09 4 6 3 3 2" xfId="5239" xr:uid="{00000000-0005-0000-0000-000067140000}"/>
    <cellStyle name="0_6134_BUDGET_27Jan09 4 6 3 4" xfId="5240" xr:uid="{00000000-0005-0000-0000-000068140000}"/>
    <cellStyle name="0_6134_BUDGET_27Jan09 4 6 4" xfId="5241" xr:uid="{00000000-0005-0000-0000-000069140000}"/>
    <cellStyle name="0_6134_BUDGET_27Jan09 4 6 4 2" xfId="5242" xr:uid="{00000000-0005-0000-0000-00006A140000}"/>
    <cellStyle name="0_6134_BUDGET_27Jan09 4 6 4 2 2" xfId="5243" xr:uid="{00000000-0005-0000-0000-00006B140000}"/>
    <cellStyle name="0_6134_BUDGET_27Jan09 4 6 4 3" xfId="5244" xr:uid="{00000000-0005-0000-0000-00006C140000}"/>
    <cellStyle name="0_6134_BUDGET_27Jan09 4 6 4 3 2" xfId="5245" xr:uid="{00000000-0005-0000-0000-00006D140000}"/>
    <cellStyle name="0_6134_BUDGET_27Jan09 4 6 4 4" xfId="5246" xr:uid="{00000000-0005-0000-0000-00006E140000}"/>
    <cellStyle name="0_6134_BUDGET_27Jan09 4 6 5" xfId="5247" xr:uid="{00000000-0005-0000-0000-00006F140000}"/>
    <cellStyle name="0_6134_BUDGET_27Jan09 4 6 5 2" xfId="5248" xr:uid="{00000000-0005-0000-0000-000070140000}"/>
    <cellStyle name="0_6134_BUDGET_27Jan09 4 6 5 2 2" xfId="5249" xr:uid="{00000000-0005-0000-0000-000071140000}"/>
    <cellStyle name="0_6134_BUDGET_27Jan09 4 6 5 3" xfId="5250" xr:uid="{00000000-0005-0000-0000-000072140000}"/>
    <cellStyle name="0_6134_BUDGET_27Jan09 4 6 5 3 2" xfId="5251" xr:uid="{00000000-0005-0000-0000-000073140000}"/>
    <cellStyle name="0_6134_BUDGET_27Jan09 4 6 5 4" xfId="5252" xr:uid="{00000000-0005-0000-0000-000074140000}"/>
    <cellStyle name="0_6134_BUDGET_27Jan09 4 6 6" xfId="5253" xr:uid="{00000000-0005-0000-0000-000075140000}"/>
    <cellStyle name="0_6134_BUDGET_27Jan09 4 6 6 2" xfId="5254" xr:uid="{00000000-0005-0000-0000-000076140000}"/>
    <cellStyle name="0_6134_BUDGET_27Jan09 4 6 7" xfId="5255" xr:uid="{00000000-0005-0000-0000-000077140000}"/>
    <cellStyle name="0_6134_BUDGET_27Jan09 4 6 7 2" xfId="5256" xr:uid="{00000000-0005-0000-0000-000078140000}"/>
    <cellStyle name="0_6134_BUDGET_27Jan09 4 6 8" xfId="5257" xr:uid="{00000000-0005-0000-0000-000079140000}"/>
    <cellStyle name="0_6134_BUDGET_27Jan09 4 7" xfId="5258" xr:uid="{00000000-0005-0000-0000-00007A140000}"/>
    <cellStyle name="0_6134_BUDGET_27Jan09 4 7 2" xfId="5259" xr:uid="{00000000-0005-0000-0000-00007B140000}"/>
    <cellStyle name="0_6134_BUDGET_27Jan09 4 7 2 2" xfId="5260" xr:uid="{00000000-0005-0000-0000-00007C140000}"/>
    <cellStyle name="0_6134_BUDGET_27Jan09 4 7 2 2 2" xfId="5261" xr:uid="{00000000-0005-0000-0000-00007D140000}"/>
    <cellStyle name="0_6134_BUDGET_27Jan09 4 7 2 3" xfId="5262" xr:uid="{00000000-0005-0000-0000-00007E140000}"/>
    <cellStyle name="0_6134_BUDGET_27Jan09 4 7 2 3 2" xfId="5263" xr:uid="{00000000-0005-0000-0000-00007F140000}"/>
    <cellStyle name="0_6134_BUDGET_27Jan09 4 7 2 4" xfId="5264" xr:uid="{00000000-0005-0000-0000-000080140000}"/>
    <cellStyle name="0_6134_BUDGET_27Jan09 4 7 3" xfId="5265" xr:uid="{00000000-0005-0000-0000-000081140000}"/>
    <cellStyle name="0_6134_BUDGET_27Jan09 4 7 3 2" xfId="5266" xr:uid="{00000000-0005-0000-0000-000082140000}"/>
    <cellStyle name="0_6134_BUDGET_27Jan09 4 7 3 2 2" xfId="5267" xr:uid="{00000000-0005-0000-0000-000083140000}"/>
    <cellStyle name="0_6134_BUDGET_27Jan09 4 7 3 3" xfId="5268" xr:uid="{00000000-0005-0000-0000-000084140000}"/>
    <cellStyle name="0_6134_BUDGET_27Jan09 4 7 3 3 2" xfId="5269" xr:uid="{00000000-0005-0000-0000-000085140000}"/>
    <cellStyle name="0_6134_BUDGET_27Jan09 4 7 3 4" xfId="5270" xr:uid="{00000000-0005-0000-0000-000086140000}"/>
    <cellStyle name="0_6134_BUDGET_27Jan09 4 7 4" xfId="5271" xr:uid="{00000000-0005-0000-0000-000087140000}"/>
    <cellStyle name="0_6134_BUDGET_27Jan09 4 7 4 2" xfId="5272" xr:uid="{00000000-0005-0000-0000-000088140000}"/>
    <cellStyle name="0_6134_BUDGET_27Jan09 4 7 5" xfId="5273" xr:uid="{00000000-0005-0000-0000-000089140000}"/>
    <cellStyle name="0_6134_BUDGET_27Jan09 4 7 5 2" xfId="5274" xr:uid="{00000000-0005-0000-0000-00008A140000}"/>
    <cellStyle name="0_6134_BUDGET_27Jan09 4 7 6" xfId="5275" xr:uid="{00000000-0005-0000-0000-00008B140000}"/>
    <cellStyle name="0_6134_BUDGET_27Jan09 4 8" xfId="5276" xr:uid="{00000000-0005-0000-0000-00008C140000}"/>
    <cellStyle name="0_6134_BUDGET_27Jan09 4 8 2" xfId="5277" xr:uid="{00000000-0005-0000-0000-00008D140000}"/>
    <cellStyle name="0_6134_BUDGET_27Jan09 4 8 2 2" xfId="5278" xr:uid="{00000000-0005-0000-0000-00008E140000}"/>
    <cellStyle name="0_6134_BUDGET_27Jan09 4 8 3" xfId="5279" xr:uid="{00000000-0005-0000-0000-00008F140000}"/>
    <cellStyle name="0_6134_BUDGET_27Jan09 4 8 3 2" xfId="5280" xr:uid="{00000000-0005-0000-0000-000090140000}"/>
    <cellStyle name="0_6134_BUDGET_27Jan09 4 8 4" xfId="5281" xr:uid="{00000000-0005-0000-0000-000091140000}"/>
    <cellStyle name="0_6134_BUDGET_27Jan09 4 9" xfId="5282" xr:uid="{00000000-0005-0000-0000-000092140000}"/>
    <cellStyle name="0_6134_BUDGET_27Jan09 4 9 2" xfId="5283" xr:uid="{00000000-0005-0000-0000-000093140000}"/>
    <cellStyle name="0_6134_BUDGET_27Jan09 4 9 2 2" xfId="5284" xr:uid="{00000000-0005-0000-0000-000094140000}"/>
    <cellStyle name="0_6134_BUDGET_27Jan09 4 9 3" xfId="5285" xr:uid="{00000000-0005-0000-0000-000095140000}"/>
    <cellStyle name="0_6134_BUDGET_27Jan09 4 9 3 2" xfId="5286" xr:uid="{00000000-0005-0000-0000-000096140000}"/>
    <cellStyle name="0_6134_BUDGET_27Jan09 4 9 4" xfId="5287" xr:uid="{00000000-0005-0000-0000-000097140000}"/>
    <cellStyle name="0_6134_BUDGET_27Jan09 40" xfId="5288" xr:uid="{00000000-0005-0000-0000-000098140000}"/>
    <cellStyle name="0_6134_BUDGET_27Jan09 41" xfId="5289" xr:uid="{00000000-0005-0000-0000-000099140000}"/>
    <cellStyle name="0_6134_BUDGET_27Jan09 42" xfId="5290" xr:uid="{00000000-0005-0000-0000-00009A140000}"/>
    <cellStyle name="0_6134_BUDGET_27Jan09 43" xfId="5291" xr:uid="{00000000-0005-0000-0000-00009B140000}"/>
    <cellStyle name="0_6134_BUDGET_27Jan09 44" xfId="5292" xr:uid="{00000000-0005-0000-0000-00009C140000}"/>
    <cellStyle name="0_6134_BUDGET_27Jan09 45" xfId="5293" xr:uid="{00000000-0005-0000-0000-00009D140000}"/>
    <cellStyle name="0_6134_BUDGET_27Jan09 46" xfId="5294" xr:uid="{00000000-0005-0000-0000-00009E140000}"/>
    <cellStyle name="0_6134_BUDGET_27Jan09 47" xfId="5295" xr:uid="{00000000-0005-0000-0000-00009F140000}"/>
    <cellStyle name="0_6134_BUDGET_27Jan09 48" xfId="5296" xr:uid="{00000000-0005-0000-0000-0000A0140000}"/>
    <cellStyle name="0_6134_BUDGET_27Jan09 49" xfId="5297" xr:uid="{00000000-0005-0000-0000-0000A1140000}"/>
    <cellStyle name="0_6134_BUDGET_27Jan09 5" xfId="5298" xr:uid="{00000000-0005-0000-0000-0000A2140000}"/>
    <cellStyle name="0_6134_BUDGET_27Jan09 5 10" xfId="5299" xr:uid="{00000000-0005-0000-0000-0000A3140000}"/>
    <cellStyle name="0_6134_BUDGET_27Jan09 5 10 2" xfId="5300" xr:uid="{00000000-0005-0000-0000-0000A4140000}"/>
    <cellStyle name="0_6134_BUDGET_27Jan09 5 10 2 2" xfId="5301" xr:uid="{00000000-0005-0000-0000-0000A5140000}"/>
    <cellStyle name="0_6134_BUDGET_27Jan09 5 10 3" xfId="5302" xr:uid="{00000000-0005-0000-0000-0000A6140000}"/>
    <cellStyle name="0_6134_BUDGET_27Jan09 5 10 3 2" xfId="5303" xr:uid="{00000000-0005-0000-0000-0000A7140000}"/>
    <cellStyle name="0_6134_BUDGET_27Jan09 5 10 4" xfId="5304" xr:uid="{00000000-0005-0000-0000-0000A8140000}"/>
    <cellStyle name="0_6134_BUDGET_27Jan09 5 11" xfId="5305" xr:uid="{00000000-0005-0000-0000-0000A9140000}"/>
    <cellStyle name="0_6134_BUDGET_27Jan09 5 11 2" xfId="5306" xr:uid="{00000000-0005-0000-0000-0000AA140000}"/>
    <cellStyle name="0_6134_BUDGET_27Jan09 5 12" xfId="5307" xr:uid="{00000000-0005-0000-0000-0000AB140000}"/>
    <cellStyle name="0_6134_BUDGET_27Jan09 5 12 2" xfId="5308" xr:uid="{00000000-0005-0000-0000-0000AC140000}"/>
    <cellStyle name="0_6134_BUDGET_27Jan09 5 13" xfId="5309" xr:uid="{00000000-0005-0000-0000-0000AD140000}"/>
    <cellStyle name="0_6134_BUDGET_27Jan09 5 14" xfId="5310" xr:uid="{00000000-0005-0000-0000-0000AE140000}"/>
    <cellStyle name="0_6134_BUDGET_27Jan09 5 2" xfId="5311" xr:uid="{00000000-0005-0000-0000-0000AF140000}"/>
    <cellStyle name="0_6134_BUDGET_27Jan09 5 2 2" xfId="5312" xr:uid="{00000000-0005-0000-0000-0000B0140000}"/>
    <cellStyle name="0_6134_BUDGET_27Jan09 5 2 2 2" xfId="5313" xr:uid="{00000000-0005-0000-0000-0000B1140000}"/>
    <cellStyle name="0_6134_BUDGET_27Jan09 5 2 2 2 2" xfId="5314" xr:uid="{00000000-0005-0000-0000-0000B2140000}"/>
    <cellStyle name="0_6134_BUDGET_27Jan09 5 2 2 2 2 2" xfId="5315" xr:uid="{00000000-0005-0000-0000-0000B3140000}"/>
    <cellStyle name="0_6134_BUDGET_27Jan09 5 2 2 2 3" xfId="5316" xr:uid="{00000000-0005-0000-0000-0000B4140000}"/>
    <cellStyle name="0_6134_BUDGET_27Jan09 5 2 2 2 3 2" xfId="5317" xr:uid="{00000000-0005-0000-0000-0000B5140000}"/>
    <cellStyle name="0_6134_BUDGET_27Jan09 5 2 2 2 4" xfId="5318" xr:uid="{00000000-0005-0000-0000-0000B6140000}"/>
    <cellStyle name="0_6134_BUDGET_27Jan09 5 2 2 3" xfId="5319" xr:uid="{00000000-0005-0000-0000-0000B7140000}"/>
    <cellStyle name="0_6134_BUDGET_27Jan09 5 2 2 3 2" xfId="5320" xr:uid="{00000000-0005-0000-0000-0000B8140000}"/>
    <cellStyle name="0_6134_BUDGET_27Jan09 5 2 2 3 2 2" xfId="5321" xr:uid="{00000000-0005-0000-0000-0000B9140000}"/>
    <cellStyle name="0_6134_BUDGET_27Jan09 5 2 2 3 3" xfId="5322" xr:uid="{00000000-0005-0000-0000-0000BA140000}"/>
    <cellStyle name="0_6134_BUDGET_27Jan09 5 2 2 3 3 2" xfId="5323" xr:uid="{00000000-0005-0000-0000-0000BB140000}"/>
    <cellStyle name="0_6134_BUDGET_27Jan09 5 2 2 3 4" xfId="5324" xr:uid="{00000000-0005-0000-0000-0000BC140000}"/>
    <cellStyle name="0_6134_BUDGET_27Jan09 5 2 2 4" xfId="5325" xr:uid="{00000000-0005-0000-0000-0000BD140000}"/>
    <cellStyle name="0_6134_BUDGET_27Jan09 5 2 2 4 2" xfId="5326" xr:uid="{00000000-0005-0000-0000-0000BE140000}"/>
    <cellStyle name="0_6134_BUDGET_27Jan09 5 2 2 5" xfId="5327" xr:uid="{00000000-0005-0000-0000-0000BF140000}"/>
    <cellStyle name="0_6134_BUDGET_27Jan09 5 2 2 5 2" xfId="5328" xr:uid="{00000000-0005-0000-0000-0000C0140000}"/>
    <cellStyle name="0_6134_BUDGET_27Jan09 5 2 2 6" xfId="5329" xr:uid="{00000000-0005-0000-0000-0000C1140000}"/>
    <cellStyle name="0_6134_BUDGET_27Jan09 5 2 3" xfId="5330" xr:uid="{00000000-0005-0000-0000-0000C2140000}"/>
    <cellStyle name="0_6134_BUDGET_27Jan09 5 2 3 2" xfId="5331" xr:uid="{00000000-0005-0000-0000-0000C3140000}"/>
    <cellStyle name="0_6134_BUDGET_27Jan09 5 2 3 2 2" xfId="5332" xr:uid="{00000000-0005-0000-0000-0000C4140000}"/>
    <cellStyle name="0_6134_BUDGET_27Jan09 5 2 3 3" xfId="5333" xr:uid="{00000000-0005-0000-0000-0000C5140000}"/>
    <cellStyle name="0_6134_BUDGET_27Jan09 5 2 3 3 2" xfId="5334" xr:uid="{00000000-0005-0000-0000-0000C6140000}"/>
    <cellStyle name="0_6134_BUDGET_27Jan09 5 2 3 4" xfId="5335" xr:uid="{00000000-0005-0000-0000-0000C7140000}"/>
    <cellStyle name="0_6134_BUDGET_27Jan09 5 2 4" xfId="5336" xr:uid="{00000000-0005-0000-0000-0000C8140000}"/>
    <cellStyle name="0_6134_BUDGET_27Jan09 5 2 4 2" xfId="5337" xr:uid="{00000000-0005-0000-0000-0000C9140000}"/>
    <cellStyle name="0_6134_BUDGET_27Jan09 5 2 4 2 2" xfId="5338" xr:uid="{00000000-0005-0000-0000-0000CA140000}"/>
    <cellStyle name="0_6134_BUDGET_27Jan09 5 2 4 3" xfId="5339" xr:uid="{00000000-0005-0000-0000-0000CB140000}"/>
    <cellStyle name="0_6134_BUDGET_27Jan09 5 2 4 3 2" xfId="5340" xr:uid="{00000000-0005-0000-0000-0000CC140000}"/>
    <cellStyle name="0_6134_BUDGET_27Jan09 5 2 4 4" xfId="5341" xr:uid="{00000000-0005-0000-0000-0000CD140000}"/>
    <cellStyle name="0_6134_BUDGET_27Jan09 5 2 5" xfId="5342" xr:uid="{00000000-0005-0000-0000-0000CE140000}"/>
    <cellStyle name="0_6134_BUDGET_27Jan09 5 2 5 2" xfId="5343" xr:uid="{00000000-0005-0000-0000-0000CF140000}"/>
    <cellStyle name="0_6134_BUDGET_27Jan09 5 2 5 2 2" xfId="5344" xr:uid="{00000000-0005-0000-0000-0000D0140000}"/>
    <cellStyle name="0_6134_BUDGET_27Jan09 5 2 5 3" xfId="5345" xr:uid="{00000000-0005-0000-0000-0000D1140000}"/>
    <cellStyle name="0_6134_BUDGET_27Jan09 5 2 5 3 2" xfId="5346" xr:uid="{00000000-0005-0000-0000-0000D2140000}"/>
    <cellStyle name="0_6134_BUDGET_27Jan09 5 2 5 4" xfId="5347" xr:uid="{00000000-0005-0000-0000-0000D3140000}"/>
    <cellStyle name="0_6134_BUDGET_27Jan09 5 2 6" xfId="5348" xr:uid="{00000000-0005-0000-0000-0000D4140000}"/>
    <cellStyle name="0_6134_BUDGET_27Jan09 5 2 6 2" xfId="5349" xr:uid="{00000000-0005-0000-0000-0000D5140000}"/>
    <cellStyle name="0_6134_BUDGET_27Jan09 5 2 7" xfId="5350" xr:uid="{00000000-0005-0000-0000-0000D6140000}"/>
    <cellStyle name="0_6134_BUDGET_27Jan09 5 2 7 2" xfId="5351" xr:uid="{00000000-0005-0000-0000-0000D7140000}"/>
    <cellStyle name="0_6134_BUDGET_27Jan09 5 2 8" xfId="5352" xr:uid="{00000000-0005-0000-0000-0000D8140000}"/>
    <cellStyle name="0_6134_BUDGET_27Jan09 5 3" xfId="5353" xr:uid="{00000000-0005-0000-0000-0000D9140000}"/>
    <cellStyle name="0_6134_BUDGET_27Jan09 5 3 2" xfId="5354" xr:uid="{00000000-0005-0000-0000-0000DA140000}"/>
    <cellStyle name="0_6134_BUDGET_27Jan09 5 3 2 2" xfId="5355" xr:uid="{00000000-0005-0000-0000-0000DB140000}"/>
    <cellStyle name="0_6134_BUDGET_27Jan09 5 3 2 2 2" xfId="5356" xr:uid="{00000000-0005-0000-0000-0000DC140000}"/>
    <cellStyle name="0_6134_BUDGET_27Jan09 5 3 2 2 2 2" xfId="5357" xr:uid="{00000000-0005-0000-0000-0000DD140000}"/>
    <cellStyle name="0_6134_BUDGET_27Jan09 5 3 2 2 3" xfId="5358" xr:uid="{00000000-0005-0000-0000-0000DE140000}"/>
    <cellStyle name="0_6134_BUDGET_27Jan09 5 3 2 2 3 2" xfId="5359" xr:uid="{00000000-0005-0000-0000-0000DF140000}"/>
    <cellStyle name="0_6134_BUDGET_27Jan09 5 3 2 2 4" xfId="5360" xr:uid="{00000000-0005-0000-0000-0000E0140000}"/>
    <cellStyle name="0_6134_BUDGET_27Jan09 5 3 2 3" xfId="5361" xr:uid="{00000000-0005-0000-0000-0000E1140000}"/>
    <cellStyle name="0_6134_BUDGET_27Jan09 5 3 2 3 2" xfId="5362" xr:uid="{00000000-0005-0000-0000-0000E2140000}"/>
    <cellStyle name="0_6134_BUDGET_27Jan09 5 3 2 3 2 2" xfId="5363" xr:uid="{00000000-0005-0000-0000-0000E3140000}"/>
    <cellStyle name="0_6134_BUDGET_27Jan09 5 3 2 3 3" xfId="5364" xr:uid="{00000000-0005-0000-0000-0000E4140000}"/>
    <cellStyle name="0_6134_BUDGET_27Jan09 5 3 2 3 3 2" xfId="5365" xr:uid="{00000000-0005-0000-0000-0000E5140000}"/>
    <cellStyle name="0_6134_BUDGET_27Jan09 5 3 2 3 4" xfId="5366" xr:uid="{00000000-0005-0000-0000-0000E6140000}"/>
    <cellStyle name="0_6134_BUDGET_27Jan09 5 3 2 4" xfId="5367" xr:uid="{00000000-0005-0000-0000-0000E7140000}"/>
    <cellStyle name="0_6134_BUDGET_27Jan09 5 3 2 4 2" xfId="5368" xr:uid="{00000000-0005-0000-0000-0000E8140000}"/>
    <cellStyle name="0_6134_BUDGET_27Jan09 5 3 2 5" xfId="5369" xr:uid="{00000000-0005-0000-0000-0000E9140000}"/>
    <cellStyle name="0_6134_BUDGET_27Jan09 5 3 2 5 2" xfId="5370" xr:uid="{00000000-0005-0000-0000-0000EA140000}"/>
    <cellStyle name="0_6134_BUDGET_27Jan09 5 3 2 6" xfId="5371" xr:uid="{00000000-0005-0000-0000-0000EB140000}"/>
    <cellStyle name="0_6134_BUDGET_27Jan09 5 3 3" xfId="5372" xr:uid="{00000000-0005-0000-0000-0000EC140000}"/>
    <cellStyle name="0_6134_BUDGET_27Jan09 5 3 3 2" xfId="5373" xr:uid="{00000000-0005-0000-0000-0000ED140000}"/>
    <cellStyle name="0_6134_BUDGET_27Jan09 5 3 3 2 2" xfId="5374" xr:uid="{00000000-0005-0000-0000-0000EE140000}"/>
    <cellStyle name="0_6134_BUDGET_27Jan09 5 3 3 3" xfId="5375" xr:uid="{00000000-0005-0000-0000-0000EF140000}"/>
    <cellStyle name="0_6134_BUDGET_27Jan09 5 3 3 3 2" xfId="5376" xr:uid="{00000000-0005-0000-0000-0000F0140000}"/>
    <cellStyle name="0_6134_BUDGET_27Jan09 5 3 3 4" xfId="5377" xr:uid="{00000000-0005-0000-0000-0000F1140000}"/>
    <cellStyle name="0_6134_BUDGET_27Jan09 5 3 4" xfId="5378" xr:uid="{00000000-0005-0000-0000-0000F2140000}"/>
    <cellStyle name="0_6134_BUDGET_27Jan09 5 3 4 2" xfId="5379" xr:uid="{00000000-0005-0000-0000-0000F3140000}"/>
    <cellStyle name="0_6134_BUDGET_27Jan09 5 3 4 2 2" xfId="5380" xr:uid="{00000000-0005-0000-0000-0000F4140000}"/>
    <cellStyle name="0_6134_BUDGET_27Jan09 5 3 4 3" xfId="5381" xr:uid="{00000000-0005-0000-0000-0000F5140000}"/>
    <cellStyle name="0_6134_BUDGET_27Jan09 5 3 4 3 2" xfId="5382" xr:uid="{00000000-0005-0000-0000-0000F6140000}"/>
    <cellStyle name="0_6134_BUDGET_27Jan09 5 3 4 4" xfId="5383" xr:uid="{00000000-0005-0000-0000-0000F7140000}"/>
    <cellStyle name="0_6134_BUDGET_27Jan09 5 3 5" xfId="5384" xr:uid="{00000000-0005-0000-0000-0000F8140000}"/>
    <cellStyle name="0_6134_BUDGET_27Jan09 5 3 5 2" xfId="5385" xr:uid="{00000000-0005-0000-0000-0000F9140000}"/>
    <cellStyle name="0_6134_BUDGET_27Jan09 5 3 5 2 2" xfId="5386" xr:uid="{00000000-0005-0000-0000-0000FA140000}"/>
    <cellStyle name="0_6134_BUDGET_27Jan09 5 3 5 3" xfId="5387" xr:uid="{00000000-0005-0000-0000-0000FB140000}"/>
    <cellStyle name="0_6134_BUDGET_27Jan09 5 3 5 3 2" xfId="5388" xr:uid="{00000000-0005-0000-0000-0000FC140000}"/>
    <cellStyle name="0_6134_BUDGET_27Jan09 5 3 5 4" xfId="5389" xr:uid="{00000000-0005-0000-0000-0000FD140000}"/>
    <cellStyle name="0_6134_BUDGET_27Jan09 5 3 6" xfId="5390" xr:uid="{00000000-0005-0000-0000-0000FE140000}"/>
    <cellStyle name="0_6134_BUDGET_27Jan09 5 3 6 2" xfId="5391" xr:uid="{00000000-0005-0000-0000-0000FF140000}"/>
    <cellStyle name="0_6134_BUDGET_27Jan09 5 3 7" xfId="5392" xr:uid="{00000000-0005-0000-0000-000000150000}"/>
    <cellStyle name="0_6134_BUDGET_27Jan09 5 3 7 2" xfId="5393" xr:uid="{00000000-0005-0000-0000-000001150000}"/>
    <cellStyle name="0_6134_BUDGET_27Jan09 5 3 8" xfId="5394" xr:uid="{00000000-0005-0000-0000-000002150000}"/>
    <cellStyle name="0_6134_BUDGET_27Jan09 5 4" xfId="5395" xr:uid="{00000000-0005-0000-0000-000003150000}"/>
    <cellStyle name="0_6134_BUDGET_27Jan09 5 4 2" xfId="5396" xr:uid="{00000000-0005-0000-0000-000004150000}"/>
    <cellStyle name="0_6134_BUDGET_27Jan09 5 4 2 2" xfId="5397" xr:uid="{00000000-0005-0000-0000-000005150000}"/>
    <cellStyle name="0_6134_BUDGET_27Jan09 5 4 2 2 2" xfId="5398" xr:uid="{00000000-0005-0000-0000-000006150000}"/>
    <cellStyle name="0_6134_BUDGET_27Jan09 5 4 2 2 2 2" xfId="5399" xr:uid="{00000000-0005-0000-0000-000007150000}"/>
    <cellStyle name="0_6134_BUDGET_27Jan09 5 4 2 2 3" xfId="5400" xr:uid="{00000000-0005-0000-0000-000008150000}"/>
    <cellStyle name="0_6134_BUDGET_27Jan09 5 4 2 2 3 2" xfId="5401" xr:uid="{00000000-0005-0000-0000-000009150000}"/>
    <cellStyle name="0_6134_BUDGET_27Jan09 5 4 2 2 4" xfId="5402" xr:uid="{00000000-0005-0000-0000-00000A150000}"/>
    <cellStyle name="0_6134_BUDGET_27Jan09 5 4 2 3" xfId="5403" xr:uid="{00000000-0005-0000-0000-00000B150000}"/>
    <cellStyle name="0_6134_BUDGET_27Jan09 5 4 2 3 2" xfId="5404" xr:uid="{00000000-0005-0000-0000-00000C150000}"/>
    <cellStyle name="0_6134_BUDGET_27Jan09 5 4 2 3 2 2" xfId="5405" xr:uid="{00000000-0005-0000-0000-00000D150000}"/>
    <cellStyle name="0_6134_BUDGET_27Jan09 5 4 2 3 3" xfId="5406" xr:uid="{00000000-0005-0000-0000-00000E150000}"/>
    <cellStyle name="0_6134_BUDGET_27Jan09 5 4 2 3 3 2" xfId="5407" xr:uid="{00000000-0005-0000-0000-00000F150000}"/>
    <cellStyle name="0_6134_BUDGET_27Jan09 5 4 2 3 4" xfId="5408" xr:uid="{00000000-0005-0000-0000-000010150000}"/>
    <cellStyle name="0_6134_BUDGET_27Jan09 5 4 2 4" xfId="5409" xr:uid="{00000000-0005-0000-0000-000011150000}"/>
    <cellStyle name="0_6134_BUDGET_27Jan09 5 4 2 4 2" xfId="5410" xr:uid="{00000000-0005-0000-0000-000012150000}"/>
    <cellStyle name="0_6134_BUDGET_27Jan09 5 4 2 5" xfId="5411" xr:uid="{00000000-0005-0000-0000-000013150000}"/>
    <cellStyle name="0_6134_BUDGET_27Jan09 5 4 2 5 2" xfId="5412" xr:uid="{00000000-0005-0000-0000-000014150000}"/>
    <cellStyle name="0_6134_BUDGET_27Jan09 5 4 2 6" xfId="5413" xr:uid="{00000000-0005-0000-0000-000015150000}"/>
    <cellStyle name="0_6134_BUDGET_27Jan09 5 4 3" xfId="5414" xr:uid="{00000000-0005-0000-0000-000016150000}"/>
    <cellStyle name="0_6134_BUDGET_27Jan09 5 4 3 2" xfId="5415" xr:uid="{00000000-0005-0000-0000-000017150000}"/>
    <cellStyle name="0_6134_BUDGET_27Jan09 5 4 3 2 2" xfId="5416" xr:uid="{00000000-0005-0000-0000-000018150000}"/>
    <cellStyle name="0_6134_BUDGET_27Jan09 5 4 3 3" xfId="5417" xr:uid="{00000000-0005-0000-0000-000019150000}"/>
    <cellStyle name="0_6134_BUDGET_27Jan09 5 4 3 3 2" xfId="5418" xr:uid="{00000000-0005-0000-0000-00001A150000}"/>
    <cellStyle name="0_6134_BUDGET_27Jan09 5 4 3 4" xfId="5419" xr:uid="{00000000-0005-0000-0000-00001B150000}"/>
    <cellStyle name="0_6134_BUDGET_27Jan09 5 4 4" xfId="5420" xr:uid="{00000000-0005-0000-0000-00001C150000}"/>
    <cellStyle name="0_6134_BUDGET_27Jan09 5 4 4 2" xfId="5421" xr:uid="{00000000-0005-0000-0000-00001D150000}"/>
    <cellStyle name="0_6134_BUDGET_27Jan09 5 4 4 2 2" xfId="5422" xr:uid="{00000000-0005-0000-0000-00001E150000}"/>
    <cellStyle name="0_6134_BUDGET_27Jan09 5 4 4 3" xfId="5423" xr:uid="{00000000-0005-0000-0000-00001F150000}"/>
    <cellStyle name="0_6134_BUDGET_27Jan09 5 4 4 3 2" xfId="5424" xr:uid="{00000000-0005-0000-0000-000020150000}"/>
    <cellStyle name="0_6134_BUDGET_27Jan09 5 4 4 4" xfId="5425" xr:uid="{00000000-0005-0000-0000-000021150000}"/>
    <cellStyle name="0_6134_BUDGET_27Jan09 5 4 5" xfId="5426" xr:uid="{00000000-0005-0000-0000-000022150000}"/>
    <cellStyle name="0_6134_BUDGET_27Jan09 5 4 5 2" xfId="5427" xr:uid="{00000000-0005-0000-0000-000023150000}"/>
    <cellStyle name="0_6134_BUDGET_27Jan09 5 4 5 2 2" xfId="5428" xr:uid="{00000000-0005-0000-0000-000024150000}"/>
    <cellStyle name="0_6134_BUDGET_27Jan09 5 4 5 3" xfId="5429" xr:uid="{00000000-0005-0000-0000-000025150000}"/>
    <cellStyle name="0_6134_BUDGET_27Jan09 5 4 5 3 2" xfId="5430" xr:uid="{00000000-0005-0000-0000-000026150000}"/>
    <cellStyle name="0_6134_BUDGET_27Jan09 5 4 5 4" xfId="5431" xr:uid="{00000000-0005-0000-0000-000027150000}"/>
    <cellStyle name="0_6134_BUDGET_27Jan09 5 4 6" xfId="5432" xr:uid="{00000000-0005-0000-0000-000028150000}"/>
    <cellStyle name="0_6134_BUDGET_27Jan09 5 4 6 2" xfId="5433" xr:uid="{00000000-0005-0000-0000-000029150000}"/>
    <cellStyle name="0_6134_BUDGET_27Jan09 5 4 7" xfId="5434" xr:uid="{00000000-0005-0000-0000-00002A150000}"/>
    <cellStyle name="0_6134_BUDGET_27Jan09 5 4 7 2" xfId="5435" xr:uid="{00000000-0005-0000-0000-00002B150000}"/>
    <cellStyle name="0_6134_BUDGET_27Jan09 5 4 8" xfId="5436" xr:uid="{00000000-0005-0000-0000-00002C150000}"/>
    <cellStyle name="0_6134_BUDGET_27Jan09 5 5" xfId="5437" xr:uid="{00000000-0005-0000-0000-00002D150000}"/>
    <cellStyle name="0_6134_BUDGET_27Jan09 5 5 2" xfId="5438" xr:uid="{00000000-0005-0000-0000-00002E150000}"/>
    <cellStyle name="0_6134_BUDGET_27Jan09 5 5 2 2" xfId="5439" xr:uid="{00000000-0005-0000-0000-00002F150000}"/>
    <cellStyle name="0_6134_BUDGET_27Jan09 5 5 2 2 2" xfId="5440" xr:uid="{00000000-0005-0000-0000-000030150000}"/>
    <cellStyle name="0_6134_BUDGET_27Jan09 5 5 2 2 2 2" xfId="5441" xr:uid="{00000000-0005-0000-0000-000031150000}"/>
    <cellStyle name="0_6134_BUDGET_27Jan09 5 5 2 2 3" xfId="5442" xr:uid="{00000000-0005-0000-0000-000032150000}"/>
    <cellStyle name="0_6134_BUDGET_27Jan09 5 5 2 2 3 2" xfId="5443" xr:uid="{00000000-0005-0000-0000-000033150000}"/>
    <cellStyle name="0_6134_BUDGET_27Jan09 5 5 2 2 4" xfId="5444" xr:uid="{00000000-0005-0000-0000-000034150000}"/>
    <cellStyle name="0_6134_BUDGET_27Jan09 5 5 2 3" xfId="5445" xr:uid="{00000000-0005-0000-0000-000035150000}"/>
    <cellStyle name="0_6134_BUDGET_27Jan09 5 5 2 3 2" xfId="5446" xr:uid="{00000000-0005-0000-0000-000036150000}"/>
    <cellStyle name="0_6134_BUDGET_27Jan09 5 5 2 3 2 2" xfId="5447" xr:uid="{00000000-0005-0000-0000-000037150000}"/>
    <cellStyle name="0_6134_BUDGET_27Jan09 5 5 2 3 3" xfId="5448" xr:uid="{00000000-0005-0000-0000-000038150000}"/>
    <cellStyle name="0_6134_BUDGET_27Jan09 5 5 2 3 3 2" xfId="5449" xr:uid="{00000000-0005-0000-0000-000039150000}"/>
    <cellStyle name="0_6134_BUDGET_27Jan09 5 5 2 3 4" xfId="5450" xr:uid="{00000000-0005-0000-0000-00003A150000}"/>
    <cellStyle name="0_6134_BUDGET_27Jan09 5 5 2 4" xfId="5451" xr:uid="{00000000-0005-0000-0000-00003B150000}"/>
    <cellStyle name="0_6134_BUDGET_27Jan09 5 5 2 4 2" xfId="5452" xr:uid="{00000000-0005-0000-0000-00003C150000}"/>
    <cellStyle name="0_6134_BUDGET_27Jan09 5 5 2 5" xfId="5453" xr:uid="{00000000-0005-0000-0000-00003D150000}"/>
    <cellStyle name="0_6134_BUDGET_27Jan09 5 5 2 5 2" xfId="5454" xr:uid="{00000000-0005-0000-0000-00003E150000}"/>
    <cellStyle name="0_6134_BUDGET_27Jan09 5 5 2 6" xfId="5455" xr:uid="{00000000-0005-0000-0000-00003F150000}"/>
    <cellStyle name="0_6134_BUDGET_27Jan09 5 5 3" xfId="5456" xr:uid="{00000000-0005-0000-0000-000040150000}"/>
    <cellStyle name="0_6134_BUDGET_27Jan09 5 5 3 2" xfId="5457" xr:uid="{00000000-0005-0000-0000-000041150000}"/>
    <cellStyle name="0_6134_BUDGET_27Jan09 5 5 3 2 2" xfId="5458" xr:uid="{00000000-0005-0000-0000-000042150000}"/>
    <cellStyle name="0_6134_BUDGET_27Jan09 5 5 3 3" xfId="5459" xr:uid="{00000000-0005-0000-0000-000043150000}"/>
    <cellStyle name="0_6134_BUDGET_27Jan09 5 5 3 3 2" xfId="5460" xr:uid="{00000000-0005-0000-0000-000044150000}"/>
    <cellStyle name="0_6134_BUDGET_27Jan09 5 5 3 4" xfId="5461" xr:uid="{00000000-0005-0000-0000-000045150000}"/>
    <cellStyle name="0_6134_BUDGET_27Jan09 5 5 4" xfId="5462" xr:uid="{00000000-0005-0000-0000-000046150000}"/>
    <cellStyle name="0_6134_BUDGET_27Jan09 5 5 4 2" xfId="5463" xr:uid="{00000000-0005-0000-0000-000047150000}"/>
    <cellStyle name="0_6134_BUDGET_27Jan09 5 5 4 2 2" xfId="5464" xr:uid="{00000000-0005-0000-0000-000048150000}"/>
    <cellStyle name="0_6134_BUDGET_27Jan09 5 5 4 3" xfId="5465" xr:uid="{00000000-0005-0000-0000-000049150000}"/>
    <cellStyle name="0_6134_BUDGET_27Jan09 5 5 4 3 2" xfId="5466" xr:uid="{00000000-0005-0000-0000-00004A150000}"/>
    <cellStyle name="0_6134_BUDGET_27Jan09 5 5 4 4" xfId="5467" xr:uid="{00000000-0005-0000-0000-00004B150000}"/>
    <cellStyle name="0_6134_BUDGET_27Jan09 5 5 5" xfId="5468" xr:uid="{00000000-0005-0000-0000-00004C150000}"/>
    <cellStyle name="0_6134_BUDGET_27Jan09 5 5 5 2" xfId="5469" xr:uid="{00000000-0005-0000-0000-00004D150000}"/>
    <cellStyle name="0_6134_BUDGET_27Jan09 5 5 5 2 2" xfId="5470" xr:uid="{00000000-0005-0000-0000-00004E150000}"/>
    <cellStyle name="0_6134_BUDGET_27Jan09 5 5 5 3" xfId="5471" xr:uid="{00000000-0005-0000-0000-00004F150000}"/>
    <cellStyle name="0_6134_BUDGET_27Jan09 5 5 5 3 2" xfId="5472" xr:uid="{00000000-0005-0000-0000-000050150000}"/>
    <cellStyle name="0_6134_BUDGET_27Jan09 5 5 5 4" xfId="5473" xr:uid="{00000000-0005-0000-0000-000051150000}"/>
    <cellStyle name="0_6134_BUDGET_27Jan09 5 5 6" xfId="5474" xr:uid="{00000000-0005-0000-0000-000052150000}"/>
    <cellStyle name="0_6134_BUDGET_27Jan09 5 5 6 2" xfId="5475" xr:uid="{00000000-0005-0000-0000-000053150000}"/>
    <cellStyle name="0_6134_BUDGET_27Jan09 5 5 7" xfId="5476" xr:uid="{00000000-0005-0000-0000-000054150000}"/>
    <cellStyle name="0_6134_BUDGET_27Jan09 5 5 7 2" xfId="5477" xr:uid="{00000000-0005-0000-0000-000055150000}"/>
    <cellStyle name="0_6134_BUDGET_27Jan09 5 5 8" xfId="5478" xr:uid="{00000000-0005-0000-0000-000056150000}"/>
    <cellStyle name="0_6134_BUDGET_27Jan09 5 6" xfId="5479" xr:uid="{00000000-0005-0000-0000-000057150000}"/>
    <cellStyle name="0_6134_BUDGET_27Jan09 5 6 2" xfId="5480" xr:uid="{00000000-0005-0000-0000-000058150000}"/>
    <cellStyle name="0_6134_BUDGET_27Jan09 5 6 2 2" xfId="5481" xr:uid="{00000000-0005-0000-0000-000059150000}"/>
    <cellStyle name="0_6134_BUDGET_27Jan09 5 6 2 2 2" xfId="5482" xr:uid="{00000000-0005-0000-0000-00005A150000}"/>
    <cellStyle name="0_6134_BUDGET_27Jan09 5 6 2 2 2 2" xfId="5483" xr:uid="{00000000-0005-0000-0000-00005B150000}"/>
    <cellStyle name="0_6134_BUDGET_27Jan09 5 6 2 2 3" xfId="5484" xr:uid="{00000000-0005-0000-0000-00005C150000}"/>
    <cellStyle name="0_6134_BUDGET_27Jan09 5 6 2 2 3 2" xfId="5485" xr:uid="{00000000-0005-0000-0000-00005D150000}"/>
    <cellStyle name="0_6134_BUDGET_27Jan09 5 6 2 2 4" xfId="5486" xr:uid="{00000000-0005-0000-0000-00005E150000}"/>
    <cellStyle name="0_6134_BUDGET_27Jan09 5 6 2 3" xfId="5487" xr:uid="{00000000-0005-0000-0000-00005F150000}"/>
    <cellStyle name="0_6134_BUDGET_27Jan09 5 6 2 3 2" xfId="5488" xr:uid="{00000000-0005-0000-0000-000060150000}"/>
    <cellStyle name="0_6134_BUDGET_27Jan09 5 6 2 3 2 2" xfId="5489" xr:uid="{00000000-0005-0000-0000-000061150000}"/>
    <cellStyle name="0_6134_BUDGET_27Jan09 5 6 2 3 3" xfId="5490" xr:uid="{00000000-0005-0000-0000-000062150000}"/>
    <cellStyle name="0_6134_BUDGET_27Jan09 5 6 2 3 3 2" xfId="5491" xr:uid="{00000000-0005-0000-0000-000063150000}"/>
    <cellStyle name="0_6134_BUDGET_27Jan09 5 6 2 3 4" xfId="5492" xr:uid="{00000000-0005-0000-0000-000064150000}"/>
    <cellStyle name="0_6134_BUDGET_27Jan09 5 6 2 4" xfId="5493" xr:uid="{00000000-0005-0000-0000-000065150000}"/>
    <cellStyle name="0_6134_BUDGET_27Jan09 5 6 2 4 2" xfId="5494" xr:uid="{00000000-0005-0000-0000-000066150000}"/>
    <cellStyle name="0_6134_BUDGET_27Jan09 5 6 2 5" xfId="5495" xr:uid="{00000000-0005-0000-0000-000067150000}"/>
    <cellStyle name="0_6134_BUDGET_27Jan09 5 6 2 5 2" xfId="5496" xr:uid="{00000000-0005-0000-0000-000068150000}"/>
    <cellStyle name="0_6134_BUDGET_27Jan09 5 6 2 6" xfId="5497" xr:uid="{00000000-0005-0000-0000-000069150000}"/>
    <cellStyle name="0_6134_BUDGET_27Jan09 5 6 3" xfId="5498" xr:uid="{00000000-0005-0000-0000-00006A150000}"/>
    <cellStyle name="0_6134_BUDGET_27Jan09 5 6 3 2" xfId="5499" xr:uid="{00000000-0005-0000-0000-00006B150000}"/>
    <cellStyle name="0_6134_BUDGET_27Jan09 5 6 3 2 2" xfId="5500" xr:uid="{00000000-0005-0000-0000-00006C150000}"/>
    <cellStyle name="0_6134_BUDGET_27Jan09 5 6 3 3" xfId="5501" xr:uid="{00000000-0005-0000-0000-00006D150000}"/>
    <cellStyle name="0_6134_BUDGET_27Jan09 5 6 3 3 2" xfId="5502" xr:uid="{00000000-0005-0000-0000-00006E150000}"/>
    <cellStyle name="0_6134_BUDGET_27Jan09 5 6 3 4" xfId="5503" xr:uid="{00000000-0005-0000-0000-00006F150000}"/>
    <cellStyle name="0_6134_BUDGET_27Jan09 5 6 4" xfId="5504" xr:uid="{00000000-0005-0000-0000-000070150000}"/>
    <cellStyle name="0_6134_BUDGET_27Jan09 5 6 4 2" xfId="5505" xr:uid="{00000000-0005-0000-0000-000071150000}"/>
    <cellStyle name="0_6134_BUDGET_27Jan09 5 6 4 2 2" xfId="5506" xr:uid="{00000000-0005-0000-0000-000072150000}"/>
    <cellStyle name="0_6134_BUDGET_27Jan09 5 6 4 3" xfId="5507" xr:uid="{00000000-0005-0000-0000-000073150000}"/>
    <cellStyle name="0_6134_BUDGET_27Jan09 5 6 4 3 2" xfId="5508" xr:uid="{00000000-0005-0000-0000-000074150000}"/>
    <cellStyle name="0_6134_BUDGET_27Jan09 5 6 4 4" xfId="5509" xr:uid="{00000000-0005-0000-0000-000075150000}"/>
    <cellStyle name="0_6134_BUDGET_27Jan09 5 6 5" xfId="5510" xr:uid="{00000000-0005-0000-0000-000076150000}"/>
    <cellStyle name="0_6134_BUDGET_27Jan09 5 6 5 2" xfId="5511" xr:uid="{00000000-0005-0000-0000-000077150000}"/>
    <cellStyle name="0_6134_BUDGET_27Jan09 5 6 5 2 2" xfId="5512" xr:uid="{00000000-0005-0000-0000-000078150000}"/>
    <cellStyle name="0_6134_BUDGET_27Jan09 5 6 5 3" xfId="5513" xr:uid="{00000000-0005-0000-0000-000079150000}"/>
    <cellStyle name="0_6134_BUDGET_27Jan09 5 6 5 3 2" xfId="5514" xr:uid="{00000000-0005-0000-0000-00007A150000}"/>
    <cellStyle name="0_6134_BUDGET_27Jan09 5 6 5 4" xfId="5515" xr:uid="{00000000-0005-0000-0000-00007B150000}"/>
    <cellStyle name="0_6134_BUDGET_27Jan09 5 6 6" xfId="5516" xr:uid="{00000000-0005-0000-0000-00007C150000}"/>
    <cellStyle name="0_6134_BUDGET_27Jan09 5 6 6 2" xfId="5517" xr:uid="{00000000-0005-0000-0000-00007D150000}"/>
    <cellStyle name="0_6134_BUDGET_27Jan09 5 6 7" xfId="5518" xr:uid="{00000000-0005-0000-0000-00007E150000}"/>
    <cellStyle name="0_6134_BUDGET_27Jan09 5 6 7 2" xfId="5519" xr:uid="{00000000-0005-0000-0000-00007F150000}"/>
    <cellStyle name="0_6134_BUDGET_27Jan09 5 6 8" xfId="5520" xr:uid="{00000000-0005-0000-0000-000080150000}"/>
    <cellStyle name="0_6134_BUDGET_27Jan09 5 7" xfId="5521" xr:uid="{00000000-0005-0000-0000-000081150000}"/>
    <cellStyle name="0_6134_BUDGET_27Jan09 5 7 2" xfId="5522" xr:uid="{00000000-0005-0000-0000-000082150000}"/>
    <cellStyle name="0_6134_BUDGET_27Jan09 5 7 2 2" xfId="5523" xr:uid="{00000000-0005-0000-0000-000083150000}"/>
    <cellStyle name="0_6134_BUDGET_27Jan09 5 7 2 2 2" xfId="5524" xr:uid="{00000000-0005-0000-0000-000084150000}"/>
    <cellStyle name="0_6134_BUDGET_27Jan09 5 7 2 3" xfId="5525" xr:uid="{00000000-0005-0000-0000-000085150000}"/>
    <cellStyle name="0_6134_BUDGET_27Jan09 5 7 2 3 2" xfId="5526" xr:uid="{00000000-0005-0000-0000-000086150000}"/>
    <cellStyle name="0_6134_BUDGET_27Jan09 5 7 2 4" xfId="5527" xr:uid="{00000000-0005-0000-0000-000087150000}"/>
    <cellStyle name="0_6134_BUDGET_27Jan09 5 7 3" xfId="5528" xr:uid="{00000000-0005-0000-0000-000088150000}"/>
    <cellStyle name="0_6134_BUDGET_27Jan09 5 7 3 2" xfId="5529" xr:uid="{00000000-0005-0000-0000-000089150000}"/>
    <cellStyle name="0_6134_BUDGET_27Jan09 5 7 3 2 2" xfId="5530" xr:uid="{00000000-0005-0000-0000-00008A150000}"/>
    <cellStyle name="0_6134_BUDGET_27Jan09 5 7 3 3" xfId="5531" xr:uid="{00000000-0005-0000-0000-00008B150000}"/>
    <cellStyle name="0_6134_BUDGET_27Jan09 5 7 3 3 2" xfId="5532" xr:uid="{00000000-0005-0000-0000-00008C150000}"/>
    <cellStyle name="0_6134_BUDGET_27Jan09 5 7 3 4" xfId="5533" xr:uid="{00000000-0005-0000-0000-00008D150000}"/>
    <cellStyle name="0_6134_BUDGET_27Jan09 5 7 4" xfId="5534" xr:uid="{00000000-0005-0000-0000-00008E150000}"/>
    <cellStyle name="0_6134_BUDGET_27Jan09 5 7 4 2" xfId="5535" xr:uid="{00000000-0005-0000-0000-00008F150000}"/>
    <cellStyle name="0_6134_BUDGET_27Jan09 5 7 5" xfId="5536" xr:uid="{00000000-0005-0000-0000-000090150000}"/>
    <cellStyle name="0_6134_BUDGET_27Jan09 5 7 5 2" xfId="5537" xr:uid="{00000000-0005-0000-0000-000091150000}"/>
    <cellStyle name="0_6134_BUDGET_27Jan09 5 7 6" xfId="5538" xr:uid="{00000000-0005-0000-0000-000092150000}"/>
    <cellStyle name="0_6134_BUDGET_27Jan09 5 8" xfId="5539" xr:uid="{00000000-0005-0000-0000-000093150000}"/>
    <cellStyle name="0_6134_BUDGET_27Jan09 5 8 2" xfId="5540" xr:uid="{00000000-0005-0000-0000-000094150000}"/>
    <cellStyle name="0_6134_BUDGET_27Jan09 5 8 2 2" xfId="5541" xr:uid="{00000000-0005-0000-0000-000095150000}"/>
    <cellStyle name="0_6134_BUDGET_27Jan09 5 8 3" xfId="5542" xr:uid="{00000000-0005-0000-0000-000096150000}"/>
    <cellStyle name="0_6134_BUDGET_27Jan09 5 8 3 2" xfId="5543" xr:uid="{00000000-0005-0000-0000-000097150000}"/>
    <cellStyle name="0_6134_BUDGET_27Jan09 5 8 4" xfId="5544" xr:uid="{00000000-0005-0000-0000-000098150000}"/>
    <cellStyle name="0_6134_BUDGET_27Jan09 5 9" xfId="5545" xr:uid="{00000000-0005-0000-0000-000099150000}"/>
    <cellStyle name="0_6134_BUDGET_27Jan09 5 9 2" xfId="5546" xr:uid="{00000000-0005-0000-0000-00009A150000}"/>
    <cellStyle name="0_6134_BUDGET_27Jan09 5 9 2 2" xfId="5547" xr:uid="{00000000-0005-0000-0000-00009B150000}"/>
    <cellStyle name="0_6134_BUDGET_27Jan09 5 9 3" xfId="5548" xr:uid="{00000000-0005-0000-0000-00009C150000}"/>
    <cellStyle name="0_6134_BUDGET_27Jan09 5 9 3 2" xfId="5549" xr:uid="{00000000-0005-0000-0000-00009D150000}"/>
    <cellStyle name="0_6134_BUDGET_27Jan09 5 9 4" xfId="5550" xr:uid="{00000000-0005-0000-0000-00009E150000}"/>
    <cellStyle name="0_6134_BUDGET_27Jan09 50" xfId="5551" xr:uid="{00000000-0005-0000-0000-00009F150000}"/>
    <cellStyle name="0_6134_BUDGET_27Jan09 51" xfId="5552" xr:uid="{00000000-0005-0000-0000-0000A0150000}"/>
    <cellStyle name="0_6134_BUDGET_27Jan09 52" xfId="5553" xr:uid="{00000000-0005-0000-0000-0000A1150000}"/>
    <cellStyle name="0_6134_BUDGET_27Jan09 53" xfId="5554" xr:uid="{00000000-0005-0000-0000-0000A2150000}"/>
    <cellStyle name="0_6134_BUDGET_27Jan09 54" xfId="5555" xr:uid="{00000000-0005-0000-0000-0000A3150000}"/>
    <cellStyle name="0_6134_BUDGET_27Jan09 55" xfId="5556" xr:uid="{00000000-0005-0000-0000-0000A4150000}"/>
    <cellStyle name="0_6134_BUDGET_27Jan09 56" xfId="5557" xr:uid="{00000000-0005-0000-0000-0000A5150000}"/>
    <cellStyle name="0_6134_BUDGET_27Jan09 57" xfId="5558" xr:uid="{00000000-0005-0000-0000-0000A6150000}"/>
    <cellStyle name="0_6134_BUDGET_27Jan09 58" xfId="5559" xr:uid="{00000000-0005-0000-0000-0000A7150000}"/>
    <cellStyle name="0_6134_BUDGET_27Jan09 59" xfId="5560" xr:uid="{00000000-0005-0000-0000-0000A8150000}"/>
    <cellStyle name="0_6134_BUDGET_27Jan09 6" xfId="5561" xr:uid="{00000000-0005-0000-0000-0000A9150000}"/>
    <cellStyle name="0_6134_BUDGET_27Jan09 6 2" xfId="5562" xr:uid="{00000000-0005-0000-0000-0000AA150000}"/>
    <cellStyle name="0_6134_BUDGET_27Jan09 6 2 2" xfId="5563" xr:uid="{00000000-0005-0000-0000-0000AB150000}"/>
    <cellStyle name="0_6134_BUDGET_27Jan09 6 2 2 2" xfId="5564" xr:uid="{00000000-0005-0000-0000-0000AC150000}"/>
    <cellStyle name="0_6134_BUDGET_27Jan09 6 2 2 2 2" xfId="5565" xr:uid="{00000000-0005-0000-0000-0000AD150000}"/>
    <cellStyle name="0_6134_BUDGET_27Jan09 6 2 2 3" xfId="5566" xr:uid="{00000000-0005-0000-0000-0000AE150000}"/>
    <cellStyle name="0_6134_BUDGET_27Jan09 6 2 2 3 2" xfId="5567" xr:uid="{00000000-0005-0000-0000-0000AF150000}"/>
    <cellStyle name="0_6134_BUDGET_27Jan09 6 2 2 4" xfId="5568" xr:uid="{00000000-0005-0000-0000-0000B0150000}"/>
    <cellStyle name="0_6134_BUDGET_27Jan09 6 2 3" xfId="5569" xr:uid="{00000000-0005-0000-0000-0000B1150000}"/>
    <cellStyle name="0_6134_BUDGET_27Jan09 6 2 3 2" xfId="5570" xr:uid="{00000000-0005-0000-0000-0000B2150000}"/>
    <cellStyle name="0_6134_BUDGET_27Jan09 6 2 3 2 2" xfId="5571" xr:uid="{00000000-0005-0000-0000-0000B3150000}"/>
    <cellStyle name="0_6134_BUDGET_27Jan09 6 2 3 3" xfId="5572" xr:uid="{00000000-0005-0000-0000-0000B4150000}"/>
    <cellStyle name="0_6134_BUDGET_27Jan09 6 2 3 3 2" xfId="5573" xr:uid="{00000000-0005-0000-0000-0000B5150000}"/>
    <cellStyle name="0_6134_BUDGET_27Jan09 6 2 3 4" xfId="5574" xr:uid="{00000000-0005-0000-0000-0000B6150000}"/>
    <cellStyle name="0_6134_BUDGET_27Jan09 6 2 4" xfId="5575" xr:uid="{00000000-0005-0000-0000-0000B7150000}"/>
    <cellStyle name="0_6134_BUDGET_27Jan09 6 2 4 2" xfId="5576" xr:uid="{00000000-0005-0000-0000-0000B8150000}"/>
    <cellStyle name="0_6134_BUDGET_27Jan09 6 2 5" xfId="5577" xr:uid="{00000000-0005-0000-0000-0000B9150000}"/>
    <cellStyle name="0_6134_BUDGET_27Jan09 6 2 5 2" xfId="5578" xr:uid="{00000000-0005-0000-0000-0000BA150000}"/>
    <cellStyle name="0_6134_BUDGET_27Jan09 6 2 6" xfId="5579" xr:uid="{00000000-0005-0000-0000-0000BB150000}"/>
    <cellStyle name="0_6134_BUDGET_27Jan09 6 3" xfId="5580" xr:uid="{00000000-0005-0000-0000-0000BC150000}"/>
    <cellStyle name="0_6134_BUDGET_27Jan09 6 3 2" xfId="5581" xr:uid="{00000000-0005-0000-0000-0000BD150000}"/>
    <cellStyle name="0_6134_BUDGET_27Jan09 6 3 2 2" xfId="5582" xr:uid="{00000000-0005-0000-0000-0000BE150000}"/>
    <cellStyle name="0_6134_BUDGET_27Jan09 6 3 3" xfId="5583" xr:uid="{00000000-0005-0000-0000-0000BF150000}"/>
    <cellStyle name="0_6134_BUDGET_27Jan09 6 3 3 2" xfId="5584" xr:uid="{00000000-0005-0000-0000-0000C0150000}"/>
    <cellStyle name="0_6134_BUDGET_27Jan09 6 3 4" xfId="5585" xr:uid="{00000000-0005-0000-0000-0000C1150000}"/>
    <cellStyle name="0_6134_BUDGET_27Jan09 6 4" xfId="5586" xr:uid="{00000000-0005-0000-0000-0000C2150000}"/>
    <cellStyle name="0_6134_BUDGET_27Jan09 6 4 2" xfId="5587" xr:uid="{00000000-0005-0000-0000-0000C3150000}"/>
    <cellStyle name="0_6134_BUDGET_27Jan09 6 4 2 2" xfId="5588" xr:uid="{00000000-0005-0000-0000-0000C4150000}"/>
    <cellStyle name="0_6134_BUDGET_27Jan09 6 4 3" xfId="5589" xr:uid="{00000000-0005-0000-0000-0000C5150000}"/>
    <cellStyle name="0_6134_BUDGET_27Jan09 6 4 3 2" xfId="5590" xr:uid="{00000000-0005-0000-0000-0000C6150000}"/>
    <cellStyle name="0_6134_BUDGET_27Jan09 6 4 4" xfId="5591" xr:uid="{00000000-0005-0000-0000-0000C7150000}"/>
    <cellStyle name="0_6134_BUDGET_27Jan09 6 5" xfId="5592" xr:uid="{00000000-0005-0000-0000-0000C8150000}"/>
    <cellStyle name="0_6134_BUDGET_27Jan09 6 5 2" xfId="5593" xr:uid="{00000000-0005-0000-0000-0000C9150000}"/>
    <cellStyle name="0_6134_BUDGET_27Jan09 6 5 2 2" xfId="5594" xr:uid="{00000000-0005-0000-0000-0000CA150000}"/>
    <cellStyle name="0_6134_BUDGET_27Jan09 6 5 3" xfId="5595" xr:uid="{00000000-0005-0000-0000-0000CB150000}"/>
    <cellStyle name="0_6134_BUDGET_27Jan09 6 5 3 2" xfId="5596" xr:uid="{00000000-0005-0000-0000-0000CC150000}"/>
    <cellStyle name="0_6134_BUDGET_27Jan09 6 5 4" xfId="5597" xr:uid="{00000000-0005-0000-0000-0000CD150000}"/>
    <cellStyle name="0_6134_BUDGET_27Jan09 6 6" xfId="5598" xr:uid="{00000000-0005-0000-0000-0000CE150000}"/>
    <cellStyle name="0_6134_BUDGET_27Jan09 6 6 2" xfId="5599" xr:uid="{00000000-0005-0000-0000-0000CF150000}"/>
    <cellStyle name="0_6134_BUDGET_27Jan09 6 7" xfId="5600" xr:uid="{00000000-0005-0000-0000-0000D0150000}"/>
    <cellStyle name="0_6134_BUDGET_27Jan09 6 7 2" xfId="5601" xr:uid="{00000000-0005-0000-0000-0000D1150000}"/>
    <cellStyle name="0_6134_BUDGET_27Jan09 6 8" xfId="5602" xr:uid="{00000000-0005-0000-0000-0000D2150000}"/>
    <cellStyle name="0_6134_BUDGET_27Jan09 60" xfId="5603" xr:uid="{00000000-0005-0000-0000-0000D3150000}"/>
    <cellStyle name="0_6134_BUDGET_27Jan09 61" xfId="5604" xr:uid="{00000000-0005-0000-0000-0000D4150000}"/>
    <cellStyle name="0_6134_BUDGET_27Jan09 62" xfId="5605" xr:uid="{00000000-0005-0000-0000-0000D5150000}"/>
    <cellStyle name="0_6134_BUDGET_27Jan09 63" xfId="5606" xr:uid="{00000000-0005-0000-0000-0000D6150000}"/>
    <cellStyle name="0_6134_BUDGET_27Jan09 64" xfId="5607" xr:uid="{00000000-0005-0000-0000-0000D7150000}"/>
    <cellStyle name="0_6134_BUDGET_27Jan09 65" xfId="5608" xr:uid="{00000000-0005-0000-0000-0000D8150000}"/>
    <cellStyle name="0_6134_BUDGET_27Jan09 66" xfId="5609" xr:uid="{00000000-0005-0000-0000-0000D9150000}"/>
    <cellStyle name="0_6134_BUDGET_27Jan09 67" xfId="5610" xr:uid="{00000000-0005-0000-0000-0000DA150000}"/>
    <cellStyle name="0_6134_BUDGET_27Jan09 68" xfId="5611" xr:uid="{00000000-0005-0000-0000-0000DB150000}"/>
    <cellStyle name="0_6134_BUDGET_27Jan09 69" xfId="5612" xr:uid="{00000000-0005-0000-0000-0000DC150000}"/>
    <cellStyle name="0_6134_BUDGET_27Jan09 7" xfId="5613" xr:uid="{00000000-0005-0000-0000-0000DD150000}"/>
    <cellStyle name="0_6134_BUDGET_27Jan09 7 2" xfId="5614" xr:uid="{00000000-0005-0000-0000-0000DE150000}"/>
    <cellStyle name="0_6134_BUDGET_27Jan09 7 2 2" xfId="5615" xr:uid="{00000000-0005-0000-0000-0000DF150000}"/>
    <cellStyle name="0_6134_BUDGET_27Jan09 7 2 2 2" xfId="5616" xr:uid="{00000000-0005-0000-0000-0000E0150000}"/>
    <cellStyle name="0_6134_BUDGET_27Jan09 7 2 3" xfId="5617" xr:uid="{00000000-0005-0000-0000-0000E1150000}"/>
    <cellStyle name="0_6134_BUDGET_27Jan09 7 2 3 2" xfId="5618" xr:uid="{00000000-0005-0000-0000-0000E2150000}"/>
    <cellStyle name="0_6134_BUDGET_27Jan09 7 2 4" xfId="5619" xr:uid="{00000000-0005-0000-0000-0000E3150000}"/>
    <cellStyle name="0_6134_BUDGET_27Jan09 7 3" xfId="5620" xr:uid="{00000000-0005-0000-0000-0000E4150000}"/>
    <cellStyle name="0_6134_BUDGET_27Jan09 7 3 2" xfId="5621" xr:uid="{00000000-0005-0000-0000-0000E5150000}"/>
    <cellStyle name="0_6134_BUDGET_27Jan09 7 3 2 2" xfId="5622" xr:uid="{00000000-0005-0000-0000-0000E6150000}"/>
    <cellStyle name="0_6134_BUDGET_27Jan09 7 3 3" xfId="5623" xr:uid="{00000000-0005-0000-0000-0000E7150000}"/>
    <cellStyle name="0_6134_BUDGET_27Jan09 7 3 3 2" xfId="5624" xr:uid="{00000000-0005-0000-0000-0000E8150000}"/>
    <cellStyle name="0_6134_BUDGET_27Jan09 7 3 4" xfId="5625" xr:uid="{00000000-0005-0000-0000-0000E9150000}"/>
    <cellStyle name="0_6134_BUDGET_27Jan09 7 4" xfId="5626" xr:uid="{00000000-0005-0000-0000-0000EA150000}"/>
    <cellStyle name="0_6134_BUDGET_27Jan09 7 4 2" xfId="5627" xr:uid="{00000000-0005-0000-0000-0000EB150000}"/>
    <cellStyle name="0_6134_BUDGET_27Jan09 7 5" xfId="5628" xr:uid="{00000000-0005-0000-0000-0000EC150000}"/>
    <cellStyle name="0_6134_BUDGET_27Jan09 7 5 2" xfId="5629" xr:uid="{00000000-0005-0000-0000-0000ED150000}"/>
    <cellStyle name="0_6134_BUDGET_27Jan09 7 6" xfId="5630" xr:uid="{00000000-0005-0000-0000-0000EE150000}"/>
    <cellStyle name="0_6134_BUDGET_27Jan09 70" xfId="5631" xr:uid="{00000000-0005-0000-0000-0000EF150000}"/>
    <cellStyle name="0_6134_BUDGET_27Jan09 71" xfId="5632" xr:uid="{00000000-0005-0000-0000-0000F0150000}"/>
    <cellStyle name="0_6134_BUDGET_27Jan09 72" xfId="5633" xr:uid="{00000000-0005-0000-0000-0000F1150000}"/>
    <cellStyle name="0_6134_BUDGET_27Jan09 73" xfId="5634" xr:uid="{00000000-0005-0000-0000-0000F2150000}"/>
    <cellStyle name="0_6134_BUDGET_27Jan09 74" xfId="5635" xr:uid="{00000000-0005-0000-0000-0000F3150000}"/>
    <cellStyle name="0_6134_BUDGET_27Jan09 75" xfId="5636" xr:uid="{00000000-0005-0000-0000-0000F4150000}"/>
    <cellStyle name="0_6134_BUDGET_27Jan09 76" xfId="5637" xr:uid="{00000000-0005-0000-0000-0000F5150000}"/>
    <cellStyle name="0_6134_BUDGET_27Jan09 77" xfId="5638" xr:uid="{00000000-0005-0000-0000-0000F6150000}"/>
    <cellStyle name="0_6134_BUDGET_27Jan09 78" xfId="5639" xr:uid="{00000000-0005-0000-0000-0000F7150000}"/>
    <cellStyle name="0_6134_BUDGET_27Jan09 79" xfId="5640" xr:uid="{00000000-0005-0000-0000-0000F8150000}"/>
    <cellStyle name="0_6134_BUDGET_27Jan09 8" xfId="5641" xr:uid="{00000000-0005-0000-0000-0000F9150000}"/>
    <cellStyle name="0_6134_BUDGET_27Jan09 8 2" xfId="5642" xr:uid="{00000000-0005-0000-0000-0000FA150000}"/>
    <cellStyle name="0_6134_BUDGET_27Jan09 8 2 2" xfId="5643" xr:uid="{00000000-0005-0000-0000-0000FB150000}"/>
    <cellStyle name="0_6134_BUDGET_27Jan09 8 2 2 2" xfId="5644" xr:uid="{00000000-0005-0000-0000-0000FC150000}"/>
    <cellStyle name="0_6134_BUDGET_27Jan09 8 2 3" xfId="5645" xr:uid="{00000000-0005-0000-0000-0000FD150000}"/>
    <cellStyle name="0_6134_BUDGET_27Jan09 8 2 3 2" xfId="5646" xr:uid="{00000000-0005-0000-0000-0000FE150000}"/>
    <cellStyle name="0_6134_BUDGET_27Jan09 8 2 4" xfId="5647" xr:uid="{00000000-0005-0000-0000-0000FF150000}"/>
    <cellStyle name="0_6134_BUDGET_27Jan09 8 3" xfId="5648" xr:uid="{00000000-0005-0000-0000-000000160000}"/>
    <cellStyle name="0_6134_BUDGET_27Jan09 8 3 2" xfId="5649" xr:uid="{00000000-0005-0000-0000-000001160000}"/>
    <cellStyle name="0_6134_BUDGET_27Jan09 8 3 2 2" xfId="5650" xr:uid="{00000000-0005-0000-0000-000002160000}"/>
    <cellStyle name="0_6134_BUDGET_27Jan09 8 3 3" xfId="5651" xr:uid="{00000000-0005-0000-0000-000003160000}"/>
    <cellStyle name="0_6134_BUDGET_27Jan09 8 3 3 2" xfId="5652" xr:uid="{00000000-0005-0000-0000-000004160000}"/>
    <cellStyle name="0_6134_BUDGET_27Jan09 8 3 4" xfId="5653" xr:uid="{00000000-0005-0000-0000-000005160000}"/>
    <cellStyle name="0_6134_BUDGET_27Jan09 8 4" xfId="5654" xr:uid="{00000000-0005-0000-0000-000006160000}"/>
    <cellStyle name="0_6134_BUDGET_27Jan09 8 4 2" xfId="5655" xr:uid="{00000000-0005-0000-0000-000007160000}"/>
    <cellStyle name="0_6134_BUDGET_27Jan09 8 5" xfId="5656" xr:uid="{00000000-0005-0000-0000-000008160000}"/>
    <cellStyle name="0_6134_BUDGET_27Jan09 8 5 2" xfId="5657" xr:uid="{00000000-0005-0000-0000-000009160000}"/>
    <cellStyle name="0_6134_BUDGET_27Jan09 8 6" xfId="5658" xr:uid="{00000000-0005-0000-0000-00000A160000}"/>
    <cellStyle name="0_6134_BUDGET_27Jan09 9" xfId="5659" xr:uid="{00000000-0005-0000-0000-00000B160000}"/>
    <cellStyle name="0_6134_BUDGET_27Jan09 9 2" xfId="5660" xr:uid="{00000000-0005-0000-0000-00000C160000}"/>
    <cellStyle name="0_6134_BUDGET_27Jan09 9 2 2" xfId="5661" xr:uid="{00000000-0005-0000-0000-00000D160000}"/>
    <cellStyle name="0_6134_BUDGET_27Jan09 9 3" xfId="5662" xr:uid="{00000000-0005-0000-0000-00000E160000}"/>
    <cellStyle name="0_6134_BUDGET_27Jan09 9 3 2" xfId="5663" xr:uid="{00000000-0005-0000-0000-00000F160000}"/>
    <cellStyle name="0_6134_BUDGET_27Jan09 9 4" xfId="5664" xr:uid="{00000000-0005-0000-0000-000010160000}"/>
    <cellStyle name="0_area wise qty 30.3.08 (1)" xfId="5665" xr:uid="{00000000-0005-0000-0000-000011160000}"/>
    <cellStyle name="0_area wise qty 30.3.08 (1) 10" xfId="5666" xr:uid="{00000000-0005-0000-0000-000012160000}"/>
    <cellStyle name="0_area wise qty 30.3.08 (1) 10 2" xfId="5667" xr:uid="{00000000-0005-0000-0000-000013160000}"/>
    <cellStyle name="0_area wise qty 30.3.08 (1) 10 2 2" xfId="5668" xr:uid="{00000000-0005-0000-0000-000014160000}"/>
    <cellStyle name="0_area wise qty 30.3.08 (1) 10 3" xfId="5669" xr:uid="{00000000-0005-0000-0000-000015160000}"/>
    <cellStyle name="0_area wise qty 30.3.08 (1) 10 3 2" xfId="5670" xr:uid="{00000000-0005-0000-0000-000016160000}"/>
    <cellStyle name="0_area wise qty 30.3.08 (1) 10 4" xfId="5671" xr:uid="{00000000-0005-0000-0000-000017160000}"/>
    <cellStyle name="0_area wise qty 30.3.08 (1) 11" xfId="5672" xr:uid="{00000000-0005-0000-0000-000018160000}"/>
    <cellStyle name="0_area wise qty 30.3.08 (1) 11 2" xfId="5673" xr:uid="{00000000-0005-0000-0000-000019160000}"/>
    <cellStyle name="0_area wise qty 30.3.08 (1) 12" xfId="5674" xr:uid="{00000000-0005-0000-0000-00001A160000}"/>
    <cellStyle name="0_area wise qty 30.3.08 (1) 12 2" xfId="5675" xr:uid="{00000000-0005-0000-0000-00001B160000}"/>
    <cellStyle name="0_area wise qty 30.3.08 (1) 13" xfId="5676" xr:uid="{00000000-0005-0000-0000-00001C160000}"/>
    <cellStyle name="0_area wise qty 30.3.08 (1) 13 2" xfId="5677" xr:uid="{00000000-0005-0000-0000-00001D160000}"/>
    <cellStyle name="0_area wise qty 30.3.08 (1) 14" xfId="5678" xr:uid="{00000000-0005-0000-0000-00001E160000}"/>
    <cellStyle name="0_area wise qty 30.3.08 (1) 15" xfId="5679" xr:uid="{00000000-0005-0000-0000-00001F160000}"/>
    <cellStyle name="0_area wise qty 30.3.08 (1) 16" xfId="5680" xr:uid="{00000000-0005-0000-0000-000020160000}"/>
    <cellStyle name="0_area wise qty 30.3.08 (1) 17" xfId="5681" xr:uid="{00000000-0005-0000-0000-000021160000}"/>
    <cellStyle name="0_area wise qty 30.3.08 (1) 18" xfId="5682" xr:uid="{00000000-0005-0000-0000-000022160000}"/>
    <cellStyle name="0_area wise qty 30.3.08 (1) 19" xfId="5683" xr:uid="{00000000-0005-0000-0000-000023160000}"/>
    <cellStyle name="0_area wise qty 30.3.08 (1) 2" xfId="5684" xr:uid="{00000000-0005-0000-0000-000024160000}"/>
    <cellStyle name="0_area wise qty 30.3.08 (1) 2 10" xfId="5685" xr:uid="{00000000-0005-0000-0000-000025160000}"/>
    <cellStyle name="0_area wise qty 30.3.08 (1) 2 10 2" xfId="5686" xr:uid="{00000000-0005-0000-0000-000026160000}"/>
    <cellStyle name="0_area wise qty 30.3.08 (1) 2 11" xfId="5687" xr:uid="{00000000-0005-0000-0000-000027160000}"/>
    <cellStyle name="0_area wise qty 30.3.08 (1) 2 11 2" xfId="5688" xr:uid="{00000000-0005-0000-0000-000028160000}"/>
    <cellStyle name="0_area wise qty 30.3.08 (1) 2 12" xfId="5689" xr:uid="{00000000-0005-0000-0000-000029160000}"/>
    <cellStyle name="0_area wise qty 30.3.08 (1) 2 13" xfId="5690" xr:uid="{00000000-0005-0000-0000-00002A160000}"/>
    <cellStyle name="0_area wise qty 30.3.08 (1) 2 14" xfId="5691" xr:uid="{00000000-0005-0000-0000-00002B160000}"/>
    <cellStyle name="0_area wise qty 30.3.08 (1) 2 2" xfId="5692" xr:uid="{00000000-0005-0000-0000-00002C160000}"/>
    <cellStyle name="0_area wise qty 30.3.08 (1) 2 2 10" xfId="5693" xr:uid="{00000000-0005-0000-0000-00002D160000}"/>
    <cellStyle name="0_area wise qty 30.3.08 (1) 2 2 11" xfId="5694" xr:uid="{00000000-0005-0000-0000-00002E160000}"/>
    <cellStyle name="0_area wise qty 30.3.08 (1) 2 2 12" xfId="5695" xr:uid="{00000000-0005-0000-0000-00002F160000}"/>
    <cellStyle name="0_area wise qty 30.3.08 (1) 2 2 13" xfId="5696" xr:uid="{00000000-0005-0000-0000-000030160000}"/>
    <cellStyle name="0_area wise qty 30.3.08 (1) 2 2 2" xfId="5697" xr:uid="{00000000-0005-0000-0000-000031160000}"/>
    <cellStyle name="0_area wise qty 30.3.08 (1) 2 2 2 10" xfId="5698" xr:uid="{00000000-0005-0000-0000-000032160000}"/>
    <cellStyle name="0_area wise qty 30.3.08 (1) 2 2 2 11" xfId="5699" xr:uid="{00000000-0005-0000-0000-000033160000}"/>
    <cellStyle name="0_area wise qty 30.3.08 (1) 2 2 2 12" xfId="5700" xr:uid="{00000000-0005-0000-0000-000034160000}"/>
    <cellStyle name="0_area wise qty 30.3.08 (1) 2 2 2 2" xfId="5701" xr:uid="{00000000-0005-0000-0000-000035160000}"/>
    <cellStyle name="0_area wise qty 30.3.08 (1) 2 2 2 2 2" xfId="5702" xr:uid="{00000000-0005-0000-0000-000036160000}"/>
    <cellStyle name="0_area wise qty 30.3.08 (1) 2 2 2 2 2 2" xfId="5703" xr:uid="{00000000-0005-0000-0000-000037160000}"/>
    <cellStyle name="0_area wise qty 30.3.08 (1) 2 2 2 2 3" xfId="5704" xr:uid="{00000000-0005-0000-0000-000038160000}"/>
    <cellStyle name="0_area wise qty 30.3.08 (1) 2 2 2 2 3 2" xfId="5705" xr:uid="{00000000-0005-0000-0000-000039160000}"/>
    <cellStyle name="0_area wise qty 30.3.08 (1) 2 2 2 2 4" xfId="5706" xr:uid="{00000000-0005-0000-0000-00003A160000}"/>
    <cellStyle name="0_area wise qty 30.3.08 (1) 2 2 2 3" xfId="5707" xr:uid="{00000000-0005-0000-0000-00003B160000}"/>
    <cellStyle name="0_area wise qty 30.3.08 (1) 2 2 2 3 2" xfId="5708" xr:uid="{00000000-0005-0000-0000-00003C160000}"/>
    <cellStyle name="0_area wise qty 30.3.08 (1) 2 2 2 3 2 2" xfId="5709" xr:uid="{00000000-0005-0000-0000-00003D160000}"/>
    <cellStyle name="0_area wise qty 30.3.08 (1) 2 2 2 3 3" xfId="5710" xr:uid="{00000000-0005-0000-0000-00003E160000}"/>
    <cellStyle name="0_area wise qty 30.3.08 (1) 2 2 2 3 3 2" xfId="5711" xr:uid="{00000000-0005-0000-0000-00003F160000}"/>
    <cellStyle name="0_area wise qty 30.3.08 (1) 2 2 2 3 4" xfId="5712" xr:uid="{00000000-0005-0000-0000-000040160000}"/>
    <cellStyle name="0_area wise qty 30.3.08 (1) 2 2 2 4" xfId="5713" xr:uid="{00000000-0005-0000-0000-000041160000}"/>
    <cellStyle name="0_area wise qty 30.3.08 (1) 2 2 2 4 2" xfId="5714" xr:uid="{00000000-0005-0000-0000-000042160000}"/>
    <cellStyle name="0_area wise qty 30.3.08 (1) 2 2 2 5" xfId="5715" xr:uid="{00000000-0005-0000-0000-000043160000}"/>
    <cellStyle name="0_area wise qty 30.3.08 (1) 2 2 2 5 2" xfId="5716" xr:uid="{00000000-0005-0000-0000-000044160000}"/>
    <cellStyle name="0_area wise qty 30.3.08 (1) 2 2 2 6" xfId="5717" xr:uid="{00000000-0005-0000-0000-000045160000}"/>
    <cellStyle name="0_area wise qty 30.3.08 (1) 2 2 2 7" xfId="5718" xr:uid="{00000000-0005-0000-0000-000046160000}"/>
    <cellStyle name="0_area wise qty 30.3.08 (1) 2 2 2 8" xfId="5719" xr:uid="{00000000-0005-0000-0000-000047160000}"/>
    <cellStyle name="0_area wise qty 30.3.08 (1) 2 2 2 9" xfId="5720" xr:uid="{00000000-0005-0000-0000-000048160000}"/>
    <cellStyle name="0_area wise qty 30.3.08 (1) 2 2 3" xfId="5721" xr:uid="{00000000-0005-0000-0000-000049160000}"/>
    <cellStyle name="0_area wise qty 30.3.08 (1) 2 2 3 2" xfId="5722" xr:uid="{00000000-0005-0000-0000-00004A160000}"/>
    <cellStyle name="0_area wise qty 30.3.08 (1) 2 2 3 2 2" xfId="5723" xr:uid="{00000000-0005-0000-0000-00004B160000}"/>
    <cellStyle name="0_area wise qty 30.3.08 (1) 2 2 3 3" xfId="5724" xr:uid="{00000000-0005-0000-0000-00004C160000}"/>
    <cellStyle name="0_area wise qty 30.3.08 (1) 2 2 3 3 2" xfId="5725" xr:uid="{00000000-0005-0000-0000-00004D160000}"/>
    <cellStyle name="0_area wise qty 30.3.08 (1) 2 2 3 4" xfId="5726" xr:uid="{00000000-0005-0000-0000-00004E160000}"/>
    <cellStyle name="0_area wise qty 30.3.08 (1) 2 2 4" xfId="5727" xr:uid="{00000000-0005-0000-0000-00004F160000}"/>
    <cellStyle name="0_area wise qty 30.3.08 (1) 2 2 4 2" xfId="5728" xr:uid="{00000000-0005-0000-0000-000050160000}"/>
    <cellStyle name="0_area wise qty 30.3.08 (1) 2 2 4 2 2" xfId="5729" xr:uid="{00000000-0005-0000-0000-000051160000}"/>
    <cellStyle name="0_area wise qty 30.3.08 (1) 2 2 4 3" xfId="5730" xr:uid="{00000000-0005-0000-0000-000052160000}"/>
    <cellStyle name="0_area wise qty 30.3.08 (1) 2 2 4 3 2" xfId="5731" xr:uid="{00000000-0005-0000-0000-000053160000}"/>
    <cellStyle name="0_area wise qty 30.3.08 (1) 2 2 4 4" xfId="5732" xr:uid="{00000000-0005-0000-0000-000054160000}"/>
    <cellStyle name="0_area wise qty 30.3.08 (1) 2 2 5" xfId="5733" xr:uid="{00000000-0005-0000-0000-000055160000}"/>
    <cellStyle name="0_area wise qty 30.3.08 (1) 2 2 5 2" xfId="5734" xr:uid="{00000000-0005-0000-0000-000056160000}"/>
    <cellStyle name="0_area wise qty 30.3.08 (1) 2 2 5 2 2" xfId="5735" xr:uid="{00000000-0005-0000-0000-000057160000}"/>
    <cellStyle name="0_area wise qty 30.3.08 (1) 2 2 5 3" xfId="5736" xr:uid="{00000000-0005-0000-0000-000058160000}"/>
    <cellStyle name="0_area wise qty 30.3.08 (1) 2 2 5 3 2" xfId="5737" xr:uid="{00000000-0005-0000-0000-000059160000}"/>
    <cellStyle name="0_area wise qty 30.3.08 (1) 2 2 5 4" xfId="5738" xr:uid="{00000000-0005-0000-0000-00005A160000}"/>
    <cellStyle name="0_area wise qty 30.3.08 (1) 2 2 6" xfId="5739" xr:uid="{00000000-0005-0000-0000-00005B160000}"/>
    <cellStyle name="0_area wise qty 30.3.08 (1) 2 2 6 2" xfId="5740" xr:uid="{00000000-0005-0000-0000-00005C160000}"/>
    <cellStyle name="0_area wise qty 30.3.08 (1) 2 2 7" xfId="5741" xr:uid="{00000000-0005-0000-0000-00005D160000}"/>
    <cellStyle name="0_area wise qty 30.3.08 (1) 2 2 7 2" xfId="5742" xr:uid="{00000000-0005-0000-0000-00005E160000}"/>
    <cellStyle name="0_area wise qty 30.3.08 (1) 2 2 8" xfId="5743" xr:uid="{00000000-0005-0000-0000-00005F160000}"/>
    <cellStyle name="0_area wise qty 30.3.08 (1) 2 2 9" xfId="5744" xr:uid="{00000000-0005-0000-0000-000060160000}"/>
    <cellStyle name="0_area wise qty 30.3.08 (1) 2 3" xfId="5745" xr:uid="{00000000-0005-0000-0000-000061160000}"/>
    <cellStyle name="0_area wise qty 30.3.08 (1) 2 3 10" xfId="5746" xr:uid="{00000000-0005-0000-0000-000062160000}"/>
    <cellStyle name="0_area wise qty 30.3.08 (1) 2 3 11" xfId="5747" xr:uid="{00000000-0005-0000-0000-000063160000}"/>
    <cellStyle name="0_area wise qty 30.3.08 (1) 2 3 12" xfId="5748" xr:uid="{00000000-0005-0000-0000-000064160000}"/>
    <cellStyle name="0_area wise qty 30.3.08 (1) 2 3 2" xfId="5749" xr:uid="{00000000-0005-0000-0000-000065160000}"/>
    <cellStyle name="0_area wise qty 30.3.08 (1) 2 3 2 2" xfId="5750" xr:uid="{00000000-0005-0000-0000-000066160000}"/>
    <cellStyle name="0_area wise qty 30.3.08 (1) 2 3 2 2 2" xfId="5751" xr:uid="{00000000-0005-0000-0000-000067160000}"/>
    <cellStyle name="0_area wise qty 30.3.08 (1) 2 3 2 2 2 2" xfId="5752" xr:uid="{00000000-0005-0000-0000-000068160000}"/>
    <cellStyle name="0_area wise qty 30.3.08 (1) 2 3 2 2 3" xfId="5753" xr:uid="{00000000-0005-0000-0000-000069160000}"/>
    <cellStyle name="0_area wise qty 30.3.08 (1) 2 3 2 2 3 2" xfId="5754" xr:uid="{00000000-0005-0000-0000-00006A160000}"/>
    <cellStyle name="0_area wise qty 30.3.08 (1) 2 3 2 2 4" xfId="5755" xr:uid="{00000000-0005-0000-0000-00006B160000}"/>
    <cellStyle name="0_area wise qty 30.3.08 (1) 2 3 2 3" xfId="5756" xr:uid="{00000000-0005-0000-0000-00006C160000}"/>
    <cellStyle name="0_area wise qty 30.3.08 (1) 2 3 2 3 2" xfId="5757" xr:uid="{00000000-0005-0000-0000-00006D160000}"/>
    <cellStyle name="0_area wise qty 30.3.08 (1) 2 3 2 3 2 2" xfId="5758" xr:uid="{00000000-0005-0000-0000-00006E160000}"/>
    <cellStyle name="0_area wise qty 30.3.08 (1) 2 3 2 3 3" xfId="5759" xr:uid="{00000000-0005-0000-0000-00006F160000}"/>
    <cellStyle name="0_area wise qty 30.3.08 (1) 2 3 2 3 3 2" xfId="5760" xr:uid="{00000000-0005-0000-0000-000070160000}"/>
    <cellStyle name="0_area wise qty 30.3.08 (1) 2 3 2 3 4" xfId="5761" xr:uid="{00000000-0005-0000-0000-000071160000}"/>
    <cellStyle name="0_area wise qty 30.3.08 (1) 2 3 2 4" xfId="5762" xr:uid="{00000000-0005-0000-0000-000072160000}"/>
    <cellStyle name="0_area wise qty 30.3.08 (1) 2 3 2 4 2" xfId="5763" xr:uid="{00000000-0005-0000-0000-000073160000}"/>
    <cellStyle name="0_area wise qty 30.3.08 (1) 2 3 2 5" xfId="5764" xr:uid="{00000000-0005-0000-0000-000074160000}"/>
    <cellStyle name="0_area wise qty 30.3.08 (1) 2 3 2 5 2" xfId="5765" xr:uid="{00000000-0005-0000-0000-000075160000}"/>
    <cellStyle name="0_area wise qty 30.3.08 (1) 2 3 2 6" xfId="5766" xr:uid="{00000000-0005-0000-0000-000076160000}"/>
    <cellStyle name="0_area wise qty 30.3.08 (1) 2 3 2 7" xfId="5767" xr:uid="{00000000-0005-0000-0000-000077160000}"/>
    <cellStyle name="0_area wise qty 30.3.08 (1) 2 3 3" xfId="5768" xr:uid="{00000000-0005-0000-0000-000078160000}"/>
    <cellStyle name="0_area wise qty 30.3.08 (1) 2 3 3 2" xfId="5769" xr:uid="{00000000-0005-0000-0000-000079160000}"/>
    <cellStyle name="0_area wise qty 30.3.08 (1) 2 3 3 2 2" xfId="5770" xr:uid="{00000000-0005-0000-0000-00007A160000}"/>
    <cellStyle name="0_area wise qty 30.3.08 (1) 2 3 3 3" xfId="5771" xr:uid="{00000000-0005-0000-0000-00007B160000}"/>
    <cellStyle name="0_area wise qty 30.3.08 (1) 2 3 3 3 2" xfId="5772" xr:uid="{00000000-0005-0000-0000-00007C160000}"/>
    <cellStyle name="0_area wise qty 30.3.08 (1) 2 3 3 4" xfId="5773" xr:uid="{00000000-0005-0000-0000-00007D160000}"/>
    <cellStyle name="0_area wise qty 30.3.08 (1) 2 3 4" xfId="5774" xr:uid="{00000000-0005-0000-0000-00007E160000}"/>
    <cellStyle name="0_area wise qty 30.3.08 (1) 2 3 4 2" xfId="5775" xr:uid="{00000000-0005-0000-0000-00007F160000}"/>
    <cellStyle name="0_area wise qty 30.3.08 (1) 2 3 4 2 2" xfId="5776" xr:uid="{00000000-0005-0000-0000-000080160000}"/>
    <cellStyle name="0_area wise qty 30.3.08 (1) 2 3 4 3" xfId="5777" xr:uid="{00000000-0005-0000-0000-000081160000}"/>
    <cellStyle name="0_area wise qty 30.3.08 (1) 2 3 4 3 2" xfId="5778" xr:uid="{00000000-0005-0000-0000-000082160000}"/>
    <cellStyle name="0_area wise qty 30.3.08 (1) 2 3 4 4" xfId="5779" xr:uid="{00000000-0005-0000-0000-000083160000}"/>
    <cellStyle name="0_area wise qty 30.3.08 (1) 2 3 5" xfId="5780" xr:uid="{00000000-0005-0000-0000-000084160000}"/>
    <cellStyle name="0_area wise qty 30.3.08 (1) 2 3 5 2" xfId="5781" xr:uid="{00000000-0005-0000-0000-000085160000}"/>
    <cellStyle name="0_area wise qty 30.3.08 (1) 2 3 5 2 2" xfId="5782" xr:uid="{00000000-0005-0000-0000-000086160000}"/>
    <cellStyle name="0_area wise qty 30.3.08 (1) 2 3 5 3" xfId="5783" xr:uid="{00000000-0005-0000-0000-000087160000}"/>
    <cellStyle name="0_area wise qty 30.3.08 (1) 2 3 5 3 2" xfId="5784" xr:uid="{00000000-0005-0000-0000-000088160000}"/>
    <cellStyle name="0_area wise qty 30.3.08 (1) 2 3 5 4" xfId="5785" xr:uid="{00000000-0005-0000-0000-000089160000}"/>
    <cellStyle name="0_area wise qty 30.3.08 (1) 2 3 6" xfId="5786" xr:uid="{00000000-0005-0000-0000-00008A160000}"/>
    <cellStyle name="0_area wise qty 30.3.08 (1) 2 3 6 2" xfId="5787" xr:uid="{00000000-0005-0000-0000-00008B160000}"/>
    <cellStyle name="0_area wise qty 30.3.08 (1) 2 3 7" xfId="5788" xr:uid="{00000000-0005-0000-0000-00008C160000}"/>
    <cellStyle name="0_area wise qty 30.3.08 (1) 2 3 7 2" xfId="5789" xr:uid="{00000000-0005-0000-0000-00008D160000}"/>
    <cellStyle name="0_area wise qty 30.3.08 (1) 2 3 8" xfId="5790" xr:uid="{00000000-0005-0000-0000-00008E160000}"/>
    <cellStyle name="0_area wise qty 30.3.08 (1) 2 3 9" xfId="5791" xr:uid="{00000000-0005-0000-0000-00008F160000}"/>
    <cellStyle name="0_area wise qty 30.3.08 (1) 2 4" xfId="5792" xr:uid="{00000000-0005-0000-0000-000090160000}"/>
    <cellStyle name="0_area wise qty 30.3.08 (1) 2 4 2" xfId="5793" xr:uid="{00000000-0005-0000-0000-000091160000}"/>
    <cellStyle name="0_area wise qty 30.3.08 (1) 2 4 2 2" xfId="5794" xr:uid="{00000000-0005-0000-0000-000092160000}"/>
    <cellStyle name="0_area wise qty 30.3.08 (1) 2 4 2 2 2" xfId="5795" xr:uid="{00000000-0005-0000-0000-000093160000}"/>
    <cellStyle name="0_area wise qty 30.3.08 (1) 2 4 2 2 2 2" xfId="5796" xr:uid="{00000000-0005-0000-0000-000094160000}"/>
    <cellStyle name="0_area wise qty 30.3.08 (1) 2 4 2 2 3" xfId="5797" xr:uid="{00000000-0005-0000-0000-000095160000}"/>
    <cellStyle name="0_area wise qty 30.3.08 (1) 2 4 2 2 3 2" xfId="5798" xr:uid="{00000000-0005-0000-0000-000096160000}"/>
    <cellStyle name="0_area wise qty 30.3.08 (1) 2 4 2 2 4" xfId="5799" xr:uid="{00000000-0005-0000-0000-000097160000}"/>
    <cellStyle name="0_area wise qty 30.3.08 (1) 2 4 2 3" xfId="5800" xr:uid="{00000000-0005-0000-0000-000098160000}"/>
    <cellStyle name="0_area wise qty 30.3.08 (1) 2 4 2 3 2" xfId="5801" xr:uid="{00000000-0005-0000-0000-000099160000}"/>
    <cellStyle name="0_area wise qty 30.3.08 (1) 2 4 2 3 2 2" xfId="5802" xr:uid="{00000000-0005-0000-0000-00009A160000}"/>
    <cellStyle name="0_area wise qty 30.3.08 (1) 2 4 2 3 3" xfId="5803" xr:uid="{00000000-0005-0000-0000-00009B160000}"/>
    <cellStyle name="0_area wise qty 30.3.08 (1) 2 4 2 3 3 2" xfId="5804" xr:uid="{00000000-0005-0000-0000-00009C160000}"/>
    <cellStyle name="0_area wise qty 30.3.08 (1) 2 4 2 3 4" xfId="5805" xr:uid="{00000000-0005-0000-0000-00009D160000}"/>
    <cellStyle name="0_area wise qty 30.3.08 (1) 2 4 2 4" xfId="5806" xr:uid="{00000000-0005-0000-0000-00009E160000}"/>
    <cellStyle name="0_area wise qty 30.3.08 (1) 2 4 2 4 2" xfId="5807" xr:uid="{00000000-0005-0000-0000-00009F160000}"/>
    <cellStyle name="0_area wise qty 30.3.08 (1) 2 4 2 5" xfId="5808" xr:uid="{00000000-0005-0000-0000-0000A0160000}"/>
    <cellStyle name="0_area wise qty 30.3.08 (1) 2 4 2 5 2" xfId="5809" xr:uid="{00000000-0005-0000-0000-0000A1160000}"/>
    <cellStyle name="0_area wise qty 30.3.08 (1) 2 4 2 6" xfId="5810" xr:uid="{00000000-0005-0000-0000-0000A2160000}"/>
    <cellStyle name="0_area wise qty 30.3.08 (1) 2 4 3" xfId="5811" xr:uid="{00000000-0005-0000-0000-0000A3160000}"/>
    <cellStyle name="0_area wise qty 30.3.08 (1) 2 4 3 2" xfId="5812" xr:uid="{00000000-0005-0000-0000-0000A4160000}"/>
    <cellStyle name="0_area wise qty 30.3.08 (1) 2 4 3 2 2" xfId="5813" xr:uid="{00000000-0005-0000-0000-0000A5160000}"/>
    <cellStyle name="0_area wise qty 30.3.08 (1) 2 4 3 3" xfId="5814" xr:uid="{00000000-0005-0000-0000-0000A6160000}"/>
    <cellStyle name="0_area wise qty 30.3.08 (1) 2 4 3 3 2" xfId="5815" xr:uid="{00000000-0005-0000-0000-0000A7160000}"/>
    <cellStyle name="0_area wise qty 30.3.08 (1) 2 4 3 4" xfId="5816" xr:uid="{00000000-0005-0000-0000-0000A8160000}"/>
    <cellStyle name="0_area wise qty 30.3.08 (1) 2 4 4" xfId="5817" xr:uid="{00000000-0005-0000-0000-0000A9160000}"/>
    <cellStyle name="0_area wise qty 30.3.08 (1) 2 4 4 2" xfId="5818" xr:uid="{00000000-0005-0000-0000-0000AA160000}"/>
    <cellStyle name="0_area wise qty 30.3.08 (1) 2 4 4 2 2" xfId="5819" xr:uid="{00000000-0005-0000-0000-0000AB160000}"/>
    <cellStyle name="0_area wise qty 30.3.08 (1) 2 4 4 3" xfId="5820" xr:uid="{00000000-0005-0000-0000-0000AC160000}"/>
    <cellStyle name="0_area wise qty 30.3.08 (1) 2 4 4 3 2" xfId="5821" xr:uid="{00000000-0005-0000-0000-0000AD160000}"/>
    <cellStyle name="0_area wise qty 30.3.08 (1) 2 4 4 4" xfId="5822" xr:uid="{00000000-0005-0000-0000-0000AE160000}"/>
    <cellStyle name="0_area wise qty 30.3.08 (1) 2 4 5" xfId="5823" xr:uid="{00000000-0005-0000-0000-0000AF160000}"/>
    <cellStyle name="0_area wise qty 30.3.08 (1) 2 4 5 2" xfId="5824" xr:uid="{00000000-0005-0000-0000-0000B0160000}"/>
    <cellStyle name="0_area wise qty 30.3.08 (1) 2 4 5 2 2" xfId="5825" xr:uid="{00000000-0005-0000-0000-0000B1160000}"/>
    <cellStyle name="0_area wise qty 30.3.08 (1) 2 4 5 3" xfId="5826" xr:uid="{00000000-0005-0000-0000-0000B2160000}"/>
    <cellStyle name="0_area wise qty 30.3.08 (1) 2 4 5 3 2" xfId="5827" xr:uid="{00000000-0005-0000-0000-0000B3160000}"/>
    <cellStyle name="0_area wise qty 30.3.08 (1) 2 4 5 4" xfId="5828" xr:uid="{00000000-0005-0000-0000-0000B4160000}"/>
    <cellStyle name="0_area wise qty 30.3.08 (1) 2 4 6" xfId="5829" xr:uid="{00000000-0005-0000-0000-0000B5160000}"/>
    <cellStyle name="0_area wise qty 30.3.08 (1) 2 4 6 2" xfId="5830" xr:uid="{00000000-0005-0000-0000-0000B6160000}"/>
    <cellStyle name="0_area wise qty 30.3.08 (1) 2 4 7" xfId="5831" xr:uid="{00000000-0005-0000-0000-0000B7160000}"/>
    <cellStyle name="0_area wise qty 30.3.08 (1) 2 4 7 2" xfId="5832" xr:uid="{00000000-0005-0000-0000-0000B8160000}"/>
    <cellStyle name="0_area wise qty 30.3.08 (1) 2 4 8" xfId="5833" xr:uid="{00000000-0005-0000-0000-0000B9160000}"/>
    <cellStyle name="0_area wise qty 30.3.08 (1) 2 4 9" xfId="5834" xr:uid="{00000000-0005-0000-0000-0000BA160000}"/>
    <cellStyle name="0_area wise qty 30.3.08 (1) 2 5" xfId="5835" xr:uid="{00000000-0005-0000-0000-0000BB160000}"/>
    <cellStyle name="0_area wise qty 30.3.08 (1) 2 5 2" xfId="5836" xr:uid="{00000000-0005-0000-0000-0000BC160000}"/>
    <cellStyle name="0_area wise qty 30.3.08 (1) 2 5 2 2" xfId="5837" xr:uid="{00000000-0005-0000-0000-0000BD160000}"/>
    <cellStyle name="0_area wise qty 30.3.08 (1) 2 5 2 2 2" xfId="5838" xr:uid="{00000000-0005-0000-0000-0000BE160000}"/>
    <cellStyle name="0_area wise qty 30.3.08 (1) 2 5 2 2 2 2" xfId="5839" xr:uid="{00000000-0005-0000-0000-0000BF160000}"/>
    <cellStyle name="0_area wise qty 30.3.08 (1) 2 5 2 2 3" xfId="5840" xr:uid="{00000000-0005-0000-0000-0000C0160000}"/>
    <cellStyle name="0_area wise qty 30.3.08 (1) 2 5 2 2 3 2" xfId="5841" xr:uid="{00000000-0005-0000-0000-0000C1160000}"/>
    <cellStyle name="0_area wise qty 30.3.08 (1) 2 5 2 2 4" xfId="5842" xr:uid="{00000000-0005-0000-0000-0000C2160000}"/>
    <cellStyle name="0_area wise qty 30.3.08 (1) 2 5 2 3" xfId="5843" xr:uid="{00000000-0005-0000-0000-0000C3160000}"/>
    <cellStyle name="0_area wise qty 30.3.08 (1) 2 5 2 3 2" xfId="5844" xr:uid="{00000000-0005-0000-0000-0000C4160000}"/>
    <cellStyle name="0_area wise qty 30.3.08 (1) 2 5 2 3 2 2" xfId="5845" xr:uid="{00000000-0005-0000-0000-0000C5160000}"/>
    <cellStyle name="0_area wise qty 30.3.08 (1) 2 5 2 3 3" xfId="5846" xr:uid="{00000000-0005-0000-0000-0000C6160000}"/>
    <cellStyle name="0_area wise qty 30.3.08 (1) 2 5 2 3 3 2" xfId="5847" xr:uid="{00000000-0005-0000-0000-0000C7160000}"/>
    <cellStyle name="0_area wise qty 30.3.08 (1) 2 5 2 3 4" xfId="5848" xr:uid="{00000000-0005-0000-0000-0000C8160000}"/>
    <cellStyle name="0_area wise qty 30.3.08 (1) 2 5 2 4" xfId="5849" xr:uid="{00000000-0005-0000-0000-0000C9160000}"/>
    <cellStyle name="0_area wise qty 30.3.08 (1) 2 5 2 4 2" xfId="5850" xr:uid="{00000000-0005-0000-0000-0000CA160000}"/>
    <cellStyle name="0_area wise qty 30.3.08 (1) 2 5 2 5" xfId="5851" xr:uid="{00000000-0005-0000-0000-0000CB160000}"/>
    <cellStyle name="0_area wise qty 30.3.08 (1) 2 5 2 5 2" xfId="5852" xr:uid="{00000000-0005-0000-0000-0000CC160000}"/>
    <cellStyle name="0_area wise qty 30.3.08 (1) 2 5 2 6" xfId="5853" xr:uid="{00000000-0005-0000-0000-0000CD160000}"/>
    <cellStyle name="0_area wise qty 30.3.08 (1) 2 5 3" xfId="5854" xr:uid="{00000000-0005-0000-0000-0000CE160000}"/>
    <cellStyle name="0_area wise qty 30.3.08 (1) 2 5 3 2" xfId="5855" xr:uid="{00000000-0005-0000-0000-0000CF160000}"/>
    <cellStyle name="0_area wise qty 30.3.08 (1) 2 5 3 2 2" xfId="5856" xr:uid="{00000000-0005-0000-0000-0000D0160000}"/>
    <cellStyle name="0_area wise qty 30.3.08 (1) 2 5 3 3" xfId="5857" xr:uid="{00000000-0005-0000-0000-0000D1160000}"/>
    <cellStyle name="0_area wise qty 30.3.08 (1) 2 5 3 3 2" xfId="5858" xr:uid="{00000000-0005-0000-0000-0000D2160000}"/>
    <cellStyle name="0_area wise qty 30.3.08 (1) 2 5 3 4" xfId="5859" xr:uid="{00000000-0005-0000-0000-0000D3160000}"/>
    <cellStyle name="0_area wise qty 30.3.08 (1) 2 5 4" xfId="5860" xr:uid="{00000000-0005-0000-0000-0000D4160000}"/>
    <cellStyle name="0_area wise qty 30.3.08 (1) 2 5 4 2" xfId="5861" xr:uid="{00000000-0005-0000-0000-0000D5160000}"/>
    <cellStyle name="0_area wise qty 30.3.08 (1) 2 5 4 2 2" xfId="5862" xr:uid="{00000000-0005-0000-0000-0000D6160000}"/>
    <cellStyle name="0_area wise qty 30.3.08 (1) 2 5 4 3" xfId="5863" xr:uid="{00000000-0005-0000-0000-0000D7160000}"/>
    <cellStyle name="0_area wise qty 30.3.08 (1) 2 5 4 3 2" xfId="5864" xr:uid="{00000000-0005-0000-0000-0000D8160000}"/>
    <cellStyle name="0_area wise qty 30.3.08 (1) 2 5 4 4" xfId="5865" xr:uid="{00000000-0005-0000-0000-0000D9160000}"/>
    <cellStyle name="0_area wise qty 30.3.08 (1) 2 5 5" xfId="5866" xr:uid="{00000000-0005-0000-0000-0000DA160000}"/>
    <cellStyle name="0_area wise qty 30.3.08 (1) 2 5 5 2" xfId="5867" xr:uid="{00000000-0005-0000-0000-0000DB160000}"/>
    <cellStyle name="0_area wise qty 30.3.08 (1) 2 5 5 2 2" xfId="5868" xr:uid="{00000000-0005-0000-0000-0000DC160000}"/>
    <cellStyle name="0_area wise qty 30.3.08 (1) 2 5 5 3" xfId="5869" xr:uid="{00000000-0005-0000-0000-0000DD160000}"/>
    <cellStyle name="0_area wise qty 30.3.08 (1) 2 5 5 3 2" xfId="5870" xr:uid="{00000000-0005-0000-0000-0000DE160000}"/>
    <cellStyle name="0_area wise qty 30.3.08 (1) 2 5 5 4" xfId="5871" xr:uid="{00000000-0005-0000-0000-0000DF160000}"/>
    <cellStyle name="0_area wise qty 30.3.08 (1) 2 5 6" xfId="5872" xr:uid="{00000000-0005-0000-0000-0000E0160000}"/>
    <cellStyle name="0_area wise qty 30.3.08 (1) 2 5 6 2" xfId="5873" xr:uid="{00000000-0005-0000-0000-0000E1160000}"/>
    <cellStyle name="0_area wise qty 30.3.08 (1) 2 5 7" xfId="5874" xr:uid="{00000000-0005-0000-0000-0000E2160000}"/>
    <cellStyle name="0_area wise qty 30.3.08 (1) 2 5 7 2" xfId="5875" xr:uid="{00000000-0005-0000-0000-0000E3160000}"/>
    <cellStyle name="0_area wise qty 30.3.08 (1) 2 5 8" xfId="5876" xr:uid="{00000000-0005-0000-0000-0000E4160000}"/>
    <cellStyle name="0_area wise qty 30.3.08 (1) 2 5 9" xfId="5877" xr:uid="{00000000-0005-0000-0000-0000E5160000}"/>
    <cellStyle name="0_area wise qty 30.3.08 (1) 2 6" xfId="5878" xr:uid="{00000000-0005-0000-0000-0000E6160000}"/>
    <cellStyle name="0_area wise qty 30.3.08 (1) 2 6 2" xfId="5879" xr:uid="{00000000-0005-0000-0000-0000E7160000}"/>
    <cellStyle name="0_area wise qty 30.3.08 (1) 2 6 2 2" xfId="5880" xr:uid="{00000000-0005-0000-0000-0000E8160000}"/>
    <cellStyle name="0_area wise qty 30.3.08 (1) 2 6 2 2 2" xfId="5881" xr:uid="{00000000-0005-0000-0000-0000E9160000}"/>
    <cellStyle name="0_area wise qty 30.3.08 (1) 2 6 2 2 2 2" xfId="5882" xr:uid="{00000000-0005-0000-0000-0000EA160000}"/>
    <cellStyle name="0_area wise qty 30.3.08 (1) 2 6 2 2 3" xfId="5883" xr:uid="{00000000-0005-0000-0000-0000EB160000}"/>
    <cellStyle name="0_area wise qty 30.3.08 (1) 2 6 2 2 3 2" xfId="5884" xr:uid="{00000000-0005-0000-0000-0000EC160000}"/>
    <cellStyle name="0_area wise qty 30.3.08 (1) 2 6 2 2 4" xfId="5885" xr:uid="{00000000-0005-0000-0000-0000ED160000}"/>
    <cellStyle name="0_area wise qty 30.3.08 (1) 2 6 2 3" xfId="5886" xr:uid="{00000000-0005-0000-0000-0000EE160000}"/>
    <cellStyle name="0_area wise qty 30.3.08 (1) 2 6 2 3 2" xfId="5887" xr:uid="{00000000-0005-0000-0000-0000EF160000}"/>
    <cellStyle name="0_area wise qty 30.3.08 (1) 2 6 2 3 2 2" xfId="5888" xr:uid="{00000000-0005-0000-0000-0000F0160000}"/>
    <cellStyle name="0_area wise qty 30.3.08 (1) 2 6 2 3 3" xfId="5889" xr:uid="{00000000-0005-0000-0000-0000F1160000}"/>
    <cellStyle name="0_area wise qty 30.3.08 (1) 2 6 2 3 3 2" xfId="5890" xr:uid="{00000000-0005-0000-0000-0000F2160000}"/>
    <cellStyle name="0_area wise qty 30.3.08 (1) 2 6 2 3 4" xfId="5891" xr:uid="{00000000-0005-0000-0000-0000F3160000}"/>
    <cellStyle name="0_area wise qty 30.3.08 (1) 2 6 2 4" xfId="5892" xr:uid="{00000000-0005-0000-0000-0000F4160000}"/>
    <cellStyle name="0_area wise qty 30.3.08 (1) 2 6 2 4 2" xfId="5893" xr:uid="{00000000-0005-0000-0000-0000F5160000}"/>
    <cellStyle name="0_area wise qty 30.3.08 (1) 2 6 2 5" xfId="5894" xr:uid="{00000000-0005-0000-0000-0000F6160000}"/>
    <cellStyle name="0_area wise qty 30.3.08 (1) 2 6 2 5 2" xfId="5895" xr:uid="{00000000-0005-0000-0000-0000F7160000}"/>
    <cellStyle name="0_area wise qty 30.3.08 (1) 2 6 2 6" xfId="5896" xr:uid="{00000000-0005-0000-0000-0000F8160000}"/>
    <cellStyle name="0_area wise qty 30.3.08 (1) 2 6 3" xfId="5897" xr:uid="{00000000-0005-0000-0000-0000F9160000}"/>
    <cellStyle name="0_area wise qty 30.3.08 (1) 2 6 3 2" xfId="5898" xr:uid="{00000000-0005-0000-0000-0000FA160000}"/>
    <cellStyle name="0_area wise qty 30.3.08 (1) 2 6 3 2 2" xfId="5899" xr:uid="{00000000-0005-0000-0000-0000FB160000}"/>
    <cellStyle name="0_area wise qty 30.3.08 (1) 2 6 3 3" xfId="5900" xr:uid="{00000000-0005-0000-0000-0000FC160000}"/>
    <cellStyle name="0_area wise qty 30.3.08 (1) 2 6 3 3 2" xfId="5901" xr:uid="{00000000-0005-0000-0000-0000FD160000}"/>
    <cellStyle name="0_area wise qty 30.3.08 (1) 2 6 3 4" xfId="5902" xr:uid="{00000000-0005-0000-0000-0000FE160000}"/>
    <cellStyle name="0_area wise qty 30.3.08 (1) 2 6 4" xfId="5903" xr:uid="{00000000-0005-0000-0000-0000FF160000}"/>
    <cellStyle name="0_area wise qty 30.3.08 (1) 2 6 4 2" xfId="5904" xr:uid="{00000000-0005-0000-0000-000000170000}"/>
    <cellStyle name="0_area wise qty 30.3.08 (1) 2 6 4 2 2" xfId="5905" xr:uid="{00000000-0005-0000-0000-000001170000}"/>
    <cellStyle name="0_area wise qty 30.3.08 (1) 2 6 4 3" xfId="5906" xr:uid="{00000000-0005-0000-0000-000002170000}"/>
    <cellStyle name="0_area wise qty 30.3.08 (1) 2 6 4 3 2" xfId="5907" xr:uid="{00000000-0005-0000-0000-000003170000}"/>
    <cellStyle name="0_area wise qty 30.3.08 (1) 2 6 4 4" xfId="5908" xr:uid="{00000000-0005-0000-0000-000004170000}"/>
    <cellStyle name="0_area wise qty 30.3.08 (1) 2 6 5" xfId="5909" xr:uid="{00000000-0005-0000-0000-000005170000}"/>
    <cellStyle name="0_area wise qty 30.3.08 (1) 2 6 5 2" xfId="5910" xr:uid="{00000000-0005-0000-0000-000006170000}"/>
    <cellStyle name="0_area wise qty 30.3.08 (1) 2 6 5 2 2" xfId="5911" xr:uid="{00000000-0005-0000-0000-000007170000}"/>
    <cellStyle name="0_area wise qty 30.3.08 (1) 2 6 5 3" xfId="5912" xr:uid="{00000000-0005-0000-0000-000008170000}"/>
    <cellStyle name="0_area wise qty 30.3.08 (1) 2 6 5 3 2" xfId="5913" xr:uid="{00000000-0005-0000-0000-000009170000}"/>
    <cellStyle name="0_area wise qty 30.3.08 (1) 2 6 5 4" xfId="5914" xr:uid="{00000000-0005-0000-0000-00000A170000}"/>
    <cellStyle name="0_area wise qty 30.3.08 (1) 2 6 6" xfId="5915" xr:uid="{00000000-0005-0000-0000-00000B170000}"/>
    <cellStyle name="0_area wise qty 30.3.08 (1) 2 6 6 2" xfId="5916" xr:uid="{00000000-0005-0000-0000-00000C170000}"/>
    <cellStyle name="0_area wise qty 30.3.08 (1) 2 6 7" xfId="5917" xr:uid="{00000000-0005-0000-0000-00000D170000}"/>
    <cellStyle name="0_area wise qty 30.3.08 (1) 2 6 7 2" xfId="5918" xr:uid="{00000000-0005-0000-0000-00000E170000}"/>
    <cellStyle name="0_area wise qty 30.3.08 (1) 2 6 8" xfId="5919" xr:uid="{00000000-0005-0000-0000-00000F170000}"/>
    <cellStyle name="0_area wise qty 30.3.08 (1) 2 7" xfId="5920" xr:uid="{00000000-0005-0000-0000-000010170000}"/>
    <cellStyle name="0_area wise qty 30.3.08 (1) 2 7 2" xfId="5921" xr:uid="{00000000-0005-0000-0000-000011170000}"/>
    <cellStyle name="0_area wise qty 30.3.08 (1) 2 7 2 2" xfId="5922" xr:uid="{00000000-0005-0000-0000-000012170000}"/>
    <cellStyle name="0_area wise qty 30.3.08 (1) 2 7 2 2 2" xfId="5923" xr:uid="{00000000-0005-0000-0000-000013170000}"/>
    <cellStyle name="0_area wise qty 30.3.08 (1) 2 7 2 3" xfId="5924" xr:uid="{00000000-0005-0000-0000-000014170000}"/>
    <cellStyle name="0_area wise qty 30.3.08 (1) 2 7 2 3 2" xfId="5925" xr:uid="{00000000-0005-0000-0000-000015170000}"/>
    <cellStyle name="0_area wise qty 30.3.08 (1) 2 7 2 4" xfId="5926" xr:uid="{00000000-0005-0000-0000-000016170000}"/>
    <cellStyle name="0_area wise qty 30.3.08 (1) 2 7 3" xfId="5927" xr:uid="{00000000-0005-0000-0000-000017170000}"/>
    <cellStyle name="0_area wise qty 30.3.08 (1) 2 7 3 2" xfId="5928" xr:uid="{00000000-0005-0000-0000-000018170000}"/>
    <cellStyle name="0_area wise qty 30.3.08 (1) 2 7 3 2 2" xfId="5929" xr:uid="{00000000-0005-0000-0000-000019170000}"/>
    <cellStyle name="0_area wise qty 30.3.08 (1) 2 7 3 3" xfId="5930" xr:uid="{00000000-0005-0000-0000-00001A170000}"/>
    <cellStyle name="0_area wise qty 30.3.08 (1) 2 7 3 3 2" xfId="5931" xr:uid="{00000000-0005-0000-0000-00001B170000}"/>
    <cellStyle name="0_area wise qty 30.3.08 (1) 2 7 3 4" xfId="5932" xr:uid="{00000000-0005-0000-0000-00001C170000}"/>
    <cellStyle name="0_area wise qty 30.3.08 (1) 2 7 4" xfId="5933" xr:uid="{00000000-0005-0000-0000-00001D170000}"/>
    <cellStyle name="0_area wise qty 30.3.08 (1) 2 7 4 2" xfId="5934" xr:uid="{00000000-0005-0000-0000-00001E170000}"/>
    <cellStyle name="0_area wise qty 30.3.08 (1) 2 7 5" xfId="5935" xr:uid="{00000000-0005-0000-0000-00001F170000}"/>
    <cellStyle name="0_area wise qty 30.3.08 (1) 2 7 5 2" xfId="5936" xr:uid="{00000000-0005-0000-0000-000020170000}"/>
    <cellStyle name="0_area wise qty 30.3.08 (1) 2 7 6" xfId="5937" xr:uid="{00000000-0005-0000-0000-000021170000}"/>
    <cellStyle name="0_area wise qty 30.3.08 (1) 2 8" xfId="5938" xr:uid="{00000000-0005-0000-0000-000022170000}"/>
    <cellStyle name="0_area wise qty 30.3.08 (1) 2 8 2" xfId="5939" xr:uid="{00000000-0005-0000-0000-000023170000}"/>
    <cellStyle name="0_area wise qty 30.3.08 (1) 2 8 2 2" xfId="5940" xr:uid="{00000000-0005-0000-0000-000024170000}"/>
    <cellStyle name="0_area wise qty 30.3.08 (1) 2 8 3" xfId="5941" xr:uid="{00000000-0005-0000-0000-000025170000}"/>
    <cellStyle name="0_area wise qty 30.3.08 (1) 2 8 3 2" xfId="5942" xr:uid="{00000000-0005-0000-0000-000026170000}"/>
    <cellStyle name="0_area wise qty 30.3.08 (1) 2 8 4" xfId="5943" xr:uid="{00000000-0005-0000-0000-000027170000}"/>
    <cellStyle name="0_area wise qty 30.3.08 (1) 2 9" xfId="5944" xr:uid="{00000000-0005-0000-0000-000028170000}"/>
    <cellStyle name="0_area wise qty 30.3.08 (1) 2 9 2" xfId="5945" xr:uid="{00000000-0005-0000-0000-000029170000}"/>
    <cellStyle name="0_area wise qty 30.3.08 (1) 2 9 2 2" xfId="5946" xr:uid="{00000000-0005-0000-0000-00002A170000}"/>
    <cellStyle name="0_area wise qty 30.3.08 (1) 2 9 3" xfId="5947" xr:uid="{00000000-0005-0000-0000-00002B170000}"/>
    <cellStyle name="0_area wise qty 30.3.08 (1) 2 9 3 2" xfId="5948" xr:uid="{00000000-0005-0000-0000-00002C170000}"/>
    <cellStyle name="0_area wise qty 30.3.08 (1) 2 9 4" xfId="5949" xr:uid="{00000000-0005-0000-0000-00002D170000}"/>
    <cellStyle name="0_area wise qty 30.3.08 (1) 20" xfId="5950" xr:uid="{00000000-0005-0000-0000-00002E170000}"/>
    <cellStyle name="0_area wise qty 30.3.08 (1) 21" xfId="5951" xr:uid="{00000000-0005-0000-0000-00002F170000}"/>
    <cellStyle name="0_area wise qty 30.3.08 (1) 22" xfId="5952" xr:uid="{00000000-0005-0000-0000-000030170000}"/>
    <cellStyle name="0_area wise qty 30.3.08 (1) 23" xfId="5953" xr:uid="{00000000-0005-0000-0000-000031170000}"/>
    <cellStyle name="0_area wise qty 30.3.08 (1) 24" xfId="5954" xr:uid="{00000000-0005-0000-0000-000032170000}"/>
    <cellStyle name="0_area wise qty 30.3.08 (1) 25" xfId="5955" xr:uid="{00000000-0005-0000-0000-000033170000}"/>
    <cellStyle name="0_area wise qty 30.3.08 (1) 26" xfId="5956" xr:uid="{00000000-0005-0000-0000-000034170000}"/>
    <cellStyle name="0_area wise qty 30.3.08 (1) 27" xfId="5957" xr:uid="{00000000-0005-0000-0000-000035170000}"/>
    <cellStyle name="0_area wise qty 30.3.08 (1) 28" xfId="5958" xr:uid="{00000000-0005-0000-0000-000036170000}"/>
    <cellStyle name="0_area wise qty 30.3.08 (1) 29" xfId="5959" xr:uid="{00000000-0005-0000-0000-000037170000}"/>
    <cellStyle name="0_area wise qty 30.3.08 (1) 3" xfId="5960" xr:uid="{00000000-0005-0000-0000-000038170000}"/>
    <cellStyle name="0_area wise qty 30.3.08 (1) 3 10" xfId="5961" xr:uid="{00000000-0005-0000-0000-000039170000}"/>
    <cellStyle name="0_area wise qty 30.3.08 (1) 3 10 2" xfId="5962" xr:uid="{00000000-0005-0000-0000-00003A170000}"/>
    <cellStyle name="0_area wise qty 30.3.08 (1) 3 10 2 2" xfId="5963" xr:uid="{00000000-0005-0000-0000-00003B170000}"/>
    <cellStyle name="0_area wise qty 30.3.08 (1) 3 10 3" xfId="5964" xr:uid="{00000000-0005-0000-0000-00003C170000}"/>
    <cellStyle name="0_area wise qty 30.3.08 (1) 3 10 3 2" xfId="5965" xr:uid="{00000000-0005-0000-0000-00003D170000}"/>
    <cellStyle name="0_area wise qty 30.3.08 (1) 3 10 4" xfId="5966" xr:uid="{00000000-0005-0000-0000-00003E170000}"/>
    <cellStyle name="0_area wise qty 30.3.08 (1) 3 11" xfId="5967" xr:uid="{00000000-0005-0000-0000-00003F170000}"/>
    <cellStyle name="0_area wise qty 30.3.08 (1) 3 11 2" xfId="5968" xr:uid="{00000000-0005-0000-0000-000040170000}"/>
    <cellStyle name="0_area wise qty 30.3.08 (1) 3 12" xfId="5969" xr:uid="{00000000-0005-0000-0000-000041170000}"/>
    <cellStyle name="0_area wise qty 30.3.08 (1) 3 12 2" xfId="5970" xr:uid="{00000000-0005-0000-0000-000042170000}"/>
    <cellStyle name="0_area wise qty 30.3.08 (1) 3 13" xfId="5971" xr:uid="{00000000-0005-0000-0000-000043170000}"/>
    <cellStyle name="0_area wise qty 30.3.08 (1) 3 14" xfId="5972" xr:uid="{00000000-0005-0000-0000-000044170000}"/>
    <cellStyle name="0_area wise qty 30.3.08 (1) 3 2" xfId="5973" xr:uid="{00000000-0005-0000-0000-000045170000}"/>
    <cellStyle name="0_area wise qty 30.3.08 (1) 3 2 10" xfId="5974" xr:uid="{00000000-0005-0000-0000-000046170000}"/>
    <cellStyle name="0_area wise qty 30.3.08 (1) 3 2 11" xfId="5975" xr:uid="{00000000-0005-0000-0000-000047170000}"/>
    <cellStyle name="0_area wise qty 30.3.08 (1) 3 2 12" xfId="5976" xr:uid="{00000000-0005-0000-0000-000048170000}"/>
    <cellStyle name="0_area wise qty 30.3.08 (1) 3 2 2" xfId="5977" xr:uid="{00000000-0005-0000-0000-000049170000}"/>
    <cellStyle name="0_area wise qty 30.3.08 (1) 3 2 2 2" xfId="5978" xr:uid="{00000000-0005-0000-0000-00004A170000}"/>
    <cellStyle name="0_area wise qty 30.3.08 (1) 3 2 2 2 2" xfId="5979" xr:uid="{00000000-0005-0000-0000-00004B170000}"/>
    <cellStyle name="0_area wise qty 30.3.08 (1) 3 2 2 2 2 2" xfId="5980" xr:uid="{00000000-0005-0000-0000-00004C170000}"/>
    <cellStyle name="0_area wise qty 30.3.08 (1) 3 2 2 2 3" xfId="5981" xr:uid="{00000000-0005-0000-0000-00004D170000}"/>
    <cellStyle name="0_area wise qty 30.3.08 (1) 3 2 2 2 3 2" xfId="5982" xr:uid="{00000000-0005-0000-0000-00004E170000}"/>
    <cellStyle name="0_area wise qty 30.3.08 (1) 3 2 2 2 4" xfId="5983" xr:uid="{00000000-0005-0000-0000-00004F170000}"/>
    <cellStyle name="0_area wise qty 30.3.08 (1) 3 2 2 3" xfId="5984" xr:uid="{00000000-0005-0000-0000-000050170000}"/>
    <cellStyle name="0_area wise qty 30.3.08 (1) 3 2 2 3 2" xfId="5985" xr:uid="{00000000-0005-0000-0000-000051170000}"/>
    <cellStyle name="0_area wise qty 30.3.08 (1) 3 2 2 3 2 2" xfId="5986" xr:uid="{00000000-0005-0000-0000-000052170000}"/>
    <cellStyle name="0_area wise qty 30.3.08 (1) 3 2 2 3 3" xfId="5987" xr:uid="{00000000-0005-0000-0000-000053170000}"/>
    <cellStyle name="0_area wise qty 30.3.08 (1) 3 2 2 3 3 2" xfId="5988" xr:uid="{00000000-0005-0000-0000-000054170000}"/>
    <cellStyle name="0_area wise qty 30.3.08 (1) 3 2 2 3 4" xfId="5989" xr:uid="{00000000-0005-0000-0000-000055170000}"/>
    <cellStyle name="0_area wise qty 30.3.08 (1) 3 2 2 4" xfId="5990" xr:uid="{00000000-0005-0000-0000-000056170000}"/>
    <cellStyle name="0_area wise qty 30.3.08 (1) 3 2 2 4 2" xfId="5991" xr:uid="{00000000-0005-0000-0000-000057170000}"/>
    <cellStyle name="0_area wise qty 30.3.08 (1) 3 2 2 5" xfId="5992" xr:uid="{00000000-0005-0000-0000-000058170000}"/>
    <cellStyle name="0_area wise qty 30.3.08 (1) 3 2 2 5 2" xfId="5993" xr:uid="{00000000-0005-0000-0000-000059170000}"/>
    <cellStyle name="0_area wise qty 30.3.08 (1) 3 2 2 6" xfId="5994" xr:uid="{00000000-0005-0000-0000-00005A170000}"/>
    <cellStyle name="0_area wise qty 30.3.08 (1) 3 2 3" xfId="5995" xr:uid="{00000000-0005-0000-0000-00005B170000}"/>
    <cellStyle name="0_area wise qty 30.3.08 (1) 3 2 3 2" xfId="5996" xr:uid="{00000000-0005-0000-0000-00005C170000}"/>
    <cellStyle name="0_area wise qty 30.3.08 (1) 3 2 3 2 2" xfId="5997" xr:uid="{00000000-0005-0000-0000-00005D170000}"/>
    <cellStyle name="0_area wise qty 30.3.08 (1) 3 2 3 3" xfId="5998" xr:uid="{00000000-0005-0000-0000-00005E170000}"/>
    <cellStyle name="0_area wise qty 30.3.08 (1) 3 2 3 3 2" xfId="5999" xr:uid="{00000000-0005-0000-0000-00005F170000}"/>
    <cellStyle name="0_area wise qty 30.3.08 (1) 3 2 3 4" xfId="6000" xr:uid="{00000000-0005-0000-0000-000060170000}"/>
    <cellStyle name="0_area wise qty 30.3.08 (1) 3 2 4" xfId="6001" xr:uid="{00000000-0005-0000-0000-000061170000}"/>
    <cellStyle name="0_area wise qty 30.3.08 (1) 3 2 4 2" xfId="6002" xr:uid="{00000000-0005-0000-0000-000062170000}"/>
    <cellStyle name="0_area wise qty 30.3.08 (1) 3 2 4 2 2" xfId="6003" xr:uid="{00000000-0005-0000-0000-000063170000}"/>
    <cellStyle name="0_area wise qty 30.3.08 (1) 3 2 4 3" xfId="6004" xr:uid="{00000000-0005-0000-0000-000064170000}"/>
    <cellStyle name="0_area wise qty 30.3.08 (1) 3 2 4 3 2" xfId="6005" xr:uid="{00000000-0005-0000-0000-000065170000}"/>
    <cellStyle name="0_area wise qty 30.3.08 (1) 3 2 4 4" xfId="6006" xr:uid="{00000000-0005-0000-0000-000066170000}"/>
    <cellStyle name="0_area wise qty 30.3.08 (1) 3 2 5" xfId="6007" xr:uid="{00000000-0005-0000-0000-000067170000}"/>
    <cellStyle name="0_area wise qty 30.3.08 (1) 3 2 5 2" xfId="6008" xr:uid="{00000000-0005-0000-0000-000068170000}"/>
    <cellStyle name="0_area wise qty 30.3.08 (1) 3 2 5 2 2" xfId="6009" xr:uid="{00000000-0005-0000-0000-000069170000}"/>
    <cellStyle name="0_area wise qty 30.3.08 (1) 3 2 5 3" xfId="6010" xr:uid="{00000000-0005-0000-0000-00006A170000}"/>
    <cellStyle name="0_area wise qty 30.3.08 (1) 3 2 5 3 2" xfId="6011" xr:uid="{00000000-0005-0000-0000-00006B170000}"/>
    <cellStyle name="0_area wise qty 30.3.08 (1) 3 2 5 4" xfId="6012" xr:uid="{00000000-0005-0000-0000-00006C170000}"/>
    <cellStyle name="0_area wise qty 30.3.08 (1) 3 2 6" xfId="6013" xr:uid="{00000000-0005-0000-0000-00006D170000}"/>
    <cellStyle name="0_area wise qty 30.3.08 (1) 3 2 6 2" xfId="6014" xr:uid="{00000000-0005-0000-0000-00006E170000}"/>
    <cellStyle name="0_area wise qty 30.3.08 (1) 3 2 7" xfId="6015" xr:uid="{00000000-0005-0000-0000-00006F170000}"/>
    <cellStyle name="0_area wise qty 30.3.08 (1) 3 2 7 2" xfId="6016" xr:uid="{00000000-0005-0000-0000-000070170000}"/>
    <cellStyle name="0_area wise qty 30.3.08 (1) 3 2 8" xfId="6017" xr:uid="{00000000-0005-0000-0000-000071170000}"/>
    <cellStyle name="0_area wise qty 30.3.08 (1) 3 2 9" xfId="6018" xr:uid="{00000000-0005-0000-0000-000072170000}"/>
    <cellStyle name="0_area wise qty 30.3.08 (1) 3 3" xfId="6019" xr:uid="{00000000-0005-0000-0000-000073170000}"/>
    <cellStyle name="0_area wise qty 30.3.08 (1) 3 3 2" xfId="6020" xr:uid="{00000000-0005-0000-0000-000074170000}"/>
    <cellStyle name="0_area wise qty 30.3.08 (1) 3 3 2 2" xfId="6021" xr:uid="{00000000-0005-0000-0000-000075170000}"/>
    <cellStyle name="0_area wise qty 30.3.08 (1) 3 3 2 2 2" xfId="6022" xr:uid="{00000000-0005-0000-0000-000076170000}"/>
    <cellStyle name="0_area wise qty 30.3.08 (1) 3 3 2 2 2 2" xfId="6023" xr:uid="{00000000-0005-0000-0000-000077170000}"/>
    <cellStyle name="0_area wise qty 30.3.08 (1) 3 3 2 2 3" xfId="6024" xr:uid="{00000000-0005-0000-0000-000078170000}"/>
    <cellStyle name="0_area wise qty 30.3.08 (1) 3 3 2 2 3 2" xfId="6025" xr:uid="{00000000-0005-0000-0000-000079170000}"/>
    <cellStyle name="0_area wise qty 30.3.08 (1) 3 3 2 2 4" xfId="6026" xr:uid="{00000000-0005-0000-0000-00007A170000}"/>
    <cellStyle name="0_area wise qty 30.3.08 (1) 3 3 2 3" xfId="6027" xr:uid="{00000000-0005-0000-0000-00007B170000}"/>
    <cellStyle name="0_area wise qty 30.3.08 (1) 3 3 2 3 2" xfId="6028" xr:uid="{00000000-0005-0000-0000-00007C170000}"/>
    <cellStyle name="0_area wise qty 30.3.08 (1) 3 3 2 3 2 2" xfId="6029" xr:uid="{00000000-0005-0000-0000-00007D170000}"/>
    <cellStyle name="0_area wise qty 30.3.08 (1) 3 3 2 3 3" xfId="6030" xr:uid="{00000000-0005-0000-0000-00007E170000}"/>
    <cellStyle name="0_area wise qty 30.3.08 (1) 3 3 2 3 3 2" xfId="6031" xr:uid="{00000000-0005-0000-0000-00007F170000}"/>
    <cellStyle name="0_area wise qty 30.3.08 (1) 3 3 2 3 4" xfId="6032" xr:uid="{00000000-0005-0000-0000-000080170000}"/>
    <cellStyle name="0_area wise qty 30.3.08 (1) 3 3 2 4" xfId="6033" xr:uid="{00000000-0005-0000-0000-000081170000}"/>
    <cellStyle name="0_area wise qty 30.3.08 (1) 3 3 2 4 2" xfId="6034" xr:uid="{00000000-0005-0000-0000-000082170000}"/>
    <cellStyle name="0_area wise qty 30.3.08 (1) 3 3 2 5" xfId="6035" xr:uid="{00000000-0005-0000-0000-000083170000}"/>
    <cellStyle name="0_area wise qty 30.3.08 (1) 3 3 2 5 2" xfId="6036" xr:uid="{00000000-0005-0000-0000-000084170000}"/>
    <cellStyle name="0_area wise qty 30.3.08 (1) 3 3 2 6" xfId="6037" xr:uid="{00000000-0005-0000-0000-000085170000}"/>
    <cellStyle name="0_area wise qty 30.3.08 (1) 3 3 3" xfId="6038" xr:uid="{00000000-0005-0000-0000-000086170000}"/>
    <cellStyle name="0_area wise qty 30.3.08 (1) 3 3 3 2" xfId="6039" xr:uid="{00000000-0005-0000-0000-000087170000}"/>
    <cellStyle name="0_area wise qty 30.3.08 (1) 3 3 3 2 2" xfId="6040" xr:uid="{00000000-0005-0000-0000-000088170000}"/>
    <cellStyle name="0_area wise qty 30.3.08 (1) 3 3 3 3" xfId="6041" xr:uid="{00000000-0005-0000-0000-000089170000}"/>
    <cellStyle name="0_area wise qty 30.3.08 (1) 3 3 3 3 2" xfId="6042" xr:uid="{00000000-0005-0000-0000-00008A170000}"/>
    <cellStyle name="0_area wise qty 30.3.08 (1) 3 3 3 4" xfId="6043" xr:uid="{00000000-0005-0000-0000-00008B170000}"/>
    <cellStyle name="0_area wise qty 30.3.08 (1) 3 3 4" xfId="6044" xr:uid="{00000000-0005-0000-0000-00008C170000}"/>
    <cellStyle name="0_area wise qty 30.3.08 (1) 3 3 4 2" xfId="6045" xr:uid="{00000000-0005-0000-0000-00008D170000}"/>
    <cellStyle name="0_area wise qty 30.3.08 (1) 3 3 4 2 2" xfId="6046" xr:uid="{00000000-0005-0000-0000-00008E170000}"/>
    <cellStyle name="0_area wise qty 30.3.08 (1) 3 3 4 3" xfId="6047" xr:uid="{00000000-0005-0000-0000-00008F170000}"/>
    <cellStyle name="0_area wise qty 30.3.08 (1) 3 3 4 3 2" xfId="6048" xr:uid="{00000000-0005-0000-0000-000090170000}"/>
    <cellStyle name="0_area wise qty 30.3.08 (1) 3 3 4 4" xfId="6049" xr:uid="{00000000-0005-0000-0000-000091170000}"/>
    <cellStyle name="0_area wise qty 30.3.08 (1) 3 3 5" xfId="6050" xr:uid="{00000000-0005-0000-0000-000092170000}"/>
    <cellStyle name="0_area wise qty 30.3.08 (1) 3 3 5 2" xfId="6051" xr:uid="{00000000-0005-0000-0000-000093170000}"/>
    <cellStyle name="0_area wise qty 30.3.08 (1) 3 3 5 2 2" xfId="6052" xr:uid="{00000000-0005-0000-0000-000094170000}"/>
    <cellStyle name="0_area wise qty 30.3.08 (1) 3 3 5 3" xfId="6053" xr:uid="{00000000-0005-0000-0000-000095170000}"/>
    <cellStyle name="0_area wise qty 30.3.08 (1) 3 3 5 3 2" xfId="6054" xr:uid="{00000000-0005-0000-0000-000096170000}"/>
    <cellStyle name="0_area wise qty 30.3.08 (1) 3 3 5 4" xfId="6055" xr:uid="{00000000-0005-0000-0000-000097170000}"/>
    <cellStyle name="0_area wise qty 30.3.08 (1) 3 3 6" xfId="6056" xr:uid="{00000000-0005-0000-0000-000098170000}"/>
    <cellStyle name="0_area wise qty 30.3.08 (1) 3 3 6 2" xfId="6057" xr:uid="{00000000-0005-0000-0000-000099170000}"/>
    <cellStyle name="0_area wise qty 30.3.08 (1) 3 3 7" xfId="6058" xr:uid="{00000000-0005-0000-0000-00009A170000}"/>
    <cellStyle name="0_area wise qty 30.3.08 (1) 3 3 7 2" xfId="6059" xr:uid="{00000000-0005-0000-0000-00009B170000}"/>
    <cellStyle name="0_area wise qty 30.3.08 (1) 3 3 8" xfId="6060" xr:uid="{00000000-0005-0000-0000-00009C170000}"/>
    <cellStyle name="0_area wise qty 30.3.08 (1) 3 4" xfId="6061" xr:uid="{00000000-0005-0000-0000-00009D170000}"/>
    <cellStyle name="0_area wise qty 30.3.08 (1) 3 4 2" xfId="6062" xr:uid="{00000000-0005-0000-0000-00009E170000}"/>
    <cellStyle name="0_area wise qty 30.3.08 (1) 3 4 2 2" xfId="6063" xr:uid="{00000000-0005-0000-0000-00009F170000}"/>
    <cellStyle name="0_area wise qty 30.3.08 (1) 3 4 2 2 2" xfId="6064" xr:uid="{00000000-0005-0000-0000-0000A0170000}"/>
    <cellStyle name="0_area wise qty 30.3.08 (1) 3 4 2 2 2 2" xfId="6065" xr:uid="{00000000-0005-0000-0000-0000A1170000}"/>
    <cellStyle name="0_area wise qty 30.3.08 (1) 3 4 2 2 3" xfId="6066" xr:uid="{00000000-0005-0000-0000-0000A2170000}"/>
    <cellStyle name="0_area wise qty 30.3.08 (1) 3 4 2 2 3 2" xfId="6067" xr:uid="{00000000-0005-0000-0000-0000A3170000}"/>
    <cellStyle name="0_area wise qty 30.3.08 (1) 3 4 2 2 4" xfId="6068" xr:uid="{00000000-0005-0000-0000-0000A4170000}"/>
    <cellStyle name="0_area wise qty 30.3.08 (1) 3 4 2 3" xfId="6069" xr:uid="{00000000-0005-0000-0000-0000A5170000}"/>
    <cellStyle name="0_area wise qty 30.3.08 (1) 3 4 2 3 2" xfId="6070" xr:uid="{00000000-0005-0000-0000-0000A6170000}"/>
    <cellStyle name="0_area wise qty 30.3.08 (1) 3 4 2 3 2 2" xfId="6071" xr:uid="{00000000-0005-0000-0000-0000A7170000}"/>
    <cellStyle name="0_area wise qty 30.3.08 (1) 3 4 2 3 3" xfId="6072" xr:uid="{00000000-0005-0000-0000-0000A8170000}"/>
    <cellStyle name="0_area wise qty 30.3.08 (1) 3 4 2 3 3 2" xfId="6073" xr:uid="{00000000-0005-0000-0000-0000A9170000}"/>
    <cellStyle name="0_area wise qty 30.3.08 (1) 3 4 2 3 4" xfId="6074" xr:uid="{00000000-0005-0000-0000-0000AA170000}"/>
    <cellStyle name="0_area wise qty 30.3.08 (1) 3 4 2 4" xfId="6075" xr:uid="{00000000-0005-0000-0000-0000AB170000}"/>
    <cellStyle name="0_area wise qty 30.3.08 (1) 3 4 2 4 2" xfId="6076" xr:uid="{00000000-0005-0000-0000-0000AC170000}"/>
    <cellStyle name="0_area wise qty 30.3.08 (1) 3 4 2 5" xfId="6077" xr:uid="{00000000-0005-0000-0000-0000AD170000}"/>
    <cellStyle name="0_area wise qty 30.3.08 (1) 3 4 2 5 2" xfId="6078" xr:uid="{00000000-0005-0000-0000-0000AE170000}"/>
    <cellStyle name="0_area wise qty 30.3.08 (1) 3 4 2 6" xfId="6079" xr:uid="{00000000-0005-0000-0000-0000AF170000}"/>
    <cellStyle name="0_area wise qty 30.3.08 (1) 3 4 3" xfId="6080" xr:uid="{00000000-0005-0000-0000-0000B0170000}"/>
    <cellStyle name="0_area wise qty 30.3.08 (1) 3 4 3 2" xfId="6081" xr:uid="{00000000-0005-0000-0000-0000B1170000}"/>
    <cellStyle name="0_area wise qty 30.3.08 (1) 3 4 3 2 2" xfId="6082" xr:uid="{00000000-0005-0000-0000-0000B2170000}"/>
    <cellStyle name="0_area wise qty 30.3.08 (1) 3 4 3 3" xfId="6083" xr:uid="{00000000-0005-0000-0000-0000B3170000}"/>
    <cellStyle name="0_area wise qty 30.3.08 (1) 3 4 3 3 2" xfId="6084" xr:uid="{00000000-0005-0000-0000-0000B4170000}"/>
    <cellStyle name="0_area wise qty 30.3.08 (1) 3 4 3 4" xfId="6085" xr:uid="{00000000-0005-0000-0000-0000B5170000}"/>
    <cellStyle name="0_area wise qty 30.3.08 (1) 3 4 4" xfId="6086" xr:uid="{00000000-0005-0000-0000-0000B6170000}"/>
    <cellStyle name="0_area wise qty 30.3.08 (1) 3 4 4 2" xfId="6087" xr:uid="{00000000-0005-0000-0000-0000B7170000}"/>
    <cellStyle name="0_area wise qty 30.3.08 (1) 3 4 4 2 2" xfId="6088" xr:uid="{00000000-0005-0000-0000-0000B8170000}"/>
    <cellStyle name="0_area wise qty 30.3.08 (1) 3 4 4 3" xfId="6089" xr:uid="{00000000-0005-0000-0000-0000B9170000}"/>
    <cellStyle name="0_area wise qty 30.3.08 (1) 3 4 4 3 2" xfId="6090" xr:uid="{00000000-0005-0000-0000-0000BA170000}"/>
    <cellStyle name="0_area wise qty 30.3.08 (1) 3 4 4 4" xfId="6091" xr:uid="{00000000-0005-0000-0000-0000BB170000}"/>
    <cellStyle name="0_area wise qty 30.3.08 (1) 3 4 5" xfId="6092" xr:uid="{00000000-0005-0000-0000-0000BC170000}"/>
    <cellStyle name="0_area wise qty 30.3.08 (1) 3 4 5 2" xfId="6093" xr:uid="{00000000-0005-0000-0000-0000BD170000}"/>
    <cellStyle name="0_area wise qty 30.3.08 (1) 3 4 5 2 2" xfId="6094" xr:uid="{00000000-0005-0000-0000-0000BE170000}"/>
    <cellStyle name="0_area wise qty 30.3.08 (1) 3 4 5 3" xfId="6095" xr:uid="{00000000-0005-0000-0000-0000BF170000}"/>
    <cellStyle name="0_area wise qty 30.3.08 (1) 3 4 5 3 2" xfId="6096" xr:uid="{00000000-0005-0000-0000-0000C0170000}"/>
    <cellStyle name="0_area wise qty 30.3.08 (1) 3 4 5 4" xfId="6097" xr:uid="{00000000-0005-0000-0000-0000C1170000}"/>
    <cellStyle name="0_area wise qty 30.3.08 (1) 3 4 6" xfId="6098" xr:uid="{00000000-0005-0000-0000-0000C2170000}"/>
    <cellStyle name="0_area wise qty 30.3.08 (1) 3 4 6 2" xfId="6099" xr:uid="{00000000-0005-0000-0000-0000C3170000}"/>
    <cellStyle name="0_area wise qty 30.3.08 (1) 3 4 7" xfId="6100" xr:uid="{00000000-0005-0000-0000-0000C4170000}"/>
    <cellStyle name="0_area wise qty 30.3.08 (1) 3 4 7 2" xfId="6101" xr:uid="{00000000-0005-0000-0000-0000C5170000}"/>
    <cellStyle name="0_area wise qty 30.3.08 (1) 3 4 8" xfId="6102" xr:uid="{00000000-0005-0000-0000-0000C6170000}"/>
    <cellStyle name="0_area wise qty 30.3.08 (1) 3 5" xfId="6103" xr:uid="{00000000-0005-0000-0000-0000C7170000}"/>
    <cellStyle name="0_area wise qty 30.3.08 (1) 3 5 2" xfId="6104" xr:uid="{00000000-0005-0000-0000-0000C8170000}"/>
    <cellStyle name="0_area wise qty 30.3.08 (1) 3 5 2 2" xfId="6105" xr:uid="{00000000-0005-0000-0000-0000C9170000}"/>
    <cellStyle name="0_area wise qty 30.3.08 (1) 3 5 2 2 2" xfId="6106" xr:uid="{00000000-0005-0000-0000-0000CA170000}"/>
    <cellStyle name="0_area wise qty 30.3.08 (1) 3 5 2 2 2 2" xfId="6107" xr:uid="{00000000-0005-0000-0000-0000CB170000}"/>
    <cellStyle name="0_area wise qty 30.3.08 (1) 3 5 2 2 3" xfId="6108" xr:uid="{00000000-0005-0000-0000-0000CC170000}"/>
    <cellStyle name="0_area wise qty 30.3.08 (1) 3 5 2 2 3 2" xfId="6109" xr:uid="{00000000-0005-0000-0000-0000CD170000}"/>
    <cellStyle name="0_area wise qty 30.3.08 (1) 3 5 2 2 4" xfId="6110" xr:uid="{00000000-0005-0000-0000-0000CE170000}"/>
    <cellStyle name="0_area wise qty 30.3.08 (1) 3 5 2 3" xfId="6111" xr:uid="{00000000-0005-0000-0000-0000CF170000}"/>
    <cellStyle name="0_area wise qty 30.3.08 (1) 3 5 2 3 2" xfId="6112" xr:uid="{00000000-0005-0000-0000-0000D0170000}"/>
    <cellStyle name="0_area wise qty 30.3.08 (1) 3 5 2 3 2 2" xfId="6113" xr:uid="{00000000-0005-0000-0000-0000D1170000}"/>
    <cellStyle name="0_area wise qty 30.3.08 (1) 3 5 2 3 3" xfId="6114" xr:uid="{00000000-0005-0000-0000-0000D2170000}"/>
    <cellStyle name="0_area wise qty 30.3.08 (1) 3 5 2 3 3 2" xfId="6115" xr:uid="{00000000-0005-0000-0000-0000D3170000}"/>
    <cellStyle name="0_area wise qty 30.3.08 (1) 3 5 2 3 4" xfId="6116" xr:uid="{00000000-0005-0000-0000-0000D4170000}"/>
    <cellStyle name="0_area wise qty 30.3.08 (1) 3 5 2 4" xfId="6117" xr:uid="{00000000-0005-0000-0000-0000D5170000}"/>
    <cellStyle name="0_area wise qty 30.3.08 (1) 3 5 2 4 2" xfId="6118" xr:uid="{00000000-0005-0000-0000-0000D6170000}"/>
    <cellStyle name="0_area wise qty 30.3.08 (1) 3 5 2 5" xfId="6119" xr:uid="{00000000-0005-0000-0000-0000D7170000}"/>
    <cellStyle name="0_area wise qty 30.3.08 (1) 3 5 2 5 2" xfId="6120" xr:uid="{00000000-0005-0000-0000-0000D8170000}"/>
    <cellStyle name="0_area wise qty 30.3.08 (1) 3 5 2 6" xfId="6121" xr:uid="{00000000-0005-0000-0000-0000D9170000}"/>
    <cellStyle name="0_area wise qty 30.3.08 (1) 3 5 3" xfId="6122" xr:uid="{00000000-0005-0000-0000-0000DA170000}"/>
    <cellStyle name="0_area wise qty 30.3.08 (1) 3 5 3 2" xfId="6123" xr:uid="{00000000-0005-0000-0000-0000DB170000}"/>
    <cellStyle name="0_area wise qty 30.3.08 (1) 3 5 3 2 2" xfId="6124" xr:uid="{00000000-0005-0000-0000-0000DC170000}"/>
    <cellStyle name="0_area wise qty 30.3.08 (1) 3 5 3 3" xfId="6125" xr:uid="{00000000-0005-0000-0000-0000DD170000}"/>
    <cellStyle name="0_area wise qty 30.3.08 (1) 3 5 3 3 2" xfId="6126" xr:uid="{00000000-0005-0000-0000-0000DE170000}"/>
    <cellStyle name="0_area wise qty 30.3.08 (1) 3 5 3 4" xfId="6127" xr:uid="{00000000-0005-0000-0000-0000DF170000}"/>
    <cellStyle name="0_area wise qty 30.3.08 (1) 3 5 4" xfId="6128" xr:uid="{00000000-0005-0000-0000-0000E0170000}"/>
    <cellStyle name="0_area wise qty 30.3.08 (1) 3 5 4 2" xfId="6129" xr:uid="{00000000-0005-0000-0000-0000E1170000}"/>
    <cellStyle name="0_area wise qty 30.3.08 (1) 3 5 4 2 2" xfId="6130" xr:uid="{00000000-0005-0000-0000-0000E2170000}"/>
    <cellStyle name="0_area wise qty 30.3.08 (1) 3 5 4 3" xfId="6131" xr:uid="{00000000-0005-0000-0000-0000E3170000}"/>
    <cellStyle name="0_area wise qty 30.3.08 (1) 3 5 4 3 2" xfId="6132" xr:uid="{00000000-0005-0000-0000-0000E4170000}"/>
    <cellStyle name="0_area wise qty 30.3.08 (1) 3 5 4 4" xfId="6133" xr:uid="{00000000-0005-0000-0000-0000E5170000}"/>
    <cellStyle name="0_area wise qty 30.3.08 (1) 3 5 5" xfId="6134" xr:uid="{00000000-0005-0000-0000-0000E6170000}"/>
    <cellStyle name="0_area wise qty 30.3.08 (1) 3 5 5 2" xfId="6135" xr:uid="{00000000-0005-0000-0000-0000E7170000}"/>
    <cellStyle name="0_area wise qty 30.3.08 (1) 3 5 5 2 2" xfId="6136" xr:uid="{00000000-0005-0000-0000-0000E8170000}"/>
    <cellStyle name="0_area wise qty 30.3.08 (1) 3 5 5 3" xfId="6137" xr:uid="{00000000-0005-0000-0000-0000E9170000}"/>
    <cellStyle name="0_area wise qty 30.3.08 (1) 3 5 5 3 2" xfId="6138" xr:uid="{00000000-0005-0000-0000-0000EA170000}"/>
    <cellStyle name="0_area wise qty 30.3.08 (1) 3 5 5 4" xfId="6139" xr:uid="{00000000-0005-0000-0000-0000EB170000}"/>
    <cellStyle name="0_area wise qty 30.3.08 (1) 3 5 6" xfId="6140" xr:uid="{00000000-0005-0000-0000-0000EC170000}"/>
    <cellStyle name="0_area wise qty 30.3.08 (1) 3 5 6 2" xfId="6141" xr:uid="{00000000-0005-0000-0000-0000ED170000}"/>
    <cellStyle name="0_area wise qty 30.3.08 (1) 3 5 7" xfId="6142" xr:uid="{00000000-0005-0000-0000-0000EE170000}"/>
    <cellStyle name="0_area wise qty 30.3.08 (1) 3 5 7 2" xfId="6143" xr:uid="{00000000-0005-0000-0000-0000EF170000}"/>
    <cellStyle name="0_area wise qty 30.3.08 (1) 3 5 8" xfId="6144" xr:uid="{00000000-0005-0000-0000-0000F0170000}"/>
    <cellStyle name="0_area wise qty 30.3.08 (1) 3 6" xfId="6145" xr:uid="{00000000-0005-0000-0000-0000F1170000}"/>
    <cellStyle name="0_area wise qty 30.3.08 (1) 3 6 2" xfId="6146" xr:uid="{00000000-0005-0000-0000-0000F2170000}"/>
    <cellStyle name="0_area wise qty 30.3.08 (1) 3 6 2 2" xfId="6147" xr:uid="{00000000-0005-0000-0000-0000F3170000}"/>
    <cellStyle name="0_area wise qty 30.3.08 (1) 3 6 2 2 2" xfId="6148" xr:uid="{00000000-0005-0000-0000-0000F4170000}"/>
    <cellStyle name="0_area wise qty 30.3.08 (1) 3 6 2 2 2 2" xfId="6149" xr:uid="{00000000-0005-0000-0000-0000F5170000}"/>
    <cellStyle name="0_area wise qty 30.3.08 (1) 3 6 2 2 3" xfId="6150" xr:uid="{00000000-0005-0000-0000-0000F6170000}"/>
    <cellStyle name="0_area wise qty 30.3.08 (1) 3 6 2 2 3 2" xfId="6151" xr:uid="{00000000-0005-0000-0000-0000F7170000}"/>
    <cellStyle name="0_area wise qty 30.3.08 (1) 3 6 2 2 4" xfId="6152" xr:uid="{00000000-0005-0000-0000-0000F8170000}"/>
    <cellStyle name="0_area wise qty 30.3.08 (1) 3 6 2 3" xfId="6153" xr:uid="{00000000-0005-0000-0000-0000F9170000}"/>
    <cellStyle name="0_area wise qty 30.3.08 (1) 3 6 2 3 2" xfId="6154" xr:uid="{00000000-0005-0000-0000-0000FA170000}"/>
    <cellStyle name="0_area wise qty 30.3.08 (1) 3 6 2 3 2 2" xfId="6155" xr:uid="{00000000-0005-0000-0000-0000FB170000}"/>
    <cellStyle name="0_area wise qty 30.3.08 (1) 3 6 2 3 3" xfId="6156" xr:uid="{00000000-0005-0000-0000-0000FC170000}"/>
    <cellStyle name="0_area wise qty 30.3.08 (1) 3 6 2 3 3 2" xfId="6157" xr:uid="{00000000-0005-0000-0000-0000FD170000}"/>
    <cellStyle name="0_area wise qty 30.3.08 (1) 3 6 2 3 4" xfId="6158" xr:uid="{00000000-0005-0000-0000-0000FE170000}"/>
    <cellStyle name="0_area wise qty 30.3.08 (1) 3 6 2 4" xfId="6159" xr:uid="{00000000-0005-0000-0000-0000FF170000}"/>
    <cellStyle name="0_area wise qty 30.3.08 (1) 3 6 2 4 2" xfId="6160" xr:uid="{00000000-0005-0000-0000-000000180000}"/>
    <cellStyle name="0_area wise qty 30.3.08 (1) 3 6 2 5" xfId="6161" xr:uid="{00000000-0005-0000-0000-000001180000}"/>
    <cellStyle name="0_area wise qty 30.3.08 (1) 3 6 2 5 2" xfId="6162" xr:uid="{00000000-0005-0000-0000-000002180000}"/>
    <cellStyle name="0_area wise qty 30.3.08 (1) 3 6 2 6" xfId="6163" xr:uid="{00000000-0005-0000-0000-000003180000}"/>
    <cellStyle name="0_area wise qty 30.3.08 (1) 3 6 3" xfId="6164" xr:uid="{00000000-0005-0000-0000-000004180000}"/>
    <cellStyle name="0_area wise qty 30.3.08 (1) 3 6 3 2" xfId="6165" xr:uid="{00000000-0005-0000-0000-000005180000}"/>
    <cellStyle name="0_area wise qty 30.3.08 (1) 3 6 3 2 2" xfId="6166" xr:uid="{00000000-0005-0000-0000-000006180000}"/>
    <cellStyle name="0_area wise qty 30.3.08 (1) 3 6 3 3" xfId="6167" xr:uid="{00000000-0005-0000-0000-000007180000}"/>
    <cellStyle name="0_area wise qty 30.3.08 (1) 3 6 3 3 2" xfId="6168" xr:uid="{00000000-0005-0000-0000-000008180000}"/>
    <cellStyle name="0_area wise qty 30.3.08 (1) 3 6 3 4" xfId="6169" xr:uid="{00000000-0005-0000-0000-000009180000}"/>
    <cellStyle name="0_area wise qty 30.3.08 (1) 3 6 4" xfId="6170" xr:uid="{00000000-0005-0000-0000-00000A180000}"/>
    <cellStyle name="0_area wise qty 30.3.08 (1) 3 6 4 2" xfId="6171" xr:uid="{00000000-0005-0000-0000-00000B180000}"/>
    <cellStyle name="0_area wise qty 30.3.08 (1) 3 6 4 2 2" xfId="6172" xr:uid="{00000000-0005-0000-0000-00000C180000}"/>
    <cellStyle name="0_area wise qty 30.3.08 (1) 3 6 4 3" xfId="6173" xr:uid="{00000000-0005-0000-0000-00000D180000}"/>
    <cellStyle name="0_area wise qty 30.3.08 (1) 3 6 4 3 2" xfId="6174" xr:uid="{00000000-0005-0000-0000-00000E180000}"/>
    <cellStyle name="0_area wise qty 30.3.08 (1) 3 6 4 4" xfId="6175" xr:uid="{00000000-0005-0000-0000-00000F180000}"/>
    <cellStyle name="0_area wise qty 30.3.08 (1) 3 6 5" xfId="6176" xr:uid="{00000000-0005-0000-0000-000010180000}"/>
    <cellStyle name="0_area wise qty 30.3.08 (1) 3 6 5 2" xfId="6177" xr:uid="{00000000-0005-0000-0000-000011180000}"/>
    <cellStyle name="0_area wise qty 30.3.08 (1) 3 6 5 2 2" xfId="6178" xr:uid="{00000000-0005-0000-0000-000012180000}"/>
    <cellStyle name="0_area wise qty 30.3.08 (1) 3 6 5 3" xfId="6179" xr:uid="{00000000-0005-0000-0000-000013180000}"/>
    <cellStyle name="0_area wise qty 30.3.08 (1) 3 6 5 3 2" xfId="6180" xr:uid="{00000000-0005-0000-0000-000014180000}"/>
    <cellStyle name="0_area wise qty 30.3.08 (1) 3 6 5 4" xfId="6181" xr:uid="{00000000-0005-0000-0000-000015180000}"/>
    <cellStyle name="0_area wise qty 30.3.08 (1) 3 6 6" xfId="6182" xr:uid="{00000000-0005-0000-0000-000016180000}"/>
    <cellStyle name="0_area wise qty 30.3.08 (1) 3 6 6 2" xfId="6183" xr:uid="{00000000-0005-0000-0000-000017180000}"/>
    <cellStyle name="0_area wise qty 30.3.08 (1) 3 6 7" xfId="6184" xr:uid="{00000000-0005-0000-0000-000018180000}"/>
    <cellStyle name="0_area wise qty 30.3.08 (1) 3 6 7 2" xfId="6185" xr:uid="{00000000-0005-0000-0000-000019180000}"/>
    <cellStyle name="0_area wise qty 30.3.08 (1) 3 6 8" xfId="6186" xr:uid="{00000000-0005-0000-0000-00001A180000}"/>
    <cellStyle name="0_area wise qty 30.3.08 (1) 3 7" xfId="6187" xr:uid="{00000000-0005-0000-0000-00001B180000}"/>
    <cellStyle name="0_area wise qty 30.3.08 (1) 3 7 2" xfId="6188" xr:uid="{00000000-0005-0000-0000-00001C180000}"/>
    <cellStyle name="0_area wise qty 30.3.08 (1) 3 7 2 2" xfId="6189" xr:uid="{00000000-0005-0000-0000-00001D180000}"/>
    <cellStyle name="0_area wise qty 30.3.08 (1) 3 7 2 2 2" xfId="6190" xr:uid="{00000000-0005-0000-0000-00001E180000}"/>
    <cellStyle name="0_area wise qty 30.3.08 (1) 3 7 2 3" xfId="6191" xr:uid="{00000000-0005-0000-0000-00001F180000}"/>
    <cellStyle name="0_area wise qty 30.3.08 (1) 3 7 2 3 2" xfId="6192" xr:uid="{00000000-0005-0000-0000-000020180000}"/>
    <cellStyle name="0_area wise qty 30.3.08 (1) 3 7 2 4" xfId="6193" xr:uid="{00000000-0005-0000-0000-000021180000}"/>
    <cellStyle name="0_area wise qty 30.3.08 (1) 3 7 3" xfId="6194" xr:uid="{00000000-0005-0000-0000-000022180000}"/>
    <cellStyle name="0_area wise qty 30.3.08 (1) 3 7 3 2" xfId="6195" xr:uid="{00000000-0005-0000-0000-000023180000}"/>
    <cellStyle name="0_area wise qty 30.3.08 (1) 3 7 3 2 2" xfId="6196" xr:uid="{00000000-0005-0000-0000-000024180000}"/>
    <cellStyle name="0_area wise qty 30.3.08 (1) 3 7 3 3" xfId="6197" xr:uid="{00000000-0005-0000-0000-000025180000}"/>
    <cellStyle name="0_area wise qty 30.3.08 (1) 3 7 3 3 2" xfId="6198" xr:uid="{00000000-0005-0000-0000-000026180000}"/>
    <cellStyle name="0_area wise qty 30.3.08 (1) 3 7 3 4" xfId="6199" xr:uid="{00000000-0005-0000-0000-000027180000}"/>
    <cellStyle name="0_area wise qty 30.3.08 (1) 3 7 4" xfId="6200" xr:uid="{00000000-0005-0000-0000-000028180000}"/>
    <cellStyle name="0_area wise qty 30.3.08 (1) 3 7 4 2" xfId="6201" xr:uid="{00000000-0005-0000-0000-000029180000}"/>
    <cellStyle name="0_area wise qty 30.3.08 (1) 3 7 5" xfId="6202" xr:uid="{00000000-0005-0000-0000-00002A180000}"/>
    <cellStyle name="0_area wise qty 30.3.08 (1) 3 7 5 2" xfId="6203" xr:uid="{00000000-0005-0000-0000-00002B180000}"/>
    <cellStyle name="0_area wise qty 30.3.08 (1) 3 7 6" xfId="6204" xr:uid="{00000000-0005-0000-0000-00002C180000}"/>
    <cellStyle name="0_area wise qty 30.3.08 (1) 3 8" xfId="6205" xr:uid="{00000000-0005-0000-0000-00002D180000}"/>
    <cellStyle name="0_area wise qty 30.3.08 (1) 3 8 2" xfId="6206" xr:uid="{00000000-0005-0000-0000-00002E180000}"/>
    <cellStyle name="0_area wise qty 30.3.08 (1) 3 8 2 2" xfId="6207" xr:uid="{00000000-0005-0000-0000-00002F180000}"/>
    <cellStyle name="0_area wise qty 30.3.08 (1) 3 8 3" xfId="6208" xr:uid="{00000000-0005-0000-0000-000030180000}"/>
    <cellStyle name="0_area wise qty 30.3.08 (1) 3 8 3 2" xfId="6209" xr:uid="{00000000-0005-0000-0000-000031180000}"/>
    <cellStyle name="0_area wise qty 30.3.08 (1) 3 8 4" xfId="6210" xr:uid="{00000000-0005-0000-0000-000032180000}"/>
    <cellStyle name="0_area wise qty 30.3.08 (1) 3 9" xfId="6211" xr:uid="{00000000-0005-0000-0000-000033180000}"/>
    <cellStyle name="0_area wise qty 30.3.08 (1) 3 9 2" xfId="6212" xr:uid="{00000000-0005-0000-0000-000034180000}"/>
    <cellStyle name="0_area wise qty 30.3.08 (1) 3 9 2 2" xfId="6213" xr:uid="{00000000-0005-0000-0000-000035180000}"/>
    <cellStyle name="0_area wise qty 30.3.08 (1) 3 9 3" xfId="6214" xr:uid="{00000000-0005-0000-0000-000036180000}"/>
    <cellStyle name="0_area wise qty 30.3.08 (1) 3 9 3 2" xfId="6215" xr:uid="{00000000-0005-0000-0000-000037180000}"/>
    <cellStyle name="0_area wise qty 30.3.08 (1) 3 9 4" xfId="6216" xr:uid="{00000000-0005-0000-0000-000038180000}"/>
    <cellStyle name="0_area wise qty 30.3.08 (1) 30" xfId="6217" xr:uid="{00000000-0005-0000-0000-000039180000}"/>
    <cellStyle name="0_area wise qty 30.3.08 (1) 31" xfId="6218" xr:uid="{00000000-0005-0000-0000-00003A180000}"/>
    <cellStyle name="0_area wise qty 30.3.08 (1) 32" xfId="6219" xr:uid="{00000000-0005-0000-0000-00003B180000}"/>
    <cellStyle name="0_area wise qty 30.3.08 (1) 33" xfId="6220" xr:uid="{00000000-0005-0000-0000-00003C180000}"/>
    <cellStyle name="0_area wise qty 30.3.08 (1) 34" xfId="6221" xr:uid="{00000000-0005-0000-0000-00003D180000}"/>
    <cellStyle name="0_area wise qty 30.3.08 (1) 35" xfId="6222" xr:uid="{00000000-0005-0000-0000-00003E180000}"/>
    <cellStyle name="0_area wise qty 30.3.08 (1) 36" xfId="6223" xr:uid="{00000000-0005-0000-0000-00003F180000}"/>
    <cellStyle name="0_area wise qty 30.3.08 (1) 37" xfId="6224" xr:uid="{00000000-0005-0000-0000-000040180000}"/>
    <cellStyle name="0_area wise qty 30.3.08 (1) 38" xfId="6225" xr:uid="{00000000-0005-0000-0000-000041180000}"/>
    <cellStyle name="0_area wise qty 30.3.08 (1) 39" xfId="6226" xr:uid="{00000000-0005-0000-0000-000042180000}"/>
    <cellStyle name="0_area wise qty 30.3.08 (1) 4" xfId="6227" xr:uid="{00000000-0005-0000-0000-000043180000}"/>
    <cellStyle name="0_area wise qty 30.3.08 (1) 4 10" xfId="6228" xr:uid="{00000000-0005-0000-0000-000044180000}"/>
    <cellStyle name="0_area wise qty 30.3.08 (1) 4 10 2" xfId="6229" xr:uid="{00000000-0005-0000-0000-000045180000}"/>
    <cellStyle name="0_area wise qty 30.3.08 (1) 4 10 2 2" xfId="6230" xr:uid="{00000000-0005-0000-0000-000046180000}"/>
    <cellStyle name="0_area wise qty 30.3.08 (1) 4 10 3" xfId="6231" xr:uid="{00000000-0005-0000-0000-000047180000}"/>
    <cellStyle name="0_area wise qty 30.3.08 (1) 4 10 3 2" xfId="6232" xr:uid="{00000000-0005-0000-0000-000048180000}"/>
    <cellStyle name="0_area wise qty 30.3.08 (1) 4 10 4" xfId="6233" xr:uid="{00000000-0005-0000-0000-000049180000}"/>
    <cellStyle name="0_area wise qty 30.3.08 (1) 4 11" xfId="6234" xr:uid="{00000000-0005-0000-0000-00004A180000}"/>
    <cellStyle name="0_area wise qty 30.3.08 (1) 4 11 2" xfId="6235" xr:uid="{00000000-0005-0000-0000-00004B180000}"/>
    <cellStyle name="0_area wise qty 30.3.08 (1) 4 12" xfId="6236" xr:uid="{00000000-0005-0000-0000-00004C180000}"/>
    <cellStyle name="0_area wise qty 30.3.08 (1) 4 12 2" xfId="6237" xr:uid="{00000000-0005-0000-0000-00004D180000}"/>
    <cellStyle name="0_area wise qty 30.3.08 (1) 4 13" xfId="6238" xr:uid="{00000000-0005-0000-0000-00004E180000}"/>
    <cellStyle name="0_area wise qty 30.3.08 (1) 4 14" xfId="6239" xr:uid="{00000000-0005-0000-0000-00004F180000}"/>
    <cellStyle name="0_area wise qty 30.3.08 (1) 4 2" xfId="6240" xr:uid="{00000000-0005-0000-0000-000050180000}"/>
    <cellStyle name="0_area wise qty 30.3.08 (1) 4 2 2" xfId="6241" xr:uid="{00000000-0005-0000-0000-000051180000}"/>
    <cellStyle name="0_area wise qty 30.3.08 (1) 4 2 2 2" xfId="6242" xr:uid="{00000000-0005-0000-0000-000052180000}"/>
    <cellStyle name="0_area wise qty 30.3.08 (1) 4 2 2 2 2" xfId="6243" xr:uid="{00000000-0005-0000-0000-000053180000}"/>
    <cellStyle name="0_area wise qty 30.3.08 (1) 4 2 2 2 2 2" xfId="6244" xr:uid="{00000000-0005-0000-0000-000054180000}"/>
    <cellStyle name="0_area wise qty 30.3.08 (1) 4 2 2 2 3" xfId="6245" xr:uid="{00000000-0005-0000-0000-000055180000}"/>
    <cellStyle name="0_area wise qty 30.3.08 (1) 4 2 2 2 3 2" xfId="6246" xr:uid="{00000000-0005-0000-0000-000056180000}"/>
    <cellStyle name="0_area wise qty 30.3.08 (1) 4 2 2 2 4" xfId="6247" xr:uid="{00000000-0005-0000-0000-000057180000}"/>
    <cellStyle name="0_area wise qty 30.3.08 (1) 4 2 2 3" xfId="6248" xr:uid="{00000000-0005-0000-0000-000058180000}"/>
    <cellStyle name="0_area wise qty 30.3.08 (1) 4 2 2 3 2" xfId="6249" xr:uid="{00000000-0005-0000-0000-000059180000}"/>
    <cellStyle name="0_area wise qty 30.3.08 (1) 4 2 2 3 2 2" xfId="6250" xr:uid="{00000000-0005-0000-0000-00005A180000}"/>
    <cellStyle name="0_area wise qty 30.3.08 (1) 4 2 2 3 3" xfId="6251" xr:uid="{00000000-0005-0000-0000-00005B180000}"/>
    <cellStyle name="0_area wise qty 30.3.08 (1) 4 2 2 3 3 2" xfId="6252" xr:uid="{00000000-0005-0000-0000-00005C180000}"/>
    <cellStyle name="0_area wise qty 30.3.08 (1) 4 2 2 3 4" xfId="6253" xr:uid="{00000000-0005-0000-0000-00005D180000}"/>
    <cellStyle name="0_area wise qty 30.3.08 (1) 4 2 2 4" xfId="6254" xr:uid="{00000000-0005-0000-0000-00005E180000}"/>
    <cellStyle name="0_area wise qty 30.3.08 (1) 4 2 2 4 2" xfId="6255" xr:uid="{00000000-0005-0000-0000-00005F180000}"/>
    <cellStyle name="0_area wise qty 30.3.08 (1) 4 2 2 5" xfId="6256" xr:uid="{00000000-0005-0000-0000-000060180000}"/>
    <cellStyle name="0_area wise qty 30.3.08 (1) 4 2 2 5 2" xfId="6257" xr:uid="{00000000-0005-0000-0000-000061180000}"/>
    <cellStyle name="0_area wise qty 30.3.08 (1) 4 2 2 6" xfId="6258" xr:uid="{00000000-0005-0000-0000-000062180000}"/>
    <cellStyle name="0_area wise qty 30.3.08 (1) 4 2 3" xfId="6259" xr:uid="{00000000-0005-0000-0000-000063180000}"/>
    <cellStyle name="0_area wise qty 30.3.08 (1) 4 2 3 2" xfId="6260" xr:uid="{00000000-0005-0000-0000-000064180000}"/>
    <cellStyle name="0_area wise qty 30.3.08 (1) 4 2 3 2 2" xfId="6261" xr:uid="{00000000-0005-0000-0000-000065180000}"/>
    <cellStyle name="0_area wise qty 30.3.08 (1) 4 2 3 3" xfId="6262" xr:uid="{00000000-0005-0000-0000-000066180000}"/>
    <cellStyle name="0_area wise qty 30.3.08 (1) 4 2 3 3 2" xfId="6263" xr:uid="{00000000-0005-0000-0000-000067180000}"/>
    <cellStyle name="0_area wise qty 30.3.08 (1) 4 2 3 4" xfId="6264" xr:uid="{00000000-0005-0000-0000-000068180000}"/>
    <cellStyle name="0_area wise qty 30.3.08 (1) 4 2 4" xfId="6265" xr:uid="{00000000-0005-0000-0000-000069180000}"/>
    <cellStyle name="0_area wise qty 30.3.08 (1) 4 2 4 2" xfId="6266" xr:uid="{00000000-0005-0000-0000-00006A180000}"/>
    <cellStyle name="0_area wise qty 30.3.08 (1) 4 2 4 2 2" xfId="6267" xr:uid="{00000000-0005-0000-0000-00006B180000}"/>
    <cellStyle name="0_area wise qty 30.3.08 (1) 4 2 4 3" xfId="6268" xr:uid="{00000000-0005-0000-0000-00006C180000}"/>
    <cellStyle name="0_area wise qty 30.3.08 (1) 4 2 4 3 2" xfId="6269" xr:uid="{00000000-0005-0000-0000-00006D180000}"/>
    <cellStyle name="0_area wise qty 30.3.08 (1) 4 2 4 4" xfId="6270" xr:uid="{00000000-0005-0000-0000-00006E180000}"/>
    <cellStyle name="0_area wise qty 30.3.08 (1) 4 2 5" xfId="6271" xr:uid="{00000000-0005-0000-0000-00006F180000}"/>
    <cellStyle name="0_area wise qty 30.3.08 (1) 4 2 5 2" xfId="6272" xr:uid="{00000000-0005-0000-0000-000070180000}"/>
    <cellStyle name="0_area wise qty 30.3.08 (1) 4 2 5 2 2" xfId="6273" xr:uid="{00000000-0005-0000-0000-000071180000}"/>
    <cellStyle name="0_area wise qty 30.3.08 (1) 4 2 5 3" xfId="6274" xr:uid="{00000000-0005-0000-0000-000072180000}"/>
    <cellStyle name="0_area wise qty 30.3.08 (1) 4 2 5 3 2" xfId="6275" xr:uid="{00000000-0005-0000-0000-000073180000}"/>
    <cellStyle name="0_area wise qty 30.3.08 (1) 4 2 5 4" xfId="6276" xr:uid="{00000000-0005-0000-0000-000074180000}"/>
    <cellStyle name="0_area wise qty 30.3.08 (1) 4 2 6" xfId="6277" xr:uid="{00000000-0005-0000-0000-000075180000}"/>
    <cellStyle name="0_area wise qty 30.3.08 (1) 4 2 6 2" xfId="6278" xr:uid="{00000000-0005-0000-0000-000076180000}"/>
    <cellStyle name="0_area wise qty 30.3.08 (1) 4 2 7" xfId="6279" xr:uid="{00000000-0005-0000-0000-000077180000}"/>
    <cellStyle name="0_area wise qty 30.3.08 (1) 4 2 7 2" xfId="6280" xr:uid="{00000000-0005-0000-0000-000078180000}"/>
    <cellStyle name="0_area wise qty 30.3.08 (1) 4 2 8" xfId="6281" xr:uid="{00000000-0005-0000-0000-000079180000}"/>
    <cellStyle name="0_area wise qty 30.3.08 (1) 4 3" xfId="6282" xr:uid="{00000000-0005-0000-0000-00007A180000}"/>
    <cellStyle name="0_area wise qty 30.3.08 (1) 4 3 2" xfId="6283" xr:uid="{00000000-0005-0000-0000-00007B180000}"/>
    <cellStyle name="0_area wise qty 30.3.08 (1) 4 3 2 2" xfId="6284" xr:uid="{00000000-0005-0000-0000-00007C180000}"/>
    <cellStyle name="0_area wise qty 30.3.08 (1) 4 3 2 2 2" xfId="6285" xr:uid="{00000000-0005-0000-0000-00007D180000}"/>
    <cellStyle name="0_area wise qty 30.3.08 (1) 4 3 2 2 2 2" xfId="6286" xr:uid="{00000000-0005-0000-0000-00007E180000}"/>
    <cellStyle name="0_area wise qty 30.3.08 (1) 4 3 2 2 3" xfId="6287" xr:uid="{00000000-0005-0000-0000-00007F180000}"/>
    <cellStyle name="0_area wise qty 30.3.08 (1) 4 3 2 2 3 2" xfId="6288" xr:uid="{00000000-0005-0000-0000-000080180000}"/>
    <cellStyle name="0_area wise qty 30.3.08 (1) 4 3 2 2 4" xfId="6289" xr:uid="{00000000-0005-0000-0000-000081180000}"/>
    <cellStyle name="0_area wise qty 30.3.08 (1) 4 3 2 3" xfId="6290" xr:uid="{00000000-0005-0000-0000-000082180000}"/>
    <cellStyle name="0_area wise qty 30.3.08 (1) 4 3 2 3 2" xfId="6291" xr:uid="{00000000-0005-0000-0000-000083180000}"/>
    <cellStyle name="0_area wise qty 30.3.08 (1) 4 3 2 3 2 2" xfId="6292" xr:uid="{00000000-0005-0000-0000-000084180000}"/>
    <cellStyle name="0_area wise qty 30.3.08 (1) 4 3 2 3 3" xfId="6293" xr:uid="{00000000-0005-0000-0000-000085180000}"/>
    <cellStyle name="0_area wise qty 30.3.08 (1) 4 3 2 3 3 2" xfId="6294" xr:uid="{00000000-0005-0000-0000-000086180000}"/>
    <cellStyle name="0_area wise qty 30.3.08 (1) 4 3 2 3 4" xfId="6295" xr:uid="{00000000-0005-0000-0000-000087180000}"/>
    <cellStyle name="0_area wise qty 30.3.08 (1) 4 3 2 4" xfId="6296" xr:uid="{00000000-0005-0000-0000-000088180000}"/>
    <cellStyle name="0_area wise qty 30.3.08 (1) 4 3 2 4 2" xfId="6297" xr:uid="{00000000-0005-0000-0000-000089180000}"/>
    <cellStyle name="0_area wise qty 30.3.08 (1) 4 3 2 5" xfId="6298" xr:uid="{00000000-0005-0000-0000-00008A180000}"/>
    <cellStyle name="0_area wise qty 30.3.08 (1) 4 3 2 5 2" xfId="6299" xr:uid="{00000000-0005-0000-0000-00008B180000}"/>
    <cellStyle name="0_area wise qty 30.3.08 (1) 4 3 2 6" xfId="6300" xr:uid="{00000000-0005-0000-0000-00008C180000}"/>
    <cellStyle name="0_area wise qty 30.3.08 (1) 4 3 3" xfId="6301" xr:uid="{00000000-0005-0000-0000-00008D180000}"/>
    <cellStyle name="0_area wise qty 30.3.08 (1) 4 3 3 2" xfId="6302" xr:uid="{00000000-0005-0000-0000-00008E180000}"/>
    <cellStyle name="0_area wise qty 30.3.08 (1) 4 3 3 2 2" xfId="6303" xr:uid="{00000000-0005-0000-0000-00008F180000}"/>
    <cellStyle name="0_area wise qty 30.3.08 (1) 4 3 3 3" xfId="6304" xr:uid="{00000000-0005-0000-0000-000090180000}"/>
    <cellStyle name="0_area wise qty 30.3.08 (1) 4 3 3 3 2" xfId="6305" xr:uid="{00000000-0005-0000-0000-000091180000}"/>
    <cellStyle name="0_area wise qty 30.3.08 (1) 4 3 3 4" xfId="6306" xr:uid="{00000000-0005-0000-0000-000092180000}"/>
    <cellStyle name="0_area wise qty 30.3.08 (1) 4 3 4" xfId="6307" xr:uid="{00000000-0005-0000-0000-000093180000}"/>
    <cellStyle name="0_area wise qty 30.3.08 (1) 4 3 4 2" xfId="6308" xr:uid="{00000000-0005-0000-0000-000094180000}"/>
    <cellStyle name="0_area wise qty 30.3.08 (1) 4 3 4 2 2" xfId="6309" xr:uid="{00000000-0005-0000-0000-000095180000}"/>
    <cellStyle name="0_area wise qty 30.3.08 (1) 4 3 4 3" xfId="6310" xr:uid="{00000000-0005-0000-0000-000096180000}"/>
    <cellStyle name="0_area wise qty 30.3.08 (1) 4 3 4 3 2" xfId="6311" xr:uid="{00000000-0005-0000-0000-000097180000}"/>
    <cellStyle name="0_area wise qty 30.3.08 (1) 4 3 4 4" xfId="6312" xr:uid="{00000000-0005-0000-0000-000098180000}"/>
    <cellStyle name="0_area wise qty 30.3.08 (1) 4 3 5" xfId="6313" xr:uid="{00000000-0005-0000-0000-000099180000}"/>
    <cellStyle name="0_area wise qty 30.3.08 (1) 4 3 5 2" xfId="6314" xr:uid="{00000000-0005-0000-0000-00009A180000}"/>
    <cellStyle name="0_area wise qty 30.3.08 (1) 4 3 5 2 2" xfId="6315" xr:uid="{00000000-0005-0000-0000-00009B180000}"/>
    <cellStyle name="0_area wise qty 30.3.08 (1) 4 3 5 3" xfId="6316" xr:uid="{00000000-0005-0000-0000-00009C180000}"/>
    <cellStyle name="0_area wise qty 30.3.08 (1) 4 3 5 3 2" xfId="6317" xr:uid="{00000000-0005-0000-0000-00009D180000}"/>
    <cellStyle name="0_area wise qty 30.3.08 (1) 4 3 5 4" xfId="6318" xr:uid="{00000000-0005-0000-0000-00009E180000}"/>
    <cellStyle name="0_area wise qty 30.3.08 (1) 4 3 6" xfId="6319" xr:uid="{00000000-0005-0000-0000-00009F180000}"/>
    <cellStyle name="0_area wise qty 30.3.08 (1) 4 3 6 2" xfId="6320" xr:uid="{00000000-0005-0000-0000-0000A0180000}"/>
    <cellStyle name="0_area wise qty 30.3.08 (1) 4 3 7" xfId="6321" xr:uid="{00000000-0005-0000-0000-0000A1180000}"/>
    <cellStyle name="0_area wise qty 30.3.08 (1) 4 3 7 2" xfId="6322" xr:uid="{00000000-0005-0000-0000-0000A2180000}"/>
    <cellStyle name="0_area wise qty 30.3.08 (1) 4 3 8" xfId="6323" xr:uid="{00000000-0005-0000-0000-0000A3180000}"/>
    <cellStyle name="0_area wise qty 30.3.08 (1) 4 4" xfId="6324" xr:uid="{00000000-0005-0000-0000-0000A4180000}"/>
    <cellStyle name="0_area wise qty 30.3.08 (1) 4 4 2" xfId="6325" xr:uid="{00000000-0005-0000-0000-0000A5180000}"/>
    <cellStyle name="0_area wise qty 30.3.08 (1) 4 4 2 2" xfId="6326" xr:uid="{00000000-0005-0000-0000-0000A6180000}"/>
    <cellStyle name="0_area wise qty 30.3.08 (1) 4 4 2 2 2" xfId="6327" xr:uid="{00000000-0005-0000-0000-0000A7180000}"/>
    <cellStyle name="0_area wise qty 30.3.08 (1) 4 4 2 2 2 2" xfId="6328" xr:uid="{00000000-0005-0000-0000-0000A8180000}"/>
    <cellStyle name="0_area wise qty 30.3.08 (1) 4 4 2 2 3" xfId="6329" xr:uid="{00000000-0005-0000-0000-0000A9180000}"/>
    <cellStyle name="0_area wise qty 30.3.08 (1) 4 4 2 2 3 2" xfId="6330" xr:uid="{00000000-0005-0000-0000-0000AA180000}"/>
    <cellStyle name="0_area wise qty 30.3.08 (1) 4 4 2 2 4" xfId="6331" xr:uid="{00000000-0005-0000-0000-0000AB180000}"/>
    <cellStyle name="0_area wise qty 30.3.08 (1) 4 4 2 3" xfId="6332" xr:uid="{00000000-0005-0000-0000-0000AC180000}"/>
    <cellStyle name="0_area wise qty 30.3.08 (1) 4 4 2 3 2" xfId="6333" xr:uid="{00000000-0005-0000-0000-0000AD180000}"/>
    <cellStyle name="0_area wise qty 30.3.08 (1) 4 4 2 3 2 2" xfId="6334" xr:uid="{00000000-0005-0000-0000-0000AE180000}"/>
    <cellStyle name="0_area wise qty 30.3.08 (1) 4 4 2 3 3" xfId="6335" xr:uid="{00000000-0005-0000-0000-0000AF180000}"/>
    <cellStyle name="0_area wise qty 30.3.08 (1) 4 4 2 3 3 2" xfId="6336" xr:uid="{00000000-0005-0000-0000-0000B0180000}"/>
    <cellStyle name="0_area wise qty 30.3.08 (1) 4 4 2 3 4" xfId="6337" xr:uid="{00000000-0005-0000-0000-0000B1180000}"/>
    <cellStyle name="0_area wise qty 30.3.08 (1) 4 4 2 4" xfId="6338" xr:uid="{00000000-0005-0000-0000-0000B2180000}"/>
    <cellStyle name="0_area wise qty 30.3.08 (1) 4 4 2 4 2" xfId="6339" xr:uid="{00000000-0005-0000-0000-0000B3180000}"/>
    <cellStyle name="0_area wise qty 30.3.08 (1) 4 4 2 5" xfId="6340" xr:uid="{00000000-0005-0000-0000-0000B4180000}"/>
    <cellStyle name="0_area wise qty 30.3.08 (1) 4 4 2 5 2" xfId="6341" xr:uid="{00000000-0005-0000-0000-0000B5180000}"/>
    <cellStyle name="0_area wise qty 30.3.08 (1) 4 4 2 6" xfId="6342" xr:uid="{00000000-0005-0000-0000-0000B6180000}"/>
    <cellStyle name="0_area wise qty 30.3.08 (1) 4 4 3" xfId="6343" xr:uid="{00000000-0005-0000-0000-0000B7180000}"/>
    <cellStyle name="0_area wise qty 30.3.08 (1) 4 4 3 2" xfId="6344" xr:uid="{00000000-0005-0000-0000-0000B8180000}"/>
    <cellStyle name="0_area wise qty 30.3.08 (1) 4 4 3 2 2" xfId="6345" xr:uid="{00000000-0005-0000-0000-0000B9180000}"/>
    <cellStyle name="0_area wise qty 30.3.08 (1) 4 4 3 3" xfId="6346" xr:uid="{00000000-0005-0000-0000-0000BA180000}"/>
    <cellStyle name="0_area wise qty 30.3.08 (1) 4 4 3 3 2" xfId="6347" xr:uid="{00000000-0005-0000-0000-0000BB180000}"/>
    <cellStyle name="0_area wise qty 30.3.08 (1) 4 4 3 4" xfId="6348" xr:uid="{00000000-0005-0000-0000-0000BC180000}"/>
    <cellStyle name="0_area wise qty 30.3.08 (1) 4 4 4" xfId="6349" xr:uid="{00000000-0005-0000-0000-0000BD180000}"/>
    <cellStyle name="0_area wise qty 30.3.08 (1) 4 4 4 2" xfId="6350" xr:uid="{00000000-0005-0000-0000-0000BE180000}"/>
    <cellStyle name="0_area wise qty 30.3.08 (1) 4 4 4 2 2" xfId="6351" xr:uid="{00000000-0005-0000-0000-0000BF180000}"/>
    <cellStyle name="0_area wise qty 30.3.08 (1) 4 4 4 3" xfId="6352" xr:uid="{00000000-0005-0000-0000-0000C0180000}"/>
    <cellStyle name="0_area wise qty 30.3.08 (1) 4 4 4 3 2" xfId="6353" xr:uid="{00000000-0005-0000-0000-0000C1180000}"/>
    <cellStyle name="0_area wise qty 30.3.08 (1) 4 4 4 4" xfId="6354" xr:uid="{00000000-0005-0000-0000-0000C2180000}"/>
    <cellStyle name="0_area wise qty 30.3.08 (1) 4 4 5" xfId="6355" xr:uid="{00000000-0005-0000-0000-0000C3180000}"/>
    <cellStyle name="0_area wise qty 30.3.08 (1) 4 4 5 2" xfId="6356" xr:uid="{00000000-0005-0000-0000-0000C4180000}"/>
    <cellStyle name="0_area wise qty 30.3.08 (1) 4 4 5 2 2" xfId="6357" xr:uid="{00000000-0005-0000-0000-0000C5180000}"/>
    <cellStyle name="0_area wise qty 30.3.08 (1) 4 4 5 3" xfId="6358" xr:uid="{00000000-0005-0000-0000-0000C6180000}"/>
    <cellStyle name="0_area wise qty 30.3.08 (1) 4 4 5 3 2" xfId="6359" xr:uid="{00000000-0005-0000-0000-0000C7180000}"/>
    <cellStyle name="0_area wise qty 30.3.08 (1) 4 4 5 4" xfId="6360" xr:uid="{00000000-0005-0000-0000-0000C8180000}"/>
    <cellStyle name="0_area wise qty 30.3.08 (1) 4 4 6" xfId="6361" xr:uid="{00000000-0005-0000-0000-0000C9180000}"/>
    <cellStyle name="0_area wise qty 30.3.08 (1) 4 4 6 2" xfId="6362" xr:uid="{00000000-0005-0000-0000-0000CA180000}"/>
    <cellStyle name="0_area wise qty 30.3.08 (1) 4 4 7" xfId="6363" xr:uid="{00000000-0005-0000-0000-0000CB180000}"/>
    <cellStyle name="0_area wise qty 30.3.08 (1) 4 4 7 2" xfId="6364" xr:uid="{00000000-0005-0000-0000-0000CC180000}"/>
    <cellStyle name="0_area wise qty 30.3.08 (1) 4 4 8" xfId="6365" xr:uid="{00000000-0005-0000-0000-0000CD180000}"/>
    <cellStyle name="0_area wise qty 30.3.08 (1) 4 5" xfId="6366" xr:uid="{00000000-0005-0000-0000-0000CE180000}"/>
    <cellStyle name="0_area wise qty 30.3.08 (1) 4 5 2" xfId="6367" xr:uid="{00000000-0005-0000-0000-0000CF180000}"/>
    <cellStyle name="0_area wise qty 30.3.08 (1) 4 5 2 2" xfId="6368" xr:uid="{00000000-0005-0000-0000-0000D0180000}"/>
    <cellStyle name="0_area wise qty 30.3.08 (1) 4 5 2 2 2" xfId="6369" xr:uid="{00000000-0005-0000-0000-0000D1180000}"/>
    <cellStyle name="0_area wise qty 30.3.08 (1) 4 5 2 2 2 2" xfId="6370" xr:uid="{00000000-0005-0000-0000-0000D2180000}"/>
    <cellStyle name="0_area wise qty 30.3.08 (1) 4 5 2 2 3" xfId="6371" xr:uid="{00000000-0005-0000-0000-0000D3180000}"/>
    <cellStyle name="0_area wise qty 30.3.08 (1) 4 5 2 2 3 2" xfId="6372" xr:uid="{00000000-0005-0000-0000-0000D4180000}"/>
    <cellStyle name="0_area wise qty 30.3.08 (1) 4 5 2 2 4" xfId="6373" xr:uid="{00000000-0005-0000-0000-0000D5180000}"/>
    <cellStyle name="0_area wise qty 30.3.08 (1) 4 5 2 3" xfId="6374" xr:uid="{00000000-0005-0000-0000-0000D6180000}"/>
    <cellStyle name="0_area wise qty 30.3.08 (1) 4 5 2 3 2" xfId="6375" xr:uid="{00000000-0005-0000-0000-0000D7180000}"/>
    <cellStyle name="0_area wise qty 30.3.08 (1) 4 5 2 3 2 2" xfId="6376" xr:uid="{00000000-0005-0000-0000-0000D8180000}"/>
    <cellStyle name="0_area wise qty 30.3.08 (1) 4 5 2 3 3" xfId="6377" xr:uid="{00000000-0005-0000-0000-0000D9180000}"/>
    <cellStyle name="0_area wise qty 30.3.08 (1) 4 5 2 3 3 2" xfId="6378" xr:uid="{00000000-0005-0000-0000-0000DA180000}"/>
    <cellStyle name="0_area wise qty 30.3.08 (1) 4 5 2 3 4" xfId="6379" xr:uid="{00000000-0005-0000-0000-0000DB180000}"/>
    <cellStyle name="0_area wise qty 30.3.08 (1) 4 5 2 4" xfId="6380" xr:uid="{00000000-0005-0000-0000-0000DC180000}"/>
    <cellStyle name="0_area wise qty 30.3.08 (1) 4 5 2 4 2" xfId="6381" xr:uid="{00000000-0005-0000-0000-0000DD180000}"/>
    <cellStyle name="0_area wise qty 30.3.08 (1) 4 5 2 5" xfId="6382" xr:uid="{00000000-0005-0000-0000-0000DE180000}"/>
    <cellStyle name="0_area wise qty 30.3.08 (1) 4 5 2 5 2" xfId="6383" xr:uid="{00000000-0005-0000-0000-0000DF180000}"/>
    <cellStyle name="0_area wise qty 30.3.08 (1) 4 5 2 6" xfId="6384" xr:uid="{00000000-0005-0000-0000-0000E0180000}"/>
    <cellStyle name="0_area wise qty 30.3.08 (1) 4 5 3" xfId="6385" xr:uid="{00000000-0005-0000-0000-0000E1180000}"/>
    <cellStyle name="0_area wise qty 30.3.08 (1) 4 5 3 2" xfId="6386" xr:uid="{00000000-0005-0000-0000-0000E2180000}"/>
    <cellStyle name="0_area wise qty 30.3.08 (1) 4 5 3 2 2" xfId="6387" xr:uid="{00000000-0005-0000-0000-0000E3180000}"/>
    <cellStyle name="0_area wise qty 30.3.08 (1) 4 5 3 3" xfId="6388" xr:uid="{00000000-0005-0000-0000-0000E4180000}"/>
    <cellStyle name="0_area wise qty 30.3.08 (1) 4 5 3 3 2" xfId="6389" xr:uid="{00000000-0005-0000-0000-0000E5180000}"/>
    <cellStyle name="0_area wise qty 30.3.08 (1) 4 5 3 4" xfId="6390" xr:uid="{00000000-0005-0000-0000-0000E6180000}"/>
    <cellStyle name="0_area wise qty 30.3.08 (1) 4 5 4" xfId="6391" xr:uid="{00000000-0005-0000-0000-0000E7180000}"/>
    <cellStyle name="0_area wise qty 30.3.08 (1) 4 5 4 2" xfId="6392" xr:uid="{00000000-0005-0000-0000-0000E8180000}"/>
    <cellStyle name="0_area wise qty 30.3.08 (1) 4 5 4 2 2" xfId="6393" xr:uid="{00000000-0005-0000-0000-0000E9180000}"/>
    <cellStyle name="0_area wise qty 30.3.08 (1) 4 5 4 3" xfId="6394" xr:uid="{00000000-0005-0000-0000-0000EA180000}"/>
    <cellStyle name="0_area wise qty 30.3.08 (1) 4 5 4 3 2" xfId="6395" xr:uid="{00000000-0005-0000-0000-0000EB180000}"/>
    <cellStyle name="0_area wise qty 30.3.08 (1) 4 5 4 4" xfId="6396" xr:uid="{00000000-0005-0000-0000-0000EC180000}"/>
    <cellStyle name="0_area wise qty 30.3.08 (1) 4 5 5" xfId="6397" xr:uid="{00000000-0005-0000-0000-0000ED180000}"/>
    <cellStyle name="0_area wise qty 30.3.08 (1) 4 5 5 2" xfId="6398" xr:uid="{00000000-0005-0000-0000-0000EE180000}"/>
    <cellStyle name="0_area wise qty 30.3.08 (1) 4 5 5 2 2" xfId="6399" xr:uid="{00000000-0005-0000-0000-0000EF180000}"/>
    <cellStyle name="0_area wise qty 30.3.08 (1) 4 5 5 3" xfId="6400" xr:uid="{00000000-0005-0000-0000-0000F0180000}"/>
    <cellStyle name="0_area wise qty 30.3.08 (1) 4 5 5 3 2" xfId="6401" xr:uid="{00000000-0005-0000-0000-0000F1180000}"/>
    <cellStyle name="0_area wise qty 30.3.08 (1) 4 5 5 4" xfId="6402" xr:uid="{00000000-0005-0000-0000-0000F2180000}"/>
    <cellStyle name="0_area wise qty 30.3.08 (1) 4 5 6" xfId="6403" xr:uid="{00000000-0005-0000-0000-0000F3180000}"/>
    <cellStyle name="0_area wise qty 30.3.08 (1) 4 5 6 2" xfId="6404" xr:uid="{00000000-0005-0000-0000-0000F4180000}"/>
    <cellStyle name="0_area wise qty 30.3.08 (1) 4 5 7" xfId="6405" xr:uid="{00000000-0005-0000-0000-0000F5180000}"/>
    <cellStyle name="0_area wise qty 30.3.08 (1) 4 5 7 2" xfId="6406" xr:uid="{00000000-0005-0000-0000-0000F6180000}"/>
    <cellStyle name="0_area wise qty 30.3.08 (1) 4 5 8" xfId="6407" xr:uid="{00000000-0005-0000-0000-0000F7180000}"/>
    <cellStyle name="0_area wise qty 30.3.08 (1) 4 6" xfId="6408" xr:uid="{00000000-0005-0000-0000-0000F8180000}"/>
    <cellStyle name="0_area wise qty 30.3.08 (1) 4 6 2" xfId="6409" xr:uid="{00000000-0005-0000-0000-0000F9180000}"/>
    <cellStyle name="0_area wise qty 30.3.08 (1) 4 6 2 2" xfId="6410" xr:uid="{00000000-0005-0000-0000-0000FA180000}"/>
    <cellStyle name="0_area wise qty 30.3.08 (1) 4 6 2 2 2" xfId="6411" xr:uid="{00000000-0005-0000-0000-0000FB180000}"/>
    <cellStyle name="0_area wise qty 30.3.08 (1) 4 6 2 2 2 2" xfId="6412" xr:uid="{00000000-0005-0000-0000-0000FC180000}"/>
    <cellStyle name="0_area wise qty 30.3.08 (1) 4 6 2 2 3" xfId="6413" xr:uid="{00000000-0005-0000-0000-0000FD180000}"/>
    <cellStyle name="0_area wise qty 30.3.08 (1) 4 6 2 2 3 2" xfId="6414" xr:uid="{00000000-0005-0000-0000-0000FE180000}"/>
    <cellStyle name="0_area wise qty 30.3.08 (1) 4 6 2 2 4" xfId="6415" xr:uid="{00000000-0005-0000-0000-0000FF180000}"/>
    <cellStyle name="0_area wise qty 30.3.08 (1) 4 6 2 3" xfId="6416" xr:uid="{00000000-0005-0000-0000-000000190000}"/>
    <cellStyle name="0_area wise qty 30.3.08 (1) 4 6 2 3 2" xfId="6417" xr:uid="{00000000-0005-0000-0000-000001190000}"/>
    <cellStyle name="0_area wise qty 30.3.08 (1) 4 6 2 3 2 2" xfId="6418" xr:uid="{00000000-0005-0000-0000-000002190000}"/>
    <cellStyle name="0_area wise qty 30.3.08 (1) 4 6 2 3 3" xfId="6419" xr:uid="{00000000-0005-0000-0000-000003190000}"/>
    <cellStyle name="0_area wise qty 30.3.08 (1) 4 6 2 3 3 2" xfId="6420" xr:uid="{00000000-0005-0000-0000-000004190000}"/>
    <cellStyle name="0_area wise qty 30.3.08 (1) 4 6 2 3 4" xfId="6421" xr:uid="{00000000-0005-0000-0000-000005190000}"/>
    <cellStyle name="0_area wise qty 30.3.08 (1) 4 6 2 4" xfId="6422" xr:uid="{00000000-0005-0000-0000-000006190000}"/>
    <cellStyle name="0_area wise qty 30.3.08 (1) 4 6 2 4 2" xfId="6423" xr:uid="{00000000-0005-0000-0000-000007190000}"/>
    <cellStyle name="0_area wise qty 30.3.08 (1) 4 6 2 5" xfId="6424" xr:uid="{00000000-0005-0000-0000-000008190000}"/>
    <cellStyle name="0_area wise qty 30.3.08 (1) 4 6 2 5 2" xfId="6425" xr:uid="{00000000-0005-0000-0000-000009190000}"/>
    <cellStyle name="0_area wise qty 30.3.08 (1) 4 6 2 6" xfId="6426" xr:uid="{00000000-0005-0000-0000-00000A190000}"/>
    <cellStyle name="0_area wise qty 30.3.08 (1) 4 6 3" xfId="6427" xr:uid="{00000000-0005-0000-0000-00000B190000}"/>
    <cellStyle name="0_area wise qty 30.3.08 (1) 4 6 3 2" xfId="6428" xr:uid="{00000000-0005-0000-0000-00000C190000}"/>
    <cellStyle name="0_area wise qty 30.3.08 (1) 4 6 3 2 2" xfId="6429" xr:uid="{00000000-0005-0000-0000-00000D190000}"/>
    <cellStyle name="0_area wise qty 30.3.08 (1) 4 6 3 3" xfId="6430" xr:uid="{00000000-0005-0000-0000-00000E190000}"/>
    <cellStyle name="0_area wise qty 30.3.08 (1) 4 6 3 3 2" xfId="6431" xr:uid="{00000000-0005-0000-0000-00000F190000}"/>
    <cellStyle name="0_area wise qty 30.3.08 (1) 4 6 3 4" xfId="6432" xr:uid="{00000000-0005-0000-0000-000010190000}"/>
    <cellStyle name="0_area wise qty 30.3.08 (1) 4 6 4" xfId="6433" xr:uid="{00000000-0005-0000-0000-000011190000}"/>
    <cellStyle name="0_area wise qty 30.3.08 (1) 4 6 4 2" xfId="6434" xr:uid="{00000000-0005-0000-0000-000012190000}"/>
    <cellStyle name="0_area wise qty 30.3.08 (1) 4 6 4 2 2" xfId="6435" xr:uid="{00000000-0005-0000-0000-000013190000}"/>
    <cellStyle name="0_area wise qty 30.3.08 (1) 4 6 4 3" xfId="6436" xr:uid="{00000000-0005-0000-0000-000014190000}"/>
    <cellStyle name="0_area wise qty 30.3.08 (1) 4 6 4 3 2" xfId="6437" xr:uid="{00000000-0005-0000-0000-000015190000}"/>
    <cellStyle name="0_area wise qty 30.3.08 (1) 4 6 4 4" xfId="6438" xr:uid="{00000000-0005-0000-0000-000016190000}"/>
    <cellStyle name="0_area wise qty 30.3.08 (1) 4 6 5" xfId="6439" xr:uid="{00000000-0005-0000-0000-000017190000}"/>
    <cellStyle name="0_area wise qty 30.3.08 (1) 4 6 5 2" xfId="6440" xr:uid="{00000000-0005-0000-0000-000018190000}"/>
    <cellStyle name="0_area wise qty 30.3.08 (1) 4 6 5 2 2" xfId="6441" xr:uid="{00000000-0005-0000-0000-000019190000}"/>
    <cellStyle name="0_area wise qty 30.3.08 (1) 4 6 5 3" xfId="6442" xr:uid="{00000000-0005-0000-0000-00001A190000}"/>
    <cellStyle name="0_area wise qty 30.3.08 (1) 4 6 5 3 2" xfId="6443" xr:uid="{00000000-0005-0000-0000-00001B190000}"/>
    <cellStyle name="0_area wise qty 30.3.08 (1) 4 6 5 4" xfId="6444" xr:uid="{00000000-0005-0000-0000-00001C190000}"/>
    <cellStyle name="0_area wise qty 30.3.08 (1) 4 6 6" xfId="6445" xr:uid="{00000000-0005-0000-0000-00001D190000}"/>
    <cellStyle name="0_area wise qty 30.3.08 (1) 4 6 6 2" xfId="6446" xr:uid="{00000000-0005-0000-0000-00001E190000}"/>
    <cellStyle name="0_area wise qty 30.3.08 (1) 4 6 7" xfId="6447" xr:uid="{00000000-0005-0000-0000-00001F190000}"/>
    <cellStyle name="0_area wise qty 30.3.08 (1) 4 6 7 2" xfId="6448" xr:uid="{00000000-0005-0000-0000-000020190000}"/>
    <cellStyle name="0_area wise qty 30.3.08 (1) 4 6 8" xfId="6449" xr:uid="{00000000-0005-0000-0000-000021190000}"/>
    <cellStyle name="0_area wise qty 30.3.08 (1) 4 7" xfId="6450" xr:uid="{00000000-0005-0000-0000-000022190000}"/>
    <cellStyle name="0_area wise qty 30.3.08 (1) 4 7 2" xfId="6451" xr:uid="{00000000-0005-0000-0000-000023190000}"/>
    <cellStyle name="0_area wise qty 30.3.08 (1) 4 7 2 2" xfId="6452" xr:uid="{00000000-0005-0000-0000-000024190000}"/>
    <cellStyle name="0_area wise qty 30.3.08 (1) 4 7 2 2 2" xfId="6453" xr:uid="{00000000-0005-0000-0000-000025190000}"/>
    <cellStyle name="0_area wise qty 30.3.08 (1) 4 7 2 3" xfId="6454" xr:uid="{00000000-0005-0000-0000-000026190000}"/>
    <cellStyle name="0_area wise qty 30.3.08 (1) 4 7 2 3 2" xfId="6455" xr:uid="{00000000-0005-0000-0000-000027190000}"/>
    <cellStyle name="0_area wise qty 30.3.08 (1) 4 7 2 4" xfId="6456" xr:uid="{00000000-0005-0000-0000-000028190000}"/>
    <cellStyle name="0_area wise qty 30.3.08 (1) 4 7 3" xfId="6457" xr:uid="{00000000-0005-0000-0000-000029190000}"/>
    <cellStyle name="0_area wise qty 30.3.08 (1) 4 7 3 2" xfId="6458" xr:uid="{00000000-0005-0000-0000-00002A190000}"/>
    <cellStyle name="0_area wise qty 30.3.08 (1) 4 7 3 2 2" xfId="6459" xr:uid="{00000000-0005-0000-0000-00002B190000}"/>
    <cellStyle name="0_area wise qty 30.3.08 (1) 4 7 3 3" xfId="6460" xr:uid="{00000000-0005-0000-0000-00002C190000}"/>
    <cellStyle name="0_area wise qty 30.3.08 (1) 4 7 3 3 2" xfId="6461" xr:uid="{00000000-0005-0000-0000-00002D190000}"/>
    <cellStyle name="0_area wise qty 30.3.08 (1) 4 7 3 4" xfId="6462" xr:uid="{00000000-0005-0000-0000-00002E190000}"/>
    <cellStyle name="0_area wise qty 30.3.08 (1) 4 7 4" xfId="6463" xr:uid="{00000000-0005-0000-0000-00002F190000}"/>
    <cellStyle name="0_area wise qty 30.3.08 (1) 4 7 4 2" xfId="6464" xr:uid="{00000000-0005-0000-0000-000030190000}"/>
    <cellStyle name="0_area wise qty 30.3.08 (1) 4 7 5" xfId="6465" xr:uid="{00000000-0005-0000-0000-000031190000}"/>
    <cellStyle name="0_area wise qty 30.3.08 (1) 4 7 5 2" xfId="6466" xr:uid="{00000000-0005-0000-0000-000032190000}"/>
    <cellStyle name="0_area wise qty 30.3.08 (1) 4 7 6" xfId="6467" xr:uid="{00000000-0005-0000-0000-000033190000}"/>
    <cellStyle name="0_area wise qty 30.3.08 (1) 4 8" xfId="6468" xr:uid="{00000000-0005-0000-0000-000034190000}"/>
    <cellStyle name="0_area wise qty 30.3.08 (1) 4 8 2" xfId="6469" xr:uid="{00000000-0005-0000-0000-000035190000}"/>
    <cellStyle name="0_area wise qty 30.3.08 (1) 4 8 2 2" xfId="6470" xr:uid="{00000000-0005-0000-0000-000036190000}"/>
    <cellStyle name="0_area wise qty 30.3.08 (1) 4 8 3" xfId="6471" xr:uid="{00000000-0005-0000-0000-000037190000}"/>
    <cellStyle name="0_area wise qty 30.3.08 (1) 4 8 3 2" xfId="6472" xr:uid="{00000000-0005-0000-0000-000038190000}"/>
    <cellStyle name="0_area wise qty 30.3.08 (1) 4 8 4" xfId="6473" xr:uid="{00000000-0005-0000-0000-000039190000}"/>
    <cellStyle name="0_area wise qty 30.3.08 (1) 4 9" xfId="6474" xr:uid="{00000000-0005-0000-0000-00003A190000}"/>
    <cellStyle name="0_area wise qty 30.3.08 (1) 4 9 2" xfId="6475" xr:uid="{00000000-0005-0000-0000-00003B190000}"/>
    <cellStyle name="0_area wise qty 30.3.08 (1) 4 9 2 2" xfId="6476" xr:uid="{00000000-0005-0000-0000-00003C190000}"/>
    <cellStyle name="0_area wise qty 30.3.08 (1) 4 9 3" xfId="6477" xr:uid="{00000000-0005-0000-0000-00003D190000}"/>
    <cellStyle name="0_area wise qty 30.3.08 (1) 4 9 3 2" xfId="6478" xr:uid="{00000000-0005-0000-0000-00003E190000}"/>
    <cellStyle name="0_area wise qty 30.3.08 (1) 4 9 4" xfId="6479" xr:uid="{00000000-0005-0000-0000-00003F190000}"/>
    <cellStyle name="0_area wise qty 30.3.08 (1) 40" xfId="6480" xr:uid="{00000000-0005-0000-0000-000040190000}"/>
    <cellStyle name="0_area wise qty 30.3.08 (1) 41" xfId="6481" xr:uid="{00000000-0005-0000-0000-000041190000}"/>
    <cellStyle name="0_area wise qty 30.3.08 (1) 42" xfId="6482" xr:uid="{00000000-0005-0000-0000-000042190000}"/>
    <cellStyle name="0_area wise qty 30.3.08 (1) 43" xfId="6483" xr:uid="{00000000-0005-0000-0000-000043190000}"/>
    <cellStyle name="0_area wise qty 30.3.08 (1) 44" xfId="6484" xr:uid="{00000000-0005-0000-0000-000044190000}"/>
    <cellStyle name="0_area wise qty 30.3.08 (1) 45" xfId="6485" xr:uid="{00000000-0005-0000-0000-000045190000}"/>
    <cellStyle name="0_area wise qty 30.3.08 (1) 46" xfId="6486" xr:uid="{00000000-0005-0000-0000-000046190000}"/>
    <cellStyle name="0_area wise qty 30.3.08 (1) 47" xfId="6487" xr:uid="{00000000-0005-0000-0000-000047190000}"/>
    <cellStyle name="0_area wise qty 30.3.08 (1) 48" xfId="6488" xr:uid="{00000000-0005-0000-0000-000048190000}"/>
    <cellStyle name="0_area wise qty 30.3.08 (1) 49" xfId="6489" xr:uid="{00000000-0005-0000-0000-000049190000}"/>
    <cellStyle name="0_area wise qty 30.3.08 (1) 5" xfId="6490" xr:uid="{00000000-0005-0000-0000-00004A190000}"/>
    <cellStyle name="0_area wise qty 30.3.08 (1) 5 10" xfId="6491" xr:uid="{00000000-0005-0000-0000-00004B190000}"/>
    <cellStyle name="0_area wise qty 30.3.08 (1) 5 10 2" xfId="6492" xr:uid="{00000000-0005-0000-0000-00004C190000}"/>
    <cellStyle name="0_area wise qty 30.3.08 (1) 5 10 2 2" xfId="6493" xr:uid="{00000000-0005-0000-0000-00004D190000}"/>
    <cellStyle name="0_area wise qty 30.3.08 (1) 5 10 3" xfId="6494" xr:uid="{00000000-0005-0000-0000-00004E190000}"/>
    <cellStyle name="0_area wise qty 30.3.08 (1) 5 10 3 2" xfId="6495" xr:uid="{00000000-0005-0000-0000-00004F190000}"/>
    <cellStyle name="0_area wise qty 30.3.08 (1) 5 10 4" xfId="6496" xr:uid="{00000000-0005-0000-0000-000050190000}"/>
    <cellStyle name="0_area wise qty 30.3.08 (1) 5 11" xfId="6497" xr:uid="{00000000-0005-0000-0000-000051190000}"/>
    <cellStyle name="0_area wise qty 30.3.08 (1) 5 11 2" xfId="6498" xr:uid="{00000000-0005-0000-0000-000052190000}"/>
    <cellStyle name="0_area wise qty 30.3.08 (1) 5 12" xfId="6499" xr:uid="{00000000-0005-0000-0000-000053190000}"/>
    <cellStyle name="0_area wise qty 30.3.08 (1) 5 12 2" xfId="6500" xr:uid="{00000000-0005-0000-0000-000054190000}"/>
    <cellStyle name="0_area wise qty 30.3.08 (1) 5 13" xfId="6501" xr:uid="{00000000-0005-0000-0000-000055190000}"/>
    <cellStyle name="0_area wise qty 30.3.08 (1) 5 14" xfId="6502" xr:uid="{00000000-0005-0000-0000-000056190000}"/>
    <cellStyle name="0_area wise qty 30.3.08 (1) 5 2" xfId="6503" xr:uid="{00000000-0005-0000-0000-000057190000}"/>
    <cellStyle name="0_area wise qty 30.3.08 (1) 5 2 2" xfId="6504" xr:uid="{00000000-0005-0000-0000-000058190000}"/>
    <cellStyle name="0_area wise qty 30.3.08 (1) 5 2 2 2" xfId="6505" xr:uid="{00000000-0005-0000-0000-000059190000}"/>
    <cellStyle name="0_area wise qty 30.3.08 (1) 5 2 2 2 2" xfId="6506" xr:uid="{00000000-0005-0000-0000-00005A190000}"/>
    <cellStyle name="0_area wise qty 30.3.08 (1) 5 2 2 2 2 2" xfId="6507" xr:uid="{00000000-0005-0000-0000-00005B190000}"/>
    <cellStyle name="0_area wise qty 30.3.08 (1) 5 2 2 2 3" xfId="6508" xr:uid="{00000000-0005-0000-0000-00005C190000}"/>
    <cellStyle name="0_area wise qty 30.3.08 (1) 5 2 2 2 3 2" xfId="6509" xr:uid="{00000000-0005-0000-0000-00005D190000}"/>
    <cellStyle name="0_area wise qty 30.3.08 (1) 5 2 2 2 4" xfId="6510" xr:uid="{00000000-0005-0000-0000-00005E190000}"/>
    <cellStyle name="0_area wise qty 30.3.08 (1) 5 2 2 3" xfId="6511" xr:uid="{00000000-0005-0000-0000-00005F190000}"/>
    <cellStyle name="0_area wise qty 30.3.08 (1) 5 2 2 3 2" xfId="6512" xr:uid="{00000000-0005-0000-0000-000060190000}"/>
    <cellStyle name="0_area wise qty 30.3.08 (1) 5 2 2 3 2 2" xfId="6513" xr:uid="{00000000-0005-0000-0000-000061190000}"/>
    <cellStyle name="0_area wise qty 30.3.08 (1) 5 2 2 3 3" xfId="6514" xr:uid="{00000000-0005-0000-0000-000062190000}"/>
    <cellStyle name="0_area wise qty 30.3.08 (1) 5 2 2 3 3 2" xfId="6515" xr:uid="{00000000-0005-0000-0000-000063190000}"/>
    <cellStyle name="0_area wise qty 30.3.08 (1) 5 2 2 3 4" xfId="6516" xr:uid="{00000000-0005-0000-0000-000064190000}"/>
    <cellStyle name="0_area wise qty 30.3.08 (1) 5 2 2 4" xfId="6517" xr:uid="{00000000-0005-0000-0000-000065190000}"/>
    <cellStyle name="0_area wise qty 30.3.08 (1) 5 2 2 4 2" xfId="6518" xr:uid="{00000000-0005-0000-0000-000066190000}"/>
    <cellStyle name="0_area wise qty 30.3.08 (1) 5 2 2 5" xfId="6519" xr:uid="{00000000-0005-0000-0000-000067190000}"/>
    <cellStyle name="0_area wise qty 30.3.08 (1) 5 2 2 5 2" xfId="6520" xr:uid="{00000000-0005-0000-0000-000068190000}"/>
    <cellStyle name="0_area wise qty 30.3.08 (1) 5 2 2 6" xfId="6521" xr:uid="{00000000-0005-0000-0000-000069190000}"/>
    <cellStyle name="0_area wise qty 30.3.08 (1) 5 2 3" xfId="6522" xr:uid="{00000000-0005-0000-0000-00006A190000}"/>
    <cellStyle name="0_area wise qty 30.3.08 (1) 5 2 3 2" xfId="6523" xr:uid="{00000000-0005-0000-0000-00006B190000}"/>
    <cellStyle name="0_area wise qty 30.3.08 (1) 5 2 3 2 2" xfId="6524" xr:uid="{00000000-0005-0000-0000-00006C190000}"/>
    <cellStyle name="0_area wise qty 30.3.08 (1) 5 2 3 3" xfId="6525" xr:uid="{00000000-0005-0000-0000-00006D190000}"/>
    <cellStyle name="0_area wise qty 30.3.08 (1) 5 2 3 3 2" xfId="6526" xr:uid="{00000000-0005-0000-0000-00006E190000}"/>
    <cellStyle name="0_area wise qty 30.3.08 (1) 5 2 3 4" xfId="6527" xr:uid="{00000000-0005-0000-0000-00006F190000}"/>
    <cellStyle name="0_area wise qty 30.3.08 (1) 5 2 4" xfId="6528" xr:uid="{00000000-0005-0000-0000-000070190000}"/>
    <cellStyle name="0_area wise qty 30.3.08 (1) 5 2 4 2" xfId="6529" xr:uid="{00000000-0005-0000-0000-000071190000}"/>
    <cellStyle name="0_area wise qty 30.3.08 (1) 5 2 4 2 2" xfId="6530" xr:uid="{00000000-0005-0000-0000-000072190000}"/>
    <cellStyle name="0_area wise qty 30.3.08 (1) 5 2 4 3" xfId="6531" xr:uid="{00000000-0005-0000-0000-000073190000}"/>
    <cellStyle name="0_area wise qty 30.3.08 (1) 5 2 4 3 2" xfId="6532" xr:uid="{00000000-0005-0000-0000-000074190000}"/>
    <cellStyle name="0_area wise qty 30.3.08 (1) 5 2 4 4" xfId="6533" xr:uid="{00000000-0005-0000-0000-000075190000}"/>
    <cellStyle name="0_area wise qty 30.3.08 (1) 5 2 5" xfId="6534" xr:uid="{00000000-0005-0000-0000-000076190000}"/>
    <cellStyle name="0_area wise qty 30.3.08 (1) 5 2 5 2" xfId="6535" xr:uid="{00000000-0005-0000-0000-000077190000}"/>
    <cellStyle name="0_area wise qty 30.3.08 (1) 5 2 5 2 2" xfId="6536" xr:uid="{00000000-0005-0000-0000-000078190000}"/>
    <cellStyle name="0_area wise qty 30.3.08 (1) 5 2 5 3" xfId="6537" xr:uid="{00000000-0005-0000-0000-000079190000}"/>
    <cellStyle name="0_area wise qty 30.3.08 (1) 5 2 5 3 2" xfId="6538" xr:uid="{00000000-0005-0000-0000-00007A190000}"/>
    <cellStyle name="0_area wise qty 30.3.08 (1) 5 2 5 4" xfId="6539" xr:uid="{00000000-0005-0000-0000-00007B190000}"/>
    <cellStyle name="0_area wise qty 30.3.08 (1) 5 2 6" xfId="6540" xr:uid="{00000000-0005-0000-0000-00007C190000}"/>
    <cellStyle name="0_area wise qty 30.3.08 (1) 5 2 6 2" xfId="6541" xr:uid="{00000000-0005-0000-0000-00007D190000}"/>
    <cellStyle name="0_area wise qty 30.3.08 (1) 5 2 7" xfId="6542" xr:uid="{00000000-0005-0000-0000-00007E190000}"/>
    <cellStyle name="0_area wise qty 30.3.08 (1) 5 2 7 2" xfId="6543" xr:uid="{00000000-0005-0000-0000-00007F190000}"/>
    <cellStyle name="0_area wise qty 30.3.08 (1) 5 2 8" xfId="6544" xr:uid="{00000000-0005-0000-0000-000080190000}"/>
    <cellStyle name="0_area wise qty 30.3.08 (1) 5 3" xfId="6545" xr:uid="{00000000-0005-0000-0000-000081190000}"/>
    <cellStyle name="0_area wise qty 30.3.08 (1) 5 3 2" xfId="6546" xr:uid="{00000000-0005-0000-0000-000082190000}"/>
    <cellStyle name="0_area wise qty 30.3.08 (1) 5 3 2 2" xfId="6547" xr:uid="{00000000-0005-0000-0000-000083190000}"/>
    <cellStyle name="0_area wise qty 30.3.08 (1) 5 3 2 2 2" xfId="6548" xr:uid="{00000000-0005-0000-0000-000084190000}"/>
    <cellStyle name="0_area wise qty 30.3.08 (1) 5 3 2 2 2 2" xfId="6549" xr:uid="{00000000-0005-0000-0000-000085190000}"/>
    <cellStyle name="0_area wise qty 30.3.08 (1) 5 3 2 2 3" xfId="6550" xr:uid="{00000000-0005-0000-0000-000086190000}"/>
    <cellStyle name="0_area wise qty 30.3.08 (1) 5 3 2 2 3 2" xfId="6551" xr:uid="{00000000-0005-0000-0000-000087190000}"/>
    <cellStyle name="0_area wise qty 30.3.08 (1) 5 3 2 2 4" xfId="6552" xr:uid="{00000000-0005-0000-0000-000088190000}"/>
    <cellStyle name="0_area wise qty 30.3.08 (1) 5 3 2 3" xfId="6553" xr:uid="{00000000-0005-0000-0000-000089190000}"/>
    <cellStyle name="0_area wise qty 30.3.08 (1) 5 3 2 3 2" xfId="6554" xr:uid="{00000000-0005-0000-0000-00008A190000}"/>
    <cellStyle name="0_area wise qty 30.3.08 (1) 5 3 2 3 2 2" xfId="6555" xr:uid="{00000000-0005-0000-0000-00008B190000}"/>
    <cellStyle name="0_area wise qty 30.3.08 (1) 5 3 2 3 3" xfId="6556" xr:uid="{00000000-0005-0000-0000-00008C190000}"/>
    <cellStyle name="0_area wise qty 30.3.08 (1) 5 3 2 3 3 2" xfId="6557" xr:uid="{00000000-0005-0000-0000-00008D190000}"/>
    <cellStyle name="0_area wise qty 30.3.08 (1) 5 3 2 3 4" xfId="6558" xr:uid="{00000000-0005-0000-0000-00008E190000}"/>
    <cellStyle name="0_area wise qty 30.3.08 (1) 5 3 2 4" xfId="6559" xr:uid="{00000000-0005-0000-0000-00008F190000}"/>
    <cellStyle name="0_area wise qty 30.3.08 (1) 5 3 2 4 2" xfId="6560" xr:uid="{00000000-0005-0000-0000-000090190000}"/>
    <cellStyle name="0_area wise qty 30.3.08 (1) 5 3 2 5" xfId="6561" xr:uid="{00000000-0005-0000-0000-000091190000}"/>
    <cellStyle name="0_area wise qty 30.3.08 (1) 5 3 2 5 2" xfId="6562" xr:uid="{00000000-0005-0000-0000-000092190000}"/>
    <cellStyle name="0_area wise qty 30.3.08 (1) 5 3 2 6" xfId="6563" xr:uid="{00000000-0005-0000-0000-000093190000}"/>
    <cellStyle name="0_area wise qty 30.3.08 (1) 5 3 3" xfId="6564" xr:uid="{00000000-0005-0000-0000-000094190000}"/>
    <cellStyle name="0_area wise qty 30.3.08 (1) 5 3 3 2" xfId="6565" xr:uid="{00000000-0005-0000-0000-000095190000}"/>
    <cellStyle name="0_area wise qty 30.3.08 (1) 5 3 3 2 2" xfId="6566" xr:uid="{00000000-0005-0000-0000-000096190000}"/>
    <cellStyle name="0_area wise qty 30.3.08 (1) 5 3 3 3" xfId="6567" xr:uid="{00000000-0005-0000-0000-000097190000}"/>
    <cellStyle name="0_area wise qty 30.3.08 (1) 5 3 3 3 2" xfId="6568" xr:uid="{00000000-0005-0000-0000-000098190000}"/>
    <cellStyle name="0_area wise qty 30.3.08 (1) 5 3 3 4" xfId="6569" xr:uid="{00000000-0005-0000-0000-000099190000}"/>
    <cellStyle name="0_area wise qty 30.3.08 (1) 5 3 4" xfId="6570" xr:uid="{00000000-0005-0000-0000-00009A190000}"/>
    <cellStyle name="0_area wise qty 30.3.08 (1) 5 3 4 2" xfId="6571" xr:uid="{00000000-0005-0000-0000-00009B190000}"/>
    <cellStyle name="0_area wise qty 30.3.08 (1) 5 3 4 2 2" xfId="6572" xr:uid="{00000000-0005-0000-0000-00009C190000}"/>
    <cellStyle name="0_area wise qty 30.3.08 (1) 5 3 4 3" xfId="6573" xr:uid="{00000000-0005-0000-0000-00009D190000}"/>
    <cellStyle name="0_area wise qty 30.3.08 (1) 5 3 4 3 2" xfId="6574" xr:uid="{00000000-0005-0000-0000-00009E190000}"/>
    <cellStyle name="0_area wise qty 30.3.08 (1) 5 3 4 4" xfId="6575" xr:uid="{00000000-0005-0000-0000-00009F190000}"/>
    <cellStyle name="0_area wise qty 30.3.08 (1) 5 3 5" xfId="6576" xr:uid="{00000000-0005-0000-0000-0000A0190000}"/>
    <cellStyle name="0_area wise qty 30.3.08 (1) 5 3 5 2" xfId="6577" xr:uid="{00000000-0005-0000-0000-0000A1190000}"/>
    <cellStyle name="0_area wise qty 30.3.08 (1) 5 3 5 2 2" xfId="6578" xr:uid="{00000000-0005-0000-0000-0000A2190000}"/>
    <cellStyle name="0_area wise qty 30.3.08 (1) 5 3 5 3" xfId="6579" xr:uid="{00000000-0005-0000-0000-0000A3190000}"/>
    <cellStyle name="0_area wise qty 30.3.08 (1) 5 3 5 3 2" xfId="6580" xr:uid="{00000000-0005-0000-0000-0000A4190000}"/>
    <cellStyle name="0_area wise qty 30.3.08 (1) 5 3 5 4" xfId="6581" xr:uid="{00000000-0005-0000-0000-0000A5190000}"/>
    <cellStyle name="0_area wise qty 30.3.08 (1) 5 3 6" xfId="6582" xr:uid="{00000000-0005-0000-0000-0000A6190000}"/>
    <cellStyle name="0_area wise qty 30.3.08 (1) 5 3 6 2" xfId="6583" xr:uid="{00000000-0005-0000-0000-0000A7190000}"/>
    <cellStyle name="0_area wise qty 30.3.08 (1) 5 3 7" xfId="6584" xr:uid="{00000000-0005-0000-0000-0000A8190000}"/>
    <cellStyle name="0_area wise qty 30.3.08 (1) 5 3 7 2" xfId="6585" xr:uid="{00000000-0005-0000-0000-0000A9190000}"/>
    <cellStyle name="0_area wise qty 30.3.08 (1) 5 3 8" xfId="6586" xr:uid="{00000000-0005-0000-0000-0000AA190000}"/>
    <cellStyle name="0_area wise qty 30.3.08 (1) 5 4" xfId="6587" xr:uid="{00000000-0005-0000-0000-0000AB190000}"/>
    <cellStyle name="0_area wise qty 30.3.08 (1) 5 4 2" xfId="6588" xr:uid="{00000000-0005-0000-0000-0000AC190000}"/>
    <cellStyle name="0_area wise qty 30.3.08 (1) 5 4 2 2" xfId="6589" xr:uid="{00000000-0005-0000-0000-0000AD190000}"/>
    <cellStyle name="0_area wise qty 30.3.08 (1) 5 4 2 2 2" xfId="6590" xr:uid="{00000000-0005-0000-0000-0000AE190000}"/>
    <cellStyle name="0_area wise qty 30.3.08 (1) 5 4 2 2 2 2" xfId="6591" xr:uid="{00000000-0005-0000-0000-0000AF190000}"/>
    <cellStyle name="0_area wise qty 30.3.08 (1) 5 4 2 2 3" xfId="6592" xr:uid="{00000000-0005-0000-0000-0000B0190000}"/>
    <cellStyle name="0_area wise qty 30.3.08 (1) 5 4 2 2 3 2" xfId="6593" xr:uid="{00000000-0005-0000-0000-0000B1190000}"/>
    <cellStyle name="0_area wise qty 30.3.08 (1) 5 4 2 2 4" xfId="6594" xr:uid="{00000000-0005-0000-0000-0000B2190000}"/>
    <cellStyle name="0_area wise qty 30.3.08 (1) 5 4 2 3" xfId="6595" xr:uid="{00000000-0005-0000-0000-0000B3190000}"/>
    <cellStyle name="0_area wise qty 30.3.08 (1) 5 4 2 3 2" xfId="6596" xr:uid="{00000000-0005-0000-0000-0000B4190000}"/>
    <cellStyle name="0_area wise qty 30.3.08 (1) 5 4 2 3 2 2" xfId="6597" xr:uid="{00000000-0005-0000-0000-0000B5190000}"/>
    <cellStyle name="0_area wise qty 30.3.08 (1) 5 4 2 3 3" xfId="6598" xr:uid="{00000000-0005-0000-0000-0000B6190000}"/>
    <cellStyle name="0_area wise qty 30.3.08 (1) 5 4 2 3 3 2" xfId="6599" xr:uid="{00000000-0005-0000-0000-0000B7190000}"/>
    <cellStyle name="0_area wise qty 30.3.08 (1) 5 4 2 3 4" xfId="6600" xr:uid="{00000000-0005-0000-0000-0000B8190000}"/>
    <cellStyle name="0_area wise qty 30.3.08 (1) 5 4 2 4" xfId="6601" xr:uid="{00000000-0005-0000-0000-0000B9190000}"/>
    <cellStyle name="0_area wise qty 30.3.08 (1) 5 4 2 4 2" xfId="6602" xr:uid="{00000000-0005-0000-0000-0000BA190000}"/>
    <cellStyle name="0_area wise qty 30.3.08 (1) 5 4 2 5" xfId="6603" xr:uid="{00000000-0005-0000-0000-0000BB190000}"/>
    <cellStyle name="0_area wise qty 30.3.08 (1) 5 4 2 5 2" xfId="6604" xr:uid="{00000000-0005-0000-0000-0000BC190000}"/>
    <cellStyle name="0_area wise qty 30.3.08 (1) 5 4 2 6" xfId="6605" xr:uid="{00000000-0005-0000-0000-0000BD190000}"/>
    <cellStyle name="0_area wise qty 30.3.08 (1) 5 4 3" xfId="6606" xr:uid="{00000000-0005-0000-0000-0000BE190000}"/>
    <cellStyle name="0_area wise qty 30.3.08 (1) 5 4 3 2" xfId="6607" xr:uid="{00000000-0005-0000-0000-0000BF190000}"/>
    <cellStyle name="0_area wise qty 30.3.08 (1) 5 4 3 2 2" xfId="6608" xr:uid="{00000000-0005-0000-0000-0000C0190000}"/>
    <cellStyle name="0_area wise qty 30.3.08 (1) 5 4 3 3" xfId="6609" xr:uid="{00000000-0005-0000-0000-0000C1190000}"/>
    <cellStyle name="0_area wise qty 30.3.08 (1) 5 4 3 3 2" xfId="6610" xr:uid="{00000000-0005-0000-0000-0000C2190000}"/>
    <cellStyle name="0_area wise qty 30.3.08 (1) 5 4 3 4" xfId="6611" xr:uid="{00000000-0005-0000-0000-0000C3190000}"/>
    <cellStyle name="0_area wise qty 30.3.08 (1) 5 4 4" xfId="6612" xr:uid="{00000000-0005-0000-0000-0000C4190000}"/>
    <cellStyle name="0_area wise qty 30.3.08 (1) 5 4 4 2" xfId="6613" xr:uid="{00000000-0005-0000-0000-0000C5190000}"/>
    <cellStyle name="0_area wise qty 30.3.08 (1) 5 4 4 2 2" xfId="6614" xr:uid="{00000000-0005-0000-0000-0000C6190000}"/>
    <cellStyle name="0_area wise qty 30.3.08 (1) 5 4 4 3" xfId="6615" xr:uid="{00000000-0005-0000-0000-0000C7190000}"/>
    <cellStyle name="0_area wise qty 30.3.08 (1) 5 4 4 3 2" xfId="6616" xr:uid="{00000000-0005-0000-0000-0000C8190000}"/>
    <cellStyle name="0_area wise qty 30.3.08 (1) 5 4 4 4" xfId="6617" xr:uid="{00000000-0005-0000-0000-0000C9190000}"/>
    <cellStyle name="0_area wise qty 30.3.08 (1) 5 4 5" xfId="6618" xr:uid="{00000000-0005-0000-0000-0000CA190000}"/>
    <cellStyle name="0_area wise qty 30.3.08 (1) 5 4 5 2" xfId="6619" xr:uid="{00000000-0005-0000-0000-0000CB190000}"/>
    <cellStyle name="0_area wise qty 30.3.08 (1) 5 4 5 2 2" xfId="6620" xr:uid="{00000000-0005-0000-0000-0000CC190000}"/>
    <cellStyle name="0_area wise qty 30.3.08 (1) 5 4 5 3" xfId="6621" xr:uid="{00000000-0005-0000-0000-0000CD190000}"/>
    <cellStyle name="0_area wise qty 30.3.08 (1) 5 4 5 3 2" xfId="6622" xr:uid="{00000000-0005-0000-0000-0000CE190000}"/>
    <cellStyle name="0_area wise qty 30.3.08 (1) 5 4 5 4" xfId="6623" xr:uid="{00000000-0005-0000-0000-0000CF190000}"/>
    <cellStyle name="0_area wise qty 30.3.08 (1) 5 4 6" xfId="6624" xr:uid="{00000000-0005-0000-0000-0000D0190000}"/>
    <cellStyle name="0_area wise qty 30.3.08 (1) 5 4 6 2" xfId="6625" xr:uid="{00000000-0005-0000-0000-0000D1190000}"/>
    <cellStyle name="0_area wise qty 30.3.08 (1) 5 4 7" xfId="6626" xr:uid="{00000000-0005-0000-0000-0000D2190000}"/>
    <cellStyle name="0_area wise qty 30.3.08 (1) 5 4 7 2" xfId="6627" xr:uid="{00000000-0005-0000-0000-0000D3190000}"/>
    <cellStyle name="0_area wise qty 30.3.08 (1) 5 4 8" xfId="6628" xr:uid="{00000000-0005-0000-0000-0000D4190000}"/>
    <cellStyle name="0_area wise qty 30.3.08 (1) 5 5" xfId="6629" xr:uid="{00000000-0005-0000-0000-0000D5190000}"/>
    <cellStyle name="0_area wise qty 30.3.08 (1) 5 5 2" xfId="6630" xr:uid="{00000000-0005-0000-0000-0000D6190000}"/>
    <cellStyle name="0_area wise qty 30.3.08 (1) 5 5 2 2" xfId="6631" xr:uid="{00000000-0005-0000-0000-0000D7190000}"/>
    <cellStyle name="0_area wise qty 30.3.08 (1) 5 5 2 2 2" xfId="6632" xr:uid="{00000000-0005-0000-0000-0000D8190000}"/>
    <cellStyle name="0_area wise qty 30.3.08 (1) 5 5 2 2 2 2" xfId="6633" xr:uid="{00000000-0005-0000-0000-0000D9190000}"/>
    <cellStyle name="0_area wise qty 30.3.08 (1) 5 5 2 2 3" xfId="6634" xr:uid="{00000000-0005-0000-0000-0000DA190000}"/>
    <cellStyle name="0_area wise qty 30.3.08 (1) 5 5 2 2 3 2" xfId="6635" xr:uid="{00000000-0005-0000-0000-0000DB190000}"/>
    <cellStyle name="0_area wise qty 30.3.08 (1) 5 5 2 2 4" xfId="6636" xr:uid="{00000000-0005-0000-0000-0000DC190000}"/>
    <cellStyle name="0_area wise qty 30.3.08 (1) 5 5 2 3" xfId="6637" xr:uid="{00000000-0005-0000-0000-0000DD190000}"/>
    <cellStyle name="0_area wise qty 30.3.08 (1) 5 5 2 3 2" xfId="6638" xr:uid="{00000000-0005-0000-0000-0000DE190000}"/>
    <cellStyle name="0_area wise qty 30.3.08 (1) 5 5 2 3 2 2" xfId="6639" xr:uid="{00000000-0005-0000-0000-0000DF190000}"/>
    <cellStyle name="0_area wise qty 30.3.08 (1) 5 5 2 3 3" xfId="6640" xr:uid="{00000000-0005-0000-0000-0000E0190000}"/>
    <cellStyle name="0_area wise qty 30.3.08 (1) 5 5 2 3 3 2" xfId="6641" xr:uid="{00000000-0005-0000-0000-0000E1190000}"/>
    <cellStyle name="0_area wise qty 30.3.08 (1) 5 5 2 3 4" xfId="6642" xr:uid="{00000000-0005-0000-0000-0000E2190000}"/>
    <cellStyle name="0_area wise qty 30.3.08 (1) 5 5 2 4" xfId="6643" xr:uid="{00000000-0005-0000-0000-0000E3190000}"/>
    <cellStyle name="0_area wise qty 30.3.08 (1) 5 5 2 4 2" xfId="6644" xr:uid="{00000000-0005-0000-0000-0000E4190000}"/>
    <cellStyle name="0_area wise qty 30.3.08 (1) 5 5 2 5" xfId="6645" xr:uid="{00000000-0005-0000-0000-0000E5190000}"/>
    <cellStyle name="0_area wise qty 30.3.08 (1) 5 5 2 5 2" xfId="6646" xr:uid="{00000000-0005-0000-0000-0000E6190000}"/>
    <cellStyle name="0_area wise qty 30.3.08 (1) 5 5 2 6" xfId="6647" xr:uid="{00000000-0005-0000-0000-0000E7190000}"/>
    <cellStyle name="0_area wise qty 30.3.08 (1) 5 5 3" xfId="6648" xr:uid="{00000000-0005-0000-0000-0000E8190000}"/>
    <cellStyle name="0_area wise qty 30.3.08 (1) 5 5 3 2" xfId="6649" xr:uid="{00000000-0005-0000-0000-0000E9190000}"/>
    <cellStyle name="0_area wise qty 30.3.08 (1) 5 5 3 2 2" xfId="6650" xr:uid="{00000000-0005-0000-0000-0000EA190000}"/>
    <cellStyle name="0_area wise qty 30.3.08 (1) 5 5 3 3" xfId="6651" xr:uid="{00000000-0005-0000-0000-0000EB190000}"/>
    <cellStyle name="0_area wise qty 30.3.08 (1) 5 5 3 3 2" xfId="6652" xr:uid="{00000000-0005-0000-0000-0000EC190000}"/>
    <cellStyle name="0_area wise qty 30.3.08 (1) 5 5 3 4" xfId="6653" xr:uid="{00000000-0005-0000-0000-0000ED190000}"/>
    <cellStyle name="0_area wise qty 30.3.08 (1) 5 5 4" xfId="6654" xr:uid="{00000000-0005-0000-0000-0000EE190000}"/>
    <cellStyle name="0_area wise qty 30.3.08 (1) 5 5 4 2" xfId="6655" xr:uid="{00000000-0005-0000-0000-0000EF190000}"/>
    <cellStyle name="0_area wise qty 30.3.08 (1) 5 5 4 2 2" xfId="6656" xr:uid="{00000000-0005-0000-0000-0000F0190000}"/>
    <cellStyle name="0_area wise qty 30.3.08 (1) 5 5 4 3" xfId="6657" xr:uid="{00000000-0005-0000-0000-0000F1190000}"/>
    <cellStyle name="0_area wise qty 30.3.08 (1) 5 5 4 3 2" xfId="6658" xr:uid="{00000000-0005-0000-0000-0000F2190000}"/>
    <cellStyle name="0_area wise qty 30.3.08 (1) 5 5 4 4" xfId="6659" xr:uid="{00000000-0005-0000-0000-0000F3190000}"/>
    <cellStyle name="0_area wise qty 30.3.08 (1) 5 5 5" xfId="6660" xr:uid="{00000000-0005-0000-0000-0000F4190000}"/>
    <cellStyle name="0_area wise qty 30.3.08 (1) 5 5 5 2" xfId="6661" xr:uid="{00000000-0005-0000-0000-0000F5190000}"/>
    <cellStyle name="0_area wise qty 30.3.08 (1) 5 5 5 2 2" xfId="6662" xr:uid="{00000000-0005-0000-0000-0000F6190000}"/>
    <cellStyle name="0_area wise qty 30.3.08 (1) 5 5 5 3" xfId="6663" xr:uid="{00000000-0005-0000-0000-0000F7190000}"/>
    <cellStyle name="0_area wise qty 30.3.08 (1) 5 5 5 3 2" xfId="6664" xr:uid="{00000000-0005-0000-0000-0000F8190000}"/>
    <cellStyle name="0_area wise qty 30.3.08 (1) 5 5 5 4" xfId="6665" xr:uid="{00000000-0005-0000-0000-0000F9190000}"/>
    <cellStyle name="0_area wise qty 30.3.08 (1) 5 5 6" xfId="6666" xr:uid="{00000000-0005-0000-0000-0000FA190000}"/>
    <cellStyle name="0_area wise qty 30.3.08 (1) 5 5 6 2" xfId="6667" xr:uid="{00000000-0005-0000-0000-0000FB190000}"/>
    <cellStyle name="0_area wise qty 30.3.08 (1) 5 5 7" xfId="6668" xr:uid="{00000000-0005-0000-0000-0000FC190000}"/>
    <cellStyle name="0_area wise qty 30.3.08 (1) 5 5 7 2" xfId="6669" xr:uid="{00000000-0005-0000-0000-0000FD190000}"/>
    <cellStyle name="0_area wise qty 30.3.08 (1) 5 5 8" xfId="6670" xr:uid="{00000000-0005-0000-0000-0000FE190000}"/>
    <cellStyle name="0_area wise qty 30.3.08 (1) 5 6" xfId="6671" xr:uid="{00000000-0005-0000-0000-0000FF190000}"/>
    <cellStyle name="0_area wise qty 30.3.08 (1) 5 6 2" xfId="6672" xr:uid="{00000000-0005-0000-0000-0000001A0000}"/>
    <cellStyle name="0_area wise qty 30.3.08 (1) 5 6 2 2" xfId="6673" xr:uid="{00000000-0005-0000-0000-0000011A0000}"/>
    <cellStyle name="0_area wise qty 30.3.08 (1) 5 6 2 2 2" xfId="6674" xr:uid="{00000000-0005-0000-0000-0000021A0000}"/>
    <cellStyle name="0_area wise qty 30.3.08 (1) 5 6 2 2 2 2" xfId="6675" xr:uid="{00000000-0005-0000-0000-0000031A0000}"/>
    <cellStyle name="0_area wise qty 30.3.08 (1) 5 6 2 2 3" xfId="6676" xr:uid="{00000000-0005-0000-0000-0000041A0000}"/>
    <cellStyle name="0_area wise qty 30.3.08 (1) 5 6 2 2 3 2" xfId="6677" xr:uid="{00000000-0005-0000-0000-0000051A0000}"/>
    <cellStyle name="0_area wise qty 30.3.08 (1) 5 6 2 2 4" xfId="6678" xr:uid="{00000000-0005-0000-0000-0000061A0000}"/>
    <cellStyle name="0_area wise qty 30.3.08 (1) 5 6 2 3" xfId="6679" xr:uid="{00000000-0005-0000-0000-0000071A0000}"/>
    <cellStyle name="0_area wise qty 30.3.08 (1) 5 6 2 3 2" xfId="6680" xr:uid="{00000000-0005-0000-0000-0000081A0000}"/>
    <cellStyle name="0_area wise qty 30.3.08 (1) 5 6 2 3 2 2" xfId="6681" xr:uid="{00000000-0005-0000-0000-0000091A0000}"/>
    <cellStyle name="0_area wise qty 30.3.08 (1) 5 6 2 3 3" xfId="6682" xr:uid="{00000000-0005-0000-0000-00000A1A0000}"/>
    <cellStyle name="0_area wise qty 30.3.08 (1) 5 6 2 3 3 2" xfId="6683" xr:uid="{00000000-0005-0000-0000-00000B1A0000}"/>
    <cellStyle name="0_area wise qty 30.3.08 (1) 5 6 2 3 4" xfId="6684" xr:uid="{00000000-0005-0000-0000-00000C1A0000}"/>
    <cellStyle name="0_area wise qty 30.3.08 (1) 5 6 2 4" xfId="6685" xr:uid="{00000000-0005-0000-0000-00000D1A0000}"/>
    <cellStyle name="0_area wise qty 30.3.08 (1) 5 6 2 4 2" xfId="6686" xr:uid="{00000000-0005-0000-0000-00000E1A0000}"/>
    <cellStyle name="0_area wise qty 30.3.08 (1) 5 6 2 5" xfId="6687" xr:uid="{00000000-0005-0000-0000-00000F1A0000}"/>
    <cellStyle name="0_area wise qty 30.3.08 (1) 5 6 2 5 2" xfId="6688" xr:uid="{00000000-0005-0000-0000-0000101A0000}"/>
    <cellStyle name="0_area wise qty 30.3.08 (1) 5 6 2 6" xfId="6689" xr:uid="{00000000-0005-0000-0000-0000111A0000}"/>
    <cellStyle name="0_area wise qty 30.3.08 (1) 5 6 3" xfId="6690" xr:uid="{00000000-0005-0000-0000-0000121A0000}"/>
    <cellStyle name="0_area wise qty 30.3.08 (1) 5 6 3 2" xfId="6691" xr:uid="{00000000-0005-0000-0000-0000131A0000}"/>
    <cellStyle name="0_area wise qty 30.3.08 (1) 5 6 3 2 2" xfId="6692" xr:uid="{00000000-0005-0000-0000-0000141A0000}"/>
    <cellStyle name="0_area wise qty 30.3.08 (1) 5 6 3 3" xfId="6693" xr:uid="{00000000-0005-0000-0000-0000151A0000}"/>
    <cellStyle name="0_area wise qty 30.3.08 (1) 5 6 3 3 2" xfId="6694" xr:uid="{00000000-0005-0000-0000-0000161A0000}"/>
    <cellStyle name="0_area wise qty 30.3.08 (1) 5 6 3 4" xfId="6695" xr:uid="{00000000-0005-0000-0000-0000171A0000}"/>
    <cellStyle name="0_area wise qty 30.3.08 (1) 5 6 4" xfId="6696" xr:uid="{00000000-0005-0000-0000-0000181A0000}"/>
    <cellStyle name="0_area wise qty 30.3.08 (1) 5 6 4 2" xfId="6697" xr:uid="{00000000-0005-0000-0000-0000191A0000}"/>
    <cellStyle name="0_area wise qty 30.3.08 (1) 5 6 4 2 2" xfId="6698" xr:uid="{00000000-0005-0000-0000-00001A1A0000}"/>
    <cellStyle name="0_area wise qty 30.3.08 (1) 5 6 4 3" xfId="6699" xr:uid="{00000000-0005-0000-0000-00001B1A0000}"/>
    <cellStyle name="0_area wise qty 30.3.08 (1) 5 6 4 3 2" xfId="6700" xr:uid="{00000000-0005-0000-0000-00001C1A0000}"/>
    <cellStyle name="0_area wise qty 30.3.08 (1) 5 6 4 4" xfId="6701" xr:uid="{00000000-0005-0000-0000-00001D1A0000}"/>
    <cellStyle name="0_area wise qty 30.3.08 (1) 5 6 5" xfId="6702" xr:uid="{00000000-0005-0000-0000-00001E1A0000}"/>
    <cellStyle name="0_area wise qty 30.3.08 (1) 5 6 5 2" xfId="6703" xr:uid="{00000000-0005-0000-0000-00001F1A0000}"/>
    <cellStyle name="0_area wise qty 30.3.08 (1) 5 6 5 2 2" xfId="6704" xr:uid="{00000000-0005-0000-0000-0000201A0000}"/>
    <cellStyle name="0_area wise qty 30.3.08 (1) 5 6 5 3" xfId="6705" xr:uid="{00000000-0005-0000-0000-0000211A0000}"/>
    <cellStyle name="0_area wise qty 30.3.08 (1) 5 6 5 3 2" xfId="6706" xr:uid="{00000000-0005-0000-0000-0000221A0000}"/>
    <cellStyle name="0_area wise qty 30.3.08 (1) 5 6 5 4" xfId="6707" xr:uid="{00000000-0005-0000-0000-0000231A0000}"/>
    <cellStyle name="0_area wise qty 30.3.08 (1) 5 6 6" xfId="6708" xr:uid="{00000000-0005-0000-0000-0000241A0000}"/>
    <cellStyle name="0_area wise qty 30.3.08 (1) 5 6 6 2" xfId="6709" xr:uid="{00000000-0005-0000-0000-0000251A0000}"/>
    <cellStyle name="0_area wise qty 30.3.08 (1) 5 6 7" xfId="6710" xr:uid="{00000000-0005-0000-0000-0000261A0000}"/>
    <cellStyle name="0_area wise qty 30.3.08 (1) 5 6 7 2" xfId="6711" xr:uid="{00000000-0005-0000-0000-0000271A0000}"/>
    <cellStyle name="0_area wise qty 30.3.08 (1) 5 6 8" xfId="6712" xr:uid="{00000000-0005-0000-0000-0000281A0000}"/>
    <cellStyle name="0_area wise qty 30.3.08 (1) 5 7" xfId="6713" xr:uid="{00000000-0005-0000-0000-0000291A0000}"/>
    <cellStyle name="0_area wise qty 30.3.08 (1) 5 7 2" xfId="6714" xr:uid="{00000000-0005-0000-0000-00002A1A0000}"/>
    <cellStyle name="0_area wise qty 30.3.08 (1) 5 7 2 2" xfId="6715" xr:uid="{00000000-0005-0000-0000-00002B1A0000}"/>
    <cellStyle name="0_area wise qty 30.3.08 (1) 5 7 2 2 2" xfId="6716" xr:uid="{00000000-0005-0000-0000-00002C1A0000}"/>
    <cellStyle name="0_area wise qty 30.3.08 (1) 5 7 2 3" xfId="6717" xr:uid="{00000000-0005-0000-0000-00002D1A0000}"/>
    <cellStyle name="0_area wise qty 30.3.08 (1) 5 7 2 3 2" xfId="6718" xr:uid="{00000000-0005-0000-0000-00002E1A0000}"/>
    <cellStyle name="0_area wise qty 30.3.08 (1) 5 7 2 4" xfId="6719" xr:uid="{00000000-0005-0000-0000-00002F1A0000}"/>
    <cellStyle name="0_area wise qty 30.3.08 (1) 5 7 3" xfId="6720" xr:uid="{00000000-0005-0000-0000-0000301A0000}"/>
    <cellStyle name="0_area wise qty 30.3.08 (1) 5 7 3 2" xfId="6721" xr:uid="{00000000-0005-0000-0000-0000311A0000}"/>
    <cellStyle name="0_area wise qty 30.3.08 (1) 5 7 3 2 2" xfId="6722" xr:uid="{00000000-0005-0000-0000-0000321A0000}"/>
    <cellStyle name="0_area wise qty 30.3.08 (1) 5 7 3 3" xfId="6723" xr:uid="{00000000-0005-0000-0000-0000331A0000}"/>
    <cellStyle name="0_area wise qty 30.3.08 (1) 5 7 3 3 2" xfId="6724" xr:uid="{00000000-0005-0000-0000-0000341A0000}"/>
    <cellStyle name="0_area wise qty 30.3.08 (1) 5 7 3 4" xfId="6725" xr:uid="{00000000-0005-0000-0000-0000351A0000}"/>
    <cellStyle name="0_area wise qty 30.3.08 (1) 5 7 4" xfId="6726" xr:uid="{00000000-0005-0000-0000-0000361A0000}"/>
    <cellStyle name="0_area wise qty 30.3.08 (1) 5 7 4 2" xfId="6727" xr:uid="{00000000-0005-0000-0000-0000371A0000}"/>
    <cellStyle name="0_area wise qty 30.3.08 (1) 5 7 5" xfId="6728" xr:uid="{00000000-0005-0000-0000-0000381A0000}"/>
    <cellStyle name="0_area wise qty 30.3.08 (1) 5 7 5 2" xfId="6729" xr:uid="{00000000-0005-0000-0000-0000391A0000}"/>
    <cellStyle name="0_area wise qty 30.3.08 (1) 5 7 6" xfId="6730" xr:uid="{00000000-0005-0000-0000-00003A1A0000}"/>
    <cellStyle name="0_area wise qty 30.3.08 (1) 5 8" xfId="6731" xr:uid="{00000000-0005-0000-0000-00003B1A0000}"/>
    <cellStyle name="0_area wise qty 30.3.08 (1) 5 8 2" xfId="6732" xr:uid="{00000000-0005-0000-0000-00003C1A0000}"/>
    <cellStyle name="0_area wise qty 30.3.08 (1) 5 8 2 2" xfId="6733" xr:uid="{00000000-0005-0000-0000-00003D1A0000}"/>
    <cellStyle name="0_area wise qty 30.3.08 (1) 5 8 3" xfId="6734" xr:uid="{00000000-0005-0000-0000-00003E1A0000}"/>
    <cellStyle name="0_area wise qty 30.3.08 (1) 5 8 3 2" xfId="6735" xr:uid="{00000000-0005-0000-0000-00003F1A0000}"/>
    <cellStyle name="0_area wise qty 30.3.08 (1) 5 8 4" xfId="6736" xr:uid="{00000000-0005-0000-0000-0000401A0000}"/>
    <cellStyle name="0_area wise qty 30.3.08 (1) 5 9" xfId="6737" xr:uid="{00000000-0005-0000-0000-0000411A0000}"/>
    <cellStyle name="0_area wise qty 30.3.08 (1) 5 9 2" xfId="6738" xr:uid="{00000000-0005-0000-0000-0000421A0000}"/>
    <cellStyle name="0_area wise qty 30.3.08 (1) 5 9 2 2" xfId="6739" xr:uid="{00000000-0005-0000-0000-0000431A0000}"/>
    <cellStyle name="0_area wise qty 30.3.08 (1) 5 9 3" xfId="6740" xr:uid="{00000000-0005-0000-0000-0000441A0000}"/>
    <cellStyle name="0_area wise qty 30.3.08 (1) 5 9 3 2" xfId="6741" xr:uid="{00000000-0005-0000-0000-0000451A0000}"/>
    <cellStyle name="0_area wise qty 30.3.08 (1) 5 9 4" xfId="6742" xr:uid="{00000000-0005-0000-0000-0000461A0000}"/>
    <cellStyle name="0_area wise qty 30.3.08 (1) 50" xfId="6743" xr:uid="{00000000-0005-0000-0000-0000471A0000}"/>
    <cellStyle name="0_area wise qty 30.3.08 (1) 51" xfId="6744" xr:uid="{00000000-0005-0000-0000-0000481A0000}"/>
    <cellStyle name="0_area wise qty 30.3.08 (1) 52" xfId="6745" xr:uid="{00000000-0005-0000-0000-0000491A0000}"/>
    <cellStyle name="0_area wise qty 30.3.08 (1) 53" xfId="6746" xr:uid="{00000000-0005-0000-0000-00004A1A0000}"/>
    <cellStyle name="0_area wise qty 30.3.08 (1) 54" xfId="6747" xr:uid="{00000000-0005-0000-0000-00004B1A0000}"/>
    <cellStyle name="0_area wise qty 30.3.08 (1) 55" xfId="6748" xr:uid="{00000000-0005-0000-0000-00004C1A0000}"/>
    <cellStyle name="0_area wise qty 30.3.08 (1) 56" xfId="6749" xr:uid="{00000000-0005-0000-0000-00004D1A0000}"/>
    <cellStyle name="0_area wise qty 30.3.08 (1) 57" xfId="6750" xr:uid="{00000000-0005-0000-0000-00004E1A0000}"/>
    <cellStyle name="0_area wise qty 30.3.08 (1) 58" xfId="6751" xr:uid="{00000000-0005-0000-0000-00004F1A0000}"/>
    <cellStyle name="0_area wise qty 30.3.08 (1) 59" xfId="6752" xr:uid="{00000000-0005-0000-0000-0000501A0000}"/>
    <cellStyle name="0_area wise qty 30.3.08 (1) 6" xfId="6753" xr:uid="{00000000-0005-0000-0000-0000511A0000}"/>
    <cellStyle name="0_area wise qty 30.3.08 (1) 6 2" xfId="6754" xr:uid="{00000000-0005-0000-0000-0000521A0000}"/>
    <cellStyle name="0_area wise qty 30.3.08 (1) 6 2 2" xfId="6755" xr:uid="{00000000-0005-0000-0000-0000531A0000}"/>
    <cellStyle name="0_area wise qty 30.3.08 (1) 6 2 2 2" xfId="6756" xr:uid="{00000000-0005-0000-0000-0000541A0000}"/>
    <cellStyle name="0_area wise qty 30.3.08 (1) 6 2 2 2 2" xfId="6757" xr:uid="{00000000-0005-0000-0000-0000551A0000}"/>
    <cellStyle name="0_area wise qty 30.3.08 (1) 6 2 2 3" xfId="6758" xr:uid="{00000000-0005-0000-0000-0000561A0000}"/>
    <cellStyle name="0_area wise qty 30.3.08 (1) 6 2 2 3 2" xfId="6759" xr:uid="{00000000-0005-0000-0000-0000571A0000}"/>
    <cellStyle name="0_area wise qty 30.3.08 (1) 6 2 2 4" xfId="6760" xr:uid="{00000000-0005-0000-0000-0000581A0000}"/>
    <cellStyle name="0_area wise qty 30.3.08 (1) 6 2 3" xfId="6761" xr:uid="{00000000-0005-0000-0000-0000591A0000}"/>
    <cellStyle name="0_area wise qty 30.3.08 (1) 6 2 3 2" xfId="6762" xr:uid="{00000000-0005-0000-0000-00005A1A0000}"/>
    <cellStyle name="0_area wise qty 30.3.08 (1) 6 2 3 2 2" xfId="6763" xr:uid="{00000000-0005-0000-0000-00005B1A0000}"/>
    <cellStyle name="0_area wise qty 30.3.08 (1) 6 2 3 3" xfId="6764" xr:uid="{00000000-0005-0000-0000-00005C1A0000}"/>
    <cellStyle name="0_area wise qty 30.3.08 (1) 6 2 3 3 2" xfId="6765" xr:uid="{00000000-0005-0000-0000-00005D1A0000}"/>
    <cellStyle name="0_area wise qty 30.3.08 (1) 6 2 3 4" xfId="6766" xr:uid="{00000000-0005-0000-0000-00005E1A0000}"/>
    <cellStyle name="0_area wise qty 30.3.08 (1) 6 2 4" xfId="6767" xr:uid="{00000000-0005-0000-0000-00005F1A0000}"/>
    <cellStyle name="0_area wise qty 30.3.08 (1) 6 2 4 2" xfId="6768" xr:uid="{00000000-0005-0000-0000-0000601A0000}"/>
    <cellStyle name="0_area wise qty 30.3.08 (1) 6 2 5" xfId="6769" xr:uid="{00000000-0005-0000-0000-0000611A0000}"/>
    <cellStyle name="0_area wise qty 30.3.08 (1) 6 2 5 2" xfId="6770" xr:uid="{00000000-0005-0000-0000-0000621A0000}"/>
    <cellStyle name="0_area wise qty 30.3.08 (1) 6 2 6" xfId="6771" xr:uid="{00000000-0005-0000-0000-0000631A0000}"/>
    <cellStyle name="0_area wise qty 30.3.08 (1) 6 3" xfId="6772" xr:uid="{00000000-0005-0000-0000-0000641A0000}"/>
    <cellStyle name="0_area wise qty 30.3.08 (1) 6 3 2" xfId="6773" xr:uid="{00000000-0005-0000-0000-0000651A0000}"/>
    <cellStyle name="0_area wise qty 30.3.08 (1) 6 3 2 2" xfId="6774" xr:uid="{00000000-0005-0000-0000-0000661A0000}"/>
    <cellStyle name="0_area wise qty 30.3.08 (1) 6 3 3" xfId="6775" xr:uid="{00000000-0005-0000-0000-0000671A0000}"/>
    <cellStyle name="0_area wise qty 30.3.08 (1) 6 3 3 2" xfId="6776" xr:uid="{00000000-0005-0000-0000-0000681A0000}"/>
    <cellStyle name="0_area wise qty 30.3.08 (1) 6 3 4" xfId="6777" xr:uid="{00000000-0005-0000-0000-0000691A0000}"/>
    <cellStyle name="0_area wise qty 30.3.08 (1) 6 4" xfId="6778" xr:uid="{00000000-0005-0000-0000-00006A1A0000}"/>
    <cellStyle name="0_area wise qty 30.3.08 (1) 6 4 2" xfId="6779" xr:uid="{00000000-0005-0000-0000-00006B1A0000}"/>
    <cellStyle name="0_area wise qty 30.3.08 (1) 6 4 2 2" xfId="6780" xr:uid="{00000000-0005-0000-0000-00006C1A0000}"/>
    <cellStyle name="0_area wise qty 30.3.08 (1) 6 4 3" xfId="6781" xr:uid="{00000000-0005-0000-0000-00006D1A0000}"/>
    <cellStyle name="0_area wise qty 30.3.08 (1) 6 4 3 2" xfId="6782" xr:uid="{00000000-0005-0000-0000-00006E1A0000}"/>
    <cellStyle name="0_area wise qty 30.3.08 (1) 6 4 4" xfId="6783" xr:uid="{00000000-0005-0000-0000-00006F1A0000}"/>
    <cellStyle name="0_area wise qty 30.3.08 (1) 6 5" xfId="6784" xr:uid="{00000000-0005-0000-0000-0000701A0000}"/>
    <cellStyle name="0_area wise qty 30.3.08 (1) 6 5 2" xfId="6785" xr:uid="{00000000-0005-0000-0000-0000711A0000}"/>
    <cellStyle name="0_area wise qty 30.3.08 (1) 6 5 2 2" xfId="6786" xr:uid="{00000000-0005-0000-0000-0000721A0000}"/>
    <cellStyle name="0_area wise qty 30.3.08 (1) 6 5 3" xfId="6787" xr:uid="{00000000-0005-0000-0000-0000731A0000}"/>
    <cellStyle name="0_area wise qty 30.3.08 (1) 6 5 3 2" xfId="6788" xr:uid="{00000000-0005-0000-0000-0000741A0000}"/>
    <cellStyle name="0_area wise qty 30.3.08 (1) 6 5 4" xfId="6789" xr:uid="{00000000-0005-0000-0000-0000751A0000}"/>
    <cellStyle name="0_area wise qty 30.3.08 (1) 6 6" xfId="6790" xr:uid="{00000000-0005-0000-0000-0000761A0000}"/>
    <cellStyle name="0_area wise qty 30.3.08 (1) 6 6 2" xfId="6791" xr:uid="{00000000-0005-0000-0000-0000771A0000}"/>
    <cellStyle name="0_area wise qty 30.3.08 (1) 6 7" xfId="6792" xr:uid="{00000000-0005-0000-0000-0000781A0000}"/>
    <cellStyle name="0_area wise qty 30.3.08 (1) 6 7 2" xfId="6793" xr:uid="{00000000-0005-0000-0000-0000791A0000}"/>
    <cellStyle name="0_area wise qty 30.3.08 (1) 6 8" xfId="6794" xr:uid="{00000000-0005-0000-0000-00007A1A0000}"/>
    <cellStyle name="0_area wise qty 30.3.08 (1) 60" xfId="6795" xr:uid="{00000000-0005-0000-0000-00007B1A0000}"/>
    <cellStyle name="0_area wise qty 30.3.08 (1) 61" xfId="6796" xr:uid="{00000000-0005-0000-0000-00007C1A0000}"/>
    <cellStyle name="0_area wise qty 30.3.08 (1) 62" xfId="6797" xr:uid="{00000000-0005-0000-0000-00007D1A0000}"/>
    <cellStyle name="0_area wise qty 30.3.08 (1) 63" xfId="6798" xr:uid="{00000000-0005-0000-0000-00007E1A0000}"/>
    <cellStyle name="0_area wise qty 30.3.08 (1) 64" xfId="6799" xr:uid="{00000000-0005-0000-0000-00007F1A0000}"/>
    <cellStyle name="0_area wise qty 30.3.08 (1) 65" xfId="6800" xr:uid="{00000000-0005-0000-0000-0000801A0000}"/>
    <cellStyle name="0_area wise qty 30.3.08 (1) 66" xfId="6801" xr:uid="{00000000-0005-0000-0000-0000811A0000}"/>
    <cellStyle name="0_area wise qty 30.3.08 (1) 67" xfId="6802" xr:uid="{00000000-0005-0000-0000-0000821A0000}"/>
    <cellStyle name="0_area wise qty 30.3.08 (1) 68" xfId="6803" xr:uid="{00000000-0005-0000-0000-0000831A0000}"/>
    <cellStyle name="0_area wise qty 30.3.08 (1) 69" xfId="6804" xr:uid="{00000000-0005-0000-0000-0000841A0000}"/>
    <cellStyle name="0_area wise qty 30.3.08 (1) 7" xfId="6805" xr:uid="{00000000-0005-0000-0000-0000851A0000}"/>
    <cellStyle name="0_area wise qty 30.3.08 (1) 7 2" xfId="6806" xr:uid="{00000000-0005-0000-0000-0000861A0000}"/>
    <cellStyle name="0_area wise qty 30.3.08 (1) 7 2 2" xfId="6807" xr:uid="{00000000-0005-0000-0000-0000871A0000}"/>
    <cellStyle name="0_area wise qty 30.3.08 (1) 7 2 2 2" xfId="6808" xr:uid="{00000000-0005-0000-0000-0000881A0000}"/>
    <cellStyle name="0_area wise qty 30.3.08 (1) 7 2 3" xfId="6809" xr:uid="{00000000-0005-0000-0000-0000891A0000}"/>
    <cellStyle name="0_area wise qty 30.3.08 (1) 7 2 3 2" xfId="6810" xr:uid="{00000000-0005-0000-0000-00008A1A0000}"/>
    <cellStyle name="0_area wise qty 30.3.08 (1) 7 2 4" xfId="6811" xr:uid="{00000000-0005-0000-0000-00008B1A0000}"/>
    <cellStyle name="0_area wise qty 30.3.08 (1) 7 3" xfId="6812" xr:uid="{00000000-0005-0000-0000-00008C1A0000}"/>
    <cellStyle name="0_area wise qty 30.3.08 (1) 7 3 2" xfId="6813" xr:uid="{00000000-0005-0000-0000-00008D1A0000}"/>
    <cellStyle name="0_area wise qty 30.3.08 (1) 7 3 2 2" xfId="6814" xr:uid="{00000000-0005-0000-0000-00008E1A0000}"/>
    <cellStyle name="0_area wise qty 30.3.08 (1) 7 3 3" xfId="6815" xr:uid="{00000000-0005-0000-0000-00008F1A0000}"/>
    <cellStyle name="0_area wise qty 30.3.08 (1) 7 3 3 2" xfId="6816" xr:uid="{00000000-0005-0000-0000-0000901A0000}"/>
    <cellStyle name="0_area wise qty 30.3.08 (1) 7 3 4" xfId="6817" xr:uid="{00000000-0005-0000-0000-0000911A0000}"/>
    <cellStyle name="0_area wise qty 30.3.08 (1) 7 4" xfId="6818" xr:uid="{00000000-0005-0000-0000-0000921A0000}"/>
    <cellStyle name="0_area wise qty 30.3.08 (1) 7 4 2" xfId="6819" xr:uid="{00000000-0005-0000-0000-0000931A0000}"/>
    <cellStyle name="0_area wise qty 30.3.08 (1) 7 5" xfId="6820" xr:uid="{00000000-0005-0000-0000-0000941A0000}"/>
    <cellStyle name="0_area wise qty 30.3.08 (1) 7 5 2" xfId="6821" xr:uid="{00000000-0005-0000-0000-0000951A0000}"/>
    <cellStyle name="0_area wise qty 30.3.08 (1) 7 6" xfId="6822" xr:uid="{00000000-0005-0000-0000-0000961A0000}"/>
    <cellStyle name="0_area wise qty 30.3.08 (1) 70" xfId="6823" xr:uid="{00000000-0005-0000-0000-0000971A0000}"/>
    <cellStyle name="0_area wise qty 30.3.08 (1) 71" xfId="6824" xr:uid="{00000000-0005-0000-0000-0000981A0000}"/>
    <cellStyle name="0_area wise qty 30.3.08 (1) 72" xfId="6825" xr:uid="{00000000-0005-0000-0000-0000991A0000}"/>
    <cellStyle name="0_area wise qty 30.3.08 (1) 73" xfId="6826" xr:uid="{00000000-0005-0000-0000-00009A1A0000}"/>
    <cellStyle name="0_area wise qty 30.3.08 (1) 74" xfId="6827" xr:uid="{00000000-0005-0000-0000-00009B1A0000}"/>
    <cellStyle name="0_area wise qty 30.3.08 (1) 75" xfId="6828" xr:uid="{00000000-0005-0000-0000-00009C1A0000}"/>
    <cellStyle name="0_area wise qty 30.3.08 (1) 76" xfId="6829" xr:uid="{00000000-0005-0000-0000-00009D1A0000}"/>
    <cellStyle name="0_area wise qty 30.3.08 (1) 77" xfId="6830" xr:uid="{00000000-0005-0000-0000-00009E1A0000}"/>
    <cellStyle name="0_area wise qty 30.3.08 (1) 78" xfId="6831" xr:uid="{00000000-0005-0000-0000-00009F1A0000}"/>
    <cellStyle name="0_area wise qty 30.3.08 (1) 79" xfId="6832" xr:uid="{00000000-0005-0000-0000-0000A01A0000}"/>
    <cellStyle name="0_area wise qty 30.3.08 (1) 8" xfId="6833" xr:uid="{00000000-0005-0000-0000-0000A11A0000}"/>
    <cellStyle name="0_area wise qty 30.3.08 (1) 8 2" xfId="6834" xr:uid="{00000000-0005-0000-0000-0000A21A0000}"/>
    <cellStyle name="0_area wise qty 30.3.08 (1) 8 2 2" xfId="6835" xr:uid="{00000000-0005-0000-0000-0000A31A0000}"/>
    <cellStyle name="0_area wise qty 30.3.08 (1) 8 2 2 2" xfId="6836" xr:uid="{00000000-0005-0000-0000-0000A41A0000}"/>
    <cellStyle name="0_area wise qty 30.3.08 (1) 8 2 3" xfId="6837" xr:uid="{00000000-0005-0000-0000-0000A51A0000}"/>
    <cellStyle name="0_area wise qty 30.3.08 (1) 8 2 3 2" xfId="6838" xr:uid="{00000000-0005-0000-0000-0000A61A0000}"/>
    <cellStyle name="0_area wise qty 30.3.08 (1) 8 2 4" xfId="6839" xr:uid="{00000000-0005-0000-0000-0000A71A0000}"/>
    <cellStyle name="0_area wise qty 30.3.08 (1) 8 3" xfId="6840" xr:uid="{00000000-0005-0000-0000-0000A81A0000}"/>
    <cellStyle name="0_area wise qty 30.3.08 (1) 8 3 2" xfId="6841" xr:uid="{00000000-0005-0000-0000-0000A91A0000}"/>
    <cellStyle name="0_area wise qty 30.3.08 (1) 8 3 2 2" xfId="6842" xr:uid="{00000000-0005-0000-0000-0000AA1A0000}"/>
    <cellStyle name="0_area wise qty 30.3.08 (1) 8 3 3" xfId="6843" xr:uid="{00000000-0005-0000-0000-0000AB1A0000}"/>
    <cellStyle name="0_area wise qty 30.3.08 (1) 8 3 3 2" xfId="6844" xr:uid="{00000000-0005-0000-0000-0000AC1A0000}"/>
    <cellStyle name="0_area wise qty 30.3.08 (1) 8 3 4" xfId="6845" xr:uid="{00000000-0005-0000-0000-0000AD1A0000}"/>
    <cellStyle name="0_area wise qty 30.3.08 (1) 8 4" xfId="6846" xr:uid="{00000000-0005-0000-0000-0000AE1A0000}"/>
    <cellStyle name="0_area wise qty 30.3.08 (1) 8 4 2" xfId="6847" xr:uid="{00000000-0005-0000-0000-0000AF1A0000}"/>
    <cellStyle name="0_area wise qty 30.3.08 (1) 8 5" xfId="6848" xr:uid="{00000000-0005-0000-0000-0000B01A0000}"/>
    <cellStyle name="0_area wise qty 30.3.08 (1) 8 5 2" xfId="6849" xr:uid="{00000000-0005-0000-0000-0000B11A0000}"/>
    <cellStyle name="0_area wise qty 30.3.08 (1) 8 6" xfId="6850" xr:uid="{00000000-0005-0000-0000-0000B21A0000}"/>
    <cellStyle name="0_area wise qty 30.3.08 (1) 9" xfId="6851" xr:uid="{00000000-0005-0000-0000-0000B31A0000}"/>
    <cellStyle name="0_area wise qty 30.3.08 (1) 9 2" xfId="6852" xr:uid="{00000000-0005-0000-0000-0000B41A0000}"/>
    <cellStyle name="0_area wise qty 30.3.08 (1) 9 2 2" xfId="6853" xr:uid="{00000000-0005-0000-0000-0000B51A0000}"/>
    <cellStyle name="0_area wise qty 30.3.08 (1) 9 3" xfId="6854" xr:uid="{00000000-0005-0000-0000-0000B61A0000}"/>
    <cellStyle name="0_area wise qty 30.3.08 (1) 9 3 2" xfId="6855" xr:uid="{00000000-0005-0000-0000-0000B71A0000}"/>
    <cellStyle name="0_area wise qty 30.3.08 (1) 9 4" xfId="6856" xr:uid="{00000000-0005-0000-0000-0000B81A0000}"/>
    <cellStyle name="0_area wise qty 30.3.08 (1)_6128_organogram" xfId="6857" xr:uid="{00000000-0005-0000-0000-0000B91A0000}"/>
    <cellStyle name="0_area wise qty 30.3.08 (1)_6128_organogram 2" xfId="6858" xr:uid="{00000000-0005-0000-0000-0000BA1A0000}"/>
    <cellStyle name="0_area wise qty 30.3.08 (1)_6128_organogram 2 2" xfId="6859" xr:uid="{00000000-0005-0000-0000-0000BB1A0000}"/>
    <cellStyle name="0_area wise qty 30.3.08 (1)_6128_organogram 2 2 2" xfId="6860" xr:uid="{00000000-0005-0000-0000-0000BC1A0000}"/>
    <cellStyle name="0_area wise qty 30.3.08 (1)_6128_organogram 2 2 2 2" xfId="6861" xr:uid="{00000000-0005-0000-0000-0000BD1A0000}"/>
    <cellStyle name="0_area wise qty 30.3.08 (1)_6128_organogram 2 2 3" xfId="6862" xr:uid="{00000000-0005-0000-0000-0000BE1A0000}"/>
    <cellStyle name="0_area wise qty 30.3.08 (1)_6128_organogram 2 2 3 2" xfId="6863" xr:uid="{00000000-0005-0000-0000-0000BF1A0000}"/>
    <cellStyle name="0_area wise qty 30.3.08 (1)_6128_organogram 2 2 4" xfId="6864" xr:uid="{00000000-0005-0000-0000-0000C01A0000}"/>
    <cellStyle name="0_area wise qty 30.3.08 (1)_6128_organogram 2 3" xfId="6865" xr:uid="{00000000-0005-0000-0000-0000C11A0000}"/>
    <cellStyle name="0_area wise qty 30.3.08 (1)_6128_organogram 2 3 2" xfId="6866" xr:uid="{00000000-0005-0000-0000-0000C21A0000}"/>
    <cellStyle name="0_area wise qty 30.3.08 (1)_6128_organogram 2 3 2 2" xfId="6867" xr:uid="{00000000-0005-0000-0000-0000C31A0000}"/>
    <cellStyle name="0_area wise qty 30.3.08 (1)_6128_organogram 2 3 3" xfId="6868" xr:uid="{00000000-0005-0000-0000-0000C41A0000}"/>
    <cellStyle name="0_area wise qty 30.3.08 (1)_6128_organogram 2 3 3 2" xfId="6869" xr:uid="{00000000-0005-0000-0000-0000C51A0000}"/>
    <cellStyle name="0_area wise qty 30.3.08 (1)_6128_organogram 2 3 4" xfId="6870" xr:uid="{00000000-0005-0000-0000-0000C61A0000}"/>
    <cellStyle name="0_area wise qty 30.3.08 (1)_6128_organogram 2 4" xfId="6871" xr:uid="{00000000-0005-0000-0000-0000C71A0000}"/>
    <cellStyle name="0_area wise qty 30.3.08 (1)_6128_organogram 2 4 2" xfId="6872" xr:uid="{00000000-0005-0000-0000-0000C81A0000}"/>
    <cellStyle name="0_area wise qty 30.3.08 (1)_6128_organogram 2 5" xfId="6873" xr:uid="{00000000-0005-0000-0000-0000C91A0000}"/>
    <cellStyle name="0_area wise qty 30.3.08 (1)_6128_organogram 2 5 2" xfId="6874" xr:uid="{00000000-0005-0000-0000-0000CA1A0000}"/>
    <cellStyle name="0_area wise qty 30.3.08 (1)_6128_organogram 2 6" xfId="6875" xr:uid="{00000000-0005-0000-0000-0000CB1A0000}"/>
    <cellStyle name="0_area wise qty 30.3.08 (1)_6128_organogram 3" xfId="6876" xr:uid="{00000000-0005-0000-0000-0000CC1A0000}"/>
    <cellStyle name="0_area wise qty 30.3.08 (1)_6128_organogram 3 2" xfId="6877" xr:uid="{00000000-0005-0000-0000-0000CD1A0000}"/>
    <cellStyle name="0_area wise qty 30.3.08 (1)_6128_organogram 3 2 2" xfId="6878" xr:uid="{00000000-0005-0000-0000-0000CE1A0000}"/>
    <cellStyle name="0_area wise qty 30.3.08 (1)_6128_organogram 3 3" xfId="6879" xr:uid="{00000000-0005-0000-0000-0000CF1A0000}"/>
    <cellStyle name="0_area wise qty 30.3.08 (1)_6128_organogram 3 3 2" xfId="6880" xr:uid="{00000000-0005-0000-0000-0000D01A0000}"/>
    <cellStyle name="0_area wise qty 30.3.08 (1)_6128_organogram 3 4" xfId="6881" xr:uid="{00000000-0005-0000-0000-0000D11A0000}"/>
    <cellStyle name="0_area wise qty 30.3.08 (1)_6128_organogram 4" xfId="6882" xr:uid="{00000000-0005-0000-0000-0000D21A0000}"/>
    <cellStyle name="0_area wise qty 30.3.08 (1)_6128_organogram 4 2" xfId="6883" xr:uid="{00000000-0005-0000-0000-0000D31A0000}"/>
    <cellStyle name="0_area wise qty 30.3.08 (1)_6128_organogram 4 2 2" xfId="6884" xr:uid="{00000000-0005-0000-0000-0000D41A0000}"/>
    <cellStyle name="0_area wise qty 30.3.08 (1)_6128_organogram 4 3" xfId="6885" xr:uid="{00000000-0005-0000-0000-0000D51A0000}"/>
    <cellStyle name="0_area wise qty 30.3.08 (1)_6128_organogram 4 3 2" xfId="6886" xr:uid="{00000000-0005-0000-0000-0000D61A0000}"/>
    <cellStyle name="0_area wise qty 30.3.08 (1)_6128_organogram 4 4" xfId="6887" xr:uid="{00000000-0005-0000-0000-0000D71A0000}"/>
    <cellStyle name="0_area wise qty 30.3.08 (1)_6128_organogram 5" xfId="6888" xr:uid="{00000000-0005-0000-0000-0000D81A0000}"/>
    <cellStyle name="0_area wise qty 30.3.08 (1)_6128_organogram 5 2" xfId="6889" xr:uid="{00000000-0005-0000-0000-0000D91A0000}"/>
    <cellStyle name="0_area wise qty 30.3.08 (1)_6128_organogram 6" xfId="6890" xr:uid="{00000000-0005-0000-0000-0000DA1A0000}"/>
    <cellStyle name="0_area wise qty 30.3.08 (1)_6128_organogram 6 2" xfId="6891" xr:uid="{00000000-0005-0000-0000-0000DB1A0000}"/>
    <cellStyle name="0_area wise qty 30.3.08 (1)_6128_organogram 7" xfId="6892" xr:uid="{00000000-0005-0000-0000-0000DC1A0000}"/>
    <cellStyle name="0_area wise qty 30.3.08 (1)_COMODITES option 2" xfId="6893" xr:uid="{00000000-0005-0000-0000-0000DD1A0000}"/>
    <cellStyle name="0_area wise qty 30.3.08 (1)_COMODITES option 2 10" xfId="6894" xr:uid="{00000000-0005-0000-0000-0000DE1A0000}"/>
    <cellStyle name="0_area wise qty 30.3.08 (1)_COMODITES option 2 10 2" xfId="6895" xr:uid="{00000000-0005-0000-0000-0000DF1A0000}"/>
    <cellStyle name="0_area wise qty 30.3.08 (1)_COMODITES option 2 10 2 2" xfId="6896" xr:uid="{00000000-0005-0000-0000-0000E01A0000}"/>
    <cellStyle name="0_area wise qty 30.3.08 (1)_COMODITES option 2 10 3" xfId="6897" xr:uid="{00000000-0005-0000-0000-0000E11A0000}"/>
    <cellStyle name="0_area wise qty 30.3.08 (1)_COMODITES option 2 10 3 2" xfId="6898" xr:uid="{00000000-0005-0000-0000-0000E21A0000}"/>
    <cellStyle name="0_area wise qty 30.3.08 (1)_COMODITES option 2 10 4" xfId="6899" xr:uid="{00000000-0005-0000-0000-0000E31A0000}"/>
    <cellStyle name="0_area wise qty 30.3.08 (1)_COMODITES option 2 11" xfId="6900" xr:uid="{00000000-0005-0000-0000-0000E41A0000}"/>
    <cellStyle name="0_area wise qty 30.3.08 (1)_COMODITES option 2 11 2" xfId="6901" xr:uid="{00000000-0005-0000-0000-0000E51A0000}"/>
    <cellStyle name="0_area wise qty 30.3.08 (1)_COMODITES option 2 11 2 2" xfId="6902" xr:uid="{00000000-0005-0000-0000-0000E61A0000}"/>
    <cellStyle name="0_area wise qty 30.3.08 (1)_COMODITES option 2 11 3" xfId="6903" xr:uid="{00000000-0005-0000-0000-0000E71A0000}"/>
    <cellStyle name="0_area wise qty 30.3.08 (1)_COMODITES option 2 11 3 2" xfId="6904" xr:uid="{00000000-0005-0000-0000-0000E81A0000}"/>
    <cellStyle name="0_area wise qty 30.3.08 (1)_COMODITES option 2 11 4" xfId="6905" xr:uid="{00000000-0005-0000-0000-0000E91A0000}"/>
    <cellStyle name="0_area wise qty 30.3.08 (1)_COMODITES option 2 12" xfId="6906" xr:uid="{00000000-0005-0000-0000-0000EA1A0000}"/>
    <cellStyle name="0_area wise qty 30.3.08 (1)_COMODITES option 2 12 2" xfId="6907" xr:uid="{00000000-0005-0000-0000-0000EB1A0000}"/>
    <cellStyle name="0_area wise qty 30.3.08 (1)_COMODITES option 2 13" xfId="6908" xr:uid="{00000000-0005-0000-0000-0000EC1A0000}"/>
    <cellStyle name="0_area wise qty 30.3.08 (1)_COMODITES option 2 13 2" xfId="6909" xr:uid="{00000000-0005-0000-0000-0000ED1A0000}"/>
    <cellStyle name="0_area wise qty 30.3.08 (1)_COMODITES option 2 14" xfId="6910" xr:uid="{00000000-0005-0000-0000-0000EE1A0000}"/>
    <cellStyle name="0_area wise qty 30.3.08 (1)_COMODITES option 2 14 2" xfId="6911" xr:uid="{00000000-0005-0000-0000-0000EF1A0000}"/>
    <cellStyle name="0_area wise qty 30.3.08 (1)_COMODITES option 2 15" xfId="6912" xr:uid="{00000000-0005-0000-0000-0000F01A0000}"/>
    <cellStyle name="0_area wise qty 30.3.08 (1)_COMODITES option 2 16" xfId="6913" xr:uid="{00000000-0005-0000-0000-0000F11A0000}"/>
    <cellStyle name="0_area wise qty 30.3.08 (1)_COMODITES option 2 17" xfId="6914" xr:uid="{00000000-0005-0000-0000-0000F21A0000}"/>
    <cellStyle name="0_area wise qty 30.3.08 (1)_COMODITES option 2 18" xfId="6915" xr:uid="{00000000-0005-0000-0000-0000F31A0000}"/>
    <cellStyle name="0_area wise qty 30.3.08 (1)_COMODITES option 2 19" xfId="6916" xr:uid="{00000000-0005-0000-0000-0000F41A0000}"/>
    <cellStyle name="0_area wise qty 30.3.08 (1)_COMODITES option 2 2" xfId="6917" xr:uid="{00000000-0005-0000-0000-0000F51A0000}"/>
    <cellStyle name="0_area wise qty 30.3.08 (1)_COMODITES option 2 2 10" xfId="6918" xr:uid="{00000000-0005-0000-0000-0000F61A0000}"/>
    <cellStyle name="0_area wise qty 30.3.08 (1)_COMODITES option 2 2 10 2" xfId="6919" xr:uid="{00000000-0005-0000-0000-0000F71A0000}"/>
    <cellStyle name="0_area wise qty 30.3.08 (1)_COMODITES option 2 2 10 2 2" xfId="6920" xr:uid="{00000000-0005-0000-0000-0000F81A0000}"/>
    <cellStyle name="0_area wise qty 30.3.08 (1)_COMODITES option 2 2 10 3" xfId="6921" xr:uid="{00000000-0005-0000-0000-0000F91A0000}"/>
    <cellStyle name="0_area wise qty 30.3.08 (1)_COMODITES option 2 2 10 3 2" xfId="6922" xr:uid="{00000000-0005-0000-0000-0000FA1A0000}"/>
    <cellStyle name="0_area wise qty 30.3.08 (1)_COMODITES option 2 2 10 4" xfId="6923" xr:uid="{00000000-0005-0000-0000-0000FB1A0000}"/>
    <cellStyle name="0_area wise qty 30.3.08 (1)_COMODITES option 2 2 11" xfId="6924" xr:uid="{00000000-0005-0000-0000-0000FC1A0000}"/>
    <cellStyle name="0_area wise qty 30.3.08 (1)_COMODITES option 2 2 11 2" xfId="6925" xr:uid="{00000000-0005-0000-0000-0000FD1A0000}"/>
    <cellStyle name="0_area wise qty 30.3.08 (1)_COMODITES option 2 2 12" xfId="6926" xr:uid="{00000000-0005-0000-0000-0000FE1A0000}"/>
    <cellStyle name="0_area wise qty 30.3.08 (1)_COMODITES option 2 2 12 2" xfId="6927" xr:uid="{00000000-0005-0000-0000-0000FF1A0000}"/>
    <cellStyle name="0_area wise qty 30.3.08 (1)_COMODITES option 2 2 13" xfId="6928" xr:uid="{00000000-0005-0000-0000-0000001B0000}"/>
    <cellStyle name="0_area wise qty 30.3.08 (1)_COMODITES option 2 2 14" xfId="6929" xr:uid="{00000000-0005-0000-0000-0000011B0000}"/>
    <cellStyle name="0_area wise qty 30.3.08 (1)_COMODITES option 2 2 2" xfId="6930" xr:uid="{00000000-0005-0000-0000-0000021B0000}"/>
    <cellStyle name="0_area wise qty 30.3.08 (1)_COMODITES option 2 2 2 10" xfId="6931" xr:uid="{00000000-0005-0000-0000-0000031B0000}"/>
    <cellStyle name="0_area wise qty 30.3.08 (1)_COMODITES option 2 2 2 11" xfId="6932" xr:uid="{00000000-0005-0000-0000-0000041B0000}"/>
    <cellStyle name="0_area wise qty 30.3.08 (1)_COMODITES option 2 2 2 12" xfId="6933" xr:uid="{00000000-0005-0000-0000-0000051B0000}"/>
    <cellStyle name="0_area wise qty 30.3.08 (1)_COMODITES option 2 2 2 13" xfId="6934" xr:uid="{00000000-0005-0000-0000-0000061B0000}"/>
    <cellStyle name="0_area wise qty 30.3.08 (1)_COMODITES option 2 2 2 2" xfId="6935" xr:uid="{00000000-0005-0000-0000-0000071B0000}"/>
    <cellStyle name="0_area wise qty 30.3.08 (1)_COMODITES option 2 2 2 2 10" xfId="6936" xr:uid="{00000000-0005-0000-0000-0000081B0000}"/>
    <cellStyle name="0_area wise qty 30.3.08 (1)_COMODITES option 2 2 2 2 11" xfId="6937" xr:uid="{00000000-0005-0000-0000-0000091B0000}"/>
    <cellStyle name="0_area wise qty 30.3.08 (1)_COMODITES option 2 2 2 2 12" xfId="6938" xr:uid="{00000000-0005-0000-0000-00000A1B0000}"/>
    <cellStyle name="0_area wise qty 30.3.08 (1)_COMODITES option 2 2 2 2 2" xfId="6939" xr:uid="{00000000-0005-0000-0000-00000B1B0000}"/>
    <cellStyle name="0_area wise qty 30.3.08 (1)_COMODITES option 2 2 2 2 2 2" xfId="6940" xr:uid="{00000000-0005-0000-0000-00000C1B0000}"/>
    <cellStyle name="0_area wise qty 30.3.08 (1)_COMODITES option 2 2 2 2 2 2 2" xfId="6941" xr:uid="{00000000-0005-0000-0000-00000D1B0000}"/>
    <cellStyle name="0_area wise qty 30.3.08 (1)_COMODITES option 2 2 2 2 2 3" xfId="6942" xr:uid="{00000000-0005-0000-0000-00000E1B0000}"/>
    <cellStyle name="0_area wise qty 30.3.08 (1)_COMODITES option 2 2 2 2 2 3 2" xfId="6943" xr:uid="{00000000-0005-0000-0000-00000F1B0000}"/>
    <cellStyle name="0_area wise qty 30.3.08 (1)_COMODITES option 2 2 2 2 2 4" xfId="6944" xr:uid="{00000000-0005-0000-0000-0000101B0000}"/>
    <cellStyle name="0_area wise qty 30.3.08 (1)_COMODITES option 2 2 2 2 3" xfId="6945" xr:uid="{00000000-0005-0000-0000-0000111B0000}"/>
    <cellStyle name="0_area wise qty 30.3.08 (1)_COMODITES option 2 2 2 2 3 2" xfId="6946" xr:uid="{00000000-0005-0000-0000-0000121B0000}"/>
    <cellStyle name="0_area wise qty 30.3.08 (1)_COMODITES option 2 2 2 2 3 2 2" xfId="6947" xr:uid="{00000000-0005-0000-0000-0000131B0000}"/>
    <cellStyle name="0_area wise qty 30.3.08 (1)_COMODITES option 2 2 2 2 3 3" xfId="6948" xr:uid="{00000000-0005-0000-0000-0000141B0000}"/>
    <cellStyle name="0_area wise qty 30.3.08 (1)_COMODITES option 2 2 2 2 3 3 2" xfId="6949" xr:uid="{00000000-0005-0000-0000-0000151B0000}"/>
    <cellStyle name="0_area wise qty 30.3.08 (1)_COMODITES option 2 2 2 2 3 4" xfId="6950" xr:uid="{00000000-0005-0000-0000-0000161B0000}"/>
    <cellStyle name="0_area wise qty 30.3.08 (1)_COMODITES option 2 2 2 2 4" xfId="6951" xr:uid="{00000000-0005-0000-0000-0000171B0000}"/>
    <cellStyle name="0_area wise qty 30.3.08 (1)_COMODITES option 2 2 2 2 4 2" xfId="6952" xr:uid="{00000000-0005-0000-0000-0000181B0000}"/>
    <cellStyle name="0_area wise qty 30.3.08 (1)_COMODITES option 2 2 2 2 5" xfId="6953" xr:uid="{00000000-0005-0000-0000-0000191B0000}"/>
    <cellStyle name="0_area wise qty 30.3.08 (1)_COMODITES option 2 2 2 2 5 2" xfId="6954" xr:uid="{00000000-0005-0000-0000-00001A1B0000}"/>
    <cellStyle name="0_area wise qty 30.3.08 (1)_COMODITES option 2 2 2 2 6" xfId="6955" xr:uid="{00000000-0005-0000-0000-00001B1B0000}"/>
    <cellStyle name="0_area wise qty 30.3.08 (1)_COMODITES option 2 2 2 2 7" xfId="6956" xr:uid="{00000000-0005-0000-0000-00001C1B0000}"/>
    <cellStyle name="0_area wise qty 30.3.08 (1)_COMODITES option 2 2 2 2 8" xfId="6957" xr:uid="{00000000-0005-0000-0000-00001D1B0000}"/>
    <cellStyle name="0_area wise qty 30.3.08 (1)_COMODITES option 2 2 2 2 9" xfId="6958" xr:uid="{00000000-0005-0000-0000-00001E1B0000}"/>
    <cellStyle name="0_area wise qty 30.3.08 (1)_COMODITES option 2 2 2 3" xfId="6959" xr:uid="{00000000-0005-0000-0000-00001F1B0000}"/>
    <cellStyle name="0_area wise qty 30.3.08 (1)_COMODITES option 2 2 2 3 2" xfId="6960" xr:uid="{00000000-0005-0000-0000-0000201B0000}"/>
    <cellStyle name="0_area wise qty 30.3.08 (1)_COMODITES option 2 2 2 3 2 2" xfId="6961" xr:uid="{00000000-0005-0000-0000-0000211B0000}"/>
    <cellStyle name="0_area wise qty 30.3.08 (1)_COMODITES option 2 2 2 3 3" xfId="6962" xr:uid="{00000000-0005-0000-0000-0000221B0000}"/>
    <cellStyle name="0_area wise qty 30.3.08 (1)_COMODITES option 2 2 2 3 3 2" xfId="6963" xr:uid="{00000000-0005-0000-0000-0000231B0000}"/>
    <cellStyle name="0_area wise qty 30.3.08 (1)_COMODITES option 2 2 2 3 4" xfId="6964" xr:uid="{00000000-0005-0000-0000-0000241B0000}"/>
    <cellStyle name="0_area wise qty 30.3.08 (1)_COMODITES option 2 2 2 4" xfId="6965" xr:uid="{00000000-0005-0000-0000-0000251B0000}"/>
    <cellStyle name="0_area wise qty 30.3.08 (1)_COMODITES option 2 2 2 4 2" xfId="6966" xr:uid="{00000000-0005-0000-0000-0000261B0000}"/>
    <cellStyle name="0_area wise qty 30.3.08 (1)_COMODITES option 2 2 2 4 2 2" xfId="6967" xr:uid="{00000000-0005-0000-0000-0000271B0000}"/>
    <cellStyle name="0_area wise qty 30.3.08 (1)_COMODITES option 2 2 2 4 3" xfId="6968" xr:uid="{00000000-0005-0000-0000-0000281B0000}"/>
    <cellStyle name="0_area wise qty 30.3.08 (1)_COMODITES option 2 2 2 4 3 2" xfId="6969" xr:uid="{00000000-0005-0000-0000-0000291B0000}"/>
    <cellStyle name="0_area wise qty 30.3.08 (1)_COMODITES option 2 2 2 4 4" xfId="6970" xr:uid="{00000000-0005-0000-0000-00002A1B0000}"/>
    <cellStyle name="0_area wise qty 30.3.08 (1)_COMODITES option 2 2 2 5" xfId="6971" xr:uid="{00000000-0005-0000-0000-00002B1B0000}"/>
    <cellStyle name="0_area wise qty 30.3.08 (1)_COMODITES option 2 2 2 5 2" xfId="6972" xr:uid="{00000000-0005-0000-0000-00002C1B0000}"/>
    <cellStyle name="0_area wise qty 30.3.08 (1)_COMODITES option 2 2 2 5 2 2" xfId="6973" xr:uid="{00000000-0005-0000-0000-00002D1B0000}"/>
    <cellStyle name="0_area wise qty 30.3.08 (1)_COMODITES option 2 2 2 5 3" xfId="6974" xr:uid="{00000000-0005-0000-0000-00002E1B0000}"/>
    <cellStyle name="0_area wise qty 30.3.08 (1)_COMODITES option 2 2 2 5 3 2" xfId="6975" xr:uid="{00000000-0005-0000-0000-00002F1B0000}"/>
    <cellStyle name="0_area wise qty 30.3.08 (1)_COMODITES option 2 2 2 5 4" xfId="6976" xr:uid="{00000000-0005-0000-0000-0000301B0000}"/>
    <cellStyle name="0_area wise qty 30.3.08 (1)_COMODITES option 2 2 2 6" xfId="6977" xr:uid="{00000000-0005-0000-0000-0000311B0000}"/>
    <cellStyle name="0_area wise qty 30.3.08 (1)_COMODITES option 2 2 2 6 2" xfId="6978" xr:uid="{00000000-0005-0000-0000-0000321B0000}"/>
    <cellStyle name="0_area wise qty 30.3.08 (1)_COMODITES option 2 2 2 7" xfId="6979" xr:uid="{00000000-0005-0000-0000-0000331B0000}"/>
    <cellStyle name="0_area wise qty 30.3.08 (1)_COMODITES option 2 2 2 7 2" xfId="6980" xr:uid="{00000000-0005-0000-0000-0000341B0000}"/>
    <cellStyle name="0_area wise qty 30.3.08 (1)_COMODITES option 2 2 2 8" xfId="6981" xr:uid="{00000000-0005-0000-0000-0000351B0000}"/>
    <cellStyle name="0_area wise qty 30.3.08 (1)_COMODITES option 2 2 2 9" xfId="6982" xr:uid="{00000000-0005-0000-0000-0000361B0000}"/>
    <cellStyle name="0_area wise qty 30.3.08 (1)_COMODITES option 2 2 3" xfId="6983" xr:uid="{00000000-0005-0000-0000-0000371B0000}"/>
    <cellStyle name="0_area wise qty 30.3.08 (1)_COMODITES option 2 2 3 10" xfId="6984" xr:uid="{00000000-0005-0000-0000-0000381B0000}"/>
    <cellStyle name="0_area wise qty 30.3.08 (1)_COMODITES option 2 2 3 11" xfId="6985" xr:uid="{00000000-0005-0000-0000-0000391B0000}"/>
    <cellStyle name="0_area wise qty 30.3.08 (1)_COMODITES option 2 2 3 12" xfId="6986" xr:uid="{00000000-0005-0000-0000-00003A1B0000}"/>
    <cellStyle name="0_area wise qty 30.3.08 (1)_COMODITES option 2 2 3 2" xfId="6987" xr:uid="{00000000-0005-0000-0000-00003B1B0000}"/>
    <cellStyle name="0_area wise qty 30.3.08 (1)_COMODITES option 2 2 3 2 2" xfId="6988" xr:uid="{00000000-0005-0000-0000-00003C1B0000}"/>
    <cellStyle name="0_area wise qty 30.3.08 (1)_COMODITES option 2 2 3 2 2 2" xfId="6989" xr:uid="{00000000-0005-0000-0000-00003D1B0000}"/>
    <cellStyle name="0_area wise qty 30.3.08 (1)_COMODITES option 2 2 3 2 2 2 2" xfId="6990" xr:uid="{00000000-0005-0000-0000-00003E1B0000}"/>
    <cellStyle name="0_area wise qty 30.3.08 (1)_COMODITES option 2 2 3 2 2 3" xfId="6991" xr:uid="{00000000-0005-0000-0000-00003F1B0000}"/>
    <cellStyle name="0_area wise qty 30.3.08 (1)_COMODITES option 2 2 3 2 2 3 2" xfId="6992" xr:uid="{00000000-0005-0000-0000-0000401B0000}"/>
    <cellStyle name="0_area wise qty 30.3.08 (1)_COMODITES option 2 2 3 2 2 4" xfId="6993" xr:uid="{00000000-0005-0000-0000-0000411B0000}"/>
    <cellStyle name="0_area wise qty 30.3.08 (1)_COMODITES option 2 2 3 2 3" xfId="6994" xr:uid="{00000000-0005-0000-0000-0000421B0000}"/>
    <cellStyle name="0_area wise qty 30.3.08 (1)_COMODITES option 2 2 3 2 3 2" xfId="6995" xr:uid="{00000000-0005-0000-0000-0000431B0000}"/>
    <cellStyle name="0_area wise qty 30.3.08 (1)_COMODITES option 2 2 3 2 3 2 2" xfId="6996" xr:uid="{00000000-0005-0000-0000-0000441B0000}"/>
    <cellStyle name="0_area wise qty 30.3.08 (1)_COMODITES option 2 2 3 2 3 3" xfId="6997" xr:uid="{00000000-0005-0000-0000-0000451B0000}"/>
    <cellStyle name="0_area wise qty 30.3.08 (1)_COMODITES option 2 2 3 2 3 3 2" xfId="6998" xr:uid="{00000000-0005-0000-0000-0000461B0000}"/>
    <cellStyle name="0_area wise qty 30.3.08 (1)_COMODITES option 2 2 3 2 3 4" xfId="6999" xr:uid="{00000000-0005-0000-0000-0000471B0000}"/>
    <cellStyle name="0_area wise qty 30.3.08 (1)_COMODITES option 2 2 3 2 4" xfId="7000" xr:uid="{00000000-0005-0000-0000-0000481B0000}"/>
    <cellStyle name="0_area wise qty 30.3.08 (1)_COMODITES option 2 2 3 2 4 2" xfId="7001" xr:uid="{00000000-0005-0000-0000-0000491B0000}"/>
    <cellStyle name="0_area wise qty 30.3.08 (1)_COMODITES option 2 2 3 2 5" xfId="7002" xr:uid="{00000000-0005-0000-0000-00004A1B0000}"/>
    <cellStyle name="0_area wise qty 30.3.08 (1)_COMODITES option 2 2 3 2 5 2" xfId="7003" xr:uid="{00000000-0005-0000-0000-00004B1B0000}"/>
    <cellStyle name="0_area wise qty 30.3.08 (1)_COMODITES option 2 2 3 2 6" xfId="7004" xr:uid="{00000000-0005-0000-0000-00004C1B0000}"/>
    <cellStyle name="0_area wise qty 30.3.08 (1)_COMODITES option 2 2 3 2 7" xfId="7005" xr:uid="{00000000-0005-0000-0000-00004D1B0000}"/>
    <cellStyle name="0_area wise qty 30.3.08 (1)_COMODITES option 2 2 3 3" xfId="7006" xr:uid="{00000000-0005-0000-0000-00004E1B0000}"/>
    <cellStyle name="0_area wise qty 30.3.08 (1)_COMODITES option 2 2 3 3 2" xfId="7007" xr:uid="{00000000-0005-0000-0000-00004F1B0000}"/>
    <cellStyle name="0_area wise qty 30.3.08 (1)_COMODITES option 2 2 3 3 2 2" xfId="7008" xr:uid="{00000000-0005-0000-0000-0000501B0000}"/>
    <cellStyle name="0_area wise qty 30.3.08 (1)_COMODITES option 2 2 3 3 3" xfId="7009" xr:uid="{00000000-0005-0000-0000-0000511B0000}"/>
    <cellStyle name="0_area wise qty 30.3.08 (1)_COMODITES option 2 2 3 3 3 2" xfId="7010" xr:uid="{00000000-0005-0000-0000-0000521B0000}"/>
    <cellStyle name="0_area wise qty 30.3.08 (1)_COMODITES option 2 2 3 3 4" xfId="7011" xr:uid="{00000000-0005-0000-0000-0000531B0000}"/>
    <cellStyle name="0_area wise qty 30.3.08 (1)_COMODITES option 2 2 3 4" xfId="7012" xr:uid="{00000000-0005-0000-0000-0000541B0000}"/>
    <cellStyle name="0_area wise qty 30.3.08 (1)_COMODITES option 2 2 3 4 2" xfId="7013" xr:uid="{00000000-0005-0000-0000-0000551B0000}"/>
    <cellStyle name="0_area wise qty 30.3.08 (1)_COMODITES option 2 2 3 4 2 2" xfId="7014" xr:uid="{00000000-0005-0000-0000-0000561B0000}"/>
    <cellStyle name="0_area wise qty 30.3.08 (1)_COMODITES option 2 2 3 4 3" xfId="7015" xr:uid="{00000000-0005-0000-0000-0000571B0000}"/>
    <cellStyle name="0_area wise qty 30.3.08 (1)_COMODITES option 2 2 3 4 3 2" xfId="7016" xr:uid="{00000000-0005-0000-0000-0000581B0000}"/>
    <cellStyle name="0_area wise qty 30.3.08 (1)_COMODITES option 2 2 3 4 4" xfId="7017" xr:uid="{00000000-0005-0000-0000-0000591B0000}"/>
    <cellStyle name="0_area wise qty 30.3.08 (1)_COMODITES option 2 2 3 5" xfId="7018" xr:uid="{00000000-0005-0000-0000-00005A1B0000}"/>
    <cellStyle name="0_area wise qty 30.3.08 (1)_COMODITES option 2 2 3 5 2" xfId="7019" xr:uid="{00000000-0005-0000-0000-00005B1B0000}"/>
    <cellStyle name="0_area wise qty 30.3.08 (1)_COMODITES option 2 2 3 5 2 2" xfId="7020" xr:uid="{00000000-0005-0000-0000-00005C1B0000}"/>
    <cellStyle name="0_area wise qty 30.3.08 (1)_COMODITES option 2 2 3 5 3" xfId="7021" xr:uid="{00000000-0005-0000-0000-00005D1B0000}"/>
    <cellStyle name="0_area wise qty 30.3.08 (1)_COMODITES option 2 2 3 5 3 2" xfId="7022" xr:uid="{00000000-0005-0000-0000-00005E1B0000}"/>
    <cellStyle name="0_area wise qty 30.3.08 (1)_COMODITES option 2 2 3 5 4" xfId="7023" xr:uid="{00000000-0005-0000-0000-00005F1B0000}"/>
    <cellStyle name="0_area wise qty 30.3.08 (1)_COMODITES option 2 2 3 6" xfId="7024" xr:uid="{00000000-0005-0000-0000-0000601B0000}"/>
    <cellStyle name="0_area wise qty 30.3.08 (1)_COMODITES option 2 2 3 6 2" xfId="7025" xr:uid="{00000000-0005-0000-0000-0000611B0000}"/>
    <cellStyle name="0_area wise qty 30.3.08 (1)_COMODITES option 2 2 3 7" xfId="7026" xr:uid="{00000000-0005-0000-0000-0000621B0000}"/>
    <cellStyle name="0_area wise qty 30.3.08 (1)_COMODITES option 2 2 3 7 2" xfId="7027" xr:uid="{00000000-0005-0000-0000-0000631B0000}"/>
    <cellStyle name="0_area wise qty 30.3.08 (1)_COMODITES option 2 2 3 8" xfId="7028" xr:uid="{00000000-0005-0000-0000-0000641B0000}"/>
    <cellStyle name="0_area wise qty 30.3.08 (1)_COMODITES option 2 2 3 9" xfId="7029" xr:uid="{00000000-0005-0000-0000-0000651B0000}"/>
    <cellStyle name="0_area wise qty 30.3.08 (1)_COMODITES option 2 2 4" xfId="7030" xr:uid="{00000000-0005-0000-0000-0000661B0000}"/>
    <cellStyle name="0_area wise qty 30.3.08 (1)_COMODITES option 2 2 4 2" xfId="7031" xr:uid="{00000000-0005-0000-0000-0000671B0000}"/>
    <cellStyle name="0_area wise qty 30.3.08 (1)_COMODITES option 2 2 4 2 2" xfId="7032" xr:uid="{00000000-0005-0000-0000-0000681B0000}"/>
    <cellStyle name="0_area wise qty 30.3.08 (1)_COMODITES option 2 2 4 2 2 2" xfId="7033" xr:uid="{00000000-0005-0000-0000-0000691B0000}"/>
    <cellStyle name="0_area wise qty 30.3.08 (1)_COMODITES option 2 2 4 2 2 2 2" xfId="7034" xr:uid="{00000000-0005-0000-0000-00006A1B0000}"/>
    <cellStyle name="0_area wise qty 30.3.08 (1)_COMODITES option 2 2 4 2 2 3" xfId="7035" xr:uid="{00000000-0005-0000-0000-00006B1B0000}"/>
    <cellStyle name="0_area wise qty 30.3.08 (1)_COMODITES option 2 2 4 2 2 3 2" xfId="7036" xr:uid="{00000000-0005-0000-0000-00006C1B0000}"/>
    <cellStyle name="0_area wise qty 30.3.08 (1)_COMODITES option 2 2 4 2 2 4" xfId="7037" xr:uid="{00000000-0005-0000-0000-00006D1B0000}"/>
    <cellStyle name="0_area wise qty 30.3.08 (1)_COMODITES option 2 2 4 2 3" xfId="7038" xr:uid="{00000000-0005-0000-0000-00006E1B0000}"/>
    <cellStyle name="0_area wise qty 30.3.08 (1)_COMODITES option 2 2 4 2 3 2" xfId="7039" xr:uid="{00000000-0005-0000-0000-00006F1B0000}"/>
    <cellStyle name="0_area wise qty 30.3.08 (1)_COMODITES option 2 2 4 2 3 2 2" xfId="7040" xr:uid="{00000000-0005-0000-0000-0000701B0000}"/>
    <cellStyle name="0_area wise qty 30.3.08 (1)_COMODITES option 2 2 4 2 3 3" xfId="7041" xr:uid="{00000000-0005-0000-0000-0000711B0000}"/>
    <cellStyle name="0_area wise qty 30.3.08 (1)_COMODITES option 2 2 4 2 3 3 2" xfId="7042" xr:uid="{00000000-0005-0000-0000-0000721B0000}"/>
    <cellStyle name="0_area wise qty 30.3.08 (1)_COMODITES option 2 2 4 2 3 4" xfId="7043" xr:uid="{00000000-0005-0000-0000-0000731B0000}"/>
    <cellStyle name="0_area wise qty 30.3.08 (1)_COMODITES option 2 2 4 2 4" xfId="7044" xr:uid="{00000000-0005-0000-0000-0000741B0000}"/>
    <cellStyle name="0_area wise qty 30.3.08 (1)_COMODITES option 2 2 4 2 4 2" xfId="7045" xr:uid="{00000000-0005-0000-0000-0000751B0000}"/>
    <cellStyle name="0_area wise qty 30.3.08 (1)_COMODITES option 2 2 4 2 5" xfId="7046" xr:uid="{00000000-0005-0000-0000-0000761B0000}"/>
    <cellStyle name="0_area wise qty 30.3.08 (1)_COMODITES option 2 2 4 2 5 2" xfId="7047" xr:uid="{00000000-0005-0000-0000-0000771B0000}"/>
    <cellStyle name="0_area wise qty 30.3.08 (1)_COMODITES option 2 2 4 2 6" xfId="7048" xr:uid="{00000000-0005-0000-0000-0000781B0000}"/>
    <cellStyle name="0_area wise qty 30.3.08 (1)_COMODITES option 2 2 4 3" xfId="7049" xr:uid="{00000000-0005-0000-0000-0000791B0000}"/>
    <cellStyle name="0_area wise qty 30.3.08 (1)_COMODITES option 2 2 4 3 2" xfId="7050" xr:uid="{00000000-0005-0000-0000-00007A1B0000}"/>
    <cellStyle name="0_area wise qty 30.3.08 (1)_COMODITES option 2 2 4 3 2 2" xfId="7051" xr:uid="{00000000-0005-0000-0000-00007B1B0000}"/>
    <cellStyle name="0_area wise qty 30.3.08 (1)_COMODITES option 2 2 4 3 3" xfId="7052" xr:uid="{00000000-0005-0000-0000-00007C1B0000}"/>
    <cellStyle name="0_area wise qty 30.3.08 (1)_COMODITES option 2 2 4 3 3 2" xfId="7053" xr:uid="{00000000-0005-0000-0000-00007D1B0000}"/>
    <cellStyle name="0_area wise qty 30.3.08 (1)_COMODITES option 2 2 4 3 4" xfId="7054" xr:uid="{00000000-0005-0000-0000-00007E1B0000}"/>
    <cellStyle name="0_area wise qty 30.3.08 (1)_COMODITES option 2 2 4 4" xfId="7055" xr:uid="{00000000-0005-0000-0000-00007F1B0000}"/>
    <cellStyle name="0_area wise qty 30.3.08 (1)_COMODITES option 2 2 4 4 2" xfId="7056" xr:uid="{00000000-0005-0000-0000-0000801B0000}"/>
    <cellStyle name="0_area wise qty 30.3.08 (1)_COMODITES option 2 2 4 4 2 2" xfId="7057" xr:uid="{00000000-0005-0000-0000-0000811B0000}"/>
    <cellStyle name="0_area wise qty 30.3.08 (1)_COMODITES option 2 2 4 4 3" xfId="7058" xr:uid="{00000000-0005-0000-0000-0000821B0000}"/>
    <cellStyle name="0_area wise qty 30.3.08 (1)_COMODITES option 2 2 4 4 3 2" xfId="7059" xr:uid="{00000000-0005-0000-0000-0000831B0000}"/>
    <cellStyle name="0_area wise qty 30.3.08 (1)_COMODITES option 2 2 4 4 4" xfId="7060" xr:uid="{00000000-0005-0000-0000-0000841B0000}"/>
    <cellStyle name="0_area wise qty 30.3.08 (1)_COMODITES option 2 2 4 5" xfId="7061" xr:uid="{00000000-0005-0000-0000-0000851B0000}"/>
    <cellStyle name="0_area wise qty 30.3.08 (1)_COMODITES option 2 2 4 5 2" xfId="7062" xr:uid="{00000000-0005-0000-0000-0000861B0000}"/>
    <cellStyle name="0_area wise qty 30.3.08 (1)_COMODITES option 2 2 4 5 2 2" xfId="7063" xr:uid="{00000000-0005-0000-0000-0000871B0000}"/>
    <cellStyle name="0_area wise qty 30.3.08 (1)_COMODITES option 2 2 4 5 3" xfId="7064" xr:uid="{00000000-0005-0000-0000-0000881B0000}"/>
    <cellStyle name="0_area wise qty 30.3.08 (1)_COMODITES option 2 2 4 5 3 2" xfId="7065" xr:uid="{00000000-0005-0000-0000-0000891B0000}"/>
    <cellStyle name="0_area wise qty 30.3.08 (1)_COMODITES option 2 2 4 5 4" xfId="7066" xr:uid="{00000000-0005-0000-0000-00008A1B0000}"/>
    <cellStyle name="0_area wise qty 30.3.08 (1)_COMODITES option 2 2 4 6" xfId="7067" xr:uid="{00000000-0005-0000-0000-00008B1B0000}"/>
    <cellStyle name="0_area wise qty 30.3.08 (1)_COMODITES option 2 2 4 6 2" xfId="7068" xr:uid="{00000000-0005-0000-0000-00008C1B0000}"/>
    <cellStyle name="0_area wise qty 30.3.08 (1)_COMODITES option 2 2 4 7" xfId="7069" xr:uid="{00000000-0005-0000-0000-00008D1B0000}"/>
    <cellStyle name="0_area wise qty 30.3.08 (1)_COMODITES option 2 2 4 7 2" xfId="7070" xr:uid="{00000000-0005-0000-0000-00008E1B0000}"/>
    <cellStyle name="0_area wise qty 30.3.08 (1)_COMODITES option 2 2 4 8" xfId="7071" xr:uid="{00000000-0005-0000-0000-00008F1B0000}"/>
    <cellStyle name="0_area wise qty 30.3.08 (1)_COMODITES option 2 2 4 9" xfId="7072" xr:uid="{00000000-0005-0000-0000-0000901B0000}"/>
    <cellStyle name="0_area wise qty 30.3.08 (1)_COMODITES option 2 2 5" xfId="7073" xr:uid="{00000000-0005-0000-0000-0000911B0000}"/>
    <cellStyle name="0_area wise qty 30.3.08 (1)_COMODITES option 2 2 5 2" xfId="7074" xr:uid="{00000000-0005-0000-0000-0000921B0000}"/>
    <cellStyle name="0_area wise qty 30.3.08 (1)_COMODITES option 2 2 5 2 2" xfId="7075" xr:uid="{00000000-0005-0000-0000-0000931B0000}"/>
    <cellStyle name="0_area wise qty 30.3.08 (1)_COMODITES option 2 2 5 2 2 2" xfId="7076" xr:uid="{00000000-0005-0000-0000-0000941B0000}"/>
    <cellStyle name="0_area wise qty 30.3.08 (1)_COMODITES option 2 2 5 2 2 2 2" xfId="7077" xr:uid="{00000000-0005-0000-0000-0000951B0000}"/>
    <cellStyle name="0_area wise qty 30.3.08 (1)_COMODITES option 2 2 5 2 2 3" xfId="7078" xr:uid="{00000000-0005-0000-0000-0000961B0000}"/>
    <cellStyle name="0_area wise qty 30.3.08 (1)_COMODITES option 2 2 5 2 2 3 2" xfId="7079" xr:uid="{00000000-0005-0000-0000-0000971B0000}"/>
    <cellStyle name="0_area wise qty 30.3.08 (1)_COMODITES option 2 2 5 2 2 4" xfId="7080" xr:uid="{00000000-0005-0000-0000-0000981B0000}"/>
    <cellStyle name="0_area wise qty 30.3.08 (1)_COMODITES option 2 2 5 2 3" xfId="7081" xr:uid="{00000000-0005-0000-0000-0000991B0000}"/>
    <cellStyle name="0_area wise qty 30.3.08 (1)_COMODITES option 2 2 5 2 3 2" xfId="7082" xr:uid="{00000000-0005-0000-0000-00009A1B0000}"/>
    <cellStyle name="0_area wise qty 30.3.08 (1)_COMODITES option 2 2 5 2 3 2 2" xfId="7083" xr:uid="{00000000-0005-0000-0000-00009B1B0000}"/>
    <cellStyle name="0_area wise qty 30.3.08 (1)_COMODITES option 2 2 5 2 3 3" xfId="7084" xr:uid="{00000000-0005-0000-0000-00009C1B0000}"/>
    <cellStyle name="0_area wise qty 30.3.08 (1)_COMODITES option 2 2 5 2 3 3 2" xfId="7085" xr:uid="{00000000-0005-0000-0000-00009D1B0000}"/>
    <cellStyle name="0_area wise qty 30.3.08 (1)_COMODITES option 2 2 5 2 3 4" xfId="7086" xr:uid="{00000000-0005-0000-0000-00009E1B0000}"/>
    <cellStyle name="0_area wise qty 30.3.08 (1)_COMODITES option 2 2 5 2 4" xfId="7087" xr:uid="{00000000-0005-0000-0000-00009F1B0000}"/>
    <cellStyle name="0_area wise qty 30.3.08 (1)_COMODITES option 2 2 5 2 4 2" xfId="7088" xr:uid="{00000000-0005-0000-0000-0000A01B0000}"/>
    <cellStyle name="0_area wise qty 30.3.08 (1)_COMODITES option 2 2 5 2 5" xfId="7089" xr:uid="{00000000-0005-0000-0000-0000A11B0000}"/>
    <cellStyle name="0_area wise qty 30.3.08 (1)_COMODITES option 2 2 5 2 5 2" xfId="7090" xr:uid="{00000000-0005-0000-0000-0000A21B0000}"/>
    <cellStyle name="0_area wise qty 30.3.08 (1)_COMODITES option 2 2 5 2 6" xfId="7091" xr:uid="{00000000-0005-0000-0000-0000A31B0000}"/>
    <cellStyle name="0_area wise qty 30.3.08 (1)_COMODITES option 2 2 5 3" xfId="7092" xr:uid="{00000000-0005-0000-0000-0000A41B0000}"/>
    <cellStyle name="0_area wise qty 30.3.08 (1)_COMODITES option 2 2 5 3 2" xfId="7093" xr:uid="{00000000-0005-0000-0000-0000A51B0000}"/>
    <cellStyle name="0_area wise qty 30.3.08 (1)_COMODITES option 2 2 5 3 2 2" xfId="7094" xr:uid="{00000000-0005-0000-0000-0000A61B0000}"/>
    <cellStyle name="0_area wise qty 30.3.08 (1)_COMODITES option 2 2 5 3 3" xfId="7095" xr:uid="{00000000-0005-0000-0000-0000A71B0000}"/>
    <cellStyle name="0_area wise qty 30.3.08 (1)_COMODITES option 2 2 5 3 3 2" xfId="7096" xr:uid="{00000000-0005-0000-0000-0000A81B0000}"/>
    <cellStyle name="0_area wise qty 30.3.08 (1)_COMODITES option 2 2 5 3 4" xfId="7097" xr:uid="{00000000-0005-0000-0000-0000A91B0000}"/>
    <cellStyle name="0_area wise qty 30.3.08 (1)_COMODITES option 2 2 5 4" xfId="7098" xr:uid="{00000000-0005-0000-0000-0000AA1B0000}"/>
    <cellStyle name="0_area wise qty 30.3.08 (1)_COMODITES option 2 2 5 4 2" xfId="7099" xr:uid="{00000000-0005-0000-0000-0000AB1B0000}"/>
    <cellStyle name="0_area wise qty 30.3.08 (1)_COMODITES option 2 2 5 4 2 2" xfId="7100" xr:uid="{00000000-0005-0000-0000-0000AC1B0000}"/>
    <cellStyle name="0_area wise qty 30.3.08 (1)_COMODITES option 2 2 5 4 3" xfId="7101" xr:uid="{00000000-0005-0000-0000-0000AD1B0000}"/>
    <cellStyle name="0_area wise qty 30.3.08 (1)_COMODITES option 2 2 5 4 3 2" xfId="7102" xr:uid="{00000000-0005-0000-0000-0000AE1B0000}"/>
    <cellStyle name="0_area wise qty 30.3.08 (1)_COMODITES option 2 2 5 4 4" xfId="7103" xr:uid="{00000000-0005-0000-0000-0000AF1B0000}"/>
    <cellStyle name="0_area wise qty 30.3.08 (1)_COMODITES option 2 2 5 5" xfId="7104" xr:uid="{00000000-0005-0000-0000-0000B01B0000}"/>
    <cellStyle name="0_area wise qty 30.3.08 (1)_COMODITES option 2 2 5 5 2" xfId="7105" xr:uid="{00000000-0005-0000-0000-0000B11B0000}"/>
    <cellStyle name="0_area wise qty 30.3.08 (1)_COMODITES option 2 2 5 5 2 2" xfId="7106" xr:uid="{00000000-0005-0000-0000-0000B21B0000}"/>
    <cellStyle name="0_area wise qty 30.3.08 (1)_COMODITES option 2 2 5 5 3" xfId="7107" xr:uid="{00000000-0005-0000-0000-0000B31B0000}"/>
    <cellStyle name="0_area wise qty 30.3.08 (1)_COMODITES option 2 2 5 5 3 2" xfId="7108" xr:uid="{00000000-0005-0000-0000-0000B41B0000}"/>
    <cellStyle name="0_area wise qty 30.3.08 (1)_COMODITES option 2 2 5 5 4" xfId="7109" xr:uid="{00000000-0005-0000-0000-0000B51B0000}"/>
    <cellStyle name="0_area wise qty 30.3.08 (1)_COMODITES option 2 2 5 6" xfId="7110" xr:uid="{00000000-0005-0000-0000-0000B61B0000}"/>
    <cellStyle name="0_area wise qty 30.3.08 (1)_COMODITES option 2 2 5 6 2" xfId="7111" xr:uid="{00000000-0005-0000-0000-0000B71B0000}"/>
    <cellStyle name="0_area wise qty 30.3.08 (1)_COMODITES option 2 2 5 7" xfId="7112" xr:uid="{00000000-0005-0000-0000-0000B81B0000}"/>
    <cellStyle name="0_area wise qty 30.3.08 (1)_COMODITES option 2 2 5 7 2" xfId="7113" xr:uid="{00000000-0005-0000-0000-0000B91B0000}"/>
    <cellStyle name="0_area wise qty 30.3.08 (1)_COMODITES option 2 2 5 8" xfId="7114" xr:uid="{00000000-0005-0000-0000-0000BA1B0000}"/>
    <cellStyle name="0_area wise qty 30.3.08 (1)_COMODITES option 2 2 5 9" xfId="7115" xr:uid="{00000000-0005-0000-0000-0000BB1B0000}"/>
    <cellStyle name="0_area wise qty 30.3.08 (1)_COMODITES option 2 2 6" xfId="7116" xr:uid="{00000000-0005-0000-0000-0000BC1B0000}"/>
    <cellStyle name="0_area wise qty 30.3.08 (1)_COMODITES option 2 2 6 2" xfId="7117" xr:uid="{00000000-0005-0000-0000-0000BD1B0000}"/>
    <cellStyle name="0_area wise qty 30.3.08 (1)_COMODITES option 2 2 6 2 2" xfId="7118" xr:uid="{00000000-0005-0000-0000-0000BE1B0000}"/>
    <cellStyle name="0_area wise qty 30.3.08 (1)_COMODITES option 2 2 6 2 2 2" xfId="7119" xr:uid="{00000000-0005-0000-0000-0000BF1B0000}"/>
    <cellStyle name="0_area wise qty 30.3.08 (1)_COMODITES option 2 2 6 2 2 2 2" xfId="7120" xr:uid="{00000000-0005-0000-0000-0000C01B0000}"/>
    <cellStyle name="0_area wise qty 30.3.08 (1)_COMODITES option 2 2 6 2 2 3" xfId="7121" xr:uid="{00000000-0005-0000-0000-0000C11B0000}"/>
    <cellStyle name="0_area wise qty 30.3.08 (1)_COMODITES option 2 2 6 2 2 3 2" xfId="7122" xr:uid="{00000000-0005-0000-0000-0000C21B0000}"/>
    <cellStyle name="0_area wise qty 30.3.08 (1)_COMODITES option 2 2 6 2 2 4" xfId="7123" xr:uid="{00000000-0005-0000-0000-0000C31B0000}"/>
    <cellStyle name="0_area wise qty 30.3.08 (1)_COMODITES option 2 2 6 2 3" xfId="7124" xr:uid="{00000000-0005-0000-0000-0000C41B0000}"/>
    <cellStyle name="0_area wise qty 30.3.08 (1)_COMODITES option 2 2 6 2 3 2" xfId="7125" xr:uid="{00000000-0005-0000-0000-0000C51B0000}"/>
    <cellStyle name="0_area wise qty 30.3.08 (1)_COMODITES option 2 2 6 2 3 2 2" xfId="7126" xr:uid="{00000000-0005-0000-0000-0000C61B0000}"/>
    <cellStyle name="0_area wise qty 30.3.08 (1)_COMODITES option 2 2 6 2 3 3" xfId="7127" xr:uid="{00000000-0005-0000-0000-0000C71B0000}"/>
    <cellStyle name="0_area wise qty 30.3.08 (1)_COMODITES option 2 2 6 2 3 3 2" xfId="7128" xr:uid="{00000000-0005-0000-0000-0000C81B0000}"/>
    <cellStyle name="0_area wise qty 30.3.08 (1)_COMODITES option 2 2 6 2 3 4" xfId="7129" xr:uid="{00000000-0005-0000-0000-0000C91B0000}"/>
    <cellStyle name="0_area wise qty 30.3.08 (1)_COMODITES option 2 2 6 2 4" xfId="7130" xr:uid="{00000000-0005-0000-0000-0000CA1B0000}"/>
    <cellStyle name="0_area wise qty 30.3.08 (1)_COMODITES option 2 2 6 2 4 2" xfId="7131" xr:uid="{00000000-0005-0000-0000-0000CB1B0000}"/>
    <cellStyle name="0_area wise qty 30.3.08 (1)_COMODITES option 2 2 6 2 5" xfId="7132" xr:uid="{00000000-0005-0000-0000-0000CC1B0000}"/>
    <cellStyle name="0_area wise qty 30.3.08 (1)_COMODITES option 2 2 6 2 5 2" xfId="7133" xr:uid="{00000000-0005-0000-0000-0000CD1B0000}"/>
    <cellStyle name="0_area wise qty 30.3.08 (1)_COMODITES option 2 2 6 2 6" xfId="7134" xr:uid="{00000000-0005-0000-0000-0000CE1B0000}"/>
    <cellStyle name="0_area wise qty 30.3.08 (1)_COMODITES option 2 2 6 3" xfId="7135" xr:uid="{00000000-0005-0000-0000-0000CF1B0000}"/>
    <cellStyle name="0_area wise qty 30.3.08 (1)_COMODITES option 2 2 6 3 2" xfId="7136" xr:uid="{00000000-0005-0000-0000-0000D01B0000}"/>
    <cellStyle name="0_area wise qty 30.3.08 (1)_COMODITES option 2 2 6 3 2 2" xfId="7137" xr:uid="{00000000-0005-0000-0000-0000D11B0000}"/>
    <cellStyle name="0_area wise qty 30.3.08 (1)_COMODITES option 2 2 6 3 3" xfId="7138" xr:uid="{00000000-0005-0000-0000-0000D21B0000}"/>
    <cellStyle name="0_area wise qty 30.3.08 (1)_COMODITES option 2 2 6 3 3 2" xfId="7139" xr:uid="{00000000-0005-0000-0000-0000D31B0000}"/>
    <cellStyle name="0_area wise qty 30.3.08 (1)_COMODITES option 2 2 6 3 4" xfId="7140" xr:uid="{00000000-0005-0000-0000-0000D41B0000}"/>
    <cellStyle name="0_area wise qty 30.3.08 (1)_COMODITES option 2 2 6 4" xfId="7141" xr:uid="{00000000-0005-0000-0000-0000D51B0000}"/>
    <cellStyle name="0_area wise qty 30.3.08 (1)_COMODITES option 2 2 6 4 2" xfId="7142" xr:uid="{00000000-0005-0000-0000-0000D61B0000}"/>
    <cellStyle name="0_area wise qty 30.3.08 (1)_COMODITES option 2 2 6 4 2 2" xfId="7143" xr:uid="{00000000-0005-0000-0000-0000D71B0000}"/>
    <cellStyle name="0_area wise qty 30.3.08 (1)_COMODITES option 2 2 6 4 3" xfId="7144" xr:uid="{00000000-0005-0000-0000-0000D81B0000}"/>
    <cellStyle name="0_area wise qty 30.3.08 (1)_COMODITES option 2 2 6 4 3 2" xfId="7145" xr:uid="{00000000-0005-0000-0000-0000D91B0000}"/>
    <cellStyle name="0_area wise qty 30.3.08 (1)_COMODITES option 2 2 6 4 4" xfId="7146" xr:uid="{00000000-0005-0000-0000-0000DA1B0000}"/>
    <cellStyle name="0_area wise qty 30.3.08 (1)_COMODITES option 2 2 6 5" xfId="7147" xr:uid="{00000000-0005-0000-0000-0000DB1B0000}"/>
    <cellStyle name="0_area wise qty 30.3.08 (1)_COMODITES option 2 2 6 5 2" xfId="7148" xr:uid="{00000000-0005-0000-0000-0000DC1B0000}"/>
    <cellStyle name="0_area wise qty 30.3.08 (1)_COMODITES option 2 2 6 5 2 2" xfId="7149" xr:uid="{00000000-0005-0000-0000-0000DD1B0000}"/>
    <cellStyle name="0_area wise qty 30.3.08 (1)_COMODITES option 2 2 6 5 3" xfId="7150" xr:uid="{00000000-0005-0000-0000-0000DE1B0000}"/>
    <cellStyle name="0_area wise qty 30.3.08 (1)_COMODITES option 2 2 6 5 3 2" xfId="7151" xr:uid="{00000000-0005-0000-0000-0000DF1B0000}"/>
    <cellStyle name="0_area wise qty 30.3.08 (1)_COMODITES option 2 2 6 5 4" xfId="7152" xr:uid="{00000000-0005-0000-0000-0000E01B0000}"/>
    <cellStyle name="0_area wise qty 30.3.08 (1)_COMODITES option 2 2 6 6" xfId="7153" xr:uid="{00000000-0005-0000-0000-0000E11B0000}"/>
    <cellStyle name="0_area wise qty 30.3.08 (1)_COMODITES option 2 2 6 6 2" xfId="7154" xr:uid="{00000000-0005-0000-0000-0000E21B0000}"/>
    <cellStyle name="0_area wise qty 30.3.08 (1)_COMODITES option 2 2 6 7" xfId="7155" xr:uid="{00000000-0005-0000-0000-0000E31B0000}"/>
    <cellStyle name="0_area wise qty 30.3.08 (1)_COMODITES option 2 2 6 7 2" xfId="7156" xr:uid="{00000000-0005-0000-0000-0000E41B0000}"/>
    <cellStyle name="0_area wise qty 30.3.08 (1)_COMODITES option 2 2 6 8" xfId="7157" xr:uid="{00000000-0005-0000-0000-0000E51B0000}"/>
    <cellStyle name="0_area wise qty 30.3.08 (1)_COMODITES option 2 2 7" xfId="7158" xr:uid="{00000000-0005-0000-0000-0000E61B0000}"/>
    <cellStyle name="0_area wise qty 30.3.08 (1)_COMODITES option 2 2 7 2" xfId="7159" xr:uid="{00000000-0005-0000-0000-0000E71B0000}"/>
    <cellStyle name="0_area wise qty 30.3.08 (1)_COMODITES option 2 2 7 2 2" xfId="7160" xr:uid="{00000000-0005-0000-0000-0000E81B0000}"/>
    <cellStyle name="0_area wise qty 30.3.08 (1)_COMODITES option 2 2 7 2 2 2" xfId="7161" xr:uid="{00000000-0005-0000-0000-0000E91B0000}"/>
    <cellStyle name="0_area wise qty 30.3.08 (1)_COMODITES option 2 2 7 2 3" xfId="7162" xr:uid="{00000000-0005-0000-0000-0000EA1B0000}"/>
    <cellStyle name="0_area wise qty 30.3.08 (1)_COMODITES option 2 2 7 2 3 2" xfId="7163" xr:uid="{00000000-0005-0000-0000-0000EB1B0000}"/>
    <cellStyle name="0_area wise qty 30.3.08 (1)_COMODITES option 2 2 7 2 4" xfId="7164" xr:uid="{00000000-0005-0000-0000-0000EC1B0000}"/>
    <cellStyle name="0_area wise qty 30.3.08 (1)_COMODITES option 2 2 7 3" xfId="7165" xr:uid="{00000000-0005-0000-0000-0000ED1B0000}"/>
    <cellStyle name="0_area wise qty 30.3.08 (1)_COMODITES option 2 2 7 3 2" xfId="7166" xr:uid="{00000000-0005-0000-0000-0000EE1B0000}"/>
    <cellStyle name="0_area wise qty 30.3.08 (1)_COMODITES option 2 2 7 3 2 2" xfId="7167" xr:uid="{00000000-0005-0000-0000-0000EF1B0000}"/>
    <cellStyle name="0_area wise qty 30.3.08 (1)_COMODITES option 2 2 7 3 3" xfId="7168" xr:uid="{00000000-0005-0000-0000-0000F01B0000}"/>
    <cellStyle name="0_area wise qty 30.3.08 (1)_COMODITES option 2 2 7 3 3 2" xfId="7169" xr:uid="{00000000-0005-0000-0000-0000F11B0000}"/>
    <cellStyle name="0_area wise qty 30.3.08 (1)_COMODITES option 2 2 7 3 4" xfId="7170" xr:uid="{00000000-0005-0000-0000-0000F21B0000}"/>
    <cellStyle name="0_area wise qty 30.3.08 (1)_COMODITES option 2 2 7 4" xfId="7171" xr:uid="{00000000-0005-0000-0000-0000F31B0000}"/>
    <cellStyle name="0_area wise qty 30.3.08 (1)_COMODITES option 2 2 7 4 2" xfId="7172" xr:uid="{00000000-0005-0000-0000-0000F41B0000}"/>
    <cellStyle name="0_area wise qty 30.3.08 (1)_COMODITES option 2 2 7 5" xfId="7173" xr:uid="{00000000-0005-0000-0000-0000F51B0000}"/>
    <cellStyle name="0_area wise qty 30.3.08 (1)_COMODITES option 2 2 7 5 2" xfId="7174" xr:uid="{00000000-0005-0000-0000-0000F61B0000}"/>
    <cellStyle name="0_area wise qty 30.3.08 (1)_COMODITES option 2 2 7 6" xfId="7175" xr:uid="{00000000-0005-0000-0000-0000F71B0000}"/>
    <cellStyle name="0_area wise qty 30.3.08 (1)_COMODITES option 2 2 8" xfId="7176" xr:uid="{00000000-0005-0000-0000-0000F81B0000}"/>
    <cellStyle name="0_area wise qty 30.3.08 (1)_COMODITES option 2 2 8 2" xfId="7177" xr:uid="{00000000-0005-0000-0000-0000F91B0000}"/>
    <cellStyle name="0_area wise qty 30.3.08 (1)_COMODITES option 2 2 8 2 2" xfId="7178" xr:uid="{00000000-0005-0000-0000-0000FA1B0000}"/>
    <cellStyle name="0_area wise qty 30.3.08 (1)_COMODITES option 2 2 8 3" xfId="7179" xr:uid="{00000000-0005-0000-0000-0000FB1B0000}"/>
    <cellStyle name="0_area wise qty 30.3.08 (1)_COMODITES option 2 2 8 3 2" xfId="7180" xr:uid="{00000000-0005-0000-0000-0000FC1B0000}"/>
    <cellStyle name="0_area wise qty 30.3.08 (1)_COMODITES option 2 2 8 4" xfId="7181" xr:uid="{00000000-0005-0000-0000-0000FD1B0000}"/>
    <cellStyle name="0_area wise qty 30.3.08 (1)_COMODITES option 2 2 9" xfId="7182" xr:uid="{00000000-0005-0000-0000-0000FE1B0000}"/>
    <cellStyle name="0_area wise qty 30.3.08 (1)_COMODITES option 2 2 9 2" xfId="7183" xr:uid="{00000000-0005-0000-0000-0000FF1B0000}"/>
    <cellStyle name="0_area wise qty 30.3.08 (1)_COMODITES option 2 2 9 2 2" xfId="7184" xr:uid="{00000000-0005-0000-0000-0000001C0000}"/>
    <cellStyle name="0_area wise qty 30.3.08 (1)_COMODITES option 2 2 9 3" xfId="7185" xr:uid="{00000000-0005-0000-0000-0000011C0000}"/>
    <cellStyle name="0_area wise qty 30.3.08 (1)_COMODITES option 2 2 9 3 2" xfId="7186" xr:uid="{00000000-0005-0000-0000-0000021C0000}"/>
    <cellStyle name="0_area wise qty 30.3.08 (1)_COMODITES option 2 2 9 4" xfId="7187" xr:uid="{00000000-0005-0000-0000-0000031C0000}"/>
    <cellStyle name="0_area wise qty 30.3.08 (1)_COMODITES option 2 20" xfId="7188" xr:uid="{00000000-0005-0000-0000-0000041C0000}"/>
    <cellStyle name="0_area wise qty 30.3.08 (1)_COMODITES option 2 21" xfId="7189" xr:uid="{00000000-0005-0000-0000-0000051C0000}"/>
    <cellStyle name="0_area wise qty 30.3.08 (1)_COMODITES option 2 22" xfId="7190" xr:uid="{00000000-0005-0000-0000-0000061C0000}"/>
    <cellStyle name="0_area wise qty 30.3.08 (1)_COMODITES option 2 23" xfId="7191" xr:uid="{00000000-0005-0000-0000-0000071C0000}"/>
    <cellStyle name="0_area wise qty 30.3.08 (1)_COMODITES option 2 24" xfId="7192" xr:uid="{00000000-0005-0000-0000-0000081C0000}"/>
    <cellStyle name="0_area wise qty 30.3.08 (1)_COMODITES option 2 25" xfId="7193" xr:uid="{00000000-0005-0000-0000-0000091C0000}"/>
    <cellStyle name="0_area wise qty 30.3.08 (1)_COMODITES option 2 26" xfId="7194" xr:uid="{00000000-0005-0000-0000-00000A1C0000}"/>
    <cellStyle name="0_area wise qty 30.3.08 (1)_COMODITES option 2 27" xfId="7195" xr:uid="{00000000-0005-0000-0000-00000B1C0000}"/>
    <cellStyle name="0_area wise qty 30.3.08 (1)_COMODITES option 2 28" xfId="7196" xr:uid="{00000000-0005-0000-0000-00000C1C0000}"/>
    <cellStyle name="0_area wise qty 30.3.08 (1)_COMODITES option 2 29" xfId="7197" xr:uid="{00000000-0005-0000-0000-00000D1C0000}"/>
    <cellStyle name="0_area wise qty 30.3.08 (1)_COMODITES option 2 3" xfId="7198" xr:uid="{00000000-0005-0000-0000-00000E1C0000}"/>
    <cellStyle name="0_area wise qty 30.3.08 (1)_COMODITES option 2 3 10" xfId="7199" xr:uid="{00000000-0005-0000-0000-00000F1C0000}"/>
    <cellStyle name="0_area wise qty 30.3.08 (1)_COMODITES option 2 3 10 2" xfId="7200" xr:uid="{00000000-0005-0000-0000-0000101C0000}"/>
    <cellStyle name="0_area wise qty 30.3.08 (1)_COMODITES option 2 3 10 2 2" xfId="7201" xr:uid="{00000000-0005-0000-0000-0000111C0000}"/>
    <cellStyle name="0_area wise qty 30.3.08 (1)_COMODITES option 2 3 10 3" xfId="7202" xr:uid="{00000000-0005-0000-0000-0000121C0000}"/>
    <cellStyle name="0_area wise qty 30.3.08 (1)_COMODITES option 2 3 10 3 2" xfId="7203" xr:uid="{00000000-0005-0000-0000-0000131C0000}"/>
    <cellStyle name="0_area wise qty 30.3.08 (1)_COMODITES option 2 3 10 4" xfId="7204" xr:uid="{00000000-0005-0000-0000-0000141C0000}"/>
    <cellStyle name="0_area wise qty 30.3.08 (1)_COMODITES option 2 3 11" xfId="7205" xr:uid="{00000000-0005-0000-0000-0000151C0000}"/>
    <cellStyle name="0_area wise qty 30.3.08 (1)_COMODITES option 2 3 11 2" xfId="7206" xr:uid="{00000000-0005-0000-0000-0000161C0000}"/>
    <cellStyle name="0_area wise qty 30.3.08 (1)_COMODITES option 2 3 12" xfId="7207" xr:uid="{00000000-0005-0000-0000-0000171C0000}"/>
    <cellStyle name="0_area wise qty 30.3.08 (1)_COMODITES option 2 3 12 2" xfId="7208" xr:uid="{00000000-0005-0000-0000-0000181C0000}"/>
    <cellStyle name="0_area wise qty 30.3.08 (1)_COMODITES option 2 3 13" xfId="7209" xr:uid="{00000000-0005-0000-0000-0000191C0000}"/>
    <cellStyle name="0_area wise qty 30.3.08 (1)_COMODITES option 2 3 14" xfId="7210" xr:uid="{00000000-0005-0000-0000-00001A1C0000}"/>
    <cellStyle name="0_area wise qty 30.3.08 (1)_COMODITES option 2 3 2" xfId="7211" xr:uid="{00000000-0005-0000-0000-00001B1C0000}"/>
    <cellStyle name="0_area wise qty 30.3.08 (1)_COMODITES option 2 3 2 10" xfId="7212" xr:uid="{00000000-0005-0000-0000-00001C1C0000}"/>
    <cellStyle name="0_area wise qty 30.3.08 (1)_COMODITES option 2 3 2 11" xfId="7213" xr:uid="{00000000-0005-0000-0000-00001D1C0000}"/>
    <cellStyle name="0_area wise qty 30.3.08 (1)_COMODITES option 2 3 2 12" xfId="7214" xr:uid="{00000000-0005-0000-0000-00001E1C0000}"/>
    <cellStyle name="0_area wise qty 30.3.08 (1)_COMODITES option 2 3 2 2" xfId="7215" xr:uid="{00000000-0005-0000-0000-00001F1C0000}"/>
    <cellStyle name="0_area wise qty 30.3.08 (1)_COMODITES option 2 3 2 2 2" xfId="7216" xr:uid="{00000000-0005-0000-0000-0000201C0000}"/>
    <cellStyle name="0_area wise qty 30.3.08 (1)_COMODITES option 2 3 2 2 2 2" xfId="7217" xr:uid="{00000000-0005-0000-0000-0000211C0000}"/>
    <cellStyle name="0_area wise qty 30.3.08 (1)_COMODITES option 2 3 2 2 2 2 2" xfId="7218" xr:uid="{00000000-0005-0000-0000-0000221C0000}"/>
    <cellStyle name="0_area wise qty 30.3.08 (1)_COMODITES option 2 3 2 2 2 3" xfId="7219" xr:uid="{00000000-0005-0000-0000-0000231C0000}"/>
    <cellStyle name="0_area wise qty 30.3.08 (1)_COMODITES option 2 3 2 2 2 3 2" xfId="7220" xr:uid="{00000000-0005-0000-0000-0000241C0000}"/>
    <cellStyle name="0_area wise qty 30.3.08 (1)_COMODITES option 2 3 2 2 2 4" xfId="7221" xr:uid="{00000000-0005-0000-0000-0000251C0000}"/>
    <cellStyle name="0_area wise qty 30.3.08 (1)_COMODITES option 2 3 2 2 3" xfId="7222" xr:uid="{00000000-0005-0000-0000-0000261C0000}"/>
    <cellStyle name="0_area wise qty 30.3.08 (1)_COMODITES option 2 3 2 2 3 2" xfId="7223" xr:uid="{00000000-0005-0000-0000-0000271C0000}"/>
    <cellStyle name="0_area wise qty 30.3.08 (1)_COMODITES option 2 3 2 2 3 2 2" xfId="7224" xr:uid="{00000000-0005-0000-0000-0000281C0000}"/>
    <cellStyle name="0_area wise qty 30.3.08 (1)_COMODITES option 2 3 2 2 3 3" xfId="7225" xr:uid="{00000000-0005-0000-0000-0000291C0000}"/>
    <cellStyle name="0_area wise qty 30.3.08 (1)_COMODITES option 2 3 2 2 3 3 2" xfId="7226" xr:uid="{00000000-0005-0000-0000-00002A1C0000}"/>
    <cellStyle name="0_area wise qty 30.3.08 (1)_COMODITES option 2 3 2 2 3 4" xfId="7227" xr:uid="{00000000-0005-0000-0000-00002B1C0000}"/>
    <cellStyle name="0_area wise qty 30.3.08 (1)_COMODITES option 2 3 2 2 4" xfId="7228" xr:uid="{00000000-0005-0000-0000-00002C1C0000}"/>
    <cellStyle name="0_area wise qty 30.3.08 (1)_COMODITES option 2 3 2 2 4 2" xfId="7229" xr:uid="{00000000-0005-0000-0000-00002D1C0000}"/>
    <cellStyle name="0_area wise qty 30.3.08 (1)_COMODITES option 2 3 2 2 5" xfId="7230" xr:uid="{00000000-0005-0000-0000-00002E1C0000}"/>
    <cellStyle name="0_area wise qty 30.3.08 (1)_COMODITES option 2 3 2 2 5 2" xfId="7231" xr:uid="{00000000-0005-0000-0000-00002F1C0000}"/>
    <cellStyle name="0_area wise qty 30.3.08 (1)_COMODITES option 2 3 2 2 6" xfId="7232" xr:uid="{00000000-0005-0000-0000-0000301C0000}"/>
    <cellStyle name="0_area wise qty 30.3.08 (1)_COMODITES option 2 3 2 3" xfId="7233" xr:uid="{00000000-0005-0000-0000-0000311C0000}"/>
    <cellStyle name="0_area wise qty 30.3.08 (1)_COMODITES option 2 3 2 3 2" xfId="7234" xr:uid="{00000000-0005-0000-0000-0000321C0000}"/>
    <cellStyle name="0_area wise qty 30.3.08 (1)_COMODITES option 2 3 2 3 2 2" xfId="7235" xr:uid="{00000000-0005-0000-0000-0000331C0000}"/>
    <cellStyle name="0_area wise qty 30.3.08 (1)_COMODITES option 2 3 2 3 3" xfId="7236" xr:uid="{00000000-0005-0000-0000-0000341C0000}"/>
    <cellStyle name="0_area wise qty 30.3.08 (1)_COMODITES option 2 3 2 3 3 2" xfId="7237" xr:uid="{00000000-0005-0000-0000-0000351C0000}"/>
    <cellStyle name="0_area wise qty 30.3.08 (1)_COMODITES option 2 3 2 3 4" xfId="7238" xr:uid="{00000000-0005-0000-0000-0000361C0000}"/>
    <cellStyle name="0_area wise qty 30.3.08 (1)_COMODITES option 2 3 2 4" xfId="7239" xr:uid="{00000000-0005-0000-0000-0000371C0000}"/>
    <cellStyle name="0_area wise qty 30.3.08 (1)_COMODITES option 2 3 2 4 2" xfId="7240" xr:uid="{00000000-0005-0000-0000-0000381C0000}"/>
    <cellStyle name="0_area wise qty 30.3.08 (1)_COMODITES option 2 3 2 4 2 2" xfId="7241" xr:uid="{00000000-0005-0000-0000-0000391C0000}"/>
    <cellStyle name="0_area wise qty 30.3.08 (1)_COMODITES option 2 3 2 4 3" xfId="7242" xr:uid="{00000000-0005-0000-0000-00003A1C0000}"/>
    <cellStyle name="0_area wise qty 30.3.08 (1)_COMODITES option 2 3 2 4 3 2" xfId="7243" xr:uid="{00000000-0005-0000-0000-00003B1C0000}"/>
    <cellStyle name="0_area wise qty 30.3.08 (1)_COMODITES option 2 3 2 4 4" xfId="7244" xr:uid="{00000000-0005-0000-0000-00003C1C0000}"/>
    <cellStyle name="0_area wise qty 30.3.08 (1)_COMODITES option 2 3 2 5" xfId="7245" xr:uid="{00000000-0005-0000-0000-00003D1C0000}"/>
    <cellStyle name="0_area wise qty 30.3.08 (1)_COMODITES option 2 3 2 5 2" xfId="7246" xr:uid="{00000000-0005-0000-0000-00003E1C0000}"/>
    <cellStyle name="0_area wise qty 30.3.08 (1)_COMODITES option 2 3 2 5 2 2" xfId="7247" xr:uid="{00000000-0005-0000-0000-00003F1C0000}"/>
    <cellStyle name="0_area wise qty 30.3.08 (1)_COMODITES option 2 3 2 5 3" xfId="7248" xr:uid="{00000000-0005-0000-0000-0000401C0000}"/>
    <cellStyle name="0_area wise qty 30.3.08 (1)_COMODITES option 2 3 2 5 3 2" xfId="7249" xr:uid="{00000000-0005-0000-0000-0000411C0000}"/>
    <cellStyle name="0_area wise qty 30.3.08 (1)_COMODITES option 2 3 2 5 4" xfId="7250" xr:uid="{00000000-0005-0000-0000-0000421C0000}"/>
    <cellStyle name="0_area wise qty 30.3.08 (1)_COMODITES option 2 3 2 6" xfId="7251" xr:uid="{00000000-0005-0000-0000-0000431C0000}"/>
    <cellStyle name="0_area wise qty 30.3.08 (1)_COMODITES option 2 3 2 6 2" xfId="7252" xr:uid="{00000000-0005-0000-0000-0000441C0000}"/>
    <cellStyle name="0_area wise qty 30.3.08 (1)_COMODITES option 2 3 2 7" xfId="7253" xr:uid="{00000000-0005-0000-0000-0000451C0000}"/>
    <cellStyle name="0_area wise qty 30.3.08 (1)_COMODITES option 2 3 2 7 2" xfId="7254" xr:uid="{00000000-0005-0000-0000-0000461C0000}"/>
    <cellStyle name="0_area wise qty 30.3.08 (1)_COMODITES option 2 3 2 8" xfId="7255" xr:uid="{00000000-0005-0000-0000-0000471C0000}"/>
    <cellStyle name="0_area wise qty 30.3.08 (1)_COMODITES option 2 3 2 9" xfId="7256" xr:uid="{00000000-0005-0000-0000-0000481C0000}"/>
    <cellStyle name="0_area wise qty 30.3.08 (1)_COMODITES option 2 3 3" xfId="7257" xr:uid="{00000000-0005-0000-0000-0000491C0000}"/>
    <cellStyle name="0_area wise qty 30.3.08 (1)_COMODITES option 2 3 3 2" xfId="7258" xr:uid="{00000000-0005-0000-0000-00004A1C0000}"/>
    <cellStyle name="0_area wise qty 30.3.08 (1)_COMODITES option 2 3 3 2 2" xfId="7259" xr:uid="{00000000-0005-0000-0000-00004B1C0000}"/>
    <cellStyle name="0_area wise qty 30.3.08 (1)_COMODITES option 2 3 3 2 2 2" xfId="7260" xr:uid="{00000000-0005-0000-0000-00004C1C0000}"/>
    <cellStyle name="0_area wise qty 30.3.08 (1)_COMODITES option 2 3 3 2 2 2 2" xfId="7261" xr:uid="{00000000-0005-0000-0000-00004D1C0000}"/>
    <cellStyle name="0_area wise qty 30.3.08 (1)_COMODITES option 2 3 3 2 2 3" xfId="7262" xr:uid="{00000000-0005-0000-0000-00004E1C0000}"/>
    <cellStyle name="0_area wise qty 30.3.08 (1)_COMODITES option 2 3 3 2 2 3 2" xfId="7263" xr:uid="{00000000-0005-0000-0000-00004F1C0000}"/>
    <cellStyle name="0_area wise qty 30.3.08 (1)_COMODITES option 2 3 3 2 2 4" xfId="7264" xr:uid="{00000000-0005-0000-0000-0000501C0000}"/>
    <cellStyle name="0_area wise qty 30.3.08 (1)_COMODITES option 2 3 3 2 3" xfId="7265" xr:uid="{00000000-0005-0000-0000-0000511C0000}"/>
    <cellStyle name="0_area wise qty 30.3.08 (1)_COMODITES option 2 3 3 2 3 2" xfId="7266" xr:uid="{00000000-0005-0000-0000-0000521C0000}"/>
    <cellStyle name="0_area wise qty 30.3.08 (1)_COMODITES option 2 3 3 2 3 2 2" xfId="7267" xr:uid="{00000000-0005-0000-0000-0000531C0000}"/>
    <cellStyle name="0_area wise qty 30.3.08 (1)_COMODITES option 2 3 3 2 3 3" xfId="7268" xr:uid="{00000000-0005-0000-0000-0000541C0000}"/>
    <cellStyle name="0_area wise qty 30.3.08 (1)_COMODITES option 2 3 3 2 3 3 2" xfId="7269" xr:uid="{00000000-0005-0000-0000-0000551C0000}"/>
    <cellStyle name="0_area wise qty 30.3.08 (1)_COMODITES option 2 3 3 2 3 4" xfId="7270" xr:uid="{00000000-0005-0000-0000-0000561C0000}"/>
    <cellStyle name="0_area wise qty 30.3.08 (1)_COMODITES option 2 3 3 2 4" xfId="7271" xr:uid="{00000000-0005-0000-0000-0000571C0000}"/>
    <cellStyle name="0_area wise qty 30.3.08 (1)_COMODITES option 2 3 3 2 4 2" xfId="7272" xr:uid="{00000000-0005-0000-0000-0000581C0000}"/>
    <cellStyle name="0_area wise qty 30.3.08 (1)_COMODITES option 2 3 3 2 5" xfId="7273" xr:uid="{00000000-0005-0000-0000-0000591C0000}"/>
    <cellStyle name="0_area wise qty 30.3.08 (1)_COMODITES option 2 3 3 2 5 2" xfId="7274" xr:uid="{00000000-0005-0000-0000-00005A1C0000}"/>
    <cellStyle name="0_area wise qty 30.3.08 (1)_COMODITES option 2 3 3 2 6" xfId="7275" xr:uid="{00000000-0005-0000-0000-00005B1C0000}"/>
    <cellStyle name="0_area wise qty 30.3.08 (1)_COMODITES option 2 3 3 3" xfId="7276" xr:uid="{00000000-0005-0000-0000-00005C1C0000}"/>
    <cellStyle name="0_area wise qty 30.3.08 (1)_COMODITES option 2 3 3 3 2" xfId="7277" xr:uid="{00000000-0005-0000-0000-00005D1C0000}"/>
    <cellStyle name="0_area wise qty 30.3.08 (1)_COMODITES option 2 3 3 3 2 2" xfId="7278" xr:uid="{00000000-0005-0000-0000-00005E1C0000}"/>
    <cellStyle name="0_area wise qty 30.3.08 (1)_COMODITES option 2 3 3 3 3" xfId="7279" xr:uid="{00000000-0005-0000-0000-00005F1C0000}"/>
    <cellStyle name="0_area wise qty 30.3.08 (1)_COMODITES option 2 3 3 3 3 2" xfId="7280" xr:uid="{00000000-0005-0000-0000-0000601C0000}"/>
    <cellStyle name="0_area wise qty 30.3.08 (1)_COMODITES option 2 3 3 3 4" xfId="7281" xr:uid="{00000000-0005-0000-0000-0000611C0000}"/>
    <cellStyle name="0_area wise qty 30.3.08 (1)_COMODITES option 2 3 3 4" xfId="7282" xr:uid="{00000000-0005-0000-0000-0000621C0000}"/>
    <cellStyle name="0_area wise qty 30.3.08 (1)_COMODITES option 2 3 3 4 2" xfId="7283" xr:uid="{00000000-0005-0000-0000-0000631C0000}"/>
    <cellStyle name="0_area wise qty 30.3.08 (1)_COMODITES option 2 3 3 4 2 2" xfId="7284" xr:uid="{00000000-0005-0000-0000-0000641C0000}"/>
    <cellStyle name="0_area wise qty 30.3.08 (1)_COMODITES option 2 3 3 4 3" xfId="7285" xr:uid="{00000000-0005-0000-0000-0000651C0000}"/>
    <cellStyle name="0_area wise qty 30.3.08 (1)_COMODITES option 2 3 3 4 3 2" xfId="7286" xr:uid="{00000000-0005-0000-0000-0000661C0000}"/>
    <cellStyle name="0_area wise qty 30.3.08 (1)_COMODITES option 2 3 3 4 4" xfId="7287" xr:uid="{00000000-0005-0000-0000-0000671C0000}"/>
    <cellStyle name="0_area wise qty 30.3.08 (1)_COMODITES option 2 3 3 5" xfId="7288" xr:uid="{00000000-0005-0000-0000-0000681C0000}"/>
    <cellStyle name="0_area wise qty 30.3.08 (1)_COMODITES option 2 3 3 5 2" xfId="7289" xr:uid="{00000000-0005-0000-0000-0000691C0000}"/>
    <cellStyle name="0_area wise qty 30.3.08 (1)_COMODITES option 2 3 3 5 2 2" xfId="7290" xr:uid="{00000000-0005-0000-0000-00006A1C0000}"/>
    <cellStyle name="0_area wise qty 30.3.08 (1)_COMODITES option 2 3 3 5 3" xfId="7291" xr:uid="{00000000-0005-0000-0000-00006B1C0000}"/>
    <cellStyle name="0_area wise qty 30.3.08 (1)_COMODITES option 2 3 3 5 3 2" xfId="7292" xr:uid="{00000000-0005-0000-0000-00006C1C0000}"/>
    <cellStyle name="0_area wise qty 30.3.08 (1)_COMODITES option 2 3 3 5 4" xfId="7293" xr:uid="{00000000-0005-0000-0000-00006D1C0000}"/>
    <cellStyle name="0_area wise qty 30.3.08 (1)_COMODITES option 2 3 3 6" xfId="7294" xr:uid="{00000000-0005-0000-0000-00006E1C0000}"/>
    <cellStyle name="0_area wise qty 30.3.08 (1)_COMODITES option 2 3 3 6 2" xfId="7295" xr:uid="{00000000-0005-0000-0000-00006F1C0000}"/>
    <cellStyle name="0_area wise qty 30.3.08 (1)_COMODITES option 2 3 3 7" xfId="7296" xr:uid="{00000000-0005-0000-0000-0000701C0000}"/>
    <cellStyle name="0_area wise qty 30.3.08 (1)_COMODITES option 2 3 3 7 2" xfId="7297" xr:uid="{00000000-0005-0000-0000-0000711C0000}"/>
    <cellStyle name="0_area wise qty 30.3.08 (1)_COMODITES option 2 3 3 8" xfId="7298" xr:uid="{00000000-0005-0000-0000-0000721C0000}"/>
    <cellStyle name="0_area wise qty 30.3.08 (1)_COMODITES option 2 3 4" xfId="7299" xr:uid="{00000000-0005-0000-0000-0000731C0000}"/>
    <cellStyle name="0_area wise qty 30.3.08 (1)_COMODITES option 2 3 4 2" xfId="7300" xr:uid="{00000000-0005-0000-0000-0000741C0000}"/>
    <cellStyle name="0_area wise qty 30.3.08 (1)_COMODITES option 2 3 4 2 2" xfId="7301" xr:uid="{00000000-0005-0000-0000-0000751C0000}"/>
    <cellStyle name="0_area wise qty 30.3.08 (1)_COMODITES option 2 3 4 2 2 2" xfId="7302" xr:uid="{00000000-0005-0000-0000-0000761C0000}"/>
    <cellStyle name="0_area wise qty 30.3.08 (1)_COMODITES option 2 3 4 2 2 2 2" xfId="7303" xr:uid="{00000000-0005-0000-0000-0000771C0000}"/>
    <cellStyle name="0_area wise qty 30.3.08 (1)_COMODITES option 2 3 4 2 2 3" xfId="7304" xr:uid="{00000000-0005-0000-0000-0000781C0000}"/>
    <cellStyle name="0_area wise qty 30.3.08 (1)_COMODITES option 2 3 4 2 2 3 2" xfId="7305" xr:uid="{00000000-0005-0000-0000-0000791C0000}"/>
    <cellStyle name="0_area wise qty 30.3.08 (1)_COMODITES option 2 3 4 2 2 4" xfId="7306" xr:uid="{00000000-0005-0000-0000-00007A1C0000}"/>
    <cellStyle name="0_area wise qty 30.3.08 (1)_COMODITES option 2 3 4 2 3" xfId="7307" xr:uid="{00000000-0005-0000-0000-00007B1C0000}"/>
    <cellStyle name="0_area wise qty 30.3.08 (1)_COMODITES option 2 3 4 2 3 2" xfId="7308" xr:uid="{00000000-0005-0000-0000-00007C1C0000}"/>
    <cellStyle name="0_area wise qty 30.3.08 (1)_COMODITES option 2 3 4 2 3 2 2" xfId="7309" xr:uid="{00000000-0005-0000-0000-00007D1C0000}"/>
    <cellStyle name="0_area wise qty 30.3.08 (1)_COMODITES option 2 3 4 2 3 3" xfId="7310" xr:uid="{00000000-0005-0000-0000-00007E1C0000}"/>
    <cellStyle name="0_area wise qty 30.3.08 (1)_COMODITES option 2 3 4 2 3 3 2" xfId="7311" xr:uid="{00000000-0005-0000-0000-00007F1C0000}"/>
    <cellStyle name="0_area wise qty 30.3.08 (1)_COMODITES option 2 3 4 2 3 4" xfId="7312" xr:uid="{00000000-0005-0000-0000-0000801C0000}"/>
    <cellStyle name="0_area wise qty 30.3.08 (1)_COMODITES option 2 3 4 2 4" xfId="7313" xr:uid="{00000000-0005-0000-0000-0000811C0000}"/>
    <cellStyle name="0_area wise qty 30.3.08 (1)_COMODITES option 2 3 4 2 4 2" xfId="7314" xr:uid="{00000000-0005-0000-0000-0000821C0000}"/>
    <cellStyle name="0_area wise qty 30.3.08 (1)_COMODITES option 2 3 4 2 5" xfId="7315" xr:uid="{00000000-0005-0000-0000-0000831C0000}"/>
    <cellStyle name="0_area wise qty 30.3.08 (1)_COMODITES option 2 3 4 2 5 2" xfId="7316" xr:uid="{00000000-0005-0000-0000-0000841C0000}"/>
    <cellStyle name="0_area wise qty 30.3.08 (1)_COMODITES option 2 3 4 2 6" xfId="7317" xr:uid="{00000000-0005-0000-0000-0000851C0000}"/>
    <cellStyle name="0_area wise qty 30.3.08 (1)_COMODITES option 2 3 4 3" xfId="7318" xr:uid="{00000000-0005-0000-0000-0000861C0000}"/>
    <cellStyle name="0_area wise qty 30.3.08 (1)_COMODITES option 2 3 4 3 2" xfId="7319" xr:uid="{00000000-0005-0000-0000-0000871C0000}"/>
    <cellStyle name="0_area wise qty 30.3.08 (1)_COMODITES option 2 3 4 3 2 2" xfId="7320" xr:uid="{00000000-0005-0000-0000-0000881C0000}"/>
    <cellStyle name="0_area wise qty 30.3.08 (1)_COMODITES option 2 3 4 3 3" xfId="7321" xr:uid="{00000000-0005-0000-0000-0000891C0000}"/>
    <cellStyle name="0_area wise qty 30.3.08 (1)_COMODITES option 2 3 4 3 3 2" xfId="7322" xr:uid="{00000000-0005-0000-0000-00008A1C0000}"/>
    <cellStyle name="0_area wise qty 30.3.08 (1)_COMODITES option 2 3 4 3 4" xfId="7323" xr:uid="{00000000-0005-0000-0000-00008B1C0000}"/>
    <cellStyle name="0_area wise qty 30.3.08 (1)_COMODITES option 2 3 4 4" xfId="7324" xr:uid="{00000000-0005-0000-0000-00008C1C0000}"/>
    <cellStyle name="0_area wise qty 30.3.08 (1)_COMODITES option 2 3 4 4 2" xfId="7325" xr:uid="{00000000-0005-0000-0000-00008D1C0000}"/>
    <cellStyle name="0_area wise qty 30.3.08 (1)_COMODITES option 2 3 4 4 2 2" xfId="7326" xr:uid="{00000000-0005-0000-0000-00008E1C0000}"/>
    <cellStyle name="0_area wise qty 30.3.08 (1)_COMODITES option 2 3 4 4 3" xfId="7327" xr:uid="{00000000-0005-0000-0000-00008F1C0000}"/>
    <cellStyle name="0_area wise qty 30.3.08 (1)_COMODITES option 2 3 4 4 3 2" xfId="7328" xr:uid="{00000000-0005-0000-0000-0000901C0000}"/>
    <cellStyle name="0_area wise qty 30.3.08 (1)_COMODITES option 2 3 4 4 4" xfId="7329" xr:uid="{00000000-0005-0000-0000-0000911C0000}"/>
    <cellStyle name="0_area wise qty 30.3.08 (1)_COMODITES option 2 3 4 5" xfId="7330" xr:uid="{00000000-0005-0000-0000-0000921C0000}"/>
    <cellStyle name="0_area wise qty 30.3.08 (1)_COMODITES option 2 3 4 5 2" xfId="7331" xr:uid="{00000000-0005-0000-0000-0000931C0000}"/>
    <cellStyle name="0_area wise qty 30.3.08 (1)_COMODITES option 2 3 4 5 2 2" xfId="7332" xr:uid="{00000000-0005-0000-0000-0000941C0000}"/>
    <cellStyle name="0_area wise qty 30.3.08 (1)_COMODITES option 2 3 4 5 3" xfId="7333" xr:uid="{00000000-0005-0000-0000-0000951C0000}"/>
    <cellStyle name="0_area wise qty 30.3.08 (1)_COMODITES option 2 3 4 5 3 2" xfId="7334" xr:uid="{00000000-0005-0000-0000-0000961C0000}"/>
    <cellStyle name="0_area wise qty 30.3.08 (1)_COMODITES option 2 3 4 5 4" xfId="7335" xr:uid="{00000000-0005-0000-0000-0000971C0000}"/>
    <cellStyle name="0_area wise qty 30.3.08 (1)_COMODITES option 2 3 4 6" xfId="7336" xr:uid="{00000000-0005-0000-0000-0000981C0000}"/>
    <cellStyle name="0_area wise qty 30.3.08 (1)_COMODITES option 2 3 4 6 2" xfId="7337" xr:uid="{00000000-0005-0000-0000-0000991C0000}"/>
    <cellStyle name="0_area wise qty 30.3.08 (1)_COMODITES option 2 3 4 7" xfId="7338" xr:uid="{00000000-0005-0000-0000-00009A1C0000}"/>
    <cellStyle name="0_area wise qty 30.3.08 (1)_COMODITES option 2 3 4 7 2" xfId="7339" xr:uid="{00000000-0005-0000-0000-00009B1C0000}"/>
    <cellStyle name="0_area wise qty 30.3.08 (1)_COMODITES option 2 3 4 8" xfId="7340" xr:uid="{00000000-0005-0000-0000-00009C1C0000}"/>
    <cellStyle name="0_area wise qty 30.3.08 (1)_COMODITES option 2 3 5" xfId="7341" xr:uid="{00000000-0005-0000-0000-00009D1C0000}"/>
    <cellStyle name="0_area wise qty 30.3.08 (1)_COMODITES option 2 3 5 2" xfId="7342" xr:uid="{00000000-0005-0000-0000-00009E1C0000}"/>
    <cellStyle name="0_area wise qty 30.3.08 (1)_COMODITES option 2 3 5 2 2" xfId="7343" xr:uid="{00000000-0005-0000-0000-00009F1C0000}"/>
    <cellStyle name="0_area wise qty 30.3.08 (1)_COMODITES option 2 3 5 2 2 2" xfId="7344" xr:uid="{00000000-0005-0000-0000-0000A01C0000}"/>
    <cellStyle name="0_area wise qty 30.3.08 (1)_COMODITES option 2 3 5 2 2 2 2" xfId="7345" xr:uid="{00000000-0005-0000-0000-0000A11C0000}"/>
    <cellStyle name="0_area wise qty 30.3.08 (1)_COMODITES option 2 3 5 2 2 3" xfId="7346" xr:uid="{00000000-0005-0000-0000-0000A21C0000}"/>
    <cellStyle name="0_area wise qty 30.3.08 (1)_COMODITES option 2 3 5 2 2 3 2" xfId="7347" xr:uid="{00000000-0005-0000-0000-0000A31C0000}"/>
    <cellStyle name="0_area wise qty 30.3.08 (1)_COMODITES option 2 3 5 2 2 4" xfId="7348" xr:uid="{00000000-0005-0000-0000-0000A41C0000}"/>
    <cellStyle name="0_area wise qty 30.3.08 (1)_COMODITES option 2 3 5 2 3" xfId="7349" xr:uid="{00000000-0005-0000-0000-0000A51C0000}"/>
    <cellStyle name="0_area wise qty 30.3.08 (1)_COMODITES option 2 3 5 2 3 2" xfId="7350" xr:uid="{00000000-0005-0000-0000-0000A61C0000}"/>
    <cellStyle name="0_area wise qty 30.3.08 (1)_COMODITES option 2 3 5 2 3 2 2" xfId="7351" xr:uid="{00000000-0005-0000-0000-0000A71C0000}"/>
    <cellStyle name="0_area wise qty 30.3.08 (1)_COMODITES option 2 3 5 2 3 3" xfId="7352" xr:uid="{00000000-0005-0000-0000-0000A81C0000}"/>
    <cellStyle name="0_area wise qty 30.3.08 (1)_COMODITES option 2 3 5 2 3 3 2" xfId="7353" xr:uid="{00000000-0005-0000-0000-0000A91C0000}"/>
    <cellStyle name="0_area wise qty 30.3.08 (1)_COMODITES option 2 3 5 2 3 4" xfId="7354" xr:uid="{00000000-0005-0000-0000-0000AA1C0000}"/>
    <cellStyle name="0_area wise qty 30.3.08 (1)_COMODITES option 2 3 5 2 4" xfId="7355" xr:uid="{00000000-0005-0000-0000-0000AB1C0000}"/>
    <cellStyle name="0_area wise qty 30.3.08 (1)_COMODITES option 2 3 5 2 4 2" xfId="7356" xr:uid="{00000000-0005-0000-0000-0000AC1C0000}"/>
    <cellStyle name="0_area wise qty 30.3.08 (1)_COMODITES option 2 3 5 2 5" xfId="7357" xr:uid="{00000000-0005-0000-0000-0000AD1C0000}"/>
    <cellStyle name="0_area wise qty 30.3.08 (1)_COMODITES option 2 3 5 2 5 2" xfId="7358" xr:uid="{00000000-0005-0000-0000-0000AE1C0000}"/>
    <cellStyle name="0_area wise qty 30.3.08 (1)_COMODITES option 2 3 5 2 6" xfId="7359" xr:uid="{00000000-0005-0000-0000-0000AF1C0000}"/>
    <cellStyle name="0_area wise qty 30.3.08 (1)_COMODITES option 2 3 5 3" xfId="7360" xr:uid="{00000000-0005-0000-0000-0000B01C0000}"/>
    <cellStyle name="0_area wise qty 30.3.08 (1)_COMODITES option 2 3 5 3 2" xfId="7361" xr:uid="{00000000-0005-0000-0000-0000B11C0000}"/>
    <cellStyle name="0_area wise qty 30.3.08 (1)_COMODITES option 2 3 5 3 2 2" xfId="7362" xr:uid="{00000000-0005-0000-0000-0000B21C0000}"/>
    <cellStyle name="0_area wise qty 30.3.08 (1)_COMODITES option 2 3 5 3 3" xfId="7363" xr:uid="{00000000-0005-0000-0000-0000B31C0000}"/>
    <cellStyle name="0_area wise qty 30.3.08 (1)_COMODITES option 2 3 5 3 3 2" xfId="7364" xr:uid="{00000000-0005-0000-0000-0000B41C0000}"/>
    <cellStyle name="0_area wise qty 30.3.08 (1)_COMODITES option 2 3 5 3 4" xfId="7365" xr:uid="{00000000-0005-0000-0000-0000B51C0000}"/>
    <cellStyle name="0_area wise qty 30.3.08 (1)_COMODITES option 2 3 5 4" xfId="7366" xr:uid="{00000000-0005-0000-0000-0000B61C0000}"/>
    <cellStyle name="0_area wise qty 30.3.08 (1)_COMODITES option 2 3 5 4 2" xfId="7367" xr:uid="{00000000-0005-0000-0000-0000B71C0000}"/>
    <cellStyle name="0_area wise qty 30.3.08 (1)_COMODITES option 2 3 5 4 2 2" xfId="7368" xr:uid="{00000000-0005-0000-0000-0000B81C0000}"/>
    <cellStyle name="0_area wise qty 30.3.08 (1)_COMODITES option 2 3 5 4 3" xfId="7369" xr:uid="{00000000-0005-0000-0000-0000B91C0000}"/>
    <cellStyle name="0_area wise qty 30.3.08 (1)_COMODITES option 2 3 5 4 3 2" xfId="7370" xr:uid="{00000000-0005-0000-0000-0000BA1C0000}"/>
    <cellStyle name="0_area wise qty 30.3.08 (1)_COMODITES option 2 3 5 4 4" xfId="7371" xr:uid="{00000000-0005-0000-0000-0000BB1C0000}"/>
    <cellStyle name="0_area wise qty 30.3.08 (1)_COMODITES option 2 3 5 5" xfId="7372" xr:uid="{00000000-0005-0000-0000-0000BC1C0000}"/>
    <cellStyle name="0_area wise qty 30.3.08 (1)_COMODITES option 2 3 5 5 2" xfId="7373" xr:uid="{00000000-0005-0000-0000-0000BD1C0000}"/>
    <cellStyle name="0_area wise qty 30.3.08 (1)_COMODITES option 2 3 5 5 2 2" xfId="7374" xr:uid="{00000000-0005-0000-0000-0000BE1C0000}"/>
    <cellStyle name="0_area wise qty 30.3.08 (1)_COMODITES option 2 3 5 5 3" xfId="7375" xr:uid="{00000000-0005-0000-0000-0000BF1C0000}"/>
    <cellStyle name="0_area wise qty 30.3.08 (1)_COMODITES option 2 3 5 5 3 2" xfId="7376" xr:uid="{00000000-0005-0000-0000-0000C01C0000}"/>
    <cellStyle name="0_area wise qty 30.3.08 (1)_COMODITES option 2 3 5 5 4" xfId="7377" xr:uid="{00000000-0005-0000-0000-0000C11C0000}"/>
    <cellStyle name="0_area wise qty 30.3.08 (1)_COMODITES option 2 3 5 6" xfId="7378" xr:uid="{00000000-0005-0000-0000-0000C21C0000}"/>
    <cellStyle name="0_area wise qty 30.3.08 (1)_COMODITES option 2 3 5 6 2" xfId="7379" xr:uid="{00000000-0005-0000-0000-0000C31C0000}"/>
    <cellStyle name="0_area wise qty 30.3.08 (1)_COMODITES option 2 3 5 7" xfId="7380" xr:uid="{00000000-0005-0000-0000-0000C41C0000}"/>
    <cellStyle name="0_area wise qty 30.3.08 (1)_COMODITES option 2 3 5 7 2" xfId="7381" xr:uid="{00000000-0005-0000-0000-0000C51C0000}"/>
    <cellStyle name="0_area wise qty 30.3.08 (1)_COMODITES option 2 3 5 8" xfId="7382" xr:uid="{00000000-0005-0000-0000-0000C61C0000}"/>
    <cellStyle name="0_area wise qty 30.3.08 (1)_COMODITES option 2 3 6" xfId="7383" xr:uid="{00000000-0005-0000-0000-0000C71C0000}"/>
    <cellStyle name="0_area wise qty 30.3.08 (1)_COMODITES option 2 3 6 2" xfId="7384" xr:uid="{00000000-0005-0000-0000-0000C81C0000}"/>
    <cellStyle name="0_area wise qty 30.3.08 (1)_COMODITES option 2 3 6 2 2" xfId="7385" xr:uid="{00000000-0005-0000-0000-0000C91C0000}"/>
    <cellStyle name="0_area wise qty 30.3.08 (1)_COMODITES option 2 3 6 2 2 2" xfId="7386" xr:uid="{00000000-0005-0000-0000-0000CA1C0000}"/>
    <cellStyle name="0_area wise qty 30.3.08 (1)_COMODITES option 2 3 6 2 2 2 2" xfId="7387" xr:uid="{00000000-0005-0000-0000-0000CB1C0000}"/>
    <cellStyle name="0_area wise qty 30.3.08 (1)_COMODITES option 2 3 6 2 2 3" xfId="7388" xr:uid="{00000000-0005-0000-0000-0000CC1C0000}"/>
    <cellStyle name="0_area wise qty 30.3.08 (1)_COMODITES option 2 3 6 2 2 3 2" xfId="7389" xr:uid="{00000000-0005-0000-0000-0000CD1C0000}"/>
    <cellStyle name="0_area wise qty 30.3.08 (1)_COMODITES option 2 3 6 2 2 4" xfId="7390" xr:uid="{00000000-0005-0000-0000-0000CE1C0000}"/>
    <cellStyle name="0_area wise qty 30.3.08 (1)_COMODITES option 2 3 6 2 3" xfId="7391" xr:uid="{00000000-0005-0000-0000-0000CF1C0000}"/>
    <cellStyle name="0_area wise qty 30.3.08 (1)_COMODITES option 2 3 6 2 3 2" xfId="7392" xr:uid="{00000000-0005-0000-0000-0000D01C0000}"/>
    <cellStyle name="0_area wise qty 30.3.08 (1)_COMODITES option 2 3 6 2 3 2 2" xfId="7393" xr:uid="{00000000-0005-0000-0000-0000D11C0000}"/>
    <cellStyle name="0_area wise qty 30.3.08 (1)_COMODITES option 2 3 6 2 3 3" xfId="7394" xr:uid="{00000000-0005-0000-0000-0000D21C0000}"/>
    <cellStyle name="0_area wise qty 30.3.08 (1)_COMODITES option 2 3 6 2 3 3 2" xfId="7395" xr:uid="{00000000-0005-0000-0000-0000D31C0000}"/>
    <cellStyle name="0_area wise qty 30.3.08 (1)_COMODITES option 2 3 6 2 3 4" xfId="7396" xr:uid="{00000000-0005-0000-0000-0000D41C0000}"/>
    <cellStyle name="0_area wise qty 30.3.08 (1)_COMODITES option 2 3 6 2 4" xfId="7397" xr:uid="{00000000-0005-0000-0000-0000D51C0000}"/>
    <cellStyle name="0_area wise qty 30.3.08 (1)_COMODITES option 2 3 6 2 4 2" xfId="7398" xr:uid="{00000000-0005-0000-0000-0000D61C0000}"/>
    <cellStyle name="0_area wise qty 30.3.08 (1)_COMODITES option 2 3 6 2 5" xfId="7399" xr:uid="{00000000-0005-0000-0000-0000D71C0000}"/>
    <cellStyle name="0_area wise qty 30.3.08 (1)_COMODITES option 2 3 6 2 5 2" xfId="7400" xr:uid="{00000000-0005-0000-0000-0000D81C0000}"/>
    <cellStyle name="0_area wise qty 30.3.08 (1)_COMODITES option 2 3 6 2 6" xfId="7401" xr:uid="{00000000-0005-0000-0000-0000D91C0000}"/>
    <cellStyle name="0_area wise qty 30.3.08 (1)_COMODITES option 2 3 6 3" xfId="7402" xr:uid="{00000000-0005-0000-0000-0000DA1C0000}"/>
    <cellStyle name="0_area wise qty 30.3.08 (1)_COMODITES option 2 3 6 3 2" xfId="7403" xr:uid="{00000000-0005-0000-0000-0000DB1C0000}"/>
    <cellStyle name="0_area wise qty 30.3.08 (1)_COMODITES option 2 3 6 3 2 2" xfId="7404" xr:uid="{00000000-0005-0000-0000-0000DC1C0000}"/>
    <cellStyle name="0_area wise qty 30.3.08 (1)_COMODITES option 2 3 6 3 3" xfId="7405" xr:uid="{00000000-0005-0000-0000-0000DD1C0000}"/>
    <cellStyle name="0_area wise qty 30.3.08 (1)_COMODITES option 2 3 6 3 3 2" xfId="7406" xr:uid="{00000000-0005-0000-0000-0000DE1C0000}"/>
    <cellStyle name="0_area wise qty 30.3.08 (1)_COMODITES option 2 3 6 3 4" xfId="7407" xr:uid="{00000000-0005-0000-0000-0000DF1C0000}"/>
    <cellStyle name="0_area wise qty 30.3.08 (1)_COMODITES option 2 3 6 4" xfId="7408" xr:uid="{00000000-0005-0000-0000-0000E01C0000}"/>
    <cellStyle name="0_area wise qty 30.3.08 (1)_COMODITES option 2 3 6 4 2" xfId="7409" xr:uid="{00000000-0005-0000-0000-0000E11C0000}"/>
    <cellStyle name="0_area wise qty 30.3.08 (1)_COMODITES option 2 3 6 4 2 2" xfId="7410" xr:uid="{00000000-0005-0000-0000-0000E21C0000}"/>
    <cellStyle name="0_area wise qty 30.3.08 (1)_COMODITES option 2 3 6 4 3" xfId="7411" xr:uid="{00000000-0005-0000-0000-0000E31C0000}"/>
    <cellStyle name="0_area wise qty 30.3.08 (1)_COMODITES option 2 3 6 4 3 2" xfId="7412" xr:uid="{00000000-0005-0000-0000-0000E41C0000}"/>
    <cellStyle name="0_area wise qty 30.3.08 (1)_COMODITES option 2 3 6 4 4" xfId="7413" xr:uid="{00000000-0005-0000-0000-0000E51C0000}"/>
    <cellStyle name="0_area wise qty 30.3.08 (1)_COMODITES option 2 3 6 5" xfId="7414" xr:uid="{00000000-0005-0000-0000-0000E61C0000}"/>
    <cellStyle name="0_area wise qty 30.3.08 (1)_COMODITES option 2 3 6 5 2" xfId="7415" xr:uid="{00000000-0005-0000-0000-0000E71C0000}"/>
    <cellStyle name="0_area wise qty 30.3.08 (1)_COMODITES option 2 3 6 5 2 2" xfId="7416" xr:uid="{00000000-0005-0000-0000-0000E81C0000}"/>
    <cellStyle name="0_area wise qty 30.3.08 (1)_COMODITES option 2 3 6 5 3" xfId="7417" xr:uid="{00000000-0005-0000-0000-0000E91C0000}"/>
    <cellStyle name="0_area wise qty 30.3.08 (1)_COMODITES option 2 3 6 5 3 2" xfId="7418" xr:uid="{00000000-0005-0000-0000-0000EA1C0000}"/>
    <cellStyle name="0_area wise qty 30.3.08 (1)_COMODITES option 2 3 6 5 4" xfId="7419" xr:uid="{00000000-0005-0000-0000-0000EB1C0000}"/>
    <cellStyle name="0_area wise qty 30.3.08 (1)_COMODITES option 2 3 6 6" xfId="7420" xr:uid="{00000000-0005-0000-0000-0000EC1C0000}"/>
    <cellStyle name="0_area wise qty 30.3.08 (1)_COMODITES option 2 3 6 6 2" xfId="7421" xr:uid="{00000000-0005-0000-0000-0000ED1C0000}"/>
    <cellStyle name="0_area wise qty 30.3.08 (1)_COMODITES option 2 3 6 7" xfId="7422" xr:uid="{00000000-0005-0000-0000-0000EE1C0000}"/>
    <cellStyle name="0_area wise qty 30.3.08 (1)_COMODITES option 2 3 6 7 2" xfId="7423" xr:uid="{00000000-0005-0000-0000-0000EF1C0000}"/>
    <cellStyle name="0_area wise qty 30.3.08 (1)_COMODITES option 2 3 6 8" xfId="7424" xr:uid="{00000000-0005-0000-0000-0000F01C0000}"/>
    <cellStyle name="0_area wise qty 30.3.08 (1)_COMODITES option 2 3 7" xfId="7425" xr:uid="{00000000-0005-0000-0000-0000F11C0000}"/>
    <cellStyle name="0_area wise qty 30.3.08 (1)_COMODITES option 2 3 7 2" xfId="7426" xr:uid="{00000000-0005-0000-0000-0000F21C0000}"/>
    <cellStyle name="0_area wise qty 30.3.08 (1)_COMODITES option 2 3 7 2 2" xfId="7427" xr:uid="{00000000-0005-0000-0000-0000F31C0000}"/>
    <cellStyle name="0_area wise qty 30.3.08 (1)_COMODITES option 2 3 7 2 2 2" xfId="7428" xr:uid="{00000000-0005-0000-0000-0000F41C0000}"/>
    <cellStyle name="0_area wise qty 30.3.08 (1)_COMODITES option 2 3 7 2 3" xfId="7429" xr:uid="{00000000-0005-0000-0000-0000F51C0000}"/>
    <cellStyle name="0_area wise qty 30.3.08 (1)_COMODITES option 2 3 7 2 3 2" xfId="7430" xr:uid="{00000000-0005-0000-0000-0000F61C0000}"/>
    <cellStyle name="0_area wise qty 30.3.08 (1)_COMODITES option 2 3 7 2 4" xfId="7431" xr:uid="{00000000-0005-0000-0000-0000F71C0000}"/>
    <cellStyle name="0_area wise qty 30.3.08 (1)_COMODITES option 2 3 7 3" xfId="7432" xr:uid="{00000000-0005-0000-0000-0000F81C0000}"/>
    <cellStyle name="0_area wise qty 30.3.08 (1)_COMODITES option 2 3 7 3 2" xfId="7433" xr:uid="{00000000-0005-0000-0000-0000F91C0000}"/>
    <cellStyle name="0_area wise qty 30.3.08 (1)_COMODITES option 2 3 7 3 2 2" xfId="7434" xr:uid="{00000000-0005-0000-0000-0000FA1C0000}"/>
    <cellStyle name="0_area wise qty 30.3.08 (1)_COMODITES option 2 3 7 3 3" xfId="7435" xr:uid="{00000000-0005-0000-0000-0000FB1C0000}"/>
    <cellStyle name="0_area wise qty 30.3.08 (1)_COMODITES option 2 3 7 3 3 2" xfId="7436" xr:uid="{00000000-0005-0000-0000-0000FC1C0000}"/>
    <cellStyle name="0_area wise qty 30.3.08 (1)_COMODITES option 2 3 7 3 4" xfId="7437" xr:uid="{00000000-0005-0000-0000-0000FD1C0000}"/>
    <cellStyle name="0_area wise qty 30.3.08 (1)_COMODITES option 2 3 7 4" xfId="7438" xr:uid="{00000000-0005-0000-0000-0000FE1C0000}"/>
    <cellStyle name="0_area wise qty 30.3.08 (1)_COMODITES option 2 3 7 4 2" xfId="7439" xr:uid="{00000000-0005-0000-0000-0000FF1C0000}"/>
    <cellStyle name="0_area wise qty 30.3.08 (1)_COMODITES option 2 3 7 5" xfId="7440" xr:uid="{00000000-0005-0000-0000-0000001D0000}"/>
    <cellStyle name="0_area wise qty 30.3.08 (1)_COMODITES option 2 3 7 5 2" xfId="7441" xr:uid="{00000000-0005-0000-0000-0000011D0000}"/>
    <cellStyle name="0_area wise qty 30.3.08 (1)_COMODITES option 2 3 7 6" xfId="7442" xr:uid="{00000000-0005-0000-0000-0000021D0000}"/>
    <cellStyle name="0_area wise qty 30.3.08 (1)_COMODITES option 2 3 8" xfId="7443" xr:uid="{00000000-0005-0000-0000-0000031D0000}"/>
    <cellStyle name="0_area wise qty 30.3.08 (1)_COMODITES option 2 3 8 2" xfId="7444" xr:uid="{00000000-0005-0000-0000-0000041D0000}"/>
    <cellStyle name="0_area wise qty 30.3.08 (1)_COMODITES option 2 3 8 2 2" xfId="7445" xr:uid="{00000000-0005-0000-0000-0000051D0000}"/>
    <cellStyle name="0_area wise qty 30.3.08 (1)_COMODITES option 2 3 8 3" xfId="7446" xr:uid="{00000000-0005-0000-0000-0000061D0000}"/>
    <cellStyle name="0_area wise qty 30.3.08 (1)_COMODITES option 2 3 8 3 2" xfId="7447" xr:uid="{00000000-0005-0000-0000-0000071D0000}"/>
    <cellStyle name="0_area wise qty 30.3.08 (1)_COMODITES option 2 3 8 4" xfId="7448" xr:uid="{00000000-0005-0000-0000-0000081D0000}"/>
    <cellStyle name="0_area wise qty 30.3.08 (1)_COMODITES option 2 3 9" xfId="7449" xr:uid="{00000000-0005-0000-0000-0000091D0000}"/>
    <cellStyle name="0_area wise qty 30.3.08 (1)_COMODITES option 2 3 9 2" xfId="7450" xr:uid="{00000000-0005-0000-0000-00000A1D0000}"/>
    <cellStyle name="0_area wise qty 30.3.08 (1)_COMODITES option 2 3 9 2 2" xfId="7451" xr:uid="{00000000-0005-0000-0000-00000B1D0000}"/>
    <cellStyle name="0_area wise qty 30.3.08 (1)_COMODITES option 2 3 9 3" xfId="7452" xr:uid="{00000000-0005-0000-0000-00000C1D0000}"/>
    <cellStyle name="0_area wise qty 30.3.08 (1)_COMODITES option 2 3 9 3 2" xfId="7453" xr:uid="{00000000-0005-0000-0000-00000D1D0000}"/>
    <cellStyle name="0_area wise qty 30.3.08 (1)_COMODITES option 2 3 9 4" xfId="7454" xr:uid="{00000000-0005-0000-0000-00000E1D0000}"/>
    <cellStyle name="0_area wise qty 30.3.08 (1)_COMODITES option 2 30" xfId="7455" xr:uid="{00000000-0005-0000-0000-00000F1D0000}"/>
    <cellStyle name="0_area wise qty 30.3.08 (1)_COMODITES option 2 31" xfId="7456" xr:uid="{00000000-0005-0000-0000-0000101D0000}"/>
    <cellStyle name="0_area wise qty 30.3.08 (1)_COMODITES option 2 32" xfId="7457" xr:uid="{00000000-0005-0000-0000-0000111D0000}"/>
    <cellStyle name="0_area wise qty 30.3.08 (1)_COMODITES option 2 33" xfId="7458" xr:uid="{00000000-0005-0000-0000-0000121D0000}"/>
    <cellStyle name="0_area wise qty 30.3.08 (1)_COMODITES option 2 34" xfId="7459" xr:uid="{00000000-0005-0000-0000-0000131D0000}"/>
    <cellStyle name="0_area wise qty 30.3.08 (1)_COMODITES option 2 35" xfId="7460" xr:uid="{00000000-0005-0000-0000-0000141D0000}"/>
    <cellStyle name="0_area wise qty 30.3.08 (1)_COMODITES option 2 36" xfId="7461" xr:uid="{00000000-0005-0000-0000-0000151D0000}"/>
    <cellStyle name="0_area wise qty 30.3.08 (1)_COMODITES option 2 37" xfId="7462" xr:uid="{00000000-0005-0000-0000-0000161D0000}"/>
    <cellStyle name="0_area wise qty 30.3.08 (1)_COMODITES option 2 38" xfId="7463" xr:uid="{00000000-0005-0000-0000-0000171D0000}"/>
    <cellStyle name="0_area wise qty 30.3.08 (1)_COMODITES option 2 39" xfId="7464" xr:uid="{00000000-0005-0000-0000-0000181D0000}"/>
    <cellStyle name="0_area wise qty 30.3.08 (1)_COMODITES option 2 4" xfId="7465" xr:uid="{00000000-0005-0000-0000-0000191D0000}"/>
    <cellStyle name="0_area wise qty 30.3.08 (1)_COMODITES option 2 4 10" xfId="7466" xr:uid="{00000000-0005-0000-0000-00001A1D0000}"/>
    <cellStyle name="0_area wise qty 30.3.08 (1)_COMODITES option 2 4 10 2" xfId="7467" xr:uid="{00000000-0005-0000-0000-00001B1D0000}"/>
    <cellStyle name="0_area wise qty 30.3.08 (1)_COMODITES option 2 4 10 2 2" xfId="7468" xr:uid="{00000000-0005-0000-0000-00001C1D0000}"/>
    <cellStyle name="0_area wise qty 30.3.08 (1)_COMODITES option 2 4 10 3" xfId="7469" xr:uid="{00000000-0005-0000-0000-00001D1D0000}"/>
    <cellStyle name="0_area wise qty 30.3.08 (1)_COMODITES option 2 4 10 3 2" xfId="7470" xr:uid="{00000000-0005-0000-0000-00001E1D0000}"/>
    <cellStyle name="0_area wise qty 30.3.08 (1)_COMODITES option 2 4 10 4" xfId="7471" xr:uid="{00000000-0005-0000-0000-00001F1D0000}"/>
    <cellStyle name="0_area wise qty 30.3.08 (1)_COMODITES option 2 4 11" xfId="7472" xr:uid="{00000000-0005-0000-0000-0000201D0000}"/>
    <cellStyle name="0_area wise qty 30.3.08 (1)_COMODITES option 2 4 11 2" xfId="7473" xr:uid="{00000000-0005-0000-0000-0000211D0000}"/>
    <cellStyle name="0_area wise qty 30.3.08 (1)_COMODITES option 2 4 12" xfId="7474" xr:uid="{00000000-0005-0000-0000-0000221D0000}"/>
    <cellStyle name="0_area wise qty 30.3.08 (1)_COMODITES option 2 4 12 2" xfId="7475" xr:uid="{00000000-0005-0000-0000-0000231D0000}"/>
    <cellStyle name="0_area wise qty 30.3.08 (1)_COMODITES option 2 4 13" xfId="7476" xr:uid="{00000000-0005-0000-0000-0000241D0000}"/>
    <cellStyle name="0_area wise qty 30.3.08 (1)_COMODITES option 2 4 14" xfId="7477" xr:uid="{00000000-0005-0000-0000-0000251D0000}"/>
    <cellStyle name="0_area wise qty 30.3.08 (1)_COMODITES option 2 4 2" xfId="7478" xr:uid="{00000000-0005-0000-0000-0000261D0000}"/>
    <cellStyle name="0_area wise qty 30.3.08 (1)_COMODITES option 2 4 2 2" xfId="7479" xr:uid="{00000000-0005-0000-0000-0000271D0000}"/>
    <cellStyle name="0_area wise qty 30.3.08 (1)_COMODITES option 2 4 2 2 2" xfId="7480" xr:uid="{00000000-0005-0000-0000-0000281D0000}"/>
    <cellStyle name="0_area wise qty 30.3.08 (1)_COMODITES option 2 4 2 2 2 2" xfId="7481" xr:uid="{00000000-0005-0000-0000-0000291D0000}"/>
    <cellStyle name="0_area wise qty 30.3.08 (1)_COMODITES option 2 4 2 2 2 2 2" xfId="7482" xr:uid="{00000000-0005-0000-0000-00002A1D0000}"/>
    <cellStyle name="0_area wise qty 30.3.08 (1)_COMODITES option 2 4 2 2 2 3" xfId="7483" xr:uid="{00000000-0005-0000-0000-00002B1D0000}"/>
    <cellStyle name="0_area wise qty 30.3.08 (1)_COMODITES option 2 4 2 2 2 3 2" xfId="7484" xr:uid="{00000000-0005-0000-0000-00002C1D0000}"/>
    <cellStyle name="0_area wise qty 30.3.08 (1)_COMODITES option 2 4 2 2 2 4" xfId="7485" xr:uid="{00000000-0005-0000-0000-00002D1D0000}"/>
    <cellStyle name="0_area wise qty 30.3.08 (1)_COMODITES option 2 4 2 2 3" xfId="7486" xr:uid="{00000000-0005-0000-0000-00002E1D0000}"/>
    <cellStyle name="0_area wise qty 30.3.08 (1)_COMODITES option 2 4 2 2 3 2" xfId="7487" xr:uid="{00000000-0005-0000-0000-00002F1D0000}"/>
    <cellStyle name="0_area wise qty 30.3.08 (1)_COMODITES option 2 4 2 2 3 2 2" xfId="7488" xr:uid="{00000000-0005-0000-0000-0000301D0000}"/>
    <cellStyle name="0_area wise qty 30.3.08 (1)_COMODITES option 2 4 2 2 3 3" xfId="7489" xr:uid="{00000000-0005-0000-0000-0000311D0000}"/>
    <cellStyle name="0_area wise qty 30.3.08 (1)_COMODITES option 2 4 2 2 3 3 2" xfId="7490" xr:uid="{00000000-0005-0000-0000-0000321D0000}"/>
    <cellStyle name="0_area wise qty 30.3.08 (1)_COMODITES option 2 4 2 2 3 4" xfId="7491" xr:uid="{00000000-0005-0000-0000-0000331D0000}"/>
    <cellStyle name="0_area wise qty 30.3.08 (1)_COMODITES option 2 4 2 2 4" xfId="7492" xr:uid="{00000000-0005-0000-0000-0000341D0000}"/>
    <cellStyle name="0_area wise qty 30.3.08 (1)_COMODITES option 2 4 2 2 4 2" xfId="7493" xr:uid="{00000000-0005-0000-0000-0000351D0000}"/>
    <cellStyle name="0_area wise qty 30.3.08 (1)_COMODITES option 2 4 2 2 5" xfId="7494" xr:uid="{00000000-0005-0000-0000-0000361D0000}"/>
    <cellStyle name="0_area wise qty 30.3.08 (1)_COMODITES option 2 4 2 2 5 2" xfId="7495" xr:uid="{00000000-0005-0000-0000-0000371D0000}"/>
    <cellStyle name="0_area wise qty 30.3.08 (1)_COMODITES option 2 4 2 2 6" xfId="7496" xr:uid="{00000000-0005-0000-0000-0000381D0000}"/>
    <cellStyle name="0_area wise qty 30.3.08 (1)_COMODITES option 2 4 2 3" xfId="7497" xr:uid="{00000000-0005-0000-0000-0000391D0000}"/>
    <cellStyle name="0_area wise qty 30.3.08 (1)_COMODITES option 2 4 2 3 2" xfId="7498" xr:uid="{00000000-0005-0000-0000-00003A1D0000}"/>
    <cellStyle name="0_area wise qty 30.3.08 (1)_COMODITES option 2 4 2 3 2 2" xfId="7499" xr:uid="{00000000-0005-0000-0000-00003B1D0000}"/>
    <cellStyle name="0_area wise qty 30.3.08 (1)_COMODITES option 2 4 2 3 3" xfId="7500" xr:uid="{00000000-0005-0000-0000-00003C1D0000}"/>
    <cellStyle name="0_area wise qty 30.3.08 (1)_COMODITES option 2 4 2 3 3 2" xfId="7501" xr:uid="{00000000-0005-0000-0000-00003D1D0000}"/>
    <cellStyle name="0_area wise qty 30.3.08 (1)_COMODITES option 2 4 2 3 4" xfId="7502" xr:uid="{00000000-0005-0000-0000-00003E1D0000}"/>
    <cellStyle name="0_area wise qty 30.3.08 (1)_COMODITES option 2 4 2 4" xfId="7503" xr:uid="{00000000-0005-0000-0000-00003F1D0000}"/>
    <cellStyle name="0_area wise qty 30.3.08 (1)_COMODITES option 2 4 2 4 2" xfId="7504" xr:uid="{00000000-0005-0000-0000-0000401D0000}"/>
    <cellStyle name="0_area wise qty 30.3.08 (1)_COMODITES option 2 4 2 4 2 2" xfId="7505" xr:uid="{00000000-0005-0000-0000-0000411D0000}"/>
    <cellStyle name="0_area wise qty 30.3.08 (1)_COMODITES option 2 4 2 4 3" xfId="7506" xr:uid="{00000000-0005-0000-0000-0000421D0000}"/>
    <cellStyle name="0_area wise qty 30.3.08 (1)_COMODITES option 2 4 2 4 3 2" xfId="7507" xr:uid="{00000000-0005-0000-0000-0000431D0000}"/>
    <cellStyle name="0_area wise qty 30.3.08 (1)_COMODITES option 2 4 2 4 4" xfId="7508" xr:uid="{00000000-0005-0000-0000-0000441D0000}"/>
    <cellStyle name="0_area wise qty 30.3.08 (1)_COMODITES option 2 4 2 5" xfId="7509" xr:uid="{00000000-0005-0000-0000-0000451D0000}"/>
    <cellStyle name="0_area wise qty 30.3.08 (1)_COMODITES option 2 4 2 5 2" xfId="7510" xr:uid="{00000000-0005-0000-0000-0000461D0000}"/>
    <cellStyle name="0_area wise qty 30.3.08 (1)_COMODITES option 2 4 2 5 2 2" xfId="7511" xr:uid="{00000000-0005-0000-0000-0000471D0000}"/>
    <cellStyle name="0_area wise qty 30.3.08 (1)_COMODITES option 2 4 2 5 3" xfId="7512" xr:uid="{00000000-0005-0000-0000-0000481D0000}"/>
    <cellStyle name="0_area wise qty 30.3.08 (1)_COMODITES option 2 4 2 5 3 2" xfId="7513" xr:uid="{00000000-0005-0000-0000-0000491D0000}"/>
    <cellStyle name="0_area wise qty 30.3.08 (1)_COMODITES option 2 4 2 5 4" xfId="7514" xr:uid="{00000000-0005-0000-0000-00004A1D0000}"/>
    <cellStyle name="0_area wise qty 30.3.08 (1)_COMODITES option 2 4 2 6" xfId="7515" xr:uid="{00000000-0005-0000-0000-00004B1D0000}"/>
    <cellStyle name="0_area wise qty 30.3.08 (1)_COMODITES option 2 4 2 6 2" xfId="7516" xr:uid="{00000000-0005-0000-0000-00004C1D0000}"/>
    <cellStyle name="0_area wise qty 30.3.08 (1)_COMODITES option 2 4 2 7" xfId="7517" xr:uid="{00000000-0005-0000-0000-00004D1D0000}"/>
    <cellStyle name="0_area wise qty 30.3.08 (1)_COMODITES option 2 4 2 7 2" xfId="7518" xr:uid="{00000000-0005-0000-0000-00004E1D0000}"/>
    <cellStyle name="0_area wise qty 30.3.08 (1)_COMODITES option 2 4 2 8" xfId="7519" xr:uid="{00000000-0005-0000-0000-00004F1D0000}"/>
    <cellStyle name="0_area wise qty 30.3.08 (1)_COMODITES option 2 4 3" xfId="7520" xr:uid="{00000000-0005-0000-0000-0000501D0000}"/>
    <cellStyle name="0_area wise qty 30.3.08 (1)_COMODITES option 2 4 3 2" xfId="7521" xr:uid="{00000000-0005-0000-0000-0000511D0000}"/>
    <cellStyle name="0_area wise qty 30.3.08 (1)_COMODITES option 2 4 3 2 2" xfId="7522" xr:uid="{00000000-0005-0000-0000-0000521D0000}"/>
    <cellStyle name="0_area wise qty 30.3.08 (1)_COMODITES option 2 4 3 2 2 2" xfId="7523" xr:uid="{00000000-0005-0000-0000-0000531D0000}"/>
    <cellStyle name="0_area wise qty 30.3.08 (1)_COMODITES option 2 4 3 2 2 2 2" xfId="7524" xr:uid="{00000000-0005-0000-0000-0000541D0000}"/>
    <cellStyle name="0_area wise qty 30.3.08 (1)_COMODITES option 2 4 3 2 2 3" xfId="7525" xr:uid="{00000000-0005-0000-0000-0000551D0000}"/>
    <cellStyle name="0_area wise qty 30.3.08 (1)_COMODITES option 2 4 3 2 2 3 2" xfId="7526" xr:uid="{00000000-0005-0000-0000-0000561D0000}"/>
    <cellStyle name="0_area wise qty 30.3.08 (1)_COMODITES option 2 4 3 2 2 4" xfId="7527" xr:uid="{00000000-0005-0000-0000-0000571D0000}"/>
    <cellStyle name="0_area wise qty 30.3.08 (1)_COMODITES option 2 4 3 2 3" xfId="7528" xr:uid="{00000000-0005-0000-0000-0000581D0000}"/>
    <cellStyle name="0_area wise qty 30.3.08 (1)_COMODITES option 2 4 3 2 3 2" xfId="7529" xr:uid="{00000000-0005-0000-0000-0000591D0000}"/>
    <cellStyle name="0_area wise qty 30.3.08 (1)_COMODITES option 2 4 3 2 3 2 2" xfId="7530" xr:uid="{00000000-0005-0000-0000-00005A1D0000}"/>
    <cellStyle name="0_area wise qty 30.3.08 (1)_COMODITES option 2 4 3 2 3 3" xfId="7531" xr:uid="{00000000-0005-0000-0000-00005B1D0000}"/>
    <cellStyle name="0_area wise qty 30.3.08 (1)_COMODITES option 2 4 3 2 3 3 2" xfId="7532" xr:uid="{00000000-0005-0000-0000-00005C1D0000}"/>
    <cellStyle name="0_area wise qty 30.3.08 (1)_COMODITES option 2 4 3 2 3 4" xfId="7533" xr:uid="{00000000-0005-0000-0000-00005D1D0000}"/>
    <cellStyle name="0_area wise qty 30.3.08 (1)_COMODITES option 2 4 3 2 4" xfId="7534" xr:uid="{00000000-0005-0000-0000-00005E1D0000}"/>
    <cellStyle name="0_area wise qty 30.3.08 (1)_COMODITES option 2 4 3 2 4 2" xfId="7535" xr:uid="{00000000-0005-0000-0000-00005F1D0000}"/>
    <cellStyle name="0_area wise qty 30.3.08 (1)_COMODITES option 2 4 3 2 5" xfId="7536" xr:uid="{00000000-0005-0000-0000-0000601D0000}"/>
    <cellStyle name="0_area wise qty 30.3.08 (1)_COMODITES option 2 4 3 2 5 2" xfId="7537" xr:uid="{00000000-0005-0000-0000-0000611D0000}"/>
    <cellStyle name="0_area wise qty 30.3.08 (1)_COMODITES option 2 4 3 2 6" xfId="7538" xr:uid="{00000000-0005-0000-0000-0000621D0000}"/>
    <cellStyle name="0_area wise qty 30.3.08 (1)_COMODITES option 2 4 3 3" xfId="7539" xr:uid="{00000000-0005-0000-0000-0000631D0000}"/>
    <cellStyle name="0_area wise qty 30.3.08 (1)_COMODITES option 2 4 3 3 2" xfId="7540" xr:uid="{00000000-0005-0000-0000-0000641D0000}"/>
    <cellStyle name="0_area wise qty 30.3.08 (1)_COMODITES option 2 4 3 3 2 2" xfId="7541" xr:uid="{00000000-0005-0000-0000-0000651D0000}"/>
    <cellStyle name="0_area wise qty 30.3.08 (1)_COMODITES option 2 4 3 3 3" xfId="7542" xr:uid="{00000000-0005-0000-0000-0000661D0000}"/>
    <cellStyle name="0_area wise qty 30.3.08 (1)_COMODITES option 2 4 3 3 3 2" xfId="7543" xr:uid="{00000000-0005-0000-0000-0000671D0000}"/>
    <cellStyle name="0_area wise qty 30.3.08 (1)_COMODITES option 2 4 3 3 4" xfId="7544" xr:uid="{00000000-0005-0000-0000-0000681D0000}"/>
    <cellStyle name="0_area wise qty 30.3.08 (1)_COMODITES option 2 4 3 4" xfId="7545" xr:uid="{00000000-0005-0000-0000-0000691D0000}"/>
    <cellStyle name="0_area wise qty 30.3.08 (1)_COMODITES option 2 4 3 4 2" xfId="7546" xr:uid="{00000000-0005-0000-0000-00006A1D0000}"/>
    <cellStyle name="0_area wise qty 30.3.08 (1)_COMODITES option 2 4 3 4 2 2" xfId="7547" xr:uid="{00000000-0005-0000-0000-00006B1D0000}"/>
    <cellStyle name="0_area wise qty 30.3.08 (1)_COMODITES option 2 4 3 4 3" xfId="7548" xr:uid="{00000000-0005-0000-0000-00006C1D0000}"/>
    <cellStyle name="0_area wise qty 30.3.08 (1)_COMODITES option 2 4 3 4 3 2" xfId="7549" xr:uid="{00000000-0005-0000-0000-00006D1D0000}"/>
    <cellStyle name="0_area wise qty 30.3.08 (1)_COMODITES option 2 4 3 4 4" xfId="7550" xr:uid="{00000000-0005-0000-0000-00006E1D0000}"/>
    <cellStyle name="0_area wise qty 30.3.08 (1)_COMODITES option 2 4 3 5" xfId="7551" xr:uid="{00000000-0005-0000-0000-00006F1D0000}"/>
    <cellStyle name="0_area wise qty 30.3.08 (1)_COMODITES option 2 4 3 5 2" xfId="7552" xr:uid="{00000000-0005-0000-0000-0000701D0000}"/>
    <cellStyle name="0_area wise qty 30.3.08 (1)_COMODITES option 2 4 3 5 2 2" xfId="7553" xr:uid="{00000000-0005-0000-0000-0000711D0000}"/>
    <cellStyle name="0_area wise qty 30.3.08 (1)_COMODITES option 2 4 3 5 3" xfId="7554" xr:uid="{00000000-0005-0000-0000-0000721D0000}"/>
    <cellStyle name="0_area wise qty 30.3.08 (1)_COMODITES option 2 4 3 5 3 2" xfId="7555" xr:uid="{00000000-0005-0000-0000-0000731D0000}"/>
    <cellStyle name="0_area wise qty 30.3.08 (1)_COMODITES option 2 4 3 5 4" xfId="7556" xr:uid="{00000000-0005-0000-0000-0000741D0000}"/>
    <cellStyle name="0_area wise qty 30.3.08 (1)_COMODITES option 2 4 3 6" xfId="7557" xr:uid="{00000000-0005-0000-0000-0000751D0000}"/>
    <cellStyle name="0_area wise qty 30.3.08 (1)_COMODITES option 2 4 3 6 2" xfId="7558" xr:uid="{00000000-0005-0000-0000-0000761D0000}"/>
    <cellStyle name="0_area wise qty 30.3.08 (1)_COMODITES option 2 4 3 7" xfId="7559" xr:uid="{00000000-0005-0000-0000-0000771D0000}"/>
    <cellStyle name="0_area wise qty 30.3.08 (1)_COMODITES option 2 4 3 7 2" xfId="7560" xr:uid="{00000000-0005-0000-0000-0000781D0000}"/>
    <cellStyle name="0_area wise qty 30.3.08 (1)_COMODITES option 2 4 3 8" xfId="7561" xr:uid="{00000000-0005-0000-0000-0000791D0000}"/>
    <cellStyle name="0_area wise qty 30.3.08 (1)_COMODITES option 2 4 4" xfId="7562" xr:uid="{00000000-0005-0000-0000-00007A1D0000}"/>
    <cellStyle name="0_area wise qty 30.3.08 (1)_COMODITES option 2 4 4 2" xfId="7563" xr:uid="{00000000-0005-0000-0000-00007B1D0000}"/>
    <cellStyle name="0_area wise qty 30.3.08 (1)_COMODITES option 2 4 4 2 2" xfId="7564" xr:uid="{00000000-0005-0000-0000-00007C1D0000}"/>
    <cellStyle name="0_area wise qty 30.3.08 (1)_COMODITES option 2 4 4 2 2 2" xfId="7565" xr:uid="{00000000-0005-0000-0000-00007D1D0000}"/>
    <cellStyle name="0_area wise qty 30.3.08 (1)_COMODITES option 2 4 4 2 2 2 2" xfId="7566" xr:uid="{00000000-0005-0000-0000-00007E1D0000}"/>
    <cellStyle name="0_area wise qty 30.3.08 (1)_COMODITES option 2 4 4 2 2 3" xfId="7567" xr:uid="{00000000-0005-0000-0000-00007F1D0000}"/>
    <cellStyle name="0_area wise qty 30.3.08 (1)_COMODITES option 2 4 4 2 2 3 2" xfId="7568" xr:uid="{00000000-0005-0000-0000-0000801D0000}"/>
    <cellStyle name="0_area wise qty 30.3.08 (1)_COMODITES option 2 4 4 2 2 4" xfId="7569" xr:uid="{00000000-0005-0000-0000-0000811D0000}"/>
    <cellStyle name="0_area wise qty 30.3.08 (1)_COMODITES option 2 4 4 2 3" xfId="7570" xr:uid="{00000000-0005-0000-0000-0000821D0000}"/>
    <cellStyle name="0_area wise qty 30.3.08 (1)_COMODITES option 2 4 4 2 3 2" xfId="7571" xr:uid="{00000000-0005-0000-0000-0000831D0000}"/>
    <cellStyle name="0_area wise qty 30.3.08 (1)_COMODITES option 2 4 4 2 3 2 2" xfId="7572" xr:uid="{00000000-0005-0000-0000-0000841D0000}"/>
    <cellStyle name="0_area wise qty 30.3.08 (1)_COMODITES option 2 4 4 2 3 3" xfId="7573" xr:uid="{00000000-0005-0000-0000-0000851D0000}"/>
    <cellStyle name="0_area wise qty 30.3.08 (1)_COMODITES option 2 4 4 2 3 3 2" xfId="7574" xr:uid="{00000000-0005-0000-0000-0000861D0000}"/>
    <cellStyle name="0_area wise qty 30.3.08 (1)_COMODITES option 2 4 4 2 3 4" xfId="7575" xr:uid="{00000000-0005-0000-0000-0000871D0000}"/>
    <cellStyle name="0_area wise qty 30.3.08 (1)_COMODITES option 2 4 4 2 4" xfId="7576" xr:uid="{00000000-0005-0000-0000-0000881D0000}"/>
    <cellStyle name="0_area wise qty 30.3.08 (1)_COMODITES option 2 4 4 2 4 2" xfId="7577" xr:uid="{00000000-0005-0000-0000-0000891D0000}"/>
    <cellStyle name="0_area wise qty 30.3.08 (1)_COMODITES option 2 4 4 2 5" xfId="7578" xr:uid="{00000000-0005-0000-0000-00008A1D0000}"/>
    <cellStyle name="0_area wise qty 30.3.08 (1)_COMODITES option 2 4 4 2 5 2" xfId="7579" xr:uid="{00000000-0005-0000-0000-00008B1D0000}"/>
    <cellStyle name="0_area wise qty 30.3.08 (1)_COMODITES option 2 4 4 2 6" xfId="7580" xr:uid="{00000000-0005-0000-0000-00008C1D0000}"/>
    <cellStyle name="0_area wise qty 30.3.08 (1)_COMODITES option 2 4 4 3" xfId="7581" xr:uid="{00000000-0005-0000-0000-00008D1D0000}"/>
    <cellStyle name="0_area wise qty 30.3.08 (1)_COMODITES option 2 4 4 3 2" xfId="7582" xr:uid="{00000000-0005-0000-0000-00008E1D0000}"/>
    <cellStyle name="0_area wise qty 30.3.08 (1)_COMODITES option 2 4 4 3 2 2" xfId="7583" xr:uid="{00000000-0005-0000-0000-00008F1D0000}"/>
    <cellStyle name="0_area wise qty 30.3.08 (1)_COMODITES option 2 4 4 3 3" xfId="7584" xr:uid="{00000000-0005-0000-0000-0000901D0000}"/>
    <cellStyle name="0_area wise qty 30.3.08 (1)_COMODITES option 2 4 4 3 3 2" xfId="7585" xr:uid="{00000000-0005-0000-0000-0000911D0000}"/>
    <cellStyle name="0_area wise qty 30.3.08 (1)_COMODITES option 2 4 4 3 4" xfId="7586" xr:uid="{00000000-0005-0000-0000-0000921D0000}"/>
    <cellStyle name="0_area wise qty 30.3.08 (1)_COMODITES option 2 4 4 4" xfId="7587" xr:uid="{00000000-0005-0000-0000-0000931D0000}"/>
    <cellStyle name="0_area wise qty 30.3.08 (1)_COMODITES option 2 4 4 4 2" xfId="7588" xr:uid="{00000000-0005-0000-0000-0000941D0000}"/>
    <cellStyle name="0_area wise qty 30.3.08 (1)_COMODITES option 2 4 4 4 2 2" xfId="7589" xr:uid="{00000000-0005-0000-0000-0000951D0000}"/>
    <cellStyle name="0_area wise qty 30.3.08 (1)_COMODITES option 2 4 4 4 3" xfId="7590" xr:uid="{00000000-0005-0000-0000-0000961D0000}"/>
    <cellStyle name="0_area wise qty 30.3.08 (1)_COMODITES option 2 4 4 4 3 2" xfId="7591" xr:uid="{00000000-0005-0000-0000-0000971D0000}"/>
    <cellStyle name="0_area wise qty 30.3.08 (1)_COMODITES option 2 4 4 4 4" xfId="7592" xr:uid="{00000000-0005-0000-0000-0000981D0000}"/>
    <cellStyle name="0_area wise qty 30.3.08 (1)_COMODITES option 2 4 4 5" xfId="7593" xr:uid="{00000000-0005-0000-0000-0000991D0000}"/>
    <cellStyle name="0_area wise qty 30.3.08 (1)_COMODITES option 2 4 4 5 2" xfId="7594" xr:uid="{00000000-0005-0000-0000-00009A1D0000}"/>
    <cellStyle name="0_area wise qty 30.3.08 (1)_COMODITES option 2 4 4 5 2 2" xfId="7595" xr:uid="{00000000-0005-0000-0000-00009B1D0000}"/>
    <cellStyle name="0_area wise qty 30.3.08 (1)_COMODITES option 2 4 4 5 3" xfId="7596" xr:uid="{00000000-0005-0000-0000-00009C1D0000}"/>
    <cellStyle name="0_area wise qty 30.3.08 (1)_COMODITES option 2 4 4 5 3 2" xfId="7597" xr:uid="{00000000-0005-0000-0000-00009D1D0000}"/>
    <cellStyle name="0_area wise qty 30.3.08 (1)_COMODITES option 2 4 4 5 4" xfId="7598" xr:uid="{00000000-0005-0000-0000-00009E1D0000}"/>
    <cellStyle name="0_area wise qty 30.3.08 (1)_COMODITES option 2 4 4 6" xfId="7599" xr:uid="{00000000-0005-0000-0000-00009F1D0000}"/>
    <cellStyle name="0_area wise qty 30.3.08 (1)_COMODITES option 2 4 4 6 2" xfId="7600" xr:uid="{00000000-0005-0000-0000-0000A01D0000}"/>
    <cellStyle name="0_area wise qty 30.3.08 (1)_COMODITES option 2 4 4 7" xfId="7601" xr:uid="{00000000-0005-0000-0000-0000A11D0000}"/>
    <cellStyle name="0_area wise qty 30.3.08 (1)_COMODITES option 2 4 4 7 2" xfId="7602" xr:uid="{00000000-0005-0000-0000-0000A21D0000}"/>
    <cellStyle name="0_area wise qty 30.3.08 (1)_COMODITES option 2 4 4 8" xfId="7603" xr:uid="{00000000-0005-0000-0000-0000A31D0000}"/>
    <cellStyle name="0_area wise qty 30.3.08 (1)_COMODITES option 2 4 5" xfId="7604" xr:uid="{00000000-0005-0000-0000-0000A41D0000}"/>
    <cellStyle name="0_area wise qty 30.3.08 (1)_COMODITES option 2 4 5 2" xfId="7605" xr:uid="{00000000-0005-0000-0000-0000A51D0000}"/>
    <cellStyle name="0_area wise qty 30.3.08 (1)_COMODITES option 2 4 5 2 2" xfId="7606" xr:uid="{00000000-0005-0000-0000-0000A61D0000}"/>
    <cellStyle name="0_area wise qty 30.3.08 (1)_COMODITES option 2 4 5 2 2 2" xfId="7607" xr:uid="{00000000-0005-0000-0000-0000A71D0000}"/>
    <cellStyle name="0_area wise qty 30.3.08 (1)_COMODITES option 2 4 5 2 2 2 2" xfId="7608" xr:uid="{00000000-0005-0000-0000-0000A81D0000}"/>
    <cellStyle name="0_area wise qty 30.3.08 (1)_COMODITES option 2 4 5 2 2 3" xfId="7609" xr:uid="{00000000-0005-0000-0000-0000A91D0000}"/>
    <cellStyle name="0_area wise qty 30.3.08 (1)_COMODITES option 2 4 5 2 2 3 2" xfId="7610" xr:uid="{00000000-0005-0000-0000-0000AA1D0000}"/>
    <cellStyle name="0_area wise qty 30.3.08 (1)_COMODITES option 2 4 5 2 2 4" xfId="7611" xr:uid="{00000000-0005-0000-0000-0000AB1D0000}"/>
    <cellStyle name="0_area wise qty 30.3.08 (1)_COMODITES option 2 4 5 2 3" xfId="7612" xr:uid="{00000000-0005-0000-0000-0000AC1D0000}"/>
    <cellStyle name="0_area wise qty 30.3.08 (1)_COMODITES option 2 4 5 2 3 2" xfId="7613" xr:uid="{00000000-0005-0000-0000-0000AD1D0000}"/>
    <cellStyle name="0_area wise qty 30.3.08 (1)_COMODITES option 2 4 5 2 3 2 2" xfId="7614" xr:uid="{00000000-0005-0000-0000-0000AE1D0000}"/>
    <cellStyle name="0_area wise qty 30.3.08 (1)_COMODITES option 2 4 5 2 3 3" xfId="7615" xr:uid="{00000000-0005-0000-0000-0000AF1D0000}"/>
    <cellStyle name="0_area wise qty 30.3.08 (1)_COMODITES option 2 4 5 2 3 3 2" xfId="7616" xr:uid="{00000000-0005-0000-0000-0000B01D0000}"/>
    <cellStyle name="0_area wise qty 30.3.08 (1)_COMODITES option 2 4 5 2 3 4" xfId="7617" xr:uid="{00000000-0005-0000-0000-0000B11D0000}"/>
    <cellStyle name="0_area wise qty 30.3.08 (1)_COMODITES option 2 4 5 2 4" xfId="7618" xr:uid="{00000000-0005-0000-0000-0000B21D0000}"/>
    <cellStyle name="0_area wise qty 30.3.08 (1)_COMODITES option 2 4 5 2 4 2" xfId="7619" xr:uid="{00000000-0005-0000-0000-0000B31D0000}"/>
    <cellStyle name="0_area wise qty 30.3.08 (1)_COMODITES option 2 4 5 2 5" xfId="7620" xr:uid="{00000000-0005-0000-0000-0000B41D0000}"/>
    <cellStyle name="0_area wise qty 30.3.08 (1)_COMODITES option 2 4 5 2 5 2" xfId="7621" xr:uid="{00000000-0005-0000-0000-0000B51D0000}"/>
    <cellStyle name="0_area wise qty 30.3.08 (1)_COMODITES option 2 4 5 2 6" xfId="7622" xr:uid="{00000000-0005-0000-0000-0000B61D0000}"/>
    <cellStyle name="0_area wise qty 30.3.08 (1)_COMODITES option 2 4 5 3" xfId="7623" xr:uid="{00000000-0005-0000-0000-0000B71D0000}"/>
    <cellStyle name="0_area wise qty 30.3.08 (1)_COMODITES option 2 4 5 3 2" xfId="7624" xr:uid="{00000000-0005-0000-0000-0000B81D0000}"/>
    <cellStyle name="0_area wise qty 30.3.08 (1)_COMODITES option 2 4 5 3 2 2" xfId="7625" xr:uid="{00000000-0005-0000-0000-0000B91D0000}"/>
    <cellStyle name="0_area wise qty 30.3.08 (1)_COMODITES option 2 4 5 3 3" xfId="7626" xr:uid="{00000000-0005-0000-0000-0000BA1D0000}"/>
    <cellStyle name="0_area wise qty 30.3.08 (1)_COMODITES option 2 4 5 3 3 2" xfId="7627" xr:uid="{00000000-0005-0000-0000-0000BB1D0000}"/>
    <cellStyle name="0_area wise qty 30.3.08 (1)_COMODITES option 2 4 5 3 4" xfId="7628" xr:uid="{00000000-0005-0000-0000-0000BC1D0000}"/>
    <cellStyle name="0_area wise qty 30.3.08 (1)_COMODITES option 2 4 5 4" xfId="7629" xr:uid="{00000000-0005-0000-0000-0000BD1D0000}"/>
    <cellStyle name="0_area wise qty 30.3.08 (1)_COMODITES option 2 4 5 4 2" xfId="7630" xr:uid="{00000000-0005-0000-0000-0000BE1D0000}"/>
    <cellStyle name="0_area wise qty 30.3.08 (1)_COMODITES option 2 4 5 4 2 2" xfId="7631" xr:uid="{00000000-0005-0000-0000-0000BF1D0000}"/>
    <cellStyle name="0_area wise qty 30.3.08 (1)_COMODITES option 2 4 5 4 3" xfId="7632" xr:uid="{00000000-0005-0000-0000-0000C01D0000}"/>
    <cellStyle name="0_area wise qty 30.3.08 (1)_COMODITES option 2 4 5 4 3 2" xfId="7633" xr:uid="{00000000-0005-0000-0000-0000C11D0000}"/>
    <cellStyle name="0_area wise qty 30.3.08 (1)_COMODITES option 2 4 5 4 4" xfId="7634" xr:uid="{00000000-0005-0000-0000-0000C21D0000}"/>
    <cellStyle name="0_area wise qty 30.3.08 (1)_COMODITES option 2 4 5 5" xfId="7635" xr:uid="{00000000-0005-0000-0000-0000C31D0000}"/>
    <cellStyle name="0_area wise qty 30.3.08 (1)_COMODITES option 2 4 5 5 2" xfId="7636" xr:uid="{00000000-0005-0000-0000-0000C41D0000}"/>
    <cellStyle name="0_area wise qty 30.3.08 (1)_COMODITES option 2 4 5 5 2 2" xfId="7637" xr:uid="{00000000-0005-0000-0000-0000C51D0000}"/>
    <cellStyle name="0_area wise qty 30.3.08 (1)_COMODITES option 2 4 5 5 3" xfId="7638" xr:uid="{00000000-0005-0000-0000-0000C61D0000}"/>
    <cellStyle name="0_area wise qty 30.3.08 (1)_COMODITES option 2 4 5 5 3 2" xfId="7639" xr:uid="{00000000-0005-0000-0000-0000C71D0000}"/>
    <cellStyle name="0_area wise qty 30.3.08 (1)_COMODITES option 2 4 5 5 4" xfId="7640" xr:uid="{00000000-0005-0000-0000-0000C81D0000}"/>
    <cellStyle name="0_area wise qty 30.3.08 (1)_COMODITES option 2 4 5 6" xfId="7641" xr:uid="{00000000-0005-0000-0000-0000C91D0000}"/>
    <cellStyle name="0_area wise qty 30.3.08 (1)_COMODITES option 2 4 5 6 2" xfId="7642" xr:uid="{00000000-0005-0000-0000-0000CA1D0000}"/>
    <cellStyle name="0_area wise qty 30.3.08 (1)_COMODITES option 2 4 5 7" xfId="7643" xr:uid="{00000000-0005-0000-0000-0000CB1D0000}"/>
    <cellStyle name="0_area wise qty 30.3.08 (1)_COMODITES option 2 4 5 7 2" xfId="7644" xr:uid="{00000000-0005-0000-0000-0000CC1D0000}"/>
    <cellStyle name="0_area wise qty 30.3.08 (1)_COMODITES option 2 4 5 8" xfId="7645" xr:uid="{00000000-0005-0000-0000-0000CD1D0000}"/>
    <cellStyle name="0_area wise qty 30.3.08 (1)_COMODITES option 2 4 6" xfId="7646" xr:uid="{00000000-0005-0000-0000-0000CE1D0000}"/>
    <cellStyle name="0_area wise qty 30.3.08 (1)_COMODITES option 2 4 6 2" xfId="7647" xr:uid="{00000000-0005-0000-0000-0000CF1D0000}"/>
    <cellStyle name="0_area wise qty 30.3.08 (1)_COMODITES option 2 4 6 2 2" xfId="7648" xr:uid="{00000000-0005-0000-0000-0000D01D0000}"/>
    <cellStyle name="0_area wise qty 30.3.08 (1)_COMODITES option 2 4 6 2 2 2" xfId="7649" xr:uid="{00000000-0005-0000-0000-0000D11D0000}"/>
    <cellStyle name="0_area wise qty 30.3.08 (1)_COMODITES option 2 4 6 2 2 2 2" xfId="7650" xr:uid="{00000000-0005-0000-0000-0000D21D0000}"/>
    <cellStyle name="0_area wise qty 30.3.08 (1)_COMODITES option 2 4 6 2 2 3" xfId="7651" xr:uid="{00000000-0005-0000-0000-0000D31D0000}"/>
    <cellStyle name="0_area wise qty 30.3.08 (1)_COMODITES option 2 4 6 2 2 3 2" xfId="7652" xr:uid="{00000000-0005-0000-0000-0000D41D0000}"/>
    <cellStyle name="0_area wise qty 30.3.08 (1)_COMODITES option 2 4 6 2 2 4" xfId="7653" xr:uid="{00000000-0005-0000-0000-0000D51D0000}"/>
    <cellStyle name="0_area wise qty 30.3.08 (1)_COMODITES option 2 4 6 2 3" xfId="7654" xr:uid="{00000000-0005-0000-0000-0000D61D0000}"/>
    <cellStyle name="0_area wise qty 30.3.08 (1)_COMODITES option 2 4 6 2 3 2" xfId="7655" xr:uid="{00000000-0005-0000-0000-0000D71D0000}"/>
    <cellStyle name="0_area wise qty 30.3.08 (1)_COMODITES option 2 4 6 2 3 2 2" xfId="7656" xr:uid="{00000000-0005-0000-0000-0000D81D0000}"/>
    <cellStyle name="0_area wise qty 30.3.08 (1)_COMODITES option 2 4 6 2 3 3" xfId="7657" xr:uid="{00000000-0005-0000-0000-0000D91D0000}"/>
    <cellStyle name="0_area wise qty 30.3.08 (1)_COMODITES option 2 4 6 2 3 3 2" xfId="7658" xr:uid="{00000000-0005-0000-0000-0000DA1D0000}"/>
    <cellStyle name="0_area wise qty 30.3.08 (1)_COMODITES option 2 4 6 2 3 4" xfId="7659" xr:uid="{00000000-0005-0000-0000-0000DB1D0000}"/>
    <cellStyle name="0_area wise qty 30.3.08 (1)_COMODITES option 2 4 6 2 4" xfId="7660" xr:uid="{00000000-0005-0000-0000-0000DC1D0000}"/>
    <cellStyle name="0_area wise qty 30.3.08 (1)_COMODITES option 2 4 6 2 4 2" xfId="7661" xr:uid="{00000000-0005-0000-0000-0000DD1D0000}"/>
    <cellStyle name="0_area wise qty 30.3.08 (1)_COMODITES option 2 4 6 2 5" xfId="7662" xr:uid="{00000000-0005-0000-0000-0000DE1D0000}"/>
    <cellStyle name="0_area wise qty 30.3.08 (1)_COMODITES option 2 4 6 2 5 2" xfId="7663" xr:uid="{00000000-0005-0000-0000-0000DF1D0000}"/>
    <cellStyle name="0_area wise qty 30.3.08 (1)_COMODITES option 2 4 6 2 6" xfId="7664" xr:uid="{00000000-0005-0000-0000-0000E01D0000}"/>
    <cellStyle name="0_area wise qty 30.3.08 (1)_COMODITES option 2 4 6 3" xfId="7665" xr:uid="{00000000-0005-0000-0000-0000E11D0000}"/>
    <cellStyle name="0_area wise qty 30.3.08 (1)_COMODITES option 2 4 6 3 2" xfId="7666" xr:uid="{00000000-0005-0000-0000-0000E21D0000}"/>
    <cellStyle name="0_area wise qty 30.3.08 (1)_COMODITES option 2 4 6 3 2 2" xfId="7667" xr:uid="{00000000-0005-0000-0000-0000E31D0000}"/>
    <cellStyle name="0_area wise qty 30.3.08 (1)_COMODITES option 2 4 6 3 3" xfId="7668" xr:uid="{00000000-0005-0000-0000-0000E41D0000}"/>
    <cellStyle name="0_area wise qty 30.3.08 (1)_COMODITES option 2 4 6 3 3 2" xfId="7669" xr:uid="{00000000-0005-0000-0000-0000E51D0000}"/>
    <cellStyle name="0_area wise qty 30.3.08 (1)_COMODITES option 2 4 6 3 4" xfId="7670" xr:uid="{00000000-0005-0000-0000-0000E61D0000}"/>
    <cellStyle name="0_area wise qty 30.3.08 (1)_COMODITES option 2 4 6 4" xfId="7671" xr:uid="{00000000-0005-0000-0000-0000E71D0000}"/>
    <cellStyle name="0_area wise qty 30.3.08 (1)_COMODITES option 2 4 6 4 2" xfId="7672" xr:uid="{00000000-0005-0000-0000-0000E81D0000}"/>
    <cellStyle name="0_area wise qty 30.3.08 (1)_COMODITES option 2 4 6 4 2 2" xfId="7673" xr:uid="{00000000-0005-0000-0000-0000E91D0000}"/>
    <cellStyle name="0_area wise qty 30.3.08 (1)_COMODITES option 2 4 6 4 3" xfId="7674" xr:uid="{00000000-0005-0000-0000-0000EA1D0000}"/>
    <cellStyle name="0_area wise qty 30.3.08 (1)_COMODITES option 2 4 6 4 3 2" xfId="7675" xr:uid="{00000000-0005-0000-0000-0000EB1D0000}"/>
    <cellStyle name="0_area wise qty 30.3.08 (1)_COMODITES option 2 4 6 4 4" xfId="7676" xr:uid="{00000000-0005-0000-0000-0000EC1D0000}"/>
    <cellStyle name="0_area wise qty 30.3.08 (1)_COMODITES option 2 4 6 5" xfId="7677" xr:uid="{00000000-0005-0000-0000-0000ED1D0000}"/>
    <cellStyle name="0_area wise qty 30.3.08 (1)_COMODITES option 2 4 6 5 2" xfId="7678" xr:uid="{00000000-0005-0000-0000-0000EE1D0000}"/>
    <cellStyle name="0_area wise qty 30.3.08 (1)_COMODITES option 2 4 6 5 2 2" xfId="7679" xr:uid="{00000000-0005-0000-0000-0000EF1D0000}"/>
    <cellStyle name="0_area wise qty 30.3.08 (1)_COMODITES option 2 4 6 5 3" xfId="7680" xr:uid="{00000000-0005-0000-0000-0000F01D0000}"/>
    <cellStyle name="0_area wise qty 30.3.08 (1)_COMODITES option 2 4 6 5 3 2" xfId="7681" xr:uid="{00000000-0005-0000-0000-0000F11D0000}"/>
    <cellStyle name="0_area wise qty 30.3.08 (1)_COMODITES option 2 4 6 5 4" xfId="7682" xr:uid="{00000000-0005-0000-0000-0000F21D0000}"/>
    <cellStyle name="0_area wise qty 30.3.08 (1)_COMODITES option 2 4 6 6" xfId="7683" xr:uid="{00000000-0005-0000-0000-0000F31D0000}"/>
    <cellStyle name="0_area wise qty 30.3.08 (1)_COMODITES option 2 4 6 6 2" xfId="7684" xr:uid="{00000000-0005-0000-0000-0000F41D0000}"/>
    <cellStyle name="0_area wise qty 30.3.08 (1)_COMODITES option 2 4 6 7" xfId="7685" xr:uid="{00000000-0005-0000-0000-0000F51D0000}"/>
    <cellStyle name="0_area wise qty 30.3.08 (1)_COMODITES option 2 4 6 7 2" xfId="7686" xr:uid="{00000000-0005-0000-0000-0000F61D0000}"/>
    <cellStyle name="0_area wise qty 30.3.08 (1)_COMODITES option 2 4 6 8" xfId="7687" xr:uid="{00000000-0005-0000-0000-0000F71D0000}"/>
    <cellStyle name="0_area wise qty 30.3.08 (1)_COMODITES option 2 4 7" xfId="7688" xr:uid="{00000000-0005-0000-0000-0000F81D0000}"/>
    <cellStyle name="0_area wise qty 30.3.08 (1)_COMODITES option 2 4 7 2" xfId="7689" xr:uid="{00000000-0005-0000-0000-0000F91D0000}"/>
    <cellStyle name="0_area wise qty 30.3.08 (1)_COMODITES option 2 4 7 2 2" xfId="7690" xr:uid="{00000000-0005-0000-0000-0000FA1D0000}"/>
    <cellStyle name="0_area wise qty 30.3.08 (1)_COMODITES option 2 4 7 2 2 2" xfId="7691" xr:uid="{00000000-0005-0000-0000-0000FB1D0000}"/>
    <cellStyle name="0_area wise qty 30.3.08 (1)_COMODITES option 2 4 7 2 3" xfId="7692" xr:uid="{00000000-0005-0000-0000-0000FC1D0000}"/>
    <cellStyle name="0_area wise qty 30.3.08 (1)_COMODITES option 2 4 7 2 3 2" xfId="7693" xr:uid="{00000000-0005-0000-0000-0000FD1D0000}"/>
    <cellStyle name="0_area wise qty 30.3.08 (1)_COMODITES option 2 4 7 2 4" xfId="7694" xr:uid="{00000000-0005-0000-0000-0000FE1D0000}"/>
    <cellStyle name="0_area wise qty 30.3.08 (1)_COMODITES option 2 4 7 3" xfId="7695" xr:uid="{00000000-0005-0000-0000-0000FF1D0000}"/>
    <cellStyle name="0_area wise qty 30.3.08 (1)_COMODITES option 2 4 7 3 2" xfId="7696" xr:uid="{00000000-0005-0000-0000-0000001E0000}"/>
    <cellStyle name="0_area wise qty 30.3.08 (1)_COMODITES option 2 4 7 3 2 2" xfId="7697" xr:uid="{00000000-0005-0000-0000-0000011E0000}"/>
    <cellStyle name="0_area wise qty 30.3.08 (1)_COMODITES option 2 4 7 3 3" xfId="7698" xr:uid="{00000000-0005-0000-0000-0000021E0000}"/>
    <cellStyle name="0_area wise qty 30.3.08 (1)_COMODITES option 2 4 7 3 3 2" xfId="7699" xr:uid="{00000000-0005-0000-0000-0000031E0000}"/>
    <cellStyle name="0_area wise qty 30.3.08 (1)_COMODITES option 2 4 7 3 4" xfId="7700" xr:uid="{00000000-0005-0000-0000-0000041E0000}"/>
    <cellStyle name="0_area wise qty 30.3.08 (1)_COMODITES option 2 4 7 4" xfId="7701" xr:uid="{00000000-0005-0000-0000-0000051E0000}"/>
    <cellStyle name="0_area wise qty 30.3.08 (1)_COMODITES option 2 4 7 4 2" xfId="7702" xr:uid="{00000000-0005-0000-0000-0000061E0000}"/>
    <cellStyle name="0_area wise qty 30.3.08 (1)_COMODITES option 2 4 7 5" xfId="7703" xr:uid="{00000000-0005-0000-0000-0000071E0000}"/>
    <cellStyle name="0_area wise qty 30.3.08 (1)_COMODITES option 2 4 7 5 2" xfId="7704" xr:uid="{00000000-0005-0000-0000-0000081E0000}"/>
    <cellStyle name="0_area wise qty 30.3.08 (1)_COMODITES option 2 4 7 6" xfId="7705" xr:uid="{00000000-0005-0000-0000-0000091E0000}"/>
    <cellStyle name="0_area wise qty 30.3.08 (1)_COMODITES option 2 4 8" xfId="7706" xr:uid="{00000000-0005-0000-0000-00000A1E0000}"/>
    <cellStyle name="0_area wise qty 30.3.08 (1)_COMODITES option 2 4 8 2" xfId="7707" xr:uid="{00000000-0005-0000-0000-00000B1E0000}"/>
    <cellStyle name="0_area wise qty 30.3.08 (1)_COMODITES option 2 4 8 2 2" xfId="7708" xr:uid="{00000000-0005-0000-0000-00000C1E0000}"/>
    <cellStyle name="0_area wise qty 30.3.08 (1)_COMODITES option 2 4 8 3" xfId="7709" xr:uid="{00000000-0005-0000-0000-00000D1E0000}"/>
    <cellStyle name="0_area wise qty 30.3.08 (1)_COMODITES option 2 4 8 3 2" xfId="7710" xr:uid="{00000000-0005-0000-0000-00000E1E0000}"/>
    <cellStyle name="0_area wise qty 30.3.08 (1)_COMODITES option 2 4 8 4" xfId="7711" xr:uid="{00000000-0005-0000-0000-00000F1E0000}"/>
    <cellStyle name="0_area wise qty 30.3.08 (1)_COMODITES option 2 4 9" xfId="7712" xr:uid="{00000000-0005-0000-0000-0000101E0000}"/>
    <cellStyle name="0_area wise qty 30.3.08 (1)_COMODITES option 2 4 9 2" xfId="7713" xr:uid="{00000000-0005-0000-0000-0000111E0000}"/>
    <cellStyle name="0_area wise qty 30.3.08 (1)_COMODITES option 2 4 9 2 2" xfId="7714" xr:uid="{00000000-0005-0000-0000-0000121E0000}"/>
    <cellStyle name="0_area wise qty 30.3.08 (1)_COMODITES option 2 4 9 3" xfId="7715" xr:uid="{00000000-0005-0000-0000-0000131E0000}"/>
    <cellStyle name="0_area wise qty 30.3.08 (1)_COMODITES option 2 4 9 3 2" xfId="7716" xr:uid="{00000000-0005-0000-0000-0000141E0000}"/>
    <cellStyle name="0_area wise qty 30.3.08 (1)_COMODITES option 2 4 9 4" xfId="7717" xr:uid="{00000000-0005-0000-0000-0000151E0000}"/>
    <cellStyle name="0_area wise qty 30.3.08 (1)_COMODITES option 2 40" xfId="7718" xr:uid="{00000000-0005-0000-0000-0000161E0000}"/>
    <cellStyle name="0_area wise qty 30.3.08 (1)_COMODITES option 2 41" xfId="7719" xr:uid="{00000000-0005-0000-0000-0000171E0000}"/>
    <cellStyle name="0_area wise qty 30.3.08 (1)_COMODITES option 2 42" xfId="7720" xr:uid="{00000000-0005-0000-0000-0000181E0000}"/>
    <cellStyle name="0_area wise qty 30.3.08 (1)_COMODITES option 2 43" xfId="7721" xr:uid="{00000000-0005-0000-0000-0000191E0000}"/>
    <cellStyle name="0_area wise qty 30.3.08 (1)_COMODITES option 2 44" xfId="7722" xr:uid="{00000000-0005-0000-0000-00001A1E0000}"/>
    <cellStyle name="0_area wise qty 30.3.08 (1)_COMODITES option 2 45" xfId="7723" xr:uid="{00000000-0005-0000-0000-00001B1E0000}"/>
    <cellStyle name="0_area wise qty 30.3.08 (1)_COMODITES option 2 46" xfId="7724" xr:uid="{00000000-0005-0000-0000-00001C1E0000}"/>
    <cellStyle name="0_area wise qty 30.3.08 (1)_COMODITES option 2 47" xfId="7725" xr:uid="{00000000-0005-0000-0000-00001D1E0000}"/>
    <cellStyle name="0_area wise qty 30.3.08 (1)_COMODITES option 2 48" xfId="7726" xr:uid="{00000000-0005-0000-0000-00001E1E0000}"/>
    <cellStyle name="0_area wise qty 30.3.08 (1)_COMODITES option 2 49" xfId="7727" xr:uid="{00000000-0005-0000-0000-00001F1E0000}"/>
    <cellStyle name="0_area wise qty 30.3.08 (1)_COMODITES option 2 5" xfId="7728" xr:uid="{00000000-0005-0000-0000-0000201E0000}"/>
    <cellStyle name="0_area wise qty 30.3.08 (1)_COMODITES option 2 5 10" xfId="7729" xr:uid="{00000000-0005-0000-0000-0000211E0000}"/>
    <cellStyle name="0_area wise qty 30.3.08 (1)_COMODITES option 2 5 10 2" xfId="7730" xr:uid="{00000000-0005-0000-0000-0000221E0000}"/>
    <cellStyle name="0_area wise qty 30.3.08 (1)_COMODITES option 2 5 10 2 2" xfId="7731" xr:uid="{00000000-0005-0000-0000-0000231E0000}"/>
    <cellStyle name="0_area wise qty 30.3.08 (1)_COMODITES option 2 5 10 3" xfId="7732" xr:uid="{00000000-0005-0000-0000-0000241E0000}"/>
    <cellStyle name="0_area wise qty 30.3.08 (1)_COMODITES option 2 5 10 3 2" xfId="7733" xr:uid="{00000000-0005-0000-0000-0000251E0000}"/>
    <cellStyle name="0_area wise qty 30.3.08 (1)_COMODITES option 2 5 10 4" xfId="7734" xr:uid="{00000000-0005-0000-0000-0000261E0000}"/>
    <cellStyle name="0_area wise qty 30.3.08 (1)_COMODITES option 2 5 11" xfId="7735" xr:uid="{00000000-0005-0000-0000-0000271E0000}"/>
    <cellStyle name="0_area wise qty 30.3.08 (1)_COMODITES option 2 5 11 2" xfId="7736" xr:uid="{00000000-0005-0000-0000-0000281E0000}"/>
    <cellStyle name="0_area wise qty 30.3.08 (1)_COMODITES option 2 5 12" xfId="7737" xr:uid="{00000000-0005-0000-0000-0000291E0000}"/>
    <cellStyle name="0_area wise qty 30.3.08 (1)_COMODITES option 2 5 12 2" xfId="7738" xr:uid="{00000000-0005-0000-0000-00002A1E0000}"/>
    <cellStyle name="0_area wise qty 30.3.08 (1)_COMODITES option 2 5 13" xfId="7739" xr:uid="{00000000-0005-0000-0000-00002B1E0000}"/>
    <cellStyle name="0_area wise qty 30.3.08 (1)_COMODITES option 2 5 14" xfId="7740" xr:uid="{00000000-0005-0000-0000-00002C1E0000}"/>
    <cellStyle name="0_area wise qty 30.3.08 (1)_COMODITES option 2 5 2" xfId="7741" xr:uid="{00000000-0005-0000-0000-00002D1E0000}"/>
    <cellStyle name="0_area wise qty 30.3.08 (1)_COMODITES option 2 5 2 2" xfId="7742" xr:uid="{00000000-0005-0000-0000-00002E1E0000}"/>
    <cellStyle name="0_area wise qty 30.3.08 (1)_COMODITES option 2 5 2 2 2" xfId="7743" xr:uid="{00000000-0005-0000-0000-00002F1E0000}"/>
    <cellStyle name="0_area wise qty 30.3.08 (1)_COMODITES option 2 5 2 2 2 2" xfId="7744" xr:uid="{00000000-0005-0000-0000-0000301E0000}"/>
    <cellStyle name="0_area wise qty 30.3.08 (1)_COMODITES option 2 5 2 2 2 2 2" xfId="7745" xr:uid="{00000000-0005-0000-0000-0000311E0000}"/>
    <cellStyle name="0_area wise qty 30.3.08 (1)_COMODITES option 2 5 2 2 2 3" xfId="7746" xr:uid="{00000000-0005-0000-0000-0000321E0000}"/>
    <cellStyle name="0_area wise qty 30.3.08 (1)_COMODITES option 2 5 2 2 2 3 2" xfId="7747" xr:uid="{00000000-0005-0000-0000-0000331E0000}"/>
    <cellStyle name="0_area wise qty 30.3.08 (1)_COMODITES option 2 5 2 2 2 4" xfId="7748" xr:uid="{00000000-0005-0000-0000-0000341E0000}"/>
    <cellStyle name="0_area wise qty 30.3.08 (1)_COMODITES option 2 5 2 2 3" xfId="7749" xr:uid="{00000000-0005-0000-0000-0000351E0000}"/>
    <cellStyle name="0_area wise qty 30.3.08 (1)_COMODITES option 2 5 2 2 3 2" xfId="7750" xr:uid="{00000000-0005-0000-0000-0000361E0000}"/>
    <cellStyle name="0_area wise qty 30.3.08 (1)_COMODITES option 2 5 2 2 3 2 2" xfId="7751" xr:uid="{00000000-0005-0000-0000-0000371E0000}"/>
    <cellStyle name="0_area wise qty 30.3.08 (1)_COMODITES option 2 5 2 2 3 3" xfId="7752" xr:uid="{00000000-0005-0000-0000-0000381E0000}"/>
    <cellStyle name="0_area wise qty 30.3.08 (1)_COMODITES option 2 5 2 2 3 3 2" xfId="7753" xr:uid="{00000000-0005-0000-0000-0000391E0000}"/>
    <cellStyle name="0_area wise qty 30.3.08 (1)_COMODITES option 2 5 2 2 3 4" xfId="7754" xr:uid="{00000000-0005-0000-0000-00003A1E0000}"/>
    <cellStyle name="0_area wise qty 30.3.08 (1)_COMODITES option 2 5 2 2 4" xfId="7755" xr:uid="{00000000-0005-0000-0000-00003B1E0000}"/>
    <cellStyle name="0_area wise qty 30.3.08 (1)_COMODITES option 2 5 2 2 4 2" xfId="7756" xr:uid="{00000000-0005-0000-0000-00003C1E0000}"/>
    <cellStyle name="0_area wise qty 30.3.08 (1)_COMODITES option 2 5 2 2 5" xfId="7757" xr:uid="{00000000-0005-0000-0000-00003D1E0000}"/>
    <cellStyle name="0_area wise qty 30.3.08 (1)_COMODITES option 2 5 2 2 5 2" xfId="7758" xr:uid="{00000000-0005-0000-0000-00003E1E0000}"/>
    <cellStyle name="0_area wise qty 30.3.08 (1)_COMODITES option 2 5 2 2 6" xfId="7759" xr:uid="{00000000-0005-0000-0000-00003F1E0000}"/>
    <cellStyle name="0_area wise qty 30.3.08 (1)_COMODITES option 2 5 2 3" xfId="7760" xr:uid="{00000000-0005-0000-0000-0000401E0000}"/>
    <cellStyle name="0_area wise qty 30.3.08 (1)_COMODITES option 2 5 2 3 2" xfId="7761" xr:uid="{00000000-0005-0000-0000-0000411E0000}"/>
    <cellStyle name="0_area wise qty 30.3.08 (1)_COMODITES option 2 5 2 3 2 2" xfId="7762" xr:uid="{00000000-0005-0000-0000-0000421E0000}"/>
    <cellStyle name="0_area wise qty 30.3.08 (1)_COMODITES option 2 5 2 3 3" xfId="7763" xr:uid="{00000000-0005-0000-0000-0000431E0000}"/>
    <cellStyle name="0_area wise qty 30.3.08 (1)_COMODITES option 2 5 2 3 3 2" xfId="7764" xr:uid="{00000000-0005-0000-0000-0000441E0000}"/>
    <cellStyle name="0_area wise qty 30.3.08 (1)_COMODITES option 2 5 2 3 4" xfId="7765" xr:uid="{00000000-0005-0000-0000-0000451E0000}"/>
    <cellStyle name="0_area wise qty 30.3.08 (1)_COMODITES option 2 5 2 4" xfId="7766" xr:uid="{00000000-0005-0000-0000-0000461E0000}"/>
    <cellStyle name="0_area wise qty 30.3.08 (1)_COMODITES option 2 5 2 4 2" xfId="7767" xr:uid="{00000000-0005-0000-0000-0000471E0000}"/>
    <cellStyle name="0_area wise qty 30.3.08 (1)_COMODITES option 2 5 2 4 2 2" xfId="7768" xr:uid="{00000000-0005-0000-0000-0000481E0000}"/>
    <cellStyle name="0_area wise qty 30.3.08 (1)_COMODITES option 2 5 2 4 3" xfId="7769" xr:uid="{00000000-0005-0000-0000-0000491E0000}"/>
    <cellStyle name="0_area wise qty 30.3.08 (1)_COMODITES option 2 5 2 4 3 2" xfId="7770" xr:uid="{00000000-0005-0000-0000-00004A1E0000}"/>
    <cellStyle name="0_area wise qty 30.3.08 (1)_COMODITES option 2 5 2 4 4" xfId="7771" xr:uid="{00000000-0005-0000-0000-00004B1E0000}"/>
    <cellStyle name="0_area wise qty 30.3.08 (1)_COMODITES option 2 5 2 5" xfId="7772" xr:uid="{00000000-0005-0000-0000-00004C1E0000}"/>
    <cellStyle name="0_area wise qty 30.3.08 (1)_COMODITES option 2 5 2 5 2" xfId="7773" xr:uid="{00000000-0005-0000-0000-00004D1E0000}"/>
    <cellStyle name="0_area wise qty 30.3.08 (1)_COMODITES option 2 5 2 5 2 2" xfId="7774" xr:uid="{00000000-0005-0000-0000-00004E1E0000}"/>
    <cellStyle name="0_area wise qty 30.3.08 (1)_COMODITES option 2 5 2 5 3" xfId="7775" xr:uid="{00000000-0005-0000-0000-00004F1E0000}"/>
    <cellStyle name="0_area wise qty 30.3.08 (1)_COMODITES option 2 5 2 5 3 2" xfId="7776" xr:uid="{00000000-0005-0000-0000-0000501E0000}"/>
    <cellStyle name="0_area wise qty 30.3.08 (1)_COMODITES option 2 5 2 5 4" xfId="7777" xr:uid="{00000000-0005-0000-0000-0000511E0000}"/>
    <cellStyle name="0_area wise qty 30.3.08 (1)_COMODITES option 2 5 2 6" xfId="7778" xr:uid="{00000000-0005-0000-0000-0000521E0000}"/>
    <cellStyle name="0_area wise qty 30.3.08 (1)_COMODITES option 2 5 2 6 2" xfId="7779" xr:uid="{00000000-0005-0000-0000-0000531E0000}"/>
    <cellStyle name="0_area wise qty 30.3.08 (1)_COMODITES option 2 5 2 7" xfId="7780" xr:uid="{00000000-0005-0000-0000-0000541E0000}"/>
    <cellStyle name="0_area wise qty 30.3.08 (1)_COMODITES option 2 5 2 7 2" xfId="7781" xr:uid="{00000000-0005-0000-0000-0000551E0000}"/>
    <cellStyle name="0_area wise qty 30.3.08 (1)_COMODITES option 2 5 2 8" xfId="7782" xr:uid="{00000000-0005-0000-0000-0000561E0000}"/>
    <cellStyle name="0_area wise qty 30.3.08 (1)_COMODITES option 2 5 3" xfId="7783" xr:uid="{00000000-0005-0000-0000-0000571E0000}"/>
    <cellStyle name="0_area wise qty 30.3.08 (1)_COMODITES option 2 5 3 2" xfId="7784" xr:uid="{00000000-0005-0000-0000-0000581E0000}"/>
    <cellStyle name="0_area wise qty 30.3.08 (1)_COMODITES option 2 5 3 2 2" xfId="7785" xr:uid="{00000000-0005-0000-0000-0000591E0000}"/>
    <cellStyle name="0_area wise qty 30.3.08 (1)_COMODITES option 2 5 3 2 2 2" xfId="7786" xr:uid="{00000000-0005-0000-0000-00005A1E0000}"/>
    <cellStyle name="0_area wise qty 30.3.08 (1)_COMODITES option 2 5 3 2 2 2 2" xfId="7787" xr:uid="{00000000-0005-0000-0000-00005B1E0000}"/>
    <cellStyle name="0_area wise qty 30.3.08 (1)_COMODITES option 2 5 3 2 2 3" xfId="7788" xr:uid="{00000000-0005-0000-0000-00005C1E0000}"/>
    <cellStyle name="0_area wise qty 30.3.08 (1)_COMODITES option 2 5 3 2 2 3 2" xfId="7789" xr:uid="{00000000-0005-0000-0000-00005D1E0000}"/>
    <cellStyle name="0_area wise qty 30.3.08 (1)_COMODITES option 2 5 3 2 2 4" xfId="7790" xr:uid="{00000000-0005-0000-0000-00005E1E0000}"/>
    <cellStyle name="0_area wise qty 30.3.08 (1)_COMODITES option 2 5 3 2 3" xfId="7791" xr:uid="{00000000-0005-0000-0000-00005F1E0000}"/>
    <cellStyle name="0_area wise qty 30.3.08 (1)_COMODITES option 2 5 3 2 3 2" xfId="7792" xr:uid="{00000000-0005-0000-0000-0000601E0000}"/>
    <cellStyle name="0_area wise qty 30.3.08 (1)_COMODITES option 2 5 3 2 3 2 2" xfId="7793" xr:uid="{00000000-0005-0000-0000-0000611E0000}"/>
    <cellStyle name="0_area wise qty 30.3.08 (1)_COMODITES option 2 5 3 2 3 3" xfId="7794" xr:uid="{00000000-0005-0000-0000-0000621E0000}"/>
    <cellStyle name="0_area wise qty 30.3.08 (1)_COMODITES option 2 5 3 2 3 3 2" xfId="7795" xr:uid="{00000000-0005-0000-0000-0000631E0000}"/>
    <cellStyle name="0_area wise qty 30.3.08 (1)_COMODITES option 2 5 3 2 3 4" xfId="7796" xr:uid="{00000000-0005-0000-0000-0000641E0000}"/>
    <cellStyle name="0_area wise qty 30.3.08 (1)_COMODITES option 2 5 3 2 4" xfId="7797" xr:uid="{00000000-0005-0000-0000-0000651E0000}"/>
    <cellStyle name="0_area wise qty 30.3.08 (1)_COMODITES option 2 5 3 2 4 2" xfId="7798" xr:uid="{00000000-0005-0000-0000-0000661E0000}"/>
    <cellStyle name="0_area wise qty 30.3.08 (1)_COMODITES option 2 5 3 2 5" xfId="7799" xr:uid="{00000000-0005-0000-0000-0000671E0000}"/>
    <cellStyle name="0_area wise qty 30.3.08 (1)_COMODITES option 2 5 3 2 5 2" xfId="7800" xr:uid="{00000000-0005-0000-0000-0000681E0000}"/>
    <cellStyle name="0_area wise qty 30.3.08 (1)_COMODITES option 2 5 3 2 6" xfId="7801" xr:uid="{00000000-0005-0000-0000-0000691E0000}"/>
    <cellStyle name="0_area wise qty 30.3.08 (1)_COMODITES option 2 5 3 3" xfId="7802" xr:uid="{00000000-0005-0000-0000-00006A1E0000}"/>
    <cellStyle name="0_area wise qty 30.3.08 (1)_COMODITES option 2 5 3 3 2" xfId="7803" xr:uid="{00000000-0005-0000-0000-00006B1E0000}"/>
    <cellStyle name="0_area wise qty 30.3.08 (1)_COMODITES option 2 5 3 3 2 2" xfId="7804" xr:uid="{00000000-0005-0000-0000-00006C1E0000}"/>
    <cellStyle name="0_area wise qty 30.3.08 (1)_COMODITES option 2 5 3 3 3" xfId="7805" xr:uid="{00000000-0005-0000-0000-00006D1E0000}"/>
    <cellStyle name="0_area wise qty 30.3.08 (1)_COMODITES option 2 5 3 3 3 2" xfId="7806" xr:uid="{00000000-0005-0000-0000-00006E1E0000}"/>
    <cellStyle name="0_area wise qty 30.3.08 (1)_COMODITES option 2 5 3 3 4" xfId="7807" xr:uid="{00000000-0005-0000-0000-00006F1E0000}"/>
    <cellStyle name="0_area wise qty 30.3.08 (1)_COMODITES option 2 5 3 4" xfId="7808" xr:uid="{00000000-0005-0000-0000-0000701E0000}"/>
    <cellStyle name="0_area wise qty 30.3.08 (1)_COMODITES option 2 5 3 4 2" xfId="7809" xr:uid="{00000000-0005-0000-0000-0000711E0000}"/>
    <cellStyle name="0_area wise qty 30.3.08 (1)_COMODITES option 2 5 3 4 2 2" xfId="7810" xr:uid="{00000000-0005-0000-0000-0000721E0000}"/>
    <cellStyle name="0_area wise qty 30.3.08 (1)_COMODITES option 2 5 3 4 3" xfId="7811" xr:uid="{00000000-0005-0000-0000-0000731E0000}"/>
    <cellStyle name="0_area wise qty 30.3.08 (1)_COMODITES option 2 5 3 4 3 2" xfId="7812" xr:uid="{00000000-0005-0000-0000-0000741E0000}"/>
    <cellStyle name="0_area wise qty 30.3.08 (1)_COMODITES option 2 5 3 4 4" xfId="7813" xr:uid="{00000000-0005-0000-0000-0000751E0000}"/>
    <cellStyle name="0_area wise qty 30.3.08 (1)_COMODITES option 2 5 3 5" xfId="7814" xr:uid="{00000000-0005-0000-0000-0000761E0000}"/>
    <cellStyle name="0_area wise qty 30.3.08 (1)_COMODITES option 2 5 3 5 2" xfId="7815" xr:uid="{00000000-0005-0000-0000-0000771E0000}"/>
    <cellStyle name="0_area wise qty 30.3.08 (1)_COMODITES option 2 5 3 5 2 2" xfId="7816" xr:uid="{00000000-0005-0000-0000-0000781E0000}"/>
    <cellStyle name="0_area wise qty 30.3.08 (1)_COMODITES option 2 5 3 5 3" xfId="7817" xr:uid="{00000000-0005-0000-0000-0000791E0000}"/>
    <cellStyle name="0_area wise qty 30.3.08 (1)_COMODITES option 2 5 3 5 3 2" xfId="7818" xr:uid="{00000000-0005-0000-0000-00007A1E0000}"/>
    <cellStyle name="0_area wise qty 30.3.08 (1)_COMODITES option 2 5 3 5 4" xfId="7819" xr:uid="{00000000-0005-0000-0000-00007B1E0000}"/>
    <cellStyle name="0_area wise qty 30.3.08 (1)_COMODITES option 2 5 3 6" xfId="7820" xr:uid="{00000000-0005-0000-0000-00007C1E0000}"/>
    <cellStyle name="0_area wise qty 30.3.08 (1)_COMODITES option 2 5 3 6 2" xfId="7821" xr:uid="{00000000-0005-0000-0000-00007D1E0000}"/>
    <cellStyle name="0_area wise qty 30.3.08 (1)_COMODITES option 2 5 3 7" xfId="7822" xr:uid="{00000000-0005-0000-0000-00007E1E0000}"/>
    <cellStyle name="0_area wise qty 30.3.08 (1)_COMODITES option 2 5 3 7 2" xfId="7823" xr:uid="{00000000-0005-0000-0000-00007F1E0000}"/>
    <cellStyle name="0_area wise qty 30.3.08 (1)_COMODITES option 2 5 3 8" xfId="7824" xr:uid="{00000000-0005-0000-0000-0000801E0000}"/>
    <cellStyle name="0_area wise qty 30.3.08 (1)_COMODITES option 2 5 4" xfId="7825" xr:uid="{00000000-0005-0000-0000-0000811E0000}"/>
    <cellStyle name="0_area wise qty 30.3.08 (1)_COMODITES option 2 5 4 2" xfId="7826" xr:uid="{00000000-0005-0000-0000-0000821E0000}"/>
    <cellStyle name="0_area wise qty 30.3.08 (1)_COMODITES option 2 5 4 2 2" xfId="7827" xr:uid="{00000000-0005-0000-0000-0000831E0000}"/>
    <cellStyle name="0_area wise qty 30.3.08 (1)_COMODITES option 2 5 4 2 2 2" xfId="7828" xr:uid="{00000000-0005-0000-0000-0000841E0000}"/>
    <cellStyle name="0_area wise qty 30.3.08 (1)_COMODITES option 2 5 4 2 2 2 2" xfId="7829" xr:uid="{00000000-0005-0000-0000-0000851E0000}"/>
    <cellStyle name="0_area wise qty 30.3.08 (1)_COMODITES option 2 5 4 2 2 3" xfId="7830" xr:uid="{00000000-0005-0000-0000-0000861E0000}"/>
    <cellStyle name="0_area wise qty 30.3.08 (1)_COMODITES option 2 5 4 2 2 3 2" xfId="7831" xr:uid="{00000000-0005-0000-0000-0000871E0000}"/>
    <cellStyle name="0_area wise qty 30.3.08 (1)_COMODITES option 2 5 4 2 2 4" xfId="7832" xr:uid="{00000000-0005-0000-0000-0000881E0000}"/>
    <cellStyle name="0_area wise qty 30.3.08 (1)_COMODITES option 2 5 4 2 3" xfId="7833" xr:uid="{00000000-0005-0000-0000-0000891E0000}"/>
    <cellStyle name="0_area wise qty 30.3.08 (1)_COMODITES option 2 5 4 2 3 2" xfId="7834" xr:uid="{00000000-0005-0000-0000-00008A1E0000}"/>
    <cellStyle name="0_area wise qty 30.3.08 (1)_COMODITES option 2 5 4 2 3 2 2" xfId="7835" xr:uid="{00000000-0005-0000-0000-00008B1E0000}"/>
    <cellStyle name="0_area wise qty 30.3.08 (1)_COMODITES option 2 5 4 2 3 3" xfId="7836" xr:uid="{00000000-0005-0000-0000-00008C1E0000}"/>
    <cellStyle name="0_area wise qty 30.3.08 (1)_COMODITES option 2 5 4 2 3 3 2" xfId="7837" xr:uid="{00000000-0005-0000-0000-00008D1E0000}"/>
    <cellStyle name="0_area wise qty 30.3.08 (1)_COMODITES option 2 5 4 2 3 4" xfId="7838" xr:uid="{00000000-0005-0000-0000-00008E1E0000}"/>
    <cellStyle name="0_area wise qty 30.3.08 (1)_COMODITES option 2 5 4 2 4" xfId="7839" xr:uid="{00000000-0005-0000-0000-00008F1E0000}"/>
    <cellStyle name="0_area wise qty 30.3.08 (1)_COMODITES option 2 5 4 2 4 2" xfId="7840" xr:uid="{00000000-0005-0000-0000-0000901E0000}"/>
    <cellStyle name="0_area wise qty 30.3.08 (1)_COMODITES option 2 5 4 2 5" xfId="7841" xr:uid="{00000000-0005-0000-0000-0000911E0000}"/>
    <cellStyle name="0_area wise qty 30.3.08 (1)_COMODITES option 2 5 4 2 5 2" xfId="7842" xr:uid="{00000000-0005-0000-0000-0000921E0000}"/>
    <cellStyle name="0_area wise qty 30.3.08 (1)_COMODITES option 2 5 4 2 6" xfId="7843" xr:uid="{00000000-0005-0000-0000-0000931E0000}"/>
    <cellStyle name="0_area wise qty 30.3.08 (1)_COMODITES option 2 5 4 3" xfId="7844" xr:uid="{00000000-0005-0000-0000-0000941E0000}"/>
    <cellStyle name="0_area wise qty 30.3.08 (1)_COMODITES option 2 5 4 3 2" xfId="7845" xr:uid="{00000000-0005-0000-0000-0000951E0000}"/>
    <cellStyle name="0_area wise qty 30.3.08 (1)_COMODITES option 2 5 4 3 2 2" xfId="7846" xr:uid="{00000000-0005-0000-0000-0000961E0000}"/>
    <cellStyle name="0_area wise qty 30.3.08 (1)_COMODITES option 2 5 4 3 3" xfId="7847" xr:uid="{00000000-0005-0000-0000-0000971E0000}"/>
    <cellStyle name="0_area wise qty 30.3.08 (1)_COMODITES option 2 5 4 3 3 2" xfId="7848" xr:uid="{00000000-0005-0000-0000-0000981E0000}"/>
    <cellStyle name="0_area wise qty 30.3.08 (1)_COMODITES option 2 5 4 3 4" xfId="7849" xr:uid="{00000000-0005-0000-0000-0000991E0000}"/>
    <cellStyle name="0_area wise qty 30.3.08 (1)_COMODITES option 2 5 4 4" xfId="7850" xr:uid="{00000000-0005-0000-0000-00009A1E0000}"/>
    <cellStyle name="0_area wise qty 30.3.08 (1)_COMODITES option 2 5 4 4 2" xfId="7851" xr:uid="{00000000-0005-0000-0000-00009B1E0000}"/>
    <cellStyle name="0_area wise qty 30.3.08 (1)_COMODITES option 2 5 4 4 2 2" xfId="7852" xr:uid="{00000000-0005-0000-0000-00009C1E0000}"/>
    <cellStyle name="0_area wise qty 30.3.08 (1)_COMODITES option 2 5 4 4 3" xfId="7853" xr:uid="{00000000-0005-0000-0000-00009D1E0000}"/>
    <cellStyle name="0_area wise qty 30.3.08 (1)_COMODITES option 2 5 4 4 3 2" xfId="7854" xr:uid="{00000000-0005-0000-0000-00009E1E0000}"/>
    <cellStyle name="0_area wise qty 30.3.08 (1)_COMODITES option 2 5 4 4 4" xfId="7855" xr:uid="{00000000-0005-0000-0000-00009F1E0000}"/>
    <cellStyle name="0_area wise qty 30.3.08 (1)_COMODITES option 2 5 4 5" xfId="7856" xr:uid="{00000000-0005-0000-0000-0000A01E0000}"/>
    <cellStyle name="0_area wise qty 30.3.08 (1)_COMODITES option 2 5 4 5 2" xfId="7857" xr:uid="{00000000-0005-0000-0000-0000A11E0000}"/>
    <cellStyle name="0_area wise qty 30.3.08 (1)_COMODITES option 2 5 4 5 2 2" xfId="7858" xr:uid="{00000000-0005-0000-0000-0000A21E0000}"/>
    <cellStyle name="0_area wise qty 30.3.08 (1)_COMODITES option 2 5 4 5 3" xfId="7859" xr:uid="{00000000-0005-0000-0000-0000A31E0000}"/>
    <cellStyle name="0_area wise qty 30.3.08 (1)_COMODITES option 2 5 4 5 3 2" xfId="7860" xr:uid="{00000000-0005-0000-0000-0000A41E0000}"/>
    <cellStyle name="0_area wise qty 30.3.08 (1)_COMODITES option 2 5 4 5 4" xfId="7861" xr:uid="{00000000-0005-0000-0000-0000A51E0000}"/>
    <cellStyle name="0_area wise qty 30.3.08 (1)_COMODITES option 2 5 4 6" xfId="7862" xr:uid="{00000000-0005-0000-0000-0000A61E0000}"/>
    <cellStyle name="0_area wise qty 30.3.08 (1)_COMODITES option 2 5 4 6 2" xfId="7863" xr:uid="{00000000-0005-0000-0000-0000A71E0000}"/>
    <cellStyle name="0_area wise qty 30.3.08 (1)_COMODITES option 2 5 4 7" xfId="7864" xr:uid="{00000000-0005-0000-0000-0000A81E0000}"/>
    <cellStyle name="0_area wise qty 30.3.08 (1)_COMODITES option 2 5 4 7 2" xfId="7865" xr:uid="{00000000-0005-0000-0000-0000A91E0000}"/>
    <cellStyle name="0_area wise qty 30.3.08 (1)_COMODITES option 2 5 4 8" xfId="7866" xr:uid="{00000000-0005-0000-0000-0000AA1E0000}"/>
    <cellStyle name="0_area wise qty 30.3.08 (1)_COMODITES option 2 5 5" xfId="7867" xr:uid="{00000000-0005-0000-0000-0000AB1E0000}"/>
    <cellStyle name="0_area wise qty 30.3.08 (1)_COMODITES option 2 5 5 2" xfId="7868" xr:uid="{00000000-0005-0000-0000-0000AC1E0000}"/>
    <cellStyle name="0_area wise qty 30.3.08 (1)_COMODITES option 2 5 5 2 2" xfId="7869" xr:uid="{00000000-0005-0000-0000-0000AD1E0000}"/>
    <cellStyle name="0_area wise qty 30.3.08 (1)_COMODITES option 2 5 5 2 2 2" xfId="7870" xr:uid="{00000000-0005-0000-0000-0000AE1E0000}"/>
    <cellStyle name="0_area wise qty 30.3.08 (1)_COMODITES option 2 5 5 2 2 2 2" xfId="7871" xr:uid="{00000000-0005-0000-0000-0000AF1E0000}"/>
    <cellStyle name="0_area wise qty 30.3.08 (1)_COMODITES option 2 5 5 2 2 3" xfId="7872" xr:uid="{00000000-0005-0000-0000-0000B01E0000}"/>
    <cellStyle name="0_area wise qty 30.3.08 (1)_COMODITES option 2 5 5 2 2 3 2" xfId="7873" xr:uid="{00000000-0005-0000-0000-0000B11E0000}"/>
    <cellStyle name="0_area wise qty 30.3.08 (1)_COMODITES option 2 5 5 2 2 4" xfId="7874" xr:uid="{00000000-0005-0000-0000-0000B21E0000}"/>
    <cellStyle name="0_area wise qty 30.3.08 (1)_COMODITES option 2 5 5 2 3" xfId="7875" xr:uid="{00000000-0005-0000-0000-0000B31E0000}"/>
    <cellStyle name="0_area wise qty 30.3.08 (1)_COMODITES option 2 5 5 2 3 2" xfId="7876" xr:uid="{00000000-0005-0000-0000-0000B41E0000}"/>
    <cellStyle name="0_area wise qty 30.3.08 (1)_COMODITES option 2 5 5 2 3 2 2" xfId="7877" xr:uid="{00000000-0005-0000-0000-0000B51E0000}"/>
    <cellStyle name="0_area wise qty 30.3.08 (1)_COMODITES option 2 5 5 2 3 3" xfId="7878" xr:uid="{00000000-0005-0000-0000-0000B61E0000}"/>
    <cellStyle name="0_area wise qty 30.3.08 (1)_COMODITES option 2 5 5 2 3 3 2" xfId="7879" xr:uid="{00000000-0005-0000-0000-0000B71E0000}"/>
    <cellStyle name="0_area wise qty 30.3.08 (1)_COMODITES option 2 5 5 2 3 4" xfId="7880" xr:uid="{00000000-0005-0000-0000-0000B81E0000}"/>
    <cellStyle name="0_area wise qty 30.3.08 (1)_COMODITES option 2 5 5 2 4" xfId="7881" xr:uid="{00000000-0005-0000-0000-0000B91E0000}"/>
    <cellStyle name="0_area wise qty 30.3.08 (1)_COMODITES option 2 5 5 2 4 2" xfId="7882" xr:uid="{00000000-0005-0000-0000-0000BA1E0000}"/>
    <cellStyle name="0_area wise qty 30.3.08 (1)_COMODITES option 2 5 5 2 5" xfId="7883" xr:uid="{00000000-0005-0000-0000-0000BB1E0000}"/>
    <cellStyle name="0_area wise qty 30.3.08 (1)_COMODITES option 2 5 5 2 5 2" xfId="7884" xr:uid="{00000000-0005-0000-0000-0000BC1E0000}"/>
    <cellStyle name="0_area wise qty 30.3.08 (1)_COMODITES option 2 5 5 2 6" xfId="7885" xr:uid="{00000000-0005-0000-0000-0000BD1E0000}"/>
    <cellStyle name="0_area wise qty 30.3.08 (1)_COMODITES option 2 5 5 3" xfId="7886" xr:uid="{00000000-0005-0000-0000-0000BE1E0000}"/>
    <cellStyle name="0_area wise qty 30.3.08 (1)_COMODITES option 2 5 5 3 2" xfId="7887" xr:uid="{00000000-0005-0000-0000-0000BF1E0000}"/>
    <cellStyle name="0_area wise qty 30.3.08 (1)_COMODITES option 2 5 5 3 2 2" xfId="7888" xr:uid="{00000000-0005-0000-0000-0000C01E0000}"/>
    <cellStyle name="0_area wise qty 30.3.08 (1)_COMODITES option 2 5 5 3 3" xfId="7889" xr:uid="{00000000-0005-0000-0000-0000C11E0000}"/>
    <cellStyle name="0_area wise qty 30.3.08 (1)_COMODITES option 2 5 5 3 3 2" xfId="7890" xr:uid="{00000000-0005-0000-0000-0000C21E0000}"/>
    <cellStyle name="0_area wise qty 30.3.08 (1)_COMODITES option 2 5 5 3 4" xfId="7891" xr:uid="{00000000-0005-0000-0000-0000C31E0000}"/>
    <cellStyle name="0_area wise qty 30.3.08 (1)_COMODITES option 2 5 5 4" xfId="7892" xr:uid="{00000000-0005-0000-0000-0000C41E0000}"/>
    <cellStyle name="0_area wise qty 30.3.08 (1)_COMODITES option 2 5 5 4 2" xfId="7893" xr:uid="{00000000-0005-0000-0000-0000C51E0000}"/>
    <cellStyle name="0_area wise qty 30.3.08 (1)_COMODITES option 2 5 5 4 2 2" xfId="7894" xr:uid="{00000000-0005-0000-0000-0000C61E0000}"/>
    <cellStyle name="0_area wise qty 30.3.08 (1)_COMODITES option 2 5 5 4 3" xfId="7895" xr:uid="{00000000-0005-0000-0000-0000C71E0000}"/>
    <cellStyle name="0_area wise qty 30.3.08 (1)_COMODITES option 2 5 5 4 3 2" xfId="7896" xr:uid="{00000000-0005-0000-0000-0000C81E0000}"/>
    <cellStyle name="0_area wise qty 30.3.08 (1)_COMODITES option 2 5 5 4 4" xfId="7897" xr:uid="{00000000-0005-0000-0000-0000C91E0000}"/>
    <cellStyle name="0_area wise qty 30.3.08 (1)_COMODITES option 2 5 5 5" xfId="7898" xr:uid="{00000000-0005-0000-0000-0000CA1E0000}"/>
    <cellStyle name="0_area wise qty 30.3.08 (1)_COMODITES option 2 5 5 5 2" xfId="7899" xr:uid="{00000000-0005-0000-0000-0000CB1E0000}"/>
    <cellStyle name="0_area wise qty 30.3.08 (1)_COMODITES option 2 5 5 5 2 2" xfId="7900" xr:uid="{00000000-0005-0000-0000-0000CC1E0000}"/>
    <cellStyle name="0_area wise qty 30.3.08 (1)_COMODITES option 2 5 5 5 3" xfId="7901" xr:uid="{00000000-0005-0000-0000-0000CD1E0000}"/>
    <cellStyle name="0_area wise qty 30.3.08 (1)_COMODITES option 2 5 5 5 3 2" xfId="7902" xr:uid="{00000000-0005-0000-0000-0000CE1E0000}"/>
    <cellStyle name="0_area wise qty 30.3.08 (1)_COMODITES option 2 5 5 5 4" xfId="7903" xr:uid="{00000000-0005-0000-0000-0000CF1E0000}"/>
    <cellStyle name="0_area wise qty 30.3.08 (1)_COMODITES option 2 5 5 6" xfId="7904" xr:uid="{00000000-0005-0000-0000-0000D01E0000}"/>
    <cellStyle name="0_area wise qty 30.3.08 (1)_COMODITES option 2 5 5 6 2" xfId="7905" xr:uid="{00000000-0005-0000-0000-0000D11E0000}"/>
    <cellStyle name="0_area wise qty 30.3.08 (1)_COMODITES option 2 5 5 7" xfId="7906" xr:uid="{00000000-0005-0000-0000-0000D21E0000}"/>
    <cellStyle name="0_area wise qty 30.3.08 (1)_COMODITES option 2 5 5 7 2" xfId="7907" xr:uid="{00000000-0005-0000-0000-0000D31E0000}"/>
    <cellStyle name="0_area wise qty 30.3.08 (1)_COMODITES option 2 5 5 8" xfId="7908" xr:uid="{00000000-0005-0000-0000-0000D41E0000}"/>
    <cellStyle name="0_area wise qty 30.3.08 (1)_COMODITES option 2 5 6" xfId="7909" xr:uid="{00000000-0005-0000-0000-0000D51E0000}"/>
    <cellStyle name="0_area wise qty 30.3.08 (1)_COMODITES option 2 5 6 2" xfId="7910" xr:uid="{00000000-0005-0000-0000-0000D61E0000}"/>
    <cellStyle name="0_area wise qty 30.3.08 (1)_COMODITES option 2 5 6 2 2" xfId="7911" xr:uid="{00000000-0005-0000-0000-0000D71E0000}"/>
    <cellStyle name="0_area wise qty 30.3.08 (1)_COMODITES option 2 5 6 2 2 2" xfId="7912" xr:uid="{00000000-0005-0000-0000-0000D81E0000}"/>
    <cellStyle name="0_area wise qty 30.3.08 (1)_COMODITES option 2 5 6 2 2 2 2" xfId="7913" xr:uid="{00000000-0005-0000-0000-0000D91E0000}"/>
    <cellStyle name="0_area wise qty 30.3.08 (1)_COMODITES option 2 5 6 2 2 3" xfId="7914" xr:uid="{00000000-0005-0000-0000-0000DA1E0000}"/>
    <cellStyle name="0_area wise qty 30.3.08 (1)_COMODITES option 2 5 6 2 2 3 2" xfId="7915" xr:uid="{00000000-0005-0000-0000-0000DB1E0000}"/>
    <cellStyle name="0_area wise qty 30.3.08 (1)_COMODITES option 2 5 6 2 2 4" xfId="7916" xr:uid="{00000000-0005-0000-0000-0000DC1E0000}"/>
    <cellStyle name="0_area wise qty 30.3.08 (1)_COMODITES option 2 5 6 2 3" xfId="7917" xr:uid="{00000000-0005-0000-0000-0000DD1E0000}"/>
    <cellStyle name="0_area wise qty 30.3.08 (1)_COMODITES option 2 5 6 2 3 2" xfId="7918" xr:uid="{00000000-0005-0000-0000-0000DE1E0000}"/>
    <cellStyle name="0_area wise qty 30.3.08 (1)_COMODITES option 2 5 6 2 3 2 2" xfId="7919" xr:uid="{00000000-0005-0000-0000-0000DF1E0000}"/>
    <cellStyle name="0_area wise qty 30.3.08 (1)_COMODITES option 2 5 6 2 3 3" xfId="7920" xr:uid="{00000000-0005-0000-0000-0000E01E0000}"/>
    <cellStyle name="0_area wise qty 30.3.08 (1)_COMODITES option 2 5 6 2 3 3 2" xfId="7921" xr:uid="{00000000-0005-0000-0000-0000E11E0000}"/>
    <cellStyle name="0_area wise qty 30.3.08 (1)_COMODITES option 2 5 6 2 3 4" xfId="7922" xr:uid="{00000000-0005-0000-0000-0000E21E0000}"/>
    <cellStyle name="0_area wise qty 30.3.08 (1)_COMODITES option 2 5 6 2 4" xfId="7923" xr:uid="{00000000-0005-0000-0000-0000E31E0000}"/>
    <cellStyle name="0_area wise qty 30.3.08 (1)_COMODITES option 2 5 6 2 4 2" xfId="7924" xr:uid="{00000000-0005-0000-0000-0000E41E0000}"/>
    <cellStyle name="0_area wise qty 30.3.08 (1)_COMODITES option 2 5 6 2 5" xfId="7925" xr:uid="{00000000-0005-0000-0000-0000E51E0000}"/>
    <cellStyle name="0_area wise qty 30.3.08 (1)_COMODITES option 2 5 6 2 5 2" xfId="7926" xr:uid="{00000000-0005-0000-0000-0000E61E0000}"/>
    <cellStyle name="0_area wise qty 30.3.08 (1)_COMODITES option 2 5 6 2 6" xfId="7927" xr:uid="{00000000-0005-0000-0000-0000E71E0000}"/>
    <cellStyle name="0_area wise qty 30.3.08 (1)_COMODITES option 2 5 6 3" xfId="7928" xr:uid="{00000000-0005-0000-0000-0000E81E0000}"/>
    <cellStyle name="0_area wise qty 30.3.08 (1)_COMODITES option 2 5 6 3 2" xfId="7929" xr:uid="{00000000-0005-0000-0000-0000E91E0000}"/>
    <cellStyle name="0_area wise qty 30.3.08 (1)_COMODITES option 2 5 6 3 2 2" xfId="7930" xr:uid="{00000000-0005-0000-0000-0000EA1E0000}"/>
    <cellStyle name="0_area wise qty 30.3.08 (1)_COMODITES option 2 5 6 3 3" xfId="7931" xr:uid="{00000000-0005-0000-0000-0000EB1E0000}"/>
    <cellStyle name="0_area wise qty 30.3.08 (1)_COMODITES option 2 5 6 3 3 2" xfId="7932" xr:uid="{00000000-0005-0000-0000-0000EC1E0000}"/>
    <cellStyle name="0_area wise qty 30.3.08 (1)_COMODITES option 2 5 6 3 4" xfId="7933" xr:uid="{00000000-0005-0000-0000-0000ED1E0000}"/>
    <cellStyle name="0_area wise qty 30.3.08 (1)_COMODITES option 2 5 6 4" xfId="7934" xr:uid="{00000000-0005-0000-0000-0000EE1E0000}"/>
    <cellStyle name="0_area wise qty 30.3.08 (1)_COMODITES option 2 5 6 4 2" xfId="7935" xr:uid="{00000000-0005-0000-0000-0000EF1E0000}"/>
    <cellStyle name="0_area wise qty 30.3.08 (1)_COMODITES option 2 5 6 4 2 2" xfId="7936" xr:uid="{00000000-0005-0000-0000-0000F01E0000}"/>
    <cellStyle name="0_area wise qty 30.3.08 (1)_COMODITES option 2 5 6 4 3" xfId="7937" xr:uid="{00000000-0005-0000-0000-0000F11E0000}"/>
    <cellStyle name="0_area wise qty 30.3.08 (1)_COMODITES option 2 5 6 4 3 2" xfId="7938" xr:uid="{00000000-0005-0000-0000-0000F21E0000}"/>
    <cellStyle name="0_area wise qty 30.3.08 (1)_COMODITES option 2 5 6 4 4" xfId="7939" xr:uid="{00000000-0005-0000-0000-0000F31E0000}"/>
    <cellStyle name="0_area wise qty 30.3.08 (1)_COMODITES option 2 5 6 5" xfId="7940" xr:uid="{00000000-0005-0000-0000-0000F41E0000}"/>
    <cellStyle name="0_area wise qty 30.3.08 (1)_COMODITES option 2 5 6 5 2" xfId="7941" xr:uid="{00000000-0005-0000-0000-0000F51E0000}"/>
    <cellStyle name="0_area wise qty 30.3.08 (1)_COMODITES option 2 5 6 5 2 2" xfId="7942" xr:uid="{00000000-0005-0000-0000-0000F61E0000}"/>
    <cellStyle name="0_area wise qty 30.3.08 (1)_COMODITES option 2 5 6 5 3" xfId="7943" xr:uid="{00000000-0005-0000-0000-0000F71E0000}"/>
    <cellStyle name="0_area wise qty 30.3.08 (1)_COMODITES option 2 5 6 5 3 2" xfId="7944" xr:uid="{00000000-0005-0000-0000-0000F81E0000}"/>
    <cellStyle name="0_area wise qty 30.3.08 (1)_COMODITES option 2 5 6 5 4" xfId="7945" xr:uid="{00000000-0005-0000-0000-0000F91E0000}"/>
    <cellStyle name="0_area wise qty 30.3.08 (1)_COMODITES option 2 5 6 6" xfId="7946" xr:uid="{00000000-0005-0000-0000-0000FA1E0000}"/>
    <cellStyle name="0_area wise qty 30.3.08 (1)_COMODITES option 2 5 6 6 2" xfId="7947" xr:uid="{00000000-0005-0000-0000-0000FB1E0000}"/>
    <cellStyle name="0_area wise qty 30.3.08 (1)_COMODITES option 2 5 6 7" xfId="7948" xr:uid="{00000000-0005-0000-0000-0000FC1E0000}"/>
    <cellStyle name="0_area wise qty 30.3.08 (1)_COMODITES option 2 5 6 7 2" xfId="7949" xr:uid="{00000000-0005-0000-0000-0000FD1E0000}"/>
    <cellStyle name="0_area wise qty 30.3.08 (1)_COMODITES option 2 5 6 8" xfId="7950" xr:uid="{00000000-0005-0000-0000-0000FE1E0000}"/>
    <cellStyle name="0_area wise qty 30.3.08 (1)_COMODITES option 2 5 7" xfId="7951" xr:uid="{00000000-0005-0000-0000-0000FF1E0000}"/>
    <cellStyle name="0_area wise qty 30.3.08 (1)_COMODITES option 2 5 7 2" xfId="7952" xr:uid="{00000000-0005-0000-0000-0000001F0000}"/>
    <cellStyle name="0_area wise qty 30.3.08 (1)_COMODITES option 2 5 7 2 2" xfId="7953" xr:uid="{00000000-0005-0000-0000-0000011F0000}"/>
    <cellStyle name="0_area wise qty 30.3.08 (1)_COMODITES option 2 5 7 2 2 2" xfId="7954" xr:uid="{00000000-0005-0000-0000-0000021F0000}"/>
    <cellStyle name="0_area wise qty 30.3.08 (1)_COMODITES option 2 5 7 2 3" xfId="7955" xr:uid="{00000000-0005-0000-0000-0000031F0000}"/>
    <cellStyle name="0_area wise qty 30.3.08 (1)_COMODITES option 2 5 7 2 3 2" xfId="7956" xr:uid="{00000000-0005-0000-0000-0000041F0000}"/>
    <cellStyle name="0_area wise qty 30.3.08 (1)_COMODITES option 2 5 7 2 4" xfId="7957" xr:uid="{00000000-0005-0000-0000-0000051F0000}"/>
    <cellStyle name="0_area wise qty 30.3.08 (1)_COMODITES option 2 5 7 3" xfId="7958" xr:uid="{00000000-0005-0000-0000-0000061F0000}"/>
    <cellStyle name="0_area wise qty 30.3.08 (1)_COMODITES option 2 5 7 3 2" xfId="7959" xr:uid="{00000000-0005-0000-0000-0000071F0000}"/>
    <cellStyle name="0_area wise qty 30.3.08 (1)_COMODITES option 2 5 7 3 2 2" xfId="7960" xr:uid="{00000000-0005-0000-0000-0000081F0000}"/>
    <cellStyle name="0_area wise qty 30.3.08 (1)_COMODITES option 2 5 7 3 3" xfId="7961" xr:uid="{00000000-0005-0000-0000-0000091F0000}"/>
    <cellStyle name="0_area wise qty 30.3.08 (1)_COMODITES option 2 5 7 3 3 2" xfId="7962" xr:uid="{00000000-0005-0000-0000-00000A1F0000}"/>
    <cellStyle name="0_area wise qty 30.3.08 (1)_COMODITES option 2 5 7 3 4" xfId="7963" xr:uid="{00000000-0005-0000-0000-00000B1F0000}"/>
    <cellStyle name="0_area wise qty 30.3.08 (1)_COMODITES option 2 5 7 4" xfId="7964" xr:uid="{00000000-0005-0000-0000-00000C1F0000}"/>
    <cellStyle name="0_area wise qty 30.3.08 (1)_COMODITES option 2 5 7 4 2" xfId="7965" xr:uid="{00000000-0005-0000-0000-00000D1F0000}"/>
    <cellStyle name="0_area wise qty 30.3.08 (1)_COMODITES option 2 5 7 5" xfId="7966" xr:uid="{00000000-0005-0000-0000-00000E1F0000}"/>
    <cellStyle name="0_area wise qty 30.3.08 (1)_COMODITES option 2 5 7 5 2" xfId="7967" xr:uid="{00000000-0005-0000-0000-00000F1F0000}"/>
    <cellStyle name="0_area wise qty 30.3.08 (1)_COMODITES option 2 5 7 6" xfId="7968" xr:uid="{00000000-0005-0000-0000-0000101F0000}"/>
    <cellStyle name="0_area wise qty 30.3.08 (1)_COMODITES option 2 5 8" xfId="7969" xr:uid="{00000000-0005-0000-0000-0000111F0000}"/>
    <cellStyle name="0_area wise qty 30.3.08 (1)_COMODITES option 2 5 8 2" xfId="7970" xr:uid="{00000000-0005-0000-0000-0000121F0000}"/>
    <cellStyle name="0_area wise qty 30.3.08 (1)_COMODITES option 2 5 8 2 2" xfId="7971" xr:uid="{00000000-0005-0000-0000-0000131F0000}"/>
    <cellStyle name="0_area wise qty 30.3.08 (1)_COMODITES option 2 5 8 3" xfId="7972" xr:uid="{00000000-0005-0000-0000-0000141F0000}"/>
    <cellStyle name="0_area wise qty 30.3.08 (1)_COMODITES option 2 5 8 3 2" xfId="7973" xr:uid="{00000000-0005-0000-0000-0000151F0000}"/>
    <cellStyle name="0_area wise qty 30.3.08 (1)_COMODITES option 2 5 8 4" xfId="7974" xr:uid="{00000000-0005-0000-0000-0000161F0000}"/>
    <cellStyle name="0_area wise qty 30.3.08 (1)_COMODITES option 2 5 9" xfId="7975" xr:uid="{00000000-0005-0000-0000-0000171F0000}"/>
    <cellStyle name="0_area wise qty 30.3.08 (1)_COMODITES option 2 5 9 2" xfId="7976" xr:uid="{00000000-0005-0000-0000-0000181F0000}"/>
    <cellStyle name="0_area wise qty 30.3.08 (1)_COMODITES option 2 5 9 2 2" xfId="7977" xr:uid="{00000000-0005-0000-0000-0000191F0000}"/>
    <cellStyle name="0_area wise qty 30.3.08 (1)_COMODITES option 2 5 9 3" xfId="7978" xr:uid="{00000000-0005-0000-0000-00001A1F0000}"/>
    <cellStyle name="0_area wise qty 30.3.08 (1)_COMODITES option 2 5 9 3 2" xfId="7979" xr:uid="{00000000-0005-0000-0000-00001B1F0000}"/>
    <cellStyle name="0_area wise qty 30.3.08 (1)_COMODITES option 2 5 9 4" xfId="7980" xr:uid="{00000000-0005-0000-0000-00001C1F0000}"/>
    <cellStyle name="0_area wise qty 30.3.08 (1)_COMODITES option 2 50" xfId="7981" xr:uid="{00000000-0005-0000-0000-00001D1F0000}"/>
    <cellStyle name="0_area wise qty 30.3.08 (1)_COMODITES option 2 51" xfId="7982" xr:uid="{00000000-0005-0000-0000-00001E1F0000}"/>
    <cellStyle name="0_area wise qty 30.3.08 (1)_COMODITES option 2 52" xfId="7983" xr:uid="{00000000-0005-0000-0000-00001F1F0000}"/>
    <cellStyle name="0_area wise qty 30.3.08 (1)_COMODITES option 2 53" xfId="7984" xr:uid="{00000000-0005-0000-0000-0000201F0000}"/>
    <cellStyle name="0_area wise qty 30.3.08 (1)_COMODITES option 2 54" xfId="7985" xr:uid="{00000000-0005-0000-0000-0000211F0000}"/>
    <cellStyle name="0_area wise qty 30.3.08 (1)_COMODITES option 2 55" xfId="7986" xr:uid="{00000000-0005-0000-0000-0000221F0000}"/>
    <cellStyle name="0_area wise qty 30.3.08 (1)_COMODITES option 2 56" xfId="7987" xr:uid="{00000000-0005-0000-0000-0000231F0000}"/>
    <cellStyle name="0_area wise qty 30.3.08 (1)_COMODITES option 2 57" xfId="7988" xr:uid="{00000000-0005-0000-0000-0000241F0000}"/>
    <cellStyle name="0_area wise qty 30.3.08 (1)_COMODITES option 2 58" xfId="7989" xr:uid="{00000000-0005-0000-0000-0000251F0000}"/>
    <cellStyle name="0_area wise qty 30.3.08 (1)_COMODITES option 2 59" xfId="7990" xr:uid="{00000000-0005-0000-0000-0000261F0000}"/>
    <cellStyle name="0_area wise qty 30.3.08 (1)_COMODITES option 2 6" xfId="7991" xr:uid="{00000000-0005-0000-0000-0000271F0000}"/>
    <cellStyle name="0_area wise qty 30.3.08 (1)_COMODITES option 2 6 2" xfId="7992" xr:uid="{00000000-0005-0000-0000-0000281F0000}"/>
    <cellStyle name="0_area wise qty 30.3.08 (1)_COMODITES option 2 6 2 2" xfId="7993" xr:uid="{00000000-0005-0000-0000-0000291F0000}"/>
    <cellStyle name="0_area wise qty 30.3.08 (1)_COMODITES option 2 6 2 2 2" xfId="7994" xr:uid="{00000000-0005-0000-0000-00002A1F0000}"/>
    <cellStyle name="0_area wise qty 30.3.08 (1)_COMODITES option 2 6 2 2 2 2" xfId="7995" xr:uid="{00000000-0005-0000-0000-00002B1F0000}"/>
    <cellStyle name="0_area wise qty 30.3.08 (1)_COMODITES option 2 6 2 2 3" xfId="7996" xr:uid="{00000000-0005-0000-0000-00002C1F0000}"/>
    <cellStyle name="0_area wise qty 30.3.08 (1)_COMODITES option 2 6 2 2 3 2" xfId="7997" xr:uid="{00000000-0005-0000-0000-00002D1F0000}"/>
    <cellStyle name="0_area wise qty 30.3.08 (1)_COMODITES option 2 6 2 2 4" xfId="7998" xr:uid="{00000000-0005-0000-0000-00002E1F0000}"/>
    <cellStyle name="0_area wise qty 30.3.08 (1)_COMODITES option 2 6 2 3" xfId="7999" xr:uid="{00000000-0005-0000-0000-00002F1F0000}"/>
    <cellStyle name="0_area wise qty 30.3.08 (1)_COMODITES option 2 6 2 3 2" xfId="8000" xr:uid="{00000000-0005-0000-0000-0000301F0000}"/>
    <cellStyle name="0_area wise qty 30.3.08 (1)_COMODITES option 2 6 2 3 2 2" xfId="8001" xr:uid="{00000000-0005-0000-0000-0000311F0000}"/>
    <cellStyle name="0_area wise qty 30.3.08 (1)_COMODITES option 2 6 2 3 3" xfId="8002" xr:uid="{00000000-0005-0000-0000-0000321F0000}"/>
    <cellStyle name="0_area wise qty 30.3.08 (1)_COMODITES option 2 6 2 3 3 2" xfId="8003" xr:uid="{00000000-0005-0000-0000-0000331F0000}"/>
    <cellStyle name="0_area wise qty 30.3.08 (1)_COMODITES option 2 6 2 3 4" xfId="8004" xr:uid="{00000000-0005-0000-0000-0000341F0000}"/>
    <cellStyle name="0_area wise qty 30.3.08 (1)_COMODITES option 2 6 2 4" xfId="8005" xr:uid="{00000000-0005-0000-0000-0000351F0000}"/>
    <cellStyle name="0_area wise qty 30.3.08 (1)_COMODITES option 2 6 2 4 2" xfId="8006" xr:uid="{00000000-0005-0000-0000-0000361F0000}"/>
    <cellStyle name="0_area wise qty 30.3.08 (1)_COMODITES option 2 6 2 5" xfId="8007" xr:uid="{00000000-0005-0000-0000-0000371F0000}"/>
    <cellStyle name="0_area wise qty 30.3.08 (1)_COMODITES option 2 6 2 5 2" xfId="8008" xr:uid="{00000000-0005-0000-0000-0000381F0000}"/>
    <cellStyle name="0_area wise qty 30.3.08 (1)_COMODITES option 2 6 2 6" xfId="8009" xr:uid="{00000000-0005-0000-0000-0000391F0000}"/>
    <cellStyle name="0_area wise qty 30.3.08 (1)_COMODITES option 2 6 3" xfId="8010" xr:uid="{00000000-0005-0000-0000-00003A1F0000}"/>
    <cellStyle name="0_area wise qty 30.3.08 (1)_COMODITES option 2 6 3 2" xfId="8011" xr:uid="{00000000-0005-0000-0000-00003B1F0000}"/>
    <cellStyle name="0_area wise qty 30.3.08 (1)_COMODITES option 2 6 3 2 2" xfId="8012" xr:uid="{00000000-0005-0000-0000-00003C1F0000}"/>
    <cellStyle name="0_area wise qty 30.3.08 (1)_COMODITES option 2 6 3 3" xfId="8013" xr:uid="{00000000-0005-0000-0000-00003D1F0000}"/>
    <cellStyle name="0_area wise qty 30.3.08 (1)_COMODITES option 2 6 3 3 2" xfId="8014" xr:uid="{00000000-0005-0000-0000-00003E1F0000}"/>
    <cellStyle name="0_area wise qty 30.3.08 (1)_COMODITES option 2 6 3 4" xfId="8015" xr:uid="{00000000-0005-0000-0000-00003F1F0000}"/>
    <cellStyle name="0_area wise qty 30.3.08 (1)_COMODITES option 2 6 4" xfId="8016" xr:uid="{00000000-0005-0000-0000-0000401F0000}"/>
    <cellStyle name="0_area wise qty 30.3.08 (1)_COMODITES option 2 6 4 2" xfId="8017" xr:uid="{00000000-0005-0000-0000-0000411F0000}"/>
    <cellStyle name="0_area wise qty 30.3.08 (1)_COMODITES option 2 6 4 2 2" xfId="8018" xr:uid="{00000000-0005-0000-0000-0000421F0000}"/>
    <cellStyle name="0_area wise qty 30.3.08 (1)_COMODITES option 2 6 4 3" xfId="8019" xr:uid="{00000000-0005-0000-0000-0000431F0000}"/>
    <cellStyle name="0_area wise qty 30.3.08 (1)_COMODITES option 2 6 4 3 2" xfId="8020" xr:uid="{00000000-0005-0000-0000-0000441F0000}"/>
    <cellStyle name="0_area wise qty 30.3.08 (1)_COMODITES option 2 6 4 4" xfId="8021" xr:uid="{00000000-0005-0000-0000-0000451F0000}"/>
    <cellStyle name="0_area wise qty 30.3.08 (1)_COMODITES option 2 6 5" xfId="8022" xr:uid="{00000000-0005-0000-0000-0000461F0000}"/>
    <cellStyle name="0_area wise qty 30.3.08 (1)_COMODITES option 2 6 5 2" xfId="8023" xr:uid="{00000000-0005-0000-0000-0000471F0000}"/>
    <cellStyle name="0_area wise qty 30.3.08 (1)_COMODITES option 2 6 5 2 2" xfId="8024" xr:uid="{00000000-0005-0000-0000-0000481F0000}"/>
    <cellStyle name="0_area wise qty 30.3.08 (1)_COMODITES option 2 6 5 3" xfId="8025" xr:uid="{00000000-0005-0000-0000-0000491F0000}"/>
    <cellStyle name="0_area wise qty 30.3.08 (1)_COMODITES option 2 6 5 3 2" xfId="8026" xr:uid="{00000000-0005-0000-0000-00004A1F0000}"/>
    <cellStyle name="0_area wise qty 30.3.08 (1)_COMODITES option 2 6 5 4" xfId="8027" xr:uid="{00000000-0005-0000-0000-00004B1F0000}"/>
    <cellStyle name="0_area wise qty 30.3.08 (1)_COMODITES option 2 6 6" xfId="8028" xr:uid="{00000000-0005-0000-0000-00004C1F0000}"/>
    <cellStyle name="0_area wise qty 30.3.08 (1)_COMODITES option 2 6 6 2" xfId="8029" xr:uid="{00000000-0005-0000-0000-00004D1F0000}"/>
    <cellStyle name="0_area wise qty 30.3.08 (1)_COMODITES option 2 6 7" xfId="8030" xr:uid="{00000000-0005-0000-0000-00004E1F0000}"/>
    <cellStyle name="0_area wise qty 30.3.08 (1)_COMODITES option 2 6 7 2" xfId="8031" xr:uid="{00000000-0005-0000-0000-00004F1F0000}"/>
    <cellStyle name="0_area wise qty 30.3.08 (1)_COMODITES option 2 6 8" xfId="8032" xr:uid="{00000000-0005-0000-0000-0000501F0000}"/>
    <cellStyle name="0_area wise qty 30.3.08 (1)_COMODITES option 2 60" xfId="8033" xr:uid="{00000000-0005-0000-0000-0000511F0000}"/>
    <cellStyle name="0_area wise qty 30.3.08 (1)_COMODITES option 2 61" xfId="8034" xr:uid="{00000000-0005-0000-0000-0000521F0000}"/>
    <cellStyle name="0_area wise qty 30.3.08 (1)_COMODITES option 2 62" xfId="8035" xr:uid="{00000000-0005-0000-0000-0000531F0000}"/>
    <cellStyle name="0_area wise qty 30.3.08 (1)_COMODITES option 2 63" xfId="8036" xr:uid="{00000000-0005-0000-0000-0000541F0000}"/>
    <cellStyle name="0_area wise qty 30.3.08 (1)_COMODITES option 2 64" xfId="8037" xr:uid="{00000000-0005-0000-0000-0000551F0000}"/>
    <cellStyle name="0_area wise qty 30.3.08 (1)_COMODITES option 2 65" xfId="8038" xr:uid="{00000000-0005-0000-0000-0000561F0000}"/>
    <cellStyle name="0_area wise qty 30.3.08 (1)_COMODITES option 2 66" xfId="8039" xr:uid="{00000000-0005-0000-0000-0000571F0000}"/>
    <cellStyle name="0_area wise qty 30.3.08 (1)_COMODITES option 2 67" xfId="8040" xr:uid="{00000000-0005-0000-0000-0000581F0000}"/>
    <cellStyle name="0_area wise qty 30.3.08 (1)_COMODITES option 2 68" xfId="8041" xr:uid="{00000000-0005-0000-0000-0000591F0000}"/>
    <cellStyle name="0_area wise qty 30.3.08 (1)_COMODITES option 2 69" xfId="8042" xr:uid="{00000000-0005-0000-0000-00005A1F0000}"/>
    <cellStyle name="0_area wise qty 30.3.08 (1)_COMODITES option 2 7" xfId="8043" xr:uid="{00000000-0005-0000-0000-00005B1F0000}"/>
    <cellStyle name="0_area wise qty 30.3.08 (1)_COMODITES option 2 7 2" xfId="8044" xr:uid="{00000000-0005-0000-0000-00005C1F0000}"/>
    <cellStyle name="0_area wise qty 30.3.08 (1)_COMODITES option 2 7 2 2" xfId="8045" xr:uid="{00000000-0005-0000-0000-00005D1F0000}"/>
    <cellStyle name="0_area wise qty 30.3.08 (1)_COMODITES option 2 7 2 2 2" xfId="8046" xr:uid="{00000000-0005-0000-0000-00005E1F0000}"/>
    <cellStyle name="0_area wise qty 30.3.08 (1)_COMODITES option 2 7 2 3" xfId="8047" xr:uid="{00000000-0005-0000-0000-00005F1F0000}"/>
    <cellStyle name="0_area wise qty 30.3.08 (1)_COMODITES option 2 7 2 3 2" xfId="8048" xr:uid="{00000000-0005-0000-0000-0000601F0000}"/>
    <cellStyle name="0_area wise qty 30.3.08 (1)_COMODITES option 2 7 2 4" xfId="8049" xr:uid="{00000000-0005-0000-0000-0000611F0000}"/>
    <cellStyle name="0_area wise qty 30.3.08 (1)_COMODITES option 2 7 3" xfId="8050" xr:uid="{00000000-0005-0000-0000-0000621F0000}"/>
    <cellStyle name="0_area wise qty 30.3.08 (1)_COMODITES option 2 7 3 2" xfId="8051" xr:uid="{00000000-0005-0000-0000-0000631F0000}"/>
    <cellStyle name="0_area wise qty 30.3.08 (1)_COMODITES option 2 7 3 2 2" xfId="8052" xr:uid="{00000000-0005-0000-0000-0000641F0000}"/>
    <cellStyle name="0_area wise qty 30.3.08 (1)_COMODITES option 2 7 3 3" xfId="8053" xr:uid="{00000000-0005-0000-0000-0000651F0000}"/>
    <cellStyle name="0_area wise qty 30.3.08 (1)_COMODITES option 2 7 3 3 2" xfId="8054" xr:uid="{00000000-0005-0000-0000-0000661F0000}"/>
    <cellStyle name="0_area wise qty 30.3.08 (1)_COMODITES option 2 7 3 4" xfId="8055" xr:uid="{00000000-0005-0000-0000-0000671F0000}"/>
    <cellStyle name="0_area wise qty 30.3.08 (1)_COMODITES option 2 7 4" xfId="8056" xr:uid="{00000000-0005-0000-0000-0000681F0000}"/>
    <cellStyle name="0_area wise qty 30.3.08 (1)_COMODITES option 2 7 4 2" xfId="8057" xr:uid="{00000000-0005-0000-0000-0000691F0000}"/>
    <cellStyle name="0_area wise qty 30.3.08 (1)_COMODITES option 2 7 5" xfId="8058" xr:uid="{00000000-0005-0000-0000-00006A1F0000}"/>
    <cellStyle name="0_area wise qty 30.3.08 (1)_COMODITES option 2 7 5 2" xfId="8059" xr:uid="{00000000-0005-0000-0000-00006B1F0000}"/>
    <cellStyle name="0_area wise qty 30.3.08 (1)_COMODITES option 2 7 6" xfId="8060" xr:uid="{00000000-0005-0000-0000-00006C1F0000}"/>
    <cellStyle name="0_area wise qty 30.3.08 (1)_COMODITES option 2 70" xfId="8061" xr:uid="{00000000-0005-0000-0000-00006D1F0000}"/>
    <cellStyle name="0_area wise qty 30.3.08 (1)_COMODITES option 2 71" xfId="8062" xr:uid="{00000000-0005-0000-0000-00006E1F0000}"/>
    <cellStyle name="0_area wise qty 30.3.08 (1)_COMODITES option 2 72" xfId="8063" xr:uid="{00000000-0005-0000-0000-00006F1F0000}"/>
    <cellStyle name="0_area wise qty 30.3.08 (1)_COMODITES option 2 73" xfId="8064" xr:uid="{00000000-0005-0000-0000-0000701F0000}"/>
    <cellStyle name="0_area wise qty 30.3.08 (1)_COMODITES option 2 74" xfId="8065" xr:uid="{00000000-0005-0000-0000-0000711F0000}"/>
    <cellStyle name="0_area wise qty 30.3.08 (1)_COMODITES option 2 75" xfId="8066" xr:uid="{00000000-0005-0000-0000-0000721F0000}"/>
    <cellStyle name="0_area wise qty 30.3.08 (1)_COMODITES option 2 76" xfId="8067" xr:uid="{00000000-0005-0000-0000-0000731F0000}"/>
    <cellStyle name="0_area wise qty 30.3.08 (1)_COMODITES option 2 77" xfId="8068" xr:uid="{00000000-0005-0000-0000-0000741F0000}"/>
    <cellStyle name="0_area wise qty 30.3.08 (1)_COMODITES option 2 78" xfId="8069" xr:uid="{00000000-0005-0000-0000-0000751F0000}"/>
    <cellStyle name="0_area wise qty 30.3.08 (1)_COMODITES option 2 79" xfId="8070" xr:uid="{00000000-0005-0000-0000-0000761F0000}"/>
    <cellStyle name="0_area wise qty 30.3.08 (1)_COMODITES option 2 8" xfId="8071" xr:uid="{00000000-0005-0000-0000-0000771F0000}"/>
    <cellStyle name="0_area wise qty 30.3.08 (1)_COMODITES option 2 8 2" xfId="8072" xr:uid="{00000000-0005-0000-0000-0000781F0000}"/>
    <cellStyle name="0_area wise qty 30.3.08 (1)_COMODITES option 2 8 2 2" xfId="8073" xr:uid="{00000000-0005-0000-0000-0000791F0000}"/>
    <cellStyle name="0_area wise qty 30.3.08 (1)_COMODITES option 2 8 2 2 2" xfId="8074" xr:uid="{00000000-0005-0000-0000-00007A1F0000}"/>
    <cellStyle name="0_area wise qty 30.3.08 (1)_COMODITES option 2 8 2 3" xfId="8075" xr:uid="{00000000-0005-0000-0000-00007B1F0000}"/>
    <cellStyle name="0_area wise qty 30.3.08 (1)_COMODITES option 2 8 2 3 2" xfId="8076" xr:uid="{00000000-0005-0000-0000-00007C1F0000}"/>
    <cellStyle name="0_area wise qty 30.3.08 (1)_COMODITES option 2 8 2 4" xfId="8077" xr:uid="{00000000-0005-0000-0000-00007D1F0000}"/>
    <cellStyle name="0_area wise qty 30.3.08 (1)_COMODITES option 2 8 3" xfId="8078" xr:uid="{00000000-0005-0000-0000-00007E1F0000}"/>
    <cellStyle name="0_area wise qty 30.3.08 (1)_COMODITES option 2 8 3 2" xfId="8079" xr:uid="{00000000-0005-0000-0000-00007F1F0000}"/>
    <cellStyle name="0_area wise qty 30.3.08 (1)_COMODITES option 2 8 3 2 2" xfId="8080" xr:uid="{00000000-0005-0000-0000-0000801F0000}"/>
    <cellStyle name="0_area wise qty 30.3.08 (1)_COMODITES option 2 8 3 3" xfId="8081" xr:uid="{00000000-0005-0000-0000-0000811F0000}"/>
    <cellStyle name="0_area wise qty 30.3.08 (1)_COMODITES option 2 8 3 3 2" xfId="8082" xr:uid="{00000000-0005-0000-0000-0000821F0000}"/>
    <cellStyle name="0_area wise qty 30.3.08 (1)_COMODITES option 2 8 3 4" xfId="8083" xr:uid="{00000000-0005-0000-0000-0000831F0000}"/>
    <cellStyle name="0_area wise qty 30.3.08 (1)_COMODITES option 2 8 4" xfId="8084" xr:uid="{00000000-0005-0000-0000-0000841F0000}"/>
    <cellStyle name="0_area wise qty 30.3.08 (1)_COMODITES option 2 8 4 2" xfId="8085" xr:uid="{00000000-0005-0000-0000-0000851F0000}"/>
    <cellStyle name="0_area wise qty 30.3.08 (1)_COMODITES option 2 8 5" xfId="8086" xr:uid="{00000000-0005-0000-0000-0000861F0000}"/>
    <cellStyle name="0_area wise qty 30.3.08 (1)_COMODITES option 2 8 5 2" xfId="8087" xr:uid="{00000000-0005-0000-0000-0000871F0000}"/>
    <cellStyle name="0_area wise qty 30.3.08 (1)_COMODITES option 2 8 6" xfId="8088" xr:uid="{00000000-0005-0000-0000-0000881F0000}"/>
    <cellStyle name="0_area wise qty 30.3.08 (1)_COMODITES option 2 9" xfId="8089" xr:uid="{00000000-0005-0000-0000-0000891F0000}"/>
    <cellStyle name="0_area wise qty 30.3.08 (1)_COMODITES option 2 9 2" xfId="8090" xr:uid="{00000000-0005-0000-0000-00008A1F0000}"/>
    <cellStyle name="0_area wise qty 30.3.08 (1)_COMODITES option 2 9 2 2" xfId="8091" xr:uid="{00000000-0005-0000-0000-00008B1F0000}"/>
    <cellStyle name="0_area wise qty 30.3.08 (1)_COMODITES option 2 9 3" xfId="8092" xr:uid="{00000000-0005-0000-0000-00008C1F0000}"/>
    <cellStyle name="0_area wise qty 30.3.08 (1)_COMODITES option 2 9 3 2" xfId="8093" xr:uid="{00000000-0005-0000-0000-00008D1F0000}"/>
    <cellStyle name="0_area wise qty 30.3.08 (1)_COMODITES option 2 9 4" xfId="8094" xr:uid="{00000000-0005-0000-0000-00008E1F0000}"/>
    <cellStyle name="0_area wise qty 30.3.08 (1)_ORG CHART FOR CEO MEETING" xfId="8095" xr:uid="{00000000-0005-0000-0000-00008F1F0000}"/>
    <cellStyle name="0_area wise qty 30.3.08 (1)_ORG CHART FOR CEO MEETING 2" xfId="8096" xr:uid="{00000000-0005-0000-0000-0000901F0000}"/>
    <cellStyle name="0_area wise qty 30.3.08 (1)_ORG CHART FOR CEO MEETING 2 2" xfId="8097" xr:uid="{00000000-0005-0000-0000-0000911F0000}"/>
    <cellStyle name="0_area wise qty 30.3.08 (1)_ORG CHART FOR CEO MEETING 2 2 2" xfId="8098" xr:uid="{00000000-0005-0000-0000-0000921F0000}"/>
    <cellStyle name="0_area wise qty 30.3.08 (1)_ORG CHART FOR CEO MEETING 2 2 2 2" xfId="8099" xr:uid="{00000000-0005-0000-0000-0000931F0000}"/>
    <cellStyle name="0_area wise qty 30.3.08 (1)_ORG CHART FOR CEO MEETING 2 2 3" xfId="8100" xr:uid="{00000000-0005-0000-0000-0000941F0000}"/>
    <cellStyle name="0_area wise qty 30.3.08 (1)_ORG CHART FOR CEO MEETING 2 2 3 2" xfId="8101" xr:uid="{00000000-0005-0000-0000-0000951F0000}"/>
    <cellStyle name="0_area wise qty 30.3.08 (1)_ORG CHART FOR CEO MEETING 2 2 4" xfId="8102" xr:uid="{00000000-0005-0000-0000-0000961F0000}"/>
    <cellStyle name="0_area wise qty 30.3.08 (1)_ORG CHART FOR CEO MEETING 2 3" xfId="8103" xr:uid="{00000000-0005-0000-0000-0000971F0000}"/>
    <cellStyle name="0_area wise qty 30.3.08 (1)_ORG CHART FOR CEO MEETING 2 3 2" xfId="8104" xr:uid="{00000000-0005-0000-0000-0000981F0000}"/>
    <cellStyle name="0_area wise qty 30.3.08 (1)_ORG CHART FOR CEO MEETING 2 3 2 2" xfId="8105" xr:uid="{00000000-0005-0000-0000-0000991F0000}"/>
    <cellStyle name="0_area wise qty 30.3.08 (1)_ORG CHART FOR CEO MEETING 2 3 3" xfId="8106" xr:uid="{00000000-0005-0000-0000-00009A1F0000}"/>
    <cellStyle name="0_area wise qty 30.3.08 (1)_ORG CHART FOR CEO MEETING 2 3 3 2" xfId="8107" xr:uid="{00000000-0005-0000-0000-00009B1F0000}"/>
    <cellStyle name="0_area wise qty 30.3.08 (1)_ORG CHART FOR CEO MEETING 2 3 4" xfId="8108" xr:uid="{00000000-0005-0000-0000-00009C1F0000}"/>
    <cellStyle name="0_area wise qty 30.3.08 (1)_ORG CHART FOR CEO MEETING 2 4" xfId="8109" xr:uid="{00000000-0005-0000-0000-00009D1F0000}"/>
    <cellStyle name="0_area wise qty 30.3.08 (1)_ORG CHART FOR CEO MEETING 2 4 2" xfId="8110" xr:uid="{00000000-0005-0000-0000-00009E1F0000}"/>
    <cellStyle name="0_area wise qty 30.3.08 (1)_ORG CHART FOR CEO MEETING 2 5" xfId="8111" xr:uid="{00000000-0005-0000-0000-00009F1F0000}"/>
    <cellStyle name="0_area wise qty 30.3.08 (1)_ORG CHART FOR CEO MEETING 2 5 2" xfId="8112" xr:uid="{00000000-0005-0000-0000-0000A01F0000}"/>
    <cellStyle name="0_area wise qty 30.3.08 (1)_ORG CHART FOR CEO MEETING 2 6" xfId="8113" xr:uid="{00000000-0005-0000-0000-0000A11F0000}"/>
    <cellStyle name="0_area wise qty 30.3.08 (1)_ORG CHART FOR CEO MEETING 3" xfId="8114" xr:uid="{00000000-0005-0000-0000-0000A21F0000}"/>
    <cellStyle name="0_area wise qty 30.3.08 (1)_ORG CHART FOR CEO MEETING 3 2" xfId="8115" xr:uid="{00000000-0005-0000-0000-0000A31F0000}"/>
    <cellStyle name="0_area wise qty 30.3.08 (1)_ORG CHART FOR CEO MEETING 3 2 2" xfId="8116" xr:uid="{00000000-0005-0000-0000-0000A41F0000}"/>
    <cellStyle name="0_area wise qty 30.3.08 (1)_ORG CHART FOR CEO MEETING 3 3" xfId="8117" xr:uid="{00000000-0005-0000-0000-0000A51F0000}"/>
    <cellStyle name="0_area wise qty 30.3.08 (1)_ORG CHART FOR CEO MEETING 3 3 2" xfId="8118" xr:uid="{00000000-0005-0000-0000-0000A61F0000}"/>
    <cellStyle name="0_area wise qty 30.3.08 (1)_ORG CHART FOR CEO MEETING 3 4" xfId="8119" xr:uid="{00000000-0005-0000-0000-0000A71F0000}"/>
    <cellStyle name="0_area wise qty 30.3.08 (1)_ORG CHART FOR CEO MEETING 4" xfId="8120" xr:uid="{00000000-0005-0000-0000-0000A81F0000}"/>
    <cellStyle name="0_area wise qty 30.3.08 (1)_ORG CHART FOR CEO MEETING 4 2" xfId="8121" xr:uid="{00000000-0005-0000-0000-0000A91F0000}"/>
    <cellStyle name="0_area wise qty 30.3.08 (1)_ORG CHART FOR CEO MEETING 4 2 2" xfId="8122" xr:uid="{00000000-0005-0000-0000-0000AA1F0000}"/>
    <cellStyle name="0_area wise qty 30.3.08 (1)_ORG CHART FOR CEO MEETING 4 3" xfId="8123" xr:uid="{00000000-0005-0000-0000-0000AB1F0000}"/>
    <cellStyle name="0_area wise qty 30.3.08 (1)_ORG CHART FOR CEO MEETING 4 3 2" xfId="8124" xr:uid="{00000000-0005-0000-0000-0000AC1F0000}"/>
    <cellStyle name="0_area wise qty 30.3.08 (1)_ORG CHART FOR CEO MEETING 4 4" xfId="8125" xr:uid="{00000000-0005-0000-0000-0000AD1F0000}"/>
    <cellStyle name="0_area wise qty 30.3.08 (1)_ORG CHART FOR CEO MEETING 5" xfId="8126" xr:uid="{00000000-0005-0000-0000-0000AE1F0000}"/>
    <cellStyle name="0_area wise qty 30.3.08 (1)_ORG CHART FOR CEO MEETING 5 2" xfId="8127" xr:uid="{00000000-0005-0000-0000-0000AF1F0000}"/>
    <cellStyle name="0_area wise qty 30.3.08 (1)_ORG CHART FOR CEO MEETING 6" xfId="8128" xr:uid="{00000000-0005-0000-0000-0000B01F0000}"/>
    <cellStyle name="0_area wise qty 30.3.08 (1)_ORG CHART FOR CEO MEETING 6 2" xfId="8129" xr:uid="{00000000-0005-0000-0000-0000B11F0000}"/>
    <cellStyle name="0_area wise qty 30.3.08 (1)_ORG CHART FOR CEO MEETING 7" xfId="8130" xr:uid="{00000000-0005-0000-0000-0000B21F0000}"/>
    <cellStyle name="0_area wise qty 30.3.08 (1)_PER DEC 09" xfId="8131" xr:uid="{00000000-0005-0000-0000-0000B31F0000}"/>
    <cellStyle name="0_area wise qty 30.3.08 (1)_PER DEC 09 2" xfId="8132" xr:uid="{00000000-0005-0000-0000-0000B41F0000}"/>
    <cellStyle name="0_area wise qty 30.3.08 (1)_PER DEC 09 2 2" xfId="8133" xr:uid="{00000000-0005-0000-0000-0000B51F0000}"/>
    <cellStyle name="0_area wise qty 30.3.08 (1)_PER DEC 09 2 2 2" xfId="8134" xr:uid="{00000000-0005-0000-0000-0000B61F0000}"/>
    <cellStyle name="0_area wise qty 30.3.08 (1)_PER DEC 09 2 2 2 2" xfId="8135" xr:uid="{00000000-0005-0000-0000-0000B71F0000}"/>
    <cellStyle name="0_area wise qty 30.3.08 (1)_PER DEC 09 2 2 3" xfId="8136" xr:uid="{00000000-0005-0000-0000-0000B81F0000}"/>
    <cellStyle name="0_area wise qty 30.3.08 (1)_PER DEC 09 2 2 3 2" xfId="8137" xr:uid="{00000000-0005-0000-0000-0000B91F0000}"/>
    <cellStyle name="0_area wise qty 30.3.08 (1)_PER DEC 09 2 2 4" xfId="8138" xr:uid="{00000000-0005-0000-0000-0000BA1F0000}"/>
    <cellStyle name="0_area wise qty 30.3.08 (1)_PER DEC 09 2 3" xfId="8139" xr:uid="{00000000-0005-0000-0000-0000BB1F0000}"/>
    <cellStyle name="0_area wise qty 30.3.08 (1)_PER DEC 09 2 3 2" xfId="8140" xr:uid="{00000000-0005-0000-0000-0000BC1F0000}"/>
    <cellStyle name="0_area wise qty 30.3.08 (1)_PER DEC 09 2 3 2 2" xfId="8141" xr:uid="{00000000-0005-0000-0000-0000BD1F0000}"/>
    <cellStyle name="0_area wise qty 30.3.08 (1)_PER DEC 09 2 3 3" xfId="8142" xr:uid="{00000000-0005-0000-0000-0000BE1F0000}"/>
    <cellStyle name="0_area wise qty 30.3.08 (1)_PER DEC 09 2 3 3 2" xfId="8143" xr:uid="{00000000-0005-0000-0000-0000BF1F0000}"/>
    <cellStyle name="0_area wise qty 30.3.08 (1)_PER DEC 09 2 3 4" xfId="8144" xr:uid="{00000000-0005-0000-0000-0000C01F0000}"/>
    <cellStyle name="0_area wise qty 30.3.08 (1)_PER DEC 09 2 4" xfId="8145" xr:uid="{00000000-0005-0000-0000-0000C11F0000}"/>
    <cellStyle name="0_area wise qty 30.3.08 (1)_PER DEC 09 2 4 2" xfId="8146" xr:uid="{00000000-0005-0000-0000-0000C21F0000}"/>
    <cellStyle name="0_area wise qty 30.3.08 (1)_PER DEC 09 2 5" xfId="8147" xr:uid="{00000000-0005-0000-0000-0000C31F0000}"/>
    <cellStyle name="0_area wise qty 30.3.08 (1)_PER DEC 09 2 5 2" xfId="8148" xr:uid="{00000000-0005-0000-0000-0000C41F0000}"/>
    <cellStyle name="0_area wise qty 30.3.08 (1)_PER DEC 09 2 6" xfId="8149" xr:uid="{00000000-0005-0000-0000-0000C51F0000}"/>
    <cellStyle name="0_area wise qty 30.3.08 (1)_PER DEC 09 3" xfId="8150" xr:uid="{00000000-0005-0000-0000-0000C61F0000}"/>
    <cellStyle name="0_area wise qty 30.3.08 (1)_PER DEC 09 3 2" xfId="8151" xr:uid="{00000000-0005-0000-0000-0000C71F0000}"/>
    <cellStyle name="0_area wise qty 30.3.08 (1)_PER DEC 09 3 2 2" xfId="8152" xr:uid="{00000000-0005-0000-0000-0000C81F0000}"/>
    <cellStyle name="0_area wise qty 30.3.08 (1)_PER DEC 09 3 3" xfId="8153" xr:uid="{00000000-0005-0000-0000-0000C91F0000}"/>
    <cellStyle name="0_area wise qty 30.3.08 (1)_PER DEC 09 3 3 2" xfId="8154" xr:uid="{00000000-0005-0000-0000-0000CA1F0000}"/>
    <cellStyle name="0_area wise qty 30.3.08 (1)_PER DEC 09 3 4" xfId="8155" xr:uid="{00000000-0005-0000-0000-0000CB1F0000}"/>
    <cellStyle name="0_area wise qty 30.3.08 (1)_PER DEC 09 4" xfId="8156" xr:uid="{00000000-0005-0000-0000-0000CC1F0000}"/>
    <cellStyle name="0_area wise qty 30.3.08 (1)_PER DEC 09 4 2" xfId="8157" xr:uid="{00000000-0005-0000-0000-0000CD1F0000}"/>
    <cellStyle name="0_area wise qty 30.3.08 (1)_PER DEC 09 4 2 2" xfId="8158" xr:uid="{00000000-0005-0000-0000-0000CE1F0000}"/>
    <cellStyle name="0_area wise qty 30.3.08 (1)_PER DEC 09 4 3" xfId="8159" xr:uid="{00000000-0005-0000-0000-0000CF1F0000}"/>
    <cellStyle name="0_area wise qty 30.3.08 (1)_PER DEC 09 4 3 2" xfId="8160" xr:uid="{00000000-0005-0000-0000-0000D01F0000}"/>
    <cellStyle name="0_area wise qty 30.3.08 (1)_PER DEC 09 4 4" xfId="8161" xr:uid="{00000000-0005-0000-0000-0000D11F0000}"/>
    <cellStyle name="0_area wise qty 30.3.08 (1)_PER DEC 09 5" xfId="8162" xr:uid="{00000000-0005-0000-0000-0000D21F0000}"/>
    <cellStyle name="0_area wise qty 30.3.08 (1)_PER DEC 09 5 2" xfId="8163" xr:uid="{00000000-0005-0000-0000-0000D31F0000}"/>
    <cellStyle name="0_area wise qty 30.3.08 (1)_PER DEC 09 6" xfId="8164" xr:uid="{00000000-0005-0000-0000-0000D41F0000}"/>
    <cellStyle name="0_area wise qty 30.3.08 (1)_PER DEC 09 6 2" xfId="8165" xr:uid="{00000000-0005-0000-0000-0000D51F0000}"/>
    <cellStyle name="0_area wise qty 30.3.08 (1)_PER DEC 09 7" xfId="8166" xr:uid="{00000000-0005-0000-0000-0000D61F0000}"/>
    <cellStyle name="0_area wise qty 30.3.08 (1)_S CURVE &amp; ORG CHA" xfId="8167" xr:uid="{00000000-0005-0000-0000-0000D71F0000}"/>
    <cellStyle name="0_area wise qty 30.3.08 (1)_S CURVE &amp; ORG CHA 2" xfId="8168" xr:uid="{00000000-0005-0000-0000-0000D81F0000}"/>
    <cellStyle name="0_area wise qty 30.3.08 (1)_S CURVE &amp; ORG CHA 2 2" xfId="8169" xr:uid="{00000000-0005-0000-0000-0000D91F0000}"/>
    <cellStyle name="0_area wise qty 30.3.08 (1)_S CURVE &amp; ORG CHA 2 2 2" xfId="8170" xr:uid="{00000000-0005-0000-0000-0000DA1F0000}"/>
    <cellStyle name="0_area wise qty 30.3.08 (1)_S CURVE &amp; ORG CHA 2 2 2 2" xfId="8171" xr:uid="{00000000-0005-0000-0000-0000DB1F0000}"/>
    <cellStyle name="0_area wise qty 30.3.08 (1)_S CURVE &amp; ORG CHA 2 2 3" xfId="8172" xr:uid="{00000000-0005-0000-0000-0000DC1F0000}"/>
    <cellStyle name="0_area wise qty 30.3.08 (1)_S CURVE &amp; ORG CHA 2 2 3 2" xfId="8173" xr:uid="{00000000-0005-0000-0000-0000DD1F0000}"/>
    <cellStyle name="0_area wise qty 30.3.08 (1)_S CURVE &amp; ORG CHA 2 2 4" xfId="8174" xr:uid="{00000000-0005-0000-0000-0000DE1F0000}"/>
    <cellStyle name="0_area wise qty 30.3.08 (1)_S CURVE &amp; ORG CHA 2 3" xfId="8175" xr:uid="{00000000-0005-0000-0000-0000DF1F0000}"/>
    <cellStyle name="0_area wise qty 30.3.08 (1)_S CURVE &amp; ORG CHA 2 3 2" xfId="8176" xr:uid="{00000000-0005-0000-0000-0000E01F0000}"/>
    <cellStyle name="0_area wise qty 30.3.08 (1)_S CURVE &amp; ORG CHA 2 3 2 2" xfId="8177" xr:uid="{00000000-0005-0000-0000-0000E11F0000}"/>
    <cellStyle name="0_area wise qty 30.3.08 (1)_S CURVE &amp; ORG CHA 2 3 3" xfId="8178" xr:uid="{00000000-0005-0000-0000-0000E21F0000}"/>
    <cellStyle name="0_area wise qty 30.3.08 (1)_S CURVE &amp; ORG CHA 2 3 3 2" xfId="8179" xr:uid="{00000000-0005-0000-0000-0000E31F0000}"/>
    <cellStyle name="0_area wise qty 30.3.08 (1)_S CURVE &amp; ORG CHA 2 3 4" xfId="8180" xr:uid="{00000000-0005-0000-0000-0000E41F0000}"/>
    <cellStyle name="0_area wise qty 30.3.08 (1)_S CURVE &amp; ORG CHA 2 4" xfId="8181" xr:uid="{00000000-0005-0000-0000-0000E51F0000}"/>
    <cellStyle name="0_area wise qty 30.3.08 (1)_S CURVE &amp; ORG CHA 2 4 2" xfId="8182" xr:uid="{00000000-0005-0000-0000-0000E61F0000}"/>
    <cellStyle name="0_area wise qty 30.3.08 (1)_S CURVE &amp; ORG CHA 2 5" xfId="8183" xr:uid="{00000000-0005-0000-0000-0000E71F0000}"/>
    <cellStyle name="0_area wise qty 30.3.08 (1)_S CURVE &amp; ORG CHA 2 5 2" xfId="8184" xr:uid="{00000000-0005-0000-0000-0000E81F0000}"/>
    <cellStyle name="0_area wise qty 30.3.08 (1)_S CURVE &amp; ORG CHA 2 6" xfId="8185" xr:uid="{00000000-0005-0000-0000-0000E91F0000}"/>
    <cellStyle name="0_area wise qty 30.3.08 (1)_S CURVE &amp; ORG CHA 3" xfId="8186" xr:uid="{00000000-0005-0000-0000-0000EA1F0000}"/>
    <cellStyle name="0_area wise qty 30.3.08 (1)_S CURVE &amp; ORG CHA 3 2" xfId="8187" xr:uid="{00000000-0005-0000-0000-0000EB1F0000}"/>
    <cellStyle name="0_area wise qty 30.3.08 (1)_S CURVE &amp; ORG CHA 3 2 2" xfId="8188" xr:uid="{00000000-0005-0000-0000-0000EC1F0000}"/>
    <cellStyle name="0_area wise qty 30.3.08 (1)_S CURVE &amp; ORG CHA 3 3" xfId="8189" xr:uid="{00000000-0005-0000-0000-0000ED1F0000}"/>
    <cellStyle name="0_area wise qty 30.3.08 (1)_S CURVE &amp; ORG CHA 3 3 2" xfId="8190" xr:uid="{00000000-0005-0000-0000-0000EE1F0000}"/>
    <cellStyle name="0_area wise qty 30.3.08 (1)_S CURVE &amp; ORG CHA 3 4" xfId="8191" xr:uid="{00000000-0005-0000-0000-0000EF1F0000}"/>
    <cellStyle name="0_area wise qty 30.3.08 (1)_S CURVE &amp; ORG CHA 4" xfId="8192" xr:uid="{00000000-0005-0000-0000-0000F01F0000}"/>
    <cellStyle name="0_area wise qty 30.3.08 (1)_S CURVE &amp; ORG CHA 4 2" xfId="8193" xr:uid="{00000000-0005-0000-0000-0000F11F0000}"/>
    <cellStyle name="0_area wise qty 30.3.08 (1)_S CURVE &amp; ORG CHA 4 2 2" xfId="8194" xr:uid="{00000000-0005-0000-0000-0000F21F0000}"/>
    <cellStyle name="0_area wise qty 30.3.08 (1)_S CURVE &amp; ORG CHA 4 3" xfId="8195" xr:uid="{00000000-0005-0000-0000-0000F31F0000}"/>
    <cellStyle name="0_area wise qty 30.3.08 (1)_S CURVE &amp; ORG CHA 4 3 2" xfId="8196" xr:uid="{00000000-0005-0000-0000-0000F41F0000}"/>
    <cellStyle name="0_area wise qty 30.3.08 (1)_S CURVE &amp; ORG CHA 4 4" xfId="8197" xr:uid="{00000000-0005-0000-0000-0000F51F0000}"/>
    <cellStyle name="0_area wise qty 30.3.08 (1)_S CURVE &amp; ORG CHA 5" xfId="8198" xr:uid="{00000000-0005-0000-0000-0000F61F0000}"/>
    <cellStyle name="0_area wise qty 30.3.08 (1)_S CURVE &amp; ORG CHA 5 2" xfId="8199" xr:uid="{00000000-0005-0000-0000-0000F71F0000}"/>
    <cellStyle name="0_area wise qty 30.3.08 (1)_S CURVE &amp; ORG CHA 6" xfId="8200" xr:uid="{00000000-0005-0000-0000-0000F81F0000}"/>
    <cellStyle name="0_area wise qty 30.3.08 (1)_S CURVE &amp; ORG CHA 6 2" xfId="8201" xr:uid="{00000000-0005-0000-0000-0000F91F0000}"/>
    <cellStyle name="0_area wise qty 30.3.08 (1)_S CURVE &amp; ORG CHA 7" xfId="8202" xr:uid="{00000000-0005-0000-0000-0000FA1F0000}"/>
    <cellStyle name="0_area wise qty 30.3.08 (1)_S CURVE &amp; ORG CHART" xfId="8203" xr:uid="{00000000-0005-0000-0000-0000FB1F0000}"/>
    <cellStyle name="0_area wise qty 30.3.08 (1)_S CURVE &amp; ORG CHART 2" xfId="8204" xr:uid="{00000000-0005-0000-0000-0000FC1F0000}"/>
    <cellStyle name="0_area wise qty 30.3.08 (1)_S CURVE &amp; ORG CHART 2 2" xfId="8205" xr:uid="{00000000-0005-0000-0000-0000FD1F0000}"/>
    <cellStyle name="0_area wise qty 30.3.08 (1)_S CURVE &amp; ORG CHART 2 2 2" xfId="8206" xr:uid="{00000000-0005-0000-0000-0000FE1F0000}"/>
    <cellStyle name="0_area wise qty 30.3.08 (1)_S CURVE &amp; ORG CHART 2 2 2 2" xfId="8207" xr:uid="{00000000-0005-0000-0000-0000FF1F0000}"/>
    <cellStyle name="0_area wise qty 30.3.08 (1)_S CURVE &amp; ORG CHART 2 2 3" xfId="8208" xr:uid="{00000000-0005-0000-0000-000000200000}"/>
    <cellStyle name="0_area wise qty 30.3.08 (1)_S CURVE &amp; ORG CHART 2 2 3 2" xfId="8209" xr:uid="{00000000-0005-0000-0000-000001200000}"/>
    <cellStyle name="0_area wise qty 30.3.08 (1)_S CURVE &amp; ORG CHART 2 2 4" xfId="8210" xr:uid="{00000000-0005-0000-0000-000002200000}"/>
    <cellStyle name="0_area wise qty 30.3.08 (1)_S CURVE &amp; ORG CHART 2 3" xfId="8211" xr:uid="{00000000-0005-0000-0000-000003200000}"/>
    <cellStyle name="0_area wise qty 30.3.08 (1)_S CURVE &amp; ORG CHART 2 3 2" xfId="8212" xr:uid="{00000000-0005-0000-0000-000004200000}"/>
    <cellStyle name="0_area wise qty 30.3.08 (1)_S CURVE &amp; ORG CHART 2 3 2 2" xfId="8213" xr:uid="{00000000-0005-0000-0000-000005200000}"/>
    <cellStyle name="0_area wise qty 30.3.08 (1)_S CURVE &amp; ORG CHART 2 3 3" xfId="8214" xr:uid="{00000000-0005-0000-0000-000006200000}"/>
    <cellStyle name="0_area wise qty 30.3.08 (1)_S CURVE &amp; ORG CHART 2 3 3 2" xfId="8215" xr:uid="{00000000-0005-0000-0000-000007200000}"/>
    <cellStyle name="0_area wise qty 30.3.08 (1)_S CURVE &amp; ORG CHART 2 3 4" xfId="8216" xr:uid="{00000000-0005-0000-0000-000008200000}"/>
    <cellStyle name="0_area wise qty 30.3.08 (1)_S CURVE &amp; ORG CHART 2 4" xfId="8217" xr:uid="{00000000-0005-0000-0000-000009200000}"/>
    <cellStyle name="0_area wise qty 30.3.08 (1)_S CURVE &amp; ORG CHART 2 4 2" xfId="8218" xr:uid="{00000000-0005-0000-0000-00000A200000}"/>
    <cellStyle name="0_area wise qty 30.3.08 (1)_S CURVE &amp; ORG CHART 2 5" xfId="8219" xr:uid="{00000000-0005-0000-0000-00000B200000}"/>
    <cellStyle name="0_area wise qty 30.3.08 (1)_S CURVE &amp; ORG CHART 2 5 2" xfId="8220" xr:uid="{00000000-0005-0000-0000-00000C200000}"/>
    <cellStyle name="0_area wise qty 30.3.08 (1)_S CURVE &amp; ORG CHART 2 6" xfId="8221" xr:uid="{00000000-0005-0000-0000-00000D200000}"/>
    <cellStyle name="0_area wise qty 30.3.08 (1)_S CURVE &amp; ORG CHART 3" xfId="8222" xr:uid="{00000000-0005-0000-0000-00000E200000}"/>
    <cellStyle name="0_area wise qty 30.3.08 (1)_S CURVE &amp; ORG CHART 3 2" xfId="8223" xr:uid="{00000000-0005-0000-0000-00000F200000}"/>
    <cellStyle name="0_area wise qty 30.3.08 (1)_S CURVE &amp; ORG CHART 3 2 2" xfId="8224" xr:uid="{00000000-0005-0000-0000-000010200000}"/>
    <cellStyle name="0_area wise qty 30.3.08 (1)_S CURVE &amp; ORG CHART 3 3" xfId="8225" xr:uid="{00000000-0005-0000-0000-000011200000}"/>
    <cellStyle name="0_area wise qty 30.3.08 (1)_S CURVE &amp; ORG CHART 3 3 2" xfId="8226" xr:uid="{00000000-0005-0000-0000-000012200000}"/>
    <cellStyle name="0_area wise qty 30.3.08 (1)_S CURVE &amp; ORG CHART 3 4" xfId="8227" xr:uid="{00000000-0005-0000-0000-000013200000}"/>
    <cellStyle name="0_area wise qty 30.3.08 (1)_S CURVE &amp; ORG CHART 4" xfId="8228" xr:uid="{00000000-0005-0000-0000-000014200000}"/>
    <cellStyle name="0_area wise qty 30.3.08 (1)_S CURVE &amp; ORG CHART 4 2" xfId="8229" xr:uid="{00000000-0005-0000-0000-000015200000}"/>
    <cellStyle name="0_area wise qty 30.3.08 (1)_S CURVE &amp; ORG CHART 4 2 2" xfId="8230" xr:uid="{00000000-0005-0000-0000-000016200000}"/>
    <cellStyle name="0_area wise qty 30.3.08 (1)_S CURVE &amp; ORG CHART 4 3" xfId="8231" xr:uid="{00000000-0005-0000-0000-000017200000}"/>
    <cellStyle name="0_area wise qty 30.3.08 (1)_S CURVE &amp; ORG CHART 4 3 2" xfId="8232" xr:uid="{00000000-0005-0000-0000-000018200000}"/>
    <cellStyle name="0_area wise qty 30.3.08 (1)_S CURVE &amp; ORG CHART 4 4" xfId="8233" xr:uid="{00000000-0005-0000-0000-000019200000}"/>
    <cellStyle name="0_area wise qty 30.3.08 (1)_S CURVE &amp; ORG CHART 5" xfId="8234" xr:uid="{00000000-0005-0000-0000-00001A200000}"/>
    <cellStyle name="0_area wise qty 30.3.08 (1)_S CURVE &amp; ORG CHART 5 2" xfId="8235" xr:uid="{00000000-0005-0000-0000-00001B200000}"/>
    <cellStyle name="0_area wise qty 30.3.08 (1)_S CURVE &amp; ORG CHART 6" xfId="8236" xr:uid="{00000000-0005-0000-0000-00001C200000}"/>
    <cellStyle name="0_area wise qty 30.3.08 (1)_S CURVE &amp; ORG CHART 6 2" xfId="8237" xr:uid="{00000000-0005-0000-0000-00001D200000}"/>
    <cellStyle name="0_area wise qty 30.3.08 (1)_S CURVE &amp; ORG CHART 7" xfId="8238" xr:uid="{00000000-0005-0000-0000-00001E200000}"/>
    <cellStyle name="0_AUGUST 09 -5" xfId="8239" xr:uid="{00000000-0005-0000-0000-00001F200000}"/>
    <cellStyle name="0_AUGUST 09 -5 2" xfId="8240" xr:uid="{00000000-0005-0000-0000-000020200000}"/>
    <cellStyle name="0_AUGUST 09 -5 2 2" xfId="8241" xr:uid="{00000000-0005-0000-0000-000021200000}"/>
    <cellStyle name="0_AUGUST 09 -5 2 2 2" xfId="8242" xr:uid="{00000000-0005-0000-0000-000022200000}"/>
    <cellStyle name="0_AUGUST 09 -5 2 2 2 2" xfId="8243" xr:uid="{00000000-0005-0000-0000-000023200000}"/>
    <cellStyle name="0_AUGUST 09 -5 2 2 3" xfId="8244" xr:uid="{00000000-0005-0000-0000-000024200000}"/>
    <cellStyle name="0_AUGUST 09 -5 2 2 3 2" xfId="8245" xr:uid="{00000000-0005-0000-0000-000025200000}"/>
    <cellStyle name="0_AUGUST 09 -5 2 2 4" xfId="8246" xr:uid="{00000000-0005-0000-0000-000026200000}"/>
    <cellStyle name="0_AUGUST 09 -5 2 3" xfId="8247" xr:uid="{00000000-0005-0000-0000-000027200000}"/>
    <cellStyle name="0_AUGUST 09 -5 2 3 2" xfId="8248" xr:uid="{00000000-0005-0000-0000-000028200000}"/>
    <cellStyle name="0_AUGUST 09 -5 2 3 2 2" xfId="8249" xr:uid="{00000000-0005-0000-0000-000029200000}"/>
    <cellStyle name="0_AUGUST 09 -5 2 3 3" xfId="8250" xr:uid="{00000000-0005-0000-0000-00002A200000}"/>
    <cellStyle name="0_AUGUST 09 -5 2 3 3 2" xfId="8251" xr:uid="{00000000-0005-0000-0000-00002B200000}"/>
    <cellStyle name="0_AUGUST 09 -5 2 3 4" xfId="8252" xr:uid="{00000000-0005-0000-0000-00002C200000}"/>
    <cellStyle name="0_AUGUST 09 -5 2 4" xfId="8253" xr:uid="{00000000-0005-0000-0000-00002D200000}"/>
    <cellStyle name="0_AUGUST 09 -5 2 4 2" xfId="8254" xr:uid="{00000000-0005-0000-0000-00002E200000}"/>
    <cellStyle name="0_AUGUST 09 -5 2 5" xfId="8255" xr:uid="{00000000-0005-0000-0000-00002F200000}"/>
    <cellStyle name="0_AUGUST 09 -5 2 5 2" xfId="8256" xr:uid="{00000000-0005-0000-0000-000030200000}"/>
    <cellStyle name="0_AUGUST 09 -5 2 6" xfId="8257" xr:uid="{00000000-0005-0000-0000-000031200000}"/>
    <cellStyle name="0_AUGUST 09 -5 3" xfId="8258" xr:uid="{00000000-0005-0000-0000-000032200000}"/>
    <cellStyle name="0_AUGUST 09 -5 3 2" xfId="8259" xr:uid="{00000000-0005-0000-0000-000033200000}"/>
    <cellStyle name="0_AUGUST 09 -5 3 2 2" xfId="8260" xr:uid="{00000000-0005-0000-0000-000034200000}"/>
    <cellStyle name="0_AUGUST 09 -5 3 3" xfId="8261" xr:uid="{00000000-0005-0000-0000-000035200000}"/>
    <cellStyle name="0_AUGUST 09 -5 3 3 2" xfId="8262" xr:uid="{00000000-0005-0000-0000-000036200000}"/>
    <cellStyle name="0_AUGUST 09 -5 3 4" xfId="8263" xr:uid="{00000000-0005-0000-0000-000037200000}"/>
    <cellStyle name="0_AUGUST 09 -5 4" xfId="8264" xr:uid="{00000000-0005-0000-0000-000038200000}"/>
    <cellStyle name="0_AUGUST 09 -5 4 2" xfId="8265" xr:uid="{00000000-0005-0000-0000-000039200000}"/>
    <cellStyle name="0_AUGUST 09 -5 4 2 2" xfId="8266" xr:uid="{00000000-0005-0000-0000-00003A200000}"/>
    <cellStyle name="0_AUGUST 09 -5 4 3" xfId="8267" xr:uid="{00000000-0005-0000-0000-00003B200000}"/>
    <cellStyle name="0_AUGUST 09 -5 4 3 2" xfId="8268" xr:uid="{00000000-0005-0000-0000-00003C200000}"/>
    <cellStyle name="0_AUGUST 09 -5 4 4" xfId="8269" xr:uid="{00000000-0005-0000-0000-00003D200000}"/>
    <cellStyle name="0_AUGUST 09 -5 5" xfId="8270" xr:uid="{00000000-0005-0000-0000-00003E200000}"/>
    <cellStyle name="0_AUGUST 09 -5 5 2" xfId="8271" xr:uid="{00000000-0005-0000-0000-00003F200000}"/>
    <cellStyle name="0_AUGUST 09 -5 6" xfId="8272" xr:uid="{00000000-0005-0000-0000-000040200000}"/>
    <cellStyle name="0_AUGUST 09 -5 6 2" xfId="8273" xr:uid="{00000000-0005-0000-0000-000041200000}"/>
    <cellStyle name="0_AUGUST 09 -5 7" xfId="8274" xr:uid="{00000000-0005-0000-0000-000042200000}"/>
    <cellStyle name="0_BACKUP1" xfId="8275" xr:uid="{00000000-0005-0000-0000-000043200000}"/>
    <cellStyle name="0_BACKUP1 2" xfId="8276" xr:uid="{00000000-0005-0000-0000-000044200000}"/>
    <cellStyle name="0_BACKUP1 2 2" xfId="8277" xr:uid="{00000000-0005-0000-0000-000045200000}"/>
    <cellStyle name="0_BACKUP1 2 2 2" xfId="8278" xr:uid="{00000000-0005-0000-0000-000046200000}"/>
    <cellStyle name="0_BACKUP1 2 2 2 2" xfId="8279" xr:uid="{00000000-0005-0000-0000-000047200000}"/>
    <cellStyle name="0_BACKUP1 2 2 3" xfId="8280" xr:uid="{00000000-0005-0000-0000-000048200000}"/>
    <cellStyle name="0_BACKUP1 2 2 3 2" xfId="8281" xr:uid="{00000000-0005-0000-0000-000049200000}"/>
    <cellStyle name="0_BACKUP1 2 2 4" xfId="8282" xr:uid="{00000000-0005-0000-0000-00004A200000}"/>
    <cellStyle name="0_BACKUP1 2 3" xfId="8283" xr:uid="{00000000-0005-0000-0000-00004B200000}"/>
    <cellStyle name="0_BACKUP1 2 3 2" xfId="8284" xr:uid="{00000000-0005-0000-0000-00004C200000}"/>
    <cellStyle name="0_BACKUP1 2 3 2 2" xfId="8285" xr:uid="{00000000-0005-0000-0000-00004D200000}"/>
    <cellStyle name="0_BACKUP1 2 3 3" xfId="8286" xr:uid="{00000000-0005-0000-0000-00004E200000}"/>
    <cellStyle name="0_BACKUP1 2 3 3 2" xfId="8287" xr:uid="{00000000-0005-0000-0000-00004F200000}"/>
    <cellStyle name="0_BACKUP1 2 3 4" xfId="8288" xr:uid="{00000000-0005-0000-0000-000050200000}"/>
    <cellStyle name="0_BACKUP1 2 4" xfId="8289" xr:uid="{00000000-0005-0000-0000-000051200000}"/>
    <cellStyle name="0_BACKUP1 2 4 2" xfId="8290" xr:uid="{00000000-0005-0000-0000-000052200000}"/>
    <cellStyle name="0_BACKUP1 2 5" xfId="8291" xr:uid="{00000000-0005-0000-0000-000053200000}"/>
    <cellStyle name="0_BACKUP1 2 5 2" xfId="8292" xr:uid="{00000000-0005-0000-0000-000054200000}"/>
    <cellStyle name="0_BACKUP1 2 6" xfId="8293" xr:uid="{00000000-0005-0000-0000-000055200000}"/>
    <cellStyle name="0_BACKUP1 3" xfId="8294" xr:uid="{00000000-0005-0000-0000-000056200000}"/>
    <cellStyle name="0_BACKUP1 3 2" xfId="8295" xr:uid="{00000000-0005-0000-0000-000057200000}"/>
    <cellStyle name="0_BACKUP1 3 2 2" xfId="8296" xr:uid="{00000000-0005-0000-0000-000058200000}"/>
    <cellStyle name="0_BACKUP1 3 3" xfId="8297" xr:uid="{00000000-0005-0000-0000-000059200000}"/>
    <cellStyle name="0_BACKUP1 3 3 2" xfId="8298" xr:uid="{00000000-0005-0000-0000-00005A200000}"/>
    <cellStyle name="0_BACKUP1 3 4" xfId="8299" xr:uid="{00000000-0005-0000-0000-00005B200000}"/>
    <cellStyle name="0_BACKUP1 4" xfId="8300" xr:uid="{00000000-0005-0000-0000-00005C200000}"/>
    <cellStyle name="0_BACKUP1 4 2" xfId="8301" xr:uid="{00000000-0005-0000-0000-00005D200000}"/>
    <cellStyle name="0_BACKUP1 4 2 2" xfId="8302" xr:uid="{00000000-0005-0000-0000-00005E200000}"/>
    <cellStyle name="0_BACKUP1 4 3" xfId="8303" xr:uid="{00000000-0005-0000-0000-00005F200000}"/>
    <cellStyle name="0_BACKUP1 4 3 2" xfId="8304" xr:uid="{00000000-0005-0000-0000-000060200000}"/>
    <cellStyle name="0_BACKUP1 4 4" xfId="8305" xr:uid="{00000000-0005-0000-0000-000061200000}"/>
    <cellStyle name="0_BACKUP1 5" xfId="8306" xr:uid="{00000000-0005-0000-0000-000062200000}"/>
    <cellStyle name="0_BACKUP1 5 2" xfId="8307" xr:uid="{00000000-0005-0000-0000-000063200000}"/>
    <cellStyle name="0_BACKUP1 6" xfId="8308" xr:uid="{00000000-0005-0000-0000-000064200000}"/>
    <cellStyle name="0_BACKUP1 6 2" xfId="8309" xr:uid="{00000000-0005-0000-0000-000065200000}"/>
    <cellStyle name="0_BACKUP1 7" xfId="8310" xr:uid="{00000000-0005-0000-0000-000066200000}"/>
    <cellStyle name="0_Book1" xfId="8311" xr:uid="{00000000-0005-0000-0000-000067200000}"/>
    <cellStyle name="0_Book1 2" xfId="8312" xr:uid="{00000000-0005-0000-0000-000068200000}"/>
    <cellStyle name="0_Book1 2 2" xfId="8313" xr:uid="{00000000-0005-0000-0000-000069200000}"/>
    <cellStyle name="0_Book1 2 2 2" xfId="8314" xr:uid="{00000000-0005-0000-0000-00006A200000}"/>
    <cellStyle name="0_Book1 2 2 2 2" xfId="8315" xr:uid="{00000000-0005-0000-0000-00006B200000}"/>
    <cellStyle name="0_Book1 2 2 3" xfId="8316" xr:uid="{00000000-0005-0000-0000-00006C200000}"/>
    <cellStyle name="0_Book1 2 2 3 2" xfId="8317" xr:uid="{00000000-0005-0000-0000-00006D200000}"/>
    <cellStyle name="0_Book1 2 2 4" xfId="8318" xr:uid="{00000000-0005-0000-0000-00006E200000}"/>
    <cellStyle name="0_Book1 2 3" xfId="8319" xr:uid="{00000000-0005-0000-0000-00006F200000}"/>
    <cellStyle name="0_Book1 2 3 2" xfId="8320" xr:uid="{00000000-0005-0000-0000-000070200000}"/>
    <cellStyle name="0_Book1 2 3 2 2" xfId="8321" xr:uid="{00000000-0005-0000-0000-000071200000}"/>
    <cellStyle name="0_Book1 2 3 3" xfId="8322" xr:uid="{00000000-0005-0000-0000-000072200000}"/>
    <cellStyle name="0_Book1 2 3 3 2" xfId="8323" xr:uid="{00000000-0005-0000-0000-000073200000}"/>
    <cellStyle name="0_Book1 2 3 4" xfId="8324" xr:uid="{00000000-0005-0000-0000-000074200000}"/>
    <cellStyle name="0_Book1 2 4" xfId="8325" xr:uid="{00000000-0005-0000-0000-000075200000}"/>
    <cellStyle name="0_Book1 2 4 2" xfId="8326" xr:uid="{00000000-0005-0000-0000-000076200000}"/>
    <cellStyle name="0_Book1 2 5" xfId="8327" xr:uid="{00000000-0005-0000-0000-000077200000}"/>
    <cellStyle name="0_Book1 2 5 2" xfId="8328" xr:uid="{00000000-0005-0000-0000-000078200000}"/>
    <cellStyle name="0_Book1 2 6" xfId="8329" xr:uid="{00000000-0005-0000-0000-000079200000}"/>
    <cellStyle name="0_Book1 3" xfId="8330" xr:uid="{00000000-0005-0000-0000-00007A200000}"/>
    <cellStyle name="0_Book1 3 2" xfId="8331" xr:uid="{00000000-0005-0000-0000-00007B200000}"/>
    <cellStyle name="0_Book1 3 2 2" xfId="8332" xr:uid="{00000000-0005-0000-0000-00007C200000}"/>
    <cellStyle name="0_Book1 3 3" xfId="8333" xr:uid="{00000000-0005-0000-0000-00007D200000}"/>
    <cellStyle name="0_Book1 3 3 2" xfId="8334" xr:uid="{00000000-0005-0000-0000-00007E200000}"/>
    <cellStyle name="0_Book1 3 4" xfId="8335" xr:uid="{00000000-0005-0000-0000-00007F200000}"/>
    <cellStyle name="0_Book1 4" xfId="8336" xr:uid="{00000000-0005-0000-0000-000080200000}"/>
    <cellStyle name="0_Book1 4 2" xfId="8337" xr:uid="{00000000-0005-0000-0000-000081200000}"/>
    <cellStyle name="0_Book1 4 2 2" xfId="8338" xr:uid="{00000000-0005-0000-0000-000082200000}"/>
    <cellStyle name="0_Book1 4 3" xfId="8339" xr:uid="{00000000-0005-0000-0000-000083200000}"/>
    <cellStyle name="0_Book1 4 3 2" xfId="8340" xr:uid="{00000000-0005-0000-0000-000084200000}"/>
    <cellStyle name="0_Book1 4 4" xfId="8341" xr:uid="{00000000-0005-0000-0000-000085200000}"/>
    <cellStyle name="0_Book1 5" xfId="8342" xr:uid="{00000000-0005-0000-0000-000086200000}"/>
    <cellStyle name="0_Book1 5 2" xfId="8343" xr:uid="{00000000-0005-0000-0000-000087200000}"/>
    <cellStyle name="0_Book1 6" xfId="8344" xr:uid="{00000000-0005-0000-0000-000088200000}"/>
    <cellStyle name="0_Book1 6 2" xfId="8345" xr:uid="{00000000-0005-0000-0000-000089200000}"/>
    <cellStyle name="0_Book1 7" xfId="8346" xr:uid="{00000000-0005-0000-0000-00008A200000}"/>
    <cellStyle name="0_Book3" xfId="8347" xr:uid="{00000000-0005-0000-0000-00008B200000}"/>
    <cellStyle name="0_Book3 10" xfId="8348" xr:uid="{00000000-0005-0000-0000-00008C200000}"/>
    <cellStyle name="0_Book3 10 2" xfId="8349" xr:uid="{00000000-0005-0000-0000-00008D200000}"/>
    <cellStyle name="0_Book3 10 2 2" xfId="8350" xr:uid="{00000000-0005-0000-0000-00008E200000}"/>
    <cellStyle name="0_Book3 10 3" xfId="8351" xr:uid="{00000000-0005-0000-0000-00008F200000}"/>
    <cellStyle name="0_Book3 10 3 2" xfId="8352" xr:uid="{00000000-0005-0000-0000-000090200000}"/>
    <cellStyle name="0_Book3 10 4" xfId="8353" xr:uid="{00000000-0005-0000-0000-000091200000}"/>
    <cellStyle name="0_Book3 11" xfId="8354" xr:uid="{00000000-0005-0000-0000-000092200000}"/>
    <cellStyle name="0_Book3 11 2" xfId="8355" xr:uid="{00000000-0005-0000-0000-000093200000}"/>
    <cellStyle name="0_Book3 11 2 2" xfId="8356" xr:uid="{00000000-0005-0000-0000-000094200000}"/>
    <cellStyle name="0_Book3 11 3" xfId="8357" xr:uid="{00000000-0005-0000-0000-000095200000}"/>
    <cellStyle name="0_Book3 11 3 2" xfId="8358" xr:uid="{00000000-0005-0000-0000-000096200000}"/>
    <cellStyle name="0_Book3 11 4" xfId="8359" xr:uid="{00000000-0005-0000-0000-000097200000}"/>
    <cellStyle name="0_Book3 12" xfId="8360" xr:uid="{00000000-0005-0000-0000-000098200000}"/>
    <cellStyle name="0_Book3 12 2" xfId="8361" xr:uid="{00000000-0005-0000-0000-000099200000}"/>
    <cellStyle name="0_Book3 13" xfId="8362" xr:uid="{00000000-0005-0000-0000-00009A200000}"/>
    <cellStyle name="0_Book3 13 2" xfId="8363" xr:uid="{00000000-0005-0000-0000-00009B200000}"/>
    <cellStyle name="0_Book3 14" xfId="8364" xr:uid="{00000000-0005-0000-0000-00009C200000}"/>
    <cellStyle name="0_Book3 14 2" xfId="8365" xr:uid="{00000000-0005-0000-0000-00009D200000}"/>
    <cellStyle name="0_Book3 15" xfId="8366" xr:uid="{00000000-0005-0000-0000-00009E200000}"/>
    <cellStyle name="0_Book3 16" xfId="8367" xr:uid="{00000000-0005-0000-0000-00009F200000}"/>
    <cellStyle name="0_Book3 17" xfId="8368" xr:uid="{00000000-0005-0000-0000-0000A0200000}"/>
    <cellStyle name="0_Book3 18" xfId="8369" xr:uid="{00000000-0005-0000-0000-0000A1200000}"/>
    <cellStyle name="0_Book3 19" xfId="8370" xr:uid="{00000000-0005-0000-0000-0000A2200000}"/>
    <cellStyle name="0_Book3 2" xfId="8371" xr:uid="{00000000-0005-0000-0000-0000A3200000}"/>
    <cellStyle name="0_Book3 2 10" xfId="8372" xr:uid="{00000000-0005-0000-0000-0000A4200000}"/>
    <cellStyle name="0_Book3 2 10 2" xfId="8373" xr:uid="{00000000-0005-0000-0000-0000A5200000}"/>
    <cellStyle name="0_Book3 2 10 2 2" xfId="8374" xr:uid="{00000000-0005-0000-0000-0000A6200000}"/>
    <cellStyle name="0_Book3 2 10 3" xfId="8375" xr:uid="{00000000-0005-0000-0000-0000A7200000}"/>
    <cellStyle name="0_Book3 2 10 3 2" xfId="8376" xr:uid="{00000000-0005-0000-0000-0000A8200000}"/>
    <cellStyle name="0_Book3 2 10 4" xfId="8377" xr:uid="{00000000-0005-0000-0000-0000A9200000}"/>
    <cellStyle name="0_Book3 2 11" xfId="8378" xr:uid="{00000000-0005-0000-0000-0000AA200000}"/>
    <cellStyle name="0_Book3 2 11 2" xfId="8379" xr:uid="{00000000-0005-0000-0000-0000AB200000}"/>
    <cellStyle name="0_Book3 2 12" xfId="8380" xr:uid="{00000000-0005-0000-0000-0000AC200000}"/>
    <cellStyle name="0_Book3 2 12 2" xfId="8381" xr:uid="{00000000-0005-0000-0000-0000AD200000}"/>
    <cellStyle name="0_Book3 2 13" xfId="8382" xr:uid="{00000000-0005-0000-0000-0000AE200000}"/>
    <cellStyle name="0_Book3 2 14" xfId="8383" xr:uid="{00000000-0005-0000-0000-0000AF200000}"/>
    <cellStyle name="0_Book3 2 2" xfId="8384" xr:uid="{00000000-0005-0000-0000-0000B0200000}"/>
    <cellStyle name="0_Book3 2 2 10" xfId="8385" xr:uid="{00000000-0005-0000-0000-0000B1200000}"/>
    <cellStyle name="0_Book3 2 2 11" xfId="8386" xr:uid="{00000000-0005-0000-0000-0000B2200000}"/>
    <cellStyle name="0_Book3 2 2 12" xfId="8387" xr:uid="{00000000-0005-0000-0000-0000B3200000}"/>
    <cellStyle name="0_Book3 2 2 13" xfId="8388" xr:uid="{00000000-0005-0000-0000-0000B4200000}"/>
    <cellStyle name="0_Book3 2 2 2" xfId="8389" xr:uid="{00000000-0005-0000-0000-0000B5200000}"/>
    <cellStyle name="0_Book3 2 2 2 10" xfId="8390" xr:uid="{00000000-0005-0000-0000-0000B6200000}"/>
    <cellStyle name="0_Book3 2 2 2 11" xfId="8391" xr:uid="{00000000-0005-0000-0000-0000B7200000}"/>
    <cellStyle name="0_Book3 2 2 2 12" xfId="8392" xr:uid="{00000000-0005-0000-0000-0000B8200000}"/>
    <cellStyle name="0_Book3 2 2 2 2" xfId="8393" xr:uid="{00000000-0005-0000-0000-0000B9200000}"/>
    <cellStyle name="0_Book3 2 2 2 2 2" xfId="8394" xr:uid="{00000000-0005-0000-0000-0000BA200000}"/>
    <cellStyle name="0_Book3 2 2 2 2 2 2" xfId="8395" xr:uid="{00000000-0005-0000-0000-0000BB200000}"/>
    <cellStyle name="0_Book3 2 2 2 2 3" xfId="8396" xr:uid="{00000000-0005-0000-0000-0000BC200000}"/>
    <cellStyle name="0_Book3 2 2 2 2 3 2" xfId="8397" xr:uid="{00000000-0005-0000-0000-0000BD200000}"/>
    <cellStyle name="0_Book3 2 2 2 2 4" xfId="8398" xr:uid="{00000000-0005-0000-0000-0000BE200000}"/>
    <cellStyle name="0_Book3 2 2 2 3" xfId="8399" xr:uid="{00000000-0005-0000-0000-0000BF200000}"/>
    <cellStyle name="0_Book3 2 2 2 3 2" xfId="8400" xr:uid="{00000000-0005-0000-0000-0000C0200000}"/>
    <cellStyle name="0_Book3 2 2 2 3 2 2" xfId="8401" xr:uid="{00000000-0005-0000-0000-0000C1200000}"/>
    <cellStyle name="0_Book3 2 2 2 3 3" xfId="8402" xr:uid="{00000000-0005-0000-0000-0000C2200000}"/>
    <cellStyle name="0_Book3 2 2 2 3 3 2" xfId="8403" xr:uid="{00000000-0005-0000-0000-0000C3200000}"/>
    <cellStyle name="0_Book3 2 2 2 3 4" xfId="8404" xr:uid="{00000000-0005-0000-0000-0000C4200000}"/>
    <cellStyle name="0_Book3 2 2 2 4" xfId="8405" xr:uid="{00000000-0005-0000-0000-0000C5200000}"/>
    <cellStyle name="0_Book3 2 2 2 4 2" xfId="8406" xr:uid="{00000000-0005-0000-0000-0000C6200000}"/>
    <cellStyle name="0_Book3 2 2 2 5" xfId="8407" xr:uid="{00000000-0005-0000-0000-0000C7200000}"/>
    <cellStyle name="0_Book3 2 2 2 5 2" xfId="8408" xr:uid="{00000000-0005-0000-0000-0000C8200000}"/>
    <cellStyle name="0_Book3 2 2 2 6" xfId="8409" xr:uid="{00000000-0005-0000-0000-0000C9200000}"/>
    <cellStyle name="0_Book3 2 2 2 7" xfId="8410" xr:uid="{00000000-0005-0000-0000-0000CA200000}"/>
    <cellStyle name="0_Book3 2 2 2 8" xfId="8411" xr:uid="{00000000-0005-0000-0000-0000CB200000}"/>
    <cellStyle name="0_Book3 2 2 2 9" xfId="8412" xr:uid="{00000000-0005-0000-0000-0000CC200000}"/>
    <cellStyle name="0_Book3 2 2 3" xfId="8413" xr:uid="{00000000-0005-0000-0000-0000CD200000}"/>
    <cellStyle name="0_Book3 2 2 3 2" xfId="8414" xr:uid="{00000000-0005-0000-0000-0000CE200000}"/>
    <cellStyle name="0_Book3 2 2 3 2 2" xfId="8415" xr:uid="{00000000-0005-0000-0000-0000CF200000}"/>
    <cellStyle name="0_Book3 2 2 3 3" xfId="8416" xr:uid="{00000000-0005-0000-0000-0000D0200000}"/>
    <cellStyle name="0_Book3 2 2 3 3 2" xfId="8417" xr:uid="{00000000-0005-0000-0000-0000D1200000}"/>
    <cellStyle name="0_Book3 2 2 3 4" xfId="8418" xr:uid="{00000000-0005-0000-0000-0000D2200000}"/>
    <cellStyle name="0_Book3 2 2 4" xfId="8419" xr:uid="{00000000-0005-0000-0000-0000D3200000}"/>
    <cellStyle name="0_Book3 2 2 4 2" xfId="8420" xr:uid="{00000000-0005-0000-0000-0000D4200000}"/>
    <cellStyle name="0_Book3 2 2 4 2 2" xfId="8421" xr:uid="{00000000-0005-0000-0000-0000D5200000}"/>
    <cellStyle name="0_Book3 2 2 4 3" xfId="8422" xr:uid="{00000000-0005-0000-0000-0000D6200000}"/>
    <cellStyle name="0_Book3 2 2 4 3 2" xfId="8423" xr:uid="{00000000-0005-0000-0000-0000D7200000}"/>
    <cellStyle name="0_Book3 2 2 4 4" xfId="8424" xr:uid="{00000000-0005-0000-0000-0000D8200000}"/>
    <cellStyle name="0_Book3 2 2 5" xfId="8425" xr:uid="{00000000-0005-0000-0000-0000D9200000}"/>
    <cellStyle name="0_Book3 2 2 5 2" xfId="8426" xr:uid="{00000000-0005-0000-0000-0000DA200000}"/>
    <cellStyle name="0_Book3 2 2 5 2 2" xfId="8427" xr:uid="{00000000-0005-0000-0000-0000DB200000}"/>
    <cellStyle name="0_Book3 2 2 5 3" xfId="8428" xr:uid="{00000000-0005-0000-0000-0000DC200000}"/>
    <cellStyle name="0_Book3 2 2 5 3 2" xfId="8429" xr:uid="{00000000-0005-0000-0000-0000DD200000}"/>
    <cellStyle name="0_Book3 2 2 5 4" xfId="8430" xr:uid="{00000000-0005-0000-0000-0000DE200000}"/>
    <cellStyle name="0_Book3 2 2 6" xfId="8431" xr:uid="{00000000-0005-0000-0000-0000DF200000}"/>
    <cellStyle name="0_Book3 2 2 6 2" xfId="8432" xr:uid="{00000000-0005-0000-0000-0000E0200000}"/>
    <cellStyle name="0_Book3 2 2 7" xfId="8433" xr:uid="{00000000-0005-0000-0000-0000E1200000}"/>
    <cellStyle name="0_Book3 2 2 7 2" xfId="8434" xr:uid="{00000000-0005-0000-0000-0000E2200000}"/>
    <cellStyle name="0_Book3 2 2 8" xfId="8435" xr:uid="{00000000-0005-0000-0000-0000E3200000}"/>
    <cellStyle name="0_Book3 2 2 9" xfId="8436" xr:uid="{00000000-0005-0000-0000-0000E4200000}"/>
    <cellStyle name="0_Book3 2 3" xfId="8437" xr:uid="{00000000-0005-0000-0000-0000E5200000}"/>
    <cellStyle name="0_Book3 2 3 10" xfId="8438" xr:uid="{00000000-0005-0000-0000-0000E6200000}"/>
    <cellStyle name="0_Book3 2 3 11" xfId="8439" xr:uid="{00000000-0005-0000-0000-0000E7200000}"/>
    <cellStyle name="0_Book3 2 3 12" xfId="8440" xr:uid="{00000000-0005-0000-0000-0000E8200000}"/>
    <cellStyle name="0_Book3 2 3 2" xfId="8441" xr:uid="{00000000-0005-0000-0000-0000E9200000}"/>
    <cellStyle name="0_Book3 2 3 2 2" xfId="8442" xr:uid="{00000000-0005-0000-0000-0000EA200000}"/>
    <cellStyle name="0_Book3 2 3 2 2 2" xfId="8443" xr:uid="{00000000-0005-0000-0000-0000EB200000}"/>
    <cellStyle name="0_Book3 2 3 2 2 2 2" xfId="8444" xr:uid="{00000000-0005-0000-0000-0000EC200000}"/>
    <cellStyle name="0_Book3 2 3 2 2 3" xfId="8445" xr:uid="{00000000-0005-0000-0000-0000ED200000}"/>
    <cellStyle name="0_Book3 2 3 2 2 3 2" xfId="8446" xr:uid="{00000000-0005-0000-0000-0000EE200000}"/>
    <cellStyle name="0_Book3 2 3 2 2 4" xfId="8447" xr:uid="{00000000-0005-0000-0000-0000EF200000}"/>
    <cellStyle name="0_Book3 2 3 2 3" xfId="8448" xr:uid="{00000000-0005-0000-0000-0000F0200000}"/>
    <cellStyle name="0_Book3 2 3 2 3 2" xfId="8449" xr:uid="{00000000-0005-0000-0000-0000F1200000}"/>
    <cellStyle name="0_Book3 2 3 2 3 2 2" xfId="8450" xr:uid="{00000000-0005-0000-0000-0000F2200000}"/>
    <cellStyle name="0_Book3 2 3 2 3 3" xfId="8451" xr:uid="{00000000-0005-0000-0000-0000F3200000}"/>
    <cellStyle name="0_Book3 2 3 2 3 3 2" xfId="8452" xr:uid="{00000000-0005-0000-0000-0000F4200000}"/>
    <cellStyle name="0_Book3 2 3 2 3 4" xfId="8453" xr:uid="{00000000-0005-0000-0000-0000F5200000}"/>
    <cellStyle name="0_Book3 2 3 2 4" xfId="8454" xr:uid="{00000000-0005-0000-0000-0000F6200000}"/>
    <cellStyle name="0_Book3 2 3 2 4 2" xfId="8455" xr:uid="{00000000-0005-0000-0000-0000F7200000}"/>
    <cellStyle name="0_Book3 2 3 2 5" xfId="8456" xr:uid="{00000000-0005-0000-0000-0000F8200000}"/>
    <cellStyle name="0_Book3 2 3 2 5 2" xfId="8457" xr:uid="{00000000-0005-0000-0000-0000F9200000}"/>
    <cellStyle name="0_Book3 2 3 2 6" xfId="8458" xr:uid="{00000000-0005-0000-0000-0000FA200000}"/>
    <cellStyle name="0_Book3 2 3 2 7" xfId="8459" xr:uid="{00000000-0005-0000-0000-0000FB200000}"/>
    <cellStyle name="0_Book3 2 3 3" xfId="8460" xr:uid="{00000000-0005-0000-0000-0000FC200000}"/>
    <cellStyle name="0_Book3 2 3 3 2" xfId="8461" xr:uid="{00000000-0005-0000-0000-0000FD200000}"/>
    <cellStyle name="0_Book3 2 3 3 2 2" xfId="8462" xr:uid="{00000000-0005-0000-0000-0000FE200000}"/>
    <cellStyle name="0_Book3 2 3 3 3" xfId="8463" xr:uid="{00000000-0005-0000-0000-0000FF200000}"/>
    <cellStyle name="0_Book3 2 3 3 3 2" xfId="8464" xr:uid="{00000000-0005-0000-0000-000000210000}"/>
    <cellStyle name="0_Book3 2 3 3 4" xfId="8465" xr:uid="{00000000-0005-0000-0000-000001210000}"/>
    <cellStyle name="0_Book3 2 3 4" xfId="8466" xr:uid="{00000000-0005-0000-0000-000002210000}"/>
    <cellStyle name="0_Book3 2 3 4 2" xfId="8467" xr:uid="{00000000-0005-0000-0000-000003210000}"/>
    <cellStyle name="0_Book3 2 3 4 2 2" xfId="8468" xr:uid="{00000000-0005-0000-0000-000004210000}"/>
    <cellStyle name="0_Book3 2 3 4 3" xfId="8469" xr:uid="{00000000-0005-0000-0000-000005210000}"/>
    <cellStyle name="0_Book3 2 3 4 3 2" xfId="8470" xr:uid="{00000000-0005-0000-0000-000006210000}"/>
    <cellStyle name="0_Book3 2 3 4 4" xfId="8471" xr:uid="{00000000-0005-0000-0000-000007210000}"/>
    <cellStyle name="0_Book3 2 3 5" xfId="8472" xr:uid="{00000000-0005-0000-0000-000008210000}"/>
    <cellStyle name="0_Book3 2 3 5 2" xfId="8473" xr:uid="{00000000-0005-0000-0000-000009210000}"/>
    <cellStyle name="0_Book3 2 3 5 2 2" xfId="8474" xr:uid="{00000000-0005-0000-0000-00000A210000}"/>
    <cellStyle name="0_Book3 2 3 5 3" xfId="8475" xr:uid="{00000000-0005-0000-0000-00000B210000}"/>
    <cellStyle name="0_Book3 2 3 5 3 2" xfId="8476" xr:uid="{00000000-0005-0000-0000-00000C210000}"/>
    <cellStyle name="0_Book3 2 3 5 4" xfId="8477" xr:uid="{00000000-0005-0000-0000-00000D210000}"/>
    <cellStyle name="0_Book3 2 3 6" xfId="8478" xr:uid="{00000000-0005-0000-0000-00000E210000}"/>
    <cellStyle name="0_Book3 2 3 6 2" xfId="8479" xr:uid="{00000000-0005-0000-0000-00000F210000}"/>
    <cellStyle name="0_Book3 2 3 7" xfId="8480" xr:uid="{00000000-0005-0000-0000-000010210000}"/>
    <cellStyle name="0_Book3 2 3 7 2" xfId="8481" xr:uid="{00000000-0005-0000-0000-000011210000}"/>
    <cellStyle name="0_Book3 2 3 8" xfId="8482" xr:uid="{00000000-0005-0000-0000-000012210000}"/>
    <cellStyle name="0_Book3 2 3 9" xfId="8483" xr:uid="{00000000-0005-0000-0000-000013210000}"/>
    <cellStyle name="0_Book3 2 4" xfId="8484" xr:uid="{00000000-0005-0000-0000-000014210000}"/>
    <cellStyle name="0_Book3 2 4 2" xfId="8485" xr:uid="{00000000-0005-0000-0000-000015210000}"/>
    <cellStyle name="0_Book3 2 4 2 2" xfId="8486" xr:uid="{00000000-0005-0000-0000-000016210000}"/>
    <cellStyle name="0_Book3 2 4 2 2 2" xfId="8487" xr:uid="{00000000-0005-0000-0000-000017210000}"/>
    <cellStyle name="0_Book3 2 4 2 2 2 2" xfId="8488" xr:uid="{00000000-0005-0000-0000-000018210000}"/>
    <cellStyle name="0_Book3 2 4 2 2 3" xfId="8489" xr:uid="{00000000-0005-0000-0000-000019210000}"/>
    <cellStyle name="0_Book3 2 4 2 2 3 2" xfId="8490" xr:uid="{00000000-0005-0000-0000-00001A210000}"/>
    <cellStyle name="0_Book3 2 4 2 2 4" xfId="8491" xr:uid="{00000000-0005-0000-0000-00001B210000}"/>
    <cellStyle name="0_Book3 2 4 2 3" xfId="8492" xr:uid="{00000000-0005-0000-0000-00001C210000}"/>
    <cellStyle name="0_Book3 2 4 2 3 2" xfId="8493" xr:uid="{00000000-0005-0000-0000-00001D210000}"/>
    <cellStyle name="0_Book3 2 4 2 3 2 2" xfId="8494" xr:uid="{00000000-0005-0000-0000-00001E210000}"/>
    <cellStyle name="0_Book3 2 4 2 3 3" xfId="8495" xr:uid="{00000000-0005-0000-0000-00001F210000}"/>
    <cellStyle name="0_Book3 2 4 2 3 3 2" xfId="8496" xr:uid="{00000000-0005-0000-0000-000020210000}"/>
    <cellStyle name="0_Book3 2 4 2 3 4" xfId="8497" xr:uid="{00000000-0005-0000-0000-000021210000}"/>
    <cellStyle name="0_Book3 2 4 2 4" xfId="8498" xr:uid="{00000000-0005-0000-0000-000022210000}"/>
    <cellStyle name="0_Book3 2 4 2 4 2" xfId="8499" xr:uid="{00000000-0005-0000-0000-000023210000}"/>
    <cellStyle name="0_Book3 2 4 2 5" xfId="8500" xr:uid="{00000000-0005-0000-0000-000024210000}"/>
    <cellStyle name="0_Book3 2 4 2 5 2" xfId="8501" xr:uid="{00000000-0005-0000-0000-000025210000}"/>
    <cellStyle name="0_Book3 2 4 2 6" xfId="8502" xr:uid="{00000000-0005-0000-0000-000026210000}"/>
    <cellStyle name="0_Book3 2 4 3" xfId="8503" xr:uid="{00000000-0005-0000-0000-000027210000}"/>
    <cellStyle name="0_Book3 2 4 3 2" xfId="8504" xr:uid="{00000000-0005-0000-0000-000028210000}"/>
    <cellStyle name="0_Book3 2 4 3 2 2" xfId="8505" xr:uid="{00000000-0005-0000-0000-000029210000}"/>
    <cellStyle name="0_Book3 2 4 3 3" xfId="8506" xr:uid="{00000000-0005-0000-0000-00002A210000}"/>
    <cellStyle name="0_Book3 2 4 3 3 2" xfId="8507" xr:uid="{00000000-0005-0000-0000-00002B210000}"/>
    <cellStyle name="0_Book3 2 4 3 4" xfId="8508" xr:uid="{00000000-0005-0000-0000-00002C210000}"/>
    <cellStyle name="0_Book3 2 4 4" xfId="8509" xr:uid="{00000000-0005-0000-0000-00002D210000}"/>
    <cellStyle name="0_Book3 2 4 4 2" xfId="8510" xr:uid="{00000000-0005-0000-0000-00002E210000}"/>
    <cellStyle name="0_Book3 2 4 4 2 2" xfId="8511" xr:uid="{00000000-0005-0000-0000-00002F210000}"/>
    <cellStyle name="0_Book3 2 4 4 3" xfId="8512" xr:uid="{00000000-0005-0000-0000-000030210000}"/>
    <cellStyle name="0_Book3 2 4 4 3 2" xfId="8513" xr:uid="{00000000-0005-0000-0000-000031210000}"/>
    <cellStyle name="0_Book3 2 4 4 4" xfId="8514" xr:uid="{00000000-0005-0000-0000-000032210000}"/>
    <cellStyle name="0_Book3 2 4 5" xfId="8515" xr:uid="{00000000-0005-0000-0000-000033210000}"/>
    <cellStyle name="0_Book3 2 4 5 2" xfId="8516" xr:uid="{00000000-0005-0000-0000-000034210000}"/>
    <cellStyle name="0_Book3 2 4 5 2 2" xfId="8517" xr:uid="{00000000-0005-0000-0000-000035210000}"/>
    <cellStyle name="0_Book3 2 4 5 3" xfId="8518" xr:uid="{00000000-0005-0000-0000-000036210000}"/>
    <cellStyle name="0_Book3 2 4 5 3 2" xfId="8519" xr:uid="{00000000-0005-0000-0000-000037210000}"/>
    <cellStyle name="0_Book3 2 4 5 4" xfId="8520" xr:uid="{00000000-0005-0000-0000-000038210000}"/>
    <cellStyle name="0_Book3 2 4 6" xfId="8521" xr:uid="{00000000-0005-0000-0000-000039210000}"/>
    <cellStyle name="0_Book3 2 4 6 2" xfId="8522" xr:uid="{00000000-0005-0000-0000-00003A210000}"/>
    <cellStyle name="0_Book3 2 4 7" xfId="8523" xr:uid="{00000000-0005-0000-0000-00003B210000}"/>
    <cellStyle name="0_Book3 2 4 7 2" xfId="8524" xr:uid="{00000000-0005-0000-0000-00003C210000}"/>
    <cellStyle name="0_Book3 2 4 8" xfId="8525" xr:uid="{00000000-0005-0000-0000-00003D210000}"/>
    <cellStyle name="0_Book3 2 4 9" xfId="8526" xr:uid="{00000000-0005-0000-0000-00003E210000}"/>
    <cellStyle name="0_Book3 2 5" xfId="8527" xr:uid="{00000000-0005-0000-0000-00003F210000}"/>
    <cellStyle name="0_Book3 2 5 2" xfId="8528" xr:uid="{00000000-0005-0000-0000-000040210000}"/>
    <cellStyle name="0_Book3 2 5 2 2" xfId="8529" xr:uid="{00000000-0005-0000-0000-000041210000}"/>
    <cellStyle name="0_Book3 2 5 2 2 2" xfId="8530" xr:uid="{00000000-0005-0000-0000-000042210000}"/>
    <cellStyle name="0_Book3 2 5 2 2 2 2" xfId="8531" xr:uid="{00000000-0005-0000-0000-000043210000}"/>
    <cellStyle name="0_Book3 2 5 2 2 3" xfId="8532" xr:uid="{00000000-0005-0000-0000-000044210000}"/>
    <cellStyle name="0_Book3 2 5 2 2 3 2" xfId="8533" xr:uid="{00000000-0005-0000-0000-000045210000}"/>
    <cellStyle name="0_Book3 2 5 2 2 4" xfId="8534" xr:uid="{00000000-0005-0000-0000-000046210000}"/>
    <cellStyle name="0_Book3 2 5 2 3" xfId="8535" xr:uid="{00000000-0005-0000-0000-000047210000}"/>
    <cellStyle name="0_Book3 2 5 2 3 2" xfId="8536" xr:uid="{00000000-0005-0000-0000-000048210000}"/>
    <cellStyle name="0_Book3 2 5 2 3 2 2" xfId="8537" xr:uid="{00000000-0005-0000-0000-000049210000}"/>
    <cellStyle name="0_Book3 2 5 2 3 3" xfId="8538" xr:uid="{00000000-0005-0000-0000-00004A210000}"/>
    <cellStyle name="0_Book3 2 5 2 3 3 2" xfId="8539" xr:uid="{00000000-0005-0000-0000-00004B210000}"/>
    <cellStyle name="0_Book3 2 5 2 3 4" xfId="8540" xr:uid="{00000000-0005-0000-0000-00004C210000}"/>
    <cellStyle name="0_Book3 2 5 2 4" xfId="8541" xr:uid="{00000000-0005-0000-0000-00004D210000}"/>
    <cellStyle name="0_Book3 2 5 2 4 2" xfId="8542" xr:uid="{00000000-0005-0000-0000-00004E210000}"/>
    <cellStyle name="0_Book3 2 5 2 5" xfId="8543" xr:uid="{00000000-0005-0000-0000-00004F210000}"/>
    <cellStyle name="0_Book3 2 5 2 5 2" xfId="8544" xr:uid="{00000000-0005-0000-0000-000050210000}"/>
    <cellStyle name="0_Book3 2 5 2 6" xfId="8545" xr:uid="{00000000-0005-0000-0000-000051210000}"/>
    <cellStyle name="0_Book3 2 5 3" xfId="8546" xr:uid="{00000000-0005-0000-0000-000052210000}"/>
    <cellStyle name="0_Book3 2 5 3 2" xfId="8547" xr:uid="{00000000-0005-0000-0000-000053210000}"/>
    <cellStyle name="0_Book3 2 5 3 2 2" xfId="8548" xr:uid="{00000000-0005-0000-0000-000054210000}"/>
    <cellStyle name="0_Book3 2 5 3 3" xfId="8549" xr:uid="{00000000-0005-0000-0000-000055210000}"/>
    <cellStyle name="0_Book3 2 5 3 3 2" xfId="8550" xr:uid="{00000000-0005-0000-0000-000056210000}"/>
    <cellStyle name="0_Book3 2 5 3 4" xfId="8551" xr:uid="{00000000-0005-0000-0000-000057210000}"/>
    <cellStyle name="0_Book3 2 5 4" xfId="8552" xr:uid="{00000000-0005-0000-0000-000058210000}"/>
    <cellStyle name="0_Book3 2 5 4 2" xfId="8553" xr:uid="{00000000-0005-0000-0000-000059210000}"/>
    <cellStyle name="0_Book3 2 5 4 2 2" xfId="8554" xr:uid="{00000000-0005-0000-0000-00005A210000}"/>
    <cellStyle name="0_Book3 2 5 4 3" xfId="8555" xr:uid="{00000000-0005-0000-0000-00005B210000}"/>
    <cellStyle name="0_Book3 2 5 4 3 2" xfId="8556" xr:uid="{00000000-0005-0000-0000-00005C210000}"/>
    <cellStyle name="0_Book3 2 5 4 4" xfId="8557" xr:uid="{00000000-0005-0000-0000-00005D210000}"/>
    <cellStyle name="0_Book3 2 5 5" xfId="8558" xr:uid="{00000000-0005-0000-0000-00005E210000}"/>
    <cellStyle name="0_Book3 2 5 5 2" xfId="8559" xr:uid="{00000000-0005-0000-0000-00005F210000}"/>
    <cellStyle name="0_Book3 2 5 5 2 2" xfId="8560" xr:uid="{00000000-0005-0000-0000-000060210000}"/>
    <cellStyle name="0_Book3 2 5 5 3" xfId="8561" xr:uid="{00000000-0005-0000-0000-000061210000}"/>
    <cellStyle name="0_Book3 2 5 5 3 2" xfId="8562" xr:uid="{00000000-0005-0000-0000-000062210000}"/>
    <cellStyle name="0_Book3 2 5 5 4" xfId="8563" xr:uid="{00000000-0005-0000-0000-000063210000}"/>
    <cellStyle name="0_Book3 2 5 6" xfId="8564" xr:uid="{00000000-0005-0000-0000-000064210000}"/>
    <cellStyle name="0_Book3 2 5 6 2" xfId="8565" xr:uid="{00000000-0005-0000-0000-000065210000}"/>
    <cellStyle name="0_Book3 2 5 7" xfId="8566" xr:uid="{00000000-0005-0000-0000-000066210000}"/>
    <cellStyle name="0_Book3 2 5 7 2" xfId="8567" xr:uid="{00000000-0005-0000-0000-000067210000}"/>
    <cellStyle name="0_Book3 2 5 8" xfId="8568" xr:uid="{00000000-0005-0000-0000-000068210000}"/>
    <cellStyle name="0_Book3 2 5 9" xfId="8569" xr:uid="{00000000-0005-0000-0000-000069210000}"/>
    <cellStyle name="0_Book3 2 6" xfId="8570" xr:uid="{00000000-0005-0000-0000-00006A210000}"/>
    <cellStyle name="0_Book3 2 6 2" xfId="8571" xr:uid="{00000000-0005-0000-0000-00006B210000}"/>
    <cellStyle name="0_Book3 2 6 2 2" xfId="8572" xr:uid="{00000000-0005-0000-0000-00006C210000}"/>
    <cellStyle name="0_Book3 2 6 2 2 2" xfId="8573" xr:uid="{00000000-0005-0000-0000-00006D210000}"/>
    <cellStyle name="0_Book3 2 6 2 2 2 2" xfId="8574" xr:uid="{00000000-0005-0000-0000-00006E210000}"/>
    <cellStyle name="0_Book3 2 6 2 2 3" xfId="8575" xr:uid="{00000000-0005-0000-0000-00006F210000}"/>
    <cellStyle name="0_Book3 2 6 2 2 3 2" xfId="8576" xr:uid="{00000000-0005-0000-0000-000070210000}"/>
    <cellStyle name="0_Book3 2 6 2 2 4" xfId="8577" xr:uid="{00000000-0005-0000-0000-000071210000}"/>
    <cellStyle name="0_Book3 2 6 2 3" xfId="8578" xr:uid="{00000000-0005-0000-0000-000072210000}"/>
    <cellStyle name="0_Book3 2 6 2 3 2" xfId="8579" xr:uid="{00000000-0005-0000-0000-000073210000}"/>
    <cellStyle name="0_Book3 2 6 2 3 2 2" xfId="8580" xr:uid="{00000000-0005-0000-0000-000074210000}"/>
    <cellStyle name="0_Book3 2 6 2 3 3" xfId="8581" xr:uid="{00000000-0005-0000-0000-000075210000}"/>
    <cellStyle name="0_Book3 2 6 2 3 3 2" xfId="8582" xr:uid="{00000000-0005-0000-0000-000076210000}"/>
    <cellStyle name="0_Book3 2 6 2 3 4" xfId="8583" xr:uid="{00000000-0005-0000-0000-000077210000}"/>
    <cellStyle name="0_Book3 2 6 2 4" xfId="8584" xr:uid="{00000000-0005-0000-0000-000078210000}"/>
    <cellStyle name="0_Book3 2 6 2 4 2" xfId="8585" xr:uid="{00000000-0005-0000-0000-000079210000}"/>
    <cellStyle name="0_Book3 2 6 2 5" xfId="8586" xr:uid="{00000000-0005-0000-0000-00007A210000}"/>
    <cellStyle name="0_Book3 2 6 2 5 2" xfId="8587" xr:uid="{00000000-0005-0000-0000-00007B210000}"/>
    <cellStyle name="0_Book3 2 6 2 6" xfId="8588" xr:uid="{00000000-0005-0000-0000-00007C210000}"/>
    <cellStyle name="0_Book3 2 6 3" xfId="8589" xr:uid="{00000000-0005-0000-0000-00007D210000}"/>
    <cellStyle name="0_Book3 2 6 3 2" xfId="8590" xr:uid="{00000000-0005-0000-0000-00007E210000}"/>
    <cellStyle name="0_Book3 2 6 3 2 2" xfId="8591" xr:uid="{00000000-0005-0000-0000-00007F210000}"/>
    <cellStyle name="0_Book3 2 6 3 3" xfId="8592" xr:uid="{00000000-0005-0000-0000-000080210000}"/>
    <cellStyle name="0_Book3 2 6 3 3 2" xfId="8593" xr:uid="{00000000-0005-0000-0000-000081210000}"/>
    <cellStyle name="0_Book3 2 6 3 4" xfId="8594" xr:uid="{00000000-0005-0000-0000-000082210000}"/>
    <cellStyle name="0_Book3 2 6 4" xfId="8595" xr:uid="{00000000-0005-0000-0000-000083210000}"/>
    <cellStyle name="0_Book3 2 6 4 2" xfId="8596" xr:uid="{00000000-0005-0000-0000-000084210000}"/>
    <cellStyle name="0_Book3 2 6 4 2 2" xfId="8597" xr:uid="{00000000-0005-0000-0000-000085210000}"/>
    <cellStyle name="0_Book3 2 6 4 3" xfId="8598" xr:uid="{00000000-0005-0000-0000-000086210000}"/>
    <cellStyle name="0_Book3 2 6 4 3 2" xfId="8599" xr:uid="{00000000-0005-0000-0000-000087210000}"/>
    <cellStyle name="0_Book3 2 6 4 4" xfId="8600" xr:uid="{00000000-0005-0000-0000-000088210000}"/>
    <cellStyle name="0_Book3 2 6 5" xfId="8601" xr:uid="{00000000-0005-0000-0000-000089210000}"/>
    <cellStyle name="0_Book3 2 6 5 2" xfId="8602" xr:uid="{00000000-0005-0000-0000-00008A210000}"/>
    <cellStyle name="0_Book3 2 6 5 2 2" xfId="8603" xr:uid="{00000000-0005-0000-0000-00008B210000}"/>
    <cellStyle name="0_Book3 2 6 5 3" xfId="8604" xr:uid="{00000000-0005-0000-0000-00008C210000}"/>
    <cellStyle name="0_Book3 2 6 5 3 2" xfId="8605" xr:uid="{00000000-0005-0000-0000-00008D210000}"/>
    <cellStyle name="0_Book3 2 6 5 4" xfId="8606" xr:uid="{00000000-0005-0000-0000-00008E210000}"/>
    <cellStyle name="0_Book3 2 6 6" xfId="8607" xr:uid="{00000000-0005-0000-0000-00008F210000}"/>
    <cellStyle name="0_Book3 2 6 6 2" xfId="8608" xr:uid="{00000000-0005-0000-0000-000090210000}"/>
    <cellStyle name="0_Book3 2 6 7" xfId="8609" xr:uid="{00000000-0005-0000-0000-000091210000}"/>
    <cellStyle name="0_Book3 2 6 7 2" xfId="8610" xr:uid="{00000000-0005-0000-0000-000092210000}"/>
    <cellStyle name="0_Book3 2 6 8" xfId="8611" xr:uid="{00000000-0005-0000-0000-000093210000}"/>
    <cellStyle name="0_Book3 2 7" xfId="8612" xr:uid="{00000000-0005-0000-0000-000094210000}"/>
    <cellStyle name="0_Book3 2 7 2" xfId="8613" xr:uid="{00000000-0005-0000-0000-000095210000}"/>
    <cellStyle name="0_Book3 2 7 2 2" xfId="8614" xr:uid="{00000000-0005-0000-0000-000096210000}"/>
    <cellStyle name="0_Book3 2 7 2 2 2" xfId="8615" xr:uid="{00000000-0005-0000-0000-000097210000}"/>
    <cellStyle name="0_Book3 2 7 2 3" xfId="8616" xr:uid="{00000000-0005-0000-0000-000098210000}"/>
    <cellStyle name="0_Book3 2 7 2 3 2" xfId="8617" xr:uid="{00000000-0005-0000-0000-000099210000}"/>
    <cellStyle name="0_Book3 2 7 2 4" xfId="8618" xr:uid="{00000000-0005-0000-0000-00009A210000}"/>
    <cellStyle name="0_Book3 2 7 3" xfId="8619" xr:uid="{00000000-0005-0000-0000-00009B210000}"/>
    <cellStyle name="0_Book3 2 7 3 2" xfId="8620" xr:uid="{00000000-0005-0000-0000-00009C210000}"/>
    <cellStyle name="0_Book3 2 7 3 2 2" xfId="8621" xr:uid="{00000000-0005-0000-0000-00009D210000}"/>
    <cellStyle name="0_Book3 2 7 3 3" xfId="8622" xr:uid="{00000000-0005-0000-0000-00009E210000}"/>
    <cellStyle name="0_Book3 2 7 3 3 2" xfId="8623" xr:uid="{00000000-0005-0000-0000-00009F210000}"/>
    <cellStyle name="0_Book3 2 7 3 4" xfId="8624" xr:uid="{00000000-0005-0000-0000-0000A0210000}"/>
    <cellStyle name="0_Book3 2 7 4" xfId="8625" xr:uid="{00000000-0005-0000-0000-0000A1210000}"/>
    <cellStyle name="0_Book3 2 7 4 2" xfId="8626" xr:uid="{00000000-0005-0000-0000-0000A2210000}"/>
    <cellStyle name="0_Book3 2 7 5" xfId="8627" xr:uid="{00000000-0005-0000-0000-0000A3210000}"/>
    <cellStyle name="0_Book3 2 7 5 2" xfId="8628" xr:uid="{00000000-0005-0000-0000-0000A4210000}"/>
    <cellStyle name="0_Book3 2 7 6" xfId="8629" xr:uid="{00000000-0005-0000-0000-0000A5210000}"/>
    <cellStyle name="0_Book3 2 8" xfId="8630" xr:uid="{00000000-0005-0000-0000-0000A6210000}"/>
    <cellStyle name="0_Book3 2 8 2" xfId="8631" xr:uid="{00000000-0005-0000-0000-0000A7210000}"/>
    <cellStyle name="0_Book3 2 8 2 2" xfId="8632" xr:uid="{00000000-0005-0000-0000-0000A8210000}"/>
    <cellStyle name="0_Book3 2 8 3" xfId="8633" xr:uid="{00000000-0005-0000-0000-0000A9210000}"/>
    <cellStyle name="0_Book3 2 8 3 2" xfId="8634" xr:uid="{00000000-0005-0000-0000-0000AA210000}"/>
    <cellStyle name="0_Book3 2 8 4" xfId="8635" xr:uid="{00000000-0005-0000-0000-0000AB210000}"/>
    <cellStyle name="0_Book3 2 9" xfId="8636" xr:uid="{00000000-0005-0000-0000-0000AC210000}"/>
    <cellStyle name="0_Book3 2 9 2" xfId="8637" xr:uid="{00000000-0005-0000-0000-0000AD210000}"/>
    <cellStyle name="0_Book3 2 9 2 2" xfId="8638" xr:uid="{00000000-0005-0000-0000-0000AE210000}"/>
    <cellStyle name="0_Book3 2 9 3" xfId="8639" xr:uid="{00000000-0005-0000-0000-0000AF210000}"/>
    <cellStyle name="0_Book3 2 9 3 2" xfId="8640" xr:uid="{00000000-0005-0000-0000-0000B0210000}"/>
    <cellStyle name="0_Book3 2 9 4" xfId="8641" xr:uid="{00000000-0005-0000-0000-0000B1210000}"/>
    <cellStyle name="0_Book3 20" xfId="8642" xr:uid="{00000000-0005-0000-0000-0000B2210000}"/>
    <cellStyle name="0_Book3 21" xfId="8643" xr:uid="{00000000-0005-0000-0000-0000B3210000}"/>
    <cellStyle name="0_Book3 22" xfId="8644" xr:uid="{00000000-0005-0000-0000-0000B4210000}"/>
    <cellStyle name="0_Book3 23" xfId="8645" xr:uid="{00000000-0005-0000-0000-0000B5210000}"/>
    <cellStyle name="0_Book3 24" xfId="8646" xr:uid="{00000000-0005-0000-0000-0000B6210000}"/>
    <cellStyle name="0_Book3 25" xfId="8647" xr:uid="{00000000-0005-0000-0000-0000B7210000}"/>
    <cellStyle name="0_Book3 26" xfId="8648" xr:uid="{00000000-0005-0000-0000-0000B8210000}"/>
    <cellStyle name="0_Book3 27" xfId="8649" xr:uid="{00000000-0005-0000-0000-0000B9210000}"/>
    <cellStyle name="0_Book3 28" xfId="8650" xr:uid="{00000000-0005-0000-0000-0000BA210000}"/>
    <cellStyle name="0_Book3 29" xfId="8651" xr:uid="{00000000-0005-0000-0000-0000BB210000}"/>
    <cellStyle name="0_Book3 3" xfId="8652" xr:uid="{00000000-0005-0000-0000-0000BC210000}"/>
    <cellStyle name="0_Book3 3 10" xfId="8653" xr:uid="{00000000-0005-0000-0000-0000BD210000}"/>
    <cellStyle name="0_Book3 3 10 2" xfId="8654" xr:uid="{00000000-0005-0000-0000-0000BE210000}"/>
    <cellStyle name="0_Book3 3 10 2 2" xfId="8655" xr:uid="{00000000-0005-0000-0000-0000BF210000}"/>
    <cellStyle name="0_Book3 3 10 3" xfId="8656" xr:uid="{00000000-0005-0000-0000-0000C0210000}"/>
    <cellStyle name="0_Book3 3 10 3 2" xfId="8657" xr:uid="{00000000-0005-0000-0000-0000C1210000}"/>
    <cellStyle name="0_Book3 3 10 4" xfId="8658" xr:uid="{00000000-0005-0000-0000-0000C2210000}"/>
    <cellStyle name="0_Book3 3 11" xfId="8659" xr:uid="{00000000-0005-0000-0000-0000C3210000}"/>
    <cellStyle name="0_Book3 3 11 2" xfId="8660" xr:uid="{00000000-0005-0000-0000-0000C4210000}"/>
    <cellStyle name="0_Book3 3 12" xfId="8661" xr:uid="{00000000-0005-0000-0000-0000C5210000}"/>
    <cellStyle name="0_Book3 3 12 2" xfId="8662" xr:uid="{00000000-0005-0000-0000-0000C6210000}"/>
    <cellStyle name="0_Book3 3 13" xfId="8663" xr:uid="{00000000-0005-0000-0000-0000C7210000}"/>
    <cellStyle name="0_Book3 3 14" xfId="8664" xr:uid="{00000000-0005-0000-0000-0000C8210000}"/>
    <cellStyle name="0_Book3 3 2" xfId="8665" xr:uid="{00000000-0005-0000-0000-0000C9210000}"/>
    <cellStyle name="0_Book3 3 2 10" xfId="8666" xr:uid="{00000000-0005-0000-0000-0000CA210000}"/>
    <cellStyle name="0_Book3 3 2 11" xfId="8667" xr:uid="{00000000-0005-0000-0000-0000CB210000}"/>
    <cellStyle name="0_Book3 3 2 12" xfId="8668" xr:uid="{00000000-0005-0000-0000-0000CC210000}"/>
    <cellStyle name="0_Book3 3 2 2" xfId="8669" xr:uid="{00000000-0005-0000-0000-0000CD210000}"/>
    <cellStyle name="0_Book3 3 2 2 2" xfId="8670" xr:uid="{00000000-0005-0000-0000-0000CE210000}"/>
    <cellStyle name="0_Book3 3 2 2 2 2" xfId="8671" xr:uid="{00000000-0005-0000-0000-0000CF210000}"/>
    <cellStyle name="0_Book3 3 2 2 2 2 2" xfId="8672" xr:uid="{00000000-0005-0000-0000-0000D0210000}"/>
    <cellStyle name="0_Book3 3 2 2 2 3" xfId="8673" xr:uid="{00000000-0005-0000-0000-0000D1210000}"/>
    <cellStyle name="0_Book3 3 2 2 2 3 2" xfId="8674" xr:uid="{00000000-0005-0000-0000-0000D2210000}"/>
    <cellStyle name="0_Book3 3 2 2 2 4" xfId="8675" xr:uid="{00000000-0005-0000-0000-0000D3210000}"/>
    <cellStyle name="0_Book3 3 2 2 3" xfId="8676" xr:uid="{00000000-0005-0000-0000-0000D4210000}"/>
    <cellStyle name="0_Book3 3 2 2 3 2" xfId="8677" xr:uid="{00000000-0005-0000-0000-0000D5210000}"/>
    <cellStyle name="0_Book3 3 2 2 3 2 2" xfId="8678" xr:uid="{00000000-0005-0000-0000-0000D6210000}"/>
    <cellStyle name="0_Book3 3 2 2 3 3" xfId="8679" xr:uid="{00000000-0005-0000-0000-0000D7210000}"/>
    <cellStyle name="0_Book3 3 2 2 3 3 2" xfId="8680" xr:uid="{00000000-0005-0000-0000-0000D8210000}"/>
    <cellStyle name="0_Book3 3 2 2 3 4" xfId="8681" xr:uid="{00000000-0005-0000-0000-0000D9210000}"/>
    <cellStyle name="0_Book3 3 2 2 4" xfId="8682" xr:uid="{00000000-0005-0000-0000-0000DA210000}"/>
    <cellStyle name="0_Book3 3 2 2 4 2" xfId="8683" xr:uid="{00000000-0005-0000-0000-0000DB210000}"/>
    <cellStyle name="0_Book3 3 2 2 5" xfId="8684" xr:uid="{00000000-0005-0000-0000-0000DC210000}"/>
    <cellStyle name="0_Book3 3 2 2 5 2" xfId="8685" xr:uid="{00000000-0005-0000-0000-0000DD210000}"/>
    <cellStyle name="0_Book3 3 2 2 6" xfId="8686" xr:uid="{00000000-0005-0000-0000-0000DE210000}"/>
    <cellStyle name="0_Book3 3 2 3" xfId="8687" xr:uid="{00000000-0005-0000-0000-0000DF210000}"/>
    <cellStyle name="0_Book3 3 2 3 2" xfId="8688" xr:uid="{00000000-0005-0000-0000-0000E0210000}"/>
    <cellStyle name="0_Book3 3 2 3 2 2" xfId="8689" xr:uid="{00000000-0005-0000-0000-0000E1210000}"/>
    <cellStyle name="0_Book3 3 2 3 3" xfId="8690" xr:uid="{00000000-0005-0000-0000-0000E2210000}"/>
    <cellStyle name="0_Book3 3 2 3 3 2" xfId="8691" xr:uid="{00000000-0005-0000-0000-0000E3210000}"/>
    <cellStyle name="0_Book3 3 2 3 4" xfId="8692" xr:uid="{00000000-0005-0000-0000-0000E4210000}"/>
    <cellStyle name="0_Book3 3 2 4" xfId="8693" xr:uid="{00000000-0005-0000-0000-0000E5210000}"/>
    <cellStyle name="0_Book3 3 2 4 2" xfId="8694" xr:uid="{00000000-0005-0000-0000-0000E6210000}"/>
    <cellStyle name="0_Book3 3 2 4 2 2" xfId="8695" xr:uid="{00000000-0005-0000-0000-0000E7210000}"/>
    <cellStyle name="0_Book3 3 2 4 3" xfId="8696" xr:uid="{00000000-0005-0000-0000-0000E8210000}"/>
    <cellStyle name="0_Book3 3 2 4 3 2" xfId="8697" xr:uid="{00000000-0005-0000-0000-0000E9210000}"/>
    <cellStyle name="0_Book3 3 2 4 4" xfId="8698" xr:uid="{00000000-0005-0000-0000-0000EA210000}"/>
    <cellStyle name="0_Book3 3 2 5" xfId="8699" xr:uid="{00000000-0005-0000-0000-0000EB210000}"/>
    <cellStyle name="0_Book3 3 2 5 2" xfId="8700" xr:uid="{00000000-0005-0000-0000-0000EC210000}"/>
    <cellStyle name="0_Book3 3 2 5 2 2" xfId="8701" xr:uid="{00000000-0005-0000-0000-0000ED210000}"/>
    <cellStyle name="0_Book3 3 2 5 3" xfId="8702" xr:uid="{00000000-0005-0000-0000-0000EE210000}"/>
    <cellStyle name="0_Book3 3 2 5 3 2" xfId="8703" xr:uid="{00000000-0005-0000-0000-0000EF210000}"/>
    <cellStyle name="0_Book3 3 2 5 4" xfId="8704" xr:uid="{00000000-0005-0000-0000-0000F0210000}"/>
    <cellStyle name="0_Book3 3 2 6" xfId="8705" xr:uid="{00000000-0005-0000-0000-0000F1210000}"/>
    <cellStyle name="0_Book3 3 2 6 2" xfId="8706" xr:uid="{00000000-0005-0000-0000-0000F2210000}"/>
    <cellStyle name="0_Book3 3 2 7" xfId="8707" xr:uid="{00000000-0005-0000-0000-0000F3210000}"/>
    <cellStyle name="0_Book3 3 2 7 2" xfId="8708" xr:uid="{00000000-0005-0000-0000-0000F4210000}"/>
    <cellStyle name="0_Book3 3 2 8" xfId="8709" xr:uid="{00000000-0005-0000-0000-0000F5210000}"/>
    <cellStyle name="0_Book3 3 2 9" xfId="8710" xr:uid="{00000000-0005-0000-0000-0000F6210000}"/>
    <cellStyle name="0_Book3 3 3" xfId="8711" xr:uid="{00000000-0005-0000-0000-0000F7210000}"/>
    <cellStyle name="0_Book3 3 3 2" xfId="8712" xr:uid="{00000000-0005-0000-0000-0000F8210000}"/>
    <cellStyle name="0_Book3 3 3 2 2" xfId="8713" xr:uid="{00000000-0005-0000-0000-0000F9210000}"/>
    <cellStyle name="0_Book3 3 3 2 2 2" xfId="8714" xr:uid="{00000000-0005-0000-0000-0000FA210000}"/>
    <cellStyle name="0_Book3 3 3 2 2 2 2" xfId="8715" xr:uid="{00000000-0005-0000-0000-0000FB210000}"/>
    <cellStyle name="0_Book3 3 3 2 2 3" xfId="8716" xr:uid="{00000000-0005-0000-0000-0000FC210000}"/>
    <cellStyle name="0_Book3 3 3 2 2 3 2" xfId="8717" xr:uid="{00000000-0005-0000-0000-0000FD210000}"/>
    <cellStyle name="0_Book3 3 3 2 2 4" xfId="8718" xr:uid="{00000000-0005-0000-0000-0000FE210000}"/>
    <cellStyle name="0_Book3 3 3 2 3" xfId="8719" xr:uid="{00000000-0005-0000-0000-0000FF210000}"/>
    <cellStyle name="0_Book3 3 3 2 3 2" xfId="8720" xr:uid="{00000000-0005-0000-0000-000000220000}"/>
    <cellStyle name="0_Book3 3 3 2 3 2 2" xfId="8721" xr:uid="{00000000-0005-0000-0000-000001220000}"/>
    <cellStyle name="0_Book3 3 3 2 3 3" xfId="8722" xr:uid="{00000000-0005-0000-0000-000002220000}"/>
    <cellStyle name="0_Book3 3 3 2 3 3 2" xfId="8723" xr:uid="{00000000-0005-0000-0000-000003220000}"/>
    <cellStyle name="0_Book3 3 3 2 3 4" xfId="8724" xr:uid="{00000000-0005-0000-0000-000004220000}"/>
    <cellStyle name="0_Book3 3 3 2 4" xfId="8725" xr:uid="{00000000-0005-0000-0000-000005220000}"/>
    <cellStyle name="0_Book3 3 3 2 4 2" xfId="8726" xr:uid="{00000000-0005-0000-0000-000006220000}"/>
    <cellStyle name="0_Book3 3 3 2 5" xfId="8727" xr:uid="{00000000-0005-0000-0000-000007220000}"/>
    <cellStyle name="0_Book3 3 3 2 5 2" xfId="8728" xr:uid="{00000000-0005-0000-0000-000008220000}"/>
    <cellStyle name="0_Book3 3 3 2 6" xfId="8729" xr:uid="{00000000-0005-0000-0000-000009220000}"/>
    <cellStyle name="0_Book3 3 3 3" xfId="8730" xr:uid="{00000000-0005-0000-0000-00000A220000}"/>
    <cellStyle name="0_Book3 3 3 3 2" xfId="8731" xr:uid="{00000000-0005-0000-0000-00000B220000}"/>
    <cellStyle name="0_Book3 3 3 3 2 2" xfId="8732" xr:uid="{00000000-0005-0000-0000-00000C220000}"/>
    <cellStyle name="0_Book3 3 3 3 3" xfId="8733" xr:uid="{00000000-0005-0000-0000-00000D220000}"/>
    <cellStyle name="0_Book3 3 3 3 3 2" xfId="8734" xr:uid="{00000000-0005-0000-0000-00000E220000}"/>
    <cellStyle name="0_Book3 3 3 3 4" xfId="8735" xr:uid="{00000000-0005-0000-0000-00000F220000}"/>
    <cellStyle name="0_Book3 3 3 4" xfId="8736" xr:uid="{00000000-0005-0000-0000-000010220000}"/>
    <cellStyle name="0_Book3 3 3 4 2" xfId="8737" xr:uid="{00000000-0005-0000-0000-000011220000}"/>
    <cellStyle name="0_Book3 3 3 4 2 2" xfId="8738" xr:uid="{00000000-0005-0000-0000-000012220000}"/>
    <cellStyle name="0_Book3 3 3 4 3" xfId="8739" xr:uid="{00000000-0005-0000-0000-000013220000}"/>
    <cellStyle name="0_Book3 3 3 4 3 2" xfId="8740" xr:uid="{00000000-0005-0000-0000-000014220000}"/>
    <cellStyle name="0_Book3 3 3 4 4" xfId="8741" xr:uid="{00000000-0005-0000-0000-000015220000}"/>
    <cellStyle name="0_Book3 3 3 5" xfId="8742" xr:uid="{00000000-0005-0000-0000-000016220000}"/>
    <cellStyle name="0_Book3 3 3 5 2" xfId="8743" xr:uid="{00000000-0005-0000-0000-000017220000}"/>
    <cellStyle name="0_Book3 3 3 5 2 2" xfId="8744" xr:uid="{00000000-0005-0000-0000-000018220000}"/>
    <cellStyle name="0_Book3 3 3 5 3" xfId="8745" xr:uid="{00000000-0005-0000-0000-000019220000}"/>
    <cellStyle name="0_Book3 3 3 5 3 2" xfId="8746" xr:uid="{00000000-0005-0000-0000-00001A220000}"/>
    <cellStyle name="0_Book3 3 3 5 4" xfId="8747" xr:uid="{00000000-0005-0000-0000-00001B220000}"/>
    <cellStyle name="0_Book3 3 3 6" xfId="8748" xr:uid="{00000000-0005-0000-0000-00001C220000}"/>
    <cellStyle name="0_Book3 3 3 6 2" xfId="8749" xr:uid="{00000000-0005-0000-0000-00001D220000}"/>
    <cellStyle name="0_Book3 3 3 7" xfId="8750" xr:uid="{00000000-0005-0000-0000-00001E220000}"/>
    <cellStyle name="0_Book3 3 3 7 2" xfId="8751" xr:uid="{00000000-0005-0000-0000-00001F220000}"/>
    <cellStyle name="0_Book3 3 3 8" xfId="8752" xr:uid="{00000000-0005-0000-0000-000020220000}"/>
    <cellStyle name="0_Book3 3 4" xfId="8753" xr:uid="{00000000-0005-0000-0000-000021220000}"/>
    <cellStyle name="0_Book3 3 4 2" xfId="8754" xr:uid="{00000000-0005-0000-0000-000022220000}"/>
    <cellStyle name="0_Book3 3 4 2 2" xfId="8755" xr:uid="{00000000-0005-0000-0000-000023220000}"/>
    <cellStyle name="0_Book3 3 4 2 2 2" xfId="8756" xr:uid="{00000000-0005-0000-0000-000024220000}"/>
    <cellStyle name="0_Book3 3 4 2 2 2 2" xfId="8757" xr:uid="{00000000-0005-0000-0000-000025220000}"/>
    <cellStyle name="0_Book3 3 4 2 2 3" xfId="8758" xr:uid="{00000000-0005-0000-0000-000026220000}"/>
    <cellStyle name="0_Book3 3 4 2 2 3 2" xfId="8759" xr:uid="{00000000-0005-0000-0000-000027220000}"/>
    <cellStyle name="0_Book3 3 4 2 2 4" xfId="8760" xr:uid="{00000000-0005-0000-0000-000028220000}"/>
    <cellStyle name="0_Book3 3 4 2 3" xfId="8761" xr:uid="{00000000-0005-0000-0000-000029220000}"/>
    <cellStyle name="0_Book3 3 4 2 3 2" xfId="8762" xr:uid="{00000000-0005-0000-0000-00002A220000}"/>
    <cellStyle name="0_Book3 3 4 2 3 2 2" xfId="8763" xr:uid="{00000000-0005-0000-0000-00002B220000}"/>
    <cellStyle name="0_Book3 3 4 2 3 3" xfId="8764" xr:uid="{00000000-0005-0000-0000-00002C220000}"/>
    <cellStyle name="0_Book3 3 4 2 3 3 2" xfId="8765" xr:uid="{00000000-0005-0000-0000-00002D220000}"/>
    <cellStyle name="0_Book3 3 4 2 3 4" xfId="8766" xr:uid="{00000000-0005-0000-0000-00002E220000}"/>
    <cellStyle name="0_Book3 3 4 2 4" xfId="8767" xr:uid="{00000000-0005-0000-0000-00002F220000}"/>
    <cellStyle name="0_Book3 3 4 2 4 2" xfId="8768" xr:uid="{00000000-0005-0000-0000-000030220000}"/>
    <cellStyle name="0_Book3 3 4 2 5" xfId="8769" xr:uid="{00000000-0005-0000-0000-000031220000}"/>
    <cellStyle name="0_Book3 3 4 2 5 2" xfId="8770" xr:uid="{00000000-0005-0000-0000-000032220000}"/>
    <cellStyle name="0_Book3 3 4 2 6" xfId="8771" xr:uid="{00000000-0005-0000-0000-000033220000}"/>
    <cellStyle name="0_Book3 3 4 3" xfId="8772" xr:uid="{00000000-0005-0000-0000-000034220000}"/>
    <cellStyle name="0_Book3 3 4 3 2" xfId="8773" xr:uid="{00000000-0005-0000-0000-000035220000}"/>
    <cellStyle name="0_Book3 3 4 3 2 2" xfId="8774" xr:uid="{00000000-0005-0000-0000-000036220000}"/>
    <cellStyle name="0_Book3 3 4 3 3" xfId="8775" xr:uid="{00000000-0005-0000-0000-000037220000}"/>
    <cellStyle name="0_Book3 3 4 3 3 2" xfId="8776" xr:uid="{00000000-0005-0000-0000-000038220000}"/>
    <cellStyle name="0_Book3 3 4 3 4" xfId="8777" xr:uid="{00000000-0005-0000-0000-000039220000}"/>
    <cellStyle name="0_Book3 3 4 4" xfId="8778" xr:uid="{00000000-0005-0000-0000-00003A220000}"/>
    <cellStyle name="0_Book3 3 4 4 2" xfId="8779" xr:uid="{00000000-0005-0000-0000-00003B220000}"/>
    <cellStyle name="0_Book3 3 4 4 2 2" xfId="8780" xr:uid="{00000000-0005-0000-0000-00003C220000}"/>
    <cellStyle name="0_Book3 3 4 4 3" xfId="8781" xr:uid="{00000000-0005-0000-0000-00003D220000}"/>
    <cellStyle name="0_Book3 3 4 4 3 2" xfId="8782" xr:uid="{00000000-0005-0000-0000-00003E220000}"/>
    <cellStyle name="0_Book3 3 4 4 4" xfId="8783" xr:uid="{00000000-0005-0000-0000-00003F220000}"/>
    <cellStyle name="0_Book3 3 4 5" xfId="8784" xr:uid="{00000000-0005-0000-0000-000040220000}"/>
    <cellStyle name="0_Book3 3 4 5 2" xfId="8785" xr:uid="{00000000-0005-0000-0000-000041220000}"/>
    <cellStyle name="0_Book3 3 4 5 2 2" xfId="8786" xr:uid="{00000000-0005-0000-0000-000042220000}"/>
    <cellStyle name="0_Book3 3 4 5 3" xfId="8787" xr:uid="{00000000-0005-0000-0000-000043220000}"/>
    <cellStyle name="0_Book3 3 4 5 3 2" xfId="8788" xr:uid="{00000000-0005-0000-0000-000044220000}"/>
    <cellStyle name="0_Book3 3 4 5 4" xfId="8789" xr:uid="{00000000-0005-0000-0000-000045220000}"/>
    <cellStyle name="0_Book3 3 4 6" xfId="8790" xr:uid="{00000000-0005-0000-0000-000046220000}"/>
    <cellStyle name="0_Book3 3 4 6 2" xfId="8791" xr:uid="{00000000-0005-0000-0000-000047220000}"/>
    <cellStyle name="0_Book3 3 4 7" xfId="8792" xr:uid="{00000000-0005-0000-0000-000048220000}"/>
    <cellStyle name="0_Book3 3 4 7 2" xfId="8793" xr:uid="{00000000-0005-0000-0000-000049220000}"/>
    <cellStyle name="0_Book3 3 4 8" xfId="8794" xr:uid="{00000000-0005-0000-0000-00004A220000}"/>
    <cellStyle name="0_Book3 3 5" xfId="8795" xr:uid="{00000000-0005-0000-0000-00004B220000}"/>
    <cellStyle name="0_Book3 3 5 2" xfId="8796" xr:uid="{00000000-0005-0000-0000-00004C220000}"/>
    <cellStyle name="0_Book3 3 5 2 2" xfId="8797" xr:uid="{00000000-0005-0000-0000-00004D220000}"/>
    <cellStyle name="0_Book3 3 5 2 2 2" xfId="8798" xr:uid="{00000000-0005-0000-0000-00004E220000}"/>
    <cellStyle name="0_Book3 3 5 2 2 2 2" xfId="8799" xr:uid="{00000000-0005-0000-0000-00004F220000}"/>
    <cellStyle name="0_Book3 3 5 2 2 3" xfId="8800" xr:uid="{00000000-0005-0000-0000-000050220000}"/>
    <cellStyle name="0_Book3 3 5 2 2 3 2" xfId="8801" xr:uid="{00000000-0005-0000-0000-000051220000}"/>
    <cellStyle name="0_Book3 3 5 2 2 4" xfId="8802" xr:uid="{00000000-0005-0000-0000-000052220000}"/>
    <cellStyle name="0_Book3 3 5 2 3" xfId="8803" xr:uid="{00000000-0005-0000-0000-000053220000}"/>
    <cellStyle name="0_Book3 3 5 2 3 2" xfId="8804" xr:uid="{00000000-0005-0000-0000-000054220000}"/>
    <cellStyle name="0_Book3 3 5 2 3 2 2" xfId="8805" xr:uid="{00000000-0005-0000-0000-000055220000}"/>
    <cellStyle name="0_Book3 3 5 2 3 3" xfId="8806" xr:uid="{00000000-0005-0000-0000-000056220000}"/>
    <cellStyle name="0_Book3 3 5 2 3 3 2" xfId="8807" xr:uid="{00000000-0005-0000-0000-000057220000}"/>
    <cellStyle name="0_Book3 3 5 2 3 4" xfId="8808" xr:uid="{00000000-0005-0000-0000-000058220000}"/>
    <cellStyle name="0_Book3 3 5 2 4" xfId="8809" xr:uid="{00000000-0005-0000-0000-000059220000}"/>
    <cellStyle name="0_Book3 3 5 2 4 2" xfId="8810" xr:uid="{00000000-0005-0000-0000-00005A220000}"/>
    <cellStyle name="0_Book3 3 5 2 5" xfId="8811" xr:uid="{00000000-0005-0000-0000-00005B220000}"/>
    <cellStyle name="0_Book3 3 5 2 5 2" xfId="8812" xr:uid="{00000000-0005-0000-0000-00005C220000}"/>
    <cellStyle name="0_Book3 3 5 2 6" xfId="8813" xr:uid="{00000000-0005-0000-0000-00005D220000}"/>
    <cellStyle name="0_Book3 3 5 3" xfId="8814" xr:uid="{00000000-0005-0000-0000-00005E220000}"/>
    <cellStyle name="0_Book3 3 5 3 2" xfId="8815" xr:uid="{00000000-0005-0000-0000-00005F220000}"/>
    <cellStyle name="0_Book3 3 5 3 2 2" xfId="8816" xr:uid="{00000000-0005-0000-0000-000060220000}"/>
    <cellStyle name="0_Book3 3 5 3 3" xfId="8817" xr:uid="{00000000-0005-0000-0000-000061220000}"/>
    <cellStyle name="0_Book3 3 5 3 3 2" xfId="8818" xr:uid="{00000000-0005-0000-0000-000062220000}"/>
    <cellStyle name="0_Book3 3 5 3 4" xfId="8819" xr:uid="{00000000-0005-0000-0000-000063220000}"/>
    <cellStyle name="0_Book3 3 5 4" xfId="8820" xr:uid="{00000000-0005-0000-0000-000064220000}"/>
    <cellStyle name="0_Book3 3 5 4 2" xfId="8821" xr:uid="{00000000-0005-0000-0000-000065220000}"/>
    <cellStyle name="0_Book3 3 5 4 2 2" xfId="8822" xr:uid="{00000000-0005-0000-0000-000066220000}"/>
    <cellStyle name="0_Book3 3 5 4 3" xfId="8823" xr:uid="{00000000-0005-0000-0000-000067220000}"/>
    <cellStyle name="0_Book3 3 5 4 3 2" xfId="8824" xr:uid="{00000000-0005-0000-0000-000068220000}"/>
    <cellStyle name="0_Book3 3 5 4 4" xfId="8825" xr:uid="{00000000-0005-0000-0000-000069220000}"/>
    <cellStyle name="0_Book3 3 5 5" xfId="8826" xr:uid="{00000000-0005-0000-0000-00006A220000}"/>
    <cellStyle name="0_Book3 3 5 5 2" xfId="8827" xr:uid="{00000000-0005-0000-0000-00006B220000}"/>
    <cellStyle name="0_Book3 3 5 5 2 2" xfId="8828" xr:uid="{00000000-0005-0000-0000-00006C220000}"/>
    <cellStyle name="0_Book3 3 5 5 3" xfId="8829" xr:uid="{00000000-0005-0000-0000-00006D220000}"/>
    <cellStyle name="0_Book3 3 5 5 3 2" xfId="8830" xr:uid="{00000000-0005-0000-0000-00006E220000}"/>
    <cellStyle name="0_Book3 3 5 5 4" xfId="8831" xr:uid="{00000000-0005-0000-0000-00006F220000}"/>
    <cellStyle name="0_Book3 3 5 6" xfId="8832" xr:uid="{00000000-0005-0000-0000-000070220000}"/>
    <cellStyle name="0_Book3 3 5 6 2" xfId="8833" xr:uid="{00000000-0005-0000-0000-000071220000}"/>
    <cellStyle name="0_Book3 3 5 7" xfId="8834" xr:uid="{00000000-0005-0000-0000-000072220000}"/>
    <cellStyle name="0_Book3 3 5 7 2" xfId="8835" xr:uid="{00000000-0005-0000-0000-000073220000}"/>
    <cellStyle name="0_Book3 3 5 8" xfId="8836" xr:uid="{00000000-0005-0000-0000-000074220000}"/>
    <cellStyle name="0_Book3 3 6" xfId="8837" xr:uid="{00000000-0005-0000-0000-000075220000}"/>
    <cellStyle name="0_Book3 3 6 2" xfId="8838" xr:uid="{00000000-0005-0000-0000-000076220000}"/>
    <cellStyle name="0_Book3 3 6 2 2" xfId="8839" xr:uid="{00000000-0005-0000-0000-000077220000}"/>
    <cellStyle name="0_Book3 3 6 2 2 2" xfId="8840" xr:uid="{00000000-0005-0000-0000-000078220000}"/>
    <cellStyle name="0_Book3 3 6 2 2 2 2" xfId="8841" xr:uid="{00000000-0005-0000-0000-000079220000}"/>
    <cellStyle name="0_Book3 3 6 2 2 3" xfId="8842" xr:uid="{00000000-0005-0000-0000-00007A220000}"/>
    <cellStyle name="0_Book3 3 6 2 2 3 2" xfId="8843" xr:uid="{00000000-0005-0000-0000-00007B220000}"/>
    <cellStyle name="0_Book3 3 6 2 2 4" xfId="8844" xr:uid="{00000000-0005-0000-0000-00007C220000}"/>
    <cellStyle name="0_Book3 3 6 2 3" xfId="8845" xr:uid="{00000000-0005-0000-0000-00007D220000}"/>
    <cellStyle name="0_Book3 3 6 2 3 2" xfId="8846" xr:uid="{00000000-0005-0000-0000-00007E220000}"/>
    <cellStyle name="0_Book3 3 6 2 3 2 2" xfId="8847" xr:uid="{00000000-0005-0000-0000-00007F220000}"/>
    <cellStyle name="0_Book3 3 6 2 3 3" xfId="8848" xr:uid="{00000000-0005-0000-0000-000080220000}"/>
    <cellStyle name="0_Book3 3 6 2 3 3 2" xfId="8849" xr:uid="{00000000-0005-0000-0000-000081220000}"/>
    <cellStyle name="0_Book3 3 6 2 3 4" xfId="8850" xr:uid="{00000000-0005-0000-0000-000082220000}"/>
    <cellStyle name="0_Book3 3 6 2 4" xfId="8851" xr:uid="{00000000-0005-0000-0000-000083220000}"/>
    <cellStyle name="0_Book3 3 6 2 4 2" xfId="8852" xr:uid="{00000000-0005-0000-0000-000084220000}"/>
    <cellStyle name="0_Book3 3 6 2 5" xfId="8853" xr:uid="{00000000-0005-0000-0000-000085220000}"/>
    <cellStyle name="0_Book3 3 6 2 5 2" xfId="8854" xr:uid="{00000000-0005-0000-0000-000086220000}"/>
    <cellStyle name="0_Book3 3 6 2 6" xfId="8855" xr:uid="{00000000-0005-0000-0000-000087220000}"/>
    <cellStyle name="0_Book3 3 6 3" xfId="8856" xr:uid="{00000000-0005-0000-0000-000088220000}"/>
    <cellStyle name="0_Book3 3 6 3 2" xfId="8857" xr:uid="{00000000-0005-0000-0000-000089220000}"/>
    <cellStyle name="0_Book3 3 6 3 2 2" xfId="8858" xr:uid="{00000000-0005-0000-0000-00008A220000}"/>
    <cellStyle name="0_Book3 3 6 3 3" xfId="8859" xr:uid="{00000000-0005-0000-0000-00008B220000}"/>
    <cellStyle name="0_Book3 3 6 3 3 2" xfId="8860" xr:uid="{00000000-0005-0000-0000-00008C220000}"/>
    <cellStyle name="0_Book3 3 6 3 4" xfId="8861" xr:uid="{00000000-0005-0000-0000-00008D220000}"/>
    <cellStyle name="0_Book3 3 6 4" xfId="8862" xr:uid="{00000000-0005-0000-0000-00008E220000}"/>
    <cellStyle name="0_Book3 3 6 4 2" xfId="8863" xr:uid="{00000000-0005-0000-0000-00008F220000}"/>
    <cellStyle name="0_Book3 3 6 4 2 2" xfId="8864" xr:uid="{00000000-0005-0000-0000-000090220000}"/>
    <cellStyle name="0_Book3 3 6 4 3" xfId="8865" xr:uid="{00000000-0005-0000-0000-000091220000}"/>
    <cellStyle name="0_Book3 3 6 4 3 2" xfId="8866" xr:uid="{00000000-0005-0000-0000-000092220000}"/>
    <cellStyle name="0_Book3 3 6 4 4" xfId="8867" xr:uid="{00000000-0005-0000-0000-000093220000}"/>
    <cellStyle name="0_Book3 3 6 5" xfId="8868" xr:uid="{00000000-0005-0000-0000-000094220000}"/>
    <cellStyle name="0_Book3 3 6 5 2" xfId="8869" xr:uid="{00000000-0005-0000-0000-000095220000}"/>
    <cellStyle name="0_Book3 3 6 5 2 2" xfId="8870" xr:uid="{00000000-0005-0000-0000-000096220000}"/>
    <cellStyle name="0_Book3 3 6 5 3" xfId="8871" xr:uid="{00000000-0005-0000-0000-000097220000}"/>
    <cellStyle name="0_Book3 3 6 5 3 2" xfId="8872" xr:uid="{00000000-0005-0000-0000-000098220000}"/>
    <cellStyle name="0_Book3 3 6 5 4" xfId="8873" xr:uid="{00000000-0005-0000-0000-000099220000}"/>
    <cellStyle name="0_Book3 3 6 6" xfId="8874" xr:uid="{00000000-0005-0000-0000-00009A220000}"/>
    <cellStyle name="0_Book3 3 6 6 2" xfId="8875" xr:uid="{00000000-0005-0000-0000-00009B220000}"/>
    <cellStyle name="0_Book3 3 6 7" xfId="8876" xr:uid="{00000000-0005-0000-0000-00009C220000}"/>
    <cellStyle name="0_Book3 3 6 7 2" xfId="8877" xr:uid="{00000000-0005-0000-0000-00009D220000}"/>
    <cellStyle name="0_Book3 3 6 8" xfId="8878" xr:uid="{00000000-0005-0000-0000-00009E220000}"/>
    <cellStyle name="0_Book3 3 7" xfId="8879" xr:uid="{00000000-0005-0000-0000-00009F220000}"/>
    <cellStyle name="0_Book3 3 7 2" xfId="8880" xr:uid="{00000000-0005-0000-0000-0000A0220000}"/>
    <cellStyle name="0_Book3 3 7 2 2" xfId="8881" xr:uid="{00000000-0005-0000-0000-0000A1220000}"/>
    <cellStyle name="0_Book3 3 7 2 2 2" xfId="8882" xr:uid="{00000000-0005-0000-0000-0000A2220000}"/>
    <cellStyle name="0_Book3 3 7 2 3" xfId="8883" xr:uid="{00000000-0005-0000-0000-0000A3220000}"/>
    <cellStyle name="0_Book3 3 7 2 3 2" xfId="8884" xr:uid="{00000000-0005-0000-0000-0000A4220000}"/>
    <cellStyle name="0_Book3 3 7 2 4" xfId="8885" xr:uid="{00000000-0005-0000-0000-0000A5220000}"/>
    <cellStyle name="0_Book3 3 7 3" xfId="8886" xr:uid="{00000000-0005-0000-0000-0000A6220000}"/>
    <cellStyle name="0_Book3 3 7 3 2" xfId="8887" xr:uid="{00000000-0005-0000-0000-0000A7220000}"/>
    <cellStyle name="0_Book3 3 7 3 2 2" xfId="8888" xr:uid="{00000000-0005-0000-0000-0000A8220000}"/>
    <cellStyle name="0_Book3 3 7 3 3" xfId="8889" xr:uid="{00000000-0005-0000-0000-0000A9220000}"/>
    <cellStyle name="0_Book3 3 7 3 3 2" xfId="8890" xr:uid="{00000000-0005-0000-0000-0000AA220000}"/>
    <cellStyle name="0_Book3 3 7 3 4" xfId="8891" xr:uid="{00000000-0005-0000-0000-0000AB220000}"/>
    <cellStyle name="0_Book3 3 7 4" xfId="8892" xr:uid="{00000000-0005-0000-0000-0000AC220000}"/>
    <cellStyle name="0_Book3 3 7 4 2" xfId="8893" xr:uid="{00000000-0005-0000-0000-0000AD220000}"/>
    <cellStyle name="0_Book3 3 7 5" xfId="8894" xr:uid="{00000000-0005-0000-0000-0000AE220000}"/>
    <cellStyle name="0_Book3 3 7 5 2" xfId="8895" xr:uid="{00000000-0005-0000-0000-0000AF220000}"/>
    <cellStyle name="0_Book3 3 7 6" xfId="8896" xr:uid="{00000000-0005-0000-0000-0000B0220000}"/>
    <cellStyle name="0_Book3 3 8" xfId="8897" xr:uid="{00000000-0005-0000-0000-0000B1220000}"/>
    <cellStyle name="0_Book3 3 8 2" xfId="8898" xr:uid="{00000000-0005-0000-0000-0000B2220000}"/>
    <cellStyle name="0_Book3 3 8 2 2" xfId="8899" xr:uid="{00000000-0005-0000-0000-0000B3220000}"/>
    <cellStyle name="0_Book3 3 8 3" xfId="8900" xr:uid="{00000000-0005-0000-0000-0000B4220000}"/>
    <cellStyle name="0_Book3 3 8 3 2" xfId="8901" xr:uid="{00000000-0005-0000-0000-0000B5220000}"/>
    <cellStyle name="0_Book3 3 8 4" xfId="8902" xr:uid="{00000000-0005-0000-0000-0000B6220000}"/>
    <cellStyle name="0_Book3 3 9" xfId="8903" xr:uid="{00000000-0005-0000-0000-0000B7220000}"/>
    <cellStyle name="0_Book3 3 9 2" xfId="8904" xr:uid="{00000000-0005-0000-0000-0000B8220000}"/>
    <cellStyle name="0_Book3 3 9 2 2" xfId="8905" xr:uid="{00000000-0005-0000-0000-0000B9220000}"/>
    <cellStyle name="0_Book3 3 9 3" xfId="8906" xr:uid="{00000000-0005-0000-0000-0000BA220000}"/>
    <cellStyle name="0_Book3 3 9 3 2" xfId="8907" xr:uid="{00000000-0005-0000-0000-0000BB220000}"/>
    <cellStyle name="0_Book3 3 9 4" xfId="8908" xr:uid="{00000000-0005-0000-0000-0000BC220000}"/>
    <cellStyle name="0_Book3 30" xfId="8909" xr:uid="{00000000-0005-0000-0000-0000BD220000}"/>
    <cellStyle name="0_Book3 31" xfId="8910" xr:uid="{00000000-0005-0000-0000-0000BE220000}"/>
    <cellStyle name="0_Book3 32" xfId="8911" xr:uid="{00000000-0005-0000-0000-0000BF220000}"/>
    <cellStyle name="0_Book3 33" xfId="8912" xr:uid="{00000000-0005-0000-0000-0000C0220000}"/>
    <cellStyle name="0_Book3 34" xfId="8913" xr:uid="{00000000-0005-0000-0000-0000C1220000}"/>
    <cellStyle name="0_Book3 35" xfId="8914" xr:uid="{00000000-0005-0000-0000-0000C2220000}"/>
    <cellStyle name="0_Book3 36" xfId="8915" xr:uid="{00000000-0005-0000-0000-0000C3220000}"/>
    <cellStyle name="0_Book3 37" xfId="8916" xr:uid="{00000000-0005-0000-0000-0000C4220000}"/>
    <cellStyle name="0_Book3 38" xfId="8917" xr:uid="{00000000-0005-0000-0000-0000C5220000}"/>
    <cellStyle name="0_Book3 39" xfId="8918" xr:uid="{00000000-0005-0000-0000-0000C6220000}"/>
    <cellStyle name="0_Book3 4" xfId="8919" xr:uid="{00000000-0005-0000-0000-0000C7220000}"/>
    <cellStyle name="0_Book3 4 10" xfId="8920" xr:uid="{00000000-0005-0000-0000-0000C8220000}"/>
    <cellStyle name="0_Book3 4 10 2" xfId="8921" xr:uid="{00000000-0005-0000-0000-0000C9220000}"/>
    <cellStyle name="0_Book3 4 10 2 2" xfId="8922" xr:uid="{00000000-0005-0000-0000-0000CA220000}"/>
    <cellStyle name="0_Book3 4 10 3" xfId="8923" xr:uid="{00000000-0005-0000-0000-0000CB220000}"/>
    <cellStyle name="0_Book3 4 10 3 2" xfId="8924" xr:uid="{00000000-0005-0000-0000-0000CC220000}"/>
    <cellStyle name="0_Book3 4 10 4" xfId="8925" xr:uid="{00000000-0005-0000-0000-0000CD220000}"/>
    <cellStyle name="0_Book3 4 11" xfId="8926" xr:uid="{00000000-0005-0000-0000-0000CE220000}"/>
    <cellStyle name="0_Book3 4 11 2" xfId="8927" xr:uid="{00000000-0005-0000-0000-0000CF220000}"/>
    <cellStyle name="0_Book3 4 12" xfId="8928" xr:uid="{00000000-0005-0000-0000-0000D0220000}"/>
    <cellStyle name="0_Book3 4 12 2" xfId="8929" xr:uid="{00000000-0005-0000-0000-0000D1220000}"/>
    <cellStyle name="0_Book3 4 13" xfId="8930" xr:uid="{00000000-0005-0000-0000-0000D2220000}"/>
    <cellStyle name="0_Book3 4 14" xfId="8931" xr:uid="{00000000-0005-0000-0000-0000D3220000}"/>
    <cellStyle name="0_Book3 4 2" xfId="8932" xr:uid="{00000000-0005-0000-0000-0000D4220000}"/>
    <cellStyle name="0_Book3 4 2 2" xfId="8933" xr:uid="{00000000-0005-0000-0000-0000D5220000}"/>
    <cellStyle name="0_Book3 4 2 2 2" xfId="8934" xr:uid="{00000000-0005-0000-0000-0000D6220000}"/>
    <cellStyle name="0_Book3 4 2 2 2 2" xfId="8935" xr:uid="{00000000-0005-0000-0000-0000D7220000}"/>
    <cellStyle name="0_Book3 4 2 2 2 2 2" xfId="8936" xr:uid="{00000000-0005-0000-0000-0000D8220000}"/>
    <cellStyle name="0_Book3 4 2 2 2 3" xfId="8937" xr:uid="{00000000-0005-0000-0000-0000D9220000}"/>
    <cellStyle name="0_Book3 4 2 2 2 3 2" xfId="8938" xr:uid="{00000000-0005-0000-0000-0000DA220000}"/>
    <cellStyle name="0_Book3 4 2 2 2 4" xfId="8939" xr:uid="{00000000-0005-0000-0000-0000DB220000}"/>
    <cellStyle name="0_Book3 4 2 2 3" xfId="8940" xr:uid="{00000000-0005-0000-0000-0000DC220000}"/>
    <cellStyle name="0_Book3 4 2 2 3 2" xfId="8941" xr:uid="{00000000-0005-0000-0000-0000DD220000}"/>
    <cellStyle name="0_Book3 4 2 2 3 2 2" xfId="8942" xr:uid="{00000000-0005-0000-0000-0000DE220000}"/>
    <cellStyle name="0_Book3 4 2 2 3 3" xfId="8943" xr:uid="{00000000-0005-0000-0000-0000DF220000}"/>
    <cellStyle name="0_Book3 4 2 2 3 3 2" xfId="8944" xr:uid="{00000000-0005-0000-0000-0000E0220000}"/>
    <cellStyle name="0_Book3 4 2 2 3 4" xfId="8945" xr:uid="{00000000-0005-0000-0000-0000E1220000}"/>
    <cellStyle name="0_Book3 4 2 2 4" xfId="8946" xr:uid="{00000000-0005-0000-0000-0000E2220000}"/>
    <cellStyle name="0_Book3 4 2 2 4 2" xfId="8947" xr:uid="{00000000-0005-0000-0000-0000E3220000}"/>
    <cellStyle name="0_Book3 4 2 2 5" xfId="8948" xr:uid="{00000000-0005-0000-0000-0000E4220000}"/>
    <cellStyle name="0_Book3 4 2 2 5 2" xfId="8949" xr:uid="{00000000-0005-0000-0000-0000E5220000}"/>
    <cellStyle name="0_Book3 4 2 2 6" xfId="8950" xr:uid="{00000000-0005-0000-0000-0000E6220000}"/>
    <cellStyle name="0_Book3 4 2 3" xfId="8951" xr:uid="{00000000-0005-0000-0000-0000E7220000}"/>
    <cellStyle name="0_Book3 4 2 3 2" xfId="8952" xr:uid="{00000000-0005-0000-0000-0000E8220000}"/>
    <cellStyle name="0_Book3 4 2 3 2 2" xfId="8953" xr:uid="{00000000-0005-0000-0000-0000E9220000}"/>
    <cellStyle name="0_Book3 4 2 3 3" xfId="8954" xr:uid="{00000000-0005-0000-0000-0000EA220000}"/>
    <cellStyle name="0_Book3 4 2 3 3 2" xfId="8955" xr:uid="{00000000-0005-0000-0000-0000EB220000}"/>
    <cellStyle name="0_Book3 4 2 3 4" xfId="8956" xr:uid="{00000000-0005-0000-0000-0000EC220000}"/>
    <cellStyle name="0_Book3 4 2 4" xfId="8957" xr:uid="{00000000-0005-0000-0000-0000ED220000}"/>
    <cellStyle name="0_Book3 4 2 4 2" xfId="8958" xr:uid="{00000000-0005-0000-0000-0000EE220000}"/>
    <cellStyle name="0_Book3 4 2 4 2 2" xfId="8959" xr:uid="{00000000-0005-0000-0000-0000EF220000}"/>
    <cellStyle name="0_Book3 4 2 4 3" xfId="8960" xr:uid="{00000000-0005-0000-0000-0000F0220000}"/>
    <cellStyle name="0_Book3 4 2 4 3 2" xfId="8961" xr:uid="{00000000-0005-0000-0000-0000F1220000}"/>
    <cellStyle name="0_Book3 4 2 4 4" xfId="8962" xr:uid="{00000000-0005-0000-0000-0000F2220000}"/>
    <cellStyle name="0_Book3 4 2 5" xfId="8963" xr:uid="{00000000-0005-0000-0000-0000F3220000}"/>
    <cellStyle name="0_Book3 4 2 5 2" xfId="8964" xr:uid="{00000000-0005-0000-0000-0000F4220000}"/>
    <cellStyle name="0_Book3 4 2 5 2 2" xfId="8965" xr:uid="{00000000-0005-0000-0000-0000F5220000}"/>
    <cellStyle name="0_Book3 4 2 5 3" xfId="8966" xr:uid="{00000000-0005-0000-0000-0000F6220000}"/>
    <cellStyle name="0_Book3 4 2 5 3 2" xfId="8967" xr:uid="{00000000-0005-0000-0000-0000F7220000}"/>
    <cellStyle name="0_Book3 4 2 5 4" xfId="8968" xr:uid="{00000000-0005-0000-0000-0000F8220000}"/>
    <cellStyle name="0_Book3 4 2 6" xfId="8969" xr:uid="{00000000-0005-0000-0000-0000F9220000}"/>
    <cellStyle name="0_Book3 4 2 6 2" xfId="8970" xr:uid="{00000000-0005-0000-0000-0000FA220000}"/>
    <cellStyle name="0_Book3 4 2 7" xfId="8971" xr:uid="{00000000-0005-0000-0000-0000FB220000}"/>
    <cellStyle name="0_Book3 4 2 7 2" xfId="8972" xr:uid="{00000000-0005-0000-0000-0000FC220000}"/>
    <cellStyle name="0_Book3 4 2 8" xfId="8973" xr:uid="{00000000-0005-0000-0000-0000FD220000}"/>
    <cellStyle name="0_Book3 4 2 9" xfId="8974" xr:uid="{00000000-0005-0000-0000-0000FE220000}"/>
    <cellStyle name="0_Book3 4 3" xfId="8975" xr:uid="{00000000-0005-0000-0000-0000FF220000}"/>
    <cellStyle name="0_Book3 4 3 2" xfId="8976" xr:uid="{00000000-0005-0000-0000-000000230000}"/>
    <cellStyle name="0_Book3 4 3 2 2" xfId="8977" xr:uid="{00000000-0005-0000-0000-000001230000}"/>
    <cellStyle name="0_Book3 4 3 2 2 2" xfId="8978" xr:uid="{00000000-0005-0000-0000-000002230000}"/>
    <cellStyle name="0_Book3 4 3 2 2 2 2" xfId="8979" xr:uid="{00000000-0005-0000-0000-000003230000}"/>
    <cellStyle name="0_Book3 4 3 2 2 3" xfId="8980" xr:uid="{00000000-0005-0000-0000-000004230000}"/>
    <cellStyle name="0_Book3 4 3 2 2 3 2" xfId="8981" xr:uid="{00000000-0005-0000-0000-000005230000}"/>
    <cellStyle name="0_Book3 4 3 2 2 4" xfId="8982" xr:uid="{00000000-0005-0000-0000-000006230000}"/>
    <cellStyle name="0_Book3 4 3 2 3" xfId="8983" xr:uid="{00000000-0005-0000-0000-000007230000}"/>
    <cellStyle name="0_Book3 4 3 2 3 2" xfId="8984" xr:uid="{00000000-0005-0000-0000-000008230000}"/>
    <cellStyle name="0_Book3 4 3 2 3 2 2" xfId="8985" xr:uid="{00000000-0005-0000-0000-000009230000}"/>
    <cellStyle name="0_Book3 4 3 2 3 3" xfId="8986" xr:uid="{00000000-0005-0000-0000-00000A230000}"/>
    <cellStyle name="0_Book3 4 3 2 3 3 2" xfId="8987" xr:uid="{00000000-0005-0000-0000-00000B230000}"/>
    <cellStyle name="0_Book3 4 3 2 3 4" xfId="8988" xr:uid="{00000000-0005-0000-0000-00000C230000}"/>
    <cellStyle name="0_Book3 4 3 2 4" xfId="8989" xr:uid="{00000000-0005-0000-0000-00000D230000}"/>
    <cellStyle name="0_Book3 4 3 2 4 2" xfId="8990" xr:uid="{00000000-0005-0000-0000-00000E230000}"/>
    <cellStyle name="0_Book3 4 3 2 5" xfId="8991" xr:uid="{00000000-0005-0000-0000-00000F230000}"/>
    <cellStyle name="0_Book3 4 3 2 5 2" xfId="8992" xr:uid="{00000000-0005-0000-0000-000010230000}"/>
    <cellStyle name="0_Book3 4 3 2 6" xfId="8993" xr:uid="{00000000-0005-0000-0000-000011230000}"/>
    <cellStyle name="0_Book3 4 3 3" xfId="8994" xr:uid="{00000000-0005-0000-0000-000012230000}"/>
    <cellStyle name="0_Book3 4 3 3 2" xfId="8995" xr:uid="{00000000-0005-0000-0000-000013230000}"/>
    <cellStyle name="0_Book3 4 3 3 2 2" xfId="8996" xr:uid="{00000000-0005-0000-0000-000014230000}"/>
    <cellStyle name="0_Book3 4 3 3 3" xfId="8997" xr:uid="{00000000-0005-0000-0000-000015230000}"/>
    <cellStyle name="0_Book3 4 3 3 3 2" xfId="8998" xr:uid="{00000000-0005-0000-0000-000016230000}"/>
    <cellStyle name="0_Book3 4 3 3 4" xfId="8999" xr:uid="{00000000-0005-0000-0000-000017230000}"/>
    <cellStyle name="0_Book3 4 3 4" xfId="9000" xr:uid="{00000000-0005-0000-0000-000018230000}"/>
    <cellStyle name="0_Book3 4 3 4 2" xfId="9001" xr:uid="{00000000-0005-0000-0000-000019230000}"/>
    <cellStyle name="0_Book3 4 3 4 2 2" xfId="9002" xr:uid="{00000000-0005-0000-0000-00001A230000}"/>
    <cellStyle name="0_Book3 4 3 4 3" xfId="9003" xr:uid="{00000000-0005-0000-0000-00001B230000}"/>
    <cellStyle name="0_Book3 4 3 4 3 2" xfId="9004" xr:uid="{00000000-0005-0000-0000-00001C230000}"/>
    <cellStyle name="0_Book3 4 3 4 4" xfId="9005" xr:uid="{00000000-0005-0000-0000-00001D230000}"/>
    <cellStyle name="0_Book3 4 3 5" xfId="9006" xr:uid="{00000000-0005-0000-0000-00001E230000}"/>
    <cellStyle name="0_Book3 4 3 5 2" xfId="9007" xr:uid="{00000000-0005-0000-0000-00001F230000}"/>
    <cellStyle name="0_Book3 4 3 5 2 2" xfId="9008" xr:uid="{00000000-0005-0000-0000-000020230000}"/>
    <cellStyle name="0_Book3 4 3 5 3" xfId="9009" xr:uid="{00000000-0005-0000-0000-000021230000}"/>
    <cellStyle name="0_Book3 4 3 5 3 2" xfId="9010" xr:uid="{00000000-0005-0000-0000-000022230000}"/>
    <cellStyle name="0_Book3 4 3 5 4" xfId="9011" xr:uid="{00000000-0005-0000-0000-000023230000}"/>
    <cellStyle name="0_Book3 4 3 6" xfId="9012" xr:uid="{00000000-0005-0000-0000-000024230000}"/>
    <cellStyle name="0_Book3 4 3 6 2" xfId="9013" xr:uid="{00000000-0005-0000-0000-000025230000}"/>
    <cellStyle name="0_Book3 4 3 7" xfId="9014" xr:uid="{00000000-0005-0000-0000-000026230000}"/>
    <cellStyle name="0_Book3 4 3 7 2" xfId="9015" xr:uid="{00000000-0005-0000-0000-000027230000}"/>
    <cellStyle name="0_Book3 4 3 8" xfId="9016" xr:uid="{00000000-0005-0000-0000-000028230000}"/>
    <cellStyle name="0_Book3 4 4" xfId="9017" xr:uid="{00000000-0005-0000-0000-000029230000}"/>
    <cellStyle name="0_Book3 4 4 2" xfId="9018" xr:uid="{00000000-0005-0000-0000-00002A230000}"/>
    <cellStyle name="0_Book3 4 4 2 2" xfId="9019" xr:uid="{00000000-0005-0000-0000-00002B230000}"/>
    <cellStyle name="0_Book3 4 4 2 2 2" xfId="9020" xr:uid="{00000000-0005-0000-0000-00002C230000}"/>
    <cellStyle name="0_Book3 4 4 2 2 2 2" xfId="9021" xr:uid="{00000000-0005-0000-0000-00002D230000}"/>
    <cellStyle name="0_Book3 4 4 2 2 3" xfId="9022" xr:uid="{00000000-0005-0000-0000-00002E230000}"/>
    <cellStyle name="0_Book3 4 4 2 2 3 2" xfId="9023" xr:uid="{00000000-0005-0000-0000-00002F230000}"/>
    <cellStyle name="0_Book3 4 4 2 2 4" xfId="9024" xr:uid="{00000000-0005-0000-0000-000030230000}"/>
    <cellStyle name="0_Book3 4 4 2 3" xfId="9025" xr:uid="{00000000-0005-0000-0000-000031230000}"/>
    <cellStyle name="0_Book3 4 4 2 3 2" xfId="9026" xr:uid="{00000000-0005-0000-0000-000032230000}"/>
    <cellStyle name="0_Book3 4 4 2 3 2 2" xfId="9027" xr:uid="{00000000-0005-0000-0000-000033230000}"/>
    <cellStyle name="0_Book3 4 4 2 3 3" xfId="9028" xr:uid="{00000000-0005-0000-0000-000034230000}"/>
    <cellStyle name="0_Book3 4 4 2 3 3 2" xfId="9029" xr:uid="{00000000-0005-0000-0000-000035230000}"/>
    <cellStyle name="0_Book3 4 4 2 3 4" xfId="9030" xr:uid="{00000000-0005-0000-0000-000036230000}"/>
    <cellStyle name="0_Book3 4 4 2 4" xfId="9031" xr:uid="{00000000-0005-0000-0000-000037230000}"/>
    <cellStyle name="0_Book3 4 4 2 4 2" xfId="9032" xr:uid="{00000000-0005-0000-0000-000038230000}"/>
    <cellStyle name="0_Book3 4 4 2 5" xfId="9033" xr:uid="{00000000-0005-0000-0000-000039230000}"/>
    <cellStyle name="0_Book3 4 4 2 5 2" xfId="9034" xr:uid="{00000000-0005-0000-0000-00003A230000}"/>
    <cellStyle name="0_Book3 4 4 2 6" xfId="9035" xr:uid="{00000000-0005-0000-0000-00003B230000}"/>
    <cellStyle name="0_Book3 4 4 3" xfId="9036" xr:uid="{00000000-0005-0000-0000-00003C230000}"/>
    <cellStyle name="0_Book3 4 4 3 2" xfId="9037" xr:uid="{00000000-0005-0000-0000-00003D230000}"/>
    <cellStyle name="0_Book3 4 4 3 2 2" xfId="9038" xr:uid="{00000000-0005-0000-0000-00003E230000}"/>
    <cellStyle name="0_Book3 4 4 3 3" xfId="9039" xr:uid="{00000000-0005-0000-0000-00003F230000}"/>
    <cellStyle name="0_Book3 4 4 3 3 2" xfId="9040" xr:uid="{00000000-0005-0000-0000-000040230000}"/>
    <cellStyle name="0_Book3 4 4 3 4" xfId="9041" xr:uid="{00000000-0005-0000-0000-000041230000}"/>
    <cellStyle name="0_Book3 4 4 4" xfId="9042" xr:uid="{00000000-0005-0000-0000-000042230000}"/>
    <cellStyle name="0_Book3 4 4 4 2" xfId="9043" xr:uid="{00000000-0005-0000-0000-000043230000}"/>
    <cellStyle name="0_Book3 4 4 4 2 2" xfId="9044" xr:uid="{00000000-0005-0000-0000-000044230000}"/>
    <cellStyle name="0_Book3 4 4 4 3" xfId="9045" xr:uid="{00000000-0005-0000-0000-000045230000}"/>
    <cellStyle name="0_Book3 4 4 4 3 2" xfId="9046" xr:uid="{00000000-0005-0000-0000-000046230000}"/>
    <cellStyle name="0_Book3 4 4 4 4" xfId="9047" xr:uid="{00000000-0005-0000-0000-000047230000}"/>
    <cellStyle name="0_Book3 4 4 5" xfId="9048" xr:uid="{00000000-0005-0000-0000-000048230000}"/>
    <cellStyle name="0_Book3 4 4 5 2" xfId="9049" xr:uid="{00000000-0005-0000-0000-000049230000}"/>
    <cellStyle name="0_Book3 4 4 5 2 2" xfId="9050" xr:uid="{00000000-0005-0000-0000-00004A230000}"/>
    <cellStyle name="0_Book3 4 4 5 3" xfId="9051" xr:uid="{00000000-0005-0000-0000-00004B230000}"/>
    <cellStyle name="0_Book3 4 4 5 3 2" xfId="9052" xr:uid="{00000000-0005-0000-0000-00004C230000}"/>
    <cellStyle name="0_Book3 4 4 5 4" xfId="9053" xr:uid="{00000000-0005-0000-0000-00004D230000}"/>
    <cellStyle name="0_Book3 4 4 6" xfId="9054" xr:uid="{00000000-0005-0000-0000-00004E230000}"/>
    <cellStyle name="0_Book3 4 4 6 2" xfId="9055" xr:uid="{00000000-0005-0000-0000-00004F230000}"/>
    <cellStyle name="0_Book3 4 4 7" xfId="9056" xr:uid="{00000000-0005-0000-0000-000050230000}"/>
    <cellStyle name="0_Book3 4 4 7 2" xfId="9057" xr:uid="{00000000-0005-0000-0000-000051230000}"/>
    <cellStyle name="0_Book3 4 4 8" xfId="9058" xr:uid="{00000000-0005-0000-0000-000052230000}"/>
    <cellStyle name="0_Book3 4 5" xfId="9059" xr:uid="{00000000-0005-0000-0000-000053230000}"/>
    <cellStyle name="0_Book3 4 5 2" xfId="9060" xr:uid="{00000000-0005-0000-0000-000054230000}"/>
    <cellStyle name="0_Book3 4 5 2 2" xfId="9061" xr:uid="{00000000-0005-0000-0000-000055230000}"/>
    <cellStyle name="0_Book3 4 5 2 2 2" xfId="9062" xr:uid="{00000000-0005-0000-0000-000056230000}"/>
    <cellStyle name="0_Book3 4 5 2 2 2 2" xfId="9063" xr:uid="{00000000-0005-0000-0000-000057230000}"/>
    <cellStyle name="0_Book3 4 5 2 2 3" xfId="9064" xr:uid="{00000000-0005-0000-0000-000058230000}"/>
    <cellStyle name="0_Book3 4 5 2 2 3 2" xfId="9065" xr:uid="{00000000-0005-0000-0000-000059230000}"/>
    <cellStyle name="0_Book3 4 5 2 2 4" xfId="9066" xr:uid="{00000000-0005-0000-0000-00005A230000}"/>
    <cellStyle name="0_Book3 4 5 2 3" xfId="9067" xr:uid="{00000000-0005-0000-0000-00005B230000}"/>
    <cellStyle name="0_Book3 4 5 2 3 2" xfId="9068" xr:uid="{00000000-0005-0000-0000-00005C230000}"/>
    <cellStyle name="0_Book3 4 5 2 3 2 2" xfId="9069" xr:uid="{00000000-0005-0000-0000-00005D230000}"/>
    <cellStyle name="0_Book3 4 5 2 3 3" xfId="9070" xr:uid="{00000000-0005-0000-0000-00005E230000}"/>
    <cellStyle name="0_Book3 4 5 2 3 3 2" xfId="9071" xr:uid="{00000000-0005-0000-0000-00005F230000}"/>
    <cellStyle name="0_Book3 4 5 2 3 4" xfId="9072" xr:uid="{00000000-0005-0000-0000-000060230000}"/>
    <cellStyle name="0_Book3 4 5 2 4" xfId="9073" xr:uid="{00000000-0005-0000-0000-000061230000}"/>
    <cellStyle name="0_Book3 4 5 2 4 2" xfId="9074" xr:uid="{00000000-0005-0000-0000-000062230000}"/>
    <cellStyle name="0_Book3 4 5 2 5" xfId="9075" xr:uid="{00000000-0005-0000-0000-000063230000}"/>
    <cellStyle name="0_Book3 4 5 2 5 2" xfId="9076" xr:uid="{00000000-0005-0000-0000-000064230000}"/>
    <cellStyle name="0_Book3 4 5 2 6" xfId="9077" xr:uid="{00000000-0005-0000-0000-000065230000}"/>
    <cellStyle name="0_Book3 4 5 3" xfId="9078" xr:uid="{00000000-0005-0000-0000-000066230000}"/>
    <cellStyle name="0_Book3 4 5 3 2" xfId="9079" xr:uid="{00000000-0005-0000-0000-000067230000}"/>
    <cellStyle name="0_Book3 4 5 3 2 2" xfId="9080" xr:uid="{00000000-0005-0000-0000-000068230000}"/>
    <cellStyle name="0_Book3 4 5 3 3" xfId="9081" xr:uid="{00000000-0005-0000-0000-000069230000}"/>
    <cellStyle name="0_Book3 4 5 3 3 2" xfId="9082" xr:uid="{00000000-0005-0000-0000-00006A230000}"/>
    <cellStyle name="0_Book3 4 5 3 4" xfId="9083" xr:uid="{00000000-0005-0000-0000-00006B230000}"/>
    <cellStyle name="0_Book3 4 5 4" xfId="9084" xr:uid="{00000000-0005-0000-0000-00006C230000}"/>
    <cellStyle name="0_Book3 4 5 4 2" xfId="9085" xr:uid="{00000000-0005-0000-0000-00006D230000}"/>
    <cellStyle name="0_Book3 4 5 4 2 2" xfId="9086" xr:uid="{00000000-0005-0000-0000-00006E230000}"/>
    <cellStyle name="0_Book3 4 5 4 3" xfId="9087" xr:uid="{00000000-0005-0000-0000-00006F230000}"/>
    <cellStyle name="0_Book3 4 5 4 3 2" xfId="9088" xr:uid="{00000000-0005-0000-0000-000070230000}"/>
    <cellStyle name="0_Book3 4 5 4 4" xfId="9089" xr:uid="{00000000-0005-0000-0000-000071230000}"/>
    <cellStyle name="0_Book3 4 5 5" xfId="9090" xr:uid="{00000000-0005-0000-0000-000072230000}"/>
    <cellStyle name="0_Book3 4 5 5 2" xfId="9091" xr:uid="{00000000-0005-0000-0000-000073230000}"/>
    <cellStyle name="0_Book3 4 5 5 2 2" xfId="9092" xr:uid="{00000000-0005-0000-0000-000074230000}"/>
    <cellStyle name="0_Book3 4 5 5 3" xfId="9093" xr:uid="{00000000-0005-0000-0000-000075230000}"/>
    <cellStyle name="0_Book3 4 5 5 3 2" xfId="9094" xr:uid="{00000000-0005-0000-0000-000076230000}"/>
    <cellStyle name="0_Book3 4 5 5 4" xfId="9095" xr:uid="{00000000-0005-0000-0000-000077230000}"/>
    <cellStyle name="0_Book3 4 5 6" xfId="9096" xr:uid="{00000000-0005-0000-0000-000078230000}"/>
    <cellStyle name="0_Book3 4 5 6 2" xfId="9097" xr:uid="{00000000-0005-0000-0000-000079230000}"/>
    <cellStyle name="0_Book3 4 5 7" xfId="9098" xr:uid="{00000000-0005-0000-0000-00007A230000}"/>
    <cellStyle name="0_Book3 4 5 7 2" xfId="9099" xr:uid="{00000000-0005-0000-0000-00007B230000}"/>
    <cellStyle name="0_Book3 4 5 8" xfId="9100" xr:uid="{00000000-0005-0000-0000-00007C230000}"/>
    <cellStyle name="0_Book3 4 6" xfId="9101" xr:uid="{00000000-0005-0000-0000-00007D230000}"/>
    <cellStyle name="0_Book3 4 6 2" xfId="9102" xr:uid="{00000000-0005-0000-0000-00007E230000}"/>
    <cellStyle name="0_Book3 4 6 2 2" xfId="9103" xr:uid="{00000000-0005-0000-0000-00007F230000}"/>
    <cellStyle name="0_Book3 4 6 2 2 2" xfId="9104" xr:uid="{00000000-0005-0000-0000-000080230000}"/>
    <cellStyle name="0_Book3 4 6 2 2 2 2" xfId="9105" xr:uid="{00000000-0005-0000-0000-000081230000}"/>
    <cellStyle name="0_Book3 4 6 2 2 3" xfId="9106" xr:uid="{00000000-0005-0000-0000-000082230000}"/>
    <cellStyle name="0_Book3 4 6 2 2 3 2" xfId="9107" xr:uid="{00000000-0005-0000-0000-000083230000}"/>
    <cellStyle name="0_Book3 4 6 2 2 4" xfId="9108" xr:uid="{00000000-0005-0000-0000-000084230000}"/>
    <cellStyle name="0_Book3 4 6 2 3" xfId="9109" xr:uid="{00000000-0005-0000-0000-000085230000}"/>
    <cellStyle name="0_Book3 4 6 2 3 2" xfId="9110" xr:uid="{00000000-0005-0000-0000-000086230000}"/>
    <cellStyle name="0_Book3 4 6 2 3 2 2" xfId="9111" xr:uid="{00000000-0005-0000-0000-000087230000}"/>
    <cellStyle name="0_Book3 4 6 2 3 3" xfId="9112" xr:uid="{00000000-0005-0000-0000-000088230000}"/>
    <cellStyle name="0_Book3 4 6 2 3 3 2" xfId="9113" xr:uid="{00000000-0005-0000-0000-000089230000}"/>
    <cellStyle name="0_Book3 4 6 2 3 4" xfId="9114" xr:uid="{00000000-0005-0000-0000-00008A230000}"/>
    <cellStyle name="0_Book3 4 6 2 4" xfId="9115" xr:uid="{00000000-0005-0000-0000-00008B230000}"/>
    <cellStyle name="0_Book3 4 6 2 4 2" xfId="9116" xr:uid="{00000000-0005-0000-0000-00008C230000}"/>
    <cellStyle name="0_Book3 4 6 2 5" xfId="9117" xr:uid="{00000000-0005-0000-0000-00008D230000}"/>
    <cellStyle name="0_Book3 4 6 2 5 2" xfId="9118" xr:uid="{00000000-0005-0000-0000-00008E230000}"/>
    <cellStyle name="0_Book3 4 6 2 6" xfId="9119" xr:uid="{00000000-0005-0000-0000-00008F230000}"/>
    <cellStyle name="0_Book3 4 6 3" xfId="9120" xr:uid="{00000000-0005-0000-0000-000090230000}"/>
    <cellStyle name="0_Book3 4 6 3 2" xfId="9121" xr:uid="{00000000-0005-0000-0000-000091230000}"/>
    <cellStyle name="0_Book3 4 6 3 2 2" xfId="9122" xr:uid="{00000000-0005-0000-0000-000092230000}"/>
    <cellStyle name="0_Book3 4 6 3 3" xfId="9123" xr:uid="{00000000-0005-0000-0000-000093230000}"/>
    <cellStyle name="0_Book3 4 6 3 3 2" xfId="9124" xr:uid="{00000000-0005-0000-0000-000094230000}"/>
    <cellStyle name="0_Book3 4 6 3 4" xfId="9125" xr:uid="{00000000-0005-0000-0000-000095230000}"/>
    <cellStyle name="0_Book3 4 6 4" xfId="9126" xr:uid="{00000000-0005-0000-0000-000096230000}"/>
    <cellStyle name="0_Book3 4 6 4 2" xfId="9127" xr:uid="{00000000-0005-0000-0000-000097230000}"/>
    <cellStyle name="0_Book3 4 6 4 2 2" xfId="9128" xr:uid="{00000000-0005-0000-0000-000098230000}"/>
    <cellStyle name="0_Book3 4 6 4 3" xfId="9129" xr:uid="{00000000-0005-0000-0000-000099230000}"/>
    <cellStyle name="0_Book3 4 6 4 3 2" xfId="9130" xr:uid="{00000000-0005-0000-0000-00009A230000}"/>
    <cellStyle name="0_Book3 4 6 4 4" xfId="9131" xr:uid="{00000000-0005-0000-0000-00009B230000}"/>
    <cellStyle name="0_Book3 4 6 5" xfId="9132" xr:uid="{00000000-0005-0000-0000-00009C230000}"/>
    <cellStyle name="0_Book3 4 6 5 2" xfId="9133" xr:uid="{00000000-0005-0000-0000-00009D230000}"/>
    <cellStyle name="0_Book3 4 6 5 2 2" xfId="9134" xr:uid="{00000000-0005-0000-0000-00009E230000}"/>
    <cellStyle name="0_Book3 4 6 5 3" xfId="9135" xr:uid="{00000000-0005-0000-0000-00009F230000}"/>
    <cellStyle name="0_Book3 4 6 5 3 2" xfId="9136" xr:uid="{00000000-0005-0000-0000-0000A0230000}"/>
    <cellStyle name="0_Book3 4 6 5 4" xfId="9137" xr:uid="{00000000-0005-0000-0000-0000A1230000}"/>
    <cellStyle name="0_Book3 4 6 6" xfId="9138" xr:uid="{00000000-0005-0000-0000-0000A2230000}"/>
    <cellStyle name="0_Book3 4 6 6 2" xfId="9139" xr:uid="{00000000-0005-0000-0000-0000A3230000}"/>
    <cellStyle name="0_Book3 4 6 7" xfId="9140" xr:uid="{00000000-0005-0000-0000-0000A4230000}"/>
    <cellStyle name="0_Book3 4 6 7 2" xfId="9141" xr:uid="{00000000-0005-0000-0000-0000A5230000}"/>
    <cellStyle name="0_Book3 4 6 8" xfId="9142" xr:uid="{00000000-0005-0000-0000-0000A6230000}"/>
    <cellStyle name="0_Book3 4 7" xfId="9143" xr:uid="{00000000-0005-0000-0000-0000A7230000}"/>
    <cellStyle name="0_Book3 4 7 2" xfId="9144" xr:uid="{00000000-0005-0000-0000-0000A8230000}"/>
    <cellStyle name="0_Book3 4 7 2 2" xfId="9145" xr:uid="{00000000-0005-0000-0000-0000A9230000}"/>
    <cellStyle name="0_Book3 4 7 2 2 2" xfId="9146" xr:uid="{00000000-0005-0000-0000-0000AA230000}"/>
    <cellStyle name="0_Book3 4 7 2 3" xfId="9147" xr:uid="{00000000-0005-0000-0000-0000AB230000}"/>
    <cellStyle name="0_Book3 4 7 2 3 2" xfId="9148" xr:uid="{00000000-0005-0000-0000-0000AC230000}"/>
    <cellStyle name="0_Book3 4 7 2 4" xfId="9149" xr:uid="{00000000-0005-0000-0000-0000AD230000}"/>
    <cellStyle name="0_Book3 4 7 3" xfId="9150" xr:uid="{00000000-0005-0000-0000-0000AE230000}"/>
    <cellStyle name="0_Book3 4 7 3 2" xfId="9151" xr:uid="{00000000-0005-0000-0000-0000AF230000}"/>
    <cellStyle name="0_Book3 4 7 3 2 2" xfId="9152" xr:uid="{00000000-0005-0000-0000-0000B0230000}"/>
    <cellStyle name="0_Book3 4 7 3 3" xfId="9153" xr:uid="{00000000-0005-0000-0000-0000B1230000}"/>
    <cellStyle name="0_Book3 4 7 3 3 2" xfId="9154" xr:uid="{00000000-0005-0000-0000-0000B2230000}"/>
    <cellStyle name="0_Book3 4 7 3 4" xfId="9155" xr:uid="{00000000-0005-0000-0000-0000B3230000}"/>
    <cellStyle name="0_Book3 4 7 4" xfId="9156" xr:uid="{00000000-0005-0000-0000-0000B4230000}"/>
    <cellStyle name="0_Book3 4 7 4 2" xfId="9157" xr:uid="{00000000-0005-0000-0000-0000B5230000}"/>
    <cellStyle name="0_Book3 4 7 5" xfId="9158" xr:uid="{00000000-0005-0000-0000-0000B6230000}"/>
    <cellStyle name="0_Book3 4 7 5 2" xfId="9159" xr:uid="{00000000-0005-0000-0000-0000B7230000}"/>
    <cellStyle name="0_Book3 4 7 6" xfId="9160" xr:uid="{00000000-0005-0000-0000-0000B8230000}"/>
    <cellStyle name="0_Book3 4 8" xfId="9161" xr:uid="{00000000-0005-0000-0000-0000B9230000}"/>
    <cellStyle name="0_Book3 4 8 2" xfId="9162" xr:uid="{00000000-0005-0000-0000-0000BA230000}"/>
    <cellStyle name="0_Book3 4 8 2 2" xfId="9163" xr:uid="{00000000-0005-0000-0000-0000BB230000}"/>
    <cellStyle name="0_Book3 4 8 3" xfId="9164" xr:uid="{00000000-0005-0000-0000-0000BC230000}"/>
    <cellStyle name="0_Book3 4 8 3 2" xfId="9165" xr:uid="{00000000-0005-0000-0000-0000BD230000}"/>
    <cellStyle name="0_Book3 4 8 4" xfId="9166" xr:uid="{00000000-0005-0000-0000-0000BE230000}"/>
    <cellStyle name="0_Book3 4 9" xfId="9167" xr:uid="{00000000-0005-0000-0000-0000BF230000}"/>
    <cellStyle name="0_Book3 4 9 2" xfId="9168" xr:uid="{00000000-0005-0000-0000-0000C0230000}"/>
    <cellStyle name="0_Book3 4 9 2 2" xfId="9169" xr:uid="{00000000-0005-0000-0000-0000C1230000}"/>
    <cellStyle name="0_Book3 4 9 3" xfId="9170" xr:uid="{00000000-0005-0000-0000-0000C2230000}"/>
    <cellStyle name="0_Book3 4 9 3 2" xfId="9171" xr:uid="{00000000-0005-0000-0000-0000C3230000}"/>
    <cellStyle name="0_Book3 4 9 4" xfId="9172" xr:uid="{00000000-0005-0000-0000-0000C4230000}"/>
    <cellStyle name="0_Book3 40" xfId="9173" xr:uid="{00000000-0005-0000-0000-0000C5230000}"/>
    <cellStyle name="0_Book3 41" xfId="9174" xr:uid="{00000000-0005-0000-0000-0000C6230000}"/>
    <cellStyle name="0_Book3 42" xfId="9175" xr:uid="{00000000-0005-0000-0000-0000C7230000}"/>
    <cellStyle name="0_Book3 43" xfId="9176" xr:uid="{00000000-0005-0000-0000-0000C8230000}"/>
    <cellStyle name="0_Book3 44" xfId="9177" xr:uid="{00000000-0005-0000-0000-0000C9230000}"/>
    <cellStyle name="0_Book3 45" xfId="9178" xr:uid="{00000000-0005-0000-0000-0000CA230000}"/>
    <cellStyle name="0_Book3 46" xfId="9179" xr:uid="{00000000-0005-0000-0000-0000CB230000}"/>
    <cellStyle name="0_Book3 47" xfId="9180" xr:uid="{00000000-0005-0000-0000-0000CC230000}"/>
    <cellStyle name="0_Book3 48" xfId="9181" xr:uid="{00000000-0005-0000-0000-0000CD230000}"/>
    <cellStyle name="0_Book3 49" xfId="9182" xr:uid="{00000000-0005-0000-0000-0000CE230000}"/>
    <cellStyle name="0_Book3 5" xfId="9183" xr:uid="{00000000-0005-0000-0000-0000CF230000}"/>
    <cellStyle name="0_Book3 5 10" xfId="9184" xr:uid="{00000000-0005-0000-0000-0000D0230000}"/>
    <cellStyle name="0_Book3 5 10 2" xfId="9185" xr:uid="{00000000-0005-0000-0000-0000D1230000}"/>
    <cellStyle name="0_Book3 5 10 2 2" xfId="9186" xr:uid="{00000000-0005-0000-0000-0000D2230000}"/>
    <cellStyle name="0_Book3 5 10 3" xfId="9187" xr:uid="{00000000-0005-0000-0000-0000D3230000}"/>
    <cellStyle name="0_Book3 5 10 3 2" xfId="9188" xr:uid="{00000000-0005-0000-0000-0000D4230000}"/>
    <cellStyle name="0_Book3 5 10 4" xfId="9189" xr:uid="{00000000-0005-0000-0000-0000D5230000}"/>
    <cellStyle name="0_Book3 5 11" xfId="9190" xr:uid="{00000000-0005-0000-0000-0000D6230000}"/>
    <cellStyle name="0_Book3 5 11 2" xfId="9191" xr:uid="{00000000-0005-0000-0000-0000D7230000}"/>
    <cellStyle name="0_Book3 5 12" xfId="9192" xr:uid="{00000000-0005-0000-0000-0000D8230000}"/>
    <cellStyle name="0_Book3 5 12 2" xfId="9193" xr:uid="{00000000-0005-0000-0000-0000D9230000}"/>
    <cellStyle name="0_Book3 5 13" xfId="9194" xr:uid="{00000000-0005-0000-0000-0000DA230000}"/>
    <cellStyle name="0_Book3 5 14" xfId="9195" xr:uid="{00000000-0005-0000-0000-0000DB230000}"/>
    <cellStyle name="0_Book3 5 2" xfId="9196" xr:uid="{00000000-0005-0000-0000-0000DC230000}"/>
    <cellStyle name="0_Book3 5 2 2" xfId="9197" xr:uid="{00000000-0005-0000-0000-0000DD230000}"/>
    <cellStyle name="0_Book3 5 2 2 2" xfId="9198" xr:uid="{00000000-0005-0000-0000-0000DE230000}"/>
    <cellStyle name="0_Book3 5 2 2 2 2" xfId="9199" xr:uid="{00000000-0005-0000-0000-0000DF230000}"/>
    <cellStyle name="0_Book3 5 2 2 2 2 2" xfId="9200" xr:uid="{00000000-0005-0000-0000-0000E0230000}"/>
    <cellStyle name="0_Book3 5 2 2 2 3" xfId="9201" xr:uid="{00000000-0005-0000-0000-0000E1230000}"/>
    <cellStyle name="0_Book3 5 2 2 2 3 2" xfId="9202" xr:uid="{00000000-0005-0000-0000-0000E2230000}"/>
    <cellStyle name="0_Book3 5 2 2 2 4" xfId="9203" xr:uid="{00000000-0005-0000-0000-0000E3230000}"/>
    <cellStyle name="0_Book3 5 2 2 3" xfId="9204" xr:uid="{00000000-0005-0000-0000-0000E4230000}"/>
    <cellStyle name="0_Book3 5 2 2 3 2" xfId="9205" xr:uid="{00000000-0005-0000-0000-0000E5230000}"/>
    <cellStyle name="0_Book3 5 2 2 3 2 2" xfId="9206" xr:uid="{00000000-0005-0000-0000-0000E6230000}"/>
    <cellStyle name="0_Book3 5 2 2 3 3" xfId="9207" xr:uid="{00000000-0005-0000-0000-0000E7230000}"/>
    <cellStyle name="0_Book3 5 2 2 3 3 2" xfId="9208" xr:uid="{00000000-0005-0000-0000-0000E8230000}"/>
    <cellStyle name="0_Book3 5 2 2 3 4" xfId="9209" xr:uid="{00000000-0005-0000-0000-0000E9230000}"/>
    <cellStyle name="0_Book3 5 2 2 4" xfId="9210" xr:uid="{00000000-0005-0000-0000-0000EA230000}"/>
    <cellStyle name="0_Book3 5 2 2 4 2" xfId="9211" xr:uid="{00000000-0005-0000-0000-0000EB230000}"/>
    <cellStyle name="0_Book3 5 2 2 5" xfId="9212" xr:uid="{00000000-0005-0000-0000-0000EC230000}"/>
    <cellStyle name="0_Book3 5 2 2 5 2" xfId="9213" xr:uid="{00000000-0005-0000-0000-0000ED230000}"/>
    <cellStyle name="0_Book3 5 2 2 6" xfId="9214" xr:uid="{00000000-0005-0000-0000-0000EE230000}"/>
    <cellStyle name="0_Book3 5 2 3" xfId="9215" xr:uid="{00000000-0005-0000-0000-0000EF230000}"/>
    <cellStyle name="0_Book3 5 2 3 2" xfId="9216" xr:uid="{00000000-0005-0000-0000-0000F0230000}"/>
    <cellStyle name="0_Book3 5 2 3 2 2" xfId="9217" xr:uid="{00000000-0005-0000-0000-0000F1230000}"/>
    <cellStyle name="0_Book3 5 2 3 3" xfId="9218" xr:uid="{00000000-0005-0000-0000-0000F2230000}"/>
    <cellStyle name="0_Book3 5 2 3 3 2" xfId="9219" xr:uid="{00000000-0005-0000-0000-0000F3230000}"/>
    <cellStyle name="0_Book3 5 2 3 4" xfId="9220" xr:uid="{00000000-0005-0000-0000-0000F4230000}"/>
    <cellStyle name="0_Book3 5 2 4" xfId="9221" xr:uid="{00000000-0005-0000-0000-0000F5230000}"/>
    <cellStyle name="0_Book3 5 2 4 2" xfId="9222" xr:uid="{00000000-0005-0000-0000-0000F6230000}"/>
    <cellStyle name="0_Book3 5 2 4 2 2" xfId="9223" xr:uid="{00000000-0005-0000-0000-0000F7230000}"/>
    <cellStyle name="0_Book3 5 2 4 3" xfId="9224" xr:uid="{00000000-0005-0000-0000-0000F8230000}"/>
    <cellStyle name="0_Book3 5 2 4 3 2" xfId="9225" xr:uid="{00000000-0005-0000-0000-0000F9230000}"/>
    <cellStyle name="0_Book3 5 2 4 4" xfId="9226" xr:uid="{00000000-0005-0000-0000-0000FA230000}"/>
    <cellStyle name="0_Book3 5 2 5" xfId="9227" xr:uid="{00000000-0005-0000-0000-0000FB230000}"/>
    <cellStyle name="0_Book3 5 2 5 2" xfId="9228" xr:uid="{00000000-0005-0000-0000-0000FC230000}"/>
    <cellStyle name="0_Book3 5 2 5 2 2" xfId="9229" xr:uid="{00000000-0005-0000-0000-0000FD230000}"/>
    <cellStyle name="0_Book3 5 2 5 3" xfId="9230" xr:uid="{00000000-0005-0000-0000-0000FE230000}"/>
    <cellStyle name="0_Book3 5 2 5 3 2" xfId="9231" xr:uid="{00000000-0005-0000-0000-0000FF230000}"/>
    <cellStyle name="0_Book3 5 2 5 4" xfId="9232" xr:uid="{00000000-0005-0000-0000-000000240000}"/>
    <cellStyle name="0_Book3 5 2 6" xfId="9233" xr:uid="{00000000-0005-0000-0000-000001240000}"/>
    <cellStyle name="0_Book3 5 2 6 2" xfId="9234" xr:uid="{00000000-0005-0000-0000-000002240000}"/>
    <cellStyle name="0_Book3 5 2 7" xfId="9235" xr:uid="{00000000-0005-0000-0000-000003240000}"/>
    <cellStyle name="0_Book3 5 2 7 2" xfId="9236" xr:uid="{00000000-0005-0000-0000-000004240000}"/>
    <cellStyle name="0_Book3 5 2 8" xfId="9237" xr:uid="{00000000-0005-0000-0000-000005240000}"/>
    <cellStyle name="0_Book3 5 3" xfId="9238" xr:uid="{00000000-0005-0000-0000-000006240000}"/>
    <cellStyle name="0_Book3 5 3 2" xfId="9239" xr:uid="{00000000-0005-0000-0000-000007240000}"/>
    <cellStyle name="0_Book3 5 3 2 2" xfId="9240" xr:uid="{00000000-0005-0000-0000-000008240000}"/>
    <cellStyle name="0_Book3 5 3 2 2 2" xfId="9241" xr:uid="{00000000-0005-0000-0000-000009240000}"/>
    <cellStyle name="0_Book3 5 3 2 2 2 2" xfId="9242" xr:uid="{00000000-0005-0000-0000-00000A240000}"/>
    <cellStyle name="0_Book3 5 3 2 2 3" xfId="9243" xr:uid="{00000000-0005-0000-0000-00000B240000}"/>
    <cellStyle name="0_Book3 5 3 2 2 3 2" xfId="9244" xr:uid="{00000000-0005-0000-0000-00000C240000}"/>
    <cellStyle name="0_Book3 5 3 2 2 4" xfId="9245" xr:uid="{00000000-0005-0000-0000-00000D240000}"/>
    <cellStyle name="0_Book3 5 3 2 3" xfId="9246" xr:uid="{00000000-0005-0000-0000-00000E240000}"/>
    <cellStyle name="0_Book3 5 3 2 3 2" xfId="9247" xr:uid="{00000000-0005-0000-0000-00000F240000}"/>
    <cellStyle name="0_Book3 5 3 2 3 2 2" xfId="9248" xr:uid="{00000000-0005-0000-0000-000010240000}"/>
    <cellStyle name="0_Book3 5 3 2 3 3" xfId="9249" xr:uid="{00000000-0005-0000-0000-000011240000}"/>
    <cellStyle name="0_Book3 5 3 2 3 3 2" xfId="9250" xr:uid="{00000000-0005-0000-0000-000012240000}"/>
    <cellStyle name="0_Book3 5 3 2 3 4" xfId="9251" xr:uid="{00000000-0005-0000-0000-000013240000}"/>
    <cellStyle name="0_Book3 5 3 2 4" xfId="9252" xr:uid="{00000000-0005-0000-0000-000014240000}"/>
    <cellStyle name="0_Book3 5 3 2 4 2" xfId="9253" xr:uid="{00000000-0005-0000-0000-000015240000}"/>
    <cellStyle name="0_Book3 5 3 2 5" xfId="9254" xr:uid="{00000000-0005-0000-0000-000016240000}"/>
    <cellStyle name="0_Book3 5 3 2 5 2" xfId="9255" xr:uid="{00000000-0005-0000-0000-000017240000}"/>
    <cellStyle name="0_Book3 5 3 2 6" xfId="9256" xr:uid="{00000000-0005-0000-0000-000018240000}"/>
    <cellStyle name="0_Book3 5 3 3" xfId="9257" xr:uid="{00000000-0005-0000-0000-000019240000}"/>
    <cellStyle name="0_Book3 5 3 3 2" xfId="9258" xr:uid="{00000000-0005-0000-0000-00001A240000}"/>
    <cellStyle name="0_Book3 5 3 3 2 2" xfId="9259" xr:uid="{00000000-0005-0000-0000-00001B240000}"/>
    <cellStyle name="0_Book3 5 3 3 3" xfId="9260" xr:uid="{00000000-0005-0000-0000-00001C240000}"/>
    <cellStyle name="0_Book3 5 3 3 3 2" xfId="9261" xr:uid="{00000000-0005-0000-0000-00001D240000}"/>
    <cellStyle name="0_Book3 5 3 3 4" xfId="9262" xr:uid="{00000000-0005-0000-0000-00001E240000}"/>
    <cellStyle name="0_Book3 5 3 4" xfId="9263" xr:uid="{00000000-0005-0000-0000-00001F240000}"/>
    <cellStyle name="0_Book3 5 3 4 2" xfId="9264" xr:uid="{00000000-0005-0000-0000-000020240000}"/>
    <cellStyle name="0_Book3 5 3 4 2 2" xfId="9265" xr:uid="{00000000-0005-0000-0000-000021240000}"/>
    <cellStyle name="0_Book3 5 3 4 3" xfId="9266" xr:uid="{00000000-0005-0000-0000-000022240000}"/>
    <cellStyle name="0_Book3 5 3 4 3 2" xfId="9267" xr:uid="{00000000-0005-0000-0000-000023240000}"/>
    <cellStyle name="0_Book3 5 3 4 4" xfId="9268" xr:uid="{00000000-0005-0000-0000-000024240000}"/>
    <cellStyle name="0_Book3 5 3 5" xfId="9269" xr:uid="{00000000-0005-0000-0000-000025240000}"/>
    <cellStyle name="0_Book3 5 3 5 2" xfId="9270" xr:uid="{00000000-0005-0000-0000-000026240000}"/>
    <cellStyle name="0_Book3 5 3 5 2 2" xfId="9271" xr:uid="{00000000-0005-0000-0000-000027240000}"/>
    <cellStyle name="0_Book3 5 3 5 3" xfId="9272" xr:uid="{00000000-0005-0000-0000-000028240000}"/>
    <cellStyle name="0_Book3 5 3 5 3 2" xfId="9273" xr:uid="{00000000-0005-0000-0000-000029240000}"/>
    <cellStyle name="0_Book3 5 3 5 4" xfId="9274" xr:uid="{00000000-0005-0000-0000-00002A240000}"/>
    <cellStyle name="0_Book3 5 3 6" xfId="9275" xr:uid="{00000000-0005-0000-0000-00002B240000}"/>
    <cellStyle name="0_Book3 5 3 6 2" xfId="9276" xr:uid="{00000000-0005-0000-0000-00002C240000}"/>
    <cellStyle name="0_Book3 5 3 7" xfId="9277" xr:uid="{00000000-0005-0000-0000-00002D240000}"/>
    <cellStyle name="0_Book3 5 3 7 2" xfId="9278" xr:uid="{00000000-0005-0000-0000-00002E240000}"/>
    <cellStyle name="0_Book3 5 3 8" xfId="9279" xr:uid="{00000000-0005-0000-0000-00002F240000}"/>
    <cellStyle name="0_Book3 5 4" xfId="9280" xr:uid="{00000000-0005-0000-0000-000030240000}"/>
    <cellStyle name="0_Book3 5 4 2" xfId="9281" xr:uid="{00000000-0005-0000-0000-000031240000}"/>
    <cellStyle name="0_Book3 5 4 2 2" xfId="9282" xr:uid="{00000000-0005-0000-0000-000032240000}"/>
    <cellStyle name="0_Book3 5 4 2 2 2" xfId="9283" xr:uid="{00000000-0005-0000-0000-000033240000}"/>
    <cellStyle name="0_Book3 5 4 2 2 2 2" xfId="9284" xr:uid="{00000000-0005-0000-0000-000034240000}"/>
    <cellStyle name="0_Book3 5 4 2 2 3" xfId="9285" xr:uid="{00000000-0005-0000-0000-000035240000}"/>
    <cellStyle name="0_Book3 5 4 2 2 3 2" xfId="9286" xr:uid="{00000000-0005-0000-0000-000036240000}"/>
    <cellStyle name="0_Book3 5 4 2 2 4" xfId="9287" xr:uid="{00000000-0005-0000-0000-000037240000}"/>
    <cellStyle name="0_Book3 5 4 2 3" xfId="9288" xr:uid="{00000000-0005-0000-0000-000038240000}"/>
    <cellStyle name="0_Book3 5 4 2 3 2" xfId="9289" xr:uid="{00000000-0005-0000-0000-000039240000}"/>
    <cellStyle name="0_Book3 5 4 2 3 2 2" xfId="9290" xr:uid="{00000000-0005-0000-0000-00003A240000}"/>
    <cellStyle name="0_Book3 5 4 2 3 3" xfId="9291" xr:uid="{00000000-0005-0000-0000-00003B240000}"/>
    <cellStyle name="0_Book3 5 4 2 3 3 2" xfId="9292" xr:uid="{00000000-0005-0000-0000-00003C240000}"/>
    <cellStyle name="0_Book3 5 4 2 3 4" xfId="9293" xr:uid="{00000000-0005-0000-0000-00003D240000}"/>
    <cellStyle name="0_Book3 5 4 2 4" xfId="9294" xr:uid="{00000000-0005-0000-0000-00003E240000}"/>
    <cellStyle name="0_Book3 5 4 2 4 2" xfId="9295" xr:uid="{00000000-0005-0000-0000-00003F240000}"/>
    <cellStyle name="0_Book3 5 4 2 5" xfId="9296" xr:uid="{00000000-0005-0000-0000-000040240000}"/>
    <cellStyle name="0_Book3 5 4 2 5 2" xfId="9297" xr:uid="{00000000-0005-0000-0000-000041240000}"/>
    <cellStyle name="0_Book3 5 4 2 6" xfId="9298" xr:uid="{00000000-0005-0000-0000-000042240000}"/>
    <cellStyle name="0_Book3 5 4 3" xfId="9299" xr:uid="{00000000-0005-0000-0000-000043240000}"/>
    <cellStyle name="0_Book3 5 4 3 2" xfId="9300" xr:uid="{00000000-0005-0000-0000-000044240000}"/>
    <cellStyle name="0_Book3 5 4 3 2 2" xfId="9301" xr:uid="{00000000-0005-0000-0000-000045240000}"/>
    <cellStyle name="0_Book3 5 4 3 3" xfId="9302" xr:uid="{00000000-0005-0000-0000-000046240000}"/>
    <cellStyle name="0_Book3 5 4 3 3 2" xfId="9303" xr:uid="{00000000-0005-0000-0000-000047240000}"/>
    <cellStyle name="0_Book3 5 4 3 4" xfId="9304" xr:uid="{00000000-0005-0000-0000-000048240000}"/>
    <cellStyle name="0_Book3 5 4 4" xfId="9305" xr:uid="{00000000-0005-0000-0000-000049240000}"/>
    <cellStyle name="0_Book3 5 4 4 2" xfId="9306" xr:uid="{00000000-0005-0000-0000-00004A240000}"/>
    <cellStyle name="0_Book3 5 4 4 2 2" xfId="9307" xr:uid="{00000000-0005-0000-0000-00004B240000}"/>
    <cellStyle name="0_Book3 5 4 4 3" xfId="9308" xr:uid="{00000000-0005-0000-0000-00004C240000}"/>
    <cellStyle name="0_Book3 5 4 4 3 2" xfId="9309" xr:uid="{00000000-0005-0000-0000-00004D240000}"/>
    <cellStyle name="0_Book3 5 4 4 4" xfId="9310" xr:uid="{00000000-0005-0000-0000-00004E240000}"/>
    <cellStyle name="0_Book3 5 4 5" xfId="9311" xr:uid="{00000000-0005-0000-0000-00004F240000}"/>
    <cellStyle name="0_Book3 5 4 5 2" xfId="9312" xr:uid="{00000000-0005-0000-0000-000050240000}"/>
    <cellStyle name="0_Book3 5 4 5 2 2" xfId="9313" xr:uid="{00000000-0005-0000-0000-000051240000}"/>
    <cellStyle name="0_Book3 5 4 5 3" xfId="9314" xr:uid="{00000000-0005-0000-0000-000052240000}"/>
    <cellStyle name="0_Book3 5 4 5 3 2" xfId="9315" xr:uid="{00000000-0005-0000-0000-000053240000}"/>
    <cellStyle name="0_Book3 5 4 5 4" xfId="9316" xr:uid="{00000000-0005-0000-0000-000054240000}"/>
    <cellStyle name="0_Book3 5 4 6" xfId="9317" xr:uid="{00000000-0005-0000-0000-000055240000}"/>
    <cellStyle name="0_Book3 5 4 6 2" xfId="9318" xr:uid="{00000000-0005-0000-0000-000056240000}"/>
    <cellStyle name="0_Book3 5 4 7" xfId="9319" xr:uid="{00000000-0005-0000-0000-000057240000}"/>
    <cellStyle name="0_Book3 5 4 7 2" xfId="9320" xr:uid="{00000000-0005-0000-0000-000058240000}"/>
    <cellStyle name="0_Book3 5 4 8" xfId="9321" xr:uid="{00000000-0005-0000-0000-000059240000}"/>
    <cellStyle name="0_Book3 5 5" xfId="9322" xr:uid="{00000000-0005-0000-0000-00005A240000}"/>
    <cellStyle name="0_Book3 5 5 2" xfId="9323" xr:uid="{00000000-0005-0000-0000-00005B240000}"/>
    <cellStyle name="0_Book3 5 5 2 2" xfId="9324" xr:uid="{00000000-0005-0000-0000-00005C240000}"/>
    <cellStyle name="0_Book3 5 5 2 2 2" xfId="9325" xr:uid="{00000000-0005-0000-0000-00005D240000}"/>
    <cellStyle name="0_Book3 5 5 2 2 2 2" xfId="9326" xr:uid="{00000000-0005-0000-0000-00005E240000}"/>
    <cellStyle name="0_Book3 5 5 2 2 3" xfId="9327" xr:uid="{00000000-0005-0000-0000-00005F240000}"/>
    <cellStyle name="0_Book3 5 5 2 2 3 2" xfId="9328" xr:uid="{00000000-0005-0000-0000-000060240000}"/>
    <cellStyle name="0_Book3 5 5 2 2 4" xfId="9329" xr:uid="{00000000-0005-0000-0000-000061240000}"/>
    <cellStyle name="0_Book3 5 5 2 3" xfId="9330" xr:uid="{00000000-0005-0000-0000-000062240000}"/>
    <cellStyle name="0_Book3 5 5 2 3 2" xfId="9331" xr:uid="{00000000-0005-0000-0000-000063240000}"/>
    <cellStyle name="0_Book3 5 5 2 3 2 2" xfId="9332" xr:uid="{00000000-0005-0000-0000-000064240000}"/>
    <cellStyle name="0_Book3 5 5 2 3 3" xfId="9333" xr:uid="{00000000-0005-0000-0000-000065240000}"/>
    <cellStyle name="0_Book3 5 5 2 3 3 2" xfId="9334" xr:uid="{00000000-0005-0000-0000-000066240000}"/>
    <cellStyle name="0_Book3 5 5 2 3 4" xfId="9335" xr:uid="{00000000-0005-0000-0000-000067240000}"/>
    <cellStyle name="0_Book3 5 5 2 4" xfId="9336" xr:uid="{00000000-0005-0000-0000-000068240000}"/>
    <cellStyle name="0_Book3 5 5 2 4 2" xfId="9337" xr:uid="{00000000-0005-0000-0000-000069240000}"/>
    <cellStyle name="0_Book3 5 5 2 5" xfId="9338" xr:uid="{00000000-0005-0000-0000-00006A240000}"/>
    <cellStyle name="0_Book3 5 5 2 5 2" xfId="9339" xr:uid="{00000000-0005-0000-0000-00006B240000}"/>
    <cellStyle name="0_Book3 5 5 2 6" xfId="9340" xr:uid="{00000000-0005-0000-0000-00006C240000}"/>
    <cellStyle name="0_Book3 5 5 3" xfId="9341" xr:uid="{00000000-0005-0000-0000-00006D240000}"/>
    <cellStyle name="0_Book3 5 5 3 2" xfId="9342" xr:uid="{00000000-0005-0000-0000-00006E240000}"/>
    <cellStyle name="0_Book3 5 5 3 2 2" xfId="9343" xr:uid="{00000000-0005-0000-0000-00006F240000}"/>
    <cellStyle name="0_Book3 5 5 3 3" xfId="9344" xr:uid="{00000000-0005-0000-0000-000070240000}"/>
    <cellStyle name="0_Book3 5 5 3 3 2" xfId="9345" xr:uid="{00000000-0005-0000-0000-000071240000}"/>
    <cellStyle name="0_Book3 5 5 3 4" xfId="9346" xr:uid="{00000000-0005-0000-0000-000072240000}"/>
    <cellStyle name="0_Book3 5 5 4" xfId="9347" xr:uid="{00000000-0005-0000-0000-000073240000}"/>
    <cellStyle name="0_Book3 5 5 4 2" xfId="9348" xr:uid="{00000000-0005-0000-0000-000074240000}"/>
    <cellStyle name="0_Book3 5 5 4 2 2" xfId="9349" xr:uid="{00000000-0005-0000-0000-000075240000}"/>
    <cellStyle name="0_Book3 5 5 4 3" xfId="9350" xr:uid="{00000000-0005-0000-0000-000076240000}"/>
    <cellStyle name="0_Book3 5 5 4 3 2" xfId="9351" xr:uid="{00000000-0005-0000-0000-000077240000}"/>
    <cellStyle name="0_Book3 5 5 4 4" xfId="9352" xr:uid="{00000000-0005-0000-0000-000078240000}"/>
    <cellStyle name="0_Book3 5 5 5" xfId="9353" xr:uid="{00000000-0005-0000-0000-000079240000}"/>
    <cellStyle name="0_Book3 5 5 5 2" xfId="9354" xr:uid="{00000000-0005-0000-0000-00007A240000}"/>
    <cellStyle name="0_Book3 5 5 5 2 2" xfId="9355" xr:uid="{00000000-0005-0000-0000-00007B240000}"/>
    <cellStyle name="0_Book3 5 5 5 3" xfId="9356" xr:uid="{00000000-0005-0000-0000-00007C240000}"/>
    <cellStyle name="0_Book3 5 5 5 3 2" xfId="9357" xr:uid="{00000000-0005-0000-0000-00007D240000}"/>
    <cellStyle name="0_Book3 5 5 5 4" xfId="9358" xr:uid="{00000000-0005-0000-0000-00007E240000}"/>
    <cellStyle name="0_Book3 5 5 6" xfId="9359" xr:uid="{00000000-0005-0000-0000-00007F240000}"/>
    <cellStyle name="0_Book3 5 5 6 2" xfId="9360" xr:uid="{00000000-0005-0000-0000-000080240000}"/>
    <cellStyle name="0_Book3 5 5 7" xfId="9361" xr:uid="{00000000-0005-0000-0000-000081240000}"/>
    <cellStyle name="0_Book3 5 5 7 2" xfId="9362" xr:uid="{00000000-0005-0000-0000-000082240000}"/>
    <cellStyle name="0_Book3 5 5 8" xfId="9363" xr:uid="{00000000-0005-0000-0000-000083240000}"/>
    <cellStyle name="0_Book3 5 6" xfId="9364" xr:uid="{00000000-0005-0000-0000-000084240000}"/>
    <cellStyle name="0_Book3 5 6 2" xfId="9365" xr:uid="{00000000-0005-0000-0000-000085240000}"/>
    <cellStyle name="0_Book3 5 6 2 2" xfId="9366" xr:uid="{00000000-0005-0000-0000-000086240000}"/>
    <cellStyle name="0_Book3 5 6 2 2 2" xfId="9367" xr:uid="{00000000-0005-0000-0000-000087240000}"/>
    <cellStyle name="0_Book3 5 6 2 2 2 2" xfId="9368" xr:uid="{00000000-0005-0000-0000-000088240000}"/>
    <cellStyle name="0_Book3 5 6 2 2 3" xfId="9369" xr:uid="{00000000-0005-0000-0000-000089240000}"/>
    <cellStyle name="0_Book3 5 6 2 2 3 2" xfId="9370" xr:uid="{00000000-0005-0000-0000-00008A240000}"/>
    <cellStyle name="0_Book3 5 6 2 2 4" xfId="9371" xr:uid="{00000000-0005-0000-0000-00008B240000}"/>
    <cellStyle name="0_Book3 5 6 2 3" xfId="9372" xr:uid="{00000000-0005-0000-0000-00008C240000}"/>
    <cellStyle name="0_Book3 5 6 2 3 2" xfId="9373" xr:uid="{00000000-0005-0000-0000-00008D240000}"/>
    <cellStyle name="0_Book3 5 6 2 3 2 2" xfId="9374" xr:uid="{00000000-0005-0000-0000-00008E240000}"/>
    <cellStyle name="0_Book3 5 6 2 3 3" xfId="9375" xr:uid="{00000000-0005-0000-0000-00008F240000}"/>
    <cellStyle name="0_Book3 5 6 2 3 3 2" xfId="9376" xr:uid="{00000000-0005-0000-0000-000090240000}"/>
    <cellStyle name="0_Book3 5 6 2 3 4" xfId="9377" xr:uid="{00000000-0005-0000-0000-000091240000}"/>
    <cellStyle name="0_Book3 5 6 2 4" xfId="9378" xr:uid="{00000000-0005-0000-0000-000092240000}"/>
    <cellStyle name="0_Book3 5 6 2 4 2" xfId="9379" xr:uid="{00000000-0005-0000-0000-000093240000}"/>
    <cellStyle name="0_Book3 5 6 2 5" xfId="9380" xr:uid="{00000000-0005-0000-0000-000094240000}"/>
    <cellStyle name="0_Book3 5 6 2 5 2" xfId="9381" xr:uid="{00000000-0005-0000-0000-000095240000}"/>
    <cellStyle name="0_Book3 5 6 2 6" xfId="9382" xr:uid="{00000000-0005-0000-0000-000096240000}"/>
    <cellStyle name="0_Book3 5 6 3" xfId="9383" xr:uid="{00000000-0005-0000-0000-000097240000}"/>
    <cellStyle name="0_Book3 5 6 3 2" xfId="9384" xr:uid="{00000000-0005-0000-0000-000098240000}"/>
    <cellStyle name="0_Book3 5 6 3 2 2" xfId="9385" xr:uid="{00000000-0005-0000-0000-000099240000}"/>
    <cellStyle name="0_Book3 5 6 3 3" xfId="9386" xr:uid="{00000000-0005-0000-0000-00009A240000}"/>
    <cellStyle name="0_Book3 5 6 3 3 2" xfId="9387" xr:uid="{00000000-0005-0000-0000-00009B240000}"/>
    <cellStyle name="0_Book3 5 6 3 4" xfId="9388" xr:uid="{00000000-0005-0000-0000-00009C240000}"/>
    <cellStyle name="0_Book3 5 6 4" xfId="9389" xr:uid="{00000000-0005-0000-0000-00009D240000}"/>
    <cellStyle name="0_Book3 5 6 4 2" xfId="9390" xr:uid="{00000000-0005-0000-0000-00009E240000}"/>
    <cellStyle name="0_Book3 5 6 4 2 2" xfId="9391" xr:uid="{00000000-0005-0000-0000-00009F240000}"/>
    <cellStyle name="0_Book3 5 6 4 3" xfId="9392" xr:uid="{00000000-0005-0000-0000-0000A0240000}"/>
    <cellStyle name="0_Book3 5 6 4 3 2" xfId="9393" xr:uid="{00000000-0005-0000-0000-0000A1240000}"/>
    <cellStyle name="0_Book3 5 6 4 4" xfId="9394" xr:uid="{00000000-0005-0000-0000-0000A2240000}"/>
    <cellStyle name="0_Book3 5 6 5" xfId="9395" xr:uid="{00000000-0005-0000-0000-0000A3240000}"/>
    <cellStyle name="0_Book3 5 6 5 2" xfId="9396" xr:uid="{00000000-0005-0000-0000-0000A4240000}"/>
    <cellStyle name="0_Book3 5 6 5 2 2" xfId="9397" xr:uid="{00000000-0005-0000-0000-0000A5240000}"/>
    <cellStyle name="0_Book3 5 6 5 3" xfId="9398" xr:uid="{00000000-0005-0000-0000-0000A6240000}"/>
    <cellStyle name="0_Book3 5 6 5 3 2" xfId="9399" xr:uid="{00000000-0005-0000-0000-0000A7240000}"/>
    <cellStyle name="0_Book3 5 6 5 4" xfId="9400" xr:uid="{00000000-0005-0000-0000-0000A8240000}"/>
    <cellStyle name="0_Book3 5 6 6" xfId="9401" xr:uid="{00000000-0005-0000-0000-0000A9240000}"/>
    <cellStyle name="0_Book3 5 6 6 2" xfId="9402" xr:uid="{00000000-0005-0000-0000-0000AA240000}"/>
    <cellStyle name="0_Book3 5 6 7" xfId="9403" xr:uid="{00000000-0005-0000-0000-0000AB240000}"/>
    <cellStyle name="0_Book3 5 6 7 2" xfId="9404" xr:uid="{00000000-0005-0000-0000-0000AC240000}"/>
    <cellStyle name="0_Book3 5 6 8" xfId="9405" xr:uid="{00000000-0005-0000-0000-0000AD240000}"/>
    <cellStyle name="0_Book3 5 7" xfId="9406" xr:uid="{00000000-0005-0000-0000-0000AE240000}"/>
    <cellStyle name="0_Book3 5 7 2" xfId="9407" xr:uid="{00000000-0005-0000-0000-0000AF240000}"/>
    <cellStyle name="0_Book3 5 7 2 2" xfId="9408" xr:uid="{00000000-0005-0000-0000-0000B0240000}"/>
    <cellStyle name="0_Book3 5 7 2 2 2" xfId="9409" xr:uid="{00000000-0005-0000-0000-0000B1240000}"/>
    <cellStyle name="0_Book3 5 7 2 3" xfId="9410" xr:uid="{00000000-0005-0000-0000-0000B2240000}"/>
    <cellStyle name="0_Book3 5 7 2 3 2" xfId="9411" xr:uid="{00000000-0005-0000-0000-0000B3240000}"/>
    <cellStyle name="0_Book3 5 7 2 4" xfId="9412" xr:uid="{00000000-0005-0000-0000-0000B4240000}"/>
    <cellStyle name="0_Book3 5 7 3" xfId="9413" xr:uid="{00000000-0005-0000-0000-0000B5240000}"/>
    <cellStyle name="0_Book3 5 7 3 2" xfId="9414" xr:uid="{00000000-0005-0000-0000-0000B6240000}"/>
    <cellStyle name="0_Book3 5 7 3 2 2" xfId="9415" xr:uid="{00000000-0005-0000-0000-0000B7240000}"/>
    <cellStyle name="0_Book3 5 7 3 3" xfId="9416" xr:uid="{00000000-0005-0000-0000-0000B8240000}"/>
    <cellStyle name="0_Book3 5 7 3 3 2" xfId="9417" xr:uid="{00000000-0005-0000-0000-0000B9240000}"/>
    <cellStyle name="0_Book3 5 7 3 4" xfId="9418" xr:uid="{00000000-0005-0000-0000-0000BA240000}"/>
    <cellStyle name="0_Book3 5 7 4" xfId="9419" xr:uid="{00000000-0005-0000-0000-0000BB240000}"/>
    <cellStyle name="0_Book3 5 7 4 2" xfId="9420" xr:uid="{00000000-0005-0000-0000-0000BC240000}"/>
    <cellStyle name="0_Book3 5 7 5" xfId="9421" xr:uid="{00000000-0005-0000-0000-0000BD240000}"/>
    <cellStyle name="0_Book3 5 7 5 2" xfId="9422" xr:uid="{00000000-0005-0000-0000-0000BE240000}"/>
    <cellStyle name="0_Book3 5 7 6" xfId="9423" xr:uid="{00000000-0005-0000-0000-0000BF240000}"/>
    <cellStyle name="0_Book3 5 8" xfId="9424" xr:uid="{00000000-0005-0000-0000-0000C0240000}"/>
    <cellStyle name="0_Book3 5 8 2" xfId="9425" xr:uid="{00000000-0005-0000-0000-0000C1240000}"/>
    <cellStyle name="0_Book3 5 8 2 2" xfId="9426" xr:uid="{00000000-0005-0000-0000-0000C2240000}"/>
    <cellStyle name="0_Book3 5 8 3" xfId="9427" xr:uid="{00000000-0005-0000-0000-0000C3240000}"/>
    <cellStyle name="0_Book3 5 8 3 2" xfId="9428" xr:uid="{00000000-0005-0000-0000-0000C4240000}"/>
    <cellStyle name="0_Book3 5 8 4" xfId="9429" xr:uid="{00000000-0005-0000-0000-0000C5240000}"/>
    <cellStyle name="0_Book3 5 9" xfId="9430" xr:uid="{00000000-0005-0000-0000-0000C6240000}"/>
    <cellStyle name="0_Book3 5 9 2" xfId="9431" xr:uid="{00000000-0005-0000-0000-0000C7240000}"/>
    <cellStyle name="0_Book3 5 9 2 2" xfId="9432" xr:uid="{00000000-0005-0000-0000-0000C8240000}"/>
    <cellStyle name="0_Book3 5 9 3" xfId="9433" xr:uid="{00000000-0005-0000-0000-0000C9240000}"/>
    <cellStyle name="0_Book3 5 9 3 2" xfId="9434" xr:uid="{00000000-0005-0000-0000-0000CA240000}"/>
    <cellStyle name="0_Book3 5 9 4" xfId="9435" xr:uid="{00000000-0005-0000-0000-0000CB240000}"/>
    <cellStyle name="0_Book3 50" xfId="9436" xr:uid="{00000000-0005-0000-0000-0000CC240000}"/>
    <cellStyle name="0_Book3 51" xfId="9437" xr:uid="{00000000-0005-0000-0000-0000CD240000}"/>
    <cellStyle name="0_Book3 52" xfId="9438" xr:uid="{00000000-0005-0000-0000-0000CE240000}"/>
    <cellStyle name="0_Book3 53" xfId="9439" xr:uid="{00000000-0005-0000-0000-0000CF240000}"/>
    <cellStyle name="0_Book3 54" xfId="9440" xr:uid="{00000000-0005-0000-0000-0000D0240000}"/>
    <cellStyle name="0_Book3 55" xfId="9441" xr:uid="{00000000-0005-0000-0000-0000D1240000}"/>
    <cellStyle name="0_Book3 56" xfId="9442" xr:uid="{00000000-0005-0000-0000-0000D2240000}"/>
    <cellStyle name="0_Book3 57" xfId="9443" xr:uid="{00000000-0005-0000-0000-0000D3240000}"/>
    <cellStyle name="0_Book3 58" xfId="9444" xr:uid="{00000000-0005-0000-0000-0000D4240000}"/>
    <cellStyle name="0_Book3 59" xfId="9445" xr:uid="{00000000-0005-0000-0000-0000D5240000}"/>
    <cellStyle name="0_Book3 6" xfId="9446" xr:uid="{00000000-0005-0000-0000-0000D6240000}"/>
    <cellStyle name="0_Book3 6 2" xfId="9447" xr:uid="{00000000-0005-0000-0000-0000D7240000}"/>
    <cellStyle name="0_Book3 6 2 2" xfId="9448" xr:uid="{00000000-0005-0000-0000-0000D8240000}"/>
    <cellStyle name="0_Book3 6 2 2 2" xfId="9449" xr:uid="{00000000-0005-0000-0000-0000D9240000}"/>
    <cellStyle name="0_Book3 6 2 2 2 2" xfId="9450" xr:uid="{00000000-0005-0000-0000-0000DA240000}"/>
    <cellStyle name="0_Book3 6 2 2 3" xfId="9451" xr:uid="{00000000-0005-0000-0000-0000DB240000}"/>
    <cellStyle name="0_Book3 6 2 2 3 2" xfId="9452" xr:uid="{00000000-0005-0000-0000-0000DC240000}"/>
    <cellStyle name="0_Book3 6 2 2 4" xfId="9453" xr:uid="{00000000-0005-0000-0000-0000DD240000}"/>
    <cellStyle name="0_Book3 6 2 3" xfId="9454" xr:uid="{00000000-0005-0000-0000-0000DE240000}"/>
    <cellStyle name="0_Book3 6 2 3 2" xfId="9455" xr:uid="{00000000-0005-0000-0000-0000DF240000}"/>
    <cellStyle name="0_Book3 6 2 3 2 2" xfId="9456" xr:uid="{00000000-0005-0000-0000-0000E0240000}"/>
    <cellStyle name="0_Book3 6 2 3 3" xfId="9457" xr:uid="{00000000-0005-0000-0000-0000E1240000}"/>
    <cellStyle name="0_Book3 6 2 3 3 2" xfId="9458" xr:uid="{00000000-0005-0000-0000-0000E2240000}"/>
    <cellStyle name="0_Book3 6 2 3 4" xfId="9459" xr:uid="{00000000-0005-0000-0000-0000E3240000}"/>
    <cellStyle name="0_Book3 6 2 4" xfId="9460" xr:uid="{00000000-0005-0000-0000-0000E4240000}"/>
    <cellStyle name="0_Book3 6 2 4 2" xfId="9461" xr:uid="{00000000-0005-0000-0000-0000E5240000}"/>
    <cellStyle name="0_Book3 6 2 5" xfId="9462" xr:uid="{00000000-0005-0000-0000-0000E6240000}"/>
    <cellStyle name="0_Book3 6 2 5 2" xfId="9463" xr:uid="{00000000-0005-0000-0000-0000E7240000}"/>
    <cellStyle name="0_Book3 6 2 6" xfId="9464" xr:uid="{00000000-0005-0000-0000-0000E8240000}"/>
    <cellStyle name="0_Book3 6 3" xfId="9465" xr:uid="{00000000-0005-0000-0000-0000E9240000}"/>
    <cellStyle name="0_Book3 6 3 2" xfId="9466" xr:uid="{00000000-0005-0000-0000-0000EA240000}"/>
    <cellStyle name="0_Book3 6 3 2 2" xfId="9467" xr:uid="{00000000-0005-0000-0000-0000EB240000}"/>
    <cellStyle name="0_Book3 6 3 3" xfId="9468" xr:uid="{00000000-0005-0000-0000-0000EC240000}"/>
    <cellStyle name="0_Book3 6 3 3 2" xfId="9469" xr:uid="{00000000-0005-0000-0000-0000ED240000}"/>
    <cellStyle name="0_Book3 6 3 4" xfId="9470" xr:uid="{00000000-0005-0000-0000-0000EE240000}"/>
    <cellStyle name="0_Book3 6 4" xfId="9471" xr:uid="{00000000-0005-0000-0000-0000EF240000}"/>
    <cellStyle name="0_Book3 6 4 2" xfId="9472" xr:uid="{00000000-0005-0000-0000-0000F0240000}"/>
    <cellStyle name="0_Book3 6 4 2 2" xfId="9473" xr:uid="{00000000-0005-0000-0000-0000F1240000}"/>
    <cellStyle name="0_Book3 6 4 3" xfId="9474" xr:uid="{00000000-0005-0000-0000-0000F2240000}"/>
    <cellStyle name="0_Book3 6 4 3 2" xfId="9475" xr:uid="{00000000-0005-0000-0000-0000F3240000}"/>
    <cellStyle name="0_Book3 6 4 4" xfId="9476" xr:uid="{00000000-0005-0000-0000-0000F4240000}"/>
    <cellStyle name="0_Book3 6 5" xfId="9477" xr:uid="{00000000-0005-0000-0000-0000F5240000}"/>
    <cellStyle name="0_Book3 6 5 2" xfId="9478" xr:uid="{00000000-0005-0000-0000-0000F6240000}"/>
    <cellStyle name="0_Book3 6 5 2 2" xfId="9479" xr:uid="{00000000-0005-0000-0000-0000F7240000}"/>
    <cellStyle name="0_Book3 6 5 3" xfId="9480" xr:uid="{00000000-0005-0000-0000-0000F8240000}"/>
    <cellStyle name="0_Book3 6 5 3 2" xfId="9481" xr:uid="{00000000-0005-0000-0000-0000F9240000}"/>
    <cellStyle name="0_Book3 6 5 4" xfId="9482" xr:uid="{00000000-0005-0000-0000-0000FA240000}"/>
    <cellStyle name="0_Book3 6 6" xfId="9483" xr:uid="{00000000-0005-0000-0000-0000FB240000}"/>
    <cellStyle name="0_Book3 6 6 2" xfId="9484" xr:uid="{00000000-0005-0000-0000-0000FC240000}"/>
    <cellStyle name="0_Book3 6 7" xfId="9485" xr:uid="{00000000-0005-0000-0000-0000FD240000}"/>
    <cellStyle name="0_Book3 6 7 2" xfId="9486" xr:uid="{00000000-0005-0000-0000-0000FE240000}"/>
    <cellStyle name="0_Book3 6 8" xfId="9487" xr:uid="{00000000-0005-0000-0000-0000FF240000}"/>
    <cellStyle name="0_Book3 6 9" xfId="9488" xr:uid="{00000000-0005-0000-0000-000000250000}"/>
    <cellStyle name="0_Book3 60" xfId="9489" xr:uid="{00000000-0005-0000-0000-000001250000}"/>
    <cellStyle name="0_Book3 61" xfId="9490" xr:uid="{00000000-0005-0000-0000-000002250000}"/>
    <cellStyle name="0_Book3 62" xfId="9491" xr:uid="{00000000-0005-0000-0000-000003250000}"/>
    <cellStyle name="0_Book3 63" xfId="9492" xr:uid="{00000000-0005-0000-0000-000004250000}"/>
    <cellStyle name="0_Book3 64" xfId="9493" xr:uid="{00000000-0005-0000-0000-000005250000}"/>
    <cellStyle name="0_Book3 65" xfId="9494" xr:uid="{00000000-0005-0000-0000-000006250000}"/>
    <cellStyle name="0_Book3 66" xfId="9495" xr:uid="{00000000-0005-0000-0000-000007250000}"/>
    <cellStyle name="0_Book3 67" xfId="9496" xr:uid="{00000000-0005-0000-0000-000008250000}"/>
    <cellStyle name="0_Book3 68" xfId="9497" xr:uid="{00000000-0005-0000-0000-000009250000}"/>
    <cellStyle name="0_Book3 69" xfId="9498" xr:uid="{00000000-0005-0000-0000-00000A250000}"/>
    <cellStyle name="0_Book3 7" xfId="9499" xr:uid="{00000000-0005-0000-0000-00000B250000}"/>
    <cellStyle name="0_Book3 7 2" xfId="9500" xr:uid="{00000000-0005-0000-0000-00000C250000}"/>
    <cellStyle name="0_Book3 7 2 2" xfId="9501" xr:uid="{00000000-0005-0000-0000-00000D250000}"/>
    <cellStyle name="0_Book3 7 2 2 2" xfId="9502" xr:uid="{00000000-0005-0000-0000-00000E250000}"/>
    <cellStyle name="0_Book3 7 2 3" xfId="9503" xr:uid="{00000000-0005-0000-0000-00000F250000}"/>
    <cellStyle name="0_Book3 7 2 3 2" xfId="9504" xr:uid="{00000000-0005-0000-0000-000010250000}"/>
    <cellStyle name="0_Book3 7 2 4" xfId="9505" xr:uid="{00000000-0005-0000-0000-000011250000}"/>
    <cellStyle name="0_Book3 7 3" xfId="9506" xr:uid="{00000000-0005-0000-0000-000012250000}"/>
    <cellStyle name="0_Book3 7 3 2" xfId="9507" xr:uid="{00000000-0005-0000-0000-000013250000}"/>
    <cellStyle name="0_Book3 7 3 2 2" xfId="9508" xr:uid="{00000000-0005-0000-0000-000014250000}"/>
    <cellStyle name="0_Book3 7 3 3" xfId="9509" xr:uid="{00000000-0005-0000-0000-000015250000}"/>
    <cellStyle name="0_Book3 7 3 3 2" xfId="9510" xr:uid="{00000000-0005-0000-0000-000016250000}"/>
    <cellStyle name="0_Book3 7 3 4" xfId="9511" xr:uid="{00000000-0005-0000-0000-000017250000}"/>
    <cellStyle name="0_Book3 7 4" xfId="9512" xr:uid="{00000000-0005-0000-0000-000018250000}"/>
    <cellStyle name="0_Book3 7 4 2" xfId="9513" xr:uid="{00000000-0005-0000-0000-000019250000}"/>
    <cellStyle name="0_Book3 7 5" xfId="9514" xr:uid="{00000000-0005-0000-0000-00001A250000}"/>
    <cellStyle name="0_Book3 7 5 2" xfId="9515" xr:uid="{00000000-0005-0000-0000-00001B250000}"/>
    <cellStyle name="0_Book3 7 6" xfId="9516" xr:uid="{00000000-0005-0000-0000-00001C250000}"/>
    <cellStyle name="0_Book3 70" xfId="9517" xr:uid="{00000000-0005-0000-0000-00001D250000}"/>
    <cellStyle name="0_Book3 71" xfId="9518" xr:uid="{00000000-0005-0000-0000-00001E250000}"/>
    <cellStyle name="0_Book3 72" xfId="9519" xr:uid="{00000000-0005-0000-0000-00001F250000}"/>
    <cellStyle name="0_Book3 73" xfId="9520" xr:uid="{00000000-0005-0000-0000-000020250000}"/>
    <cellStyle name="0_Book3 74" xfId="9521" xr:uid="{00000000-0005-0000-0000-000021250000}"/>
    <cellStyle name="0_Book3 75" xfId="9522" xr:uid="{00000000-0005-0000-0000-000022250000}"/>
    <cellStyle name="0_Book3 76" xfId="9523" xr:uid="{00000000-0005-0000-0000-000023250000}"/>
    <cellStyle name="0_Book3 77" xfId="9524" xr:uid="{00000000-0005-0000-0000-000024250000}"/>
    <cellStyle name="0_Book3 78" xfId="9525" xr:uid="{00000000-0005-0000-0000-000025250000}"/>
    <cellStyle name="0_Book3 79" xfId="9526" xr:uid="{00000000-0005-0000-0000-000026250000}"/>
    <cellStyle name="0_Book3 8" xfId="9527" xr:uid="{00000000-0005-0000-0000-000027250000}"/>
    <cellStyle name="0_Book3 8 2" xfId="9528" xr:uid="{00000000-0005-0000-0000-000028250000}"/>
    <cellStyle name="0_Book3 8 2 2" xfId="9529" xr:uid="{00000000-0005-0000-0000-000029250000}"/>
    <cellStyle name="0_Book3 8 2 2 2" xfId="9530" xr:uid="{00000000-0005-0000-0000-00002A250000}"/>
    <cellStyle name="0_Book3 8 2 3" xfId="9531" xr:uid="{00000000-0005-0000-0000-00002B250000}"/>
    <cellStyle name="0_Book3 8 2 3 2" xfId="9532" xr:uid="{00000000-0005-0000-0000-00002C250000}"/>
    <cellStyle name="0_Book3 8 2 4" xfId="9533" xr:uid="{00000000-0005-0000-0000-00002D250000}"/>
    <cellStyle name="0_Book3 8 3" xfId="9534" xr:uid="{00000000-0005-0000-0000-00002E250000}"/>
    <cellStyle name="0_Book3 8 3 2" xfId="9535" xr:uid="{00000000-0005-0000-0000-00002F250000}"/>
    <cellStyle name="0_Book3 8 3 2 2" xfId="9536" xr:uid="{00000000-0005-0000-0000-000030250000}"/>
    <cellStyle name="0_Book3 8 3 3" xfId="9537" xr:uid="{00000000-0005-0000-0000-000031250000}"/>
    <cellStyle name="0_Book3 8 3 3 2" xfId="9538" xr:uid="{00000000-0005-0000-0000-000032250000}"/>
    <cellStyle name="0_Book3 8 3 4" xfId="9539" xr:uid="{00000000-0005-0000-0000-000033250000}"/>
    <cellStyle name="0_Book3 8 4" xfId="9540" xr:uid="{00000000-0005-0000-0000-000034250000}"/>
    <cellStyle name="0_Book3 8 4 2" xfId="9541" xr:uid="{00000000-0005-0000-0000-000035250000}"/>
    <cellStyle name="0_Book3 8 5" xfId="9542" xr:uid="{00000000-0005-0000-0000-000036250000}"/>
    <cellStyle name="0_Book3 8 5 2" xfId="9543" xr:uid="{00000000-0005-0000-0000-000037250000}"/>
    <cellStyle name="0_Book3 8 6" xfId="9544" xr:uid="{00000000-0005-0000-0000-000038250000}"/>
    <cellStyle name="0_Book3 9" xfId="9545" xr:uid="{00000000-0005-0000-0000-000039250000}"/>
    <cellStyle name="0_Book3 9 2" xfId="9546" xr:uid="{00000000-0005-0000-0000-00003A250000}"/>
    <cellStyle name="0_Book3 9 2 2" xfId="9547" xr:uid="{00000000-0005-0000-0000-00003B250000}"/>
    <cellStyle name="0_Book3 9 3" xfId="9548" xr:uid="{00000000-0005-0000-0000-00003C250000}"/>
    <cellStyle name="0_Book3 9 3 2" xfId="9549" xr:uid="{00000000-0005-0000-0000-00003D250000}"/>
    <cellStyle name="0_Book3 9 4" xfId="9550" xr:uid="{00000000-0005-0000-0000-00003E250000}"/>
    <cellStyle name="0_BOUSHER AMERAT III" xfId="9551" xr:uid="{00000000-0005-0000-0000-00003F250000}"/>
    <cellStyle name="0_BOUSHER AMERAT III 10" xfId="9552" xr:uid="{00000000-0005-0000-0000-000040250000}"/>
    <cellStyle name="0_BOUSHER AMERAT III 10 2" xfId="9553" xr:uid="{00000000-0005-0000-0000-000041250000}"/>
    <cellStyle name="0_BOUSHER AMERAT III 10 2 2" xfId="9554" xr:uid="{00000000-0005-0000-0000-000042250000}"/>
    <cellStyle name="0_BOUSHER AMERAT III 10 3" xfId="9555" xr:uid="{00000000-0005-0000-0000-000043250000}"/>
    <cellStyle name="0_BOUSHER AMERAT III 10 3 2" xfId="9556" xr:uid="{00000000-0005-0000-0000-000044250000}"/>
    <cellStyle name="0_BOUSHER AMERAT III 10 4" xfId="9557" xr:uid="{00000000-0005-0000-0000-000045250000}"/>
    <cellStyle name="0_BOUSHER AMERAT III 11" xfId="9558" xr:uid="{00000000-0005-0000-0000-000046250000}"/>
    <cellStyle name="0_BOUSHER AMERAT III 11 2" xfId="9559" xr:uid="{00000000-0005-0000-0000-000047250000}"/>
    <cellStyle name="0_BOUSHER AMERAT III 12" xfId="9560" xr:uid="{00000000-0005-0000-0000-000048250000}"/>
    <cellStyle name="0_BOUSHER AMERAT III 12 2" xfId="9561" xr:uid="{00000000-0005-0000-0000-000049250000}"/>
    <cellStyle name="0_BOUSHER AMERAT III 13" xfId="9562" xr:uid="{00000000-0005-0000-0000-00004A250000}"/>
    <cellStyle name="0_BOUSHER AMERAT III 13 2" xfId="9563" xr:uid="{00000000-0005-0000-0000-00004B250000}"/>
    <cellStyle name="0_BOUSHER AMERAT III 14" xfId="9564" xr:uid="{00000000-0005-0000-0000-00004C250000}"/>
    <cellStyle name="0_BOUSHER AMERAT III 15" xfId="9565" xr:uid="{00000000-0005-0000-0000-00004D250000}"/>
    <cellStyle name="0_BOUSHER AMERAT III 16" xfId="9566" xr:uid="{00000000-0005-0000-0000-00004E250000}"/>
    <cellStyle name="0_BOUSHER AMERAT III 17" xfId="9567" xr:uid="{00000000-0005-0000-0000-00004F250000}"/>
    <cellStyle name="0_BOUSHER AMERAT III 18" xfId="9568" xr:uid="{00000000-0005-0000-0000-000050250000}"/>
    <cellStyle name="0_BOUSHER AMERAT III 19" xfId="9569" xr:uid="{00000000-0005-0000-0000-000051250000}"/>
    <cellStyle name="0_BOUSHER AMERAT III 2" xfId="9570" xr:uid="{00000000-0005-0000-0000-000052250000}"/>
    <cellStyle name="0_BOUSHER AMERAT III 2 10" xfId="9571" xr:uid="{00000000-0005-0000-0000-000053250000}"/>
    <cellStyle name="0_BOUSHER AMERAT III 2 10 2" xfId="9572" xr:uid="{00000000-0005-0000-0000-000054250000}"/>
    <cellStyle name="0_BOUSHER AMERAT III 2 11" xfId="9573" xr:uid="{00000000-0005-0000-0000-000055250000}"/>
    <cellStyle name="0_BOUSHER AMERAT III 2 11 2" xfId="9574" xr:uid="{00000000-0005-0000-0000-000056250000}"/>
    <cellStyle name="0_BOUSHER AMERAT III 2 12" xfId="9575" xr:uid="{00000000-0005-0000-0000-000057250000}"/>
    <cellStyle name="0_BOUSHER AMERAT III 2 13" xfId="9576" xr:uid="{00000000-0005-0000-0000-000058250000}"/>
    <cellStyle name="0_BOUSHER AMERAT III 2 14" xfId="9577" xr:uid="{00000000-0005-0000-0000-000059250000}"/>
    <cellStyle name="0_BOUSHER AMERAT III 2 2" xfId="9578" xr:uid="{00000000-0005-0000-0000-00005A250000}"/>
    <cellStyle name="0_BOUSHER AMERAT III 2 2 10" xfId="9579" xr:uid="{00000000-0005-0000-0000-00005B250000}"/>
    <cellStyle name="0_BOUSHER AMERAT III 2 2 11" xfId="9580" xr:uid="{00000000-0005-0000-0000-00005C250000}"/>
    <cellStyle name="0_BOUSHER AMERAT III 2 2 12" xfId="9581" xr:uid="{00000000-0005-0000-0000-00005D250000}"/>
    <cellStyle name="0_BOUSHER AMERAT III 2 2 13" xfId="9582" xr:uid="{00000000-0005-0000-0000-00005E250000}"/>
    <cellStyle name="0_BOUSHER AMERAT III 2 2 2" xfId="9583" xr:uid="{00000000-0005-0000-0000-00005F250000}"/>
    <cellStyle name="0_BOUSHER AMERAT III 2 2 2 10" xfId="9584" xr:uid="{00000000-0005-0000-0000-000060250000}"/>
    <cellStyle name="0_BOUSHER AMERAT III 2 2 2 11" xfId="9585" xr:uid="{00000000-0005-0000-0000-000061250000}"/>
    <cellStyle name="0_BOUSHER AMERAT III 2 2 2 12" xfId="9586" xr:uid="{00000000-0005-0000-0000-000062250000}"/>
    <cellStyle name="0_BOUSHER AMERAT III 2 2 2 2" xfId="9587" xr:uid="{00000000-0005-0000-0000-000063250000}"/>
    <cellStyle name="0_BOUSHER AMERAT III 2 2 2 2 2" xfId="9588" xr:uid="{00000000-0005-0000-0000-000064250000}"/>
    <cellStyle name="0_BOUSHER AMERAT III 2 2 2 2 2 2" xfId="9589" xr:uid="{00000000-0005-0000-0000-000065250000}"/>
    <cellStyle name="0_BOUSHER AMERAT III 2 2 2 2 3" xfId="9590" xr:uid="{00000000-0005-0000-0000-000066250000}"/>
    <cellStyle name="0_BOUSHER AMERAT III 2 2 2 2 3 2" xfId="9591" xr:uid="{00000000-0005-0000-0000-000067250000}"/>
    <cellStyle name="0_BOUSHER AMERAT III 2 2 2 2 4" xfId="9592" xr:uid="{00000000-0005-0000-0000-000068250000}"/>
    <cellStyle name="0_BOUSHER AMERAT III 2 2 2 3" xfId="9593" xr:uid="{00000000-0005-0000-0000-000069250000}"/>
    <cellStyle name="0_BOUSHER AMERAT III 2 2 2 3 2" xfId="9594" xr:uid="{00000000-0005-0000-0000-00006A250000}"/>
    <cellStyle name="0_BOUSHER AMERAT III 2 2 2 3 2 2" xfId="9595" xr:uid="{00000000-0005-0000-0000-00006B250000}"/>
    <cellStyle name="0_BOUSHER AMERAT III 2 2 2 3 3" xfId="9596" xr:uid="{00000000-0005-0000-0000-00006C250000}"/>
    <cellStyle name="0_BOUSHER AMERAT III 2 2 2 3 3 2" xfId="9597" xr:uid="{00000000-0005-0000-0000-00006D250000}"/>
    <cellStyle name="0_BOUSHER AMERAT III 2 2 2 3 4" xfId="9598" xr:uid="{00000000-0005-0000-0000-00006E250000}"/>
    <cellStyle name="0_BOUSHER AMERAT III 2 2 2 4" xfId="9599" xr:uid="{00000000-0005-0000-0000-00006F250000}"/>
    <cellStyle name="0_BOUSHER AMERAT III 2 2 2 4 2" xfId="9600" xr:uid="{00000000-0005-0000-0000-000070250000}"/>
    <cellStyle name="0_BOUSHER AMERAT III 2 2 2 5" xfId="9601" xr:uid="{00000000-0005-0000-0000-000071250000}"/>
    <cellStyle name="0_BOUSHER AMERAT III 2 2 2 5 2" xfId="9602" xr:uid="{00000000-0005-0000-0000-000072250000}"/>
    <cellStyle name="0_BOUSHER AMERAT III 2 2 2 6" xfId="9603" xr:uid="{00000000-0005-0000-0000-000073250000}"/>
    <cellStyle name="0_BOUSHER AMERAT III 2 2 2 7" xfId="9604" xr:uid="{00000000-0005-0000-0000-000074250000}"/>
    <cellStyle name="0_BOUSHER AMERAT III 2 2 2 8" xfId="9605" xr:uid="{00000000-0005-0000-0000-000075250000}"/>
    <cellStyle name="0_BOUSHER AMERAT III 2 2 2 9" xfId="9606" xr:uid="{00000000-0005-0000-0000-000076250000}"/>
    <cellStyle name="0_BOUSHER AMERAT III 2 2 3" xfId="9607" xr:uid="{00000000-0005-0000-0000-000077250000}"/>
    <cellStyle name="0_BOUSHER AMERAT III 2 2 3 2" xfId="9608" xr:uid="{00000000-0005-0000-0000-000078250000}"/>
    <cellStyle name="0_BOUSHER AMERAT III 2 2 3 2 2" xfId="9609" xr:uid="{00000000-0005-0000-0000-000079250000}"/>
    <cellStyle name="0_BOUSHER AMERAT III 2 2 3 3" xfId="9610" xr:uid="{00000000-0005-0000-0000-00007A250000}"/>
    <cellStyle name="0_BOUSHER AMERAT III 2 2 3 3 2" xfId="9611" xr:uid="{00000000-0005-0000-0000-00007B250000}"/>
    <cellStyle name="0_BOUSHER AMERAT III 2 2 3 4" xfId="9612" xr:uid="{00000000-0005-0000-0000-00007C250000}"/>
    <cellStyle name="0_BOUSHER AMERAT III 2 2 4" xfId="9613" xr:uid="{00000000-0005-0000-0000-00007D250000}"/>
    <cellStyle name="0_BOUSHER AMERAT III 2 2 4 2" xfId="9614" xr:uid="{00000000-0005-0000-0000-00007E250000}"/>
    <cellStyle name="0_BOUSHER AMERAT III 2 2 4 2 2" xfId="9615" xr:uid="{00000000-0005-0000-0000-00007F250000}"/>
    <cellStyle name="0_BOUSHER AMERAT III 2 2 4 3" xfId="9616" xr:uid="{00000000-0005-0000-0000-000080250000}"/>
    <cellStyle name="0_BOUSHER AMERAT III 2 2 4 3 2" xfId="9617" xr:uid="{00000000-0005-0000-0000-000081250000}"/>
    <cellStyle name="0_BOUSHER AMERAT III 2 2 4 4" xfId="9618" xr:uid="{00000000-0005-0000-0000-000082250000}"/>
    <cellStyle name="0_BOUSHER AMERAT III 2 2 5" xfId="9619" xr:uid="{00000000-0005-0000-0000-000083250000}"/>
    <cellStyle name="0_BOUSHER AMERAT III 2 2 5 2" xfId="9620" xr:uid="{00000000-0005-0000-0000-000084250000}"/>
    <cellStyle name="0_BOUSHER AMERAT III 2 2 5 2 2" xfId="9621" xr:uid="{00000000-0005-0000-0000-000085250000}"/>
    <cellStyle name="0_BOUSHER AMERAT III 2 2 5 3" xfId="9622" xr:uid="{00000000-0005-0000-0000-000086250000}"/>
    <cellStyle name="0_BOUSHER AMERAT III 2 2 5 3 2" xfId="9623" xr:uid="{00000000-0005-0000-0000-000087250000}"/>
    <cellStyle name="0_BOUSHER AMERAT III 2 2 5 4" xfId="9624" xr:uid="{00000000-0005-0000-0000-000088250000}"/>
    <cellStyle name="0_BOUSHER AMERAT III 2 2 6" xfId="9625" xr:uid="{00000000-0005-0000-0000-000089250000}"/>
    <cellStyle name="0_BOUSHER AMERAT III 2 2 6 2" xfId="9626" xr:uid="{00000000-0005-0000-0000-00008A250000}"/>
    <cellStyle name="0_BOUSHER AMERAT III 2 2 7" xfId="9627" xr:uid="{00000000-0005-0000-0000-00008B250000}"/>
    <cellStyle name="0_BOUSHER AMERAT III 2 2 7 2" xfId="9628" xr:uid="{00000000-0005-0000-0000-00008C250000}"/>
    <cellStyle name="0_BOUSHER AMERAT III 2 2 8" xfId="9629" xr:uid="{00000000-0005-0000-0000-00008D250000}"/>
    <cellStyle name="0_BOUSHER AMERAT III 2 2 9" xfId="9630" xr:uid="{00000000-0005-0000-0000-00008E250000}"/>
    <cellStyle name="0_BOUSHER AMERAT III 2 3" xfId="9631" xr:uid="{00000000-0005-0000-0000-00008F250000}"/>
    <cellStyle name="0_BOUSHER AMERAT III 2 3 10" xfId="9632" xr:uid="{00000000-0005-0000-0000-000090250000}"/>
    <cellStyle name="0_BOUSHER AMERAT III 2 3 11" xfId="9633" xr:uid="{00000000-0005-0000-0000-000091250000}"/>
    <cellStyle name="0_BOUSHER AMERAT III 2 3 12" xfId="9634" xr:uid="{00000000-0005-0000-0000-000092250000}"/>
    <cellStyle name="0_BOUSHER AMERAT III 2 3 2" xfId="9635" xr:uid="{00000000-0005-0000-0000-000093250000}"/>
    <cellStyle name="0_BOUSHER AMERAT III 2 3 2 2" xfId="9636" xr:uid="{00000000-0005-0000-0000-000094250000}"/>
    <cellStyle name="0_BOUSHER AMERAT III 2 3 2 2 2" xfId="9637" xr:uid="{00000000-0005-0000-0000-000095250000}"/>
    <cellStyle name="0_BOUSHER AMERAT III 2 3 2 2 2 2" xfId="9638" xr:uid="{00000000-0005-0000-0000-000096250000}"/>
    <cellStyle name="0_BOUSHER AMERAT III 2 3 2 2 3" xfId="9639" xr:uid="{00000000-0005-0000-0000-000097250000}"/>
    <cellStyle name="0_BOUSHER AMERAT III 2 3 2 2 3 2" xfId="9640" xr:uid="{00000000-0005-0000-0000-000098250000}"/>
    <cellStyle name="0_BOUSHER AMERAT III 2 3 2 2 4" xfId="9641" xr:uid="{00000000-0005-0000-0000-000099250000}"/>
    <cellStyle name="0_BOUSHER AMERAT III 2 3 2 3" xfId="9642" xr:uid="{00000000-0005-0000-0000-00009A250000}"/>
    <cellStyle name="0_BOUSHER AMERAT III 2 3 2 3 2" xfId="9643" xr:uid="{00000000-0005-0000-0000-00009B250000}"/>
    <cellStyle name="0_BOUSHER AMERAT III 2 3 2 3 2 2" xfId="9644" xr:uid="{00000000-0005-0000-0000-00009C250000}"/>
    <cellStyle name="0_BOUSHER AMERAT III 2 3 2 3 3" xfId="9645" xr:uid="{00000000-0005-0000-0000-00009D250000}"/>
    <cellStyle name="0_BOUSHER AMERAT III 2 3 2 3 3 2" xfId="9646" xr:uid="{00000000-0005-0000-0000-00009E250000}"/>
    <cellStyle name="0_BOUSHER AMERAT III 2 3 2 3 4" xfId="9647" xr:uid="{00000000-0005-0000-0000-00009F250000}"/>
    <cellStyle name="0_BOUSHER AMERAT III 2 3 2 4" xfId="9648" xr:uid="{00000000-0005-0000-0000-0000A0250000}"/>
    <cellStyle name="0_BOUSHER AMERAT III 2 3 2 4 2" xfId="9649" xr:uid="{00000000-0005-0000-0000-0000A1250000}"/>
    <cellStyle name="0_BOUSHER AMERAT III 2 3 2 5" xfId="9650" xr:uid="{00000000-0005-0000-0000-0000A2250000}"/>
    <cellStyle name="0_BOUSHER AMERAT III 2 3 2 5 2" xfId="9651" xr:uid="{00000000-0005-0000-0000-0000A3250000}"/>
    <cellStyle name="0_BOUSHER AMERAT III 2 3 2 6" xfId="9652" xr:uid="{00000000-0005-0000-0000-0000A4250000}"/>
    <cellStyle name="0_BOUSHER AMERAT III 2 3 2 7" xfId="9653" xr:uid="{00000000-0005-0000-0000-0000A5250000}"/>
    <cellStyle name="0_BOUSHER AMERAT III 2 3 3" xfId="9654" xr:uid="{00000000-0005-0000-0000-0000A6250000}"/>
    <cellStyle name="0_BOUSHER AMERAT III 2 3 3 2" xfId="9655" xr:uid="{00000000-0005-0000-0000-0000A7250000}"/>
    <cellStyle name="0_BOUSHER AMERAT III 2 3 3 2 2" xfId="9656" xr:uid="{00000000-0005-0000-0000-0000A8250000}"/>
    <cellStyle name="0_BOUSHER AMERAT III 2 3 3 3" xfId="9657" xr:uid="{00000000-0005-0000-0000-0000A9250000}"/>
    <cellStyle name="0_BOUSHER AMERAT III 2 3 3 3 2" xfId="9658" xr:uid="{00000000-0005-0000-0000-0000AA250000}"/>
    <cellStyle name="0_BOUSHER AMERAT III 2 3 3 4" xfId="9659" xr:uid="{00000000-0005-0000-0000-0000AB250000}"/>
    <cellStyle name="0_BOUSHER AMERAT III 2 3 4" xfId="9660" xr:uid="{00000000-0005-0000-0000-0000AC250000}"/>
    <cellStyle name="0_BOUSHER AMERAT III 2 3 4 2" xfId="9661" xr:uid="{00000000-0005-0000-0000-0000AD250000}"/>
    <cellStyle name="0_BOUSHER AMERAT III 2 3 4 2 2" xfId="9662" xr:uid="{00000000-0005-0000-0000-0000AE250000}"/>
    <cellStyle name="0_BOUSHER AMERAT III 2 3 4 3" xfId="9663" xr:uid="{00000000-0005-0000-0000-0000AF250000}"/>
    <cellStyle name="0_BOUSHER AMERAT III 2 3 4 3 2" xfId="9664" xr:uid="{00000000-0005-0000-0000-0000B0250000}"/>
    <cellStyle name="0_BOUSHER AMERAT III 2 3 4 4" xfId="9665" xr:uid="{00000000-0005-0000-0000-0000B1250000}"/>
    <cellStyle name="0_BOUSHER AMERAT III 2 3 5" xfId="9666" xr:uid="{00000000-0005-0000-0000-0000B2250000}"/>
    <cellStyle name="0_BOUSHER AMERAT III 2 3 5 2" xfId="9667" xr:uid="{00000000-0005-0000-0000-0000B3250000}"/>
    <cellStyle name="0_BOUSHER AMERAT III 2 3 5 2 2" xfId="9668" xr:uid="{00000000-0005-0000-0000-0000B4250000}"/>
    <cellStyle name="0_BOUSHER AMERAT III 2 3 5 3" xfId="9669" xr:uid="{00000000-0005-0000-0000-0000B5250000}"/>
    <cellStyle name="0_BOUSHER AMERAT III 2 3 5 3 2" xfId="9670" xr:uid="{00000000-0005-0000-0000-0000B6250000}"/>
    <cellStyle name="0_BOUSHER AMERAT III 2 3 5 4" xfId="9671" xr:uid="{00000000-0005-0000-0000-0000B7250000}"/>
    <cellStyle name="0_BOUSHER AMERAT III 2 3 6" xfId="9672" xr:uid="{00000000-0005-0000-0000-0000B8250000}"/>
    <cellStyle name="0_BOUSHER AMERAT III 2 3 6 2" xfId="9673" xr:uid="{00000000-0005-0000-0000-0000B9250000}"/>
    <cellStyle name="0_BOUSHER AMERAT III 2 3 7" xfId="9674" xr:uid="{00000000-0005-0000-0000-0000BA250000}"/>
    <cellStyle name="0_BOUSHER AMERAT III 2 3 7 2" xfId="9675" xr:uid="{00000000-0005-0000-0000-0000BB250000}"/>
    <cellStyle name="0_BOUSHER AMERAT III 2 3 8" xfId="9676" xr:uid="{00000000-0005-0000-0000-0000BC250000}"/>
    <cellStyle name="0_BOUSHER AMERAT III 2 3 9" xfId="9677" xr:uid="{00000000-0005-0000-0000-0000BD250000}"/>
    <cellStyle name="0_BOUSHER AMERAT III 2 4" xfId="9678" xr:uid="{00000000-0005-0000-0000-0000BE250000}"/>
    <cellStyle name="0_BOUSHER AMERAT III 2 4 2" xfId="9679" xr:uid="{00000000-0005-0000-0000-0000BF250000}"/>
    <cellStyle name="0_BOUSHER AMERAT III 2 4 2 2" xfId="9680" xr:uid="{00000000-0005-0000-0000-0000C0250000}"/>
    <cellStyle name="0_BOUSHER AMERAT III 2 4 2 2 2" xfId="9681" xr:uid="{00000000-0005-0000-0000-0000C1250000}"/>
    <cellStyle name="0_BOUSHER AMERAT III 2 4 2 2 2 2" xfId="9682" xr:uid="{00000000-0005-0000-0000-0000C2250000}"/>
    <cellStyle name="0_BOUSHER AMERAT III 2 4 2 2 3" xfId="9683" xr:uid="{00000000-0005-0000-0000-0000C3250000}"/>
    <cellStyle name="0_BOUSHER AMERAT III 2 4 2 2 3 2" xfId="9684" xr:uid="{00000000-0005-0000-0000-0000C4250000}"/>
    <cellStyle name="0_BOUSHER AMERAT III 2 4 2 2 4" xfId="9685" xr:uid="{00000000-0005-0000-0000-0000C5250000}"/>
    <cellStyle name="0_BOUSHER AMERAT III 2 4 2 3" xfId="9686" xr:uid="{00000000-0005-0000-0000-0000C6250000}"/>
    <cellStyle name="0_BOUSHER AMERAT III 2 4 2 3 2" xfId="9687" xr:uid="{00000000-0005-0000-0000-0000C7250000}"/>
    <cellStyle name="0_BOUSHER AMERAT III 2 4 2 3 2 2" xfId="9688" xr:uid="{00000000-0005-0000-0000-0000C8250000}"/>
    <cellStyle name="0_BOUSHER AMERAT III 2 4 2 3 3" xfId="9689" xr:uid="{00000000-0005-0000-0000-0000C9250000}"/>
    <cellStyle name="0_BOUSHER AMERAT III 2 4 2 3 3 2" xfId="9690" xr:uid="{00000000-0005-0000-0000-0000CA250000}"/>
    <cellStyle name="0_BOUSHER AMERAT III 2 4 2 3 4" xfId="9691" xr:uid="{00000000-0005-0000-0000-0000CB250000}"/>
    <cellStyle name="0_BOUSHER AMERAT III 2 4 2 4" xfId="9692" xr:uid="{00000000-0005-0000-0000-0000CC250000}"/>
    <cellStyle name="0_BOUSHER AMERAT III 2 4 2 4 2" xfId="9693" xr:uid="{00000000-0005-0000-0000-0000CD250000}"/>
    <cellStyle name="0_BOUSHER AMERAT III 2 4 2 5" xfId="9694" xr:uid="{00000000-0005-0000-0000-0000CE250000}"/>
    <cellStyle name="0_BOUSHER AMERAT III 2 4 2 5 2" xfId="9695" xr:uid="{00000000-0005-0000-0000-0000CF250000}"/>
    <cellStyle name="0_BOUSHER AMERAT III 2 4 2 6" xfId="9696" xr:uid="{00000000-0005-0000-0000-0000D0250000}"/>
    <cellStyle name="0_BOUSHER AMERAT III 2 4 3" xfId="9697" xr:uid="{00000000-0005-0000-0000-0000D1250000}"/>
    <cellStyle name="0_BOUSHER AMERAT III 2 4 3 2" xfId="9698" xr:uid="{00000000-0005-0000-0000-0000D2250000}"/>
    <cellStyle name="0_BOUSHER AMERAT III 2 4 3 2 2" xfId="9699" xr:uid="{00000000-0005-0000-0000-0000D3250000}"/>
    <cellStyle name="0_BOUSHER AMERAT III 2 4 3 3" xfId="9700" xr:uid="{00000000-0005-0000-0000-0000D4250000}"/>
    <cellStyle name="0_BOUSHER AMERAT III 2 4 3 3 2" xfId="9701" xr:uid="{00000000-0005-0000-0000-0000D5250000}"/>
    <cellStyle name="0_BOUSHER AMERAT III 2 4 3 4" xfId="9702" xr:uid="{00000000-0005-0000-0000-0000D6250000}"/>
    <cellStyle name="0_BOUSHER AMERAT III 2 4 4" xfId="9703" xr:uid="{00000000-0005-0000-0000-0000D7250000}"/>
    <cellStyle name="0_BOUSHER AMERAT III 2 4 4 2" xfId="9704" xr:uid="{00000000-0005-0000-0000-0000D8250000}"/>
    <cellStyle name="0_BOUSHER AMERAT III 2 4 4 2 2" xfId="9705" xr:uid="{00000000-0005-0000-0000-0000D9250000}"/>
    <cellStyle name="0_BOUSHER AMERAT III 2 4 4 3" xfId="9706" xr:uid="{00000000-0005-0000-0000-0000DA250000}"/>
    <cellStyle name="0_BOUSHER AMERAT III 2 4 4 3 2" xfId="9707" xr:uid="{00000000-0005-0000-0000-0000DB250000}"/>
    <cellStyle name="0_BOUSHER AMERAT III 2 4 4 4" xfId="9708" xr:uid="{00000000-0005-0000-0000-0000DC250000}"/>
    <cellStyle name="0_BOUSHER AMERAT III 2 4 5" xfId="9709" xr:uid="{00000000-0005-0000-0000-0000DD250000}"/>
    <cellStyle name="0_BOUSHER AMERAT III 2 4 5 2" xfId="9710" xr:uid="{00000000-0005-0000-0000-0000DE250000}"/>
    <cellStyle name="0_BOUSHER AMERAT III 2 4 5 2 2" xfId="9711" xr:uid="{00000000-0005-0000-0000-0000DF250000}"/>
    <cellStyle name="0_BOUSHER AMERAT III 2 4 5 3" xfId="9712" xr:uid="{00000000-0005-0000-0000-0000E0250000}"/>
    <cellStyle name="0_BOUSHER AMERAT III 2 4 5 3 2" xfId="9713" xr:uid="{00000000-0005-0000-0000-0000E1250000}"/>
    <cellStyle name="0_BOUSHER AMERAT III 2 4 5 4" xfId="9714" xr:uid="{00000000-0005-0000-0000-0000E2250000}"/>
    <cellStyle name="0_BOUSHER AMERAT III 2 4 6" xfId="9715" xr:uid="{00000000-0005-0000-0000-0000E3250000}"/>
    <cellStyle name="0_BOUSHER AMERAT III 2 4 6 2" xfId="9716" xr:uid="{00000000-0005-0000-0000-0000E4250000}"/>
    <cellStyle name="0_BOUSHER AMERAT III 2 4 7" xfId="9717" xr:uid="{00000000-0005-0000-0000-0000E5250000}"/>
    <cellStyle name="0_BOUSHER AMERAT III 2 4 7 2" xfId="9718" xr:uid="{00000000-0005-0000-0000-0000E6250000}"/>
    <cellStyle name="0_BOUSHER AMERAT III 2 4 8" xfId="9719" xr:uid="{00000000-0005-0000-0000-0000E7250000}"/>
    <cellStyle name="0_BOUSHER AMERAT III 2 4 9" xfId="9720" xr:uid="{00000000-0005-0000-0000-0000E8250000}"/>
    <cellStyle name="0_BOUSHER AMERAT III 2 5" xfId="9721" xr:uid="{00000000-0005-0000-0000-0000E9250000}"/>
    <cellStyle name="0_BOUSHER AMERAT III 2 5 2" xfId="9722" xr:uid="{00000000-0005-0000-0000-0000EA250000}"/>
    <cellStyle name="0_BOUSHER AMERAT III 2 5 2 2" xfId="9723" xr:uid="{00000000-0005-0000-0000-0000EB250000}"/>
    <cellStyle name="0_BOUSHER AMERAT III 2 5 2 2 2" xfId="9724" xr:uid="{00000000-0005-0000-0000-0000EC250000}"/>
    <cellStyle name="0_BOUSHER AMERAT III 2 5 2 2 2 2" xfId="9725" xr:uid="{00000000-0005-0000-0000-0000ED250000}"/>
    <cellStyle name="0_BOUSHER AMERAT III 2 5 2 2 3" xfId="9726" xr:uid="{00000000-0005-0000-0000-0000EE250000}"/>
    <cellStyle name="0_BOUSHER AMERAT III 2 5 2 2 3 2" xfId="9727" xr:uid="{00000000-0005-0000-0000-0000EF250000}"/>
    <cellStyle name="0_BOUSHER AMERAT III 2 5 2 2 4" xfId="9728" xr:uid="{00000000-0005-0000-0000-0000F0250000}"/>
    <cellStyle name="0_BOUSHER AMERAT III 2 5 2 3" xfId="9729" xr:uid="{00000000-0005-0000-0000-0000F1250000}"/>
    <cellStyle name="0_BOUSHER AMERAT III 2 5 2 3 2" xfId="9730" xr:uid="{00000000-0005-0000-0000-0000F2250000}"/>
    <cellStyle name="0_BOUSHER AMERAT III 2 5 2 3 2 2" xfId="9731" xr:uid="{00000000-0005-0000-0000-0000F3250000}"/>
    <cellStyle name="0_BOUSHER AMERAT III 2 5 2 3 3" xfId="9732" xr:uid="{00000000-0005-0000-0000-0000F4250000}"/>
    <cellStyle name="0_BOUSHER AMERAT III 2 5 2 3 3 2" xfId="9733" xr:uid="{00000000-0005-0000-0000-0000F5250000}"/>
    <cellStyle name="0_BOUSHER AMERAT III 2 5 2 3 4" xfId="9734" xr:uid="{00000000-0005-0000-0000-0000F6250000}"/>
    <cellStyle name="0_BOUSHER AMERAT III 2 5 2 4" xfId="9735" xr:uid="{00000000-0005-0000-0000-0000F7250000}"/>
    <cellStyle name="0_BOUSHER AMERAT III 2 5 2 4 2" xfId="9736" xr:uid="{00000000-0005-0000-0000-0000F8250000}"/>
    <cellStyle name="0_BOUSHER AMERAT III 2 5 2 5" xfId="9737" xr:uid="{00000000-0005-0000-0000-0000F9250000}"/>
    <cellStyle name="0_BOUSHER AMERAT III 2 5 2 5 2" xfId="9738" xr:uid="{00000000-0005-0000-0000-0000FA250000}"/>
    <cellStyle name="0_BOUSHER AMERAT III 2 5 2 6" xfId="9739" xr:uid="{00000000-0005-0000-0000-0000FB250000}"/>
    <cellStyle name="0_BOUSHER AMERAT III 2 5 3" xfId="9740" xr:uid="{00000000-0005-0000-0000-0000FC250000}"/>
    <cellStyle name="0_BOUSHER AMERAT III 2 5 3 2" xfId="9741" xr:uid="{00000000-0005-0000-0000-0000FD250000}"/>
    <cellStyle name="0_BOUSHER AMERAT III 2 5 3 2 2" xfId="9742" xr:uid="{00000000-0005-0000-0000-0000FE250000}"/>
    <cellStyle name="0_BOUSHER AMERAT III 2 5 3 3" xfId="9743" xr:uid="{00000000-0005-0000-0000-0000FF250000}"/>
    <cellStyle name="0_BOUSHER AMERAT III 2 5 3 3 2" xfId="9744" xr:uid="{00000000-0005-0000-0000-000000260000}"/>
    <cellStyle name="0_BOUSHER AMERAT III 2 5 3 4" xfId="9745" xr:uid="{00000000-0005-0000-0000-000001260000}"/>
    <cellStyle name="0_BOUSHER AMERAT III 2 5 4" xfId="9746" xr:uid="{00000000-0005-0000-0000-000002260000}"/>
    <cellStyle name="0_BOUSHER AMERAT III 2 5 4 2" xfId="9747" xr:uid="{00000000-0005-0000-0000-000003260000}"/>
    <cellStyle name="0_BOUSHER AMERAT III 2 5 4 2 2" xfId="9748" xr:uid="{00000000-0005-0000-0000-000004260000}"/>
    <cellStyle name="0_BOUSHER AMERAT III 2 5 4 3" xfId="9749" xr:uid="{00000000-0005-0000-0000-000005260000}"/>
    <cellStyle name="0_BOUSHER AMERAT III 2 5 4 3 2" xfId="9750" xr:uid="{00000000-0005-0000-0000-000006260000}"/>
    <cellStyle name="0_BOUSHER AMERAT III 2 5 4 4" xfId="9751" xr:uid="{00000000-0005-0000-0000-000007260000}"/>
    <cellStyle name="0_BOUSHER AMERAT III 2 5 5" xfId="9752" xr:uid="{00000000-0005-0000-0000-000008260000}"/>
    <cellStyle name="0_BOUSHER AMERAT III 2 5 5 2" xfId="9753" xr:uid="{00000000-0005-0000-0000-000009260000}"/>
    <cellStyle name="0_BOUSHER AMERAT III 2 5 5 2 2" xfId="9754" xr:uid="{00000000-0005-0000-0000-00000A260000}"/>
    <cellStyle name="0_BOUSHER AMERAT III 2 5 5 3" xfId="9755" xr:uid="{00000000-0005-0000-0000-00000B260000}"/>
    <cellStyle name="0_BOUSHER AMERAT III 2 5 5 3 2" xfId="9756" xr:uid="{00000000-0005-0000-0000-00000C260000}"/>
    <cellStyle name="0_BOUSHER AMERAT III 2 5 5 4" xfId="9757" xr:uid="{00000000-0005-0000-0000-00000D260000}"/>
    <cellStyle name="0_BOUSHER AMERAT III 2 5 6" xfId="9758" xr:uid="{00000000-0005-0000-0000-00000E260000}"/>
    <cellStyle name="0_BOUSHER AMERAT III 2 5 6 2" xfId="9759" xr:uid="{00000000-0005-0000-0000-00000F260000}"/>
    <cellStyle name="0_BOUSHER AMERAT III 2 5 7" xfId="9760" xr:uid="{00000000-0005-0000-0000-000010260000}"/>
    <cellStyle name="0_BOUSHER AMERAT III 2 5 7 2" xfId="9761" xr:uid="{00000000-0005-0000-0000-000011260000}"/>
    <cellStyle name="0_BOUSHER AMERAT III 2 5 8" xfId="9762" xr:uid="{00000000-0005-0000-0000-000012260000}"/>
    <cellStyle name="0_BOUSHER AMERAT III 2 5 9" xfId="9763" xr:uid="{00000000-0005-0000-0000-000013260000}"/>
    <cellStyle name="0_BOUSHER AMERAT III 2 6" xfId="9764" xr:uid="{00000000-0005-0000-0000-000014260000}"/>
    <cellStyle name="0_BOUSHER AMERAT III 2 6 2" xfId="9765" xr:uid="{00000000-0005-0000-0000-000015260000}"/>
    <cellStyle name="0_BOUSHER AMERAT III 2 6 2 2" xfId="9766" xr:uid="{00000000-0005-0000-0000-000016260000}"/>
    <cellStyle name="0_BOUSHER AMERAT III 2 6 2 2 2" xfId="9767" xr:uid="{00000000-0005-0000-0000-000017260000}"/>
    <cellStyle name="0_BOUSHER AMERAT III 2 6 2 2 2 2" xfId="9768" xr:uid="{00000000-0005-0000-0000-000018260000}"/>
    <cellStyle name="0_BOUSHER AMERAT III 2 6 2 2 3" xfId="9769" xr:uid="{00000000-0005-0000-0000-000019260000}"/>
    <cellStyle name="0_BOUSHER AMERAT III 2 6 2 2 3 2" xfId="9770" xr:uid="{00000000-0005-0000-0000-00001A260000}"/>
    <cellStyle name="0_BOUSHER AMERAT III 2 6 2 2 4" xfId="9771" xr:uid="{00000000-0005-0000-0000-00001B260000}"/>
    <cellStyle name="0_BOUSHER AMERAT III 2 6 2 3" xfId="9772" xr:uid="{00000000-0005-0000-0000-00001C260000}"/>
    <cellStyle name="0_BOUSHER AMERAT III 2 6 2 3 2" xfId="9773" xr:uid="{00000000-0005-0000-0000-00001D260000}"/>
    <cellStyle name="0_BOUSHER AMERAT III 2 6 2 3 2 2" xfId="9774" xr:uid="{00000000-0005-0000-0000-00001E260000}"/>
    <cellStyle name="0_BOUSHER AMERAT III 2 6 2 3 3" xfId="9775" xr:uid="{00000000-0005-0000-0000-00001F260000}"/>
    <cellStyle name="0_BOUSHER AMERAT III 2 6 2 3 3 2" xfId="9776" xr:uid="{00000000-0005-0000-0000-000020260000}"/>
    <cellStyle name="0_BOUSHER AMERAT III 2 6 2 3 4" xfId="9777" xr:uid="{00000000-0005-0000-0000-000021260000}"/>
    <cellStyle name="0_BOUSHER AMERAT III 2 6 2 4" xfId="9778" xr:uid="{00000000-0005-0000-0000-000022260000}"/>
    <cellStyle name="0_BOUSHER AMERAT III 2 6 2 4 2" xfId="9779" xr:uid="{00000000-0005-0000-0000-000023260000}"/>
    <cellStyle name="0_BOUSHER AMERAT III 2 6 2 5" xfId="9780" xr:uid="{00000000-0005-0000-0000-000024260000}"/>
    <cellStyle name="0_BOUSHER AMERAT III 2 6 2 5 2" xfId="9781" xr:uid="{00000000-0005-0000-0000-000025260000}"/>
    <cellStyle name="0_BOUSHER AMERAT III 2 6 2 6" xfId="9782" xr:uid="{00000000-0005-0000-0000-000026260000}"/>
    <cellStyle name="0_BOUSHER AMERAT III 2 6 3" xfId="9783" xr:uid="{00000000-0005-0000-0000-000027260000}"/>
    <cellStyle name="0_BOUSHER AMERAT III 2 6 3 2" xfId="9784" xr:uid="{00000000-0005-0000-0000-000028260000}"/>
    <cellStyle name="0_BOUSHER AMERAT III 2 6 3 2 2" xfId="9785" xr:uid="{00000000-0005-0000-0000-000029260000}"/>
    <cellStyle name="0_BOUSHER AMERAT III 2 6 3 3" xfId="9786" xr:uid="{00000000-0005-0000-0000-00002A260000}"/>
    <cellStyle name="0_BOUSHER AMERAT III 2 6 3 3 2" xfId="9787" xr:uid="{00000000-0005-0000-0000-00002B260000}"/>
    <cellStyle name="0_BOUSHER AMERAT III 2 6 3 4" xfId="9788" xr:uid="{00000000-0005-0000-0000-00002C260000}"/>
    <cellStyle name="0_BOUSHER AMERAT III 2 6 4" xfId="9789" xr:uid="{00000000-0005-0000-0000-00002D260000}"/>
    <cellStyle name="0_BOUSHER AMERAT III 2 6 4 2" xfId="9790" xr:uid="{00000000-0005-0000-0000-00002E260000}"/>
    <cellStyle name="0_BOUSHER AMERAT III 2 6 4 2 2" xfId="9791" xr:uid="{00000000-0005-0000-0000-00002F260000}"/>
    <cellStyle name="0_BOUSHER AMERAT III 2 6 4 3" xfId="9792" xr:uid="{00000000-0005-0000-0000-000030260000}"/>
    <cellStyle name="0_BOUSHER AMERAT III 2 6 4 3 2" xfId="9793" xr:uid="{00000000-0005-0000-0000-000031260000}"/>
    <cellStyle name="0_BOUSHER AMERAT III 2 6 4 4" xfId="9794" xr:uid="{00000000-0005-0000-0000-000032260000}"/>
    <cellStyle name="0_BOUSHER AMERAT III 2 6 5" xfId="9795" xr:uid="{00000000-0005-0000-0000-000033260000}"/>
    <cellStyle name="0_BOUSHER AMERAT III 2 6 5 2" xfId="9796" xr:uid="{00000000-0005-0000-0000-000034260000}"/>
    <cellStyle name="0_BOUSHER AMERAT III 2 6 5 2 2" xfId="9797" xr:uid="{00000000-0005-0000-0000-000035260000}"/>
    <cellStyle name="0_BOUSHER AMERAT III 2 6 5 3" xfId="9798" xr:uid="{00000000-0005-0000-0000-000036260000}"/>
    <cellStyle name="0_BOUSHER AMERAT III 2 6 5 3 2" xfId="9799" xr:uid="{00000000-0005-0000-0000-000037260000}"/>
    <cellStyle name="0_BOUSHER AMERAT III 2 6 5 4" xfId="9800" xr:uid="{00000000-0005-0000-0000-000038260000}"/>
    <cellStyle name="0_BOUSHER AMERAT III 2 6 6" xfId="9801" xr:uid="{00000000-0005-0000-0000-000039260000}"/>
    <cellStyle name="0_BOUSHER AMERAT III 2 6 6 2" xfId="9802" xr:uid="{00000000-0005-0000-0000-00003A260000}"/>
    <cellStyle name="0_BOUSHER AMERAT III 2 6 7" xfId="9803" xr:uid="{00000000-0005-0000-0000-00003B260000}"/>
    <cellStyle name="0_BOUSHER AMERAT III 2 6 7 2" xfId="9804" xr:uid="{00000000-0005-0000-0000-00003C260000}"/>
    <cellStyle name="0_BOUSHER AMERAT III 2 6 8" xfId="9805" xr:uid="{00000000-0005-0000-0000-00003D260000}"/>
    <cellStyle name="0_BOUSHER AMERAT III 2 7" xfId="9806" xr:uid="{00000000-0005-0000-0000-00003E260000}"/>
    <cellStyle name="0_BOUSHER AMERAT III 2 7 2" xfId="9807" xr:uid="{00000000-0005-0000-0000-00003F260000}"/>
    <cellStyle name="0_BOUSHER AMERAT III 2 7 2 2" xfId="9808" xr:uid="{00000000-0005-0000-0000-000040260000}"/>
    <cellStyle name="0_BOUSHER AMERAT III 2 7 2 2 2" xfId="9809" xr:uid="{00000000-0005-0000-0000-000041260000}"/>
    <cellStyle name="0_BOUSHER AMERAT III 2 7 2 3" xfId="9810" xr:uid="{00000000-0005-0000-0000-000042260000}"/>
    <cellStyle name="0_BOUSHER AMERAT III 2 7 2 3 2" xfId="9811" xr:uid="{00000000-0005-0000-0000-000043260000}"/>
    <cellStyle name="0_BOUSHER AMERAT III 2 7 2 4" xfId="9812" xr:uid="{00000000-0005-0000-0000-000044260000}"/>
    <cellStyle name="0_BOUSHER AMERAT III 2 7 3" xfId="9813" xr:uid="{00000000-0005-0000-0000-000045260000}"/>
    <cellStyle name="0_BOUSHER AMERAT III 2 7 3 2" xfId="9814" xr:uid="{00000000-0005-0000-0000-000046260000}"/>
    <cellStyle name="0_BOUSHER AMERAT III 2 7 3 2 2" xfId="9815" xr:uid="{00000000-0005-0000-0000-000047260000}"/>
    <cellStyle name="0_BOUSHER AMERAT III 2 7 3 3" xfId="9816" xr:uid="{00000000-0005-0000-0000-000048260000}"/>
    <cellStyle name="0_BOUSHER AMERAT III 2 7 3 3 2" xfId="9817" xr:uid="{00000000-0005-0000-0000-000049260000}"/>
    <cellStyle name="0_BOUSHER AMERAT III 2 7 3 4" xfId="9818" xr:uid="{00000000-0005-0000-0000-00004A260000}"/>
    <cellStyle name="0_BOUSHER AMERAT III 2 7 4" xfId="9819" xr:uid="{00000000-0005-0000-0000-00004B260000}"/>
    <cellStyle name="0_BOUSHER AMERAT III 2 7 4 2" xfId="9820" xr:uid="{00000000-0005-0000-0000-00004C260000}"/>
    <cellStyle name="0_BOUSHER AMERAT III 2 7 5" xfId="9821" xr:uid="{00000000-0005-0000-0000-00004D260000}"/>
    <cellStyle name="0_BOUSHER AMERAT III 2 7 5 2" xfId="9822" xr:uid="{00000000-0005-0000-0000-00004E260000}"/>
    <cellStyle name="0_BOUSHER AMERAT III 2 7 6" xfId="9823" xr:uid="{00000000-0005-0000-0000-00004F260000}"/>
    <cellStyle name="0_BOUSHER AMERAT III 2 8" xfId="9824" xr:uid="{00000000-0005-0000-0000-000050260000}"/>
    <cellStyle name="0_BOUSHER AMERAT III 2 8 2" xfId="9825" xr:uid="{00000000-0005-0000-0000-000051260000}"/>
    <cellStyle name="0_BOUSHER AMERAT III 2 8 2 2" xfId="9826" xr:uid="{00000000-0005-0000-0000-000052260000}"/>
    <cellStyle name="0_BOUSHER AMERAT III 2 8 3" xfId="9827" xr:uid="{00000000-0005-0000-0000-000053260000}"/>
    <cellStyle name="0_BOUSHER AMERAT III 2 8 3 2" xfId="9828" xr:uid="{00000000-0005-0000-0000-000054260000}"/>
    <cellStyle name="0_BOUSHER AMERAT III 2 8 4" xfId="9829" xr:uid="{00000000-0005-0000-0000-000055260000}"/>
    <cellStyle name="0_BOUSHER AMERAT III 2 9" xfId="9830" xr:uid="{00000000-0005-0000-0000-000056260000}"/>
    <cellStyle name="0_BOUSHER AMERAT III 2 9 2" xfId="9831" xr:uid="{00000000-0005-0000-0000-000057260000}"/>
    <cellStyle name="0_BOUSHER AMERAT III 2 9 2 2" xfId="9832" xr:uid="{00000000-0005-0000-0000-000058260000}"/>
    <cellStyle name="0_BOUSHER AMERAT III 2 9 3" xfId="9833" xr:uid="{00000000-0005-0000-0000-000059260000}"/>
    <cellStyle name="0_BOUSHER AMERAT III 2 9 3 2" xfId="9834" xr:uid="{00000000-0005-0000-0000-00005A260000}"/>
    <cellStyle name="0_BOUSHER AMERAT III 2 9 4" xfId="9835" xr:uid="{00000000-0005-0000-0000-00005B260000}"/>
    <cellStyle name="0_BOUSHER AMERAT III 20" xfId="9836" xr:uid="{00000000-0005-0000-0000-00005C260000}"/>
    <cellStyle name="0_BOUSHER AMERAT III 21" xfId="9837" xr:uid="{00000000-0005-0000-0000-00005D260000}"/>
    <cellStyle name="0_BOUSHER AMERAT III 22" xfId="9838" xr:uid="{00000000-0005-0000-0000-00005E260000}"/>
    <cellStyle name="0_BOUSHER AMERAT III 23" xfId="9839" xr:uid="{00000000-0005-0000-0000-00005F260000}"/>
    <cellStyle name="0_BOUSHER AMERAT III 24" xfId="9840" xr:uid="{00000000-0005-0000-0000-000060260000}"/>
    <cellStyle name="0_BOUSHER AMERAT III 25" xfId="9841" xr:uid="{00000000-0005-0000-0000-000061260000}"/>
    <cellStyle name="0_BOUSHER AMERAT III 26" xfId="9842" xr:uid="{00000000-0005-0000-0000-000062260000}"/>
    <cellStyle name="0_BOUSHER AMERAT III 27" xfId="9843" xr:uid="{00000000-0005-0000-0000-000063260000}"/>
    <cellStyle name="0_BOUSHER AMERAT III 28" xfId="9844" xr:uid="{00000000-0005-0000-0000-000064260000}"/>
    <cellStyle name="0_BOUSHER AMERAT III 29" xfId="9845" xr:uid="{00000000-0005-0000-0000-000065260000}"/>
    <cellStyle name="0_BOUSHER AMERAT III 3" xfId="9846" xr:uid="{00000000-0005-0000-0000-000066260000}"/>
    <cellStyle name="0_BOUSHER AMERAT III 3 10" xfId="9847" xr:uid="{00000000-0005-0000-0000-000067260000}"/>
    <cellStyle name="0_BOUSHER AMERAT III 3 10 2" xfId="9848" xr:uid="{00000000-0005-0000-0000-000068260000}"/>
    <cellStyle name="0_BOUSHER AMERAT III 3 10 2 2" xfId="9849" xr:uid="{00000000-0005-0000-0000-000069260000}"/>
    <cellStyle name="0_BOUSHER AMERAT III 3 10 3" xfId="9850" xr:uid="{00000000-0005-0000-0000-00006A260000}"/>
    <cellStyle name="0_BOUSHER AMERAT III 3 10 3 2" xfId="9851" xr:uid="{00000000-0005-0000-0000-00006B260000}"/>
    <cellStyle name="0_BOUSHER AMERAT III 3 10 4" xfId="9852" xr:uid="{00000000-0005-0000-0000-00006C260000}"/>
    <cellStyle name="0_BOUSHER AMERAT III 3 11" xfId="9853" xr:uid="{00000000-0005-0000-0000-00006D260000}"/>
    <cellStyle name="0_BOUSHER AMERAT III 3 11 2" xfId="9854" xr:uid="{00000000-0005-0000-0000-00006E260000}"/>
    <cellStyle name="0_BOUSHER AMERAT III 3 12" xfId="9855" xr:uid="{00000000-0005-0000-0000-00006F260000}"/>
    <cellStyle name="0_BOUSHER AMERAT III 3 12 2" xfId="9856" xr:uid="{00000000-0005-0000-0000-000070260000}"/>
    <cellStyle name="0_BOUSHER AMERAT III 3 13" xfId="9857" xr:uid="{00000000-0005-0000-0000-000071260000}"/>
    <cellStyle name="0_BOUSHER AMERAT III 3 14" xfId="9858" xr:uid="{00000000-0005-0000-0000-000072260000}"/>
    <cellStyle name="0_BOUSHER AMERAT III 3 2" xfId="9859" xr:uid="{00000000-0005-0000-0000-000073260000}"/>
    <cellStyle name="0_BOUSHER AMERAT III 3 2 10" xfId="9860" xr:uid="{00000000-0005-0000-0000-000074260000}"/>
    <cellStyle name="0_BOUSHER AMERAT III 3 2 11" xfId="9861" xr:uid="{00000000-0005-0000-0000-000075260000}"/>
    <cellStyle name="0_BOUSHER AMERAT III 3 2 12" xfId="9862" xr:uid="{00000000-0005-0000-0000-000076260000}"/>
    <cellStyle name="0_BOUSHER AMERAT III 3 2 2" xfId="9863" xr:uid="{00000000-0005-0000-0000-000077260000}"/>
    <cellStyle name="0_BOUSHER AMERAT III 3 2 2 2" xfId="9864" xr:uid="{00000000-0005-0000-0000-000078260000}"/>
    <cellStyle name="0_BOUSHER AMERAT III 3 2 2 2 2" xfId="9865" xr:uid="{00000000-0005-0000-0000-000079260000}"/>
    <cellStyle name="0_BOUSHER AMERAT III 3 2 2 2 2 2" xfId="9866" xr:uid="{00000000-0005-0000-0000-00007A260000}"/>
    <cellStyle name="0_BOUSHER AMERAT III 3 2 2 2 3" xfId="9867" xr:uid="{00000000-0005-0000-0000-00007B260000}"/>
    <cellStyle name="0_BOUSHER AMERAT III 3 2 2 2 3 2" xfId="9868" xr:uid="{00000000-0005-0000-0000-00007C260000}"/>
    <cellStyle name="0_BOUSHER AMERAT III 3 2 2 2 4" xfId="9869" xr:uid="{00000000-0005-0000-0000-00007D260000}"/>
    <cellStyle name="0_BOUSHER AMERAT III 3 2 2 3" xfId="9870" xr:uid="{00000000-0005-0000-0000-00007E260000}"/>
    <cellStyle name="0_BOUSHER AMERAT III 3 2 2 3 2" xfId="9871" xr:uid="{00000000-0005-0000-0000-00007F260000}"/>
    <cellStyle name="0_BOUSHER AMERAT III 3 2 2 3 2 2" xfId="9872" xr:uid="{00000000-0005-0000-0000-000080260000}"/>
    <cellStyle name="0_BOUSHER AMERAT III 3 2 2 3 3" xfId="9873" xr:uid="{00000000-0005-0000-0000-000081260000}"/>
    <cellStyle name="0_BOUSHER AMERAT III 3 2 2 3 3 2" xfId="9874" xr:uid="{00000000-0005-0000-0000-000082260000}"/>
    <cellStyle name="0_BOUSHER AMERAT III 3 2 2 3 4" xfId="9875" xr:uid="{00000000-0005-0000-0000-000083260000}"/>
    <cellStyle name="0_BOUSHER AMERAT III 3 2 2 4" xfId="9876" xr:uid="{00000000-0005-0000-0000-000084260000}"/>
    <cellStyle name="0_BOUSHER AMERAT III 3 2 2 4 2" xfId="9877" xr:uid="{00000000-0005-0000-0000-000085260000}"/>
    <cellStyle name="0_BOUSHER AMERAT III 3 2 2 5" xfId="9878" xr:uid="{00000000-0005-0000-0000-000086260000}"/>
    <cellStyle name="0_BOUSHER AMERAT III 3 2 2 5 2" xfId="9879" xr:uid="{00000000-0005-0000-0000-000087260000}"/>
    <cellStyle name="0_BOUSHER AMERAT III 3 2 2 6" xfId="9880" xr:uid="{00000000-0005-0000-0000-000088260000}"/>
    <cellStyle name="0_BOUSHER AMERAT III 3 2 3" xfId="9881" xr:uid="{00000000-0005-0000-0000-000089260000}"/>
    <cellStyle name="0_BOUSHER AMERAT III 3 2 3 2" xfId="9882" xr:uid="{00000000-0005-0000-0000-00008A260000}"/>
    <cellStyle name="0_BOUSHER AMERAT III 3 2 3 2 2" xfId="9883" xr:uid="{00000000-0005-0000-0000-00008B260000}"/>
    <cellStyle name="0_BOUSHER AMERAT III 3 2 3 3" xfId="9884" xr:uid="{00000000-0005-0000-0000-00008C260000}"/>
    <cellStyle name="0_BOUSHER AMERAT III 3 2 3 3 2" xfId="9885" xr:uid="{00000000-0005-0000-0000-00008D260000}"/>
    <cellStyle name="0_BOUSHER AMERAT III 3 2 3 4" xfId="9886" xr:uid="{00000000-0005-0000-0000-00008E260000}"/>
    <cellStyle name="0_BOUSHER AMERAT III 3 2 4" xfId="9887" xr:uid="{00000000-0005-0000-0000-00008F260000}"/>
    <cellStyle name="0_BOUSHER AMERAT III 3 2 4 2" xfId="9888" xr:uid="{00000000-0005-0000-0000-000090260000}"/>
    <cellStyle name="0_BOUSHER AMERAT III 3 2 4 2 2" xfId="9889" xr:uid="{00000000-0005-0000-0000-000091260000}"/>
    <cellStyle name="0_BOUSHER AMERAT III 3 2 4 3" xfId="9890" xr:uid="{00000000-0005-0000-0000-000092260000}"/>
    <cellStyle name="0_BOUSHER AMERAT III 3 2 4 3 2" xfId="9891" xr:uid="{00000000-0005-0000-0000-000093260000}"/>
    <cellStyle name="0_BOUSHER AMERAT III 3 2 4 4" xfId="9892" xr:uid="{00000000-0005-0000-0000-000094260000}"/>
    <cellStyle name="0_BOUSHER AMERAT III 3 2 5" xfId="9893" xr:uid="{00000000-0005-0000-0000-000095260000}"/>
    <cellStyle name="0_BOUSHER AMERAT III 3 2 5 2" xfId="9894" xr:uid="{00000000-0005-0000-0000-000096260000}"/>
    <cellStyle name="0_BOUSHER AMERAT III 3 2 5 2 2" xfId="9895" xr:uid="{00000000-0005-0000-0000-000097260000}"/>
    <cellStyle name="0_BOUSHER AMERAT III 3 2 5 3" xfId="9896" xr:uid="{00000000-0005-0000-0000-000098260000}"/>
    <cellStyle name="0_BOUSHER AMERAT III 3 2 5 3 2" xfId="9897" xr:uid="{00000000-0005-0000-0000-000099260000}"/>
    <cellStyle name="0_BOUSHER AMERAT III 3 2 5 4" xfId="9898" xr:uid="{00000000-0005-0000-0000-00009A260000}"/>
    <cellStyle name="0_BOUSHER AMERAT III 3 2 6" xfId="9899" xr:uid="{00000000-0005-0000-0000-00009B260000}"/>
    <cellStyle name="0_BOUSHER AMERAT III 3 2 6 2" xfId="9900" xr:uid="{00000000-0005-0000-0000-00009C260000}"/>
    <cellStyle name="0_BOUSHER AMERAT III 3 2 7" xfId="9901" xr:uid="{00000000-0005-0000-0000-00009D260000}"/>
    <cellStyle name="0_BOUSHER AMERAT III 3 2 7 2" xfId="9902" xr:uid="{00000000-0005-0000-0000-00009E260000}"/>
    <cellStyle name="0_BOUSHER AMERAT III 3 2 8" xfId="9903" xr:uid="{00000000-0005-0000-0000-00009F260000}"/>
    <cellStyle name="0_BOUSHER AMERAT III 3 2 9" xfId="9904" xr:uid="{00000000-0005-0000-0000-0000A0260000}"/>
    <cellStyle name="0_BOUSHER AMERAT III 3 3" xfId="9905" xr:uid="{00000000-0005-0000-0000-0000A1260000}"/>
    <cellStyle name="0_BOUSHER AMERAT III 3 3 2" xfId="9906" xr:uid="{00000000-0005-0000-0000-0000A2260000}"/>
    <cellStyle name="0_BOUSHER AMERAT III 3 3 2 2" xfId="9907" xr:uid="{00000000-0005-0000-0000-0000A3260000}"/>
    <cellStyle name="0_BOUSHER AMERAT III 3 3 2 2 2" xfId="9908" xr:uid="{00000000-0005-0000-0000-0000A4260000}"/>
    <cellStyle name="0_BOUSHER AMERAT III 3 3 2 2 2 2" xfId="9909" xr:uid="{00000000-0005-0000-0000-0000A5260000}"/>
    <cellStyle name="0_BOUSHER AMERAT III 3 3 2 2 3" xfId="9910" xr:uid="{00000000-0005-0000-0000-0000A6260000}"/>
    <cellStyle name="0_BOUSHER AMERAT III 3 3 2 2 3 2" xfId="9911" xr:uid="{00000000-0005-0000-0000-0000A7260000}"/>
    <cellStyle name="0_BOUSHER AMERAT III 3 3 2 2 4" xfId="9912" xr:uid="{00000000-0005-0000-0000-0000A8260000}"/>
    <cellStyle name="0_BOUSHER AMERAT III 3 3 2 3" xfId="9913" xr:uid="{00000000-0005-0000-0000-0000A9260000}"/>
    <cellStyle name="0_BOUSHER AMERAT III 3 3 2 3 2" xfId="9914" xr:uid="{00000000-0005-0000-0000-0000AA260000}"/>
    <cellStyle name="0_BOUSHER AMERAT III 3 3 2 3 2 2" xfId="9915" xr:uid="{00000000-0005-0000-0000-0000AB260000}"/>
    <cellStyle name="0_BOUSHER AMERAT III 3 3 2 3 3" xfId="9916" xr:uid="{00000000-0005-0000-0000-0000AC260000}"/>
    <cellStyle name="0_BOUSHER AMERAT III 3 3 2 3 3 2" xfId="9917" xr:uid="{00000000-0005-0000-0000-0000AD260000}"/>
    <cellStyle name="0_BOUSHER AMERAT III 3 3 2 3 4" xfId="9918" xr:uid="{00000000-0005-0000-0000-0000AE260000}"/>
    <cellStyle name="0_BOUSHER AMERAT III 3 3 2 4" xfId="9919" xr:uid="{00000000-0005-0000-0000-0000AF260000}"/>
    <cellStyle name="0_BOUSHER AMERAT III 3 3 2 4 2" xfId="9920" xr:uid="{00000000-0005-0000-0000-0000B0260000}"/>
    <cellStyle name="0_BOUSHER AMERAT III 3 3 2 5" xfId="9921" xr:uid="{00000000-0005-0000-0000-0000B1260000}"/>
    <cellStyle name="0_BOUSHER AMERAT III 3 3 2 5 2" xfId="9922" xr:uid="{00000000-0005-0000-0000-0000B2260000}"/>
    <cellStyle name="0_BOUSHER AMERAT III 3 3 2 6" xfId="9923" xr:uid="{00000000-0005-0000-0000-0000B3260000}"/>
    <cellStyle name="0_BOUSHER AMERAT III 3 3 3" xfId="9924" xr:uid="{00000000-0005-0000-0000-0000B4260000}"/>
    <cellStyle name="0_BOUSHER AMERAT III 3 3 3 2" xfId="9925" xr:uid="{00000000-0005-0000-0000-0000B5260000}"/>
    <cellStyle name="0_BOUSHER AMERAT III 3 3 3 2 2" xfId="9926" xr:uid="{00000000-0005-0000-0000-0000B6260000}"/>
    <cellStyle name="0_BOUSHER AMERAT III 3 3 3 3" xfId="9927" xr:uid="{00000000-0005-0000-0000-0000B7260000}"/>
    <cellStyle name="0_BOUSHER AMERAT III 3 3 3 3 2" xfId="9928" xr:uid="{00000000-0005-0000-0000-0000B8260000}"/>
    <cellStyle name="0_BOUSHER AMERAT III 3 3 3 4" xfId="9929" xr:uid="{00000000-0005-0000-0000-0000B9260000}"/>
    <cellStyle name="0_BOUSHER AMERAT III 3 3 4" xfId="9930" xr:uid="{00000000-0005-0000-0000-0000BA260000}"/>
    <cellStyle name="0_BOUSHER AMERAT III 3 3 4 2" xfId="9931" xr:uid="{00000000-0005-0000-0000-0000BB260000}"/>
    <cellStyle name="0_BOUSHER AMERAT III 3 3 4 2 2" xfId="9932" xr:uid="{00000000-0005-0000-0000-0000BC260000}"/>
    <cellStyle name="0_BOUSHER AMERAT III 3 3 4 3" xfId="9933" xr:uid="{00000000-0005-0000-0000-0000BD260000}"/>
    <cellStyle name="0_BOUSHER AMERAT III 3 3 4 3 2" xfId="9934" xr:uid="{00000000-0005-0000-0000-0000BE260000}"/>
    <cellStyle name="0_BOUSHER AMERAT III 3 3 4 4" xfId="9935" xr:uid="{00000000-0005-0000-0000-0000BF260000}"/>
    <cellStyle name="0_BOUSHER AMERAT III 3 3 5" xfId="9936" xr:uid="{00000000-0005-0000-0000-0000C0260000}"/>
    <cellStyle name="0_BOUSHER AMERAT III 3 3 5 2" xfId="9937" xr:uid="{00000000-0005-0000-0000-0000C1260000}"/>
    <cellStyle name="0_BOUSHER AMERAT III 3 3 5 2 2" xfId="9938" xr:uid="{00000000-0005-0000-0000-0000C2260000}"/>
    <cellStyle name="0_BOUSHER AMERAT III 3 3 5 3" xfId="9939" xr:uid="{00000000-0005-0000-0000-0000C3260000}"/>
    <cellStyle name="0_BOUSHER AMERAT III 3 3 5 3 2" xfId="9940" xr:uid="{00000000-0005-0000-0000-0000C4260000}"/>
    <cellStyle name="0_BOUSHER AMERAT III 3 3 5 4" xfId="9941" xr:uid="{00000000-0005-0000-0000-0000C5260000}"/>
    <cellStyle name="0_BOUSHER AMERAT III 3 3 6" xfId="9942" xr:uid="{00000000-0005-0000-0000-0000C6260000}"/>
    <cellStyle name="0_BOUSHER AMERAT III 3 3 6 2" xfId="9943" xr:uid="{00000000-0005-0000-0000-0000C7260000}"/>
    <cellStyle name="0_BOUSHER AMERAT III 3 3 7" xfId="9944" xr:uid="{00000000-0005-0000-0000-0000C8260000}"/>
    <cellStyle name="0_BOUSHER AMERAT III 3 3 7 2" xfId="9945" xr:uid="{00000000-0005-0000-0000-0000C9260000}"/>
    <cellStyle name="0_BOUSHER AMERAT III 3 3 8" xfId="9946" xr:uid="{00000000-0005-0000-0000-0000CA260000}"/>
    <cellStyle name="0_BOUSHER AMERAT III 3 4" xfId="9947" xr:uid="{00000000-0005-0000-0000-0000CB260000}"/>
    <cellStyle name="0_BOUSHER AMERAT III 3 4 2" xfId="9948" xr:uid="{00000000-0005-0000-0000-0000CC260000}"/>
    <cellStyle name="0_BOUSHER AMERAT III 3 4 2 2" xfId="9949" xr:uid="{00000000-0005-0000-0000-0000CD260000}"/>
    <cellStyle name="0_BOUSHER AMERAT III 3 4 2 2 2" xfId="9950" xr:uid="{00000000-0005-0000-0000-0000CE260000}"/>
    <cellStyle name="0_BOUSHER AMERAT III 3 4 2 2 2 2" xfId="9951" xr:uid="{00000000-0005-0000-0000-0000CF260000}"/>
    <cellStyle name="0_BOUSHER AMERAT III 3 4 2 2 3" xfId="9952" xr:uid="{00000000-0005-0000-0000-0000D0260000}"/>
    <cellStyle name="0_BOUSHER AMERAT III 3 4 2 2 3 2" xfId="9953" xr:uid="{00000000-0005-0000-0000-0000D1260000}"/>
    <cellStyle name="0_BOUSHER AMERAT III 3 4 2 2 4" xfId="9954" xr:uid="{00000000-0005-0000-0000-0000D2260000}"/>
    <cellStyle name="0_BOUSHER AMERAT III 3 4 2 3" xfId="9955" xr:uid="{00000000-0005-0000-0000-0000D3260000}"/>
    <cellStyle name="0_BOUSHER AMERAT III 3 4 2 3 2" xfId="9956" xr:uid="{00000000-0005-0000-0000-0000D4260000}"/>
    <cellStyle name="0_BOUSHER AMERAT III 3 4 2 3 2 2" xfId="9957" xr:uid="{00000000-0005-0000-0000-0000D5260000}"/>
    <cellStyle name="0_BOUSHER AMERAT III 3 4 2 3 3" xfId="9958" xr:uid="{00000000-0005-0000-0000-0000D6260000}"/>
    <cellStyle name="0_BOUSHER AMERAT III 3 4 2 3 3 2" xfId="9959" xr:uid="{00000000-0005-0000-0000-0000D7260000}"/>
    <cellStyle name="0_BOUSHER AMERAT III 3 4 2 3 4" xfId="9960" xr:uid="{00000000-0005-0000-0000-0000D8260000}"/>
    <cellStyle name="0_BOUSHER AMERAT III 3 4 2 4" xfId="9961" xr:uid="{00000000-0005-0000-0000-0000D9260000}"/>
    <cellStyle name="0_BOUSHER AMERAT III 3 4 2 4 2" xfId="9962" xr:uid="{00000000-0005-0000-0000-0000DA260000}"/>
    <cellStyle name="0_BOUSHER AMERAT III 3 4 2 5" xfId="9963" xr:uid="{00000000-0005-0000-0000-0000DB260000}"/>
    <cellStyle name="0_BOUSHER AMERAT III 3 4 2 5 2" xfId="9964" xr:uid="{00000000-0005-0000-0000-0000DC260000}"/>
    <cellStyle name="0_BOUSHER AMERAT III 3 4 2 6" xfId="9965" xr:uid="{00000000-0005-0000-0000-0000DD260000}"/>
    <cellStyle name="0_BOUSHER AMERAT III 3 4 3" xfId="9966" xr:uid="{00000000-0005-0000-0000-0000DE260000}"/>
    <cellStyle name="0_BOUSHER AMERAT III 3 4 3 2" xfId="9967" xr:uid="{00000000-0005-0000-0000-0000DF260000}"/>
    <cellStyle name="0_BOUSHER AMERAT III 3 4 3 2 2" xfId="9968" xr:uid="{00000000-0005-0000-0000-0000E0260000}"/>
    <cellStyle name="0_BOUSHER AMERAT III 3 4 3 3" xfId="9969" xr:uid="{00000000-0005-0000-0000-0000E1260000}"/>
    <cellStyle name="0_BOUSHER AMERAT III 3 4 3 3 2" xfId="9970" xr:uid="{00000000-0005-0000-0000-0000E2260000}"/>
    <cellStyle name="0_BOUSHER AMERAT III 3 4 3 4" xfId="9971" xr:uid="{00000000-0005-0000-0000-0000E3260000}"/>
    <cellStyle name="0_BOUSHER AMERAT III 3 4 4" xfId="9972" xr:uid="{00000000-0005-0000-0000-0000E4260000}"/>
    <cellStyle name="0_BOUSHER AMERAT III 3 4 4 2" xfId="9973" xr:uid="{00000000-0005-0000-0000-0000E5260000}"/>
    <cellStyle name="0_BOUSHER AMERAT III 3 4 4 2 2" xfId="9974" xr:uid="{00000000-0005-0000-0000-0000E6260000}"/>
    <cellStyle name="0_BOUSHER AMERAT III 3 4 4 3" xfId="9975" xr:uid="{00000000-0005-0000-0000-0000E7260000}"/>
    <cellStyle name="0_BOUSHER AMERAT III 3 4 4 3 2" xfId="9976" xr:uid="{00000000-0005-0000-0000-0000E8260000}"/>
    <cellStyle name="0_BOUSHER AMERAT III 3 4 4 4" xfId="9977" xr:uid="{00000000-0005-0000-0000-0000E9260000}"/>
    <cellStyle name="0_BOUSHER AMERAT III 3 4 5" xfId="9978" xr:uid="{00000000-0005-0000-0000-0000EA260000}"/>
    <cellStyle name="0_BOUSHER AMERAT III 3 4 5 2" xfId="9979" xr:uid="{00000000-0005-0000-0000-0000EB260000}"/>
    <cellStyle name="0_BOUSHER AMERAT III 3 4 5 2 2" xfId="9980" xr:uid="{00000000-0005-0000-0000-0000EC260000}"/>
    <cellStyle name="0_BOUSHER AMERAT III 3 4 5 3" xfId="9981" xr:uid="{00000000-0005-0000-0000-0000ED260000}"/>
    <cellStyle name="0_BOUSHER AMERAT III 3 4 5 3 2" xfId="9982" xr:uid="{00000000-0005-0000-0000-0000EE260000}"/>
    <cellStyle name="0_BOUSHER AMERAT III 3 4 5 4" xfId="9983" xr:uid="{00000000-0005-0000-0000-0000EF260000}"/>
    <cellStyle name="0_BOUSHER AMERAT III 3 4 6" xfId="9984" xr:uid="{00000000-0005-0000-0000-0000F0260000}"/>
    <cellStyle name="0_BOUSHER AMERAT III 3 4 6 2" xfId="9985" xr:uid="{00000000-0005-0000-0000-0000F1260000}"/>
    <cellStyle name="0_BOUSHER AMERAT III 3 4 7" xfId="9986" xr:uid="{00000000-0005-0000-0000-0000F2260000}"/>
    <cellStyle name="0_BOUSHER AMERAT III 3 4 7 2" xfId="9987" xr:uid="{00000000-0005-0000-0000-0000F3260000}"/>
    <cellStyle name="0_BOUSHER AMERAT III 3 4 8" xfId="9988" xr:uid="{00000000-0005-0000-0000-0000F4260000}"/>
    <cellStyle name="0_BOUSHER AMERAT III 3 5" xfId="9989" xr:uid="{00000000-0005-0000-0000-0000F5260000}"/>
    <cellStyle name="0_BOUSHER AMERAT III 3 5 2" xfId="9990" xr:uid="{00000000-0005-0000-0000-0000F6260000}"/>
    <cellStyle name="0_BOUSHER AMERAT III 3 5 2 2" xfId="9991" xr:uid="{00000000-0005-0000-0000-0000F7260000}"/>
    <cellStyle name="0_BOUSHER AMERAT III 3 5 2 2 2" xfId="9992" xr:uid="{00000000-0005-0000-0000-0000F8260000}"/>
    <cellStyle name="0_BOUSHER AMERAT III 3 5 2 2 2 2" xfId="9993" xr:uid="{00000000-0005-0000-0000-0000F9260000}"/>
    <cellStyle name="0_BOUSHER AMERAT III 3 5 2 2 3" xfId="9994" xr:uid="{00000000-0005-0000-0000-0000FA260000}"/>
    <cellStyle name="0_BOUSHER AMERAT III 3 5 2 2 3 2" xfId="9995" xr:uid="{00000000-0005-0000-0000-0000FB260000}"/>
    <cellStyle name="0_BOUSHER AMERAT III 3 5 2 2 4" xfId="9996" xr:uid="{00000000-0005-0000-0000-0000FC260000}"/>
    <cellStyle name="0_BOUSHER AMERAT III 3 5 2 3" xfId="9997" xr:uid="{00000000-0005-0000-0000-0000FD260000}"/>
    <cellStyle name="0_BOUSHER AMERAT III 3 5 2 3 2" xfId="9998" xr:uid="{00000000-0005-0000-0000-0000FE260000}"/>
    <cellStyle name="0_BOUSHER AMERAT III 3 5 2 3 2 2" xfId="9999" xr:uid="{00000000-0005-0000-0000-0000FF260000}"/>
    <cellStyle name="0_BOUSHER AMERAT III 3 5 2 3 3" xfId="10000" xr:uid="{00000000-0005-0000-0000-000000270000}"/>
    <cellStyle name="0_BOUSHER AMERAT III 3 5 2 3 3 2" xfId="10001" xr:uid="{00000000-0005-0000-0000-000001270000}"/>
    <cellStyle name="0_BOUSHER AMERAT III 3 5 2 3 4" xfId="10002" xr:uid="{00000000-0005-0000-0000-000002270000}"/>
    <cellStyle name="0_BOUSHER AMERAT III 3 5 2 4" xfId="10003" xr:uid="{00000000-0005-0000-0000-000003270000}"/>
    <cellStyle name="0_BOUSHER AMERAT III 3 5 2 4 2" xfId="10004" xr:uid="{00000000-0005-0000-0000-000004270000}"/>
    <cellStyle name="0_BOUSHER AMERAT III 3 5 2 5" xfId="10005" xr:uid="{00000000-0005-0000-0000-000005270000}"/>
    <cellStyle name="0_BOUSHER AMERAT III 3 5 2 5 2" xfId="10006" xr:uid="{00000000-0005-0000-0000-000006270000}"/>
    <cellStyle name="0_BOUSHER AMERAT III 3 5 2 6" xfId="10007" xr:uid="{00000000-0005-0000-0000-000007270000}"/>
    <cellStyle name="0_BOUSHER AMERAT III 3 5 3" xfId="10008" xr:uid="{00000000-0005-0000-0000-000008270000}"/>
    <cellStyle name="0_BOUSHER AMERAT III 3 5 3 2" xfId="10009" xr:uid="{00000000-0005-0000-0000-000009270000}"/>
    <cellStyle name="0_BOUSHER AMERAT III 3 5 3 2 2" xfId="10010" xr:uid="{00000000-0005-0000-0000-00000A270000}"/>
    <cellStyle name="0_BOUSHER AMERAT III 3 5 3 3" xfId="10011" xr:uid="{00000000-0005-0000-0000-00000B270000}"/>
    <cellStyle name="0_BOUSHER AMERAT III 3 5 3 3 2" xfId="10012" xr:uid="{00000000-0005-0000-0000-00000C270000}"/>
    <cellStyle name="0_BOUSHER AMERAT III 3 5 3 4" xfId="10013" xr:uid="{00000000-0005-0000-0000-00000D270000}"/>
    <cellStyle name="0_BOUSHER AMERAT III 3 5 4" xfId="10014" xr:uid="{00000000-0005-0000-0000-00000E270000}"/>
    <cellStyle name="0_BOUSHER AMERAT III 3 5 4 2" xfId="10015" xr:uid="{00000000-0005-0000-0000-00000F270000}"/>
    <cellStyle name="0_BOUSHER AMERAT III 3 5 4 2 2" xfId="10016" xr:uid="{00000000-0005-0000-0000-000010270000}"/>
    <cellStyle name="0_BOUSHER AMERAT III 3 5 4 3" xfId="10017" xr:uid="{00000000-0005-0000-0000-000011270000}"/>
    <cellStyle name="0_BOUSHER AMERAT III 3 5 4 3 2" xfId="10018" xr:uid="{00000000-0005-0000-0000-000012270000}"/>
    <cellStyle name="0_BOUSHER AMERAT III 3 5 4 4" xfId="10019" xr:uid="{00000000-0005-0000-0000-000013270000}"/>
    <cellStyle name="0_BOUSHER AMERAT III 3 5 5" xfId="10020" xr:uid="{00000000-0005-0000-0000-000014270000}"/>
    <cellStyle name="0_BOUSHER AMERAT III 3 5 5 2" xfId="10021" xr:uid="{00000000-0005-0000-0000-000015270000}"/>
    <cellStyle name="0_BOUSHER AMERAT III 3 5 5 2 2" xfId="10022" xr:uid="{00000000-0005-0000-0000-000016270000}"/>
    <cellStyle name="0_BOUSHER AMERAT III 3 5 5 3" xfId="10023" xr:uid="{00000000-0005-0000-0000-000017270000}"/>
    <cellStyle name="0_BOUSHER AMERAT III 3 5 5 3 2" xfId="10024" xr:uid="{00000000-0005-0000-0000-000018270000}"/>
    <cellStyle name="0_BOUSHER AMERAT III 3 5 5 4" xfId="10025" xr:uid="{00000000-0005-0000-0000-000019270000}"/>
    <cellStyle name="0_BOUSHER AMERAT III 3 5 6" xfId="10026" xr:uid="{00000000-0005-0000-0000-00001A270000}"/>
    <cellStyle name="0_BOUSHER AMERAT III 3 5 6 2" xfId="10027" xr:uid="{00000000-0005-0000-0000-00001B270000}"/>
    <cellStyle name="0_BOUSHER AMERAT III 3 5 7" xfId="10028" xr:uid="{00000000-0005-0000-0000-00001C270000}"/>
    <cellStyle name="0_BOUSHER AMERAT III 3 5 7 2" xfId="10029" xr:uid="{00000000-0005-0000-0000-00001D270000}"/>
    <cellStyle name="0_BOUSHER AMERAT III 3 5 8" xfId="10030" xr:uid="{00000000-0005-0000-0000-00001E270000}"/>
    <cellStyle name="0_BOUSHER AMERAT III 3 6" xfId="10031" xr:uid="{00000000-0005-0000-0000-00001F270000}"/>
    <cellStyle name="0_BOUSHER AMERAT III 3 6 2" xfId="10032" xr:uid="{00000000-0005-0000-0000-000020270000}"/>
    <cellStyle name="0_BOUSHER AMERAT III 3 6 2 2" xfId="10033" xr:uid="{00000000-0005-0000-0000-000021270000}"/>
    <cellStyle name="0_BOUSHER AMERAT III 3 6 2 2 2" xfId="10034" xr:uid="{00000000-0005-0000-0000-000022270000}"/>
    <cellStyle name="0_BOUSHER AMERAT III 3 6 2 2 2 2" xfId="10035" xr:uid="{00000000-0005-0000-0000-000023270000}"/>
    <cellStyle name="0_BOUSHER AMERAT III 3 6 2 2 3" xfId="10036" xr:uid="{00000000-0005-0000-0000-000024270000}"/>
    <cellStyle name="0_BOUSHER AMERAT III 3 6 2 2 3 2" xfId="10037" xr:uid="{00000000-0005-0000-0000-000025270000}"/>
    <cellStyle name="0_BOUSHER AMERAT III 3 6 2 2 4" xfId="10038" xr:uid="{00000000-0005-0000-0000-000026270000}"/>
    <cellStyle name="0_BOUSHER AMERAT III 3 6 2 3" xfId="10039" xr:uid="{00000000-0005-0000-0000-000027270000}"/>
    <cellStyle name="0_BOUSHER AMERAT III 3 6 2 3 2" xfId="10040" xr:uid="{00000000-0005-0000-0000-000028270000}"/>
    <cellStyle name="0_BOUSHER AMERAT III 3 6 2 3 2 2" xfId="10041" xr:uid="{00000000-0005-0000-0000-000029270000}"/>
    <cellStyle name="0_BOUSHER AMERAT III 3 6 2 3 3" xfId="10042" xr:uid="{00000000-0005-0000-0000-00002A270000}"/>
    <cellStyle name="0_BOUSHER AMERAT III 3 6 2 3 3 2" xfId="10043" xr:uid="{00000000-0005-0000-0000-00002B270000}"/>
    <cellStyle name="0_BOUSHER AMERAT III 3 6 2 3 4" xfId="10044" xr:uid="{00000000-0005-0000-0000-00002C270000}"/>
    <cellStyle name="0_BOUSHER AMERAT III 3 6 2 4" xfId="10045" xr:uid="{00000000-0005-0000-0000-00002D270000}"/>
    <cellStyle name="0_BOUSHER AMERAT III 3 6 2 4 2" xfId="10046" xr:uid="{00000000-0005-0000-0000-00002E270000}"/>
    <cellStyle name="0_BOUSHER AMERAT III 3 6 2 5" xfId="10047" xr:uid="{00000000-0005-0000-0000-00002F270000}"/>
    <cellStyle name="0_BOUSHER AMERAT III 3 6 2 5 2" xfId="10048" xr:uid="{00000000-0005-0000-0000-000030270000}"/>
    <cellStyle name="0_BOUSHER AMERAT III 3 6 2 6" xfId="10049" xr:uid="{00000000-0005-0000-0000-000031270000}"/>
    <cellStyle name="0_BOUSHER AMERAT III 3 6 3" xfId="10050" xr:uid="{00000000-0005-0000-0000-000032270000}"/>
    <cellStyle name="0_BOUSHER AMERAT III 3 6 3 2" xfId="10051" xr:uid="{00000000-0005-0000-0000-000033270000}"/>
    <cellStyle name="0_BOUSHER AMERAT III 3 6 3 2 2" xfId="10052" xr:uid="{00000000-0005-0000-0000-000034270000}"/>
    <cellStyle name="0_BOUSHER AMERAT III 3 6 3 3" xfId="10053" xr:uid="{00000000-0005-0000-0000-000035270000}"/>
    <cellStyle name="0_BOUSHER AMERAT III 3 6 3 3 2" xfId="10054" xr:uid="{00000000-0005-0000-0000-000036270000}"/>
    <cellStyle name="0_BOUSHER AMERAT III 3 6 3 4" xfId="10055" xr:uid="{00000000-0005-0000-0000-000037270000}"/>
    <cellStyle name="0_BOUSHER AMERAT III 3 6 4" xfId="10056" xr:uid="{00000000-0005-0000-0000-000038270000}"/>
    <cellStyle name="0_BOUSHER AMERAT III 3 6 4 2" xfId="10057" xr:uid="{00000000-0005-0000-0000-000039270000}"/>
    <cellStyle name="0_BOUSHER AMERAT III 3 6 4 2 2" xfId="10058" xr:uid="{00000000-0005-0000-0000-00003A270000}"/>
    <cellStyle name="0_BOUSHER AMERAT III 3 6 4 3" xfId="10059" xr:uid="{00000000-0005-0000-0000-00003B270000}"/>
    <cellStyle name="0_BOUSHER AMERAT III 3 6 4 3 2" xfId="10060" xr:uid="{00000000-0005-0000-0000-00003C270000}"/>
    <cellStyle name="0_BOUSHER AMERAT III 3 6 4 4" xfId="10061" xr:uid="{00000000-0005-0000-0000-00003D270000}"/>
    <cellStyle name="0_BOUSHER AMERAT III 3 6 5" xfId="10062" xr:uid="{00000000-0005-0000-0000-00003E270000}"/>
    <cellStyle name="0_BOUSHER AMERAT III 3 6 5 2" xfId="10063" xr:uid="{00000000-0005-0000-0000-00003F270000}"/>
    <cellStyle name="0_BOUSHER AMERAT III 3 6 5 2 2" xfId="10064" xr:uid="{00000000-0005-0000-0000-000040270000}"/>
    <cellStyle name="0_BOUSHER AMERAT III 3 6 5 3" xfId="10065" xr:uid="{00000000-0005-0000-0000-000041270000}"/>
    <cellStyle name="0_BOUSHER AMERAT III 3 6 5 3 2" xfId="10066" xr:uid="{00000000-0005-0000-0000-000042270000}"/>
    <cellStyle name="0_BOUSHER AMERAT III 3 6 5 4" xfId="10067" xr:uid="{00000000-0005-0000-0000-000043270000}"/>
    <cellStyle name="0_BOUSHER AMERAT III 3 6 6" xfId="10068" xr:uid="{00000000-0005-0000-0000-000044270000}"/>
    <cellStyle name="0_BOUSHER AMERAT III 3 6 6 2" xfId="10069" xr:uid="{00000000-0005-0000-0000-000045270000}"/>
    <cellStyle name="0_BOUSHER AMERAT III 3 6 7" xfId="10070" xr:uid="{00000000-0005-0000-0000-000046270000}"/>
    <cellStyle name="0_BOUSHER AMERAT III 3 6 7 2" xfId="10071" xr:uid="{00000000-0005-0000-0000-000047270000}"/>
    <cellStyle name="0_BOUSHER AMERAT III 3 6 8" xfId="10072" xr:uid="{00000000-0005-0000-0000-000048270000}"/>
    <cellStyle name="0_BOUSHER AMERAT III 3 7" xfId="10073" xr:uid="{00000000-0005-0000-0000-000049270000}"/>
    <cellStyle name="0_BOUSHER AMERAT III 3 7 2" xfId="10074" xr:uid="{00000000-0005-0000-0000-00004A270000}"/>
    <cellStyle name="0_BOUSHER AMERAT III 3 7 2 2" xfId="10075" xr:uid="{00000000-0005-0000-0000-00004B270000}"/>
    <cellStyle name="0_BOUSHER AMERAT III 3 7 2 2 2" xfId="10076" xr:uid="{00000000-0005-0000-0000-00004C270000}"/>
    <cellStyle name="0_BOUSHER AMERAT III 3 7 2 3" xfId="10077" xr:uid="{00000000-0005-0000-0000-00004D270000}"/>
    <cellStyle name="0_BOUSHER AMERAT III 3 7 2 3 2" xfId="10078" xr:uid="{00000000-0005-0000-0000-00004E270000}"/>
    <cellStyle name="0_BOUSHER AMERAT III 3 7 2 4" xfId="10079" xr:uid="{00000000-0005-0000-0000-00004F270000}"/>
    <cellStyle name="0_BOUSHER AMERAT III 3 7 3" xfId="10080" xr:uid="{00000000-0005-0000-0000-000050270000}"/>
    <cellStyle name="0_BOUSHER AMERAT III 3 7 3 2" xfId="10081" xr:uid="{00000000-0005-0000-0000-000051270000}"/>
    <cellStyle name="0_BOUSHER AMERAT III 3 7 3 2 2" xfId="10082" xr:uid="{00000000-0005-0000-0000-000052270000}"/>
    <cellStyle name="0_BOUSHER AMERAT III 3 7 3 3" xfId="10083" xr:uid="{00000000-0005-0000-0000-000053270000}"/>
    <cellStyle name="0_BOUSHER AMERAT III 3 7 3 3 2" xfId="10084" xr:uid="{00000000-0005-0000-0000-000054270000}"/>
    <cellStyle name="0_BOUSHER AMERAT III 3 7 3 4" xfId="10085" xr:uid="{00000000-0005-0000-0000-000055270000}"/>
    <cellStyle name="0_BOUSHER AMERAT III 3 7 4" xfId="10086" xr:uid="{00000000-0005-0000-0000-000056270000}"/>
    <cellStyle name="0_BOUSHER AMERAT III 3 7 4 2" xfId="10087" xr:uid="{00000000-0005-0000-0000-000057270000}"/>
    <cellStyle name="0_BOUSHER AMERAT III 3 7 5" xfId="10088" xr:uid="{00000000-0005-0000-0000-000058270000}"/>
    <cellStyle name="0_BOUSHER AMERAT III 3 7 5 2" xfId="10089" xr:uid="{00000000-0005-0000-0000-000059270000}"/>
    <cellStyle name="0_BOUSHER AMERAT III 3 7 6" xfId="10090" xr:uid="{00000000-0005-0000-0000-00005A270000}"/>
    <cellStyle name="0_BOUSHER AMERAT III 3 8" xfId="10091" xr:uid="{00000000-0005-0000-0000-00005B270000}"/>
    <cellStyle name="0_BOUSHER AMERAT III 3 8 2" xfId="10092" xr:uid="{00000000-0005-0000-0000-00005C270000}"/>
    <cellStyle name="0_BOUSHER AMERAT III 3 8 2 2" xfId="10093" xr:uid="{00000000-0005-0000-0000-00005D270000}"/>
    <cellStyle name="0_BOUSHER AMERAT III 3 8 3" xfId="10094" xr:uid="{00000000-0005-0000-0000-00005E270000}"/>
    <cellStyle name="0_BOUSHER AMERAT III 3 8 3 2" xfId="10095" xr:uid="{00000000-0005-0000-0000-00005F270000}"/>
    <cellStyle name="0_BOUSHER AMERAT III 3 8 4" xfId="10096" xr:uid="{00000000-0005-0000-0000-000060270000}"/>
    <cellStyle name="0_BOUSHER AMERAT III 3 9" xfId="10097" xr:uid="{00000000-0005-0000-0000-000061270000}"/>
    <cellStyle name="0_BOUSHER AMERAT III 3 9 2" xfId="10098" xr:uid="{00000000-0005-0000-0000-000062270000}"/>
    <cellStyle name="0_BOUSHER AMERAT III 3 9 2 2" xfId="10099" xr:uid="{00000000-0005-0000-0000-000063270000}"/>
    <cellStyle name="0_BOUSHER AMERAT III 3 9 3" xfId="10100" xr:uid="{00000000-0005-0000-0000-000064270000}"/>
    <cellStyle name="0_BOUSHER AMERAT III 3 9 3 2" xfId="10101" xr:uid="{00000000-0005-0000-0000-000065270000}"/>
    <cellStyle name="0_BOUSHER AMERAT III 3 9 4" xfId="10102" xr:uid="{00000000-0005-0000-0000-000066270000}"/>
    <cellStyle name="0_BOUSHER AMERAT III 30" xfId="10103" xr:uid="{00000000-0005-0000-0000-000067270000}"/>
    <cellStyle name="0_BOUSHER AMERAT III 31" xfId="10104" xr:uid="{00000000-0005-0000-0000-000068270000}"/>
    <cellStyle name="0_BOUSHER AMERAT III 32" xfId="10105" xr:uid="{00000000-0005-0000-0000-000069270000}"/>
    <cellStyle name="0_BOUSHER AMERAT III 33" xfId="10106" xr:uid="{00000000-0005-0000-0000-00006A270000}"/>
    <cellStyle name="0_BOUSHER AMERAT III 34" xfId="10107" xr:uid="{00000000-0005-0000-0000-00006B270000}"/>
    <cellStyle name="0_BOUSHER AMERAT III 35" xfId="10108" xr:uid="{00000000-0005-0000-0000-00006C270000}"/>
    <cellStyle name="0_BOUSHER AMERAT III 36" xfId="10109" xr:uid="{00000000-0005-0000-0000-00006D270000}"/>
    <cellStyle name="0_BOUSHER AMERAT III 37" xfId="10110" xr:uid="{00000000-0005-0000-0000-00006E270000}"/>
    <cellStyle name="0_BOUSHER AMERAT III 38" xfId="10111" xr:uid="{00000000-0005-0000-0000-00006F270000}"/>
    <cellStyle name="0_BOUSHER AMERAT III 39" xfId="10112" xr:uid="{00000000-0005-0000-0000-000070270000}"/>
    <cellStyle name="0_BOUSHER AMERAT III 4" xfId="10113" xr:uid="{00000000-0005-0000-0000-000071270000}"/>
    <cellStyle name="0_BOUSHER AMERAT III 4 10" xfId="10114" xr:uid="{00000000-0005-0000-0000-000072270000}"/>
    <cellStyle name="0_BOUSHER AMERAT III 4 10 2" xfId="10115" xr:uid="{00000000-0005-0000-0000-000073270000}"/>
    <cellStyle name="0_BOUSHER AMERAT III 4 10 2 2" xfId="10116" xr:uid="{00000000-0005-0000-0000-000074270000}"/>
    <cellStyle name="0_BOUSHER AMERAT III 4 10 3" xfId="10117" xr:uid="{00000000-0005-0000-0000-000075270000}"/>
    <cellStyle name="0_BOUSHER AMERAT III 4 10 3 2" xfId="10118" xr:uid="{00000000-0005-0000-0000-000076270000}"/>
    <cellStyle name="0_BOUSHER AMERAT III 4 10 4" xfId="10119" xr:uid="{00000000-0005-0000-0000-000077270000}"/>
    <cellStyle name="0_BOUSHER AMERAT III 4 11" xfId="10120" xr:uid="{00000000-0005-0000-0000-000078270000}"/>
    <cellStyle name="0_BOUSHER AMERAT III 4 11 2" xfId="10121" xr:uid="{00000000-0005-0000-0000-000079270000}"/>
    <cellStyle name="0_BOUSHER AMERAT III 4 12" xfId="10122" xr:uid="{00000000-0005-0000-0000-00007A270000}"/>
    <cellStyle name="0_BOUSHER AMERAT III 4 12 2" xfId="10123" xr:uid="{00000000-0005-0000-0000-00007B270000}"/>
    <cellStyle name="0_BOUSHER AMERAT III 4 13" xfId="10124" xr:uid="{00000000-0005-0000-0000-00007C270000}"/>
    <cellStyle name="0_BOUSHER AMERAT III 4 14" xfId="10125" xr:uid="{00000000-0005-0000-0000-00007D270000}"/>
    <cellStyle name="0_BOUSHER AMERAT III 4 2" xfId="10126" xr:uid="{00000000-0005-0000-0000-00007E270000}"/>
    <cellStyle name="0_BOUSHER AMERAT III 4 2 2" xfId="10127" xr:uid="{00000000-0005-0000-0000-00007F270000}"/>
    <cellStyle name="0_BOUSHER AMERAT III 4 2 2 2" xfId="10128" xr:uid="{00000000-0005-0000-0000-000080270000}"/>
    <cellStyle name="0_BOUSHER AMERAT III 4 2 2 2 2" xfId="10129" xr:uid="{00000000-0005-0000-0000-000081270000}"/>
    <cellStyle name="0_BOUSHER AMERAT III 4 2 2 2 2 2" xfId="10130" xr:uid="{00000000-0005-0000-0000-000082270000}"/>
    <cellStyle name="0_BOUSHER AMERAT III 4 2 2 2 3" xfId="10131" xr:uid="{00000000-0005-0000-0000-000083270000}"/>
    <cellStyle name="0_BOUSHER AMERAT III 4 2 2 2 3 2" xfId="10132" xr:uid="{00000000-0005-0000-0000-000084270000}"/>
    <cellStyle name="0_BOUSHER AMERAT III 4 2 2 2 4" xfId="10133" xr:uid="{00000000-0005-0000-0000-000085270000}"/>
    <cellStyle name="0_BOUSHER AMERAT III 4 2 2 3" xfId="10134" xr:uid="{00000000-0005-0000-0000-000086270000}"/>
    <cellStyle name="0_BOUSHER AMERAT III 4 2 2 3 2" xfId="10135" xr:uid="{00000000-0005-0000-0000-000087270000}"/>
    <cellStyle name="0_BOUSHER AMERAT III 4 2 2 3 2 2" xfId="10136" xr:uid="{00000000-0005-0000-0000-000088270000}"/>
    <cellStyle name="0_BOUSHER AMERAT III 4 2 2 3 3" xfId="10137" xr:uid="{00000000-0005-0000-0000-000089270000}"/>
    <cellStyle name="0_BOUSHER AMERAT III 4 2 2 3 3 2" xfId="10138" xr:uid="{00000000-0005-0000-0000-00008A270000}"/>
    <cellStyle name="0_BOUSHER AMERAT III 4 2 2 3 4" xfId="10139" xr:uid="{00000000-0005-0000-0000-00008B270000}"/>
    <cellStyle name="0_BOUSHER AMERAT III 4 2 2 4" xfId="10140" xr:uid="{00000000-0005-0000-0000-00008C270000}"/>
    <cellStyle name="0_BOUSHER AMERAT III 4 2 2 4 2" xfId="10141" xr:uid="{00000000-0005-0000-0000-00008D270000}"/>
    <cellStyle name="0_BOUSHER AMERAT III 4 2 2 5" xfId="10142" xr:uid="{00000000-0005-0000-0000-00008E270000}"/>
    <cellStyle name="0_BOUSHER AMERAT III 4 2 2 5 2" xfId="10143" xr:uid="{00000000-0005-0000-0000-00008F270000}"/>
    <cellStyle name="0_BOUSHER AMERAT III 4 2 2 6" xfId="10144" xr:uid="{00000000-0005-0000-0000-000090270000}"/>
    <cellStyle name="0_BOUSHER AMERAT III 4 2 3" xfId="10145" xr:uid="{00000000-0005-0000-0000-000091270000}"/>
    <cellStyle name="0_BOUSHER AMERAT III 4 2 3 2" xfId="10146" xr:uid="{00000000-0005-0000-0000-000092270000}"/>
    <cellStyle name="0_BOUSHER AMERAT III 4 2 3 2 2" xfId="10147" xr:uid="{00000000-0005-0000-0000-000093270000}"/>
    <cellStyle name="0_BOUSHER AMERAT III 4 2 3 3" xfId="10148" xr:uid="{00000000-0005-0000-0000-000094270000}"/>
    <cellStyle name="0_BOUSHER AMERAT III 4 2 3 3 2" xfId="10149" xr:uid="{00000000-0005-0000-0000-000095270000}"/>
    <cellStyle name="0_BOUSHER AMERAT III 4 2 3 4" xfId="10150" xr:uid="{00000000-0005-0000-0000-000096270000}"/>
    <cellStyle name="0_BOUSHER AMERAT III 4 2 4" xfId="10151" xr:uid="{00000000-0005-0000-0000-000097270000}"/>
    <cellStyle name="0_BOUSHER AMERAT III 4 2 4 2" xfId="10152" xr:uid="{00000000-0005-0000-0000-000098270000}"/>
    <cellStyle name="0_BOUSHER AMERAT III 4 2 4 2 2" xfId="10153" xr:uid="{00000000-0005-0000-0000-000099270000}"/>
    <cellStyle name="0_BOUSHER AMERAT III 4 2 4 3" xfId="10154" xr:uid="{00000000-0005-0000-0000-00009A270000}"/>
    <cellStyle name="0_BOUSHER AMERAT III 4 2 4 3 2" xfId="10155" xr:uid="{00000000-0005-0000-0000-00009B270000}"/>
    <cellStyle name="0_BOUSHER AMERAT III 4 2 4 4" xfId="10156" xr:uid="{00000000-0005-0000-0000-00009C270000}"/>
    <cellStyle name="0_BOUSHER AMERAT III 4 2 5" xfId="10157" xr:uid="{00000000-0005-0000-0000-00009D270000}"/>
    <cellStyle name="0_BOUSHER AMERAT III 4 2 5 2" xfId="10158" xr:uid="{00000000-0005-0000-0000-00009E270000}"/>
    <cellStyle name="0_BOUSHER AMERAT III 4 2 5 2 2" xfId="10159" xr:uid="{00000000-0005-0000-0000-00009F270000}"/>
    <cellStyle name="0_BOUSHER AMERAT III 4 2 5 3" xfId="10160" xr:uid="{00000000-0005-0000-0000-0000A0270000}"/>
    <cellStyle name="0_BOUSHER AMERAT III 4 2 5 3 2" xfId="10161" xr:uid="{00000000-0005-0000-0000-0000A1270000}"/>
    <cellStyle name="0_BOUSHER AMERAT III 4 2 5 4" xfId="10162" xr:uid="{00000000-0005-0000-0000-0000A2270000}"/>
    <cellStyle name="0_BOUSHER AMERAT III 4 2 6" xfId="10163" xr:uid="{00000000-0005-0000-0000-0000A3270000}"/>
    <cellStyle name="0_BOUSHER AMERAT III 4 2 6 2" xfId="10164" xr:uid="{00000000-0005-0000-0000-0000A4270000}"/>
    <cellStyle name="0_BOUSHER AMERAT III 4 2 7" xfId="10165" xr:uid="{00000000-0005-0000-0000-0000A5270000}"/>
    <cellStyle name="0_BOUSHER AMERAT III 4 2 7 2" xfId="10166" xr:uid="{00000000-0005-0000-0000-0000A6270000}"/>
    <cellStyle name="0_BOUSHER AMERAT III 4 2 8" xfId="10167" xr:uid="{00000000-0005-0000-0000-0000A7270000}"/>
    <cellStyle name="0_BOUSHER AMERAT III 4 3" xfId="10168" xr:uid="{00000000-0005-0000-0000-0000A8270000}"/>
    <cellStyle name="0_BOUSHER AMERAT III 4 3 2" xfId="10169" xr:uid="{00000000-0005-0000-0000-0000A9270000}"/>
    <cellStyle name="0_BOUSHER AMERAT III 4 3 2 2" xfId="10170" xr:uid="{00000000-0005-0000-0000-0000AA270000}"/>
    <cellStyle name="0_BOUSHER AMERAT III 4 3 2 2 2" xfId="10171" xr:uid="{00000000-0005-0000-0000-0000AB270000}"/>
    <cellStyle name="0_BOUSHER AMERAT III 4 3 2 2 2 2" xfId="10172" xr:uid="{00000000-0005-0000-0000-0000AC270000}"/>
    <cellStyle name="0_BOUSHER AMERAT III 4 3 2 2 3" xfId="10173" xr:uid="{00000000-0005-0000-0000-0000AD270000}"/>
    <cellStyle name="0_BOUSHER AMERAT III 4 3 2 2 3 2" xfId="10174" xr:uid="{00000000-0005-0000-0000-0000AE270000}"/>
    <cellStyle name="0_BOUSHER AMERAT III 4 3 2 2 4" xfId="10175" xr:uid="{00000000-0005-0000-0000-0000AF270000}"/>
    <cellStyle name="0_BOUSHER AMERAT III 4 3 2 3" xfId="10176" xr:uid="{00000000-0005-0000-0000-0000B0270000}"/>
    <cellStyle name="0_BOUSHER AMERAT III 4 3 2 3 2" xfId="10177" xr:uid="{00000000-0005-0000-0000-0000B1270000}"/>
    <cellStyle name="0_BOUSHER AMERAT III 4 3 2 3 2 2" xfId="10178" xr:uid="{00000000-0005-0000-0000-0000B2270000}"/>
    <cellStyle name="0_BOUSHER AMERAT III 4 3 2 3 3" xfId="10179" xr:uid="{00000000-0005-0000-0000-0000B3270000}"/>
    <cellStyle name="0_BOUSHER AMERAT III 4 3 2 3 3 2" xfId="10180" xr:uid="{00000000-0005-0000-0000-0000B4270000}"/>
    <cellStyle name="0_BOUSHER AMERAT III 4 3 2 3 4" xfId="10181" xr:uid="{00000000-0005-0000-0000-0000B5270000}"/>
    <cellStyle name="0_BOUSHER AMERAT III 4 3 2 4" xfId="10182" xr:uid="{00000000-0005-0000-0000-0000B6270000}"/>
    <cellStyle name="0_BOUSHER AMERAT III 4 3 2 4 2" xfId="10183" xr:uid="{00000000-0005-0000-0000-0000B7270000}"/>
    <cellStyle name="0_BOUSHER AMERAT III 4 3 2 5" xfId="10184" xr:uid="{00000000-0005-0000-0000-0000B8270000}"/>
    <cellStyle name="0_BOUSHER AMERAT III 4 3 2 5 2" xfId="10185" xr:uid="{00000000-0005-0000-0000-0000B9270000}"/>
    <cellStyle name="0_BOUSHER AMERAT III 4 3 2 6" xfId="10186" xr:uid="{00000000-0005-0000-0000-0000BA270000}"/>
    <cellStyle name="0_BOUSHER AMERAT III 4 3 3" xfId="10187" xr:uid="{00000000-0005-0000-0000-0000BB270000}"/>
    <cellStyle name="0_BOUSHER AMERAT III 4 3 3 2" xfId="10188" xr:uid="{00000000-0005-0000-0000-0000BC270000}"/>
    <cellStyle name="0_BOUSHER AMERAT III 4 3 3 2 2" xfId="10189" xr:uid="{00000000-0005-0000-0000-0000BD270000}"/>
    <cellStyle name="0_BOUSHER AMERAT III 4 3 3 3" xfId="10190" xr:uid="{00000000-0005-0000-0000-0000BE270000}"/>
    <cellStyle name="0_BOUSHER AMERAT III 4 3 3 3 2" xfId="10191" xr:uid="{00000000-0005-0000-0000-0000BF270000}"/>
    <cellStyle name="0_BOUSHER AMERAT III 4 3 3 4" xfId="10192" xr:uid="{00000000-0005-0000-0000-0000C0270000}"/>
    <cellStyle name="0_BOUSHER AMERAT III 4 3 4" xfId="10193" xr:uid="{00000000-0005-0000-0000-0000C1270000}"/>
    <cellStyle name="0_BOUSHER AMERAT III 4 3 4 2" xfId="10194" xr:uid="{00000000-0005-0000-0000-0000C2270000}"/>
    <cellStyle name="0_BOUSHER AMERAT III 4 3 4 2 2" xfId="10195" xr:uid="{00000000-0005-0000-0000-0000C3270000}"/>
    <cellStyle name="0_BOUSHER AMERAT III 4 3 4 3" xfId="10196" xr:uid="{00000000-0005-0000-0000-0000C4270000}"/>
    <cellStyle name="0_BOUSHER AMERAT III 4 3 4 3 2" xfId="10197" xr:uid="{00000000-0005-0000-0000-0000C5270000}"/>
    <cellStyle name="0_BOUSHER AMERAT III 4 3 4 4" xfId="10198" xr:uid="{00000000-0005-0000-0000-0000C6270000}"/>
    <cellStyle name="0_BOUSHER AMERAT III 4 3 5" xfId="10199" xr:uid="{00000000-0005-0000-0000-0000C7270000}"/>
    <cellStyle name="0_BOUSHER AMERAT III 4 3 5 2" xfId="10200" xr:uid="{00000000-0005-0000-0000-0000C8270000}"/>
    <cellStyle name="0_BOUSHER AMERAT III 4 3 5 2 2" xfId="10201" xr:uid="{00000000-0005-0000-0000-0000C9270000}"/>
    <cellStyle name="0_BOUSHER AMERAT III 4 3 5 3" xfId="10202" xr:uid="{00000000-0005-0000-0000-0000CA270000}"/>
    <cellStyle name="0_BOUSHER AMERAT III 4 3 5 3 2" xfId="10203" xr:uid="{00000000-0005-0000-0000-0000CB270000}"/>
    <cellStyle name="0_BOUSHER AMERAT III 4 3 5 4" xfId="10204" xr:uid="{00000000-0005-0000-0000-0000CC270000}"/>
    <cellStyle name="0_BOUSHER AMERAT III 4 3 6" xfId="10205" xr:uid="{00000000-0005-0000-0000-0000CD270000}"/>
    <cellStyle name="0_BOUSHER AMERAT III 4 3 6 2" xfId="10206" xr:uid="{00000000-0005-0000-0000-0000CE270000}"/>
    <cellStyle name="0_BOUSHER AMERAT III 4 3 7" xfId="10207" xr:uid="{00000000-0005-0000-0000-0000CF270000}"/>
    <cellStyle name="0_BOUSHER AMERAT III 4 3 7 2" xfId="10208" xr:uid="{00000000-0005-0000-0000-0000D0270000}"/>
    <cellStyle name="0_BOUSHER AMERAT III 4 3 8" xfId="10209" xr:uid="{00000000-0005-0000-0000-0000D1270000}"/>
    <cellStyle name="0_BOUSHER AMERAT III 4 4" xfId="10210" xr:uid="{00000000-0005-0000-0000-0000D2270000}"/>
    <cellStyle name="0_BOUSHER AMERAT III 4 4 2" xfId="10211" xr:uid="{00000000-0005-0000-0000-0000D3270000}"/>
    <cellStyle name="0_BOUSHER AMERAT III 4 4 2 2" xfId="10212" xr:uid="{00000000-0005-0000-0000-0000D4270000}"/>
    <cellStyle name="0_BOUSHER AMERAT III 4 4 2 2 2" xfId="10213" xr:uid="{00000000-0005-0000-0000-0000D5270000}"/>
    <cellStyle name="0_BOUSHER AMERAT III 4 4 2 2 2 2" xfId="10214" xr:uid="{00000000-0005-0000-0000-0000D6270000}"/>
    <cellStyle name="0_BOUSHER AMERAT III 4 4 2 2 3" xfId="10215" xr:uid="{00000000-0005-0000-0000-0000D7270000}"/>
    <cellStyle name="0_BOUSHER AMERAT III 4 4 2 2 3 2" xfId="10216" xr:uid="{00000000-0005-0000-0000-0000D8270000}"/>
    <cellStyle name="0_BOUSHER AMERAT III 4 4 2 2 4" xfId="10217" xr:uid="{00000000-0005-0000-0000-0000D9270000}"/>
    <cellStyle name="0_BOUSHER AMERAT III 4 4 2 3" xfId="10218" xr:uid="{00000000-0005-0000-0000-0000DA270000}"/>
    <cellStyle name="0_BOUSHER AMERAT III 4 4 2 3 2" xfId="10219" xr:uid="{00000000-0005-0000-0000-0000DB270000}"/>
    <cellStyle name="0_BOUSHER AMERAT III 4 4 2 3 2 2" xfId="10220" xr:uid="{00000000-0005-0000-0000-0000DC270000}"/>
    <cellStyle name="0_BOUSHER AMERAT III 4 4 2 3 3" xfId="10221" xr:uid="{00000000-0005-0000-0000-0000DD270000}"/>
    <cellStyle name="0_BOUSHER AMERAT III 4 4 2 3 3 2" xfId="10222" xr:uid="{00000000-0005-0000-0000-0000DE270000}"/>
    <cellStyle name="0_BOUSHER AMERAT III 4 4 2 3 4" xfId="10223" xr:uid="{00000000-0005-0000-0000-0000DF270000}"/>
    <cellStyle name="0_BOUSHER AMERAT III 4 4 2 4" xfId="10224" xr:uid="{00000000-0005-0000-0000-0000E0270000}"/>
    <cellStyle name="0_BOUSHER AMERAT III 4 4 2 4 2" xfId="10225" xr:uid="{00000000-0005-0000-0000-0000E1270000}"/>
    <cellStyle name="0_BOUSHER AMERAT III 4 4 2 5" xfId="10226" xr:uid="{00000000-0005-0000-0000-0000E2270000}"/>
    <cellStyle name="0_BOUSHER AMERAT III 4 4 2 5 2" xfId="10227" xr:uid="{00000000-0005-0000-0000-0000E3270000}"/>
    <cellStyle name="0_BOUSHER AMERAT III 4 4 2 6" xfId="10228" xr:uid="{00000000-0005-0000-0000-0000E4270000}"/>
    <cellStyle name="0_BOUSHER AMERAT III 4 4 3" xfId="10229" xr:uid="{00000000-0005-0000-0000-0000E5270000}"/>
    <cellStyle name="0_BOUSHER AMERAT III 4 4 3 2" xfId="10230" xr:uid="{00000000-0005-0000-0000-0000E6270000}"/>
    <cellStyle name="0_BOUSHER AMERAT III 4 4 3 2 2" xfId="10231" xr:uid="{00000000-0005-0000-0000-0000E7270000}"/>
    <cellStyle name="0_BOUSHER AMERAT III 4 4 3 3" xfId="10232" xr:uid="{00000000-0005-0000-0000-0000E8270000}"/>
    <cellStyle name="0_BOUSHER AMERAT III 4 4 3 3 2" xfId="10233" xr:uid="{00000000-0005-0000-0000-0000E9270000}"/>
    <cellStyle name="0_BOUSHER AMERAT III 4 4 3 4" xfId="10234" xr:uid="{00000000-0005-0000-0000-0000EA270000}"/>
    <cellStyle name="0_BOUSHER AMERAT III 4 4 4" xfId="10235" xr:uid="{00000000-0005-0000-0000-0000EB270000}"/>
    <cellStyle name="0_BOUSHER AMERAT III 4 4 4 2" xfId="10236" xr:uid="{00000000-0005-0000-0000-0000EC270000}"/>
    <cellStyle name="0_BOUSHER AMERAT III 4 4 4 2 2" xfId="10237" xr:uid="{00000000-0005-0000-0000-0000ED270000}"/>
    <cellStyle name="0_BOUSHER AMERAT III 4 4 4 3" xfId="10238" xr:uid="{00000000-0005-0000-0000-0000EE270000}"/>
    <cellStyle name="0_BOUSHER AMERAT III 4 4 4 3 2" xfId="10239" xr:uid="{00000000-0005-0000-0000-0000EF270000}"/>
    <cellStyle name="0_BOUSHER AMERAT III 4 4 4 4" xfId="10240" xr:uid="{00000000-0005-0000-0000-0000F0270000}"/>
    <cellStyle name="0_BOUSHER AMERAT III 4 4 5" xfId="10241" xr:uid="{00000000-0005-0000-0000-0000F1270000}"/>
    <cellStyle name="0_BOUSHER AMERAT III 4 4 5 2" xfId="10242" xr:uid="{00000000-0005-0000-0000-0000F2270000}"/>
    <cellStyle name="0_BOUSHER AMERAT III 4 4 5 2 2" xfId="10243" xr:uid="{00000000-0005-0000-0000-0000F3270000}"/>
    <cellStyle name="0_BOUSHER AMERAT III 4 4 5 3" xfId="10244" xr:uid="{00000000-0005-0000-0000-0000F4270000}"/>
    <cellStyle name="0_BOUSHER AMERAT III 4 4 5 3 2" xfId="10245" xr:uid="{00000000-0005-0000-0000-0000F5270000}"/>
    <cellStyle name="0_BOUSHER AMERAT III 4 4 5 4" xfId="10246" xr:uid="{00000000-0005-0000-0000-0000F6270000}"/>
    <cellStyle name="0_BOUSHER AMERAT III 4 4 6" xfId="10247" xr:uid="{00000000-0005-0000-0000-0000F7270000}"/>
    <cellStyle name="0_BOUSHER AMERAT III 4 4 6 2" xfId="10248" xr:uid="{00000000-0005-0000-0000-0000F8270000}"/>
    <cellStyle name="0_BOUSHER AMERAT III 4 4 7" xfId="10249" xr:uid="{00000000-0005-0000-0000-0000F9270000}"/>
    <cellStyle name="0_BOUSHER AMERAT III 4 4 7 2" xfId="10250" xr:uid="{00000000-0005-0000-0000-0000FA270000}"/>
    <cellStyle name="0_BOUSHER AMERAT III 4 4 8" xfId="10251" xr:uid="{00000000-0005-0000-0000-0000FB270000}"/>
    <cellStyle name="0_BOUSHER AMERAT III 4 5" xfId="10252" xr:uid="{00000000-0005-0000-0000-0000FC270000}"/>
    <cellStyle name="0_BOUSHER AMERAT III 4 5 2" xfId="10253" xr:uid="{00000000-0005-0000-0000-0000FD270000}"/>
    <cellStyle name="0_BOUSHER AMERAT III 4 5 2 2" xfId="10254" xr:uid="{00000000-0005-0000-0000-0000FE270000}"/>
    <cellStyle name="0_BOUSHER AMERAT III 4 5 2 2 2" xfId="10255" xr:uid="{00000000-0005-0000-0000-0000FF270000}"/>
    <cellStyle name="0_BOUSHER AMERAT III 4 5 2 2 2 2" xfId="10256" xr:uid="{00000000-0005-0000-0000-000000280000}"/>
    <cellStyle name="0_BOUSHER AMERAT III 4 5 2 2 3" xfId="10257" xr:uid="{00000000-0005-0000-0000-000001280000}"/>
    <cellStyle name="0_BOUSHER AMERAT III 4 5 2 2 3 2" xfId="10258" xr:uid="{00000000-0005-0000-0000-000002280000}"/>
    <cellStyle name="0_BOUSHER AMERAT III 4 5 2 2 4" xfId="10259" xr:uid="{00000000-0005-0000-0000-000003280000}"/>
    <cellStyle name="0_BOUSHER AMERAT III 4 5 2 3" xfId="10260" xr:uid="{00000000-0005-0000-0000-000004280000}"/>
    <cellStyle name="0_BOUSHER AMERAT III 4 5 2 3 2" xfId="10261" xr:uid="{00000000-0005-0000-0000-000005280000}"/>
    <cellStyle name="0_BOUSHER AMERAT III 4 5 2 3 2 2" xfId="10262" xr:uid="{00000000-0005-0000-0000-000006280000}"/>
    <cellStyle name="0_BOUSHER AMERAT III 4 5 2 3 3" xfId="10263" xr:uid="{00000000-0005-0000-0000-000007280000}"/>
    <cellStyle name="0_BOUSHER AMERAT III 4 5 2 3 3 2" xfId="10264" xr:uid="{00000000-0005-0000-0000-000008280000}"/>
    <cellStyle name="0_BOUSHER AMERAT III 4 5 2 3 4" xfId="10265" xr:uid="{00000000-0005-0000-0000-000009280000}"/>
    <cellStyle name="0_BOUSHER AMERAT III 4 5 2 4" xfId="10266" xr:uid="{00000000-0005-0000-0000-00000A280000}"/>
    <cellStyle name="0_BOUSHER AMERAT III 4 5 2 4 2" xfId="10267" xr:uid="{00000000-0005-0000-0000-00000B280000}"/>
    <cellStyle name="0_BOUSHER AMERAT III 4 5 2 5" xfId="10268" xr:uid="{00000000-0005-0000-0000-00000C280000}"/>
    <cellStyle name="0_BOUSHER AMERAT III 4 5 2 5 2" xfId="10269" xr:uid="{00000000-0005-0000-0000-00000D280000}"/>
    <cellStyle name="0_BOUSHER AMERAT III 4 5 2 6" xfId="10270" xr:uid="{00000000-0005-0000-0000-00000E280000}"/>
    <cellStyle name="0_BOUSHER AMERAT III 4 5 3" xfId="10271" xr:uid="{00000000-0005-0000-0000-00000F280000}"/>
    <cellStyle name="0_BOUSHER AMERAT III 4 5 3 2" xfId="10272" xr:uid="{00000000-0005-0000-0000-000010280000}"/>
    <cellStyle name="0_BOUSHER AMERAT III 4 5 3 2 2" xfId="10273" xr:uid="{00000000-0005-0000-0000-000011280000}"/>
    <cellStyle name="0_BOUSHER AMERAT III 4 5 3 3" xfId="10274" xr:uid="{00000000-0005-0000-0000-000012280000}"/>
    <cellStyle name="0_BOUSHER AMERAT III 4 5 3 3 2" xfId="10275" xr:uid="{00000000-0005-0000-0000-000013280000}"/>
    <cellStyle name="0_BOUSHER AMERAT III 4 5 3 4" xfId="10276" xr:uid="{00000000-0005-0000-0000-000014280000}"/>
    <cellStyle name="0_BOUSHER AMERAT III 4 5 4" xfId="10277" xr:uid="{00000000-0005-0000-0000-000015280000}"/>
    <cellStyle name="0_BOUSHER AMERAT III 4 5 4 2" xfId="10278" xr:uid="{00000000-0005-0000-0000-000016280000}"/>
    <cellStyle name="0_BOUSHER AMERAT III 4 5 4 2 2" xfId="10279" xr:uid="{00000000-0005-0000-0000-000017280000}"/>
    <cellStyle name="0_BOUSHER AMERAT III 4 5 4 3" xfId="10280" xr:uid="{00000000-0005-0000-0000-000018280000}"/>
    <cellStyle name="0_BOUSHER AMERAT III 4 5 4 3 2" xfId="10281" xr:uid="{00000000-0005-0000-0000-000019280000}"/>
    <cellStyle name="0_BOUSHER AMERAT III 4 5 4 4" xfId="10282" xr:uid="{00000000-0005-0000-0000-00001A280000}"/>
    <cellStyle name="0_BOUSHER AMERAT III 4 5 5" xfId="10283" xr:uid="{00000000-0005-0000-0000-00001B280000}"/>
    <cellStyle name="0_BOUSHER AMERAT III 4 5 5 2" xfId="10284" xr:uid="{00000000-0005-0000-0000-00001C280000}"/>
    <cellStyle name="0_BOUSHER AMERAT III 4 5 5 2 2" xfId="10285" xr:uid="{00000000-0005-0000-0000-00001D280000}"/>
    <cellStyle name="0_BOUSHER AMERAT III 4 5 5 3" xfId="10286" xr:uid="{00000000-0005-0000-0000-00001E280000}"/>
    <cellStyle name="0_BOUSHER AMERAT III 4 5 5 3 2" xfId="10287" xr:uid="{00000000-0005-0000-0000-00001F280000}"/>
    <cellStyle name="0_BOUSHER AMERAT III 4 5 5 4" xfId="10288" xr:uid="{00000000-0005-0000-0000-000020280000}"/>
    <cellStyle name="0_BOUSHER AMERAT III 4 5 6" xfId="10289" xr:uid="{00000000-0005-0000-0000-000021280000}"/>
    <cellStyle name="0_BOUSHER AMERAT III 4 5 6 2" xfId="10290" xr:uid="{00000000-0005-0000-0000-000022280000}"/>
    <cellStyle name="0_BOUSHER AMERAT III 4 5 7" xfId="10291" xr:uid="{00000000-0005-0000-0000-000023280000}"/>
    <cellStyle name="0_BOUSHER AMERAT III 4 5 7 2" xfId="10292" xr:uid="{00000000-0005-0000-0000-000024280000}"/>
    <cellStyle name="0_BOUSHER AMERAT III 4 5 8" xfId="10293" xr:uid="{00000000-0005-0000-0000-000025280000}"/>
    <cellStyle name="0_BOUSHER AMERAT III 4 6" xfId="10294" xr:uid="{00000000-0005-0000-0000-000026280000}"/>
    <cellStyle name="0_BOUSHER AMERAT III 4 6 2" xfId="10295" xr:uid="{00000000-0005-0000-0000-000027280000}"/>
    <cellStyle name="0_BOUSHER AMERAT III 4 6 2 2" xfId="10296" xr:uid="{00000000-0005-0000-0000-000028280000}"/>
    <cellStyle name="0_BOUSHER AMERAT III 4 6 2 2 2" xfId="10297" xr:uid="{00000000-0005-0000-0000-000029280000}"/>
    <cellStyle name="0_BOUSHER AMERAT III 4 6 2 2 2 2" xfId="10298" xr:uid="{00000000-0005-0000-0000-00002A280000}"/>
    <cellStyle name="0_BOUSHER AMERAT III 4 6 2 2 3" xfId="10299" xr:uid="{00000000-0005-0000-0000-00002B280000}"/>
    <cellStyle name="0_BOUSHER AMERAT III 4 6 2 2 3 2" xfId="10300" xr:uid="{00000000-0005-0000-0000-00002C280000}"/>
    <cellStyle name="0_BOUSHER AMERAT III 4 6 2 2 4" xfId="10301" xr:uid="{00000000-0005-0000-0000-00002D280000}"/>
    <cellStyle name="0_BOUSHER AMERAT III 4 6 2 3" xfId="10302" xr:uid="{00000000-0005-0000-0000-00002E280000}"/>
    <cellStyle name="0_BOUSHER AMERAT III 4 6 2 3 2" xfId="10303" xr:uid="{00000000-0005-0000-0000-00002F280000}"/>
    <cellStyle name="0_BOUSHER AMERAT III 4 6 2 3 2 2" xfId="10304" xr:uid="{00000000-0005-0000-0000-000030280000}"/>
    <cellStyle name="0_BOUSHER AMERAT III 4 6 2 3 3" xfId="10305" xr:uid="{00000000-0005-0000-0000-000031280000}"/>
    <cellStyle name="0_BOUSHER AMERAT III 4 6 2 3 3 2" xfId="10306" xr:uid="{00000000-0005-0000-0000-000032280000}"/>
    <cellStyle name="0_BOUSHER AMERAT III 4 6 2 3 4" xfId="10307" xr:uid="{00000000-0005-0000-0000-000033280000}"/>
    <cellStyle name="0_BOUSHER AMERAT III 4 6 2 4" xfId="10308" xr:uid="{00000000-0005-0000-0000-000034280000}"/>
    <cellStyle name="0_BOUSHER AMERAT III 4 6 2 4 2" xfId="10309" xr:uid="{00000000-0005-0000-0000-000035280000}"/>
    <cellStyle name="0_BOUSHER AMERAT III 4 6 2 5" xfId="10310" xr:uid="{00000000-0005-0000-0000-000036280000}"/>
    <cellStyle name="0_BOUSHER AMERAT III 4 6 2 5 2" xfId="10311" xr:uid="{00000000-0005-0000-0000-000037280000}"/>
    <cellStyle name="0_BOUSHER AMERAT III 4 6 2 6" xfId="10312" xr:uid="{00000000-0005-0000-0000-000038280000}"/>
    <cellStyle name="0_BOUSHER AMERAT III 4 6 3" xfId="10313" xr:uid="{00000000-0005-0000-0000-000039280000}"/>
    <cellStyle name="0_BOUSHER AMERAT III 4 6 3 2" xfId="10314" xr:uid="{00000000-0005-0000-0000-00003A280000}"/>
    <cellStyle name="0_BOUSHER AMERAT III 4 6 3 2 2" xfId="10315" xr:uid="{00000000-0005-0000-0000-00003B280000}"/>
    <cellStyle name="0_BOUSHER AMERAT III 4 6 3 3" xfId="10316" xr:uid="{00000000-0005-0000-0000-00003C280000}"/>
    <cellStyle name="0_BOUSHER AMERAT III 4 6 3 3 2" xfId="10317" xr:uid="{00000000-0005-0000-0000-00003D280000}"/>
    <cellStyle name="0_BOUSHER AMERAT III 4 6 3 4" xfId="10318" xr:uid="{00000000-0005-0000-0000-00003E280000}"/>
    <cellStyle name="0_BOUSHER AMERAT III 4 6 4" xfId="10319" xr:uid="{00000000-0005-0000-0000-00003F280000}"/>
    <cellStyle name="0_BOUSHER AMERAT III 4 6 4 2" xfId="10320" xr:uid="{00000000-0005-0000-0000-000040280000}"/>
    <cellStyle name="0_BOUSHER AMERAT III 4 6 4 2 2" xfId="10321" xr:uid="{00000000-0005-0000-0000-000041280000}"/>
    <cellStyle name="0_BOUSHER AMERAT III 4 6 4 3" xfId="10322" xr:uid="{00000000-0005-0000-0000-000042280000}"/>
    <cellStyle name="0_BOUSHER AMERAT III 4 6 4 3 2" xfId="10323" xr:uid="{00000000-0005-0000-0000-000043280000}"/>
    <cellStyle name="0_BOUSHER AMERAT III 4 6 4 4" xfId="10324" xr:uid="{00000000-0005-0000-0000-000044280000}"/>
    <cellStyle name="0_BOUSHER AMERAT III 4 6 5" xfId="10325" xr:uid="{00000000-0005-0000-0000-000045280000}"/>
    <cellStyle name="0_BOUSHER AMERAT III 4 6 5 2" xfId="10326" xr:uid="{00000000-0005-0000-0000-000046280000}"/>
    <cellStyle name="0_BOUSHER AMERAT III 4 6 5 2 2" xfId="10327" xr:uid="{00000000-0005-0000-0000-000047280000}"/>
    <cellStyle name="0_BOUSHER AMERAT III 4 6 5 3" xfId="10328" xr:uid="{00000000-0005-0000-0000-000048280000}"/>
    <cellStyle name="0_BOUSHER AMERAT III 4 6 5 3 2" xfId="10329" xr:uid="{00000000-0005-0000-0000-000049280000}"/>
    <cellStyle name="0_BOUSHER AMERAT III 4 6 5 4" xfId="10330" xr:uid="{00000000-0005-0000-0000-00004A280000}"/>
    <cellStyle name="0_BOUSHER AMERAT III 4 6 6" xfId="10331" xr:uid="{00000000-0005-0000-0000-00004B280000}"/>
    <cellStyle name="0_BOUSHER AMERAT III 4 6 6 2" xfId="10332" xr:uid="{00000000-0005-0000-0000-00004C280000}"/>
    <cellStyle name="0_BOUSHER AMERAT III 4 6 7" xfId="10333" xr:uid="{00000000-0005-0000-0000-00004D280000}"/>
    <cellStyle name="0_BOUSHER AMERAT III 4 6 7 2" xfId="10334" xr:uid="{00000000-0005-0000-0000-00004E280000}"/>
    <cellStyle name="0_BOUSHER AMERAT III 4 6 8" xfId="10335" xr:uid="{00000000-0005-0000-0000-00004F280000}"/>
    <cellStyle name="0_BOUSHER AMERAT III 4 7" xfId="10336" xr:uid="{00000000-0005-0000-0000-000050280000}"/>
    <cellStyle name="0_BOUSHER AMERAT III 4 7 2" xfId="10337" xr:uid="{00000000-0005-0000-0000-000051280000}"/>
    <cellStyle name="0_BOUSHER AMERAT III 4 7 2 2" xfId="10338" xr:uid="{00000000-0005-0000-0000-000052280000}"/>
    <cellStyle name="0_BOUSHER AMERAT III 4 7 2 2 2" xfId="10339" xr:uid="{00000000-0005-0000-0000-000053280000}"/>
    <cellStyle name="0_BOUSHER AMERAT III 4 7 2 3" xfId="10340" xr:uid="{00000000-0005-0000-0000-000054280000}"/>
    <cellStyle name="0_BOUSHER AMERAT III 4 7 2 3 2" xfId="10341" xr:uid="{00000000-0005-0000-0000-000055280000}"/>
    <cellStyle name="0_BOUSHER AMERAT III 4 7 2 4" xfId="10342" xr:uid="{00000000-0005-0000-0000-000056280000}"/>
    <cellStyle name="0_BOUSHER AMERAT III 4 7 3" xfId="10343" xr:uid="{00000000-0005-0000-0000-000057280000}"/>
    <cellStyle name="0_BOUSHER AMERAT III 4 7 3 2" xfId="10344" xr:uid="{00000000-0005-0000-0000-000058280000}"/>
    <cellStyle name="0_BOUSHER AMERAT III 4 7 3 2 2" xfId="10345" xr:uid="{00000000-0005-0000-0000-000059280000}"/>
    <cellStyle name="0_BOUSHER AMERAT III 4 7 3 3" xfId="10346" xr:uid="{00000000-0005-0000-0000-00005A280000}"/>
    <cellStyle name="0_BOUSHER AMERAT III 4 7 3 3 2" xfId="10347" xr:uid="{00000000-0005-0000-0000-00005B280000}"/>
    <cellStyle name="0_BOUSHER AMERAT III 4 7 3 4" xfId="10348" xr:uid="{00000000-0005-0000-0000-00005C280000}"/>
    <cellStyle name="0_BOUSHER AMERAT III 4 7 4" xfId="10349" xr:uid="{00000000-0005-0000-0000-00005D280000}"/>
    <cellStyle name="0_BOUSHER AMERAT III 4 7 4 2" xfId="10350" xr:uid="{00000000-0005-0000-0000-00005E280000}"/>
    <cellStyle name="0_BOUSHER AMERAT III 4 7 5" xfId="10351" xr:uid="{00000000-0005-0000-0000-00005F280000}"/>
    <cellStyle name="0_BOUSHER AMERAT III 4 7 5 2" xfId="10352" xr:uid="{00000000-0005-0000-0000-000060280000}"/>
    <cellStyle name="0_BOUSHER AMERAT III 4 7 6" xfId="10353" xr:uid="{00000000-0005-0000-0000-000061280000}"/>
    <cellStyle name="0_BOUSHER AMERAT III 4 8" xfId="10354" xr:uid="{00000000-0005-0000-0000-000062280000}"/>
    <cellStyle name="0_BOUSHER AMERAT III 4 8 2" xfId="10355" xr:uid="{00000000-0005-0000-0000-000063280000}"/>
    <cellStyle name="0_BOUSHER AMERAT III 4 8 2 2" xfId="10356" xr:uid="{00000000-0005-0000-0000-000064280000}"/>
    <cellStyle name="0_BOUSHER AMERAT III 4 8 3" xfId="10357" xr:uid="{00000000-0005-0000-0000-000065280000}"/>
    <cellStyle name="0_BOUSHER AMERAT III 4 8 3 2" xfId="10358" xr:uid="{00000000-0005-0000-0000-000066280000}"/>
    <cellStyle name="0_BOUSHER AMERAT III 4 8 4" xfId="10359" xr:uid="{00000000-0005-0000-0000-000067280000}"/>
    <cellStyle name="0_BOUSHER AMERAT III 4 9" xfId="10360" xr:uid="{00000000-0005-0000-0000-000068280000}"/>
    <cellStyle name="0_BOUSHER AMERAT III 4 9 2" xfId="10361" xr:uid="{00000000-0005-0000-0000-000069280000}"/>
    <cellStyle name="0_BOUSHER AMERAT III 4 9 2 2" xfId="10362" xr:uid="{00000000-0005-0000-0000-00006A280000}"/>
    <cellStyle name="0_BOUSHER AMERAT III 4 9 3" xfId="10363" xr:uid="{00000000-0005-0000-0000-00006B280000}"/>
    <cellStyle name="0_BOUSHER AMERAT III 4 9 3 2" xfId="10364" xr:uid="{00000000-0005-0000-0000-00006C280000}"/>
    <cellStyle name="0_BOUSHER AMERAT III 4 9 4" xfId="10365" xr:uid="{00000000-0005-0000-0000-00006D280000}"/>
    <cellStyle name="0_BOUSHER AMERAT III 40" xfId="10366" xr:uid="{00000000-0005-0000-0000-00006E280000}"/>
    <cellStyle name="0_BOUSHER AMERAT III 41" xfId="10367" xr:uid="{00000000-0005-0000-0000-00006F280000}"/>
    <cellStyle name="0_BOUSHER AMERAT III 42" xfId="10368" xr:uid="{00000000-0005-0000-0000-000070280000}"/>
    <cellStyle name="0_BOUSHER AMERAT III 43" xfId="10369" xr:uid="{00000000-0005-0000-0000-000071280000}"/>
    <cellStyle name="0_BOUSHER AMERAT III 44" xfId="10370" xr:uid="{00000000-0005-0000-0000-000072280000}"/>
    <cellStyle name="0_BOUSHER AMERAT III 45" xfId="10371" xr:uid="{00000000-0005-0000-0000-000073280000}"/>
    <cellStyle name="0_BOUSHER AMERAT III 46" xfId="10372" xr:uid="{00000000-0005-0000-0000-000074280000}"/>
    <cellStyle name="0_BOUSHER AMERAT III 47" xfId="10373" xr:uid="{00000000-0005-0000-0000-000075280000}"/>
    <cellStyle name="0_BOUSHER AMERAT III 48" xfId="10374" xr:uid="{00000000-0005-0000-0000-000076280000}"/>
    <cellStyle name="0_BOUSHER AMERAT III 49" xfId="10375" xr:uid="{00000000-0005-0000-0000-000077280000}"/>
    <cellStyle name="0_BOUSHER AMERAT III 5" xfId="10376" xr:uid="{00000000-0005-0000-0000-000078280000}"/>
    <cellStyle name="0_BOUSHER AMERAT III 5 10" xfId="10377" xr:uid="{00000000-0005-0000-0000-000079280000}"/>
    <cellStyle name="0_BOUSHER AMERAT III 5 10 2" xfId="10378" xr:uid="{00000000-0005-0000-0000-00007A280000}"/>
    <cellStyle name="0_BOUSHER AMERAT III 5 10 2 2" xfId="10379" xr:uid="{00000000-0005-0000-0000-00007B280000}"/>
    <cellStyle name="0_BOUSHER AMERAT III 5 10 3" xfId="10380" xr:uid="{00000000-0005-0000-0000-00007C280000}"/>
    <cellStyle name="0_BOUSHER AMERAT III 5 10 3 2" xfId="10381" xr:uid="{00000000-0005-0000-0000-00007D280000}"/>
    <cellStyle name="0_BOUSHER AMERAT III 5 10 4" xfId="10382" xr:uid="{00000000-0005-0000-0000-00007E280000}"/>
    <cellStyle name="0_BOUSHER AMERAT III 5 11" xfId="10383" xr:uid="{00000000-0005-0000-0000-00007F280000}"/>
    <cellStyle name="0_BOUSHER AMERAT III 5 11 2" xfId="10384" xr:uid="{00000000-0005-0000-0000-000080280000}"/>
    <cellStyle name="0_BOUSHER AMERAT III 5 12" xfId="10385" xr:uid="{00000000-0005-0000-0000-000081280000}"/>
    <cellStyle name="0_BOUSHER AMERAT III 5 12 2" xfId="10386" xr:uid="{00000000-0005-0000-0000-000082280000}"/>
    <cellStyle name="0_BOUSHER AMERAT III 5 13" xfId="10387" xr:uid="{00000000-0005-0000-0000-000083280000}"/>
    <cellStyle name="0_BOUSHER AMERAT III 5 14" xfId="10388" xr:uid="{00000000-0005-0000-0000-000084280000}"/>
    <cellStyle name="0_BOUSHER AMERAT III 5 2" xfId="10389" xr:uid="{00000000-0005-0000-0000-000085280000}"/>
    <cellStyle name="0_BOUSHER AMERAT III 5 2 2" xfId="10390" xr:uid="{00000000-0005-0000-0000-000086280000}"/>
    <cellStyle name="0_BOUSHER AMERAT III 5 2 2 2" xfId="10391" xr:uid="{00000000-0005-0000-0000-000087280000}"/>
    <cellStyle name="0_BOUSHER AMERAT III 5 2 2 2 2" xfId="10392" xr:uid="{00000000-0005-0000-0000-000088280000}"/>
    <cellStyle name="0_BOUSHER AMERAT III 5 2 2 2 2 2" xfId="10393" xr:uid="{00000000-0005-0000-0000-000089280000}"/>
    <cellStyle name="0_BOUSHER AMERAT III 5 2 2 2 3" xfId="10394" xr:uid="{00000000-0005-0000-0000-00008A280000}"/>
    <cellStyle name="0_BOUSHER AMERAT III 5 2 2 2 3 2" xfId="10395" xr:uid="{00000000-0005-0000-0000-00008B280000}"/>
    <cellStyle name="0_BOUSHER AMERAT III 5 2 2 2 4" xfId="10396" xr:uid="{00000000-0005-0000-0000-00008C280000}"/>
    <cellStyle name="0_BOUSHER AMERAT III 5 2 2 3" xfId="10397" xr:uid="{00000000-0005-0000-0000-00008D280000}"/>
    <cellStyle name="0_BOUSHER AMERAT III 5 2 2 3 2" xfId="10398" xr:uid="{00000000-0005-0000-0000-00008E280000}"/>
    <cellStyle name="0_BOUSHER AMERAT III 5 2 2 3 2 2" xfId="10399" xr:uid="{00000000-0005-0000-0000-00008F280000}"/>
    <cellStyle name="0_BOUSHER AMERAT III 5 2 2 3 3" xfId="10400" xr:uid="{00000000-0005-0000-0000-000090280000}"/>
    <cellStyle name="0_BOUSHER AMERAT III 5 2 2 3 3 2" xfId="10401" xr:uid="{00000000-0005-0000-0000-000091280000}"/>
    <cellStyle name="0_BOUSHER AMERAT III 5 2 2 3 4" xfId="10402" xr:uid="{00000000-0005-0000-0000-000092280000}"/>
    <cellStyle name="0_BOUSHER AMERAT III 5 2 2 4" xfId="10403" xr:uid="{00000000-0005-0000-0000-000093280000}"/>
    <cellStyle name="0_BOUSHER AMERAT III 5 2 2 4 2" xfId="10404" xr:uid="{00000000-0005-0000-0000-000094280000}"/>
    <cellStyle name="0_BOUSHER AMERAT III 5 2 2 5" xfId="10405" xr:uid="{00000000-0005-0000-0000-000095280000}"/>
    <cellStyle name="0_BOUSHER AMERAT III 5 2 2 5 2" xfId="10406" xr:uid="{00000000-0005-0000-0000-000096280000}"/>
    <cellStyle name="0_BOUSHER AMERAT III 5 2 2 6" xfId="10407" xr:uid="{00000000-0005-0000-0000-000097280000}"/>
    <cellStyle name="0_BOUSHER AMERAT III 5 2 3" xfId="10408" xr:uid="{00000000-0005-0000-0000-000098280000}"/>
    <cellStyle name="0_BOUSHER AMERAT III 5 2 3 2" xfId="10409" xr:uid="{00000000-0005-0000-0000-000099280000}"/>
    <cellStyle name="0_BOUSHER AMERAT III 5 2 3 2 2" xfId="10410" xr:uid="{00000000-0005-0000-0000-00009A280000}"/>
    <cellStyle name="0_BOUSHER AMERAT III 5 2 3 3" xfId="10411" xr:uid="{00000000-0005-0000-0000-00009B280000}"/>
    <cellStyle name="0_BOUSHER AMERAT III 5 2 3 3 2" xfId="10412" xr:uid="{00000000-0005-0000-0000-00009C280000}"/>
    <cellStyle name="0_BOUSHER AMERAT III 5 2 3 4" xfId="10413" xr:uid="{00000000-0005-0000-0000-00009D280000}"/>
    <cellStyle name="0_BOUSHER AMERAT III 5 2 4" xfId="10414" xr:uid="{00000000-0005-0000-0000-00009E280000}"/>
    <cellStyle name="0_BOUSHER AMERAT III 5 2 4 2" xfId="10415" xr:uid="{00000000-0005-0000-0000-00009F280000}"/>
    <cellStyle name="0_BOUSHER AMERAT III 5 2 4 2 2" xfId="10416" xr:uid="{00000000-0005-0000-0000-0000A0280000}"/>
    <cellStyle name="0_BOUSHER AMERAT III 5 2 4 3" xfId="10417" xr:uid="{00000000-0005-0000-0000-0000A1280000}"/>
    <cellStyle name="0_BOUSHER AMERAT III 5 2 4 3 2" xfId="10418" xr:uid="{00000000-0005-0000-0000-0000A2280000}"/>
    <cellStyle name="0_BOUSHER AMERAT III 5 2 4 4" xfId="10419" xr:uid="{00000000-0005-0000-0000-0000A3280000}"/>
    <cellStyle name="0_BOUSHER AMERAT III 5 2 5" xfId="10420" xr:uid="{00000000-0005-0000-0000-0000A4280000}"/>
    <cellStyle name="0_BOUSHER AMERAT III 5 2 5 2" xfId="10421" xr:uid="{00000000-0005-0000-0000-0000A5280000}"/>
    <cellStyle name="0_BOUSHER AMERAT III 5 2 5 2 2" xfId="10422" xr:uid="{00000000-0005-0000-0000-0000A6280000}"/>
    <cellStyle name="0_BOUSHER AMERAT III 5 2 5 3" xfId="10423" xr:uid="{00000000-0005-0000-0000-0000A7280000}"/>
    <cellStyle name="0_BOUSHER AMERAT III 5 2 5 3 2" xfId="10424" xr:uid="{00000000-0005-0000-0000-0000A8280000}"/>
    <cellStyle name="0_BOUSHER AMERAT III 5 2 5 4" xfId="10425" xr:uid="{00000000-0005-0000-0000-0000A9280000}"/>
    <cellStyle name="0_BOUSHER AMERAT III 5 2 6" xfId="10426" xr:uid="{00000000-0005-0000-0000-0000AA280000}"/>
    <cellStyle name="0_BOUSHER AMERAT III 5 2 6 2" xfId="10427" xr:uid="{00000000-0005-0000-0000-0000AB280000}"/>
    <cellStyle name="0_BOUSHER AMERAT III 5 2 7" xfId="10428" xr:uid="{00000000-0005-0000-0000-0000AC280000}"/>
    <cellStyle name="0_BOUSHER AMERAT III 5 2 7 2" xfId="10429" xr:uid="{00000000-0005-0000-0000-0000AD280000}"/>
    <cellStyle name="0_BOUSHER AMERAT III 5 2 8" xfId="10430" xr:uid="{00000000-0005-0000-0000-0000AE280000}"/>
    <cellStyle name="0_BOUSHER AMERAT III 5 3" xfId="10431" xr:uid="{00000000-0005-0000-0000-0000AF280000}"/>
    <cellStyle name="0_BOUSHER AMERAT III 5 3 2" xfId="10432" xr:uid="{00000000-0005-0000-0000-0000B0280000}"/>
    <cellStyle name="0_BOUSHER AMERAT III 5 3 2 2" xfId="10433" xr:uid="{00000000-0005-0000-0000-0000B1280000}"/>
    <cellStyle name="0_BOUSHER AMERAT III 5 3 2 2 2" xfId="10434" xr:uid="{00000000-0005-0000-0000-0000B2280000}"/>
    <cellStyle name="0_BOUSHER AMERAT III 5 3 2 2 2 2" xfId="10435" xr:uid="{00000000-0005-0000-0000-0000B3280000}"/>
    <cellStyle name="0_BOUSHER AMERAT III 5 3 2 2 3" xfId="10436" xr:uid="{00000000-0005-0000-0000-0000B4280000}"/>
    <cellStyle name="0_BOUSHER AMERAT III 5 3 2 2 3 2" xfId="10437" xr:uid="{00000000-0005-0000-0000-0000B5280000}"/>
    <cellStyle name="0_BOUSHER AMERAT III 5 3 2 2 4" xfId="10438" xr:uid="{00000000-0005-0000-0000-0000B6280000}"/>
    <cellStyle name="0_BOUSHER AMERAT III 5 3 2 3" xfId="10439" xr:uid="{00000000-0005-0000-0000-0000B7280000}"/>
    <cellStyle name="0_BOUSHER AMERAT III 5 3 2 3 2" xfId="10440" xr:uid="{00000000-0005-0000-0000-0000B8280000}"/>
    <cellStyle name="0_BOUSHER AMERAT III 5 3 2 3 2 2" xfId="10441" xr:uid="{00000000-0005-0000-0000-0000B9280000}"/>
    <cellStyle name="0_BOUSHER AMERAT III 5 3 2 3 3" xfId="10442" xr:uid="{00000000-0005-0000-0000-0000BA280000}"/>
    <cellStyle name="0_BOUSHER AMERAT III 5 3 2 3 3 2" xfId="10443" xr:uid="{00000000-0005-0000-0000-0000BB280000}"/>
    <cellStyle name="0_BOUSHER AMERAT III 5 3 2 3 4" xfId="10444" xr:uid="{00000000-0005-0000-0000-0000BC280000}"/>
    <cellStyle name="0_BOUSHER AMERAT III 5 3 2 4" xfId="10445" xr:uid="{00000000-0005-0000-0000-0000BD280000}"/>
    <cellStyle name="0_BOUSHER AMERAT III 5 3 2 4 2" xfId="10446" xr:uid="{00000000-0005-0000-0000-0000BE280000}"/>
    <cellStyle name="0_BOUSHER AMERAT III 5 3 2 5" xfId="10447" xr:uid="{00000000-0005-0000-0000-0000BF280000}"/>
    <cellStyle name="0_BOUSHER AMERAT III 5 3 2 5 2" xfId="10448" xr:uid="{00000000-0005-0000-0000-0000C0280000}"/>
    <cellStyle name="0_BOUSHER AMERAT III 5 3 2 6" xfId="10449" xr:uid="{00000000-0005-0000-0000-0000C1280000}"/>
    <cellStyle name="0_BOUSHER AMERAT III 5 3 3" xfId="10450" xr:uid="{00000000-0005-0000-0000-0000C2280000}"/>
    <cellStyle name="0_BOUSHER AMERAT III 5 3 3 2" xfId="10451" xr:uid="{00000000-0005-0000-0000-0000C3280000}"/>
    <cellStyle name="0_BOUSHER AMERAT III 5 3 3 2 2" xfId="10452" xr:uid="{00000000-0005-0000-0000-0000C4280000}"/>
    <cellStyle name="0_BOUSHER AMERAT III 5 3 3 3" xfId="10453" xr:uid="{00000000-0005-0000-0000-0000C5280000}"/>
    <cellStyle name="0_BOUSHER AMERAT III 5 3 3 3 2" xfId="10454" xr:uid="{00000000-0005-0000-0000-0000C6280000}"/>
    <cellStyle name="0_BOUSHER AMERAT III 5 3 3 4" xfId="10455" xr:uid="{00000000-0005-0000-0000-0000C7280000}"/>
    <cellStyle name="0_BOUSHER AMERAT III 5 3 4" xfId="10456" xr:uid="{00000000-0005-0000-0000-0000C8280000}"/>
    <cellStyle name="0_BOUSHER AMERAT III 5 3 4 2" xfId="10457" xr:uid="{00000000-0005-0000-0000-0000C9280000}"/>
    <cellStyle name="0_BOUSHER AMERAT III 5 3 4 2 2" xfId="10458" xr:uid="{00000000-0005-0000-0000-0000CA280000}"/>
    <cellStyle name="0_BOUSHER AMERAT III 5 3 4 3" xfId="10459" xr:uid="{00000000-0005-0000-0000-0000CB280000}"/>
    <cellStyle name="0_BOUSHER AMERAT III 5 3 4 3 2" xfId="10460" xr:uid="{00000000-0005-0000-0000-0000CC280000}"/>
    <cellStyle name="0_BOUSHER AMERAT III 5 3 4 4" xfId="10461" xr:uid="{00000000-0005-0000-0000-0000CD280000}"/>
    <cellStyle name="0_BOUSHER AMERAT III 5 3 5" xfId="10462" xr:uid="{00000000-0005-0000-0000-0000CE280000}"/>
    <cellStyle name="0_BOUSHER AMERAT III 5 3 5 2" xfId="10463" xr:uid="{00000000-0005-0000-0000-0000CF280000}"/>
    <cellStyle name="0_BOUSHER AMERAT III 5 3 5 2 2" xfId="10464" xr:uid="{00000000-0005-0000-0000-0000D0280000}"/>
    <cellStyle name="0_BOUSHER AMERAT III 5 3 5 3" xfId="10465" xr:uid="{00000000-0005-0000-0000-0000D1280000}"/>
    <cellStyle name="0_BOUSHER AMERAT III 5 3 5 3 2" xfId="10466" xr:uid="{00000000-0005-0000-0000-0000D2280000}"/>
    <cellStyle name="0_BOUSHER AMERAT III 5 3 5 4" xfId="10467" xr:uid="{00000000-0005-0000-0000-0000D3280000}"/>
    <cellStyle name="0_BOUSHER AMERAT III 5 3 6" xfId="10468" xr:uid="{00000000-0005-0000-0000-0000D4280000}"/>
    <cellStyle name="0_BOUSHER AMERAT III 5 3 6 2" xfId="10469" xr:uid="{00000000-0005-0000-0000-0000D5280000}"/>
    <cellStyle name="0_BOUSHER AMERAT III 5 3 7" xfId="10470" xr:uid="{00000000-0005-0000-0000-0000D6280000}"/>
    <cellStyle name="0_BOUSHER AMERAT III 5 3 7 2" xfId="10471" xr:uid="{00000000-0005-0000-0000-0000D7280000}"/>
    <cellStyle name="0_BOUSHER AMERAT III 5 3 8" xfId="10472" xr:uid="{00000000-0005-0000-0000-0000D8280000}"/>
    <cellStyle name="0_BOUSHER AMERAT III 5 4" xfId="10473" xr:uid="{00000000-0005-0000-0000-0000D9280000}"/>
    <cellStyle name="0_BOUSHER AMERAT III 5 4 2" xfId="10474" xr:uid="{00000000-0005-0000-0000-0000DA280000}"/>
    <cellStyle name="0_BOUSHER AMERAT III 5 4 2 2" xfId="10475" xr:uid="{00000000-0005-0000-0000-0000DB280000}"/>
    <cellStyle name="0_BOUSHER AMERAT III 5 4 2 2 2" xfId="10476" xr:uid="{00000000-0005-0000-0000-0000DC280000}"/>
    <cellStyle name="0_BOUSHER AMERAT III 5 4 2 2 2 2" xfId="10477" xr:uid="{00000000-0005-0000-0000-0000DD280000}"/>
    <cellStyle name="0_BOUSHER AMERAT III 5 4 2 2 3" xfId="10478" xr:uid="{00000000-0005-0000-0000-0000DE280000}"/>
    <cellStyle name="0_BOUSHER AMERAT III 5 4 2 2 3 2" xfId="10479" xr:uid="{00000000-0005-0000-0000-0000DF280000}"/>
    <cellStyle name="0_BOUSHER AMERAT III 5 4 2 2 4" xfId="10480" xr:uid="{00000000-0005-0000-0000-0000E0280000}"/>
    <cellStyle name="0_BOUSHER AMERAT III 5 4 2 3" xfId="10481" xr:uid="{00000000-0005-0000-0000-0000E1280000}"/>
    <cellStyle name="0_BOUSHER AMERAT III 5 4 2 3 2" xfId="10482" xr:uid="{00000000-0005-0000-0000-0000E2280000}"/>
    <cellStyle name="0_BOUSHER AMERAT III 5 4 2 3 2 2" xfId="10483" xr:uid="{00000000-0005-0000-0000-0000E3280000}"/>
    <cellStyle name="0_BOUSHER AMERAT III 5 4 2 3 3" xfId="10484" xr:uid="{00000000-0005-0000-0000-0000E4280000}"/>
    <cellStyle name="0_BOUSHER AMERAT III 5 4 2 3 3 2" xfId="10485" xr:uid="{00000000-0005-0000-0000-0000E5280000}"/>
    <cellStyle name="0_BOUSHER AMERAT III 5 4 2 3 4" xfId="10486" xr:uid="{00000000-0005-0000-0000-0000E6280000}"/>
    <cellStyle name="0_BOUSHER AMERAT III 5 4 2 4" xfId="10487" xr:uid="{00000000-0005-0000-0000-0000E7280000}"/>
    <cellStyle name="0_BOUSHER AMERAT III 5 4 2 4 2" xfId="10488" xr:uid="{00000000-0005-0000-0000-0000E8280000}"/>
    <cellStyle name="0_BOUSHER AMERAT III 5 4 2 5" xfId="10489" xr:uid="{00000000-0005-0000-0000-0000E9280000}"/>
    <cellStyle name="0_BOUSHER AMERAT III 5 4 2 5 2" xfId="10490" xr:uid="{00000000-0005-0000-0000-0000EA280000}"/>
    <cellStyle name="0_BOUSHER AMERAT III 5 4 2 6" xfId="10491" xr:uid="{00000000-0005-0000-0000-0000EB280000}"/>
    <cellStyle name="0_BOUSHER AMERAT III 5 4 3" xfId="10492" xr:uid="{00000000-0005-0000-0000-0000EC280000}"/>
    <cellStyle name="0_BOUSHER AMERAT III 5 4 3 2" xfId="10493" xr:uid="{00000000-0005-0000-0000-0000ED280000}"/>
    <cellStyle name="0_BOUSHER AMERAT III 5 4 3 2 2" xfId="10494" xr:uid="{00000000-0005-0000-0000-0000EE280000}"/>
    <cellStyle name="0_BOUSHER AMERAT III 5 4 3 3" xfId="10495" xr:uid="{00000000-0005-0000-0000-0000EF280000}"/>
    <cellStyle name="0_BOUSHER AMERAT III 5 4 3 3 2" xfId="10496" xr:uid="{00000000-0005-0000-0000-0000F0280000}"/>
    <cellStyle name="0_BOUSHER AMERAT III 5 4 3 4" xfId="10497" xr:uid="{00000000-0005-0000-0000-0000F1280000}"/>
    <cellStyle name="0_BOUSHER AMERAT III 5 4 4" xfId="10498" xr:uid="{00000000-0005-0000-0000-0000F2280000}"/>
    <cellStyle name="0_BOUSHER AMERAT III 5 4 4 2" xfId="10499" xr:uid="{00000000-0005-0000-0000-0000F3280000}"/>
    <cellStyle name="0_BOUSHER AMERAT III 5 4 4 2 2" xfId="10500" xr:uid="{00000000-0005-0000-0000-0000F4280000}"/>
    <cellStyle name="0_BOUSHER AMERAT III 5 4 4 3" xfId="10501" xr:uid="{00000000-0005-0000-0000-0000F5280000}"/>
    <cellStyle name="0_BOUSHER AMERAT III 5 4 4 3 2" xfId="10502" xr:uid="{00000000-0005-0000-0000-0000F6280000}"/>
    <cellStyle name="0_BOUSHER AMERAT III 5 4 4 4" xfId="10503" xr:uid="{00000000-0005-0000-0000-0000F7280000}"/>
    <cellStyle name="0_BOUSHER AMERAT III 5 4 5" xfId="10504" xr:uid="{00000000-0005-0000-0000-0000F8280000}"/>
    <cellStyle name="0_BOUSHER AMERAT III 5 4 5 2" xfId="10505" xr:uid="{00000000-0005-0000-0000-0000F9280000}"/>
    <cellStyle name="0_BOUSHER AMERAT III 5 4 5 2 2" xfId="10506" xr:uid="{00000000-0005-0000-0000-0000FA280000}"/>
    <cellStyle name="0_BOUSHER AMERAT III 5 4 5 3" xfId="10507" xr:uid="{00000000-0005-0000-0000-0000FB280000}"/>
    <cellStyle name="0_BOUSHER AMERAT III 5 4 5 3 2" xfId="10508" xr:uid="{00000000-0005-0000-0000-0000FC280000}"/>
    <cellStyle name="0_BOUSHER AMERAT III 5 4 5 4" xfId="10509" xr:uid="{00000000-0005-0000-0000-0000FD280000}"/>
    <cellStyle name="0_BOUSHER AMERAT III 5 4 6" xfId="10510" xr:uid="{00000000-0005-0000-0000-0000FE280000}"/>
    <cellStyle name="0_BOUSHER AMERAT III 5 4 6 2" xfId="10511" xr:uid="{00000000-0005-0000-0000-0000FF280000}"/>
    <cellStyle name="0_BOUSHER AMERAT III 5 4 7" xfId="10512" xr:uid="{00000000-0005-0000-0000-000000290000}"/>
    <cellStyle name="0_BOUSHER AMERAT III 5 4 7 2" xfId="10513" xr:uid="{00000000-0005-0000-0000-000001290000}"/>
    <cellStyle name="0_BOUSHER AMERAT III 5 4 8" xfId="10514" xr:uid="{00000000-0005-0000-0000-000002290000}"/>
    <cellStyle name="0_BOUSHER AMERAT III 5 5" xfId="10515" xr:uid="{00000000-0005-0000-0000-000003290000}"/>
    <cellStyle name="0_BOUSHER AMERAT III 5 5 2" xfId="10516" xr:uid="{00000000-0005-0000-0000-000004290000}"/>
    <cellStyle name="0_BOUSHER AMERAT III 5 5 2 2" xfId="10517" xr:uid="{00000000-0005-0000-0000-000005290000}"/>
    <cellStyle name="0_BOUSHER AMERAT III 5 5 2 2 2" xfId="10518" xr:uid="{00000000-0005-0000-0000-000006290000}"/>
    <cellStyle name="0_BOUSHER AMERAT III 5 5 2 2 2 2" xfId="10519" xr:uid="{00000000-0005-0000-0000-000007290000}"/>
    <cellStyle name="0_BOUSHER AMERAT III 5 5 2 2 3" xfId="10520" xr:uid="{00000000-0005-0000-0000-000008290000}"/>
    <cellStyle name="0_BOUSHER AMERAT III 5 5 2 2 3 2" xfId="10521" xr:uid="{00000000-0005-0000-0000-000009290000}"/>
    <cellStyle name="0_BOUSHER AMERAT III 5 5 2 2 4" xfId="10522" xr:uid="{00000000-0005-0000-0000-00000A290000}"/>
    <cellStyle name="0_BOUSHER AMERAT III 5 5 2 3" xfId="10523" xr:uid="{00000000-0005-0000-0000-00000B290000}"/>
    <cellStyle name="0_BOUSHER AMERAT III 5 5 2 3 2" xfId="10524" xr:uid="{00000000-0005-0000-0000-00000C290000}"/>
    <cellStyle name="0_BOUSHER AMERAT III 5 5 2 3 2 2" xfId="10525" xr:uid="{00000000-0005-0000-0000-00000D290000}"/>
    <cellStyle name="0_BOUSHER AMERAT III 5 5 2 3 3" xfId="10526" xr:uid="{00000000-0005-0000-0000-00000E290000}"/>
    <cellStyle name="0_BOUSHER AMERAT III 5 5 2 3 3 2" xfId="10527" xr:uid="{00000000-0005-0000-0000-00000F290000}"/>
    <cellStyle name="0_BOUSHER AMERAT III 5 5 2 3 4" xfId="10528" xr:uid="{00000000-0005-0000-0000-000010290000}"/>
    <cellStyle name="0_BOUSHER AMERAT III 5 5 2 4" xfId="10529" xr:uid="{00000000-0005-0000-0000-000011290000}"/>
    <cellStyle name="0_BOUSHER AMERAT III 5 5 2 4 2" xfId="10530" xr:uid="{00000000-0005-0000-0000-000012290000}"/>
    <cellStyle name="0_BOUSHER AMERAT III 5 5 2 5" xfId="10531" xr:uid="{00000000-0005-0000-0000-000013290000}"/>
    <cellStyle name="0_BOUSHER AMERAT III 5 5 2 5 2" xfId="10532" xr:uid="{00000000-0005-0000-0000-000014290000}"/>
    <cellStyle name="0_BOUSHER AMERAT III 5 5 2 6" xfId="10533" xr:uid="{00000000-0005-0000-0000-000015290000}"/>
    <cellStyle name="0_BOUSHER AMERAT III 5 5 3" xfId="10534" xr:uid="{00000000-0005-0000-0000-000016290000}"/>
    <cellStyle name="0_BOUSHER AMERAT III 5 5 3 2" xfId="10535" xr:uid="{00000000-0005-0000-0000-000017290000}"/>
    <cellStyle name="0_BOUSHER AMERAT III 5 5 3 2 2" xfId="10536" xr:uid="{00000000-0005-0000-0000-000018290000}"/>
    <cellStyle name="0_BOUSHER AMERAT III 5 5 3 3" xfId="10537" xr:uid="{00000000-0005-0000-0000-000019290000}"/>
    <cellStyle name="0_BOUSHER AMERAT III 5 5 3 3 2" xfId="10538" xr:uid="{00000000-0005-0000-0000-00001A290000}"/>
    <cellStyle name="0_BOUSHER AMERAT III 5 5 3 4" xfId="10539" xr:uid="{00000000-0005-0000-0000-00001B290000}"/>
    <cellStyle name="0_BOUSHER AMERAT III 5 5 4" xfId="10540" xr:uid="{00000000-0005-0000-0000-00001C290000}"/>
    <cellStyle name="0_BOUSHER AMERAT III 5 5 4 2" xfId="10541" xr:uid="{00000000-0005-0000-0000-00001D290000}"/>
    <cellStyle name="0_BOUSHER AMERAT III 5 5 4 2 2" xfId="10542" xr:uid="{00000000-0005-0000-0000-00001E290000}"/>
    <cellStyle name="0_BOUSHER AMERAT III 5 5 4 3" xfId="10543" xr:uid="{00000000-0005-0000-0000-00001F290000}"/>
    <cellStyle name="0_BOUSHER AMERAT III 5 5 4 3 2" xfId="10544" xr:uid="{00000000-0005-0000-0000-000020290000}"/>
    <cellStyle name="0_BOUSHER AMERAT III 5 5 4 4" xfId="10545" xr:uid="{00000000-0005-0000-0000-000021290000}"/>
    <cellStyle name="0_BOUSHER AMERAT III 5 5 5" xfId="10546" xr:uid="{00000000-0005-0000-0000-000022290000}"/>
    <cellStyle name="0_BOUSHER AMERAT III 5 5 5 2" xfId="10547" xr:uid="{00000000-0005-0000-0000-000023290000}"/>
    <cellStyle name="0_BOUSHER AMERAT III 5 5 5 2 2" xfId="10548" xr:uid="{00000000-0005-0000-0000-000024290000}"/>
    <cellStyle name="0_BOUSHER AMERAT III 5 5 5 3" xfId="10549" xr:uid="{00000000-0005-0000-0000-000025290000}"/>
    <cellStyle name="0_BOUSHER AMERAT III 5 5 5 3 2" xfId="10550" xr:uid="{00000000-0005-0000-0000-000026290000}"/>
    <cellStyle name="0_BOUSHER AMERAT III 5 5 5 4" xfId="10551" xr:uid="{00000000-0005-0000-0000-000027290000}"/>
    <cellStyle name="0_BOUSHER AMERAT III 5 5 6" xfId="10552" xr:uid="{00000000-0005-0000-0000-000028290000}"/>
    <cellStyle name="0_BOUSHER AMERAT III 5 5 6 2" xfId="10553" xr:uid="{00000000-0005-0000-0000-000029290000}"/>
    <cellStyle name="0_BOUSHER AMERAT III 5 5 7" xfId="10554" xr:uid="{00000000-0005-0000-0000-00002A290000}"/>
    <cellStyle name="0_BOUSHER AMERAT III 5 5 7 2" xfId="10555" xr:uid="{00000000-0005-0000-0000-00002B290000}"/>
    <cellStyle name="0_BOUSHER AMERAT III 5 5 8" xfId="10556" xr:uid="{00000000-0005-0000-0000-00002C290000}"/>
    <cellStyle name="0_BOUSHER AMERAT III 5 6" xfId="10557" xr:uid="{00000000-0005-0000-0000-00002D290000}"/>
    <cellStyle name="0_BOUSHER AMERAT III 5 6 2" xfId="10558" xr:uid="{00000000-0005-0000-0000-00002E290000}"/>
    <cellStyle name="0_BOUSHER AMERAT III 5 6 2 2" xfId="10559" xr:uid="{00000000-0005-0000-0000-00002F290000}"/>
    <cellStyle name="0_BOUSHER AMERAT III 5 6 2 2 2" xfId="10560" xr:uid="{00000000-0005-0000-0000-000030290000}"/>
    <cellStyle name="0_BOUSHER AMERAT III 5 6 2 2 2 2" xfId="10561" xr:uid="{00000000-0005-0000-0000-000031290000}"/>
    <cellStyle name="0_BOUSHER AMERAT III 5 6 2 2 3" xfId="10562" xr:uid="{00000000-0005-0000-0000-000032290000}"/>
    <cellStyle name="0_BOUSHER AMERAT III 5 6 2 2 3 2" xfId="10563" xr:uid="{00000000-0005-0000-0000-000033290000}"/>
    <cellStyle name="0_BOUSHER AMERAT III 5 6 2 2 4" xfId="10564" xr:uid="{00000000-0005-0000-0000-000034290000}"/>
    <cellStyle name="0_BOUSHER AMERAT III 5 6 2 3" xfId="10565" xr:uid="{00000000-0005-0000-0000-000035290000}"/>
    <cellStyle name="0_BOUSHER AMERAT III 5 6 2 3 2" xfId="10566" xr:uid="{00000000-0005-0000-0000-000036290000}"/>
    <cellStyle name="0_BOUSHER AMERAT III 5 6 2 3 2 2" xfId="10567" xr:uid="{00000000-0005-0000-0000-000037290000}"/>
    <cellStyle name="0_BOUSHER AMERAT III 5 6 2 3 3" xfId="10568" xr:uid="{00000000-0005-0000-0000-000038290000}"/>
    <cellStyle name="0_BOUSHER AMERAT III 5 6 2 3 3 2" xfId="10569" xr:uid="{00000000-0005-0000-0000-000039290000}"/>
    <cellStyle name="0_BOUSHER AMERAT III 5 6 2 3 4" xfId="10570" xr:uid="{00000000-0005-0000-0000-00003A290000}"/>
    <cellStyle name="0_BOUSHER AMERAT III 5 6 2 4" xfId="10571" xr:uid="{00000000-0005-0000-0000-00003B290000}"/>
    <cellStyle name="0_BOUSHER AMERAT III 5 6 2 4 2" xfId="10572" xr:uid="{00000000-0005-0000-0000-00003C290000}"/>
    <cellStyle name="0_BOUSHER AMERAT III 5 6 2 5" xfId="10573" xr:uid="{00000000-0005-0000-0000-00003D290000}"/>
    <cellStyle name="0_BOUSHER AMERAT III 5 6 2 5 2" xfId="10574" xr:uid="{00000000-0005-0000-0000-00003E290000}"/>
    <cellStyle name="0_BOUSHER AMERAT III 5 6 2 6" xfId="10575" xr:uid="{00000000-0005-0000-0000-00003F290000}"/>
    <cellStyle name="0_BOUSHER AMERAT III 5 6 3" xfId="10576" xr:uid="{00000000-0005-0000-0000-000040290000}"/>
    <cellStyle name="0_BOUSHER AMERAT III 5 6 3 2" xfId="10577" xr:uid="{00000000-0005-0000-0000-000041290000}"/>
    <cellStyle name="0_BOUSHER AMERAT III 5 6 3 2 2" xfId="10578" xr:uid="{00000000-0005-0000-0000-000042290000}"/>
    <cellStyle name="0_BOUSHER AMERAT III 5 6 3 3" xfId="10579" xr:uid="{00000000-0005-0000-0000-000043290000}"/>
    <cellStyle name="0_BOUSHER AMERAT III 5 6 3 3 2" xfId="10580" xr:uid="{00000000-0005-0000-0000-000044290000}"/>
    <cellStyle name="0_BOUSHER AMERAT III 5 6 3 4" xfId="10581" xr:uid="{00000000-0005-0000-0000-000045290000}"/>
    <cellStyle name="0_BOUSHER AMERAT III 5 6 4" xfId="10582" xr:uid="{00000000-0005-0000-0000-000046290000}"/>
    <cellStyle name="0_BOUSHER AMERAT III 5 6 4 2" xfId="10583" xr:uid="{00000000-0005-0000-0000-000047290000}"/>
    <cellStyle name="0_BOUSHER AMERAT III 5 6 4 2 2" xfId="10584" xr:uid="{00000000-0005-0000-0000-000048290000}"/>
    <cellStyle name="0_BOUSHER AMERAT III 5 6 4 3" xfId="10585" xr:uid="{00000000-0005-0000-0000-000049290000}"/>
    <cellStyle name="0_BOUSHER AMERAT III 5 6 4 3 2" xfId="10586" xr:uid="{00000000-0005-0000-0000-00004A290000}"/>
    <cellStyle name="0_BOUSHER AMERAT III 5 6 4 4" xfId="10587" xr:uid="{00000000-0005-0000-0000-00004B290000}"/>
    <cellStyle name="0_BOUSHER AMERAT III 5 6 5" xfId="10588" xr:uid="{00000000-0005-0000-0000-00004C290000}"/>
    <cellStyle name="0_BOUSHER AMERAT III 5 6 5 2" xfId="10589" xr:uid="{00000000-0005-0000-0000-00004D290000}"/>
    <cellStyle name="0_BOUSHER AMERAT III 5 6 5 2 2" xfId="10590" xr:uid="{00000000-0005-0000-0000-00004E290000}"/>
    <cellStyle name="0_BOUSHER AMERAT III 5 6 5 3" xfId="10591" xr:uid="{00000000-0005-0000-0000-00004F290000}"/>
    <cellStyle name="0_BOUSHER AMERAT III 5 6 5 3 2" xfId="10592" xr:uid="{00000000-0005-0000-0000-000050290000}"/>
    <cellStyle name="0_BOUSHER AMERAT III 5 6 5 4" xfId="10593" xr:uid="{00000000-0005-0000-0000-000051290000}"/>
    <cellStyle name="0_BOUSHER AMERAT III 5 6 6" xfId="10594" xr:uid="{00000000-0005-0000-0000-000052290000}"/>
    <cellStyle name="0_BOUSHER AMERAT III 5 6 6 2" xfId="10595" xr:uid="{00000000-0005-0000-0000-000053290000}"/>
    <cellStyle name="0_BOUSHER AMERAT III 5 6 7" xfId="10596" xr:uid="{00000000-0005-0000-0000-000054290000}"/>
    <cellStyle name="0_BOUSHER AMERAT III 5 6 7 2" xfId="10597" xr:uid="{00000000-0005-0000-0000-000055290000}"/>
    <cellStyle name="0_BOUSHER AMERAT III 5 6 8" xfId="10598" xr:uid="{00000000-0005-0000-0000-000056290000}"/>
    <cellStyle name="0_BOUSHER AMERAT III 5 7" xfId="10599" xr:uid="{00000000-0005-0000-0000-000057290000}"/>
    <cellStyle name="0_BOUSHER AMERAT III 5 7 2" xfId="10600" xr:uid="{00000000-0005-0000-0000-000058290000}"/>
    <cellStyle name="0_BOUSHER AMERAT III 5 7 2 2" xfId="10601" xr:uid="{00000000-0005-0000-0000-000059290000}"/>
    <cellStyle name="0_BOUSHER AMERAT III 5 7 2 2 2" xfId="10602" xr:uid="{00000000-0005-0000-0000-00005A290000}"/>
    <cellStyle name="0_BOUSHER AMERAT III 5 7 2 3" xfId="10603" xr:uid="{00000000-0005-0000-0000-00005B290000}"/>
    <cellStyle name="0_BOUSHER AMERAT III 5 7 2 3 2" xfId="10604" xr:uid="{00000000-0005-0000-0000-00005C290000}"/>
    <cellStyle name="0_BOUSHER AMERAT III 5 7 2 4" xfId="10605" xr:uid="{00000000-0005-0000-0000-00005D290000}"/>
    <cellStyle name="0_BOUSHER AMERAT III 5 7 3" xfId="10606" xr:uid="{00000000-0005-0000-0000-00005E290000}"/>
    <cellStyle name="0_BOUSHER AMERAT III 5 7 3 2" xfId="10607" xr:uid="{00000000-0005-0000-0000-00005F290000}"/>
    <cellStyle name="0_BOUSHER AMERAT III 5 7 3 2 2" xfId="10608" xr:uid="{00000000-0005-0000-0000-000060290000}"/>
    <cellStyle name="0_BOUSHER AMERAT III 5 7 3 3" xfId="10609" xr:uid="{00000000-0005-0000-0000-000061290000}"/>
    <cellStyle name="0_BOUSHER AMERAT III 5 7 3 3 2" xfId="10610" xr:uid="{00000000-0005-0000-0000-000062290000}"/>
    <cellStyle name="0_BOUSHER AMERAT III 5 7 3 4" xfId="10611" xr:uid="{00000000-0005-0000-0000-000063290000}"/>
    <cellStyle name="0_BOUSHER AMERAT III 5 7 4" xfId="10612" xr:uid="{00000000-0005-0000-0000-000064290000}"/>
    <cellStyle name="0_BOUSHER AMERAT III 5 7 4 2" xfId="10613" xr:uid="{00000000-0005-0000-0000-000065290000}"/>
    <cellStyle name="0_BOUSHER AMERAT III 5 7 5" xfId="10614" xr:uid="{00000000-0005-0000-0000-000066290000}"/>
    <cellStyle name="0_BOUSHER AMERAT III 5 7 5 2" xfId="10615" xr:uid="{00000000-0005-0000-0000-000067290000}"/>
    <cellStyle name="0_BOUSHER AMERAT III 5 7 6" xfId="10616" xr:uid="{00000000-0005-0000-0000-000068290000}"/>
    <cellStyle name="0_BOUSHER AMERAT III 5 8" xfId="10617" xr:uid="{00000000-0005-0000-0000-000069290000}"/>
    <cellStyle name="0_BOUSHER AMERAT III 5 8 2" xfId="10618" xr:uid="{00000000-0005-0000-0000-00006A290000}"/>
    <cellStyle name="0_BOUSHER AMERAT III 5 8 2 2" xfId="10619" xr:uid="{00000000-0005-0000-0000-00006B290000}"/>
    <cellStyle name="0_BOUSHER AMERAT III 5 8 3" xfId="10620" xr:uid="{00000000-0005-0000-0000-00006C290000}"/>
    <cellStyle name="0_BOUSHER AMERAT III 5 8 3 2" xfId="10621" xr:uid="{00000000-0005-0000-0000-00006D290000}"/>
    <cellStyle name="0_BOUSHER AMERAT III 5 8 4" xfId="10622" xr:uid="{00000000-0005-0000-0000-00006E290000}"/>
    <cellStyle name="0_BOUSHER AMERAT III 5 9" xfId="10623" xr:uid="{00000000-0005-0000-0000-00006F290000}"/>
    <cellStyle name="0_BOUSHER AMERAT III 5 9 2" xfId="10624" xr:uid="{00000000-0005-0000-0000-000070290000}"/>
    <cellStyle name="0_BOUSHER AMERAT III 5 9 2 2" xfId="10625" xr:uid="{00000000-0005-0000-0000-000071290000}"/>
    <cellStyle name="0_BOUSHER AMERAT III 5 9 3" xfId="10626" xr:uid="{00000000-0005-0000-0000-000072290000}"/>
    <cellStyle name="0_BOUSHER AMERAT III 5 9 3 2" xfId="10627" xr:uid="{00000000-0005-0000-0000-000073290000}"/>
    <cellStyle name="0_BOUSHER AMERAT III 5 9 4" xfId="10628" xr:uid="{00000000-0005-0000-0000-000074290000}"/>
    <cellStyle name="0_BOUSHER AMERAT III 50" xfId="10629" xr:uid="{00000000-0005-0000-0000-000075290000}"/>
    <cellStyle name="0_BOUSHER AMERAT III 51" xfId="10630" xr:uid="{00000000-0005-0000-0000-000076290000}"/>
    <cellStyle name="0_BOUSHER AMERAT III 52" xfId="10631" xr:uid="{00000000-0005-0000-0000-000077290000}"/>
    <cellStyle name="0_BOUSHER AMERAT III 53" xfId="10632" xr:uid="{00000000-0005-0000-0000-000078290000}"/>
    <cellStyle name="0_BOUSHER AMERAT III 54" xfId="10633" xr:uid="{00000000-0005-0000-0000-000079290000}"/>
    <cellStyle name="0_BOUSHER AMERAT III 55" xfId="10634" xr:uid="{00000000-0005-0000-0000-00007A290000}"/>
    <cellStyle name="0_BOUSHER AMERAT III 56" xfId="10635" xr:uid="{00000000-0005-0000-0000-00007B290000}"/>
    <cellStyle name="0_BOUSHER AMERAT III 57" xfId="10636" xr:uid="{00000000-0005-0000-0000-00007C290000}"/>
    <cellStyle name="0_BOUSHER AMERAT III 58" xfId="10637" xr:uid="{00000000-0005-0000-0000-00007D290000}"/>
    <cellStyle name="0_BOUSHER AMERAT III 59" xfId="10638" xr:uid="{00000000-0005-0000-0000-00007E290000}"/>
    <cellStyle name="0_BOUSHER AMERAT III 6" xfId="10639" xr:uid="{00000000-0005-0000-0000-00007F290000}"/>
    <cellStyle name="0_BOUSHER AMERAT III 6 2" xfId="10640" xr:uid="{00000000-0005-0000-0000-000080290000}"/>
    <cellStyle name="0_BOUSHER AMERAT III 6 2 2" xfId="10641" xr:uid="{00000000-0005-0000-0000-000081290000}"/>
    <cellStyle name="0_BOUSHER AMERAT III 6 2 2 2" xfId="10642" xr:uid="{00000000-0005-0000-0000-000082290000}"/>
    <cellStyle name="0_BOUSHER AMERAT III 6 2 2 2 2" xfId="10643" xr:uid="{00000000-0005-0000-0000-000083290000}"/>
    <cellStyle name="0_BOUSHER AMERAT III 6 2 2 3" xfId="10644" xr:uid="{00000000-0005-0000-0000-000084290000}"/>
    <cellStyle name="0_BOUSHER AMERAT III 6 2 2 3 2" xfId="10645" xr:uid="{00000000-0005-0000-0000-000085290000}"/>
    <cellStyle name="0_BOUSHER AMERAT III 6 2 2 4" xfId="10646" xr:uid="{00000000-0005-0000-0000-000086290000}"/>
    <cellStyle name="0_BOUSHER AMERAT III 6 2 3" xfId="10647" xr:uid="{00000000-0005-0000-0000-000087290000}"/>
    <cellStyle name="0_BOUSHER AMERAT III 6 2 3 2" xfId="10648" xr:uid="{00000000-0005-0000-0000-000088290000}"/>
    <cellStyle name="0_BOUSHER AMERAT III 6 2 3 2 2" xfId="10649" xr:uid="{00000000-0005-0000-0000-000089290000}"/>
    <cellStyle name="0_BOUSHER AMERAT III 6 2 3 3" xfId="10650" xr:uid="{00000000-0005-0000-0000-00008A290000}"/>
    <cellStyle name="0_BOUSHER AMERAT III 6 2 3 3 2" xfId="10651" xr:uid="{00000000-0005-0000-0000-00008B290000}"/>
    <cellStyle name="0_BOUSHER AMERAT III 6 2 3 4" xfId="10652" xr:uid="{00000000-0005-0000-0000-00008C290000}"/>
    <cellStyle name="0_BOUSHER AMERAT III 6 2 4" xfId="10653" xr:uid="{00000000-0005-0000-0000-00008D290000}"/>
    <cellStyle name="0_BOUSHER AMERAT III 6 2 4 2" xfId="10654" xr:uid="{00000000-0005-0000-0000-00008E290000}"/>
    <cellStyle name="0_BOUSHER AMERAT III 6 2 5" xfId="10655" xr:uid="{00000000-0005-0000-0000-00008F290000}"/>
    <cellStyle name="0_BOUSHER AMERAT III 6 2 5 2" xfId="10656" xr:uid="{00000000-0005-0000-0000-000090290000}"/>
    <cellStyle name="0_BOUSHER AMERAT III 6 2 6" xfId="10657" xr:uid="{00000000-0005-0000-0000-000091290000}"/>
    <cellStyle name="0_BOUSHER AMERAT III 6 3" xfId="10658" xr:uid="{00000000-0005-0000-0000-000092290000}"/>
    <cellStyle name="0_BOUSHER AMERAT III 6 3 2" xfId="10659" xr:uid="{00000000-0005-0000-0000-000093290000}"/>
    <cellStyle name="0_BOUSHER AMERAT III 6 3 2 2" xfId="10660" xr:uid="{00000000-0005-0000-0000-000094290000}"/>
    <cellStyle name="0_BOUSHER AMERAT III 6 3 3" xfId="10661" xr:uid="{00000000-0005-0000-0000-000095290000}"/>
    <cellStyle name="0_BOUSHER AMERAT III 6 3 3 2" xfId="10662" xr:uid="{00000000-0005-0000-0000-000096290000}"/>
    <cellStyle name="0_BOUSHER AMERAT III 6 3 4" xfId="10663" xr:uid="{00000000-0005-0000-0000-000097290000}"/>
    <cellStyle name="0_BOUSHER AMERAT III 6 4" xfId="10664" xr:uid="{00000000-0005-0000-0000-000098290000}"/>
    <cellStyle name="0_BOUSHER AMERAT III 6 4 2" xfId="10665" xr:uid="{00000000-0005-0000-0000-000099290000}"/>
    <cellStyle name="0_BOUSHER AMERAT III 6 4 2 2" xfId="10666" xr:uid="{00000000-0005-0000-0000-00009A290000}"/>
    <cellStyle name="0_BOUSHER AMERAT III 6 4 3" xfId="10667" xr:uid="{00000000-0005-0000-0000-00009B290000}"/>
    <cellStyle name="0_BOUSHER AMERAT III 6 4 3 2" xfId="10668" xr:uid="{00000000-0005-0000-0000-00009C290000}"/>
    <cellStyle name="0_BOUSHER AMERAT III 6 4 4" xfId="10669" xr:uid="{00000000-0005-0000-0000-00009D290000}"/>
    <cellStyle name="0_BOUSHER AMERAT III 6 5" xfId="10670" xr:uid="{00000000-0005-0000-0000-00009E290000}"/>
    <cellStyle name="0_BOUSHER AMERAT III 6 5 2" xfId="10671" xr:uid="{00000000-0005-0000-0000-00009F290000}"/>
    <cellStyle name="0_BOUSHER AMERAT III 6 5 2 2" xfId="10672" xr:uid="{00000000-0005-0000-0000-0000A0290000}"/>
    <cellStyle name="0_BOUSHER AMERAT III 6 5 3" xfId="10673" xr:uid="{00000000-0005-0000-0000-0000A1290000}"/>
    <cellStyle name="0_BOUSHER AMERAT III 6 5 3 2" xfId="10674" xr:uid="{00000000-0005-0000-0000-0000A2290000}"/>
    <cellStyle name="0_BOUSHER AMERAT III 6 5 4" xfId="10675" xr:uid="{00000000-0005-0000-0000-0000A3290000}"/>
    <cellStyle name="0_BOUSHER AMERAT III 6 6" xfId="10676" xr:uid="{00000000-0005-0000-0000-0000A4290000}"/>
    <cellStyle name="0_BOUSHER AMERAT III 6 6 2" xfId="10677" xr:uid="{00000000-0005-0000-0000-0000A5290000}"/>
    <cellStyle name="0_BOUSHER AMERAT III 6 7" xfId="10678" xr:uid="{00000000-0005-0000-0000-0000A6290000}"/>
    <cellStyle name="0_BOUSHER AMERAT III 6 7 2" xfId="10679" xr:uid="{00000000-0005-0000-0000-0000A7290000}"/>
    <cellStyle name="0_BOUSHER AMERAT III 6 8" xfId="10680" xr:uid="{00000000-0005-0000-0000-0000A8290000}"/>
    <cellStyle name="0_BOUSHER AMERAT III 60" xfId="10681" xr:uid="{00000000-0005-0000-0000-0000A9290000}"/>
    <cellStyle name="0_BOUSHER AMERAT III 61" xfId="10682" xr:uid="{00000000-0005-0000-0000-0000AA290000}"/>
    <cellStyle name="0_BOUSHER AMERAT III 62" xfId="10683" xr:uid="{00000000-0005-0000-0000-0000AB290000}"/>
    <cellStyle name="0_BOUSHER AMERAT III 63" xfId="10684" xr:uid="{00000000-0005-0000-0000-0000AC290000}"/>
    <cellStyle name="0_BOUSHER AMERAT III 64" xfId="10685" xr:uid="{00000000-0005-0000-0000-0000AD290000}"/>
    <cellStyle name="0_BOUSHER AMERAT III 65" xfId="10686" xr:uid="{00000000-0005-0000-0000-0000AE290000}"/>
    <cellStyle name="0_BOUSHER AMERAT III 66" xfId="10687" xr:uid="{00000000-0005-0000-0000-0000AF290000}"/>
    <cellStyle name="0_BOUSHER AMERAT III 67" xfId="10688" xr:uid="{00000000-0005-0000-0000-0000B0290000}"/>
    <cellStyle name="0_BOUSHER AMERAT III 68" xfId="10689" xr:uid="{00000000-0005-0000-0000-0000B1290000}"/>
    <cellStyle name="0_BOUSHER AMERAT III 69" xfId="10690" xr:uid="{00000000-0005-0000-0000-0000B2290000}"/>
    <cellStyle name="0_BOUSHER AMERAT III 7" xfId="10691" xr:uid="{00000000-0005-0000-0000-0000B3290000}"/>
    <cellStyle name="0_BOUSHER AMERAT III 7 2" xfId="10692" xr:uid="{00000000-0005-0000-0000-0000B4290000}"/>
    <cellStyle name="0_BOUSHER AMERAT III 7 2 2" xfId="10693" xr:uid="{00000000-0005-0000-0000-0000B5290000}"/>
    <cellStyle name="0_BOUSHER AMERAT III 7 2 2 2" xfId="10694" xr:uid="{00000000-0005-0000-0000-0000B6290000}"/>
    <cellStyle name="0_BOUSHER AMERAT III 7 2 3" xfId="10695" xr:uid="{00000000-0005-0000-0000-0000B7290000}"/>
    <cellStyle name="0_BOUSHER AMERAT III 7 2 3 2" xfId="10696" xr:uid="{00000000-0005-0000-0000-0000B8290000}"/>
    <cellStyle name="0_BOUSHER AMERAT III 7 2 4" xfId="10697" xr:uid="{00000000-0005-0000-0000-0000B9290000}"/>
    <cellStyle name="0_BOUSHER AMERAT III 7 3" xfId="10698" xr:uid="{00000000-0005-0000-0000-0000BA290000}"/>
    <cellStyle name="0_BOUSHER AMERAT III 7 3 2" xfId="10699" xr:uid="{00000000-0005-0000-0000-0000BB290000}"/>
    <cellStyle name="0_BOUSHER AMERAT III 7 3 2 2" xfId="10700" xr:uid="{00000000-0005-0000-0000-0000BC290000}"/>
    <cellStyle name="0_BOUSHER AMERAT III 7 3 3" xfId="10701" xr:uid="{00000000-0005-0000-0000-0000BD290000}"/>
    <cellStyle name="0_BOUSHER AMERAT III 7 3 3 2" xfId="10702" xr:uid="{00000000-0005-0000-0000-0000BE290000}"/>
    <cellStyle name="0_BOUSHER AMERAT III 7 3 4" xfId="10703" xr:uid="{00000000-0005-0000-0000-0000BF290000}"/>
    <cellStyle name="0_BOUSHER AMERAT III 7 4" xfId="10704" xr:uid="{00000000-0005-0000-0000-0000C0290000}"/>
    <cellStyle name="0_BOUSHER AMERAT III 7 4 2" xfId="10705" xr:uid="{00000000-0005-0000-0000-0000C1290000}"/>
    <cellStyle name="0_BOUSHER AMERAT III 7 5" xfId="10706" xr:uid="{00000000-0005-0000-0000-0000C2290000}"/>
    <cellStyle name="0_BOUSHER AMERAT III 7 5 2" xfId="10707" xr:uid="{00000000-0005-0000-0000-0000C3290000}"/>
    <cellStyle name="0_BOUSHER AMERAT III 7 6" xfId="10708" xr:uid="{00000000-0005-0000-0000-0000C4290000}"/>
    <cellStyle name="0_BOUSHER AMERAT III 70" xfId="10709" xr:uid="{00000000-0005-0000-0000-0000C5290000}"/>
    <cellStyle name="0_BOUSHER AMERAT III 71" xfId="10710" xr:uid="{00000000-0005-0000-0000-0000C6290000}"/>
    <cellStyle name="0_BOUSHER AMERAT III 72" xfId="10711" xr:uid="{00000000-0005-0000-0000-0000C7290000}"/>
    <cellStyle name="0_BOUSHER AMERAT III 73" xfId="10712" xr:uid="{00000000-0005-0000-0000-0000C8290000}"/>
    <cellStyle name="0_BOUSHER AMERAT III 74" xfId="10713" xr:uid="{00000000-0005-0000-0000-0000C9290000}"/>
    <cellStyle name="0_BOUSHER AMERAT III 75" xfId="10714" xr:uid="{00000000-0005-0000-0000-0000CA290000}"/>
    <cellStyle name="0_BOUSHER AMERAT III 76" xfId="10715" xr:uid="{00000000-0005-0000-0000-0000CB290000}"/>
    <cellStyle name="0_BOUSHER AMERAT III 77" xfId="10716" xr:uid="{00000000-0005-0000-0000-0000CC290000}"/>
    <cellStyle name="0_BOUSHER AMERAT III 78" xfId="10717" xr:uid="{00000000-0005-0000-0000-0000CD290000}"/>
    <cellStyle name="0_BOUSHER AMERAT III 79" xfId="10718" xr:uid="{00000000-0005-0000-0000-0000CE290000}"/>
    <cellStyle name="0_BOUSHER AMERAT III 8" xfId="10719" xr:uid="{00000000-0005-0000-0000-0000CF290000}"/>
    <cellStyle name="0_BOUSHER AMERAT III 8 2" xfId="10720" xr:uid="{00000000-0005-0000-0000-0000D0290000}"/>
    <cellStyle name="0_BOUSHER AMERAT III 8 2 2" xfId="10721" xr:uid="{00000000-0005-0000-0000-0000D1290000}"/>
    <cellStyle name="0_BOUSHER AMERAT III 8 2 2 2" xfId="10722" xr:uid="{00000000-0005-0000-0000-0000D2290000}"/>
    <cellStyle name="0_BOUSHER AMERAT III 8 2 3" xfId="10723" xr:uid="{00000000-0005-0000-0000-0000D3290000}"/>
    <cellStyle name="0_BOUSHER AMERAT III 8 2 3 2" xfId="10724" xr:uid="{00000000-0005-0000-0000-0000D4290000}"/>
    <cellStyle name="0_BOUSHER AMERAT III 8 2 4" xfId="10725" xr:uid="{00000000-0005-0000-0000-0000D5290000}"/>
    <cellStyle name="0_BOUSHER AMERAT III 8 3" xfId="10726" xr:uid="{00000000-0005-0000-0000-0000D6290000}"/>
    <cellStyle name="0_BOUSHER AMERAT III 8 3 2" xfId="10727" xr:uid="{00000000-0005-0000-0000-0000D7290000}"/>
    <cellStyle name="0_BOUSHER AMERAT III 8 3 2 2" xfId="10728" xr:uid="{00000000-0005-0000-0000-0000D8290000}"/>
    <cellStyle name="0_BOUSHER AMERAT III 8 3 3" xfId="10729" xr:uid="{00000000-0005-0000-0000-0000D9290000}"/>
    <cellStyle name="0_BOUSHER AMERAT III 8 3 3 2" xfId="10730" xr:uid="{00000000-0005-0000-0000-0000DA290000}"/>
    <cellStyle name="0_BOUSHER AMERAT III 8 3 4" xfId="10731" xr:uid="{00000000-0005-0000-0000-0000DB290000}"/>
    <cellStyle name="0_BOUSHER AMERAT III 8 4" xfId="10732" xr:uid="{00000000-0005-0000-0000-0000DC290000}"/>
    <cellStyle name="0_BOUSHER AMERAT III 8 4 2" xfId="10733" xr:uid="{00000000-0005-0000-0000-0000DD290000}"/>
    <cellStyle name="0_BOUSHER AMERAT III 8 5" xfId="10734" xr:uid="{00000000-0005-0000-0000-0000DE290000}"/>
    <cellStyle name="0_BOUSHER AMERAT III 8 5 2" xfId="10735" xr:uid="{00000000-0005-0000-0000-0000DF290000}"/>
    <cellStyle name="0_BOUSHER AMERAT III 8 6" xfId="10736" xr:uid="{00000000-0005-0000-0000-0000E0290000}"/>
    <cellStyle name="0_BOUSHER AMERAT III 9" xfId="10737" xr:uid="{00000000-0005-0000-0000-0000E1290000}"/>
    <cellStyle name="0_BOUSHER AMERAT III 9 2" xfId="10738" xr:uid="{00000000-0005-0000-0000-0000E2290000}"/>
    <cellStyle name="0_BOUSHER AMERAT III 9 2 2" xfId="10739" xr:uid="{00000000-0005-0000-0000-0000E3290000}"/>
    <cellStyle name="0_BOUSHER AMERAT III 9 3" xfId="10740" xr:uid="{00000000-0005-0000-0000-0000E4290000}"/>
    <cellStyle name="0_BOUSHER AMERAT III 9 3 2" xfId="10741" xr:uid="{00000000-0005-0000-0000-0000E5290000}"/>
    <cellStyle name="0_BOUSHER AMERAT III 9 4" xfId="10742" xr:uid="{00000000-0005-0000-0000-0000E6290000}"/>
    <cellStyle name="0_BOUSHER AMERAT III_6128_organogram" xfId="10743" xr:uid="{00000000-0005-0000-0000-0000E7290000}"/>
    <cellStyle name="0_BOUSHER AMERAT III_6128_organogram 2" xfId="10744" xr:uid="{00000000-0005-0000-0000-0000E8290000}"/>
    <cellStyle name="0_BOUSHER AMERAT III_6128_organogram 2 2" xfId="10745" xr:uid="{00000000-0005-0000-0000-0000E9290000}"/>
    <cellStyle name="0_BOUSHER AMERAT III_6128_organogram 2 2 2" xfId="10746" xr:uid="{00000000-0005-0000-0000-0000EA290000}"/>
    <cellStyle name="0_BOUSHER AMERAT III_6128_organogram 2 2 2 2" xfId="10747" xr:uid="{00000000-0005-0000-0000-0000EB290000}"/>
    <cellStyle name="0_BOUSHER AMERAT III_6128_organogram 2 2 3" xfId="10748" xr:uid="{00000000-0005-0000-0000-0000EC290000}"/>
    <cellStyle name="0_BOUSHER AMERAT III_6128_organogram 2 2 3 2" xfId="10749" xr:uid="{00000000-0005-0000-0000-0000ED290000}"/>
    <cellStyle name="0_BOUSHER AMERAT III_6128_organogram 2 2 4" xfId="10750" xr:uid="{00000000-0005-0000-0000-0000EE290000}"/>
    <cellStyle name="0_BOUSHER AMERAT III_6128_organogram 2 3" xfId="10751" xr:uid="{00000000-0005-0000-0000-0000EF290000}"/>
    <cellStyle name="0_BOUSHER AMERAT III_6128_organogram 2 3 2" xfId="10752" xr:uid="{00000000-0005-0000-0000-0000F0290000}"/>
    <cellStyle name="0_BOUSHER AMERAT III_6128_organogram 2 3 2 2" xfId="10753" xr:uid="{00000000-0005-0000-0000-0000F1290000}"/>
    <cellStyle name="0_BOUSHER AMERAT III_6128_organogram 2 3 3" xfId="10754" xr:uid="{00000000-0005-0000-0000-0000F2290000}"/>
    <cellStyle name="0_BOUSHER AMERAT III_6128_organogram 2 3 3 2" xfId="10755" xr:uid="{00000000-0005-0000-0000-0000F3290000}"/>
    <cellStyle name="0_BOUSHER AMERAT III_6128_organogram 2 3 4" xfId="10756" xr:uid="{00000000-0005-0000-0000-0000F4290000}"/>
    <cellStyle name="0_BOUSHER AMERAT III_6128_organogram 2 4" xfId="10757" xr:uid="{00000000-0005-0000-0000-0000F5290000}"/>
    <cellStyle name="0_BOUSHER AMERAT III_6128_organogram 2 4 2" xfId="10758" xr:uid="{00000000-0005-0000-0000-0000F6290000}"/>
    <cellStyle name="0_BOUSHER AMERAT III_6128_organogram 2 5" xfId="10759" xr:uid="{00000000-0005-0000-0000-0000F7290000}"/>
    <cellStyle name="0_BOUSHER AMERAT III_6128_organogram 2 5 2" xfId="10760" xr:uid="{00000000-0005-0000-0000-0000F8290000}"/>
    <cellStyle name="0_BOUSHER AMERAT III_6128_organogram 2 6" xfId="10761" xr:uid="{00000000-0005-0000-0000-0000F9290000}"/>
    <cellStyle name="0_BOUSHER AMERAT III_6128_organogram 3" xfId="10762" xr:uid="{00000000-0005-0000-0000-0000FA290000}"/>
    <cellStyle name="0_BOUSHER AMERAT III_6128_organogram 3 2" xfId="10763" xr:uid="{00000000-0005-0000-0000-0000FB290000}"/>
    <cellStyle name="0_BOUSHER AMERAT III_6128_organogram 3 2 2" xfId="10764" xr:uid="{00000000-0005-0000-0000-0000FC290000}"/>
    <cellStyle name="0_BOUSHER AMERAT III_6128_organogram 3 3" xfId="10765" xr:uid="{00000000-0005-0000-0000-0000FD290000}"/>
    <cellStyle name="0_BOUSHER AMERAT III_6128_organogram 3 3 2" xfId="10766" xr:uid="{00000000-0005-0000-0000-0000FE290000}"/>
    <cellStyle name="0_BOUSHER AMERAT III_6128_organogram 3 4" xfId="10767" xr:uid="{00000000-0005-0000-0000-0000FF290000}"/>
    <cellStyle name="0_BOUSHER AMERAT III_6128_organogram 4" xfId="10768" xr:uid="{00000000-0005-0000-0000-0000002A0000}"/>
    <cellStyle name="0_BOUSHER AMERAT III_6128_organogram 4 2" xfId="10769" xr:uid="{00000000-0005-0000-0000-0000012A0000}"/>
    <cellStyle name="0_BOUSHER AMERAT III_6128_organogram 4 2 2" xfId="10770" xr:uid="{00000000-0005-0000-0000-0000022A0000}"/>
    <cellStyle name="0_BOUSHER AMERAT III_6128_organogram 4 3" xfId="10771" xr:uid="{00000000-0005-0000-0000-0000032A0000}"/>
    <cellStyle name="0_BOUSHER AMERAT III_6128_organogram 4 3 2" xfId="10772" xr:uid="{00000000-0005-0000-0000-0000042A0000}"/>
    <cellStyle name="0_BOUSHER AMERAT III_6128_organogram 4 4" xfId="10773" xr:uid="{00000000-0005-0000-0000-0000052A0000}"/>
    <cellStyle name="0_BOUSHER AMERAT III_6128_organogram 5" xfId="10774" xr:uid="{00000000-0005-0000-0000-0000062A0000}"/>
    <cellStyle name="0_BOUSHER AMERAT III_6128_organogram 5 2" xfId="10775" xr:uid="{00000000-0005-0000-0000-0000072A0000}"/>
    <cellStyle name="0_BOUSHER AMERAT III_6128_organogram 6" xfId="10776" xr:uid="{00000000-0005-0000-0000-0000082A0000}"/>
    <cellStyle name="0_BOUSHER AMERAT III_6128_organogram 6 2" xfId="10777" xr:uid="{00000000-0005-0000-0000-0000092A0000}"/>
    <cellStyle name="0_BOUSHER AMERAT III_6128_organogram 7" xfId="10778" xr:uid="{00000000-0005-0000-0000-00000A2A0000}"/>
    <cellStyle name="0_BOUSHER AMERAT III_COMODITES option 2" xfId="10779" xr:uid="{00000000-0005-0000-0000-00000B2A0000}"/>
    <cellStyle name="0_BOUSHER AMERAT III_COMODITES option 2 10" xfId="10780" xr:uid="{00000000-0005-0000-0000-00000C2A0000}"/>
    <cellStyle name="0_BOUSHER AMERAT III_COMODITES option 2 10 2" xfId="10781" xr:uid="{00000000-0005-0000-0000-00000D2A0000}"/>
    <cellStyle name="0_BOUSHER AMERAT III_COMODITES option 2 10 2 2" xfId="10782" xr:uid="{00000000-0005-0000-0000-00000E2A0000}"/>
    <cellStyle name="0_BOUSHER AMERAT III_COMODITES option 2 10 3" xfId="10783" xr:uid="{00000000-0005-0000-0000-00000F2A0000}"/>
    <cellStyle name="0_BOUSHER AMERAT III_COMODITES option 2 10 3 2" xfId="10784" xr:uid="{00000000-0005-0000-0000-0000102A0000}"/>
    <cellStyle name="0_BOUSHER AMERAT III_COMODITES option 2 10 4" xfId="10785" xr:uid="{00000000-0005-0000-0000-0000112A0000}"/>
    <cellStyle name="0_BOUSHER AMERAT III_COMODITES option 2 11" xfId="10786" xr:uid="{00000000-0005-0000-0000-0000122A0000}"/>
    <cellStyle name="0_BOUSHER AMERAT III_COMODITES option 2 11 2" xfId="10787" xr:uid="{00000000-0005-0000-0000-0000132A0000}"/>
    <cellStyle name="0_BOUSHER AMERAT III_COMODITES option 2 11 2 2" xfId="10788" xr:uid="{00000000-0005-0000-0000-0000142A0000}"/>
    <cellStyle name="0_BOUSHER AMERAT III_COMODITES option 2 11 3" xfId="10789" xr:uid="{00000000-0005-0000-0000-0000152A0000}"/>
    <cellStyle name="0_BOUSHER AMERAT III_COMODITES option 2 11 3 2" xfId="10790" xr:uid="{00000000-0005-0000-0000-0000162A0000}"/>
    <cellStyle name="0_BOUSHER AMERAT III_COMODITES option 2 11 4" xfId="10791" xr:uid="{00000000-0005-0000-0000-0000172A0000}"/>
    <cellStyle name="0_BOUSHER AMERAT III_COMODITES option 2 12" xfId="10792" xr:uid="{00000000-0005-0000-0000-0000182A0000}"/>
    <cellStyle name="0_BOUSHER AMERAT III_COMODITES option 2 12 2" xfId="10793" xr:uid="{00000000-0005-0000-0000-0000192A0000}"/>
    <cellStyle name="0_BOUSHER AMERAT III_COMODITES option 2 13" xfId="10794" xr:uid="{00000000-0005-0000-0000-00001A2A0000}"/>
    <cellStyle name="0_BOUSHER AMERAT III_COMODITES option 2 13 2" xfId="10795" xr:uid="{00000000-0005-0000-0000-00001B2A0000}"/>
    <cellStyle name="0_BOUSHER AMERAT III_COMODITES option 2 14" xfId="10796" xr:uid="{00000000-0005-0000-0000-00001C2A0000}"/>
    <cellStyle name="0_BOUSHER AMERAT III_COMODITES option 2 14 2" xfId="10797" xr:uid="{00000000-0005-0000-0000-00001D2A0000}"/>
    <cellStyle name="0_BOUSHER AMERAT III_COMODITES option 2 15" xfId="10798" xr:uid="{00000000-0005-0000-0000-00001E2A0000}"/>
    <cellStyle name="0_BOUSHER AMERAT III_COMODITES option 2 16" xfId="10799" xr:uid="{00000000-0005-0000-0000-00001F2A0000}"/>
    <cellStyle name="0_BOUSHER AMERAT III_COMODITES option 2 17" xfId="10800" xr:uid="{00000000-0005-0000-0000-0000202A0000}"/>
    <cellStyle name="0_BOUSHER AMERAT III_COMODITES option 2 18" xfId="10801" xr:uid="{00000000-0005-0000-0000-0000212A0000}"/>
    <cellStyle name="0_BOUSHER AMERAT III_COMODITES option 2 19" xfId="10802" xr:uid="{00000000-0005-0000-0000-0000222A0000}"/>
    <cellStyle name="0_BOUSHER AMERAT III_COMODITES option 2 2" xfId="10803" xr:uid="{00000000-0005-0000-0000-0000232A0000}"/>
    <cellStyle name="0_BOUSHER AMERAT III_COMODITES option 2 2 10" xfId="10804" xr:uid="{00000000-0005-0000-0000-0000242A0000}"/>
    <cellStyle name="0_BOUSHER AMERAT III_COMODITES option 2 2 10 2" xfId="10805" xr:uid="{00000000-0005-0000-0000-0000252A0000}"/>
    <cellStyle name="0_BOUSHER AMERAT III_COMODITES option 2 2 10 2 2" xfId="10806" xr:uid="{00000000-0005-0000-0000-0000262A0000}"/>
    <cellStyle name="0_BOUSHER AMERAT III_COMODITES option 2 2 10 3" xfId="10807" xr:uid="{00000000-0005-0000-0000-0000272A0000}"/>
    <cellStyle name="0_BOUSHER AMERAT III_COMODITES option 2 2 10 3 2" xfId="10808" xr:uid="{00000000-0005-0000-0000-0000282A0000}"/>
    <cellStyle name="0_BOUSHER AMERAT III_COMODITES option 2 2 10 4" xfId="10809" xr:uid="{00000000-0005-0000-0000-0000292A0000}"/>
    <cellStyle name="0_BOUSHER AMERAT III_COMODITES option 2 2 11" xfId="10810" xr:uid="{00000000-0005-0000-0000-00002A2A0000}"/>
    <cellStyle name="0_BOUSHER AMERAT III_COMODITES option 2 2 11 2" xfId="10811" xr:uid="{00000000-0005-0000-0000-00002B2A0000}"/>
    <cellStyle name="0_BOUSHER AMERAT III_COMODITES option 2 2 12" xfId="10812" xr:uid="{00000000-0005-0000-0000-00002C2A0000}"/>
    <cellStyle name="0_BOUSHER AMERAT III_COMODITES option 2 2 12 2" xfId="10813" xr:uid="{00000000-0005-0000-0000-00002D2A0000}"/>
    <cellStyle name="0_BOUSHER AMERAT III_COMODITES option 2 2 13" xfId="10814" xr:uid="{00000000-0005-0000-0000-00002E2A0000}"/>
    <cellStyle name="0_BOUSHER AMERAT III_COMODITES option 2 2 14" xfId="10815" xr:uid="{00000000-0005-0000-0000-00002F2A0000}"/>
    <cellStyle name="0_BOUSHER AMERAT III_COMODITES option 2 2 2" xfId="10816" xr:uid="{00000000-0005-0000-0000-0000302A0000}"/>
    <cellStyle name="0_BOUSHER AMERAT III_COMODITES option 2 2 2 10" xfId="10817" xr:uid="{00000000-0005-0000-0000-0000312A0000}"/>
    <cellStyle name="0_BOUSHER AMERAT III_COMODITES option 2 2 2 11" xfId="10818" xr:uid="{00000000-0005-0000-0000-0000322A0000}"/>
    <cellStyle name="0_BOUSHER AMERAT III_COMODITES option 2 2 2 12" xfId="10819" xr:uid="{00000000-0005-0000-0000-0000332A0000}"/>
    <cellStyle name="0_BOUSHER AMERAT III_COMODITES option 2 2 2 13" xfId="10820" xr:uid="{00000000-0005-0000-0000-0000342A0000}"/>
    <cellStyle name="0_BOUSHER AMERAT III_COMODITES option 2 2 2 2" xfId="10821" xr:uid="{00000000-0005-0000-0000-0000352A0000}"/>
    <cellStyle name="0_BOUSHER AMERAT III_COMODITES option 2 2 2 2 10" xfId="10822" xr:uid="{00000000-0005-0000-0000-0000362A0000}"/>
    <cellStyle name="0_BOUSHER AMERAT III_COMODITES option 2 2 2 2 11" xfId="10823" xr:uid="{00000000-0005-0000-0000-0000372A0000}"/>
    <cellStyle name="0_BOUSHER AMERAT III_COMODITES option 2 2 2 2 12" xfId="10824" xr:uid="{00000000-0005-0000-0000-0000382A0000}"/>
    <cellStyle name="0_BOUSHER AMERAT III_COMODITES option 2 2 2 2 2" xfId="10825" xr:uid="{00000000-0005-0000-0000-0000392A0000}"/>
    <cellStyle name="0_BOUSHER AMERAT III_COMODITES option 2 2 2 2 2 2" xfId="10826" xr:uid="{00000000-0005-0000-0000-00003A2A0000}"/>
    <cellStyle name="0_BOUSHER AMERAT III_COMODITES option 2 2 2 2 2 2 2" xfId="10827" xr:uid="{00000000-0005-0000-0000-00003B2A0000}"/>
    <cellStyle name="0_BOUSHER AMERAT III_COMODITES option 2 2 2 2 2 3" xfId="10828" xr:uid="{00000000-0005-0000-0000-00003C2A0000}"/>
    <cellStyle name="0_BOUSHER AMERAT III_COMODITES option 2 2 2 2 2 3 2" xfId="10829" xr:uid="{00000000-0005-0000-0000-00003D2A0000}"/>
    <cellStyle name="0_BOUSHER AMERAT III_COMODITES option 2 2 2 2 2 4" xfId="10830" xr:uid="{00000000-0005-0000-0000-00003E2A0000}"/>
    <cellStyle name="0_BOUSHER AMERAT III_COMODITES option 2 2 2 2 3" xfId="10831" xr:uid="{00000000-0005-0000-0000-00003F2A0000}"/>
    <cellStyle name="0_BOUSHER AMERAT III_COMODITES option 2 2 2 2 3 2" xfId="10832" xr:uid="{00000000-0005-0000-0000-0000402A0000}"/>
    <cellStyle name="0_BOUSHER AMERAT III_COMODITES option 2 2 2 2 3 2 2" xfId="10833" xr:uid="{00000000-0005-0000-0000-0000412A0000}"/>
    <cellStyle name="0_BOUSHER AMERAT III_COMODITES option 2 2 2 2 3 3" xfId="10834" xr:uid="{00000000-0005-0000-0000-0000422A0000}"/>
    <cellStyle name="0_BOUSHER AMERAT III_COMODITES option 2 2 2 2 3 3 2" xfId="10835" xr:uid="{00000000-0005-0000-0000-0000432A0000}"/>
    <cellStyle name="0_BOUSHER AMERAT III_COMODITES option 2 2 2 2 3 4" xfId="10836" xr:uid="{00000000-0005-0000-0000-0000442A0000}"/>
    <cellStyle name="0_BOUSHER AMERAT III_COMODITES option 2 2 2 2 4" xfId="10837" xr:uid="{00000000-0005-0000-0000-0000452A0000}"/>
    <cellStyle name="0_BOUSHER AMERAT III_COMODITES option 2 2 2 2 4 2" xfId="10838" xr:uid="{00000000-0005-0000-0000-0000462A0000}"/>
    <cellStyle name="0_BOUSHER AMERAT III_COMODITES option 2 2 2 2 5" xfId="10839" xr:uid="{00000000-0005-0000-0000-0000472A0000}"/>
    <cellStyle name="0_BOUSHER AMERAT III_COMODITES option 2 2 2 2 5 2" xfId="10840" xr:uid="{00000000-0005-0000-0000-0000482A0000}"/>
    <cellStyle name="0_BOUSHER AMERAT III_COMODITES option 2 2 2 2 6" xfId="10841" xr:uid="{00000000-0005-0000-0000-0000492A0000}"/>
    <cellStyle name="0_BOUSHER AMERAT III_COMODITES option 2 2 2 2 7" xfId="10842" xr:uid="{00000000-0005-0000-0000-00004A2A0000}"/>
    <cellStyle name="0_BOUSHER AMERAT III_COMODITES option 2 2 2 2 8" xfId="10843" xr:uid="{00000000-0005-0000-0000-00004B2A0000}"/>
    <cellStyle name="0_BOUSHER AMERAT III_COMODITES option 2 2 2 2 9" xfId="10844" xr:uid="{00000000-0005-0000-0000-00004C2A0000}"/>
    <cellStyle name="0_BOUSHER AMERAT III_COMODITES option 2 2 2 3" xfId="10845" xr:uid="{00000000-0005-0000-0000-00004D2A0000}"/>
    <cellStyle name="0_BOUSHER AMERAT III_COMODITES option 2 2 2 3 2" xfId="10846" xr:uid="{00000000-0005-0000-0000-00004E2A0000}"/>
    <cellStyle name="0_BOUSHER AMERAT III_COMODITES option 2 2 2 3 2 2" xfId="10847" xr:uid="{00000000-0005-0000-0000-00004F2A0000}"/>
    <cellStyle name="0_BOUSHER AMERAT III_COMODITES option 2 2 2 3 3" xfId="10848" xr:uid="{00000000-0005-0000-0000-0000502A0000}"/>
    <cellStyle name="0_BOUSHER AMERAT III_COMODITES option 2 2 2 3 3 2" xfId="10849" xr:uid="{00000000-0005-0000-0000-0000512A0000}"/>
    <cellStyle name="0_BOUSHER AMERAT III_COMODITES option 2 2 2 3 4" xfId="10850" xr:uid="{00000000-0005-0000-0000-0000522A0000}"/>
    <cellStyle name="0_BOUSHER AMERAT III_COMODITES option 2 2 2 4" xfId="10851" xr:uid="{00000000-0005-0000-0000-0000532A0000}"/>
    <cellStyle name="0_BOUSHER AMERAT III_COMODITES option 2 2 2 4 2" xfId="10852" xr:uid="{00000000-0005-0000-0000-0000542A0000}"/>
    <cellStyle name="0_BOUSHER AMERAT III_COMODITES option 2 2 2 4 2 2" xfId="10853" xr:uid="{00000000-0005-0000-0000-0000552A0000}"/>
    <cellStyle name="0_BOUSHER AMERAT III_COMODITES option 2 2 2 4 3" xfId="10854" xr:uid="{00000000-0005-0000-0000-0000562A0000}"/>
    <cellStyle name="0_BOUSHER AMERAT III_COMODITES option 2 2 2 4 3 2" xfId="10855" xr:uid="{00000000-0005-0000-0000-0000572A0000}"/>
    <cellStyle name="0_BOUSHER AMERAT III_COMODITES option 2 2 2 4 4" xfId="10856" xr:uid="{00000000-0005-0000-0000-0000582A0000}"/>
    <cellStyle name="0_BOUSHER AMERAT III_COMODITES option 2 2 2 5" xfId="10857" xr:uid="{00000000-0005-0000-0000-0000592A0000}"/>
    <cellStyle name="0_BOUSHER AMERAT III_COMODITES option 2 2 2 5 2" xfId="10858" xr:uid="{00000000-0005-0000-0000-00005A2A0000}"/>
    <cellStyle name="0_BOUSHER AMERAT III_COMODITES option 2 2 2 5 2 2" xfId="10859" xr:uid="{00000000-0005-0000-0000-00005B2A0000}"/>
    <cellStyle name="0_BOUSHER AMERAT III_COMODITES option 2 2 2 5 3" xfId="10860" xr:uid="{00000000-0005-0000-0000-00005C2A0000}"/>
    <cellStyle name="0_BOUSHER AMERAT III_COMODITES option 2 2 2 5 3 2" xfId="10861" xr:uid="{00000000-0005-0000-0000-00005D2A0000}"/>
    <cellStyle name="0_BOUSHER AMERAT III_COMODITES option 2 2 2 5 4" xfId="10862" xr:uid="{00000000-0005-0000-0000-00005E2A0000}"/>
    <cellStyle name="0_BOUSHER AMERAT III_COMODITES option 2 2 2 6" xfId="10863" xr:uid="{00000000-0005-0000-0000-00005F2A0000}"/>
    <cellStyle name="0_BOUSHER AMERAT III_COMODITES option 2 2 2 6 2" xfId="10864" xr:uid="{00000000-0005-0000-0000-0000602A0000}"/>
    <cellStyle name="0_BOUSHER AMERAT III_COMODITES option 2 2 2 7" xfId="10865" xr:uid="{00000000-0005-0000-0000-0000612A0000}"/>
    <cellStyle name="0_BOUSHER AMERAT III_COMODITES option 2 2 2 7 2" xfId="10866" xr:uid="{00000000-0005-0000-0000-0000622A0000}"/>
    <cellStyle name="0_BOUSHER AMERAT III_COMODITES option 2 2 2 8" xfId="10867" xr:uid="{00000000-0005-0000-0000-0000632A0000}"/>
    <cellStyle name="0_BOUSHER AMERAT III_COMODITES option 2 2 2 9" xfId="10868" xr:uid="{00000000-0005-0000-0000-0000642A0000}"/>
    <cellStyle name="0_BOUSHER AMERAT III_COMODITES option 2 2 3" xfId="10869" xr:uid="{00000000-0005-0000-0000-0000652A0000}"/>
    <cellStyle name="0_BOUSHER AMERAT III_COMODITES option 2 2 3 10" xfId="10870" xr:uid="{00000000-0005-0000-0000-0000662A0000}"/>
    <cellStyle name="0_BOUSHER AMERAT III_COMODITES option 2 2 3 11" xfId="10871" xr:uid="{00000000-0005-0000-0000-0000672A0000}"/>
    <cellStyle name="0_BOUSHER AMERAT III_COMODITES option 2 2 3 12" xfId="10872" xr:uid="{00000000-0005-0000-0000-0000682A0000}"/>
    <cellStyle name="0_BOUSHER AMERAT III_COMODITES option 2 2 3 2" xfId="10873" xr:uid="{00000000-0005-0000-0000-0000692A0000}"/>
    <cellStyle name="0_BOUSHER AMERAT III_COMODITES option 2 2 3 2 2" xfId="10874" xr:uid="{00000000-0005-0000-0000-00006A2A0000}"/>
    <cellStyle name="0_BOUSHER AMERAT III_COMODITES option 2 2 3 2 2 2" xfId="10875" xr:uid="{00000000-0005-0000-0000-00006B2A0000}"/>
    <cellStyle name="0_BOUSHER AMERAT III_COMODITES option 2 2 3 2 2 2 2" xfId="10876" xr:uid="{00000000-0005-0000-0000-00006C2A0000}"/>
    <cellStyle name="0_BOUSHER AMERAT III_COMODITES option 2 2 3 2 2 3" xfId="10877" xr:uid="{00000000-0005-0000-0000-00006D2A0000}"/>
    <cellStyle name="0_BOUSHER AMERAT III_COMODITES option 2 2 3 2 2 3 2" xfId="10878" xr:uid="{00000000-0005-0000-0000-00006E2A0000}"/>
    <cellStyle name="0_BOUSHER AMERAT III_COMODITES option 2 2 3 2 2 4" xfId="10879" xr:uid="{00000000-0005-0000-0000-00006F2A0000}"/>
    <cellStyle name="0_BOUSHER AMERAT III_COMODITES option 2 2 3 2 3" xfId="10880" xr:uid="{00000000-0005-0000-0000-0000702A0000}"/>
    <cellStyle name="0_BOUSHER AMERAT III_COMODITES option 2 2 3 2 3 2" xfId="10881" xr:uid="{00000000-0005-0000-0000-0000712A0000}"/>
    <cellStyle name="0_BOUSHER AMERAT III_COMODITES option 2 2 3 2 3 2 2" xfId="10882" xr:uid="{00000000-0005-0000-0000-0000722A0000}"/>
    <cellStyle name="0_BOUSHER AMERAT III_COMODITES option 2 2 3 2 3 3" xfId="10883" xr:uid="{00000000-0005-0000-0000-0000732A0000}"/>
    <cellStyle name="0_BOUSHER AMERAT III_COMODITES option 2 2 3 2 3 3 2" xfId="10884" xr:uid="{00000000-0005-0000-0000-0000742A0000}"/>
    <cellStyle name="0_BOUSHER AMERAT III_COMODITES option 2 2 3 2 3 4" xfId="10885" xr:uid="{00000000-0005-0000-0000-0000752A0000}"/>
    <cellStyle name="0_BOUSHER AMERAT III_COMODITES option 2 2 3 2 4" xfId="10886" xr:uid="{00000000-0005-0000-0000-0000762A0000}"/>
    <cellStyle name="0_BOUSHER AMERAT III_COMODITES option 2 2 3 2 4 2" xfId="10887" xr:uid="{00000000-0005-0000-0000-0000772A0000}"/>
    <cellStyle name="0_BOUSHER AMERAT III_COMODITES option 2 2 3 2 5" xfId="10888" xr:uid="{00000000-0005-0000-0000-0000782A0000}"/>
    <cellStyle name="0_BOUSHER AMERAT III_COMODITES option 2 2 3 2 5 2" xfId="10889" xr:uid="{00000000-0005-0000-0000-0000792A0000}"/>
    <cellStyle name="0_BOUSHER AMERAT III_COMODITES option 2 2 3 2 6" xfId="10890" xr:uid="{00000000-0005-0000-0000-00007A2A0000}"/>
    <cellStyle name="0_BOUSHER AMERAT III_COMODITES option 2 2 3 2 7" xfId="10891" xr:uid="{00000000-0005-0000-0000-00007B2A0000}"/>
    <cellStyle name="0_BOUSHER AMERAT III_COMODITES option 2 2 3 3" xfId="10892" xr:uid="{00000000-0005-0000-0000-00007C2A0000}"/>
    <cellStyle name="0_BOUSHER AMERAT III_COMODITES option 2 2 3 3 2" xfId="10893" xr:uid="{00000000-0005-0000-0000-00007D2A0000}"/>
    <cellStyle name="0_BOUSHER AMERAT III_COMODITES option 2 2 3 3 2 2" xfId="10894" xr:uid="{00000000-0005-0000-0000-00007E2A0000}"/>
    <cellStyle name="0_BOUSHER AMERAT III_COMODITES option 2 2 3 3 3" xfId="10895" xr:uid="{00000000-0005-0000-0000-00007F2A0000}"/>
    <cellStyle name="0_BOUSHER AMERAT III_COMODITES option 2 2 3 3 3 2" xfId="10896" xr:uid="{00000000-0005-0000-0000-0000802A0000}"/>
    <cellStyle name="0_BOUSHER AMERAT III_COMODITES option 2 2 3 3 4" xfId="10897" xr:uid="{00000000-0005-0000-0000-0000812A0000}"/>
    <cellStyle name="0_BOUSHER AMERAT III_COMODITES option 2 2 3 4" xfId="10898" xr:uid="{00000000-0005-0000-0000-0000822A0000}"/>
    <cellStyle name="0_BOUSHER AMERAT III_COMODITES option 2 2 3 4 2" xfId="10899" xr:uid="{00000000-0005-0000-0000-0000832A0000}"/>
    <cellStyle name="0_BOUSHER AMERAT III_COMODITES option 2 2 3 4 2 2" xfId="10900" xr:uid="{00000000-0005-0000-0000-0000842A0000}"/>
    <cellStyle name="0_BOUSHER AMERAT III_COMODITES option 2 2 3 4 3" xfId="10901" xr:uid="{00000000-0005-0000-0000-0000852A0000}"/>
    <cellStyle name="0_BOUSHER AMERAT III_COMODITES option 2 2 3 4 3 2" xfId="10902" xr:uid="{00000000-0005-0000-0000-0000862A0000}"/>
    <cellStyle name="0_BOUSHER AMERAT III_COMODITES option 2 2 3 4 4" xfId="10903" xr:uid="{00000000-0005-0000-0000-0000872A0000}"/>
    <cellStyle name="0_BOUSHER AMERAT III_COMODITES option 2 2 3 5" xfId="10904" xr:uid="{00000000-0005-0000-0000-0000882A0000}"/>
    <cellStyle name="0_BOUSHER AMERAT III_COMODITES option 2 2 3 5 2" xfId="10905" xr:uid="{00000000-0005-0000-0000-0000892A0000}"/>
    <cellStyle name="0_BOUSHER AMERAT III_COMODITES option 2 2 3 5 2 2" xfId="10906" xr:uid="{00000000-0005-0000-0000-00008A2A0000}"/>
    <cellStyle name="0_BOUSHER AMERAT III_COMODITES option 2 2 3 5 3" xfId="10907" xr:uid="{00000000-0005-0000-0000-00008B2A0000}"/>
    <cellStyle name="0_BOUSHER AMERAT III_COMODITES option 2 2 3 5 3 2" xfId="10908" xr:uid="{00000000-0005-0000-0000-00008C2A0000}"/>
    <cellStyle name="0_BOUSHER AMERAT III_COMODITES option 2 2 3 5 4" xfId="10909" xr:uid="{00000000-0005-0000-0000-00008D2A0000}"/>
    <cellStyle name="0_BOUSHER AMERAT III_COMODITES option 2 2 3 6" xfId="10910" xr:uid="{00000000-0005-0000-0000-00008E2A0000}"/>
    <cellStyle name="0_BOUSHER AMERAT III_COMODITES option 2 2 3 6 2" xfId="10911" xr:uid="{00000000-0005-0000-0000-00008F2A0000}"/>
    <cellStyle name="0_BOUSHER AMERAT III_COMODITES option 2 2 3 7" xfId="10912" xr:uid="{00000000-0005-0000-0000-0000902A0000}"/>
    <cellStyle name="0_BOUSHER AMERAT III_COMODITES option 2 2 3 7 2" xfId="10913" xr:uid="{00000000-0005-0000-0000-0000912A0000}"/>
    <cellStyle name="0_BOUSHER AMERAT III_COMODITES option 2 2 3 8" xfId="10914" xr:uid="{00000000-0005-0000-0000-0000922A0000}"/>
    <cellStyle name="0_BOUSHER AMERAT III_COMODITES option 2 2 3 9" xfId="10915" xr:uid="{00000000-0005-0000-0000-0000932A0000}"/>
    <cellStyle name="0_BOUSHER AMERAT III_COMODITES option 2 2 4" xfId="10916" xr:uid="{00000000-0005-0000-0000-0000942A0000}"/>
    <cellStyle name="0_BOUSHER AMERAT III_COMODITES option 2 2 4 2" xfId="10917" xr:uid="{00000000-0005-0000-0000-0000952A0000}"/>
    <cellStyle name="0_BOUSHER AMERAT III_COMODITES option 2 2 4 2 2" xfId="10918" xr:uid="{00000000-0005-0000-0000-0000962A0000}"/>
    <cellStyle name="0_BOUSHER AMERAT III_COMODITES option 2 2 4 2 2 2" xfId="10919" xr:uid="{00000000-0005-0000-0000-0000972A0000}"/>
    <cellStyle name="0_BOUSHER AMERAT III_COMODITES option 2 2 4 2 2 2 2" xfId="10920" xr:uid="{00000000-0005-0000-0000-0000982A0000}"/>
    <cellStyle name="0_BOUSHER AMERAT III_COMODITES option 2 2 4 2 2 3" xfId="10921" xr:uid="{00000000-0005-0000-0000-0000992A0000}"/>
    <cellStyle name="0_BOUSHER AMERAT III_COMODITES option 2 2 4 2 2 3 2" xfId="10922" xr:uid="{00000000-0005-0000-0000-00009A2A0000}"/>
    <cellStyle name="0_BOUSHER AMERAT III_COMODITES option 2 2 4 2 2 4" xfId="10923" xr:uid="{00000000-0005-0000-0000-00009B2A0000}"/>
    <cellStyle name="0_BOUSHER AMERAT III_COMODITES option 2 2 4 2 3" xfId="10924" xr:uid="{00000000-0005-0000-0000-00009C2A0000}"/>
    <cellStyle name="0_BOUSHER AMERAT III_COMODITES option 2 2 4 2 3 2" xfId="10925" xr:uid="{00000000-0005-0000-0000-00009D2A0000}"/>
    <cellStyle name="0_BOUSHER AMERAT III_COMODITES option 2 2 4 2 3 2 2" xfId="10926" xr:uid="{00000000-0005-0000-0000-00009E2A0000}"/>
    <cellStyle name="0_BOUSHER AMERAT III_COMODITES option 2 2 4 2 3 3" xfId="10927" xr:uid="{00000000-0005-0000-0000-00009F2A0000}"/>
    <cellStyle name="0_BOUSHER AMERAT III_COMODITES option 2 2 4 2 3 3 2" xfId="10928" xr:uid="{00000000-0005-0000-0000-0000A02A0000}"/>
    <cellStyle name="0_BOUSHER AMERAT III_COMODITES option 2 2 4 2 3 4" xfId="10929" xr:uid="{00000000-0005-0000-0000-0000A12A0000}"/>
    <cellStyle name="0_BOUSHER AMERAT III_COMODITES option 2 2 4 2 4" xfId="10930" xr:uid="{00000000-0005-0000-0000-0000A22A0000}"/>
    <cellStyle name="0_BOUSHER AMERAT III_COMODITES option 2 2 4 2 4 2" xfId="10931" xr:uid="{00000000-0005-0000-0000-0000A32A0000}"/>
    <cellStyle name="0_BOUSHER AMERAT III_COMODITES option 2 2 4 2 5" xfId="10932" xr:uid="{00000000-0005-0000-0000-0000A42A0000}"/>
    <cellStyle name="0_BOUSHER AMERAT III_COMODITES option 2 2 4 2 5 2" xfId="10933" xr:uid="{00000000-0005-0000-0000-0000A52A0000}"/>
    <cellStyle name="0_BOUSHER AMERAT III_COMODITES option 2 2 4 2 6" xfId="10934" xr:uid="{00000000-0005-0000-0000-0000A62A0000}"/>
    <cellStyle name="0_BOUSHER AMERAT III_COMODITES option 2 2 4 3" xfId="10935" xr:uid="{00000000-0005-0000-0000-0000A72A0000}"/>
    <cellStyle name="0_BOUSHER AMERAT III_COMODITES option 2 2 4 3 2" xfId="10936" xr:uid="{00000000-0005-0000-0000-0000A82A0000}"/>
    <cellStyle name="0_BOUSHER AMERAT III_COMODITES option 2 2 4 3 2 2" xfId="10937" xr:uid="{00000000-0005-0000-0000-0000A92A0000}"/>
    <cellStyle name="0_BOUSHER AMERAT III_COMODITES option 2 2 4 3 3" xfId="10938" xr:uid="{00000000-0005-0000-0000-0000AA2A0000}"/>
    <cellStyle name="0_BOUSHER AMERAT III_COMODITES option 2 2 4 3 3 2" xfId="10939" xr:uid="{00000000-0005-0000-0000-0000AB2A0000}"/>
    <cellStyle name="0_BOUSHER AMERAT III_COMODITES option 2 2 4 3 4" xfId="10940" xr:uid="{00000000-0005-0000-0000-0000AC2A0000}"/>
    <cellStyle name="0_BOUSHER AMERAT III_COMODITES option 2 2 4 4" xfId="10941" xr:uid="{00000000-0005-0000-0000-0000AD2A0000}"/>
    <cellStyle name="0_BOUSHER AMERAT III_COMODITES option 2 2 4 4 2" xfId="10942" xr:uid="{00000000-0005-0000-0000-0000AE2A0000}"/>
    <cellStyle name="0_BOUSHER AMERAT III_COMODITES option 2 2 4 4 2 2" xfId="10943" xr:uid="{00000000-0005-0000-0000-0000AF2A0000}"/>
    <cellStyle name="0_BOUSHER AMERAT III_COMODITES option 2 2 4 4 3" xfId="10944" xr:uid="{00000000-0005-0000-0000-0000B02A0000}"/>
    <cellStyle name="0_BOUSHER AMERAT III_COMODITES option 2 2 4 4 3 2" xfId="10945" xr:uid="{00000000-0005-0000-0000-0000B12A0000}"/>
    <cellStyle name="0_BOUSHER AMERAT III_COMODITES option 2 2 4 4 4" xfId="10946" xr:uid="{00000000-0005-0000-0000-0000B22A0000}"/>
    <cellStyle name="0_BOUSHER AMERAT III_COMODITES option 2 2 4 5" xfId="10947" xr:uid="{00000000-0005-0000-0000-0000B32A0000}"/>
    <cellStyle name="0_BOUSHER AMERAT III_COMODITES option 2 2 4 5 2" xfId="10948" xr:uid="{00000000-0005-0000-0000-0000B42A0000}"/>
    <cellStyle name="0_BOUSHER AMERAT III_COMODITES option 2 2 4 5 2 2" xfId="10949" xr:uid="{00000000-0005-0000-0000-0000B52A0000}"/>
    <cellStyle name="0_BOUSHER AMERAT III_COMODITES option 2 2 4 5 3" xfId="10950" xr:uid="{00000000-0005-0000-0000-0000B62A0000}"/>
    <cellStyle name="0_BOUSHER AMERAT III_COMODITES option 2 2 4 5 3 2" xfId="10951" xr:uid="{00000000-0005-0000-0000-0000B72A0000}"/>
    <cellStyle name="0_BOUSHER AMERAT III_COMODITES option 2 2 4 5 4" xfId="10952" xr:uid="{00000000-0005-0000-0000-0000B82A0000}"/>
    <cellStyle name="0_BOUSHER AMERAT III_COMODITES option 2 2 4 6" xfId="10953" xr:uid="{00000000-0005-0000-0000-0000B92A0000}"/>
    <cellStyle name="0_BOUSHER AMERAT III_COMODITES option 2 2 4 6 2" xfId="10954" xr:uid="{00000000-0005-0000-0000-0000BA2A0000}"/>
    <cellStyle name="0_BOUSHER AMERAT III_COMODITES option 2 2 4 7" xfId="10955" xr:uid="{00000000-0005-0000-0000-0000BB2A0000}"/>
    <cellStyle name="0_BOUSHER AMERAT III_COMODITES option 2 2 4 7 2" xfId="10956" xr:uid="{00000000-0005-0000-0000-0000BC2A0000}"/>
    <cellStyle name="0_BOUSHER AMERAT III_COMODITES option 2 2 4 8" xfId="10957" xr:uid="{00000000-0005-0000-0000-0000BD2A0000}"/>
    <cellStyle name="0_BOUSHER AMERAT III_COMODITES option 2 2 4 9" xfId="10958" xr:uid="{00000000-0005-0000-0000-0000BE2A0000}"/>
    <cellStyle name="0_BOUSHER AMERAT III_COMODITES option 2 2 5" xfId="10959" xr:uid="{00000000-0005-0000-0000-0000BF2A0000}"/>
    <cellStyle name="0_BOUSHER AMERAT III_COMODITES option 2 2 5 2" xfId="10960" xr:uid="{00000000-0005-0000-0000-0000C02A0000}"/>
    <cellStyle name="0_BOUSHER AMERAT III_COMODITES option 2 2 5 2 2" xfId="10961" xr:uid="{00000000-0005-0000-0000-0000C12A0000}"/>
    <cellStyle name="0_BOUSHER AMERAT III_COMODITES option 2 2 5 2 2 2" xfId="10962" xr:uid="{00000000-0005-0000-0000-0000C22A0000}"/>
    <cellStyle name="0_BOUSHER AMERAT III_COMODITES option 2 2 5 2 2 2 2" xfId="10963" xr:uid="{00000000-0005-0000-0000-0000C32A0000}"/>
    <cellStyle name="0_BOUSHER AMERAT III_COMODITES option 2 2 5 2 2 3" xfId="10964" xr:uid="{00000000-0005-0000-0000-0000C42A0000}"/>
    <cellStyle name="0_BOUSHER AMERAT III_COMODITES option 2 2 5 2 2 3 2" xfId="10965" xr:uid="{00000000-0005-0000-0000-0000C52A0000}"/>
    <cellStyle name="0_BOUSHER AMERAT III_COMODITES option 2 2 5 2 2 4" xfId="10966" xr:uid="{00000000-0005-0000-0000-0000C62A0000}"/>
    <cellStyle name="0_BOUSHER AMERAT III_COMODITES option 2 2 5 2 3" xfId="10967" xr:uid="{00000000-0005-0000-0000-0000C72A0000}"/>
    <cellStyle name="0_BOUSHER AMERAT III_COMODITES option 2 2 5 2 3 2" xfId="10968" xr:uid="{00000000-0005-0000-0000-0000C82A0000}"/>
    <cellStyle name="0_BOUSHER AMERAT III_COMODITES option 2 2 5 2 3 2 2" xfId="10969" xr:uid="{00000000-0005-0000-0000-0000C92A0000}"/>
    <cellStyle name="0_BOUSHER AMERAT III_COMODITES option 2 2 5 2 3 3" xfId="10970" xr:uid="{00000000-0005-0000-0000-0000CA2A0000}"/>
    <cellStyle name="0_BOUSHER AMERAT III_COMODITES option 2 2 5 2 3 3 2" xfId="10971" xr:uid="{00000000-0005-0000-0000-0000CB2A0000}"/>
    <cellStyle name="0_BOUSHER AMERAT III_COMODITES option 2 2 5 2 3 4" xfId="10972" xr:uid="{00000000-0005-0000-0000-0000CC2A0000}"/>
    <cellStyle name="0_BOUSHER AMERAT III_COMODITES option 2 2 5 2 4" xfId="10973" xr:uid="{00000000-0005-0000-0000-0000CD2A0000}"/>
    <cellStyle name="0_BOUSHER AMERAT III_COMODITES option 2 2 5 2 4 2" xfId="10974" xr:uid="{00000000-0005-0000-0000-0000CE2A0000}"/>
    <cellStyle name="0_BOUSHER AMERAT III_COMODITES option 2 2 5 2 5" xfId="10975" xr:uid="{00000000-0005-0000-0000-0000CF2A0000}"/>
    <cellStyle name="0_BOUSHER AMERAT III_COMODITES option 2 2 5 2 5 2" xfId="10976" xr:uid="{00000000-0005-0000-0000-0000D02A0000}"/>
    <cellStyle name="0_BOUSHER AMERAT III_COMODITES option 2 2 5 2 6" xfId="10977" xr:uid="{00000000-0005-0000-0000-0000D12A0000}"/>
    <cellStyle name="0_BOUSHER AMERAT III_COMODITES option 2 2 5 3" xfId="10978" xr:uid="{00000000-0005-0000-0000-0000D22A0000}"/>
    <cellStyle name="0_BOUSHER AMERAT III_COMODITES option 2 2 5 3 2" xfId="10979" xr:uid="{00000000-0005-0000-0000-0000D32A0000}"/>
    <cellStyle name="0_BOUSHER AMERAT III_COMODITES option 2 2 5 3 2 2" xfId="10980" xr:uid="{00000000-0005-0000-0000-0000D42A0000}"/>
    <cellStyle name="0_BOUSHER AMERAT III_COMODITES option 2 2 5 3 3" xfId="10981" xr:uid="{00000000-0005-0000-0000-0000D52A0000}"/>
    <cellStyle name="0_BOUSHER AMERAT III_COMODITES option 2 2 5 3 3 2" xfId="10982" xr:uid="{00000000-0005-0000-0000-0000D62A0000}"/>
    <cellStyle name="0_BOUSHER AMERAT III_COMODITES option 2 2 5 3 4" xfId="10983" xr:uid="{00000000-0005-0000-0000-0000D72A0000}"/>
    <cellStyle name="0_BOUSHER AMERAT III_COMODITES option 2 2 5 4" xfId="10984" xr:uid="{00000000-0005-0000-0000-0000D82A0000}"/>
    <cellStyle name="0_BOUSHER AMERAT III_COMODITES option 2 2 5 4 2" xfId="10985" xr:uid="{00000000-0005-0000-0000-0000D92A0000}"/>
    <cellStyle name="0_BOUSHER AMERAT III_COMODITES option 2 2 5 4 2 2" xfId="10986" xr:uid="{00000000-0005-0000-0000-0000DA2A0000}"/>
    <cellStyle name="0_BOUSHER AMERAT III_COMODITES option 2 2 5 4 3" xfId="10987" xr:uid="{00000000-0005-0000-0000-0000DB2A0000}"/>
    <cellStyle name="0_BOUSHER AMERAT III_COMODITES option 2 2 5 4 3 2" xfId="10988" xr:uid="{00000000-0005-0000-0000-0000DC2A0000}"/>
    <cellStyle name="0_BOUSHER AMERAT III_COMODITES option 2 2 5 4 4" xfId="10989" xr:uid="{00000000-0005-0000-0000-0000DD2A0000}"/>
    <cellStyle name="0_BOUSHER AMERAT III_COMODITES option 2 2 5 5" xfId="10990" xr:uid="{00000000-0005-0000-0000-0000DE2A0000}"/>
    <cellStyle name="0_BOUSHER AMERAT III_COMODITES option 2 2 5 5 2" xfId="10991" xr:uid="{00000000-0005-0000-0000-0000DF2A0000}"/>
    <cellStyle name="0_BOUSHER AMERAT III_COMODITES option 2 2 5 5 2 2" xfId="10992" xr:uid="{00000000-0005-0000-0000-0000E02A0000}"/>
    <cellStyle name="0_BOUSHER AMERAT III_COMODITES option 2 2 5 5 3" xfId="10993" xr:uid="{00000000-0005-0000-0000-0000E12A0000}"/>
    <cellStyle name="0_BOUSHER AMERAT III_COMODITES option 2 2 5 5 3 2" xfId="10994" xr:uid="{00000000-0005-0000-0000-0000E22A0000}"/>
    <cellStyle name="0_BOUSHER AMERAT III_COMODITES option 2 2 5 5 4" xfId="10995" xr:uid="{00000000-0005-0000-0000-0000E32A0000}"/>
    <cellStyle name="0_BOUSHER AMERAT III_COMODITES option 2 2 5 6" xfId="10996" xr:uid="{00000000-0005-0000-0000-0000E42A0000}"/>
    <cellStyle name="0_BOUSHER AMERAT III_COMODITES option 2 2 5 6 2" xfId="10997" xr:uid="{00000000-0005-0000-0000-0000E52A0000}"/>
    <cellStyle name="0_BOUSHER AMERAT III_COMODITES option 2 2 5 7" xfId="10998" xr:uid="{00000000-0005-0000-0000-0000E62A0000}"/>
    <cellStyle name="0_BOUSHER AMERAT III_COMODITES option 2 2 5 7 2" xfId="10999" xr:uid="{00000000-0005-0000-0000-0000E72A0000}"/>
    <cellStyle name="0_BOUSHER AMERAT III_COMODITES option 2 2 5 8" xfId="11000" xr:uid="{00000000-0005-0000-0000-0000E82A0000}"/>
    <cellStyle name="0_BOUSHER AMERAT III_COMODITES option 2 2 5 9" xfId="11001" xr:uid="{00000000-0005-0000-0000-0000E92A0000}"/>
    <cellStyle name="0_BOUSHER AMERAT III_COMODITES option 2 2 6" xfId="11002" xr:uid="{00000000-0005-0000-0000-0000EA2A0000}"/>
    <cellStyle name="0_BOUSHER AMERAT III_COMODITES option 2 2 6 2" xfId="11003" xr:uid="{00000000-0005-0000-0000-0000EB2A0000}"/>
    <cellStyle name="0_BOUSHER AMERAT III_COMODITES option 2 2 6 2 2" xfId="11004" xr:uid="{00000000-0005-0000-0000-0000EC2A0000}"/>
    <cellStyle name="0_BOUSHER AMERAT III_COMODITES option 2 2 6 2 2 2" xfId="11005" xr:uid="{00000000-0005-0000-0000-0000ED2A0000}"/>
    <cellStyle name="0_BOUSHER AMERAT III_COMODITES option 2 2 6 2 2 2 2" xfId="11006" xr:uid="{00000000-0005-0000-0000-0000EE2A0000}"/>
    <cellStyle name="0_BOUSHER AMERAT III_COMODITES option 2 2 6 2 2 3" xfId="11007" xr:uid="{00000000-0005-0000-0000-0000EF2A0000}"/>
    <cellStyle name="0_BOUSHER AMERAT III_COMODITES option 2 2 6 2 2 3 2" xfId="11008" xr:uid="{00000000-0005-0000-0000-0000F02A0000}"/>
    <cellStyle name="0_BOUSHER AMERAT III_COMODITES option 2 2 6 2 2 4" xfId="11009" xr:uid="{00000000-0005-0000-0000-0000F12A0000}"/>
    <cellStyle name="0_BOUSHER AMERAT III_COMODITES option 2 2 6 2 3" xfId="11010" xr:uid="{00000000-0005-0000-0000-0000F22A0000}"/>
    <cellStyle name="0_BOUSHER AMERAT III_COMODITES option 2 2 6 2 3 2" xfId="11011" xr:uid="{00000000-0005-0000-0000-0000F32A0000}"/>
    <cellStyle name="0_BOUSHER AMERAT III_COMODITES option 2 2 6 2 3 2 2" xfId="11012" xr:uid="{00000000-0005-0000-0000-0000F42A0000}"/>
    <cellStyle name="0_BOUSHER AMERAT III_COMODITES option 2 2 6 2 3 3" xfId="11013" xr:uid="{00000000-0005-0000-0000-0000F52A0000}"/>
    <cellStyle name="0_BOUSHER AMERAT III_COMODITES option 2 2 6 2 3 3 2" xfId="11014" xr:uid="{00000000-0005-0000-0000-0000F62A0000}"/>
    <cellStyle name="0_BOUSHER AMERAT III_COMODITES option 2 2 6 2 3 4" xfId="11015" xr:uid="{00000000-0005-0000-0000-0000F72A0000}"/>
    <cellStyle name="0_BOUSHER AMERAT III_COMODITES option 2 2 6 2 4" xfId="11016" xr:uid="{00000000-0005-0000-0000-0000F82A0000}"/>
    <cellStyle name="0_BOUSHER AMERAT III_COMODITES option 2 2 6 2 4 2" xfId="11017" xr:uid="{00000000-0005-0000-0000-0000F92A0000}"/>
    <cellStyle name="0_BOUSHER AMERAT III_COMODITES option 2 2 6 2 5" xfId="11018" xr:uid="{00000000-0005-0000-0000-0000FA2A0000}"/>
    <cellStyle name="0_BOUSHER AMERAT III_COMODITES option 2 2 6 2 5 2" xfId="11019" xr:uid="{00000000-0005-0000-0000-0000FB2A0000}"/>
    <cellStyle name="0_BOUSHER AMERAT III_COMODITES option 2 2 6 2 6" xfId="11020" xr:uid="{00000000-0005-0000-0000-0000FC2A0000}"/>
    <cellStyle name="0_BOUSHER AMERAT III_COMODITES option 2 2 6 3" xfId="11021" xr:uid="{00000000-0005-0000-0000-0000FD2A0000}"/>
    <cellStyle name="0_BOUSHER AMERAT III_COMODITES option 2 2 6 3 2" xfId="11022" xr:uid="{00000000-0005-0000-0000-0000FE2A0000}"/>
    <cellStyle name="0_BOUSHER AMERAT III_COMODITES option 2 2 6 3 2 2" xfId="11023" xr:uid="{00000000-0005-0000-0000-0000FF2A0000}"/>
    <cellStyle name="0_BOUSHER AMERAT III_COMODITES option 2 2 6 3 3" xfId="11024" xr:uid="{00000000-0005-0000-0000-0000002B0000}"/>
    <cellStyle name="0_BOUSHER AMERAT III_COMODITES option 2 2 6 3 3 2" xfId="11025" xr:uid="{00000000-0005-0000-0000-0000012B0000}"/>
    <cellStyle name="0_BOUSHER AMERAT III_COMODITES option 2 2 6 3 4" xfId="11026" xr:uid="{00000000-0005-0000-0000-0000022B0000}"/>
    <cellStyle name="0_BOUSHER AMERAT III_COMODITES option 2 2 6 4" xfId="11027" xr:uid="{00000000-0005-0000-0000-0000032B0000}"/>
    <cellStyle name="0_BOUSHER AMERAT III_COMODITES option 2 2 6 4 2" xfId="11028" xr:uid="{00000000-0005-0000-0000-0000042B0000}"/>
    <cellStyle name="0_BOUSHER AMERAT III_COMODITES option 2 2 6 4 2 2" xfId="11029" xr:uid="{00000000-0005-0000-0000-0000052B0000}"/>
    <cellStyle name="0_BOUSHER AMERAT III_COMODITES option 2 2 6 4 3" xfId="11030" xr:uid="{00000000-0005-0000-0000-0000062B0000}"/>
    <cellStyle name="0_BOUSHER AMERAT III_COMODITES option 2 2 6 4 3 2" xfId="11031" xr:uid="{00000000-0005-0000-0000-0000072B0000}"/>
    <cellStyle name="0_BOUSHER AMERAT III_COMODITES option 2 2 6 4 4" xfId="11032" xr:uid="{00000000-0005-0000-0000-0000082B0000}"/>
    <cellStyle name="0_BOUSHER AMERAT III_COMODITES option 2 2 6 5" xfId="11033" xr:uid="{00000000-0005-0000-0000-0000092B0000}"/>
    <cellStyle name="0_BOUSHER AMERAT III_COMODITES option 2 2 6 5 2" xfId="11034" xr:uid="{00000000-0005-0000-0000-00000A2B0000}"/>
    <cellStyle name="0_BOUSHER AMERAT III_COMODITES option 2 2 6 5 2 2" xfId="11035" xr:uid="{00000000-0005-0000-0000-00000B2B0000}"/>
    <cellStyle name="0_BOUSHER AMERAT III_COMODITES option 2 2 6 5 3" xfId="11036" xr:uid="{00000000-0005-0000-0000-00000C2B0000}"/>
    <cellStyle name="0_BOUSHER AMERAT III_COMODITES option 2 2 6 5 3 2" xfId="11037" xr:uid="{00000000-0005-0000-0000-00000D2B0000}"/>
    <cellStyle name="0_BOUSHER AMERAT III_COMODITES option 2 2 6 5 4" xfId="11038" xr:uid="{00000000-0005-0000-0000-00000E2B0000}"/>
    <cellStyle name="0_BOUSHER AMERAT III_COMODITES option 2 2 6 6" xfId="11039" xr:uid="{00000000-0005-0000-0000-00000F2B0000}"/>
    <cellStyle name="0_BOUSHER AMERAT III_COMODITES option 2 2 6 6 2" xfId="11040" xr:uid="{00000000-0005-0000-0000-0000102B0000}"/>
    <cellStyle name="0_BOUSHER AMERAT III_COMODITES option 2 2 6 7" xfId="11041" xr:uid="{00000000-0005-0000-0000-0000112B0000}"/>
    <cellStyle name="0_BOUSHER AMERAT III_COMODITES option 2 2 6 7 2" xfId="11042" xr:uid="{00000000-0005-0000-0000-0000122B0000}"/>
    <cellStyle name="0_BOUSHER AMERAT III_COMODITES option 2 2 6 8" xfId="11043" xr:uid="{00000000-0005-0000-0000-0000132B0000}"/>
    <cellStyle name="0_BOUSHER AMERAT III_COMODITES option 2 2 7" xfId="11044" xr:uid="{00000000-0005-0000-0000-0000142B0000}"/>
    <cellStyle name="0_BOUSHER AMERAT III_COMODITES option 2 2 7 2" xfId="11045" xr:uid="{00000000-0005-0000-0000-0000152B0000}"/>
    <cellStyle name="0_BOUSHER AMERAT III_COMODITES option 2 2 7 2 2" xfId="11046" xr:uid="{00000000-0005-0000-0000-0000162B0000}"/>
    <cellStyle name="0_BOUSHER AMERAT III_COMODITES option 2 2 7 2 2 2" xfId="11047" xr:uid="{00000000-0005-0000-0000-0000172B0000}"/>
    <cellStyle name="0_BOUSHER AMERAT III_COMODITES option 2 2 7 2 3" xfId="11048" xr:uid="{00000000-0005-0000-0000-0000182B0000}"/>
    <cellStyle name="0_BOUSHER AMERAT III_COMODITES option 2 2 7 2 3 2" xfId="11049" xr:uid="{00000000-0005-0000-0000-0000192B0000}"/>
    <cellStyle name="0_BOUSHER AMERAT III_COMODITES option 2 2 7 2 4" xfId="11050" xr:uid="{00000000-0005-0000-0000-00001A2B0000}"/>
    <cellStyle name="0_BOUSHER AMERAT III_COMODITES option 2 2 7 3" xfId="11051" xr:uid="{00000000-0005-0000-0000-00001B2B0000}"/>
    <cellStyle name="0_BOUSHER AMERAT III_COMODITES option 2 2 7 3 2" xfId="11052" xr:uid="{00000000-0005-0000-0000-00001C2B0000}"/>
    <cellStyle name="0_BOUSHER AMERAT III_COMODITES option 2 2 7 3 2 2" xfId="11053" xr:uid="{00000000-0005-0000-0000-00001D2B0000}"/>
    <cellStyle name="0_BOUSHER AMERAT III_COMODITES option 2 2 7 3 3" xfId="11054" xr:uid="{00000000-0005-0000-0000-00001E2B0000}"/>
    <cellStyle name="0_BOUSHER AMERAT III_COMODITES option 2 2 7 3 3 2" xfId="11055" xr:uid="{00000000-0005-0000-0000-00001F2B0000}"/>
    <cellStyle name="0_BOUSHER AMERAT III_COMODITES option 2 2 7 3 4" xfId="11056" xr:uid="{00000000-0005-0000-0000-0000202B0000}"/>
    <cellStyle name="0_BOUSHER AMERAT III_COMODITES option 2 2 7 4" xfId="11057" xr:uid="{00000000-0005-0000-0000-0000212B0000}"/>
    <cellStyle name="0_BOUSHER AMERAT III_COMODITES option 2 2 7 4 2" xfId="11058" xr:uid="{00000000-0005-0000-0000-0000222B0000}"/>
    <cellStyle name="0_BOUSHER AMERAT III_COMODITES option 2 2 7 5" xfId="11059" xr:uid="{00000000-0005-0000-0000-0000232B0000}"/>
    <cellStyle name="0_BOUSHER AMERAT III_COMODITES option 2 2 7 5 2" xfId="11060" xr:uid="{00000000-0005-0000-0000-0000242B0000}"/>
    <cellStyle name="0_BOUSHER AMERAT III_COMODITES option 2 2 7 6" xfId="11061" xr:uid="{00000000-0005-0000-0000-0000252B0000}"/>
    <cellStyle name="0_BOUSHER AMERAT III_COMODITES option 2 2 8" xfId="11062" xr:uid="{00000000-0005-0000-0000-0000262B0000}"/>
    <cellStyle name="0_BOUSHER AMERAT III_COMODITES option 2 2 8 2" xfId="11063" xr:uid="{00000000-0005-0000-0000-0000272B0000}"/>
    <cellStyle name="0_BOUSHER AMERAT III_COMODITES option 2 2 8 2 2" xfId="11064" xr:uid="{00000000-0005-0000-0000-0000282B0000}"/>
    <cellStyle name="0_BOUSHER AMERAT III_COMODITES option 2 2 8 3" xfId="11065" xr:uid="{00000000-0005-0000-0000-0000292B0000}"/>
    <cellStyle name="0_BOUSHER AMERAT III_COMODITES option 2 2 8 3 2" xfId="11066" xr:uid="{00000000-0005-0000-0000-00002A2B0000}"/>
    <cellStyle name="0_BOUSHER AMERAT III_COMODITES option 2 2 8 4" xfId="11067" xr:uid="{00000000-0005-0000-0000-00002B2B0000}"/>
    <cellStyle name="0_BOUSHER AMERAT III_COMODITES option 2 2 9" xfId="11068" xr:uid="{00000000-0005-0000-0000-00002C2B0000}"/>
    <cellStyle name="0_BOUSHER AMERAT III_COMODITES option 2 2 9 2" xfId="11069" xr:uid="{00000000-0005-0000-0000-00002D2B0000}"/>
    <cellStyle name="0_BOUSHER AMERAT III_COMODITES option 2 2 9 2 2" xfId="11070" xr:uid="{00000000-0005-0000-0000-00002E2B0000}"/>
    <cellStyle name="0_BOUSHER AMERAT III_COMODITES option 2 2 9 3" xfId="11071" xr:uid="{00000000-0005-0000-0000-00002F2B0000}"/>
    <cellStyle name="0_BOUSHER AMERAT III_COMODITES option 2 2 9 3 2" xfId="11072" xr:uid="{00000000-0005-0000-0000-0000302B0000}"/>
    <cellStyle name="0_BOUSHER AMERAT III_COMODITES option 2 2 9 4" xfId="11073" xr:uid="{00000000-0005-0000-0000-0000312B0000}"/>
    <cellStyle name="0_BOUSHER AMERAT III_COMODITES option 2 20" xfId="11074" xr:uid="{00000000-0005-0000-0000-0000322B0000}"/>
    <cellStyle name="0_BOUSHER AMERAT III_COMODITES option 2 21" xfId="11075" xr:uid="{00000000-0005-0000-0000-0000332B0000}"/>
    <cellStyle name="0_BOUSHER AMERAT III_COMODITES option 2 22" xfId="11076" xr:uid="{00000000-0005-0000-0000-0000342B0000}"/>
    <cellStyle name="0_BOUSHER AMERAT III_COMODITES option 2 23" xfId="11077" xr:uid="{00000000-0005-0000-0000-0000352B0000}"/>
    <cellStyle name="0_BOUSHER AMERAT III_COMODITES option 2 24" xfId="11078" xr:uid="{00000000-0005-0000-0000-0000362B0000}"/>
    <cellStyle name="0_BOUSHER AMERAT III_COMODITES option 2 25" xfId="11079" xr:uid="{00000000-0005-0000-0000-0000372B0000}"/>
    <cellStyle name="0_BOUSHER AMERAT III_COMODITES option 2 26" xfId="11080" xr:uid="{00000000-0005-0000-0000-0000382B0000}"/>
    <cellStyle name="0_BOUSHER AMERAT III_COMODITES option 2 27" xfId="11081" xr:uid="{00000000-0005-0000-0000-0000392B0000}"/>
    <cellStyle name="0_BOUSHER AMERAT III_COMODITES option 2 28" xfId="11082" xr:uid="{00000000-0005-0000-0000-00003A2B0000}"/>
    <cellStyle name="0_BOUSHER AMERAT III_COMODITES option 2 29" xfId="11083" xr:uid="{00000000-0005-0000-0000-00003B2B0000}"/>
    <cellStyle name="0_BOUSHER AMERAT III_COMODITES option 2 3" xfId="11084" xr:uid="{00000000-0005-0000-0000-00003C2B0000}"/>
    <cellStyle name="0_BOUSHER AMERAT III_COMODITES option 2 3 10" xfId="11085" xr:uid="{00000000-0005-0000-0000-00003D2B0000}"/>
    <cellStyle name="0_BOUSHER AMERAT III_COMODITES option 2 3 10 2" xfId="11086" xr:uid="{00000000-0005-0000-0000-00003E2B0000}"/>
    <cellStyle name="0_BOUSHER AMERAT III_COMODITES option 2 3 10 2 2" xfId="11087" xr:uid="{00000000-0005-0000-0000-00003F2B0000}"/>
    <cellStyle name="0_BOUSHER AMERAT III_COMODITES option 2 3 10 3" xfId="11088" xr:uid="{00000000-0005-0000-0000-0000402B0000}"/>
    <cellStyle name="0_BOUSHER AMERAT III_COMODITES option 2 3 10 3 2" xfId="11089" xr:uid="{00000000-0005-0000-0000-0000412B0000}"/>
    <cellStyle name="0_BOUSHER AMERAT III_COMODITES option 2 3 10 4" xfId="11090" xr:uid="{00000000-0005-0000-0000-0000422B0000}"/>
    <cellStyle name="0_BOUSHER AMERAT III_COMODITES option 2 3 11" xfId="11091" xr:uid="{00000000-0005-0000-0000-0000432B0000}"/>
    <cellStyle name="0_BOUSHER AMERAT III_COMODITES option 2 3 11 2" xfId="11092" xr:uid="{00000000-0005-0000-0000-0000442B0000}"/>
    <cellStyle name="0_BOUSHER AMERAT III_COMODITES option 2 3 12" xfId="11093" xr:uid="{00000000-0005-0000-0000-0000452B0000}"/>
    <cellStyle name="0_BOUSHER AMERAT III_COMODITES option 2 3 12 2" xfId="11094" xr:uid="{00000000-0005-0000-0000-0000462B0000}"/>
    <cellStyle name="0_BOUSHER AMERAT III_COMODITES option 2 3 13" xfId="11095" xr:uid="{00000000-0005-0000-0000-0000472B0000}"/>
    <cellStyle name="0_BOUSHER AMERAT III_COMODITES option 2 3 14" xfId="11096" xr:uid="{00000000-0005-0000-0000-0000482B0000}"/>
    <cellStyle name="0_BOUSHER AMERAT III_COMODITES option 2 3 2" xfId="11097" xr:uid="{00000000-0005-0000-0000-0000492B0000}"/>
    <cellStyle name="0_BOUSHER AMERAT III_COMODITES option 2 3 2 10" xfId="11098" xr:uid="{00000000-0005-0000-0000-00004A2B0000}"/>
    <cellStyle name="0_BOUSHER AMERAT III_COMODITES option 2 3 2 11" xfId="11099" xr:uid="{00000000-0005-0000-0000-00004B2B0000}"/>
    <cellStyle name="0_BOUSHER AMERAT III_COMODITES option 2 3 2 12" xfId="11100" xr:uid="{00000000-0005-0000-0000-00004C2B0000}"/>
    <cellStyle name="0_BOUSHER AMERAT III_COMODITES option 2 3 2 2" xfId="11101" xr:uid="{00000000-0005-0000-0000-00004D2B0000}"/>
    <cellStyle name="0_BOUSHER AMERAT III_COMODITES option 2 3 2 2 2" xfId="11102" xr:uid="{00000000-0005-0000-0000-00004E2B0000}"/>
    <cellStyle name="0_BOUSHER AMERAT III_COMODITES option 2 3 2 2 2 2" xfId="11103" xr:uid="{00000000-0005-0000-0000-00004F2B0000}"/>
    <cellStyle name="0_BOUSHER AMERAT III_COMODITES option 2 3 2 2 2 2 2" xfId="11104" xr:uid="{00000000-0005-0000-0000-0000502B0000}"/>
    <cellStyle name="0_BOUSHER AMERAT III_COMODITES option 2 3 2 2 2 3" xfId="11105" xr:uid="{00000000-0005-0000-0000-0000512B0000}"/>
    <cellStyle name="0_BOUSHER AMERAT III_COMODITES option 2 3 2 2 2 3 2" xfId="11106" xr:uid="{00000000-0005-0000-0000-0000522B0000}"/>
    <cellStyle name="0_BOUSHER AMERAT III_COMODITES option 2 3 2 2 2 4" xfId="11107" xr:uid="{00000000-0005-0000-0000-0000532B0000}"/>
    <cellStyle name="0_BOUSHER AMERAT III_COMODITES option 2 3 2 2 3" xfId="11108" xr:uid="{00000000-0005-0000-0000-0000542B0000}"/>
    <cellStyle name="0_BOUSHER AMERAT III_COMODITES option 2 3 2 2 3 2" xfId="11109" xr:uid="{00000000-0005-0000-0000-0000552B0000}"/>
    <cellStyle name="0_BOUSHER AMERAT III_COMODITES option 2 3 2 2 3 2 2" xfId="11110" xr:uid="{00000000-0005-0000-0000-0000562B0000}"/>
    <cellStyle name="0_BOUSHER AMERAT III_COMODITES option 2 3 2 2 3 3" xfId="11111" xr:uid="{00000000-0005-0000-0000-0000572B0000}"/>
    <cellStyle name="0_BOUSHER AMERAT III_COMODITES option 2 3 2 2 3 3 2" xfId="11112" xr:uid="{00000000-0005-0000-0000-0000582B0000}"/>
    <cellStyle name="0_BOUSHER AMERAT III_COMODITES option 2 3 2 2 3 4" xfId="11113" xr:uid="{00000000-0005-0000-0000-0000592B0000}"/>
    <cellStyle name="0_BOUSHER AMERAT III_COMODITES option 2 3 2 2 4" xfId="11114" xr:uid="{00000000-0005-0000-0000-00005A2B0000}"/>
    <cellStyle name="0_BOUSHER AMERAT III_COMODITES option 2 3 2 2 4 2" xfId="11115" xr:uid="{00000000-0005-0000-0000-00005B2B0000}"/>
    <cellStyle name="0_BOUSHER AMERAT III_COMODITES option 2 3 2 2 5" xfId="11116" xr:uid="{00000000-0005-0000-0000-00005C2B0000}"/>
    <cellStyle name="0_BOUSHER AMERAT III_COMODITES option 2 3 2 2 5 2" xfId="11117" xr:uid="{00000000-0005-0000-0000-00005D2B0000}"/>
    <cellStyle name="0_BOUSHER AMERAT III_COMODITES option 2 3 2 2 6" xfId="11118" xr:uid="{00000000-0005-0000-0000-00005E2B0000}"/>
    <cellStyle name="0_BOUSHER AMERAT III_COMODITES option 2 3 2 3" xfId="11119" xr:uid="{00000000-0005-0000-0000-00005F2B0000}"/>
    <cellStyle name="0_BOUSHER AMERAT III_COMODITES option 2 3 2 3 2" xfId="11120" xr:uid="{00000000-0005-0000-0000-0000602B0000}"/>
    <cellStyle name="0_BOUSHER AMERAT III_COMODITES option 2 3 2 3 2 2" xfId="11121" xr:uid="{00000000-0005-0000-0000-0000612B0000}"/>
    <cellStyle name="0_BOUSHER AMERAT III_COMODITES option 2 3 2 3 3" xfId="11122" xr:uid="{00000000-0005-0000-0000-0000622B0000}"/>
    <cellStyle name="0_BOUSHER AMERAT III_COMODITES option 2 3 2 3 3 2" xfId="11123" xr:uid="{00000000-0005-0000-0000-0000632B0000}"/>
    <cellStyle name="0_BOUSHER AMERAT III_COMODITES option 2 3 2 3 4" xfId="11124" xr:uid="{00000000-0005-0000-0000-0000642B0000}"/>
    <cellStyle name="0_BOUSHER AMERAT III_COMODITES option 2 3 2 4" xfId="11125" xr:uid="{00000000-0005-0000-0000-0000652B0000}"/>
    <cellStyle name="0_BOUSHER AMERAT III_COMODITES option 2 3 2 4 2" xfId="11126" xr:uid="{00000000-0005-0000-0000-0000662B0000}"/>
    <cellStyle name="0_BOUSHER AMERAT III_COMODITES option 2 3 2 4 2 2" xfId="11127" xr:uid="{00000000-0005-0000-0000-0000672B0000}"/>
    <cellStyle name="0_BOUSHER AMERAT III_COMODITES option 2 3 2 4 3" xfId="11128" xr:uid="{00000000-0005-0000-0000-0000682B0000}"/>
    <cellStyle name="0_BOUSHER AMERAT III_COMODITES option 2 3 2 4 3 2" xfId="11129" xr:uid="{00000000-0005-0000-0000-0000692B0000}"/>
    <cellStyle name="0_BOUSHER AMERAT III_COMODITES option 2 3 2 4 4" xfId="11130" xr:uid="{00000000-0005-0000-0000-00006A2B0000}"/>
    <cellStyle name="0_BOUSHER AMERAT III_COMODITES option 2 3 2 5" xfId="11131" xr:uid="{00000000-0005-0000-0000-00006B2B0000}"/>
    <cellStyle name="0_BOUSHER AMERAT III_COMODITES option 2 3 2 5 2" xfId="11132" xr:uid="{00000000-0005-0000-0000-00006C2B0000}"/>
    <cellStyle name="0_BOUSHER AMERAT III_COMODITES option 2 3 2 5 2 2" xfId="11133" xr:uid="{00000000-0005-0000-0000-00006D2B0000}"/>
    <cellStyle name="0_BOUSHER AMERAT III_COMODITES option 2 3 2 5 3" xfId="11134" xr:uid="{00000000-0005-0000-0000-00006E2B0000}"/>
    <cellStyle name="0_BOUSHER AMERAT III_COMODITES option 2 3 2 5 3 2" xfId="11135" xr:uid="{00000000-0005-0000-0000-00006F2B0000}"/>
    <cellStyle name="0_BOUSHER AMERAT III_COMODITES option 2 3 2 5 4" xfId="11136" xr:uid="{00000000-0005-0000-0000-0000702B0000}"/>
    <cellStyle name="0_BOUSHER AMERAT III_COMODITES option 2 3 2 6" xfId="11137" xr:uid="{00000000-0005-0000-0000-0000712B0000}"/>
    <cellStyle name="0_BOUSHER AMERAT III_COMODITES option 2 3 2 6 2" xfId="11138" xr:uid="{00000000-0005-0000-0000-0000722B0000}"/>
    <cellStyle name="0_BOUSHER AMERAT III_COMODITES option 2 3 2 7" xfId="11139" xr:uid="{00000000-0005-0000-0000-0000732B0000}"/>
    <cellStyle name="0_BOUSHER AMERAT III_COMODITES option 2 3 2 7 2" xfId="11140" xr:uid="{00000000-0005-0000-0000-0000742B0000}"/>
    <cellStyle name="0_BOUSHER AMERAT III_COMODITES option 2 3 2 8" xfId="11141" xr:uid="{00000000-0005-0000-0000-0000752B0000}"/>
    <cellStyle name="0_BOUSHER AMERAT III_COMODITES option 2 3 2 9" xfId="11142" xr:uid="{00000000-0005-0000-0000-0000762B0000}"/>
    <cellStyle name="0_BOUSHER AMERAT III_COMODITES option 2 3 3" xfId="11143" xr:uid="{00000000-0005-0000-0000-0000772B0000}"/>
    <cellStyle name="0_BOUSHER AMERAT III_COMODITES option 2 3 3 2" xfId="11144" xr:uid="{00000000-0005-0000-0000-0000782B0000}"/>
    <cellStyle name="0_BOUSHER AMERAT III_COMODITES option 2 3 3 2 2" xfId="11145" xr:uid="{00000000-0005-0000-0000-0000792B0000}"/>
    <cellStyle name="0_BOUSHER AMERAT III_COMODITES option 2 3 3 2 2 2" xfId="11146" xr:uid="{00000000-0005-0000-0000-00007A2B0000}"/>
    <cellStyle name="0_BOUSHER AMERAT III_COMODITES option 2 3 3 2 2 2 2" xfId="11147" xr:uid="{00000000-0005-0000-0000-00007B2B0000}"/>
    <cellStyle name="0_BOUSHER AMERAT III_COMODITES option 2 3 3 2 2 3" xfId="11148" xr:uid="{00000000-0005-0000-0000-00007C2B0000}"/>
    <cellStyle name="0_BOUSHER AMERAT III_COMODITES option 2 3 3 2 2 3 2" xfId="11149" xr:uid="{00000000-0005-0000-0000-00007D2B0000}"/>
    <cellStyle name="0_BOUSHER AMERAT III_COMODITES option 2 3 3 2 2 4" xfId="11150" xr:uid="{00000000-0005-0000-0000-00007E2B0000}"/>
    <cellStyle name="0_BOUSHER AMERAT III_COMODITES option 2 3 3 2 3" xfId="11151" xr:uid="{00000000-0005-0000-0000-00007F2B0000}"/>
    <cellStyle name="0_BOUSHER AMERAT III_COMODITES option 2 3 3 2 3 2" xfId="11152" xr:uid="{00000000-0005-0000-0000-0000802B0000}"/>
    <cellStyle name="0_BOUSHER AMERAT III_COMODITES option 2 3 3 2 3 2 2" xfId="11153" xr:uid="{00000000-0005-0000-0000-0000812B0000}"/>
    <cellStyle name="0_BOUSHER AMERAT III_COMODITES option 2 3 3 2 3 3" xfId="11154" xr:uid="{00000000-0005-0000-0000-0000822B0000}"/>
    <cellStyle name="0_BOUSHER AMERAT III_COMODITES option 2 3 3 2 3 3 2" xfId="11155" xr:uid="{00000000-0005-0000-0000-0000832B0000}"/>
    <cellStyle name="0_BOUSHER AMERAT III_COMODITES option 2 3 3 2 3 4" xfId="11156" xr:uid="{00000000-0005-0000-0000-0000842B0000}"/>
    <cellStyle name="0_BOUSHER AMERAT III_COMODITES option 2 3 3 2 4" xfId="11157" xr:uid="{00000000-0005-0000-0000-0000852B0000}"/>
    <cellStyle name="0_BOUSHER AMERAT III_COMODITES option 2 3 3 2 4 2" xfId="11158" xr:uid="{00000000-0005-0000-0000-0000862B0000}"/>
    <cellStyle name="0_BOUSHER AMERAT III_COMODITES option 2 3 3 2 5" xfId="11159" xr:uid="{00000000-0005-0000-0000-0000872B0000}"/>
    <cellStyle name="0_BOUSHER AMERAT III_COMODITES option 2 3 3 2 5 2" xfId="11160" xr:uid="{00000000-0005-0000-0000-0000882B0000}"/>
    <cellStyle name="0_BOUSHER AMERAT III_COMODITES option 2 3 3 2 6" xfId="11161" xr:uid="{00000000-0005-0000-0000-0000892B0000}"/>
    <cellStyle name="0_BOUSHER AMERAT III_COMODITES option 2 3 3 3" xfId="11162" xr:uid="{00000000-0005-0000-0000-00008A2B0000}"/>
    <cellStyle name="0_BOUSHER AMERAT III_COMODITES option 2 3 3 3 2" xfId="11163" xr:uid="{00000000-0005-0000-0000-00008B2B0000}"/>
    <cellStyle name="0_BOUSHER AMERAT III_COMODITES option 2 3 3 3 2 2" xfId="11164" xr:uid="{00000000-0005-0000-0000-00008C2B0000}"/>
    <cellStyle name="0_BOUSHER AMERAT III_COMODITES option 2 3 3 3 3" xfId="11165" xr:uid="{00000000-0005-0000-0000-00008D2B0000}"/>
    <cellStyle name="0_BOUSHER AMERAT III_COMODITES option 2 3 3 3 3 2" xfId="11166" xr:uid="{00000000-0005-0000-0000-00008E2B0000}"/>
    <cellStyle name="0_BOUSHER AMERAT III_COMODITES option 2 3 3 3 4" xfId="11167" xr:uid="{00000000-0005-0000-0000-00008F2B0000}"/>
    <cellStyle name="0_BOUSHER AMERAT III_COMODITES option 2 3 3 4" xfId="11168" xr:uid="{00000000-0005-0000-0000-0000902B0000}"/>
    <cellStyle name="0_BOUSHER AMERAT III_COMODITES option 2 3 3 4 2" xfId="11169" xr:uid="{00000000-0005-0000-0000-0000912B0000}"/>
    <cellStyle name="0_BOUSHER AMERAT III_COMODITES option 2 3 3 4 2 2" xfId="11170" xr:uid="{00000000-0005-0000-0000-0000922B0000}"/>
    <cellStyle name="0_BOUSHER AMERAT III_COMODITES option 2 3 3 4 3" xfId="11171" xr:uid="{00000000-0005-0000-0000-0000932B0000}"/>
    <cellStyle name="0_BOUSHER AMERAT III_COMODITES option 2 3 3 4 3 2" xfId="11172" xr:uid="{00000000-0005-0000-0000-0000942B0000}"/>
    <cellStyle name="0_BOUSHER AMERAT III_COMODITES option 2 3 3 4 4" xfId="11173" xr:uid="{00000000-0005-0000-0000-0000952B0000}"/>
    <cellStyle name="0_BOUSHER AMERAT III_COMODITES option 2 3 3 5" xfId="11174" xr:uid="{00000000-0005-0000-0000-0000962B0000}"/>
    <cellStyle name="0_BOUSHER AMERAT III_COMODITES option 2 3 3 5 2" xfId="11175" xr:uid="{00000000-0005-0000-0000-0000972B0000}"/>
    <cellStyle name="0_BOUSHER AMERAT III_COMODITES option 2 3 3 5 2 2" xfId="11176" xr:uid="{00000000-0005-0000-0000-0000982B0000}"/>
    <cellStyle name="0_BOUSHER AMERAT III_COMODITES option 2 3 3 5 3" xfId="11177" xr:uid="{00000000-0005-0000-0000-0000992B0000}"/>
    <cellStyle name="0_BOUSHER AMERAT III_COMODITES option 2 3 3 5 3 2" xfId="11178" xr:uid="{00000000-0005-0000-0000-00009A2B0000}"/>
    <cellStyle name="0_BOUSHER AMERAT III_COMODITES option 2 3 3 5 4" xfId="11179" xr:uid="{00000000-0005-0000-0000-00009B2B0000}"/>
    <cellStyle name="0_BOUSHER AMERAT III_COMODITES option 2 3 3 6" xfId="11180" xr:uid="{00000000-0005-0000-0000-00009C2B0000}"/>
    <cellStyle name="0_BOUSHER AMERAT III_COMODITES option 2 3 3 6 2" xfId="11181" xr:uid="{00000000-0005-0000-0000-00009D2B0000}"/>
    <cellStyle name="0_BOUSHER AMERAT III_COMODITES option 2 3 3 7" xfId="11182" xr:uid="{00000000-0005-0000-0000-00009E2B0000}"/>
    <cellStyle name="0_BOUSHER AMERAT III_COMODITES option 2 3 3 7 2" xfId="11183" xr:uid="{00000000-0005-0000-0000-00009F2B0000}"/>
    <cellStyle name="0_BOUSHER AMERAT III_COMODITES option 2 3 3 8" xfId="11184" xr:uid="{00000000-0005-0000-0000-0000A02B0000}"/>
    <cellStyle name="0_BOUSHER AMERAT III_COMODITES option 2 3 4" xfId="11185" xr:uid="{00000000-0005-0000-0000-0000A12B0000}"/>
    <cellStyle name="0_BOUSHER AMERAT III_COMODITES option 2 3 4 2" xfId="11186" xr:uid="{00000000-0005-0000-0000-0000A22B0000}"/>
    <cellStyle name="0_BOUSHER AMERAT III_COMODITES option 2 3 4 2 2" xfId="11187" xr:uid="{00000000-0005-0000-0000-0000A32B0000}"/>
    <cellStyle name="0_BOUSHER AMERAT III_COMODITES option 2 3 4 2 2 2" xfId="11188" xr:uid="{00000000-0005-0000-0000-0000A42B0000}"/>
    <cellStyle name="0_BOUSHER AMERAT III_COMODITES option 2 3 4 2 2 2 2" xfId="11189" xr:uid="{00000000-0005-0000-0000-0000A52B0000}"/>
    <cellStyle name="0_BOUSHER AMERAT III_COMODITES option 2 3 4 2 2 3" xfId="11190" xr:uid="{00000000-0005-0000-0000-0000A62B0000}"/>
    <cellStyle name="0_BOUSHER AMERAT III_COMODITES option 2 3 4 2 2 3 2" xfId="11191" xr:uid="{00000000-0005-0000-0000-0000A72B0000}"/>
    <cellStyle name="0_BOUSHER AMERAT III_COMODITES option 2 3 4 2 2 4" xfId="11192" xr:uid="{00000000-0005-0000-0000-0000A82B0000}"/>
    <cellStyle name="0_BOUSHER AMERAT III_COMODITES option 2 3 4 2 3" xfId="11193" xr:uid="{00000000-0005-0000-0000-0000A92B0000}"/>
    <cellStyle name="0_BOUSHER AMERAT III_COMODITES option 2 3 4 2 3 2" xfId="11194" xr:uid="{00000000-0005-0000-0000-0000AA2B0000}"/>
    <cellStyle name="0_BOUSHER AMERAT III_COMODITES option 2 3 4 2 3 2 2" xfId="11195" xr:uid="{00000000-0005-0000-0000-0000AB2B0000}"/>
    <cellStyle name="0_BOUSHER AMERAT III_COMODITES option 2 3 4 2 3 3" xfId="11196" xr:uid="{00000000-0005-0000-0000-0000AC2B0000}"/>
    <cellStyle name="0_BOUSHER AMERAT III_COMODITES option 2 3 4 2 3 3 2" xfId="11197" xr:uid="{00000000-0005-0000-0000-0000AD2B0000}"/>
    <cellStyle name="0_BOUSHER AMERAT III_COMODITES option 2 3 4 2 3 4" xfId="11198" xr:uid="{00000000-0005-0000-0000-0000AE2B0000}"/>
    <cellStyle name="0_BOUSHER AMERAT III_COMODITES option 2 3 4 2 4" xfId="11199" xr:uid="{00000000-0005-0000-0000-0000AF2B0000}"/>
    <cellStyle name="0_BOUSHER AMERAT III_COMODITES option 2 3 4 2 4 2" xfId="11200" xr:uid="{00000000-0005-0000-0000-0000B02B0000}"/>
    <cellStyle name="0_BOUSHER AMERAT III_COMODITES option 2 3 4 2 5" xfId="11201" xr:uid="{00000000-0005-0000-0000-0000B12B0000}"/>
    <cellStyle name="0_BOUSHER AMERAT III_COMODITES option 2 3 4 2 5 2" xfId="11202" xr:uid="{00000000-0005-0000-0000-0000B22B0000}"/>
    <cellStyle name="0_BOUSHER AMERAT III_COMODITES option 2 3 4 2 6" xfId="11203" xr:uid="{00000000-0005-0000-0000-0000B32B0000}"/>
    <cellStyle name="0_BOUSHER AMERAT III_COMODITES option 2 3 4 3" xfId="11204" xr:uid="{00000000-0005-0000-0000-0000B42B0000}"/>
    <cellStyle name="0_BOUSHER AMERAT III_COMODITES option 2 3 4 3 2" xfId="11205" xr:uid="{00000000-0005-0000-0000-0000B52B0000}"/>
    <cellStyle name="0_BOUSHER AMERAT III_COMODITES option 2 3 4 3 2 2" xfId="11206" xr:uid="{00000000-0005-0000-0000-0000B62B0000}"/>
    <cellStyle name="0_BOUSHER AMERAT III_COMODITES option 2 3 4 3 3" xfId="11207" xr:uid="{00000000-0005-0000-0000-0000B72B0000}"/>
    <cellStyle name="0_BOUSHER AMERAT III_COMODITES option 2 3 4 3 3 2" xfId="11208" xr:uid="{00000000-0005-0000-0000-0000B82B0000}"/>
    <cellStyle name="0_BOUSHER AMERAT III_COMODITES option 2 3 4 3 4" xfId="11209" xr:uid="{00000000-0005-0000-0000-0000B92B0000}"/>
    <cellStyle name="0_BOUSHER AMERAT III_COMODITES option 2 3 4 4" xfId="11210" xr:uid="{00000000-0005-0000-0000-0000BA2B0000}"/>
    <cellStyle name="0_BOUSHER AMERAT III_COMODITES option 2 3 4 4 2" xfId="11211" xr:uid="{00000000-0005-0000-0000-0000BB2B0000}"/>
    <cellStyle name="0_BOUSHER AMERAT III_COMODITES option 2 3 4 4 2 2" xfId="11212" xr:uid="{00000000-0005-0000-0000-0000BC2B0000}"/>
    <cellStyle name="0_BOUSHER AMERAT III_COMODITES option 2 3 4 4 3" xfId="11213" xr:uid="{00000000-0005-0000-0000-0000BD2B0000}"/>
    <cellStyle name="0_BOUSHER AMERAT III_COMODITES option 2 3 4 4 3 2" xfId="11214" xr:uid="{00000000-0005-0000-0000-0000BE2B0000}"/>
    <cellStyle name="0_BOUSHER AMERAT III_COMODITES option 2 3 4 4 4" xfId="11215" xr:uid="{00000000-0005-0000-0000-0000BF2B0000}"/>
    <cellStyle name="0_BOUSHER AMERAT III_COMODITES option 2 3 4 5" xfId="11216" xr:uid="{00000000-0005-0000-0000-0000C02B0000}"/>
    <cellStyle name="0_BOUSHER AMERAT III_COMODITES option 2 3 4 5 2" xfId="11217" xr:uid="{00000000-0005-0000-0000-0000C12B0000}"/>
    <cellStyle name="0_BOUSHER AMERAT III_COMODITES option 2 3 4 5 2 2" xfId="11218" xr:uid="{00000000-0005-0000-0000-0000C22B0000}"/>
    <cellStyle name="0_BOUSHER AMERAT III_COMODITES option 2 3 4 5 3" xfId="11219" xr:uid="{00000000-0005-0000-0000-0000C32B0000}"/>
    <cellStyle name="0_BOUSHER AMERAT III_COMODITES option 2 3 4 5 3 2" xfId="11220" xr:uid="{00000000-0005-0000-0000-0000C42B0000}"/>
    <cellStyle name="0_BOUSHER AMERAT III_COMODITES option 2 3 4 5 4" xfId="11221" xr:uid="{00000000-0005-0000-0000-0000C52B0000}"/>
    <cellStyle name="0_BOUSHER AMERAT III_COMODITES option 2 3 4 6" xfId="11222" xr:uid="{00000000-0005-0000-0000-0000C62B0000}"/>
    <cellStyle name="0_BOUSHER AMERAT III_COMODITES option 2 3 4 6 2" xfId="11223" xr:uid="{00000000-0005-0000-0000-0000C72B0000}"/>
    <cellStyle name="0_BOUSHER AMERAT III_COMODITES option 2 3 4 7" xfId="11224" xr:uid="{00000000-0005-0000-0000-0000C82B0000}"/>
    <cellStyle name="0_BOUSHER AMERAT III_COMODITES option 2 3 4 7 2" xfId="11225" xr:uid="{00000000-0005-0000-0000-0000C92B0000}"/>
    <cellStyle name="0_BOUSHER AMERAT III_COMODITES option 2 3 4 8" xfId="11226" xr:uid="{00000000-0005-0000-0000-0000CA2B0000}"/>
    <cellStyle name="0_BOUSHER AMERAT III_COMODITES option 2 3 5" xfId="11227" xr:uid="{00000000-0005-0000-0000-0000CB2B0000}"/>
    <cellStyle name="0_BOUSHER AMERAT III_COMODITES option 2 3 5 2" xfId="11228" xr:uid="{00000000-0005-0000-0000-0000CC2B0000}"/>
    <cellStyle name="0_BOUSHER AMERAT III_COMODITES option 2 3 5 2 2" xfId="11229" xr:uid="{00000000-0005-0000-0000-0000CD2B0000}"/>
    <cellStyle name="0_BOUSHER AMERAT III_COMODITES option 2 3 5 2 2 2" xfId="11230" xr:uid="{00000000-0005-0000-0000-0000CE2B0000}"/>
    <cellStyle name="0_BOUSHER AMERAT III_COMODITES option 2 3 5 2 2 2 2" xfId="11231" xr:uid="{00000000-0005-0000-0000-0000CF2B0000}"/>
    <cellStyle name="0_BOUSHER AMERAT III_COMODITES option 2 3 5 2 2 3" xfId="11232" xr:uid="{00000000-0005-0000-0000-0000D02B0000}"/>
    <cellStyle name="0_BOUSHER AMERAT III_COMODITES option 2 3 5 2 2 3 2" xfId="11233" xr:uid="{00000000-0005-0000-0000-0000D12B0000}"/>
    <cellStyle name="0_BOUSHER AMERAT III_COMODITES option 2 3 5 2 2 4" xfId="11234" xr:uid="{00000000-0005-0000-0000-0000D22B0000}"/>
    <cellStyle name="0_BOUSHER AMERAT III_COMODITES option 2 3 5 2 3" xfId="11235" xr:uid="{00000000-0005-0000-0000-0000D32B0000}"/>
    <cellStyle name="0_BOUSHER AMERAT III_COMODITES option 2 3 5 2 3 2" xfId="11236" xr:uid="{00000000-0005-0000-0000-0000D42B0000}"/>
    <cellStyle name="0_BOUSHER AMERAT III_COMODITES option 2 3 5 2 3 2 2" xfId="11237" xr:uid="{00000000-0005-0000-0000-0000D52B0000}"/>
    <cellStyle name="0_BOUSHER AMERAT III_COMODITES option 2 3 5 2 3 3" xfId="11238" xr:uid="{00000000-0005-0000-0000-0000D62B0000}"/>
    <cellStyle name="0_BOUSHER AMERAT III_COMODITES option 2 3 5 2 3 3 2" xfId="11239" xr:uid="{00000000-0005-0000-0000-0000D72B0000}"/>
    <cellStyle name="0_BOUSHER AMERAT III_COMODITES option 2 3 5 2 3 4" xfId="11240" xr:uid="{00000000-0005-0000-0000-0000D82B0000}"/>
    <cellStyle name="0_BOUSHER AMERAT III_COMODITES option 2 3 5 2 4" xfId="11241" xr:uid="{00000000-0005-0000-0000-0000D92B0000}"/>
    <cellStyle name="0_BOUSHER AMERAT III_COMODITES option 2 3 5 2 4 2" xfId="11242" xr:uid="{00000000-0005-0000-0000-0000DA2B0000}"/>
    <cellStyle name="0_BOUSHER AMERAT III_COMODITES option 2 3 5 2 5" xfId="11243" xr:uid="{00000000-0005-0000-0000-0000DB2B0000}"/>
    <cellStyle name="0_BOUSHER AMERAT III_COMODITES option 2 3 5 2 5 2" xfId="11244" xr:uid="{00000000-0005-0000-0000-0000DC2B0000}"/>
    <cellStyle name="0_BOUSHER AMERAT III_COMODITES option 2 3 5 2 6" xfId="11245" xr:uid="{00000000-0005-0000-0000-0000DD2B0000}"/>
    <cellStyle name="0_BOUSHER AMERAT III_COMODITES option 2 3 5 3" xfId="11246" xr:uid="{00000000-0005-0000-0000-0000DE2B0000}"/>
    <cellStyle name="0_BOUSHER AMERAT III_COMODITES option 2 3 5 3 2" xfId="11247" xr:uid="{00000000-0005-0000-0000-0000DF2B0000}"/>
    <cellStyle name="0_BOUSHER AMERAT III_COMODITES option 2 3 5 3 2 2" xfId="11248" xr:uid="{00000000-0005-0000-0000-0000E02B0000}"/>
    <cellStyle name="0_BOUSHER AMERAT III_COMODITES option 2 3 5 3 3" xfId="11249" xr:uid="{00000000-0005-0000-0000-0000E12B0000}"/>
    <cellStyle name="0_BOUSHER AMERAT III_COMODITES option 2 3 5 3 3 2" xfId="11250" xr:uid="{00000000-0005-0000-0000-0000E22B0000}"/>
    <cellStyle name="0_BOUSHER AMERAT III_COMODITES option 2 3 5 3 4" xfId="11251" xr:uid="{00000000-0005-0000-0000-0000E32B0000}"/>
    <cellStyle name="0_BOUSHER AMERAT III_COMODITES option 2 3 5 4" xfId="11252" xr:uid="{00000000-0005-0000-0000-0000E42B0000}"/>
    <cellStyle name="0_BOUSHER AMERAT III_COMODITES option 2 3 5 4 2" xfId="11253" xr:uid="{00000000-0005-0000-0000-0000E52B0000}"/>
    <cellStyle name="0_BOUSHER AMERAT III_COMODITES option 2 3 5 4 2 2" xfId="11254" xr:uid="{00000000-0005-0000-0000-0000E62B0000}"/>
    <cellStyle name="0_BOUSHER AMERAT III_COMODITES option 2 3 5 4 3" xfId="11255" xr:uid="{00000000-0005-0000-0000-0000E72B0000}"/>
    <cellStyle name="0_BOUSHER AMERAT III_COMODITES option 2 3 5 4 3 2" xfId="11256" xr:uid="{00000000-0005-0000-0000-0000E82B0000}"/>
    <cellStyle name="0_BOUSHER AMERAT III_COMODITES option 2 3 5 4 4" xfId="11257" xr:uid="{00000000-0005-0000-0000-0000E92B0000}"/>
    <cellStyle name="0_BOUSHER AMERAT III_COMODITES option 2 3 5 5" xfId="11258" xr:uid="{00000000-0005-0000-0000-0000EA2B0000}"/>
    <cellStyle name="0_BOUSHER AMERAT III_COMODITES option 2 3 5 5 2" xfId="11259" xr:uid="{00000000-0005-0000-0000-0000EB2B0000}"/>
    <cellStyle name="0_BOUSHER AMERAT III_COMODITES option 2 3 5 5 2 2" xfId="11260" xr:uid="{00000000-0005-0000-0000-0000EC2B0000}"/>
    <cellStyle name="0_BOUSHER AMERAT III_COMODITES option 2 3 5 5 3" xfId="11261" xr:uid="{00000000-0005-0000-0000-0000ED2B0000}"/>
    <cellStyle name="0_BOUSHER AMERAT III_COMODITES option 2 3 5 5 3 2" xfId="11262" xr:uid="{00000000-0005-0000-0000-0000EE2B0000}"/>
    <cellStyle name="0_BOUSHER AMERAT III_COMODITES option 2 3 5 5 4" xfId="11263" xr:uid="{00000000-0005-0000-0000-0000EF2B0000}"/>
    <cellStyle name="0_BOUSHER AMERAT III_COMODITES option 2 3 5 6" xfId="11264" xr:uid="{00000000-0005-0000-0000-0000F02B0000}"/>
    <cellStyle name="0_BOUSHER AMERAT III_COMODITES option 2 3 5 6 2" xfId="11265" xr:uid="{00000000-0005-0000-0000-0000F12B0000}"/>
    <cellStyle name="0_BOUSHER AMERAT III_COMODITES option 2 3 5 7" xfId="11266" xr:uid="{00000000-0005-0000-0000-0000F22B0000}"/>
    <cellStyle name="0_BOUSHER AMERAT III_COMODITES option 2 3 5 7 2" xfId="11267" xr:uid="{00000000-0005-0000-0000-0000F32B0000}"/>
    <cellStyle name="0_BOUSHER AMERAT III_COMODITES option 2 3 5 8" xfId="11268" xr:uid="{00000000-0005-0000-0000-0000F42B0000}"/>
    <cellStyle name="0_BOUSHER AMERAT III_COMODITES option 2 3 6" xfId="11269" xr:uid="{00000000-0005-0000-0000-0000F52B0000}"/>
    <cellStyle name="0_BOUSHER AMERAT III_COMODITES option 2 3 6 2" xfId="11270" xr:uid="{00000000-0005-0000-0000-0000F62B0000}"/>
    <cellStyle name="0_BOUSHER AMERAT III_COMODITES option 2 3 6 2 2" xfId="11271" xr:uid="{00000000-0005-0000-0000-0000F72B0000}"/>
    <cellStyle name="0_BOUSHER AMERAT III_COMODITES option 2 3 6 2 2 2" xfId="11272" xr:uid="{00000000-0005-0000-0000-0000F82B0000}"/>
    <cellStyle name="0_BOUSHER AMERAT III_COMODITES option 2 3 6 2 2 2 2" xfId="11273" xr:uid="{00000000-0005-0000-0000-0000F92B0000}"/>
    <cellStyle name="0_BOUSHER AMERAT III_COMODITES option 2 3 6 2 2 3" xfId="11274" xr:uid="{00000000-0005-0000-0000-0000FA2B0000}"/>
    <cellStyle name="0_BOUSHER AMERAT III_COMODITES option 2 3 6 2 2 3 2" xfId="11275" xr:uid="{00000000-0005-0000-0000-0000FB2B0000}"/>
    <cellStyle name="0_BOUSHER AMERAT III_COMODITES option 2 3 6 2 2 4" xfId="11276" xr:uid="{00000000-0005-0000-0000-0000FC2B0000}"/>
    <cellStyle name="0_BOUSHER AMERAT III_COMODITES option 2 3 6 2 3" xfId="11277" xr:uid="{00000000-0005-0000-0000-0000FD2B0000}"/>
    <cellStyle name="0_BOUSHER AMERAT III_COMODITES option 2 3 6 2 3 2" xfId="11278" xr:uid="{00000000-0005-0000-0000-0000FE2B0000}"/>
    <cellStyle name="0_BOUSHER AMERAT III_COMODITES option 2 3 6 2 3 2 2" xfId="11279" xr:uid="{00000000-0005-0000-0000-0000FF2B0000}"/>
    <cellStyle name="0_BOUSHER AMERAT III_COMODITES option 2 3 6 2 3 3" xfId="11280" xr:uid="{00000000-0005-0000-0000-0000002C0000}"/>
    <cellStyle name="0_BOUSHER AMERAT III_COMODITES option 2 3 6 2 3 3 2" xfId="11281" xr:uid="{00000000-0005-0000-0000-0000012C0000}"/>
    <cellStyle name="0_BOUSHER AMERAT III_COMODITES option 2 3 6 2 3 4" xfId="11282" xr:uid="{00000000-0005-0000-0000-0000022C0000}"/>
    <cellStyle name="0_BOUSHER AMERAT III_COMODITES option 2 3 6 2 4" xfId="11283" xr:uid="{00000000-0005-0000-0000-0000032C0000}"/>
    <cellStyle name="0_BOUSHER AMERAT III_COMODITES option 2 3 6 2 4 2" xfId="11284" xr:uid="{00000000-0005-0000-0000-0000042C0000}"/>
    <cellStyle name="0_BOUSHER AMERAT III_COMODITES option 2 3 6 2 5" xfId="11285" xr:uid="{00000000-0005-0000-0000-0000052C0000}"/>
    <cellStyle name="0_BOUSHER AMERAT III_COMODITES option 2 3 6 2 5 2" xfId="11286" xr:uid="{00000000-0005-0000-0000-0000062C0000}"/>
    <cellStyle name="0_BOUSHER AMERAT III_COMODITES option 2 3 6 2 6" xfId="11287" xr:uid="{00000000-0005-0000-0000-0000072C0000}"/>
    <cellStyle name="0_BOUSHER AMERAT III_COMODITES option 2 3 6 3" xfId="11288" xr:uid="{00000000-0005-0000-0000-0000082C0000}"/>
    <cellStyle name="0_BOUSHER AMERAT III_COMODITES option 2 3 6 3 2" xfId="11289" xr:uid="{00000000-0005-0000-0000-0000092C0000}"/>
    <cellStyle name="0_BOUSHER AMERAT III_COMODITES option 2 3 6 3 2 2" xfId="11290" xr:uid="{00000000-0005-0000-0000-00000A2C0000}"/>
    <cellStyle name="0_BOUSHER AMERAT III_COMODITES option 2 3 6 3 3" xfId="11291" xr:uid="{00000000-0005-0000-0000-00000B2C0000}"/>
    <cellStyle name="0_BOUSHER AMERAT III_COMODITES option 2 3 6 3 3 2" xfId="11292" xr:uid="{00000000-0005-0000-0000-00000C2C0000}"/>
    <cellStyle name="0_BOUSHER AMERAT III_COMODITES option 2 3 6 3 4" xfId="11293" xr:uid="{00000000-0005-0000-0000-00000D2C0000}"/>
    <cellStyle name="0_BOUSHER AMERAT III_COMODITES option 2 3 6 4" xfId="11294" xr:uid="{00000000-0005-0000-0000-00000E2C0000}"/>
    <cellStyle name="0_BOUSHER AMERAT III_COMODITES option 2 3 6 4 2" xfId="11295" xr:uid="{00000000-0005-0000-0000-00000F2C0000}"/>
    <cellStyle name="0_BOUSHER AMERAT III_COMODITES option 2 3 6 4 2 2" xfId="11296" xr:uid="{00000000-0005-0000-0000-0000102C0000}"/>
    <cellStyle name="0_BOUSHER AMERAT III_COMODITES option 2 3 6 4 3" xfId="11297" xr:uid="{00000000-0005-0000-0000-0000112C0000}"/>
    <cellStyle name="0_BOUSHER AMERAT III_COMODITES option 2 3 6 4 3 2" xfId="11298" xr:uid="{00000000-0005-0000-0000-0000122C0000}"/>
    <cellStyle name="0_BOUSHER AMERAT III_COMODITES option 2 3 6 4 4" xfId="11299" xr:uid="{00000000-0005-0000-0000-0000132C0000}"/>
    <cellStyle name="0_BOUSHER AMERAT III_COMODITES option 2 3 6 5" xfId="11300" xr:uid="{00000000-0005-0000-0000-0000142C0000}"/>
    <cellStyle name="0_BOUSHER AMERAT III_COMODITES option 2 3 6 5 2" xfId="11301" xr:uid="{00000000-0005-0000-0000-0000152C0000}"/>
    <cellStyle name="0_BOUSHER AMERAT III_COMODITES option 2 3 6 5 2 2" xfId="11302" xr:uid="{00000000-0005-0000-0000-0000162C0000}"/>
    <cellStyle name="0_BOUSHER AMERAT III_COMODITES option 2 3 6 5 3" xfId="11303" xr:uid="{00000000-0005-0000-0000-0000172C0000}"/>
    <cellStyle name="0_BOUSHER AMERAT III_COMODITES option 2 3 6 5 3 2" xfId="11304" xr:uid="{00000000-0005-0000-0000-0000182C0000}"/>
    <cellStyle name="0_BOUSHER AMERAT III_COMODITES option 2 3 6 5 4" xfId="11305" xr:uid="{00000000-0005-0000-0000-0000192C0000}"/>
    <cellStyle name="0_BOUSHER AMERAT III_COMODITES option 2 3 6 6" xfId="11306" xr:uid="{00000000-0005-0000-0000-00001A2C0000}"/>
    <cellStyle name="0_BOUSHER AMERAT III_COMODITES option 2 3 6 6 2" xfId="11307" xr:uid="{00000000-0005-0000-0000-00001B2C0000}"/>
    <cellStyle name="0_BOUSHER AMERAT III_COMODITES option 2 3 6 7" xfId="11308" xr:uid="{00000000-0005-0000-0000-00001C2C0000}"/>
    <cellStyle name="0_BOUSHER AMERAT III_COMODITES option 2 3 6 7 2" xfId="11309" xr:uid="{00000000-0005-0000-0000-00001D2C0000}"/>
    <cellStyle name="0_BOUSHER AMERAT III_COMODITES option 2 3 6 8" xfId="11310" xr:uid="{00000000-0005-0000-0000-00001E2C0000}"/>
    <cellStyle name="0_BOUSHER AMERAT III_COMODITES option 2 3 7" xfId="11311" xr:uid="{00000000-0005-0000-0000-00001F2C0000}"/>
    <cellStyle name="0_BOUSHER AMERAT III_COMODITES option 2 3 7 2" xfId="11312" xr:uid="{00000000-0005-0000-0000-0000202C0000}"/>
    <cellStyle name="0_BOUSHER AMERAT III_COMODITES option 2 3 7 2 2" xfId="11313" xr:uid="{00000000-0005-0000-0000-0000212C0000}"/>
    <cellStyle name="0_BOUSHER AMERAT III_COMODITES option 2 3 7 2 2 2" xfId="11314" xr:uid="{00000000-0005-0000-0000-0000222C0000}"/>
    <cellStyle name="0_BOUSHER AMERAT III_COMODITES option 2 3 7 2 3" xfId="11315" xr:uid="{00000000-0005-0000-0000-0000232C0000}"/>
    <cellStyle name="0_BOUSHER AMERAT III_COMODITES option 2 3 7 2 3 2" xfId="11316" xr:uid="{00000000-0005-0000-0000-0000242C0000}"/>
    <cellStyle name="0_BOUSHER AMERAT III_COMODITES option 2 3 7 2 4" xfId="11317" xr:uid="{00000000-0005-0000-0000-0000252C0000}"/>
    <cellStyle name="0_BOUSHER AMERAT III_COMODITES option 2 3 7 3" xfId="11318" xr:uid="{00000000-0005-0000-0000-0000262C0000}"/>
    <cellStyle name="0_BOUSHER AMERAT III_COMODITES option 2 3 7 3 2" xfId="11319" xr:uid="{00000000-0005-0000-0000-0000272C0000}"/>
    <cellStyle name="0_BOUSHER AMERAT III_COMODITES option 2 3 7 3 2 2" xfId="11320" xr:uid="{00000000-0005-0000-0000-0000282C0000}"/>
    <cellStyle name="0_BOUSHER AMERAT III_COMODITES option 2 3 7 3 3" xfId="11321" xr:uid="{00000000-0005-0000-0000-0000292C0000}"/>
    <cellStyle name="0_BOUSHER AMERAT III_COMODITES option 2 3 7 3 3 2" xfId="11322" xr:uid="{00000000-0005-0000-0000-00002A2C0000}"/>
    <cellStyle name="0_BOUSHER AMERAT III_COMODITES option 2 3 7 3 4" xfId="11323" xr:uid="{00000000-0005-0000-0000-00002B2C0000}"/>
    <cellStyle name="0_BOUSHER AMERAT III_COMODITES option 2 3 7 4" xfId="11324" xr:uid="{00000000-0005-0000-0000-00002C2C0000}"/>
    <cellStyle name="0_BOUSHER AMERAT III_COMODITES option 2 3 7 4 2" xfId="11325" xr:uid="{00000000-0005-0000-0000-00002D2C0000}"/>
    <cellStyle name="0_BOUSHER AMERAT III_COMODITES option 2 3 7 5" xfId="11326" xr:uid="{00000000-0005-0000-0000-00002E2C0000}"/>
    <cellStyle name="0_BOUSHER AMERAT III_COMODITES option 2 3 7 5 2" xfId="11327" xr:uid="{00000000-0005-0000-0000-00002F2C0000}"/>
    <cellStyle name="0_BOUSHER AMERAT III_COMODITES option 2 3 7 6" xfId="11328" xr:uid="{00000000-0005-0000-0000-0000302C0000}"/>
    <cellStyle name="0_BOUSHER AMERAT III_COMODITES option 2 3 8" xfId="11329" xr:uid="{00000000-0005-0000-0000-0000312C0000}"/>
    <cellStyle name="0_BOUSHER AMERAT III_COMODITES option 2 3 8 2" xfId="11330" xr:uid="{00000000-0005-0000-0000-0000322C0000}"/>
    <cellStyle name="0_BOUSHER AMERAT III_COMODITES option 2 3 8 2 2" xfId="11331" xr:uid="{00000000-0005-0000-0000-0000332C0000}"/>
    <cellStyle name="0_BOUSHER AMERAT III_COMODITES option 2 3 8 3" xfId="11332" xr:uid="{00000000-0005-0000-0000-0000342C0000}"/>
    <cellStyle name="0_BOUSHER AMERAT III_COMODITES option 2 3 8 3 2" xfId="11333" xr:uid="{00000000-0005-0000-0000-0000352C0000}"/>
    <cellStyle name="0_BOUSHER AMERAT III_COMODITES option 2 3 8 4" xfId="11334" xr:uid="{00000000-0005-0000-0000-0000362C0000}"/>
    <cellStyle name="0_BOUSHER AMERAT III_COMODITES option 2 3 9" xfId="11335" xr:uid="{00000000-0005-0000-0000-0000372C0000}"/>
    <cellStyle name="0_BOUSHER AMERAT III_COMODITES option 2 3 9 2" xfId="11336" xr:uid="{00000000-0005-0000-0000-0000382C0000}"/>
    <cellStyle name="0_BOUSHER AMERAT III_COMODITES option 2 3 9 2 2" xfId="11337" xr:uid="{00000000-0005-0000-0000-0000392C0000}"/>
    <cellStyle name="0_BOUSHER AMERAT III_COMODITES option 2 3 9 3" xfId="11338" xr:uid="{00000000-0005-0000-0000-00003A2C0000}"/>
    <cellStyle name="0_BOUSHER AMERAT III_COMODITES option 2 3 9 3 2" xfId="11339" xr:uid="{00000000-0005-0000-0000-00003B2C0000}"/>
    <cellStyle name="0_BOUSHER AMERAT III_COMODITES option 2 3 9 4" xfId="11340" xr:uid="{00000000-0005-0000-0000-00003C2C0000}"/>
    <cellStyle name="0_BOUSHER AMERAT III_COMODITES option 2 30" xfId="11341" xr:uid="{00000000-0005-0000-0000-00003D2C0000}"/>
    <cellStyle name="0_BOUSHER AMERAT III_COMODITES option 2 31" xfId="11342" xr:uid="{00000000-0005-0000-0000-00003E2C0000}"/>
    <cellStyle name="0_BOUSHER AMERAT III_COMODITES option 2 32" xfId="11343" xr:uid="{00000000-0005-0000-0000-00003F2C0000}"/>
    <cellStyle name="0_BOUSHER AMERAT III_COMODITES option 2 33" xfId="11344" xr:uid="{00000000-0005-0000-0000-0000402C0000}"/>
    <cellStyle name="0_BOUSHER AMERAT III_COMODITES option 2 34" xfId="11345" xr:uid="{00000000-0005-0000-0000-0000412C0000}"/>
    <cellStyle name="0_BOUSHER AMERAT III_COMODITES option 2 35" xfId="11346" xr:uid="{00000000-0005-0000-0000-0000422C0000}"/>
    <cellStyle name="0_BOUSHER AMERAT III_COMODITES option 2 36" xfId="11347" xr:uid="{00000000-0005-0000-0000-0000432C0000}"/>
    <cellStyle name="0_BOUSHER AMERAT III_COMODITES option 2 37" xfId="11348" xr:uid="{00000000-0005-0000-0000-0000442C0000}"/>
    <cellStyle name="0_BOUSHER AMERAT III_COMODITES option 2 38" xfId="11349" xr:uid="{00000000-0005-0000-0000-0000452C0000}"/>
    <cellStyle name="0_BOUSHER AMERAT III_COMODITES option 2 39" xfId="11350" xr:uid="{00000000-0005-0000-0000-0000462C0000}"/>
    <cellStyle name="0_BOUSHER AMERAT III_COMODITES option 2 4" xfId="11351" xr:uid="{00000000-0005-0000-0000-0000472C0000}"/>
    <cellStyle name="0_BOUSHER AMERAT III_COMODITES option 2 4 10" xfId="11352" xr:uid="{00000000-0005-0000-0000-0000482C0000}"/>
    <cellStyle name="0_BOUSHER AMERAT III_COMODITES option 2 4 10 2" xfId="11353" xr:uid="{00000000-0005-0000-0000-0000492C0000}"/>
    <cellStyle name="0_BOUSHER AMERAT III_COMODITES option 2 4 10 2 2" xfId="11354" xr:uid="{00000000-0005-0000-0000-00004A2C0000}"/>
    <cellStyle name="0_BOUSHER AMERAT III_COMODITES option 2 4 10 3" xfId="11355" xr:uid="{00000000-0005-0000-0000-00004B2C0000}"/>
    <cellStyle name="0_BOUSHER AMERAT III_COMODITES option 2 4 10 3 2" xfId="11356" xr:uid="{00000000-0005-0000-0000-00004C2C0000}"/>
    <cellStyle name="0_BOUSHER AMERAT III_COMODITES option 2 4 10 4" xfId="11357" xr:uid="{00000000-0005-0000-0000-00004D2C0000}"/>
    <cellStyle name="0_BOUSHER AMERAT III_COMODITES option 2 4 11" xfId="11358" xr:uid="{00000000-0005-0000-0000-00004E2C0000}"/>
    <cellStyle name="0_BOUSHER AMERAT III_COMODITES option 2 4 11 2" xfId="11359" xr:uid="{00000000-0005-0000-0000-00004F2C0000}"/>
    <cellStyle name="0_BOUSHER AMERAT III_COMODITES option 2 4 12" xfId="11360" xr:uid="{00000000-0005-0000-0000-0000502C0000}"/>
    <cellStyle name="0_BOUSHER AMERAT III_COMODITES option 2 4 12 2" xfId="11361" xr:uid="{00000000-0005-0000-0000-0000512C0000}"/>
    <cellStyle name="0_BOUSHER AMERAT III_COMODITES option 2 4 13" xfId="11362" xr:uid="{00000000-0005-0000-0000-0000522C0000}"/>
    <cellStyle name="0_BOUSHER AMERAT III_COMODITES option 2 4 14" xfId="11363" xr:uid="{00000000-0005-0000-0000-0000532C0000}"/>
    <cellStyle name="0_BOUSHER AMERAT III_COMODITES option 2 4 2" xfId="11364" xr:uid="{00000000-0005-0000-0000-0000542C0000}"/>
    <cellStyle name="0_BOUSHER AMERAT III_COMODITES option 2 4 2 2" xfId="11365" xr:uid="{00000000-0005-0000-0000-0000552C0000}"/>
    <cellStyle name="0_BOUSHER AMERAT III_COMODITES option 2 4 2 2 2" xfId="11366" xr:uid="{00000000-0005-0000-0000-0000562C0000}"/>
    <cellStyle name="0_BOUSHER AMERAT III_COMODITES option 2 4 2 2 2 2" xfId="11367" xr:uid="{00000000-0005-0000-0000-0000572C0000}"/>
    <cellStyle name="0_BOUSHER AMERAT III_COMODITES option 2 4 2 2 2 2 2" xfId="11368" xr:uid="{00000000-0005-0000-0000-0000582C0000}"/>
    <cellStyle name="0_BOUSHER AMERAT III_COMODITES option 2 4 2 2 2 3" xfId="11369" xr:uid="{00000000-0005-0000-0000-0000592C0000}"/>
    <cellStyle name="0_BOUSHER AMERAT III_COMODITES option 2 4 2 2 2 3 2" xfId="11370" xr:uid="{00000000-0005-0000-0000-00005A2C0000}"/>
    <cellStyle name="0_BOUSHER AMERAT III_COMODITES option 2 4 2 2 2 4" xfId="11371" xr:uid="{00000000-0005-0000-0000-00005B2C0000}"/>
    <cellStyle name="0_BOUSHER AMERAT III_COMODITES option 2 4 2 2 3" xfId="11372" xr:uid="{00000000-0005-0000-0000-00005C2C0000}"/>
    <cellStyle name="0_BOUSHER AMERAT III_COMODITES option 2 4 2 2 3 2" xfId="11373" xr:uid="{00000000-0005-0000-0000-00005D2C0000}"/>
    <cellStyle name="0_BOUSHER AMERAT III_COMODITES option 2 4 2 2 3 2 2" xfId="11374" xr:uid="{00000000-0005-0000-0000-00005E2C0000}"/>
    <cellStyle name="0_BOUSHER AMERAT III_COMODITES option 2 4 2 2 3 3" xfId="11375" xr:uid="{00000000-0005-0000-0000-00005F2C0000}"/>
    <cellStyle name="0_BOUSHER AMERAT III_COMODITES option 2 4 2 2 3 3 2" xfId="11376" xr:uid="{00000000-0005-0000-0000-0000602C0000}"/>
    <cellStyle name="0_BOUSHER AMERAT III_COMODITES option 2 4 2 2 3 4" xfId="11377" xr:uid="{00000000-0005-0000-0000-0000612C0000}"/>
    <cellStyle name="0_BOUSHER AMERAT III_COMODITES option 2 4 2 2 4" xfId="11378" xr:uid="{00000000-0005-0000-0000-0000622C0000}"/>
    <cellStyle name="0_BOUSHER AMERAT III_COMODITES option 2 4 2 2 4 2" xfId="11379" xr:uid="{00000000-0005-0000-0000-0000632C0000}"/>
    <cellStyle name="0_BOUSHER AMERAT III_COMODITES option 2 4 2 2 5" xfId="11380" xr:uid="{00000000-0005-0000-0000-0000642C0000}"/>
    <cellStyle name="0_BOUSHER AMERAT III_COMODITES option 2 4 2 2 5 2" xfId="11381" xr:uid="{00000000-0005-0000-0000-0000652C0000}"/>
    <cellStyle name="0_BOUSHER AMERAT III_COMODITES option 2 4 2 2 6" xfId="11382" xr:uid="{00000000-0005-0000-0000-0000662C0000}"/>
    <cellStyle name="0_BOUSHER AMERAT III_COMODITES option 2 4 2 3" xfId="11383" xr:uid="{00000000-0005-0000-0000-0000672C0000}"/>
    <cellStyle name="0_BOUSHER AMERAT III_COMODITES option 2 4 2 3 2" xfId="11384" xr:uid="{00000000-0005-0000-0000-0000682C0000}"/>
    <cellStyle name="0_BOUSHER AMERAT III_COMODITES option 2 4 2 3 2 2" xfId="11385" xr:uid="{00000000-0005-0000-0000-0000692C0000}"/>
    <cellStyle name="0_BOUSHER AMERAT III_COMODITES option 2 4 2 3 3" xfId="11386" xr:uid="{00000000-0005-0000-0000-00006A2C0000}"/>
    <cellStyle name="0_BOUSHER AMERAT III_COMODITES option 2 4 2 3 3 2" xfId="11387" xr:uid="{00000000-0005-0000-0000-00006B2C0000}"/>
    <cellStyle name="0_BOUSHER AMERAT III_COMODITES option 2 4 2 3 4" xfId="11388" xr:uid="{00000000-0005-0000-0000-00006C2C0000}"/>
    <cellStyle name="0_BOUSHER AMERAT III_COMODITES option 2 4 2 4" xfId="11389" xr:uid="{00000000-0005-0000-0000-00006D2C0000}"/>
    <cellStyle name="0_BOUSHER AMERAT III_COMODITES option 2 4 2 4 2" xfId="11390" xr:uid="{00000000-0005-0000-0000-00006E2C0000}"/>
    <cellStyle name="0_BOUSHER AMERAT III_COMODITES option 2 4 2 4 2 2" xfId="11391" xr:uid="{00000000-0005-0000-0000-00006F2C0000}"/>
    <cellStyle name="0_BOUSHER AMERAT III_COMODITES option 2 4 2 4 3" xfId="11392" xr:uid="{00000000-0005-0000-0000-0000702C0000}"/>
    <cellStyle name="0_BOUSHER AMERAT III_COMODITES option 2 4 2 4 3 2" xfId="11393" xr:uid="{00000000-0005-0000-0000-0000712C0000}"/>
    <cellStyle name="0_BOUSHER AMERAT III_COMODITES option 2 4 2 4 4" xfId="11394" xr:uid="{00000000-0005-0000-0000-0000722C0000}"/>
    <cellStyle name="0_BOUSHER AMERAT III_COMODITES option 2 4 2 5" xfId="11395" xr:uid="{00000000-0005-0000-0000-0000732C0000}"/>
    <cellStyle name="0_BOUSHER AMERAT III_COMODITES option 2 4 2 5 2" xfId="11396" xr:uid="{00000000-0005-0000-0000-0000742C0000}"/>
    <cellStyle name="0_BOUSHER AMERAT III_COMODITES option 2 4 2 5 2 2" xfId="11397" xr:uid="{00000000-0005-0000-0000-0000752C0000}"/>
    <cellStyle name="0_BOUSHER AMERAT III_COMODITES option 2 4 2 5 3" xfId="11398" xr:uid="{00000000-0005-0000-0000-0000762C0000}"/>
    <cellStyle name="0_BOUSHER AMERAT III_COMODITES option 2 4 2 5 3 2" xfId="11399" xr:uid="{00000000-0005-0000-0000-0000772C0000}"/>
    <cellStyle name="0_BOUSHER AMERAT III_COMODITES option 2 4 2 5 4" xfId="11400" xr:uid="{00000000-0005-0000-0000-0000782C0000}"/>
    <cellStyle name="0_BOUSHER AMERAT III_COMODITES option 2 4 2 6" xfId="11401" xr:uid="{00000000-0005-0000-0000-0000792C0000}"/>
    <cellStyle name="0_BOUSHER AMERAT III_COMODITES option 2 4 2 6 2" xfId="11402" xr:uid="{00000000-0005-0000-0000-00007A2C0000}"/>
    <cellStyle name="0_BOUSHER AMERAT III_COMODITES option 2 4 2 7" xfId="11403" xr:uid="{00000000-0005-0000-0000-00007B2C0000}"/>
    <cellStyle name="0_BOUSHER AMERAT III_COMODITES option 2 4 2 7 2" xfId="11404" xr:uid="{00000000-0005-0000-0000-00007C2C0000}"/>
    <cellStyle name="0_BOUSHER AMERAT III_COMODITES option 2 4 2 8" xfId="11405" xr:uid="{00000000-0005-0000-0000-00007D2C0000}"/>
    <cellStyle name="0_BOUSHER AMERAT III_COMODITES option 2 4 3" xfId="11406" xr:uid="{00000000-0005-0000-0000-00007E2C0000}"/>
    <cellStyle name="0_BOUSHER AMERAT III_COMODITES option 2 4 3 2" xfId="11407" xr:uid="{00000000-0005-0000-0000-00007F2C0000}"/>
    <cellStyle name="0_BOUSHER AMERAT III_COMODITES option 2 4 3 2 2" xfId="11408" xr:uid="{00000000-0005-0000-0000-0000802C0000}"/>
    <cellStyle name="0_BOUSHER AMERAT III_COMODITES option 2 4 3 2 2 2" xfId="11409" xr:uid="{00000000-0005-0000-0000-0000812C0000}"/>
    <cellStyle name="0_BOUSHER AMERAT III_COMODITES option 2 4 3 2 2 2 2" xfId="11410" xr:uid="{00000000-0005-0000-0000-0000822C0000}"/>
    <cellStyle name="0_BOUSHER AMERAT III_COMODITES option 2 4 3 2 2 3" xfId="11411" xr:uid="{00000000-0005-0000-0000-0000832C0000}"/>
    <cellStyle name="0_BOUSHER AMERAT III_COMODITES option 2 4 3 2 2 3 2" xfId="11412" xr:uid="{00000000-0005-0000-0000-0000842C0000}"/>
    <cellStyle name="0_BOUSHER AMERAT III_COMODITES option 2 4 3 2 2 4" xfId="11413" xr:uid="{00000000-0005-0000-0000-0000852C0000}"/>
    <cellStyle name="0_BOUSHER AMERAT III_COMODITES option 2 4 3 2 3" xfId="11414" xr:uid="{00000000-0005-0000-0000-0000862C0000}"/>
    <cellStyle name="0_BOUSHER AMERAT III_COMODITES option 2 4 3 2 3 2" xfId="11415" xr:uid="{00000000-0005-0000-0000-0000872C0000}"/>
    <cellStyle name="0_BOUSHER AMERAT III_COMODITES option 2 4 3 2 3 2 2" xfId="11416" xr:uid="{00000000-0005-0000-0000-0000882C0000}"/>
    <cellStyle name="0_BOUSHER AMERAT III_COMODITES option 2 4 3 2 3 3" xfId="11417" xr:uid="{00000000-0005-0000-0000-0000892C0000}"/>
    <cellStyle name="0_BOUSHER AMERAT III_COMODITES option 2 4 3 2 3 3 2" xfId="11418" xr:uid="{00000000-0005-0000-0000-00008A2C0000}"/>
    <cellStyle name="0_BOUSHER AMERAT III_COMODITES option 2 4 3 2 3 4" xfId="11419" xr:uid="{00000000-0005-0000-0000-00008B2C0000}"/>
    <cellStyle name="0_BOUSHER AMERAT III_COMODITES option 2 4 3 2 4" xfId="11420" xr:uid="{00000000-0005-0000-0000-00008C2C0000}"/>
    <cellStyle name="0_BOUSHER AMERAT III_COMODITES option 2 4 3 2 4 2" xfId="11421" xr:uid="{00000000-0005-0000-0000-00008D2C0000}"/>
    <cellStyle name="0_BOUSHER AMERAT III_COMODITES option 2 4 3 2 5" xfId="11422" xr:uid="{00000000-0005-0000-0000-00008E2C0000}"/>
    <cellStyle name="0_BOUSHER AMERAT III_COMODITES option 2 4 3 2 5 2" xfId="11423" xr:uid="{00000000-0005-0000-0000-00008F2C0000}"/>
    <cellStyle name="0_BOUSHER AMERAT III_COMODITES option 2 4 3 2 6" xfId="11424" xr:uid="{00000000-0005-0000-0000-0000902C0000}"/>
    <cellStyle name="0_BOUSHER AMERAT III_COMODITES option 2 4 3 3" xfId="11425" xr:uid="{00000000-0005-0000-0000-0000912C0000}"/>
    <cellStyle name="0_BOUSHER AMERAT III_COMODITES option 2 4 3 3 2" xfId="11426" xr:uid="{00000000-0005-0000-0000-0000922C0000}"/>
    <cellStyle name="0_BOUSHER AMERAT III_COMODITES option 2 4 3 3 2 2" xfId="11427" xr:uid="{00000000-0005-0000-0000-0000932C0000}"/>
    <cellStyle name="0_BOUSHER AMERAT III_COMODITES option 2 4 3 3 3" xfId="11428" xr:uid="{00000000-0005-0000-0000-0000942C0000}"/>
    <cellStyle name="0_BOUSHER AMERAT III_COMODITES option 2 4 3 3 3 2" xfId="11429" xr:uid="{00000000-0005-0000-0000-0000952C0000}"/>
    <cellStyle name="0_BOUSHER AMERAT III_COMODITES option 2 4 3 3 4" xfId="11430" xr:uid="{00000000-0005-0000-0000-0000962C0000}"/>
    <cellStyle name="0_BOUSHER AMERAT III_COMODITES option 2 4 3 4" xfId="11431" xr:uid="{00000000-0005-0000-0000-0000972C0000}"/>
    <cellStyle name="0_BOUSHER AMERAT III_COMODITES option 2 4 3 4 2" xfId="11432" xr:uid="{00000000-0005-0000-0000-0000982C0000}"/>
    <cellStyle name="0_BOUSHER AMERAT III_COMODITES option 2 4 3 4 2 2" xfId="11433" xr:uid="{00000000-0005-0000-0000-0000992C0000}"/>
    <cellStyle name="0_BOUSHER AMERAT III_COMODITES option 2 4 3 4 3" xfId="11434" xr:uid="{00000000-0005-0000-0000-00009A2C0000}"/>
    <cellStyle name="0_BOUSHER AMERAT III_COMODITES option 2 4 3 4 3 2" xfId="11435" xr:uid="{00000000-0005-0000-0000-00009B2C0000}"/>
    <cellStyle name="0_BOUSHER AMERAT III_COMODITES option 2 4 3 4 4" xfId="11436" xr:uid="{00000000-0005-0000-0000-00009C2C0000}"/>
    <cellStyle name="0_BOUSHER AMERAT III_COMODITES option 2 4 3 5" xfId="11437" xr:uid="{00000000-0005-0000-0000-00009D2C0000}"/>
    <cellStyle name="0_BOUSHER AMERAT III_COMODITES option 2 4 3 5 2" xfId="11438" xr:uid="{00000000-0005-0000-0000-00009E2C0000}"/>
    <cellStyle name="0_BOUSHER AMERAT III_COMODITES option 2 4 3 5 2 2" xfId="11439" xr:uid="{00000000-0005-0000-0000-00009F2C0000}"/>
    <cellStyle name="0_BOUSHER AMERAT III_COMODITES option 2 4 3 5 3" xfId="11440" xr:uid="{00000000-0005-0000-0000-0000A02C0000}"/>
    <cellStyle name="0_BOUSHER AMERAT III_COMODITES option 2 4 3 5 3 2" xfId="11441" xr:uid="{00000000-0005-0000-0000-0000A12C0000}"/>
    <cellStyle name="0_BOUSHER AMERAT III_COMODITES option 2 4 3 5 4" xfId="11442" xr:uid="{00000000-0005-0000-0000-0000A22C0000}"/>
    <cellStyle name="0_BOUSHER AMERAT III_COMODITES option 2 4 3 6" xfId="11443" xr:uid="{00000000-0005-0000-0000-0000A32C0000}"/>
    <cellStyle name="0_BOUSHER AMERAT III_COMODITES option 2 4 3 6 2" xfId="11444" xr:uid="{00000000-0005-0000-0000-0000A42C0000}"/>
    <cellStyle name="0_BOUSHER AMERAT III_COMODITES option 2 4 3 7" xfId="11445" xr:uid="{00000000-0005-0000-0000-0000A52C0000}"/>
    <cellStyle name="0_BOUSHER AMERAT III_COMODITES option 2 4 3 7 2" xfId="11446" xr:uid="{00000000-0005-0000-0000-0000A62C0000}"/>
    <cellStyle name="0_BOUSHER AMERAT III_COMODITES option 2 4 3 8" xfId="11447" xr:uid="{00000000-0005-0000-0000-0000A72C0000}"/>
    <cellStyle name="0_BOUSHER AMERAT III_COMODITES option 2 4 4" xfId="11448" xr:uid="{00000000-0005-0000-0000-0000A82C0000}"/>
    <cellStyle name="0_BOUSHER AMERAT III_COMODITES option 2 4 4 2" xfId="11449" xr:uid="{00000000-0005-0000-0000-0000A92C0000}"/>
    <cellStyle name="0_BOUSHER AMERAT III_COMODITES option 2 4 4 2 2" xfId="11450" xr:uid="{00000000-0005-0000-0000-0000AA2C0000}"/>
    <cellStyle name="0_BOUSHER AMERAT III_COMODITES option 2 4 4 2 2 2" xfId="11451" xr:uid="{00000000-0005-0000-0000-0000AB2C0000}"/>
    <cellStyle name="0_BOUSHER AMERAT III_COMODITES option 2 4 4 2 2 2 2" xfId="11452" xr:uid="{00000000-0005-0000-0000-0000AC2C0000}"/>
    <cellStyle name="0_BOUSHER AMERAT III_COMODITES option 2 4 4 2 2 3" xfId="11453" xr:uid="{00000000-0005-0000-0000-0000AD2C0000}"/>
    <cellStyle name="0_BOUSHER AMERAT III_COMODITES option 2 4 4 2 2 3 2" xfId="11454" xr:uid="{00000000-0005-0000-0000-0000AE2C0000}"/>
    <cellStyle name="0_BOUSHER AMERAT III_COMODITES option 2 4 4 2 2 4" xfId="11455" xr:uid="{00000000-0005-0000-0000-0000AF2C0000}"/>
    <cellStyle name="0_BOUSHER AMERAT III_COMODITES option 2 4 4 2 3" xfId="11456" xr:uid="{00000000-0005-0000-0000-0000B02C0000}"/>
    <cellStyle name="0_BOUSHER AMERAT III_COMODITES option 2 4 4 2 3 2" xfId="11457" xr:uid="{00000000-0005-0000-0000-0000B12C0000}"/>
    <cellStyle name="0_BOUSHER AMERAT III_COMODITES option 2 4 4 2 3 2 2" xfId="11458" xr:uid="{00000000-0005-0000-0000-0000B22C0000}"/>
    <cellStyle name="0_BOUSHER AMERAT III_COMODITES option 2 4 4 2 3 3" xfId="11459" xr:uid="{00000000-0005-0000-0000-0000B32C0000}"/>
    <cellStyle name="0_BOUSHER AMERAT III_COMODITES option 2 4 4 2 3 3 2" xfId="11460" xr:uid="{00000000-0005-0000-0000-0000B42C0000}"/>
    <cellStyle name="0_BOUSHER AMERAT III_COMODITES option 2 4 4 2 3 4" xfId="11461" xr:uid="{00000000-0005-0000-0000-0000B52C0000}"/>
    <cellStyle name="0_BOUSHER AMERAT III_COMODITES option 2 4 4 2 4" xfId="11462" xr:uid="{00000000-0005-0000-0000-0000B62C0000}"/>
    <cellStyle name="0_BOUSHER AMERAT III_COMODITES option 2 4 4 2 4 2" xfId="11463" xr:uid="{00000000-0005-0000-0000-0000B72C0000}"/>
    <cellStyle name="0_BOUSHER AMERAT III_COMODITES option 2 4 4 2 5" xfId="11464" xr:uid="{00000000-0005-0000-0000-0000B82C0000}"/>
    <cellStyle name="0_BOUSHER AMERAT III_COMODITES option 2 4 4 2 5 2" xfId="11465" xr:uid="{00000000-0005-0000-0000-0000B92C0000}"/>
    <cellStyle name="0_BOUSHER AMERAT III_COMODITES option 2 4 4 2 6" xfId="11466" xr:uid="{00000000-0005-0000-0000-0000BA2C0000}"/>
    <cellStyle name="0_BOUSHER AMERAT III_COMODITES option 2 4 4 3" xfId="11467" xr:uid="{00000000-0005-0000-0000-0000BB2C0000}"/>
    <cellStyle name="0_BOUSHER AMERAT III_COMODITES option 2 4 4 3 2" xfId="11468" xr:uid="{00000000-0005-0000-0000-0000BC2C0000}"/>
    <cellStyle name="0_BOUSHER AMERAT III_COMODITES option 2 4 4 3 2 2" xfId="11469" xr:uid="{00000000-0005-0000-0000-0000BD2C0000}"/>
    <cellStyle name="0_BOUSHER AMERAT III_COMODITES option 2 4 4 3 3" xfId="11470" xr:uid="{00000000-0005-0000-0000-0000BE2C0000}"/>
    <cellStyle name="0_BOUSHER AMERAT III_COMODITES option 2 4 4 3 3 2" xfId="11471" xr:uid="{00000000-0005-0000-0000-0000BF2C0000}"/>
    <cellStyle name="0_BOUSHER AMERAT III_COMODITES option 2 4 4 3 4" xfId="11472" xr:uid="{00000000-0005-0000-0000-0000C02C0000}"/>
    <cellStyle name="0_BOUSHER AMERAT III_COMODITES option 2 4 4 4" xfId="11473" xr:uid="{00000000-0005-0000-0000-0000C12C0000}"/>
    <cellStyle name="0_BOUSHER AMERAT III_COMODITES option 2 4 4 4 2" xfId="11474" xr:uid="{00000000-0005-0000-0000-0000C22C0000}"/>
    <cellStyle name="0_BOUSHER AMERAT III_COMODITES option 2 4 4 4 2 2" xfId="11475" xr:uid="{00000000-0005-0000-0000-0000C32C0000}"/>
    <cellStyle name="0_BOUSHER AMERAT III_COMODITES option 2 4 4 4 3" xfId="11476" xr:uid="{00000000-0005-0000-0000-0000C42C0000}"/>
    <cellStyle name="0_BOUSHER AMERAT III_COMODITES option 2 4 4 4 3 2" xfId="11477" xr:uid="{00000000-0005-0000-0000-0000C52C0000}"/>
    <cellStyle name="0_BOUSHER AMERAT III_COMODITES option 2 4 4 4 4" xfId="11478" xr:uid="{00000000-0005-0000-0000-0000C62C0000}"/>
    <cellStyle name="0_BOUSHER AMERAT III_COMODITES option 2 4 4 5" xfId="11479" xr:uid="{00000000-0005-0000-0000-0000C72C0000}"/>
    <cellStyle name="0_BOUSHER AMERAT III_COMODITES option 2 4 4 5 2" xfId="11480" xr:uid="{00000000-0005-0000-0000-0000C82C0000}"/>
    <cellStyle name="0_BOUSHER AMERAT III_COMODITES option 2 4 4 5 2 2" xfId="11481" xr:uid="{00000000-0005-0000-0000-0000C92C0000}"/>
    <cellStyle name="0_BOUSHER AMERAT III_COMODITES option 2 4 4 5 3" xfId="11482" xr:uid="{00000000-0005-0000-0000-0000CA2C0000}"/>
    <cellStyle name="0_BOUSHER AMERAT III_COMODITES option 2 4 4 5 3 2" xfId="11483" xr:uid="{00000000-0005-0000-0000-0000CB2C0000}"/>
    <cellStyle name="0_BOUSHER AMERAT III_COMODITES option 2 4 4 5 4" xfId="11484" xr:uid="{00000000-0005-0000-0000-0000CC2C0000}"/>
    <cellStyle name="0_BOUSHER AMERAT III_COMODITES option 2 4 4 6" xfId="11485" xr:uid="{00000000-0005-0000-0000-0000CD2C0000}"/>
    <cellStyle name="0_BOUSHER AMERAT III_COMODITES option 2 4 4 6 2" xfId="11486" xr:uid="{00000000-0005-0000-0000-0000CE2C0000}"/>
    <cellStyle name="0_BOUSHER AMERAT III_COMODITES option 2 4 4 7" xfId="11487" xr:uid="{00000000-0005-0000-0000-0000CF2C0000}"/>
    <cellStyle name="0_BOUSHER AMERAT III_COMODITES option 2 4 4 7 2" xfId="11488" xr:uid="{00000000-0005-0000-0000-0000D02C0000}"/>
    <cellStyle name="0_BOUSHER AMERAT III_COMODITES option 2 4 4 8" xfId="11489" xr:uid="{00000000-0005-0000-0000-0000D12C0000}"/>
    <cellStyle name="0_BOUSHER AMERAT III_COMODITES option 2 4 5" xfId="11490" xr:uid="{00000000-0005-0000-0000-0000D22C0000}"/>
    <cellStyle name="0_BOUSHER AMERAT III_COMODITES option 2 4 5 2" xfId="11491" xr:uid="{00000000-0005-0000-0000-0000D32C0000}"/>
    <cellStyle name="0_BOUSHER AMERAT III_COMODITES option 2 4 5 2 2" xfId="11492" xr:uid="{00000000-0005-0000-0000-0000D42C0000}"/>
    <cellStyle name="0_BOUSHER AMERAT III_COMODITES option 2 4 5 2 2 2" xfId="11493" xr:uid="{00000000-0005-0000-0000-0000D52C0000}"/>
    <cellStyle name="0_BOUSHER AMERAT III_COMODITES option 2 4 5 2 2 2 2" xfId="11494" xr:uid="{00000000-0005-0000-0000-0000D62C0000}"/>
    <cellStyle name="0_BOUSHER AMERAT III_COMODITES option 2 4 5 2 2 3" xfId="11495" xr:uid="{00000000-0005-0000-0000-0000D72C0000}"/>
    <cellStyle name="0_BOUSHER AMERAT III_COMODITES option 2 4 5 2 2 3 2" xfId="11496" xr:uid="{00000000-0005-0000-0000-0000D82C0000}"/>
    <cellStyle name="0_BOUSHER AMERAT III_COMODITES option 2 4 5 2 2 4" xfId="11497" xr:uid="{00000000-0005-0000-0000-0000D92C0000}"/>
    <cellStyle name="0_BOUSHER AMERAT III_COMODITES option 2 4 5 2 3" xfId="11498" xr:uid="{00000000-0005-0000-0000-0000DA2C0000}"/>
    <cellStyle name="0_BOUSHER AMERAT III_COMODITES option 2 4 5 2 3 2" xfId="11499" xr:uid="{00000000-0005-0000-0000-0000DB2C0000}"/>
    <cellStyle name="0_BOUSHER AMERAT III_COMODITES option 2 4 5 2 3 2 2" xfId="11500" xr:uid="{00000000-0005-0000-0000-0000DC2C0000}"/>
    <cellStyle name="0_BOUSHER AMERAT III_COMODITES option 2 4 5 2 3 3" xfId="11501" xr:uid="{00000000-0005-0000-0000-0000DD2C0000}"/>
    <cellStyle name="0_BOUSHER AMERAT III_COMODITES option 2 4 5 2 3 3 2" xfId="11502" xr:uid="{00000000-0005-0000-0000-0000DE2C0000}"/>
    <cellStyle name="0_BOUSHER AMERAT III_COMODITES option 2 4 5 2 3 4" xfId="11503" xr:uid="{00000000-0005-0000-0000-0000DF2C0000}"/>
    <cellStyle name="0_BOUSHER AMERAT III_COMODITES option 2 4 5 2 4" xfId="11504" xr:uid="{00000000-0005-0000-0000-0000E02C0000}"/>
    <cellStyle name="0_BOUSHER AMERAT III_COMODITES option 2 4 5 2 4 2" xfId="11505" xr:uid="{00000000-0005-0000-0000-0000E12C0000}"/>
    <cellStyle name="0_BOUSHER AMERAT III_COMODITES option 2 4 5 2 5" xfId="11506" xr:uid="{00000000-0005-0000-0000-0000E22C0000}"/>
    <cellStyle name="0_BOUSHER AMERAT III_COMODITES option 2 4 5 2 5 2" xfId="11507" xr:uid="{00000000-0005-0000-0000-0000E32C0000}"/>
    <cellStyle name="0_BOUSHER AMERAT III_COMODITES option 2 4 5 2 6" xfId="11508" xr:uid="{00000000-0005-0000-0000-0000E42C0000}"/>
    <cellStyle name="0_BOUSHER AMERAT III_COMODITES option 2 4 5 3" xfId="11509" xr:uid="{00000000-0005-0000-0000-0000E52C0000}"/>
    <cellStyle name="0_BOUSHER AMERAT III_COMODITES option 2 4 5 3 2" xfId="11510" xr:uid="{00000000-0005-0000-0000-0000E62C0000}"/>
    <cellStyle name="0_BOUSHER AMERAT III_COMODITES option 2 4 5 3 2 2" xfId="11511" xr:uid="{00000000-0005-0000-0000-0000E72C0000}"/>
    <cellStyle name="0_BOUSHER AMERAT III_COMODITES option 2 4 5 3 3" xfId="11512" xr:uid="{00000000-0005-0000-0000-0000E82C0000}"/>
    <cellStyle name="0_BOUSHER AMERAT III_COMODITES option 2 4 5 3 3 2" xfId="11513" xr:uid="{00000000-0005-0000-0000-0000E92C0000}"/>
    <cellStyle name="0_BOUSHER AMERAT III_COMODITES option 2 4 5 3 4" xfId="11514" xr:uid="{00000000-0005-0000-0000-0000EA2C0000}"/>
    <cellStyle name="0_BOUSHER AMERAT III_COMODITES option 2 4 5 4" xfId="11515" xr:uid="{00000000-0005-0000-0000-0000EB2C0000}"/>
    <cellStyle name="0_BOUSHER AMERAT III_COMODITES option 2 4 5 4 2" xfId="11516" xr:uid="{00000000-0005-0000-0000-0000EC2C0000}"/>
    <cellStyle name="0_BOUSHER AMERAT III_COMODITES option 2 4 5 4 2 2" xfId="11517" xr:uid="{00000000-0005-0000-0000-0000ED2C0000}"/>
    <cellStyle name="0_BOUSHER AMERAT III_COMODITES option 2 4 5 4 3" xfId="11518" xr:uid="{00000000-0005-0000-0000-0000EE2C0000}"/>
    <cellStyle name="0_BOUSHER AMERAT III_COMODITES option 2 4 5 4 3 2" xfId="11519" xr:uid="{00000000-0005-0000-0000-0000EF2C0000}"/>
    <cellStyle name="0_BOUSHER AMERAT III_COMODITES option 2 4 5 4 4" xfId="11520" xr:uid="{00000000-0005-0000-0000-0000F02C0000}"/>
    <cellStyle name="0_BOUSHER AMERAT III_COMODITES option 2 4 5 5" xfId="11521" xr:uid="{00000000-0005-0000-0000-0000F12C0000}"/>
    <cellStyle name="0_BOUSHER AMERAT III_COMODITES option 2 4 5 5 2" xfId="11522" xr:uid="{00000000-0005-0000-0000-0000F22C0000}"/>
    <cellStyle name="0_BOUSHER AMERAT III_COMODITES option 2 4 5 5 2 2" xfId="11523" xr:uid="{00000000-0005-0000-0000-0000F32C0000}"/>
    <cellStyle name="0_BOUSHER AMERAT III_COMODITES option 2 4 5 5 3" xfId="11524" xr:uid="{00000000-0005-0000-0000-0000F42C0000}"/>
    <cellStyle name="0_BOUSHER AMERAT III_COMODITES option 2 4 5 5 3 2" xfId="11525" xr:uid="{00000000-0005-0000-0000-0000F52C0000}"/>
    <cellStyle name="0_BOUSHER AMERAT III_COMODITES option 2 4 5 5 4" xfId="11526" xr:uid="{00000000-0005-0000-0000-0000F62C0000}"/>
    <cellStyle name="0_BOUSHER AMERAT III_COMODITES option 2 4 5 6" xfId="11527" xr:uid="{00000000-0005-0000-0000-0000F72C0000}"/>
    <cellStyle name="0_BOUSHER AMERAT III_COMODITES option 2 4 5 6 2" xfId="11528" xr:uid="{00000000-0005-0000-0000-0000F82C0000}"/>
    <cellStyle name="0_BOUSHER AMERAT III_COMODITES option 2 4 5 7" xfId="11529" xr:uid="{00000000-0005-0000-0000-0000F92C0000}"/>
    <cellStyle name="0_BOUSHER AMERAT III_COMODITES option 2 4 5 7 2" xfId="11530" xr:uid="{00000000-0005-0000-0000-0000FA2C0000}"/>
    <cellStyle name="0_BOUSHER AMERAT III_COMODITES option 2 4 5 8" xfId="11531" xr:uid="{00000000-0005-0000-0000-0000FB2C0000}"/>
    <cellStyle name="0_BOUSHER AMERAT III_COMODITES option 2 4 6" xfId="11532" xr:uid="{00000000-0005-0000-0000-0000FC2C0000}"/>
    <cellStyle name="0_BOUSHER AMERAT III_COMODITES option 2 4 6 2" xfId="11533" xr:uid="{00000000-0005-0000-0000-0000FD2C0000}"/>
    <cellStyle name="0_BOUSHER AMERAT III_COMODITES option 2 4 6 2 2" xfId="11534" xr:uid="{00000000-0005-0000-0000-0000FE2C0000}"/>
    <cellStyle name="0_BOUSHER AMERAT III_COMODITES option 2 4 6 2 2 2" xfId="11535" xr:uid="{00000000-0005-0000-0000-0000FF2C0000}"/>
    <cellStyle name="0_BOUSHER AMERAT III_COMODITES option 2 4 6 2 2 2 2" xfId="11536" xr:uid="{00000000-0005-0000-0000-0000002D0000}"/>
    <cellStyle name="0_BOUSHER AMERAT III_COMODITES option 2 4 6 2 2 3" xfId="11537" xr:uid="{00000000-0005-0000-0000-0000012D0000}"/>
    <cellStyle name="0_BOUSHER AMERAT III_COMODITES option 2 4 6 2 2 3 2" xfId="11538" xr:uid="{00000000-0005-0000-0000-0000022D0000}"/>
    <cellStyle name="0_BOUSHER AMERAT III_COMODITES option 2 4 6 2 2 4" xfId="11539" xr:uid="{00000000-0005-0000-0000-0000032D0000}"/>
    <cellStyle name="0_BOUSHER AMERAT III_COMODITES option 2 4 6 2 3" xfId="11540" xr:uid="{00000000-0005-0000-0000-0000042D0000}"/>
    <cellStyle name="0_BOUSHER AMERAT III_COMODITES option 2 4 6 2 3 2" xfId="11541" xr:uid="{00000000-0005-0000-0000-0000052D0000}"/>
    <cellStyle name="0_BOUSHER AMERAT III_COMODITES option 2 4 6 2 3 2 2" xfId="11542" xr:uid="{00000000-0005-0000-0000-0000062D0000}"/>
    <cellStyle name="0_BOUSHER AMERAT III_COMODITES option 2 4 6 2 3 3" xfId="11543" xr:uid="{00000000-0005-0000-0000-0000072D0000}"/>
    <cellStyle name="0_BOUSHER AMERAT III_COMODITES option 2 4 6 2 3 3 2" xfId="11544" xr:uid="{00000000-0005-0000-0000-0000082D0000}"/>
    <cellStyle name="0_BOUSHER AMERAT III_COMODITES option 2 4 6 2 3 4" xfId="11545" xr:uid="{00000000-0005-0000-0000-0000092D0000}"/>
    <cellStyle name="0_BOUSHER AMERAT III_COMODITES option 2 4 6 2 4" xfId="11546" xr:uid="{00000000-0005-0000-0000-00000A2D0000}"/>
    <cellStyle name="0_BOUSHER AMERAT III_COMODITES option 2 4 6 2 4 2" xfId="11547" xr:uid="{00000000-0005-0000-0000-00000B2D0000}"/>
    <cellStyle name="0_BOUSHER AMERAT III_COMODITES option 2 4 6 2 5" xfId="11548" xr:uid="{00000000-0005-0000-0000-00000C2D0000}"/>
    <cellStyle name="0_BOUSHER AMERAT III_COMODITES option 2 4 6 2 5 2" xfId="11549" xr:uid="{00000000-0005-0000-0000-00000D2D0000}"/>
    <cellStyle name="0_BOUSHER AMERAT III_COMODITES option 2 4 6 2 6" xfId="11550" xr:uid="{00000000-0005-0000-0000-00000E2D0000}"/>
    <cellStyle name="0_BOUSHER AMERAT III_COMODITES option 2 4 6 3" xfId="11551" xr:uid="{00000000-0005-0000-0000-00000F2D0000}"/>
    <cellStyle name="0_BOUSHER AMERAT III_COMODITES option 2 4 6 3 2" xfId="11552" xr:uid="{00000000-0005-0000-0000-0000102D0000}"/>
    <cellStyle name="0_BOUSHER AMERAT III_COMODITES option 2 4 6 3 2 2" xfId="11553" xr:uid="{00000000-0005-0000-0000-0000112D0000}"/>
    <cellStyle name="0_BOUSHER AMERAT III_COMODITES option 2 4 6 3 3" xfId="11554" xr:uid="{00000000-0005-0000-0000-0000122D0000}"/>
    <cellStyle name="0_BOUSHER AMERAT III_COMODITES option 2 4 6 3 3 2" xfId="11555" xr:uid="{00000000-0005-0000-0000-0000132D0000}"/>
    <cellStyle name="0_BOUSHER AMERAT III_COMODITES option 2 4 6 3 4" xfId="11556" xr:uid="{00000000-0005-0000-0000-0000142D0000}"/>
    <cellStyle name="0_BOUSHER AMERAT III_COMODITES option 2 4 6 4" xfId="11557" xr:uid="{00000000-0005-0000-0000-0000152D0000}"/>
    <cellStyle name="0_BOUSHER AMERAT III_COMODITES option 2 4 6 4 2" xfId="11558" xr:uid="{00000000-0005-0000-0000-0000162D0000}"/>
    <cellStyle name="0_BOUSHER AMERAT III_COMODITES option 2 4 6 4 2 2" xfId="11559" xr:uid="{00000000-0005-0000-0000-0000172D0000}"/>
    <cellStyle name="0_BOUSHER AMERAT III_COMODITES option 2 4 6 4 3" xfId="11560" xr:uid="{00000000-0005-0000-0000-0000182D0000}"/>
    <cellStyle name="0_BOUSHER AMERAT III_COMODITES option 2 4 6 4 3 2" xfId="11561" xr:uid="{00000000-0005-0000-0000-0000192D0000}"/>
    <cellStyle name="0_BOUSHER AMERAT III_COMODITES option 2 4 6 4 4" xfId="11562" xr:uid="{00000000-0005-0000-0000-00001A2D0000}"/>
    <cellStyle name="0_BOUSHER AMERAT III_COMODITES option 2 4 6 5" xfId="11563" xr:uid="{00000000-0005-0000-0000-00001B2D0000}"/>
    <cellStyle name="0_BOUSHER AMERAT III_COMODITES option 2 4 6 5 2" xfId="11564" xr:uid="{00000000-0005-0000-0000-00001C2D0000}"/>
    <cellStyle name="0_BOUSHER AMERAT III_COMODITES option 2 4 6 5 2 2" xfId="11565" xr:uid="{00000000-0005-0000-0000-00001D2D0000}"/>
    <cellStyle name="0_BOUSHER AMERAT III_COMODITES option 2 4 6 5 3" xfId="11566" xr:uid="{00000000-0005-0000-0000-00001E2D0000}"/>
    <cellStyle name="0_BOUSHER AMERAT III_COMODITES option 2 4 6 5 3 2" xfId="11567" xr:uid="{00000000-0005-0000-0000-00001F2D0000}"/>
    <cellStyle name="0_BOUSHER AMERAT III_COMODITES option 2 4 6 5 4" xfId="11568" xr:uid="{00000000-0005-0000-0000-0000202D0000}"/>
    <cellStyle name="0_BOUSHER AMERAT III_COMODITES option 2 4 6 6" xfId="11569" xr:uid="{00000000-0005-0000-0000-0000212D0000}"/>
    <cellStyle name="0_BOUSHER AMERAT III_COMODITES option 2 4 6 6 2" xfId="11570" xr:uid="{00000000-0005-0000-0000-0000222D0000}"/>
    <cellStyle name="0_BOUSHER AMERAT III_COMODITES option 2 4 6 7" xfId="11571" xr:uid="{00000000-0005-0000-0000-0000232D0000}"/>
    <cellStyle name="0_BOUSHER AMERAT III_COMODITES option 2 4 6 7 2" xfId="11572" xr:uid="{00000000-0005-0000-0000-0000242D0000}"/>
    <cellStyle name="0_BOUSHER AMERAT III_COMODITES option 2 4 6 8" xfId="11573" xr:uid="{00000000-0005-0000-0000-0000252D0000}"/>
    <cellStyle name="0_BOUSHER AMERAT III_COMODITES option 2 4 7" xfId="11574" xr:uid="{00000000-0005-0000-0000-0000262D0000}"/>
    <cellStyle name="0_BOUSHER AMERAT III_COMODITES option 2 4 7 2" xfId="11575" xr:uid="{00000000-0005-0000-0000-0000272D0000}"/>
    <cellStyle name="0_BOUSHER AMERAT III_COMODITES option 2 4 7 2 2" xfId="11576" xr:uid="{00000000-0005-0000-0000-0000282D0000}"/>
    <cellStyle name="0_BOUSHER AMERAT III_COMODITES option 2 4 7 2 2 2" xfId="11577" xr:uid="{00000000-0005-0000-0000-0000292D0000}"/>
    <cellStyle name="0_BOUSHER AMERAT III_COMODITES option 2 4 7 2 3" xfId="11578" xr:uid="{00000000-0005-0000-0000-00002A2D0000}"/>
    <cellStyle name="0_BOUSHER AMERAT III_COMODITES option 2 4 7 2 3 2" xfId="11579" xr:uid="{00000000-0005-0000-0000-00002B2D0000}"/>
    <cellStyle name="0_BOUSHER AMERAT III_COMODITES option 2 4 7 2 4" xfId="11580" xr:uid="{00000000-0005-0000-0000-00002C2D0000}"/>
    <cellStyle name="0_BOUSHER AMERAT III_COMODITES option 2 4 7 3" xfId="11581" xr:uid="{00000000-0005-0000-0000-00002D2D0000}"/>
    <cellStyle name="0_BOUSHER AMERAT III_COMODITES option 2 4 7 3 2" xfId="11582" xr:uid="{00000000-0005-0000-0000-00002E2D0000}"/>
    <cellStyle name="0_BOUSHER AMERAT III_COMODITES option 2 4 7 3 2 2" xfId="11583" xr:uid="{00000000-0005-0000-0000-00002F2D0000}"/>
    <cellStyle name="0_BOUSHER AMERAT III_COMODITES option 2 4 7 3 3" xfId="11584" xr:uid="{00000000-0005-0000-0000-0000302D0000}"/>
    <cellStyle name="0_BOUSHER AMERAT III_COMODITES option 2 4 7 3 3 2" xfId="11585" xr:uid="{00000000-0005-0000-0000-0000312D0000}"/>
    <cellStyle name="0_BOUSHER AMERAT III_COMODITES option 2 4 7 3 4" xfId="11586" xr:uid="{00000000-0005-0000-0000-0000322D0000}"/>
    <cellStyle name="0_BOUSHER AMERAT III_COMODITES option 2 4 7 4" xfId="11587" xr:uid="{00000000-0005-0000-0000-0000332D0000}"/>
    <cellStyle name="0_BOUSHER AMERAT III_COMODITES option 2 4 7 4 2" xfId="11588" xr:uid="{00000000-0005-0000-0000-0000342D0000}"/>
    <cellStyle name="0_BOUSHER AMERAT III_COMODITES option 2 4 7 5" xfId="11589" xr:uid="{00000000-0005-0000-0000-0000352D0000}"/>
    <cellStyle name="0_BOUSHER AMERAT III_COMODITES option 2 4 7 5 2" xfId="11590" xr:uid="{00000000-0005-0000-0000-0000362D0000}"/>
    <cellStyle name="0_BOUSHER AMERAT III_COMODITES option 2 4 7 6" xfId="11591" xr:uid="{00000000-0005-0000-0000-0000372D0000}"/>
    <cellStyle name="0_BOUSHER AMERAT III_COMODITES option 2 4 8" xfId="11592" xr:uid="{00000000-0005-0000-0000-0000382D0000}"/>
    <cellStyle name="0_BOUSHER AMERAT III_COMODITES option 2 4 8 2" xfId="11593" xr:uid="{00000000-0005-0000-0000-0000392D0000}"/>
    <cellStyle name="0_BOUSHER AMERAT III_COMODITES option 2 4 8 2 2" xfId="11594" xr:uid="{00000000-0005-0000-0000-00003A2D0000}"/>
    <cellStyle name="0_BOUSHER AMERAT III_COMODITES option 2 4 8 3" xfId="11595" xr:uid="{00000000-0005-0000-0000-00003B2D0000}"/>
    <cellStyle name="0_BOUSHER AMERAT III_COMODITES option 2 4 8 3 2" xfId="11596" xr:uid="{00000000-0005-0000-0000-00003C2D0000}"/>
    <cellStyle name="0_BOUSHER AMERAT III_COMODITES option 2 4 8 4" xfId="11597" xr:uid="{00000000-0005-0000-0000-00003D2D0000}"/>
    <cellStyle name="0_BOUSHER AMERAT III_COMODITES option 2 4 9" xfId="11598" xr:uid="{00000000-0005-0000-0000-00003E2D0000}"/>
    <cellStyle name="0_BOUSHER AMERAT III_COMODITES option 2 4 9 2" xfId="11599" xr:uid="{00000000-0005-0000-0000-00003F2D0000}"/>
    <cellStyle name="0_BOUSHER AMERAT III_COMODITES option 2 4 9 2 2" xfId="11600" xr:uid="{00000000-0005-0000-0000-0000402D0000}"/>
    <cellStyle name="0_BOUSHER AMERAT III_COMODITES option 2 4 9 3" xfId="11601" xr:uid="{00000000-0005-0000-0000-0000412D0000}"/>
    <cellStyle name="0_BOUSHER AMERAT III_COMODITES option 2 4 9 3 2" xfId="11602" xr:uid="{00000000-0005-0000-0000-0000422D0000}"/>
    <cellStyle name="0_BOUSHER AMERAT III_COMODITES option 2 4 9 4" xfId="11603" xr:uid="{00000000-0005-0000-0000-0000432D0000}"/>
    <cellStyle name="0_BOUSHER AMERAT III_COMODITES option 2 40" xfId="11604" xr:uid="{00000000-0005-0000-0000-0000442D0000}"/>
    <cellStyle name="0_BOUSHER AMERAT III_COMODITES option 2 41" xfId="11605" xr:uid="{00000000-0005-0000-0000-0000452D0000}"/>
    <cellStyle name="0_BOUSHER AMERAT III_COMODITES option 2 42" xfId="11606" xr:uid="{00000000-0005-0000-0000-0000462D0000}"/>
    <cellStyle name="0_BOUSHER AMERAT III_COMODITES option 2 43" xfId="11607" xr:uid="{00000000-0005-0000-0000-0000472D0000}"/>
    <cellStyle name="0_BOUSHER AMERAT III_COMODITES option 2 44" xfId="11608" xr:uid="{00000000-0005-0000-0000-0000482D0000}"/>
    <cellStyle name="0_BOUSHER AMERAT III_COMODITES option 2 45" xfId="11609" xr:uid="{00000000-0005-0000-0000-0000492D0000}"/>
    <cellStyle name="0_BOUSHER AMERAT III_COMODITES option 2 46" xfId="11610" xr:uid="{00000000-0005-0000-0000-00004A2D0000}"/>
    <cellStyle name="0_BOUSHER AMERAT III_COMODITES option 2 47" xfId="11611" xr:uid="{00000000-0005-0000-0000-00004B2D0000}"/>
    <cellStyle name="0_BOUSHER AMERAT III_COMODITES option 2 48" xfId="11612" xr:uid="{00000000-0005-0000-0000-00004C2D0000}"/>
    <cellStyle name="0_BOUSHER AMERAT III_COMODITES option 2 49" xfId="11613" xr:uid="{00000000-0005-0000-0000-00004D2D0000}"/>
    <cellStyle name="0_BOUSHER AMERAT III_COMODITES option 2 5" xfId="11614" xr:uid="{00000000-0005-0000-0000-00004E2D0000}"/>
    <cellStyle name="0_BOUSHER AMERAT III_COMODITES option 2 5 10" xfId="11615" xr:uid="{00000000-0005-0000-0000-00004F2D0000}"/>
    <cellStyle name="0_BOUSHER AMERAT III_COMODITES option 2 5 10 2" xfId="11616" xr:uid="{00000000-0005-0000-0000-0000502D0000}"/>
    <cellStyle name="0_BOUSHER AMERAT III_COMODITES option 2 5 10 2 2" xfId="11617" xr:uid="{00000000-0005-0000-0000-0000512D0000}"/>
    <cellStyle name="0_BOUSHER AMERAT III_COMODITES option 2 5 10 3" xfId="11618" xr:uid="{00000000-0005-0000-0000-0000522D0000}"/>
    <cellStyle name="0_BOUSHER AMERAT III_COMODITES option 2 5 10 3 2" xfId="11619" xr:uid="{00000000-0005-0000-0000-0000532D0000}"/>
    <cellStyle name="0_BOUSHER AMERAT III_COMODITES option 2 5 10 4" xfId="11620" xr:uid="{00000000-0005-0000-0000-0000542D0000}"/>
    <cellStyle name="0_BOUSHER AMERAT III_COMODITES option 2 5 11" xfId="11621" xr:uid="{00000000-0005-0000-0000-0000552D0000}"/>
    <cellStyle name="0_BOUSHER AMERAT III_COMODITES option 2 5 11 2" xfId="11622" xr:uid="{00000000-0005-0000-0000-0000562D0000}"/>
    <cellStyle name="0_BOUSHER AMERAT III_COMODITES option 2 5 12" xfId="11623" xr:uid="{00000000-0005-0000-0000-0000572D0000}"/>
    <cellStyle name="0_BOUSHER AMERAT III_COMODITES option 2 5 12 2" xfId="11624" xr:uid="{00000000-0005-0000-0000-0000582D0000}"/>
    <cellStyle name="0_BOUSHER AMERAT III_COMODITES option 2 5 13" xfId="11625" xr:uid="{00000000-0005-0000-0000-0000592D0000}"/>
    <cellStyle name="0_BOUSHER AMERAT III_COMODITES option 2 5 14" xfId="11626" xr:uid="{00000000-0005-0000-0000-00005A2D0000}"/>
    <cellStyle name="0_BOUSHER AMERAT III_COMODITES option 2 5 2" xfId="11627" xr:uid="{00000000-0005-0000-0000-00005B2D0000}"/>
    <cellStyle name="0_BOUSHER AMERAT III_COMODITES option 2 5 2 2" xfId="11628" xr:uid="{00000000-0005-0000-0000-00005C2D0000}"/>
    <cellStyle name="0_BOUSHER AMERAT III_COMODITES option 2 5 2 2 2" xfId="11629" xr:uid="{00000000-0005-0000-0000-00005D2D0000}"/>
    <cellStyle name="0_BOUSHER AMERAT III_COMODITES option 2 5 2 2 2 2" xfId="11630" xr:uid="{00000000-0005-0000-0000-00005E2D0000}"/>
    <cellStyle name="0_BOUSHER AMERAT III_COMODITES option 2 5 2 2 2 2 2" xfId="11631" xr:uid="{00000000-0005-0000-0000-00005F2D0000}"/>
    <cellStyle name="0_BOUSHER AMERAT III_COMODITES option 2 5 2 2 2 3" xfId="11632" xr:uid="{00000000-0005-0000-0000-0000602D0000}"/>
    <cellStyle name="0_BOUSHER AMERAT III_COMODITES option 2 5 2 2 2 3 2" xfId="11633" xr:uid="{00000000-0005-0000-0000-0000612D0000}"/>
    <cellStyle name="0_BOUSHER AMERAT III_COMODITES option 2 5 2 2 2 4" xfId="11634" xr:uid="{00000000-0005-0000-0000-0000622D0000}"/>
    <cellStyle name="0_BOUSHER AMERAT III_COMODITES option 2 5 2 2 3" xfId="11635" xr:uid="{00000000-0005-0000-0000-0000632D0000}"/>
    <cellStyle name="0_BOUSHER AMERAT III_COMODITES option 2 5 2 2 3 2" xfId="11636" xr:uid="{00000000-0005-0000-0000-0000642D0000}"/>
    <cellStyle name="0_BOUSHER AMERAT III_COMODITES option 2 5 2 2 3 2 2" xfId="11637" xr:uid="{00000000-0005-0000-0000-0000652D0000}"/>
    <cellStyle name="0_BOUSHER AMERAT III_COMODITES option 2 5 2 2 3 3" xfId="11638" xr:uid="{00000000-0005-0000-0000-0000662D0000}"/>
    <cellStyle name="0_BOUSHER AMERAT III_COMODITES option 2 5 2 2 3 3 2" xfId="11639" xr:uid="{00000000-0005-0000-0000-0000672D0000}"/>
    <cellStyle name="0_BOUSHER AMERAT III_COMODITES option 2 5 2 2 3 4" xfId="11640" xr:uid="{00000000-0005-0000-0000-0000682D0000}"/>
    <cellStyle name="0_BOUSHER AMERAT III_COMODITES option 2 5 2 2 4" xfId="11641" xr:uid="{00000000-0005-0000-0000-0000692D0000}"/>
    <cellStyle name="0_BOUSHER AMERAT III_COMODITES option 2 5 2 2 4 2" xfId="11642" xr:uid="{00000000-0005-0000-0000-00006A2D0000}"/>
    <cellStyle name="0_BOUSHER AMERAT III_COMODITES option 2 5 2 2 5" xfId="11643" xr:uid="{00000000-0005-0000-0000-00006B2D0000}"/>
    <cellStyle name="0_BOUSHER AMERAT III_COMODITES option 2 5 2 2 5 2" xfId="11644" xr:uid="{00000000-0005-0000-0000-00006C2D0000}"/>
    <cellStyle name="0_BOUSHER AMERAT III_COMODITES option 2 5 2 2 6" xfId="11645" xr:uid="{00000000-0005-0000-0000-00006D2D0000}"/>
    <cellStyle name="0_BOUSHER AMERAT III_COMODITES option 2 5 2 3" xfId="11646" xr:uid="{00000000-0005-0000-0000-00006E2D0000}"/>
    <cellStyle name="0_BOUSHER AMERAT III_COMODITES option 2 5 2 3 2" xfId="11647" xr:uid="{00000000-0005-0000-0000-00006F2D0000}"/>
    <cellStyle name="0_BOUSHER AMERAT III_COMODITES option 2 5 2 3 2 2" xfId="11648" xr:uid="{00000000-0005-0000-0000-0000702D0000}"/>
    <cellStyle name="0_BOUSHER AMERAT III_COMODITES option 2 5 2 3 3" xfId="11649" xr:uid="{00000000-0005-0000-0000-0000712D0000}"/>
    <cellStyle name="0_BOUSHER AMERAT III_COMODITES option 2 5 2 3 3 2" xfId="11650" xr:uid="{00000000-0005-0000-0000-0000722D0000}"/>
    <cellStyle name="0_BOUSHER AMERAT III_COMODITES option 2 5 2 3 4" xfId="11651" xr:uid="{00000000-0005-0000-0000-0000732D0000}"/>
    <cellStyle name="0_BOUSHER AMERAT III_COMODITES option 2 5 2 4" xfId="11652" xr:uid="{00000000-0005-0000-0000-0000742D0000}"/>
    <cellStyle name="0_BOUSHER AMERAT III_COMODITES option 2 5 2 4 2" xfId="11653" xr:uid="{00000000-0005-0000-0000-0000752D0000}"/>
    <cellStyle name="0_BOUSHER AMERAT III_COMODITES option 2 5 2 4 2 2" xfId="11654" xr:uid="{00000000-0005-0000-0000-0000762D0000}"/>
    <cellStyle name="0_BOUSHER AMERAT III_COMODITES option 2 5 2 4 3" xfId="11655" xr:uid="{00000000-0005-0000-0000-0000772D0000}"/>
    <cellStyle name="0_BOUSHER AMERAT III_COMODITES option 2 5 2 4 3 2" xfId="11656" xr:uid="{00000000-0005-0000-0000-0000782D0000}"/>
    <cellStyle name="0_BOUSHER AMERAT III_COMODITES option 2 5 2 4 4" xfId="11657" xr:uid="{00000000-0005-0000-0000-0000792D0000}"/>
    <cellStyle name="0_BOUSHER AMERAT III_COMODITES option 2 5 2 5" xfId="11658" xr:uid="{00000000-0005-0000-0000-00007A2D0000}"/>
    <cellStyle name="0_BOUSHER AMERAT III_COMODITES option 2 5 2 5 2" xfId="11659" xr:uid="{00000000-0005-0000-0000-00007B2D0000}"/>
    <cellStyle name="0_BOUSHER AMERAT III_COMODITES option 2 5 2 5 2 2" xfId="11660" xr:uid="{00000000-0005-0000-0000-00007C2D0000}"/>
    <cellStyle name="0_BOUSHER AMERAT III_COMODITES option 2 5 2 5 3" xfId="11661" xr:uid="{00000000-0005-0000-0000-00007D2D0000}"/>
    <cellStyle name="0_BOUSHER AMERAT III_COMODITES option 2 5 2 5 3 2" xfId="11662" xr:uid="{00000000-0005-0000-0000-00007E2D0000}"/>
    <cellStyle name="0_BOUSHER AMERAT III_COMODITES option 2 5 2 5 4" xfId="11663" xr:uid="{00000000-0005-0000-0000-00007F2D0000}"/>
    <cellStyle name="0_BOUSHER AMERAT III_COMODITES option 2 5 2 6" xfId="11664" xr:uid="{00000000-0005-0000-0000-0000802D0000}"/>
    <cellStyle name="0_BOUSHER AMERAT III_COMODITES option 2 5 2 6 2" xfId="11665" xr:uid="{00000000-0005-0000-0000-0000812D0000}"/>
    <cellStyle name="0_BOUSHER AMERAT III_COMODITES option 2 5 2 7" xfId="11666" xr:uid="{00000000-0005-0000-0000-0000822D0000}"/>
    <cellStyle name="0_BOUSHER AMERAT III_COMODITES option 2 5 2 7 2" xfId="11667" xr:uid="{00000000-0005-0000-0000-0000832D0000}"/>
    <cellStyle name="0_BOUSHER AMERAT III_COMODITES option 2 5 2 8" xfId="11668" xr:uid="{00000000-0005-0000-0000-0000842D0000}"/>
    <cellStyle name="0_BOUSHER AMERAT III_COMODITES option 2 5 3" xfId="11669" xr:uid="{00000000-0005-0000-0000-0000852D0000}"/>
    <cellStyle name="0_BOUSHER AMERAT III_COMODITES option 2 5 3 2" xfId="11670" xr:uid="{00000000-0005-0000-0000-0000862D0000}"/>
    <cellStyle name="0_BOUSHER AMERAT III_COMODITES option 2 5 3 2 2" xfId="11671" xr:uid="{00000000-0005-0000-0000-0000872D0000}"/>
    <cellStyle name="0_BOUSHER AMERAT III_COMODITES option 2 5 3 2 2 2" xfId="11672" xr:uid="{00000000-0005-0000-0000-0000882D0000}"/>
    <cellStyle name="0_BOUSHER AMERAT III_COMODITES option 2 5 3 2 2 2 2" xfId="11673" xr:uid="{00000000-0005-0000-0000-0000892D0000}"/>
    <cellStyle name="0_BOUSHER AMERAT III_COMODITES option 2 5 3 2 2 3" xfId="11674" xr:uid="{00000000-0005-0000-0000-00008A2D0000}"/>
    <cellStyle name="0_BOUSHER AMERAT III_COMODITES option 2 5 3 2 2 3 2" xfId="11675" xr:uid="{00000000-0005-0000-0000-00008B2D0000}"/>
    <cellStyle name="0_BOUSHER AMERAT III_COMODITES option 2 5 3 2 2 4" xfId="11676" xr:uid="{00000000-0005-0000-0000-00008C2D0000}"/>
    <cellStyle name="0_BOUSHER AMERAT III_COMODITES option 2 5 3 2 3" xfId="11677" xr:uid="{00000000-0005-0000-0000-00008D2D0000}"/>
    <cellStyle name="0_BOUSHER AMERAT III_COMODITES option 2 5 3 2 3 2" xfId="11678" xr:uid="{00000000-0005-0000-0000-00008E2D0000}"/>
    <cellStyle name="0_BOUSHER AMERAT III_COMODITES option 2 5 3 2 3 2 2" xfId="11679" xr:uid="{00000000-0005-0000-0000-00008F2D0000}"/>
    <cellStyle name="0_BOUSHER AMERAT III_COMODITES option 2 5 3 2 3 3" xfId="11680" xr:uid="{00000000-0005-0000-0000-0000902D0000}"/>
    <cellStyle name="0_BOUSHER AMERAT III_COMODITES option 2 5 3 2 3 3 2" xfId="11681" xr:uid="{00000000-0005-0000-0000-0000912D0000}"/>
    <cellStyle name="0_BOUSHER AMERAT III_COMODITES option 2 5 3 2 3 4" xfId="11682" xr:uid="{00000000-0005-0000-0000-0000922D0000}"/>
    <cellStyle name="0_BOUSHER AMERAT III_COMODITES option 2 5 3 2 4" xfId="11683" xr:uid="{00000000-0005-0000-0000-0000932D0000}"/>
    <cellStyle name="0_BOUSHER AMERAT III_COMODITES option 2 5 3 2 4 2" xfId="11684" xr:uid="{00000000-0005-0000-0000-0000942D0000}"/>
    <cellStyle name="0_BOUSHER AMERAT III_COMODITES option 2 5 3 2 5" xfId="11685" xr:uid="{00000000-0005-0000-0000-0000952D0000}"/>
    <cellStyle name="0_BOUSHER AMERAT III_COMODITES option 2 5 3 2 5 2" xfId="11686" xr:uid="{00000000-0005-0000-0000-0000962D0000}"/>
    <cellStyle name="0_BOUSHER AMERAT III_COMODITES option 2 5 3 2 6" xfId="11687" xr:uid="{00000000-0005-0000-0000-0000972D0000}"/>
    <cellStyle name="0_BOUSHER AMERAT III_COMODITES option 2 5 3 3" xfId="11688" xr:uid="{00000000-0005-0000-0000-0000982D0000}"/>
    <cellStyle name="0_BOUSHER AMERAT III_COMODITES option 2 5 3 3 2" xfId="11689" xr:uid="{00000000-0005-0000-0000-0000992D0000}"/>
    <cellStyle name="0_BOUSHER AMERAT III_COMODITES option 2 5 3 3 2 2" xfId="11690" xr:uid="{00000000-0005-0000-0000-00009A2D0000}"/>
    <cellStyle name="0_BOUSHER AMERAT III_COMODITES option 2 5 3 3 3" xfId="11691" xr:uid="{00000000-0005-0000-0000-00009B2D0000}"/>
    <cellStyle name="0_BOUSHER AMERAT III_COMODITES option 2 5 3 3 3 2" xfId="11692" xr:uid="{00000000-0005-0000-0000-00009C2D0000}"/>
    <cellStyle name="0_BOUSHER AMERAT III_COMODITES option 2 5 3 3 4" xfId="11693" xr:uid="{00000000-0005-0000-0000-00009D2D0000}"/>
    <cellStyle name="0_BOUSHER AMERAT III_COMODITES option 2 5 3 4" xfId="11694" xr:uid="{00000000-0005-0000-0000-00009E2D0000}"/>
    <cellStyle name="0_BOUSHER AMERAT III_COMODITES option 2 5 3 4 2" xfId="11695" xr:uid="{00000000-0005-0000-0000-00009F2D0000}"/>
    <cellStyle name="0_BOUSHER AMERAT III_COMODITES option 2 5 3 4 2 2" xfId="11696" xr:uid="{00000000-0005-0000-0000-0000A02D0000}"/>
    <cellStyle name="0_BOUSHER AMERAT III_COMODITES option 2 5 3 4 3" xfId="11697" xr:uid="{00000000-0005-0000-0000-0000A12D0000}"/>
    <cellStyle name="0_BOUSHER AMERAT III_COMODITES option 2 5 3 4 3 2" xfId="11698" xr:uid="{00000000-0005-0000-0000-0000A22D0000}"/>
    <cellStyle name="0_BOUSHER AMERAT III_COMODITES option 2 5 3 4 4" xfId="11699" xr:uid="{00000000-0005-0000-0000-0000A32D0000}"/>
    <cellStyle name="0_BOUSHER AMERAT III_COMODITES option 2 5 3 5" xfId="11700" xr:uid="{00000000-0005-0000-0000-0000A42D0000}"/>
    <cellStyle name="0_BOUSHER AMERAT III_COMODITES option 2 5 3 5 2" xfId="11701" xr:uid="{00000000-0005-0000-0000-0000A52D0000}"/>
    <cellStyle name="0_BOUSHER AMERAT III_COMODITES option 2 5 3 5 2 2" xfId="11702" xr:uid="{00000000-0005-0000-0000-0000A62D0000}"/>
    <cellStyle name="0_BOUSHER AMERAT III_COMODITES option 2 5 3 5 3" xfId="11703" xr:uid="{00000000-0005-0000-0000-0000A72D0000}"/>
    <cellStyle name="0_BOUSHER AMERAT III_COMODITES option 2 5 3 5 3 2" xfId="11704" xr:uid="{00000000-0005-0000-0000-0000A82D0000}"/>
    <cellStyle name="0_BOUSHER AMERAT III_COMODITES option 2 5 3 5 4" xfId="11705" xr:uid="{00000000-0005-0000-0000-0000A92D0000}"/>
    <cellStyle name="0_BOUSHER AMERAT III_COMODITES option 2 5 3 6" xfId="11706" xr:uid="{00000000-0005-0000-0000-0000AA2D0000}"/>
    <cellStyle name="0_BOUSHER AMERAT III_COMODITES option 2 5 3 6 2" xfId="11707" xr:uid="{00000000-0005-0000-0000-0000AB2D0000}"/>
    <cellStyle name="0_BOUSHER AMERAT III_COMODITES option 2 5 3 7" xfId="11708" xr:uid="{00000000-0005-0000-0000-0000AC2D0000}"/>
    <cellStyle name="0_BOUSHER AMERAT III_COMODITES option 2 5 3 7 2" xfId="11709" xr:uid="{00000000-0005-0000-0000-0000AD2D0000}"/>
    <cellStyle name="0_BOUSHER AMERAT III_COMODITES option 2 5 3 8" xfId="11710" xr:uid="{00000000-0005-0000-0000-0000AE2D0000}"/>
    <cellStyle name="0_BOUSHER AMERAT III_COMODITES option 2 5 4" xfId="11711" xr:uid="{00000000-0005-0000-0000-0000AF2D0000}"/>
    <cellStyle name="0_BOUSHER AMERAT III_COMODITES option 2 5 4 2" xfId="11712" xr:uid="{00000000-0005-0000-0000-0000B02D0000}"/>
    <cellStyle name="0_BOUSHER AMERAT III_COMODITES option 2 5 4 2 2" xfId="11713" xr:uid="{00000000-0005-0000-0000-0000B12D0000}"/>
    <cellStyle name="0_BOUSHER AMERAT III_COMODITES option 2 5 4 2 2 2" xfId="11714" xr:uid="{00000000-0005-0000-0000-0000B22D0000}"/>
    <cellStyle name="0_BOUSHER AMERAT III_COMODITES option 2 5 4 2 2 2 2" xfId="11715" xr:uid="{00000000-0005-0000-0000-0000B32D0000}"/>
    <cellStyle name="0_BOUSHER AMERAT III_COMODITES option 2 5 4 2 2 3" xfId="11716" xr:uid="{00000000-0005-0000-0000-0000B42D0000}"/>
    <cellStyle name="0_BOUSHER AMERAT III_COMODITES option 2 5 4 2 2 3 2" xfId="11717" xr:uid="{00000000-0005-0000-0000-0000B52D0000}"/>
    <cellStyle name="0_BOUSHER AMERAT III_COMODITES option 2 5 4 2 2 4" xfId="11718" xr:uid="{00000000-0005-0000-0000-0000B62D0000}"/>
    <cellStyle name="0_BOUSHER AMERAT III_COMODITES option 2 5 4 2 3" xfId="11719" xr:uid="{00000000-0005-0000-0000-0000B72D0000}"/>
    <cellStyle name="0_BOUSHER AMERAT III_COMODITES option 2 5 4 2 3 2" xfId="11720" xr:uid="{00000000-0005-0000-0000-0000B82D0000}"/>
    <cellStyle name="0_BOUSHER AMERAT III_COMODITES option 2 5 4 2 3 2 2" xfId="11721" xr:uid="{00000000-0005-0000-0000-0000B92D0000}"/>
    <cellStyle name="0_BOUSHER AMERAT III_COMODITES option 2 5 4 2 3 3" xfId="11722" xr:uid="{00000000-0005-0000-0000-0000BA2D0000}"/>
    <cellStyle name="0_BOUSHER AMERAT III_COMODITES option 2 5 4 2 3 3 2" xfId="11723" xr:uid="{00000000-0005-0000-0000-0000BB2D0000}"/>
    <cellStyle name="0_BOUSHER AMERAT III_COMODITES option 2 5 4 2 3 4" xfId="11724" xr:uid="{00000000-0005-0000-0000-0000BC2D0000}"/>
    <cellStyle name="0_BOUSHER AMERAT III_COMODITES option 2 5 4 2 4" xfId="11725" xr:uid="{00000000-0005-0000-0000-0000BD2D0000}"/>
    <cellStyle name="0_BOUSHER AMERAT III_COMODITES option 2 5 4 2 4 2" xfId="11726" xr:uid="{00000000-0005-0000-0000-0000BE2D0000}"/>
    <cellStyle name="0_BOUSHER AMERAT III_COMODITES option 2 5 4 2 5" xfId="11727" xr:uid="{00000000-0005-0000-0000-0000BF2D0000}"/>
    <cellStyle name="0_BOUSHER AMERAT III_COMODITES option 2 5 4 2 5 2" xfId="11728" xr:uid="{00000000-0005-0000-0000-0000C02D0000}"/>
    <cellStyle name="0_BOUSHER AMERAT III_COMODITES option 2 5 4 2 6" xfId="11729" xr:uid="{00000000-0005-0000-0000-0000C12D0000}"/>
    <cellStyle name="0_BOUSHER AMERAT III_COMODITES option 2 5 4 3" xfId="11730" xr:uid="{00000000-0005-0000-0000-0000C22D0000}"/>
    <cellStyle name="0_BOUSHER AMERAT III_COMODITES option 2 5 4 3 2" xfId="11731" xr:uid="{00000000-0005-0000-0000-0000C32D0000}"/>
    <cellStyle name="0_BOUSHER AMERAT III_COMODITES option 2 5 4 3 2 2" xfId="11732" xr:uid="{00000000-0005-0000-0000-0000C42D0000}"/>
    <cellStyle name="0_BOUSHER AMERAT III_COMODITES option 2 5 4 3 3" xfId="11733" xr:uid="{00000000-0005-0000-0000-0000C52D0000}"/>
    <cellStyle name="0_BOUSHER AMERAT III_COMODITES option 2 5 4 3 3 2" xfId="11734" xr:uid="{00000000-0005-0000-0000-0000C62D0000}"/>
    <cellStyle name="0_BOUSHER AMERAT III_COMODITES option 2 5 4 3 4" xfId="11735" xr:uid="{00000000-0005-0000-0000-0000C72D0000}"/>
    <cellStyle name="0_BOUSHER AMERAT III_COMODITES option 2 5 4 4" xfId="11736" xr:uid="{00000000-0005-0000-0000-0000C82D0000}"/>
    <cellStyle name="0_BOUSHER AMERAT III_COMODITES option 2 5 4 4 2" xfId="11737" xr:uid="{00000000-0005-0000-0000-0000C92D0000}"/>
    <cellStyle name="0_BOUSHER AMERAT III_COMODITES option 2 5 4 4 2 2" xfId="11738" xr:uid="{00000000-0005-0000-0000-0000CA2D0000}"/>
    <cellStyle name="0_BOUSHER AMERAT III_COMODITES option 2 5 4 4 3" xfId="11739" xr:uid="{00000000-0005-0000-0000-0000CB2D0000}"/>
    <cellStyle name="0_BOUSHER AMERAT III_COMODITES option 2 5 4 4 3 2" xfId="11740" xr:uid="{00000000-0005-0000-0000-0000CC2D0000}"/>
    <cellStyle name="0_BOUSHER AMERAT III_COMODITES option 2 5 4 4 4" xfId="11741" xr:uid="{00000000-0005-0000-0000-0000CD2D0000}"/>
    <cellStyle name="0_BOUSHER AMERAT III_COMODITES option 2 5 4 5" xfId="11742" xr:uid="{00000000-0005-0000-0000-0000CE2D0000}"/>
    <cellStyle name="0_BOUSHER AMERAT III_COMODITES option 2 5 4 5 2" xfId="11743" xr:uid="{00000000-0005-0000-0000-0000CF2D0000}"/>
    <cellStyle name="0_BOUSHER AMERAT III_COMODITES option 2 5 4 5 2 2" xfId="11744" xr:uid="{00000000-0005-0000-0000-0000D02D0000}"/>
    <cellStyle name="0_BOUSHER AMERAT III_COMODITES option 2 5 4 5 3" xfId="11745" xr:uid="{00000000-0005-0000-0000-0000D12D0000}"/>
    <cellStyle name="0_BOUSHER AMERAT III_COMODITES option 2 5 4 5 3 2" xfId="11746" xr:uid="{00000000-0005-0000-0000-0000D22D0000}"/>
    <cellStyle name="0_BOUSHER AMERAT III_COMODITES option 2 5 4 5 4" xfId="11747" xr:uid="{00000000-0005-0000-0000-0000D32D0000}"/>
    <cellStyle name="0_BOUSHER AMERAT III_COMODITES option 2 5 4 6" xfId="11748" xr:uid="{00000000-0005-0000-0000-0000D42D0000}"/>
    <cellStyle name="0_BOUSHER AMERAT III_COMODITES option 2 5 4 6 2" xfId="11749" xr:uid="{00000000-0005-0000-0000-0000D52D0000}"/>
    <cellStyle name="0_BOUSHER AMERAT III_COMODITES option 2 5 4 7" xfId="11750" xr:uid="{00000000-0005-0000-0000-0000D62D0000}"/>
    <cellStyle name="0_BOUSHER AMERAT III_COMODITES option 2 5 4 7 2" xfId="11751" xr:uid="{00000000-0005-0000-0000-0000D72D0000}"/>
    <cellStyle name="0_BOUSHER AMERAT III_COMODITES option 2 5 4 8" xfId="11752" xr:uid="{00000000-0005-0000-0000-0000D82D0000}"/>
    <cellStyle name="0_BOUSHER AMERAT III_COMODITES option 2 5 5" xfId="11753" xr:uid="{00000000-0005-0000-0000-0000D92D0000}"/>
    <cellStyle name="0_BOUSHER AMERAT III_COMODITES option 2 5 5 2" xfId="11754" xr:uid="{00000000-0005-0000-0000-0000DA2D0000}"/>
    <cellStyle name="0_BOUSHER AMERAT III_COMODITES option 2 5 5 2 2" xfId="11755" xr:uid="{00000000-0005-0000-0000-0000DB2D0000}"/>
    <cellStyle name="0_BOUSHER AMERAT III_COMODITES option 2 5 5 2 2 2" xfId="11756" xr:uid="{00000000-0005-0000-0000-0000DC2D0000}"/>
    <cellStyle name="0_BOUSHER AMERAT III_COMODITES option 2 5 5 2 2 2 2" xfId="11757" xr:uid="{00000000-0005-0000-0000-0000DD2D0000}"/>
    <cellStyle name="0_BOUSHER AMERAT III_COMODITES option 2 5 5 2 2 3" xfId="11758" xr:uid="{00000000-0005-0000-0000-0000DE2D0000}"/>
    <cellStyle name="0_BOUSHER AMERAT III_COMODITES option 2 5 5 2 2 3 2" xfId="11759" xr:uid="{00000000-0005-0000-0000-0000DF2D0000}"/>
    <cellStyle name="0_BOUSHER AMERAT III_COMODITES option 2 5 5 2 2 4" xfId="11760" xr:uid="{00000000-0005-0000-0000-0000E02D0000}"/>
    <cellStyle name="0_BOUSHER AMERAT III_COMODITES option 2 5 5 2 3" xfId="11761" xr:uid="{00000000-0005-0000-0000-0000E12D0000}"/>
    <cellStyle name="0_BOUSHER AMERAT III_COMODITES option 2 5 5 2 3 2" xfId="11762" xr:uid="{00000000-0005-0000-0000-0000E22D0000}"/>
    <cellStyle name="0_BOUSHER AMERAT III_COMODITES option 2 5 5 2 3 2 2" xfId="11763" xr:uid="{00000000-0005-0000-0000-0000E32D0000}"/>
    <cellStyle name="0_BOUSHER AMERAT III_COMODITES option 2 5 5 2 3 3" xfId="11764" xr:uid="{00000000-0005-0000-0000-0000E42D0000}"/>
    <cellStyle name="0_BOUSHER AMERAT III_COMODITES option 2 5 5 2 3 3 2" xfId="11765" xr:uid="{00000000-0005-0000-0000-0000E52D0000}"/>
    <cellStyle name="0_BOUSHER AMERAT III_COMODITES option 2 5 5 2 3 4" xfId="11766" xr:uid="{00000000-0005-0000-0000-0000E62D0000}"/>
    <cellStyle name="0_BOUSHER AMERAT III_COMODITES option 2 5 5 2 4" xfId="11767" xr:uid="{00000000-0005-0000-0000-0000E72D0000}"/>
    <cellStyle name="0_BOUSHER AMERAT III_COMODITES option 2 5 5 2 4 2" xfId="11768" xr:uid="{00000000-0005-0000-0000-0000E82D0000}"/>
    <cellStyle name="0_BOUSHER AMERAT III_COMODITES option 2 5 5 2 5" xfId="11769" xr:uid="{00000000-0005-0000-0000-0000E92D0000}"/>
    <cellStyle name="0_BOUSHER AMERAT III_COMODITES option 2 5 5 2 5 2" xfId="11770" xr:uid="{00000000-0005-0000-0000-0000EA2D0000}"/>
    <cellStyle name="0_BOUSHER AMERAT III_COMODITES option 2 5 5 2 6" xfId="11771" xr:uid="{00000000-0005-0000-0000-0000EB2D0000}"/>
    <cellStyle name="0_BOUSHER AMERAT III_COMODITES option 2 5 5 3" xfId="11772" xr:uid="{00000000-0005-0000-0000-0000EC2D0000}"/>
    <cellStyle name="0_BOUSHER AMERAT III_COMODITES option 2 5 5 3 2" xfId="11773" xr:uid="{00000000-0005-0000-0000-0000ED2D0000}"/>
    <cellStyle name="0_BOUSHER AMERAT III_COMODITES option 2 5 5 3 2 2" xfId="11774" xr:uid="{00000000-0005-0000-0000-0000EE2D0000}"/>
    <cellStyle name="0_BOUSHER AMERAT III_COMODITES option 2 5 5 3 3" xfId="11775" xr:uid="{00000000-0005-0000-0000-0000EF2D0000}"/>
    <cellStyle name="0_BOUSHER AMERAT III_COMODITES option 2 5 5 3 3 2" xfId="11776" xr:uid="{00000000-0005-0000-0000-0000F02D0000}"/>
    <cellStyle name="0_BOUSHER AMERAT III_COMODITES option 2 5 5 3 4" xfId="11777" xr:uid="{00000000-0005-0000-0000-0000F12D0000}"/>
    <cellStyle name="0_BOUSHER AMERAT III_COMODITES option 2 5 5 4" xfId="11778" xr:uid="{00000000-0005-0000-0000-0000F22D0000}"/>
    <cellStyle name="0_BOUSHER AMERAT III_COMODITES option 2 5 5 4 2" xfId="11779" xr:uid="{00000000-0005-0000-0000-0000F32D0000}"/>
    <cellStyle name="0_BOUSHER AMERAT III_COMODITES option 2 5 5 4 2 2" xfId="11780" xr:uid="{00000000-0005-0000-0000-0000F42D0000}"/>
    <cellStyle name="0_BOUSHER AMERAT III_COMODITES option 2 5 5 4 3" xfId="11781" xr:uid="{00000000-0005-0000-0000-0000F52D0000}"/>
    <cellStyle name="0_BOUSHER AMERAT III_COMODITES option 2 5 5 4 3 2" xfId="11782" xr:uid="{00000000-0005-0000-0000-0000F62D0000}"/>
    <cellStyle name="0_BOUSHER AMERAT III_COMODITES option 2 5 5 4 4" xfId="11783" xr:uid="{00000000-0005-0000-0000-0000F72D0000}"/>
    <cellStyle name="0_BOUSHER AMERAT III_COMODITES option 2 5 5 5" xfId="11784" xr:uid="{00000000-0005-0000-0000-0000F82D0000}"/>
    <cellStyle name="0_BOUSHER AMERAT III_COMODITES option 2 5 5 5 2" xfId="11785" xr:uid="{00000000-0005-0000-0000-0000F92D0000}"/>
    <cellStyle name="0_BOUSHER AMERAT III_COMODITES option 2 5 5 5 2 2" xfId="11786" xr:uid="{00000000-0005-0000-0000-0000FA2D0000}"/>
    <cellStyle name="0_BOUSHER AMERAT III_COMODITES option 2 5 5 5 3" xfId="11787" xr:uid="{00000000-0005-0000-0000-0000FB2D0000}"/>
    <cellStyle name="0_BOUSHER AMERAT III_COMODITES option 2 5 5 5 3 2" xfId="11788" xr:uid="{00000000-0005-0000-0000-0000FC2D0000}"/>
    <cellStyle name="0_BOUSHER AMERAT III_COMODITES option 2 5 5 5 4" xfId="11789" xr:uid="{00000000-0005-0000-0000-0000FD2D0000}"/>
    <cellStyle name="0_BOUSHER AMERAT III_COMODITES option 2 5 5 6" xfId="11790" xr:uid="{00000000-0005-0000-0000-0000FE2D0000}"/>
    <cellStyle name="0_BOUSHER AMERAT III_COMODITES option 2 5 5 6 2" xfId="11791" xr:uid="{00000000-0005-0000-0000-0000FF2D0000}"/>
    <cellStyle name="0_BOUSHER AMERAT III_COMODITES option 2 5 5 7" xfId="11792" xr:uid="{00000000-0005-0000-0000-0000002E0000}"/>
    <cellStyle name="0_BOUSHER AMERAT III_COMODITES option 2 5 5 7 2" xfId="11793" xr:uid="{00000000-0005-0000-0000-0000012E0000}"/>
    <cellStyle name="0_BOUSHER AMERAT III_COMODITES option 2 5 5 8" xfId="11794" xr:uid="{00000000-0005-0000-0000-0000022E0000}"/>
    <cellStyle name="0_BOUSHER AMERAT III_COMODITES option 2 5 6" xfId="11795" xr:uid="{00000000-0005-0000-0000-0000032E0000}"/>
    <cellStyle name="0_BOUSHER AMERAT III_COMODITES option 2 5 6 2" xfId="11796" xr:uid="{00000000-0005-0000-0000-0000042E0000}"/>
    <cellStyle name="0_BOUSHER AMERAT III_COMODITES option 2 5 6 2 2" xfId="11797" xr:uid="{00000000-0005-0000-0000-0000052E0000}"/>
    <cellStyle name="0_BOUSHER AMERAT III_COMODITES option 2 5 6 2 2 2" xfId="11798" xr:uid="{00000000-0005-0000-0000-0000062E0000}"/>
    <cellStyle name="0_BOUSHER AMERAT III_COMODITES option 2 5 6 2 2 2 2" xfId="11799" xr:uid="{00000000-0005-0000-0000-0000072E0000}"/>
    <cellStyle name="0_BOUSHER AMERAT III_COMODITES option 2 5 6 2 2 3" xfId="11800" xr:uid="{00000000-0005-0000-0000-0000082E0000}"/>
    <cellStyle name="0_BOUSHER AMERAT III_COMODITES option 2 5 6 2 2 3 2" xfId="11801" xr:uid="{00000000-0005-0000-0000-0000092E0000}"/>
    <cellStyle name="0_BOUSHER AMERAT III_COMODITES option 2 5 6 2 2 4" xfId="11802" xr:uid="{00000000-0005-0000-0000-00000A2E0000}"/>
    <cellStyle name="0_BOUSHER AMERAT III_COMODITES option 2 5 6 2 3" xfId="11803" xr:uid="{00000000-0005-0000-0000-00000B2E0000}"/>
    <cellStyle name="0_BOUSHER AMERAT III_COMODITES option 2 5 6 2 3 2" xfId="11804" xr:uid="{00000000-0005-0000-0000-00000C2E0000}"/>
    <cellStyle name="0_BOUSHER AMERAT III_COMODITES option 2 5 6 2 3 2 2" xfId="11805" xr:uid="{00000000-0005-0000-0000-00000D2E0000}"/>
    <cellStyle name="0_BOUSHER AMERAT III_COMODITES option 2 5 6 2 3 3" xfId="11806" xr:uid="{00000000-0005-0000-0000-00000E2E0000}"/>
    <cellStyle name="0_BOUSHER AMERAT III_COMODITES option 2 5 6 2 3 3 2" xfId="11807" xr:uid="{00000000-0005-0000-0000-00000F2E0000}"/>
    <cellStyle name="0_BOUSHER AMERAT III_COMODITES option 2 5 6 2 3 4" xfId="11808" xr:uid="{00000000-0005-0000-0000-0000102E0000}"/>
    <cellStyle name="0_BOUSHER AMERAT III_COMODITES option 2 5 6 2 4" xfId="11809" xr:uid="{00000000-0005-0000-0000-0000112E0000}"/>
    <cellStyle name="0_BOUSHER AMERAT III_COMODITES option 2 5 6 2 4 2" xfId="11810" xr:uid="{00000000-0005-0000-0000-0000122E0000}"/>
    <cellStyle name="0_BOUSHER AMERAT III_COMODITES option 2 5 6 2 5" xfId="11811" xr:uid="{00000000-0005-0000-0000-0000132E0000}"/>
    <cellStyle name="0_BOUSHER AMERAT III_COMODITES option 2 5 6 2 5 2" xfId="11812" xr:uid="{00000000-0005-0000-0000-0000142E0000}"/>
    <cellStyle name="0_BOUSHER AMERAT III_COMODITES option 2 5 6 2 6" xfId="11813" xr:uid="{00000000-0005-0000-0000-0000152E0000}"/>
    <cellStyle name="0_BOUSHER AMERAT III_COMODITES option 2 5 6 3" xfId="11814" xr:uid="{00000000-0005-0000-0000-0000162E0000}"/>
    <cellStyle name="0_BOUSHER AMERAT III_COMODITES option 2 5 6 3 2" xfId="11815" xr:uid="{00000000-0005-0000-0000-0000172E0000}"/>
    <cellStyle name="0_BOUSHER AMERAT III_COMODITES option 2 5 6 3 2 2" xfId="11816" xr:uid="{00000000-0005-0000-0000-0000182E0000}"/>
    <cellStyle name="0_BOUSHER AMERAT III_COMODITES option 2 5 6 3 3" xfId="11817" xr:uid="{00000000-0005-0000-0000-0000192E0000}"/>
    <cellStyle name="0_BOUSHER AMERAT III_COMODITES option 2 5 6 3 3 2" xfId="11818" xr:uid="{00000000-0005-0000-0000-00001A2E0000}"/>
    <cellStyle name="0_BOUSHER AMERAT III_COMODITES option 2 5 6 3 4" xfId="11819" xr:uid="{00000000-0005-0000-0000-00001B2E0000}"/>
    <cellStyle name="0_BOUSHER AMERAT III_COMODITES option 2 5 6 4" xfId="11820" xr:uid="{00000000-0005-0000-0000-00001C2E0000}"/>
    <cellStyle name="0_BOUSHER AMERAT III_COMODITES option 2 5 6 4 2" xfId="11821" xr:uid="{00000000-0005-0000-0000-00001D2E0000}"/>
    <cellStyle name="0_BOUSHER AMERAT III_COMODITES option 2 5 6 4 2 2" xfId="11822" xr:uid="{00000000-0005-0000-0000-00001E2E0000}"/>
    <cellStyle name="0_BOUSHER AMERAT III_COMODITES option 2 5 6 4 3" xfId="11823" xr:uid="{00000000-0005-0000-0000-00001F2E0000}"/>
    <cellStyle name="0_BOUSHER AMERAT III_COMODITES option 2 5 6 4 3 2" xfId="11824" xr:uid="{00000000-0005-0000-0000-0000202E0000}"/>
    <cellStyle name="0_BOUSHER AMERAT III_COMODITES option 2 5 6 4 4" xfId="11825" xr:uid="{00000000-0005-0000-0000-0000212E0000}"/>
    <cellStyle name="0_BOUSHER AMERAT III_COMODITES option 2 5 6 5" xfId="11826" xr:uid="{00000000-0005-0000-0000-0000222E0000}"/>
    <cellStyle name="0_BOUSHER AMERAT III_COMODITES option 2 5 6 5 2" xfId="11827" xr:uid="{00000000-0005-0000-0000-0000232E0000}"/>
    <cellStyle name="0_BOUSHER AMERAT III_COMODITES option 2 5 6 5 2 2" xfId="11828" xr:uid="{00000000-0005-0000-0000-0000242E0000}"/>
    <cellStyle name="0_BOUSHER AMERAT III_COMODITES option 2 5 6 5 3" xfId="11829" xr:uid="{00000000-0005-0000-0000-0000252E0000}"/>
    <cellStyle name="0_BOUSHER AMERAT III_COMODITES option 2 5 6 5 3 2" xfId="11830" xr:uid="{00000000-0005-0000-0000-0000262E0000}"/>
    <cellStyle name="0_BOUSHER AMERAT III_COMODITES option 2 5 6 5 4" xfId="11831" xr:uid="{00000000-0005-0000-0000-0000272E0000}"/>
    <cellStyle name="0_BOUSHER AMERAT III_COMODITES option 2 5 6 6" xfId="11832" xr:uid="{00000000-0005-0000-0000-0000282E0000}"/>
    <cellStyle name="0_BOUSHER AMERAT III_COMODITES option 2 5 6 6 2" xfId="11833" xr:uid="{00000000-0005-0000-0000-0000292E0000}"/>
    <cellStyle name="0_BOUSHER AMERAT III_COMODITES option 2 5 6 7" xfId="11834" xr:uid="{00000000-0005-0000-0000-00002A2E0000}"/>
    <cellStyle name="0_BOUSHER AMERAT III_COMODITES option 2 5 6 7 2" xfId="11835" xr:uid="{00000000-0005-0000-0000-00002B2E0000}"/>
    <cellStyle name="0_BOUSHER AMERAT III_COMODITES option 2 5 6 8" xfId="11836" xr:uid="{00000000-0005-0000-0000-00002C2E0000}"/>
    <cellStyle name="0_BOUSHER AMERAT III_COMODITES option 2 5 7" xfId="11837" xr:uid="{00000000-0005-0000-0000-00002D2E0000}"/>
    <cellStyle name="0_BOUSHER AMERAT III_COMODITES option 2 5 7 2" xfId="11838" xr:uid="{00000000-0005-0000-0000-00002E2E0000}"/>
    <cellStyle name="0_BOUSHER AMERAT III_COMODITES option 2 5 7 2 2" xfId="11839" xr:uid="{00000000-0005-0000-0000-00002F2E0000}"/>
    <cellStyle name="0_BOUSHER AMERAT III_COMODITES option 2 5 7 2 2 2" xfId="11840" xr:uid="{00000000-0005-0000-0000-0000302E0000}"/>
    <cellStyle name="0_BOUSHER AMERAT III_COMODITES option 2 5 7 2 3" xfId="11841" xr:uid="{00000000-0005-0000-0000-0000312E0000}"/>
    <cellStyle name="0_BOUSHER AMERAT III_COMODITES option 2 5 7 2 3 2" xfId="11842" xr:uid="{00000000-0005-0000-0000-0000322E0000}"/>
    <cellStyle name="0_BOUSHER AMERAT III_COMODITES option 2 5 7 2 4" xfId="11843" xr:uid="{00000000-0005-0000-0000-0000332E0000}"/>
    <cellStyle name="0_BOUSHER AMERAT III_COMODITES option 2 5 7 3" xfId="11844" xr:uid="{00000000-0005-0000-0000-0000342E0000}"/>
    <cellStyle name="0_BOUSHER AMERAT III_COMODITES option 2 5 7 3 2" xfId="11845" xr:uid="{00000000-0005-0000-0000-0000352E0000}"/>
    <cellStyle name="0_BOUSHER AMERAT III_COMODITES option 2 5 7 3 2 2" xfId="11846" xr:uid="{00000000-0005-0000-0000-0000362E0000}"/>
    <cellStyle name="0_BOUSHER AMERAT III_COMODITES option 2 5 7 3 3" xfId="11847" xr:uid="{00000000-0005-0000-0000-0000372E0000}"/>
    <cellStyle name="0_BOUSHER AMERAT III_COMODITES option 2 5 7 3 3 2" xfId="11848" xr:uid="{00000000-0005-0000-0000-0000382E0000}"/>
    <cellStyle name="0_BOUSHER AMERAT III_COMODITES option 2 5 7 3 4" xfId="11849" xr:uid="{00000000-0005-0000-0000-0000392E0000}"/>
    <cellStyle name="0_BOUSHER AMERAT III_COMODITES option 2 5 7 4" xfId="11850" xr:uid="{00000000-0005-0000-0000-00003A2E0000}"/>
    <cellStyle name="0_BOUSHER AMERAT III_COMODITES option 2 5 7 4 2" xfId="11851" xr:uid="{00000000-0005-0000-0000-00003B2E0000}"/>
    <cellStyle name="0_BOUSHER AMERAT III_COMODITES option 2 5 7 5" xfId="11852" xr:uid="{00000000-0005-0000-0000-00003C2E0000}"/>
    <cellStyle name="0_BOUSHER AMERAT III_COMODITES option 2 5 7 5 2" xfId="11853" xr:uid="{00000000-0005-0000-0000-00003D2E0000}"/>
    <cellStyle name="0_BOUSHER AMERAT III_COMODITES option 2 5 7 6" xfId="11854" xr:uid="{00000000-0005-0000-0000-00003E2E0000}"/>
    <cellStyle name="0_BOUSHER AMERAT III_COMODITES option 2 5 8" xfId="11855" xr:uid="{00000000-0005-0000-0000-00003F2E0000}"/>
    <cellStyle name="0_BOUSHER AMERAT III_COMODITES option 2 5 8 2" xfId="11856" xr:uid="{00000000-0005-0000-0000-0000402E0000}"/>
    <cellStyle name="0_BOUSHER AMERAT III_COMODITES option 2 5 8 2 2" xfId="11857" xr:uid="{00000000-0005-0000-0000-0000412E0000}"/>
    <cellStyle name="0_BOUSHER AMERAT III_COMODITES option 2 5 8 3" xfId="11858" xr:uid="{00000000-0005-0000-0000-0000422E0000}"/>
    <cellStyle name="0_BOUSHER AMERAT III_COMODITES option 2 5 8 3 2" xfId="11859" xr:uid="{00000000-0005-0000-0000-0000432E0000}"/>
    <cellStyle name="0_BOUSHER AMERAT III_COMODITES option 2 5 8 4" xfId="11860" xr:uid="{00000000-0005-0000-0000-0000442E0000}"/>
    <cellStyle name="0_BOUSHER AMERAT III_COMODITES option 2 5 9" xfId="11861" xr:uid="{00000000-0005-0000-0000-0000452E0000}"/>
    <cellStyle name="0_BOUSHER AMERAT III_COMODITES option 2 5 9 2" xfId="11862" xr:uid="{00000000-0005-0000-0000-0000462E0000}"/>
    <cellStyle name="0_BOUSHER AMERAT III_COMODITES option 2 5 9 2 2" xfId="11863" xr:uid="{00000000-0005-0000-0000-0000472E0000}"/>
    <cellStyle name="0_BOUSHER AMERAT III_COMODITES option 2 5 9 3" xfId="11864" xr:uid="{00000000-0005-0000-0000-0000482E0000}"/>
    <cellStyle name="0_BOUSHER AMERAT III_COMODITES option 2 5 9 3 2" xfId="11865" xr:uid="{00000000-0005-0000-0000-0000492E0000}"/>
    <cellStyle name="0_BOUSHER AMERAT III_COMODITES option 2 5 9 4" xfId="11866" xr:uid="{00000000-0005-0000-0000-00004A2E0000}"/>
    <cellStyle name="0_BOUSHER AMERAT III_COMODITES option 2 50" xfId="11867" xr:uid="{00000000-0005-0000-0000-00004B2E0000}"/>
    <cellStyle name="0_BOUSHER AMERAT III_COMODITES option 2 51" xfId="11868" xr:uid="{00000000-0005-0000-0000-00004C2E0000}"/>
    <cellStyle name="0_BOUSHER AMERAT III_COMODITES option 2 52" xfId="11869" xr:uid="{00000000-0005-0000-0000-00004D2E0000}"/>
    <cellStyle name="0_BOUSHER AMERAT III_COMODITES option 2 53" xfId="11870" xr:uid="{00000000-0005-0000-0000-00004E2E0000}"/>
    <cellStyle name="0_BOUSHER AMERAT III_COMODITES option 2 54" xfId="11871" xr:uid="{00000000-0005-0000-0000-00004F2E0000}"/>
    <cellStyle name="0_BOUSHER AMERAT III_COMODITES option 2 55" xfId="11872" xr:uid="{00000000-0005-0000-0000-0000502E0000}"/>
    <cellStyle name="0_BOUSHER AMERAT III_COMODITES option 2 56" xfId="11873" xr:uid="{00000000-0005-0000-0000-0000512E0000}"/>
    <cellStyle name="0_BOUSHER AMERAT III_COMODITES option 2 57" xfId="11874" xr:uid="{00000000-0005-0000-0000-0000522E0000}"/>
    <cellStyle name="0_BOUSHER AMERAT III_COMODITES option 2 58" xfId="11875" xr:uid="{00000000-0005-0000-0000-0000532E0000}"/>
    <cellStyle name="0_BOUSHER AMERAT III_COMODITES option 2 59" xfId="11876" xr:uid="{00000000-0005-0000-0000-0000542E0000}"/>
    <cellStyle name="0_BOUSHER AMERAT III_COMODITES option 2 6" xfId="11877" xr:uid="{00000000-0005-0000-0000-0000552E0000}"/>
    <cellStyle name="0_BOUSHER AMERAT III_COMODITES option 2 6 2" xfId="11878" xr:uid="{00000000-0005-0000-0000-0000562E0000}"/>
    <cellStyle name="0_BOUSHER AMERAT III_COMODITES option 2 6 2 2" xfId="11879" xr:uid="{00000000-0005-0000-0000-0000572E0000}"/>
    <cellStyle name="0_BOUSHER AMERAT III_COMODITES option 2 6 2 2 2" xfId="11880" xr:uid="{00000000-0005-0000-0000-0000582E0000}"/>
    <cellStyle name="0_BOUSHER AMERAT III_COMODITES option 2 6 2 2 2 2" xfId="11881" xr:uid="{00000000-0005-0000-0000-0000592E0000}"/>
    <cellStyle name="0_BOUSHER AMERAT III_COMODITES option 2 6 2 2 3" xfId="11882" xr:uid="{00000000-0005-0000-0000-00005A2E0000}"/>
    <cellStyle name="0_BOUSHER AMERAT III_COMODITES option 2 6 2 2 3 2" xfId="11883" xr:uid="{00000000-0005-0000-0000-00005B2E0000}"/>
    <cellStyle name="0_BOUSHER AMERAT III_COMODITES option 2 6 2 2 4" xfId="11884" xr:uid="{00000000-0005-0000-0000-00005C2E0000}"/>
    <cellStyle name="0_BOUSHER AMERAT III_COMODITES option 2 6 2 3" xfId="11885" xr:uid="{00000000-0005-0000-0000-00005D2E0000}"/>
    <cellStyle name="0_BOUSHER AMERAT III_COMODITES option 2 6 2 3 2" xfId="11886" xr:uid="{00000000-0005-0000-0000-00005E2E0000}"/>
    <cellStyle name="0_BOUSHER AMERAT III_COMODITES option 2 6 2 3 2 2" xfId="11887" xr:uid="{00000000-0005-0000-0000-00005F2E0000}"/>
    <cellStyle name="0_BOUSHER AMERAT III_COMODITES option 2 6 2 3 3" xfId="11888" xr:uid="{00000000-0005-0000-0000-0000602E0000}"/>
    <cellStyle name="0_BOUSHER AMERAT III_COMODITES option 2 6 2 3 3 2" xfId="11889" xr:uid="{00000000-0005-0000-0000-0000612E0000}"/>
    <cellStyle name="0_BOUSHER AMERAT III_COMODITES option 2 6 2 3 4" xfId="11890" xr:uid="{00000000-0005-0000-0000-0000622E0000}"/>
    <cellStyle name="0_BOUSHER AMERAT III_COMODITES option 2 6 2 4" xfId="11891" xr:uid="{00000000-0005-0000-0000-0000632E0000}"/>
    <cellStyle name="0_BOUSHER AMERAT III_COMODITES option 2 6 2 4 2" xfId="11892" xr:uid="{00000000-0005-0000-0000-0000642E0000}"/>
    <cellStyle name="0_BOUSHER AMERAT III_COMODITES option 2 6 2 5" xfId="11893" xr:uid="{00000000-0005-0000-0000-0000652E0000}"/>
    <cellStyle name="0_BOUSHER AMERAT III_COMODITES option 2 6 2 5 2" xfId="11894" xr:uid="{00000000-0005-0000-0000-0000662E0000}"/>
    <cellStyle name="0_BOUSHER AMERAT III_COMODITES option 2 6 2 6" xfId="11895" xr:uid="{00000000-0005-0000-0000-0000672E0000}"/>
    <cellStyle name="0_BOUSHER AMERAT III_COMODITES option 2 6 3" xfId="11896" xr:uid="{00000000-0005-0000-0000-0000682E0000}"/>
    <cellStyle name="0_BOUSHER AMERAT III_COMODITES option 2 6 3 2" xfId="11897" xr:uid="{00000000-0005-0000-0000-0000692E0000}"/>
    <cellStyle name="0_BOUSHER AMERAT III_COMODITES option 2 6 3 2 2" xfId="11898" xr:uid="{00000000-0005-0000-0000-00006A2E0000}"/>
    <cellStyle name="0_BOUSHER AMERAT III_COMODITES option 2 6 3 3" xfId="11899" xr:uid="{00000000-0005-0000-0000-00006B2E0000}"/>
    <cellStyle name="0_BOUSHER AMERAT III_COMODITES option 2 6 3 3 2" xfId="11900" xr:uid="{00000000-0005-0000-0000-00006C2E0000}"/>
    <cellStyle name="0_BOUSHER AMERAT III_COMODITES option 2 6 3 4" xfId="11901" xr:uid="{00000000-0005-0000-0000-00006D2E0000}"/>
    <cellStyle name="0_BOUSHER AMERAT III_COMODITES option 2 6 4" xfId="11902" xr:uid="{00000000-0005-0000-0000-00006E2E0000}"/>
    <cellStyle name="0_BOUSHER AMERAT III_COMODITES option 2 6 4 2" xfId="11903" xr:uid="{00000000-0005-0000-0000-00006F2E0000}"/>
    <cellStyle name="0_BOUSHER AMERAT III_COMODITES option 2 6 4 2 2" xfId="11904" xr:uid="{00000000-0005-0000-0000-0000702E0000}"/>
    <cellStyle name="0_BOUSHER AMERAT III_COMODITES option 2 6 4 3" xfId="11905" xr:uid="{00000000-0005-0000-0000-0000712E0000}"/>
    <cellStyle name="0_BOUSHER AMERAT III_COMODITES option 2 6 4 3 2" xfId="11906" xr:uid="{00000000-0005-0000-0000-0000722E0000}"/>
    <cellStyle name="0_BOUSHER AMERAT III_COMODITES option 2 6 4 4" xfId="11907" xr:uid="{00000000-0005-0000-0000-0000732E0000}"/>
    <cellStyle name="0_BOUSHER AMERAT III_COMODITES option 2 6 5" xfId="11908" xr:uid="{00000000-0005-0000-0000-0000742E0000}"/>
    <cellStyle name="0_BOUSHER AMERAT III_COMODITES option 2 6 5 2" xfId="11909" xr:uid="{00000000-0005-0000-0000-0000752E0000}"/>
    <cellStyle name="0_BOUSHER AMERAT III_COMODITES option 2 6 5 2 2" xfId="11910" xr:uid="{00000000-0005-0000-0000-0000762E0000}"/>
    <cellStyle name="0_BOUSHER AMERAT III_COMODITES option 2 6 5 3" xfId="11911" xr:uid="{00000000-0005-0000-0000-0000772E0000}"/>
    <cellStyle name="0_BOUSHER AMERAT III_COMODITES option 2 6 5 3 2" xfId="11912" xr:uid="{00000000-0005-0000-0000-0000782E0000}"/>
    <cellStyle name="0_BOUSHER AMERAT III_COMODITES option 2 6 5 4" xfId="11913" xr:uid="{00000000-0005-0000-0000-0000792E0000}"/>
    <cellStyle name="0_BOUSHER AMERAT III_COMODITES option 2 6 6" xfId="11914" xr:uid="{00000000-0005-0000-0000-00007A2E0000}"/>
    <cellStyle name="0_BOUSHER AMERAT III_COMODITES option 2 6 6 2" xfId="11915" xr:uid="{00000000-0005-0000-0000-00007B2E0000}"/>
    <cellStyle name="0_BOUSHER AMERAT III_COMODITES option 2 6 7" xfId="11916" xr:uid="{00000000-0005-0000-0000-00007C2E0000}"/>
    <cellStyle name="0_BOUSHER AMERAT III_COMODITES option 2 6 7 2" xfId="11917" xr:uid="{00000000-0005-0000-0000-00007D2E0000}"/>
    <cellStyle name="0_BOUSHER AMERAT III_COMODITES option 2 6 8" xfId="11918" xr:uid="{00000000-0005-0000-0000-00007E2E0000}"/>
    <cellStyle name="0_BOUSHER AMERAT III_COMODITES option 2 60" xfId="11919" xr:uid="{00000000-0005-0000-0000-00007F2E0000}"/>
    <cellStyle name="0_BOUSHER AMERAT III_COMODITES option 2 61" xfId="11920" xr:uid="{00000000-0005-0000-0000-0000802E0000}"/>
    <cellStyle name="0_BOUSHER AMERAT III_COMODITES option 2 62" xfId="11921" xr:uid="{00000000-0005-0000-0000-0000812E0000}"/>
    <cellStyle name="0_BOUSHER AMERAT III_COMODITES option 2 63" xfId="11922" xr:uid="{00000000-0005-0000-0000-0000822E0000}"/>
    <cellStyle name="0_BOUSHER AMERAT III_COMODITES option 2 64" xfId="11923" xr:uid="{00000000-0005-0000-0000-0000832E0000}"/>
    <cellStyle name="0_BOUSHER AMERAT III_COMODITES option 2 65" xfId="11924" xr:uid="{00000000-0005-0000-0000-0000842E0000}"/>
    <cellStyle name="0_BOUSHER AMERAT III_COMODITES option 2 66" xfId="11925" xr:uid="{00000000-0005-0000-0000-0000852E0000}"/>
    <cellStyle name="0_BOUSHER AMERAT III_COMODITES option 2 67" xfId="11926" xr:uid="{00000000-0005-0000-0000-0000862E0000}"/>
    <cellStyle name="0_BOUSHER AMERAT III_COMODITES option 2 68" xfId="11927" xr:uid="{00000000-0005-0000-0000-0000872E0000}"/>
    <cellStyle name="0_BOUSHER AMERAT III_COMODITES option 2 69" xfId="11928" xr:uid="{00000000-0005-0000-0000-0000882E0000}"/>
    <cellStyle name="0_BOUSHER AMERAT III_COMODITES option 2 7" xfId="11929" xr:uid="{00000000-0005-0000-0000-0000892E0000}"/>
    <cellStyle name="0_BOUSHER AMERAT III_COMODITES option 2 7 2" xfId="11930" xr:uid="{00000000-0005-0000-0000-00008A2E0000}"/>
    <cellStyle name="0_BOUSHER AMERAT III_COMODITES option 2 7 2 2" xfId="11931" xr:uid="{00000000-0005-0000-0000-00008B2E0000}"/>
    <cellStyle name="0_BOUSHER AMERAT III_COMODITES option 2 7 2 2 2" xfId="11932" xr:uid="{00000000-0005-0000-0000-00008C2E0000}"/>
    <cellStyle name="0_BOUSHER AMERAT III_COMODITES option 2 7 2 3" xfId="11933" xr:uid="{00000000-0005-0000-0000-00008D2E0000}"/>
    <cellStyle name="0_BOUSHER AMERAT III_COMODITES option 2 7 2 3 2" xfId="11934" xr:uid="{00000000-0005-0000-0000-00008E2E0000}"/>
    <cellStyle name="0_BOUSHER AMERAT III_COMODITES option 2 7 2 4" xfId="11935" xr:uid="{00000000-0005-0000-0000-00008F2E0000}"/>
    <cellStyle name="0_BOUSHER AMERAT III_COMODITES option 2 7 3" xfId="11936" xr:uid="{00000000-0005-0000-0000-0000902E0000}"/>
    <cellStyle name="0_BOUSHER AMERAT III_COMODITES option 2 7 3 2" xfId="11937" xr:uid="{00000000-0005-0000-0000-0000912E0000}"/>
    <cellStyle name="0_BOUSHER AMERAT III_COMODITES option 2 7 3 2 2" xfId="11938" xr:uid="{00000000-0005-0000-0000-0000922E0000}"/>
    <cellStyle name="0_BOUSHER AMERAT III_COMODITES option 2 7 3 3" xfId="11939" xr:uid="{00000000-0005-0000-0000-0000932E0000}"/>
    <cellStyle name="0_BOUSHER AMERAT III_COMODITES option 2 7 3 3 2" xfId="11940" xr:uid="{00000000-0005-0000-0000-0000942E0000}"/>
    <cellStyle name="0_BOUSHER AMERAT III_COMODITES option 2 7 3 4" xfId="11941" xr:uid="{00000000-0005-0000-0000-0000952E0000}"/>
    <cellStyle name="0_BOUSHER AMERAT III_COMODITES option 2 7 4" xfId="11942" xr:uid="{00000000-0005-0000-0000-0000962E0000}"/>
    <cellStyle name="0_BOUSHER AMERAT III_COMODITES option 2 7 4 2" xfId="11943" xr:uid="{00000000-0005-0000-0000-0000972E0000}"/>
    <cellStyle name="0_BOUSHER AMERAT III_COMODITES option 2 7 5" xfId="11944" xr:uid="{00000000-0005-0000-0000-0000982E0000}"/>
    <cellStyle name="0_BOUSHER AMERAT III_COMODITES option 2 7 5 2" xfId="11945" xr:uid="{00000000-0005-0000-0000-0000992E0000}"/>
    <cellStyle name="0_BOUSHER AMERAT III_COMODITES option 2 7 6" xfId="11946" xr:uid="{00000000-0005-0000-0000-00009A2E0000}"/>
    <cellStyle name="0_BOUSHER AMERAT III_COMODITES option 2 70" xfId="11947" xr:uid="{00000000-0005-0000-0000-00009B2E0000}"/>
    <cellStyle name="0_BOUSHER AMERAT III_COMODITES option 2 71" xfId="11948" xr:uid="{00000000-0005-0000-0000-00009C2E0000}"/>
    <cellStyle name="0_BOUSHER AMERAT III_COMODITES option 2 72" xfId="11949" xr:uid="{00000000-0005-0000-0000-00009D2E0000}"/>
    <cellStyle name="0_BOUSHER AMERAT III_COMODITES option 2 73" xfId="11950" xr:uid="{00000000-0005-0000-0000-00009E2E0000}"/>
    <cellStyle name="0_BOUSHER AMERAT III_COMODITES option 2 74" xfId="11951" xr:uid="{00000000-0005-0000-0000-00009F2E0000}"/>
    <cellStyle name="0_BOUSHER AMERAT III_COMODITES option 2 75" xfId="11952" xr:uid="{00000000-0005-0000-0000-0000A02E0000}"/>
    <cellStyle name="0_BOUSHER AMERAT III_COMODITES option 2 76" xfId="11953" xr:uid="{00000000-0005-0000-0000-0000A12E0000}"/>
    <cellStyle name="0_BOUSHER AMERAT III_COMODITES option 2 77" xfId="11954" xr:uid="{00000000-0005-0000-0000-0000A22E0000}"/>
    <cellStyle name="0_BOUSHER AMERAT III_COMODITES option 2 78" xfId="11955" xr:uid="{00000000-0005-0000-0000-0000A32E0000}"/>
    <cellStyle name="0_BOUSHER AMERAT III_COMODITES option 2 79" xfId="11956" xr:uid="{00000000-0005-0000-0000-0000A42E0000}"/>
    <cellStyle name="0_BOUSHER AMERAT III_COMODITES option 2 8" xfId="11957" xr:uid="{00000000-0005-0000-0000-0000A52E0000}"/>
    <cellStyle name="0_BOUSHER AMERAT III_COMODITES option 2 8 2" xfId="11958" xr:uid="{00000000-0005-0000-0000-0000A62E0000}"/>
    <cellStyle name="0_BOUSHER AMERAT III_COMODITES option 2 8 2 2" xfId="11959" xr:uid="{00000000-0005-0000-0000-0000A72E0000}"/>
    <cellStyle name="0_BOUSHER AMERAT III_COMODITES option 2 8 2 2 2" xfId="11960" xr:uid="{00000000-0005-0000-0000-0000A82E0000}"/>
    <cellStyle name="0_BOUSHER AMERAT III_COMODITES option 2 8 2 3" xfId="11961" xr:uid="{00000000-0005-0000-0000-0000A92E0000}"/>
    <cellStyle name="0_BOUSHER AMERAT III_COMODITES option 2 8 2 3 2" xfId="11962" xr:uid="{00000000-0005-0000-0000-0000AA2E0000}"/>
    <cellStyle name="0_BOUSHER AMERAT III_COMODITES option 2 8 2 4" xfId="11963" xr:uid="{00000000-0005-0000-0000-0000AB2E0000}"/>
    <cellStyle name="0_BOUSHER AMERAT III_COMODITES option 2 8 3" xfId="11964" xr:uid="{00000000-0005-0000-0000-0000AC2E0000}"/>
    <cellStyle name="0_BOUSHER AMERAT III_COMODITES option 2 8 3 2" xfId="11965" xr:uid="{00000000-0005-0000-0000-0000AD2E0000}"/>
    <cellStyle name="0_BOUSHER AMERAT III_COMODITES option 2 8 3 2 2" xfId="11966" xr:uid="{00000000-0005-0000-0000-0000AE2E0000}"/>
    <cellStyle name="0_BOUSHER AMERAT III_COMODITES option 2 8 3 3" xfId="11967" xr:uid="{00000000-0005-0000-0000-0000AF2E0000}"/>
    <cellStyle name="0_BOUSHER AMERAT III_COMODITES option 2 8 3 3 2" xfId="11968" xr:uid="{00000000-0005-0000-0000-0000B02E0000}"/>
    <cellStyle name="0_BOUSHER AMERAT III_COMODITES option 2 8 3 4" xfId="11969" xr:uid="{00000000-0005-0000-0000-0000B12E0000}"/>
    <cellStyle name="0_BOUSHER AMERAT III_COMODITES option 2 8 4" xfId="11970" xr:uid="{00000000-0005-0000-0000-0000B22E0000}"/>
    <cellStyle name="0_BOUSHER AMERAT III_COMODITES option 2 8 4 2" xfId="11971" xr:uid="{00000000-0005-0000-0000-0000B32E0000}"/>
    <cellStyle name="0_BOUSHER AMERAT III_COMODITES option 2 8 5" xfId="11972" xr:uid="{00000000-0005-0000-0000-0000B42E0000}"/>
    <cellStyle name="0_BOUSHER AMERAT III_COMODITES option 2 8 5 2" xfId="11973" xr:uid="{00000000-0005-0000-0000-0000B52E0000}"/>
    <cellStyle name="0_BOUSHER AMERAT III_COMODITES option 2 8 6" xfId="11974" xr:uid="{00000000-0005-0000-0000-0000B62E0000}"/>
    <cellStyle name="0_BOUSHER AMERAT III_COMODITES option 2 9" xfId="11975" xr:uid="{00000000-0005-0000-0000-0000B72E0000}"/>
    <cellStyle name="0_BOUSHER AMERAT III_COMODITES option 2 9 2" xfId="11976" xr:uid="{00000000-0005-0000-0000-0000B82E0000}"/>
    <cellStyle name="0_BOUSHER AMERAT III_COMODITES option 2 9 2 2" xfId="11977" xr:uid="{00000000-0005-0000-0000-0000B92E0000}"/>
    <cellStyle name="0_BOUSHER AMERAT III_COMODITES option 2 9 3" xfId="11978" xr:uid="{00000000-0005-0000-0000-0000BA2E0000}"/>
    <cellStyle name="0_BOUSHER AMERAT III_COMODITES option 2 9 3 2" xfId="11979" xr:uid="{00000000-0005-0000-0000-0000BB2E0000}"/>
    <cellStyle name="0_BOUSHER AMERAT III_COMODITES option 2 9 4" xfId="11980" xr:uid="{00000000-0005-0000-0000-0000BC2E0000}"/>
    <cellStyle name="0_BOUSHER AMERAT III_ORG CHART FOR CEO MEETING" xfId="11981" xr:uid="{00000000-0005-0000-0000-0000BD2E0000}"/>
    <cellStyle name="0_BOUSHER AMERAT III_ORG CHART FOR CEO MEETING 2" xfId="11982" xr:uid="{00000000-0005-0000-0000-0000BE2E0000}"/>
    <cellStyle name="0_BOUSHER AMERAT III_ORG CHART FOR CEO MEETING 2 2" xfId="11983" xr:uid="{00000000-0005-0000-0000-0000BF2E0000}"/>
    <cellStyle name="0_BOUSHER AMERAT III_ORG CHART FOR CEO MEETING 2 2 2" xfId="11984" xr:uid="{00000000-0005-0000-0000-0000C02E0000}"/>
    <cellStyle name="0_BOUSHER AMERAT III_ORG CHART FOR CEO MEETING 2 2 2 2" xfId="11985" xr:uid="{00000000-0005-0000-0000-0000C12E0000}"/>
    <cellStyle name="0_BOUSHER AMERAT III_ORG CHART FOR CEO MEETING 2 2 3" xfId="11986" xr:uid="{00000000-0005-0000-0000-0000C22E0000}"/>
    <cellStyle name="0_BOUSHER AMERAT III_ORG CHART FOR CEO MEETING 2 2 3 2" xfId="11987" xr:uid="{00000000-0005-0000-0000-0000C32E0000}"/>
    <cellStyle name="0_BOUSHER AMERAT III_ORG CHART FOR CEO MEETING 2 2 4" xfId="11988" xr:uid="{00000000-0005-0000-0000-0000C42E0000}"/>
    <cellStyle name="0_BOUSHER AMERAT III_ORG CHART FOR CEO MEETING 2 3" xfId="11989" xr:uid="{00000000-0005-0000-0000-0000C52E0000}"/>
    <cellStyle name="0_BOUSHER AMERAT III_ORG CHART FOR CEO MEETING 2 3 2" xfId="11990" xr:uid="{00000000-0005-0000-0000-0000C62E0000}"/>
    <cellStyle name="0_BOUSHER AMERAT III_ORG CHART FOR CEO MEETING 2 3 2 2" xfId="11991" xr:uid="{00000000-0005-0000-0000-0000C72E0000}"/>
    <cellStyle name="0_BOUSHER AMERAT III_ORG CHART FOR CEO MEETING 2 3 3" xfId="11992" xr:uid="{00000000-0005-0000-0000-0000C82E0000}"/>
    <cellStyle name="0_BOUSHER AMERAT III_ORG CHART FOR CEO MEETING 2 3 3 2" xfId="11993" xr:uid="{00000000-0005-0000-0000-0000C92E0000}"/>
    <cellStyle name="0_BOUSHER AMERAT III_ORG CHART FOR CEO MEETING 2 3 4" xfId="11994" xr:uid="{00000000-0005-0000-0000-0000CA2E0000}"/>
    <cellStyle name="0_BOUSHER AMERAT III_ORG CHART FOR CEO MEETING 2 4" xfId="11995" xr:uid="{00000000-0005-0000-0000-0000CB2E0000}"/>
    <cellStyle name="0_BOUSHER AMERAT III_ORG CHART FOR CEO MEETING 2 4 2" xfId="11996" xr:uid="{00000000-0005-0000-0000-0000CC2E0000}"/>
    <cellStyle name="0_BOUSHER AMERAT III_ORG CHART FOR CEO MEETING 2 5" xfId="11997" xr:uid="{00000000-0005-0000-0000-0000CD2E0000}"/>
    <cellStyle name="0_BOUSHER AMERAT III_ORG CHART FOR CEO MEETING 2 5 2" xfId="11998" xr:uid="{00000000-0005-0000-0000-0000CE2E0000}"/>
    <cellStyle name="0_BOUSHER AMERAT III_ORG CHART FOR CEO MEETING 2 6" xfId="11999" xr:uid="{00000000-0005-0000-0000-0000CF2E0000}"/>
    <cellStyle name="0_BOUSHER AMERAT III_ORG CHART FOR CEO MEETING 3" xfId="12000" xr:uid="{00000000-0005-0000-0000-0000D02E0000}"/>
    <cellStyle name="0_BOUSHER AMERAT III_ORG CHART FOR CEO MEETING 3 2" xfId="12001" xr:uid="{00000000-0005-0000-0000-0000D12E0000}"/>
    <cellStyle name="0_BOUSHER AMERAT III_ORG CHART FOR CEO MEETING 3 2 2" xfId="12002" xr:uid="{00000000-0005-0000-0000-0000D22E0000}"/>
    <cellStyle name="0_BOUSHER AMERAT III_ORG CHART FOR CEO MEETING 3 3" xfId="12003" xr:uid="{00000000-0005-0000-0000-0000D32E0000}"/>
    <cellStyle name="0_BOUSHER AMERAT III_ORG CHART FOR CEO MEETING 3 3 2" xfId="12004" xr:uid="{00000000-0005-0000-0000-0000D42E0000}"/>
    <cellStyle name="0_BOUSHER AMERAT III_ORG CHART FOR CEO MEETING 3 4" xfId="12005" xr:uid="{00000000-0005-0000-0000-0000D52E0000}"/>
    <cellStyle name="0_BOUSHER AMERAT III_ORG CHART FOR CEO MEETING 4" xfId="12006" xr:uid="{00000000-0005-0000-0000-0000D62E0000}"/>
    <cellStyle name="0_BOUSHER AMERAT III_ORG CHART FOR CEO MEETING 4 2" xfId="12007" xr:uid="{00000000-0005-0000-0000-0000D72E0000}"/>
    <cellStyle name="0_BOUSHER AMERAT III_ORG CHART FOR CEO MEETING 4 2 2" xfId="12008" xr:uid="{00000000-0005-0000-0000-0000D82E0000}"/>
    <cellStyle name="0_BOUSHER AMERAT III_ORG CHART FOR CEO MEETING 4 3" xfId="12009" xr:uid="{00000000-0005-0000-0000-0000D92E0000}"/>
    <cellStyle name="0_BOUSHER AMERAT III_ORG CHART FOR CEO MEETING 4 3 2" xfId="12010" xr:uid="{00000000-0005-0000-0000-0000DA2E0000}"/>
    <cellStyle name="0_BOUSHER AMERAT III_ORG CHART FOR CEO MEETING 4 4" xfId="12011" xr:uid="{00000000-0005-0000-0000-0000DB2E0000}"/>
    <cellStyle name="0_BOUSHER AMERAT III_ORG CHART FOR CEO MEETING 5" xfId="12012" xr:uid="{00000000-0005-0000-0000-0000DC2E0000}"/>
    <cellStyle name="0_BOUSHER AMERAT III_ORG CHART FOR CEO MEETING 5 2" xfId="12013" xr:uid="{00000000-0005-0000-0000-0000DD2E0000}"/>
    <cellStyle name="0_BOUSHER AMERAT III_ORG CHART FOR CEO MEETING 6" xfId="12014" xr:uid="{00000000-0005-0000-0000-0000DE2E0000}"/>
    <cellStyle name="0_BOUSHER AMERAT III_ORG CHART FOR CEO MEETING 6 2" xfId="12015" xr:uid="{00000000-0005-0000-0000-0000DF2E0000}"/>
    <cellStyle name="0_BOUSHER AMERAT III_ORG CHART FOR CEO MEETING 7" xfId="12016" xr:uid="{00000000-0005-0000-0000-0000E02E0000}"/>
    <cellStyle name="0_BOUSHER AMERAT III_PER DEC 09" xfId="12017" xr:uid="{00000000-0005-0000-0000-0000E12E0000}"/>
    <cellStyle name="0_BOUSHER AMERAT III_PER DEC 09 2" xfId="12018" xr:uid="{00000000-0005-0000-0000-0000E22E0000}"/>
    <cellStyle name="0_BOUSHER AMERAT III_PER DEC 09 2 2" xfId="12019" xr:uid="{00000000-0005-0000-0000-0000E32E0000}"/>
    <cellStyle name="0_BOUSHER AMERAT III_PER DEC 09 2 2 2" xfId="12020" xr:uid="{00000000-0005-0000-0000-0000E42E0000}"/>
    <cellStyle name="0_BOUSHER AMERAT III_PER DEC 09 2 2 2 2" xfId="12021" xr:uid="{00000000-0005-0000-0000-0000E52E0000}"/>
    <cellStyle name="0_BOUSHER AMERAT III_PER DEC 09 2 2 3" xfId="12022" xr:uid="{00000000-0005-0000-0000-0000E62E0000}"/>
    <cellStyle name="0_BOUSHER AMERAT III_PER DEC 09 2 2 3 2" xfId="12023" xr:uid="{00000000-0005-0000-0000-0000E72E0000}"/>
    <cellStyle name="0_BOUSHER AMERAT III_PER DEC 09 2 2 4" xfId="12024" xr:uid="{00000000-0005-0000-0000-0000E82E0000}"/>
    <cellStyle name="0_BOUSHER AMERAT III_PER DEC 09 2 3" xfId="12025" xr:uid="{00000000-0005-0000-0000-0000E92E0000}"/>
    <cellStyle name="0_BOUSHER AMERAT III_PER DEC 09 2 3 2" xfId="12026" xr:uid="{00000000-0005-0000-0000-0000EA2E0000}"/>
    <cellStyle name="0_BOUSHER AMERAT III_PER DEC 09 2 3 2 2" xfId="12027" xr:uid="{00000000-0005-0000-0000-0000EB2E0000}"/>
    <cellStyle name="0_BOUSHER AMERAT III_PER DEC 09 2 3 3" xfId="12028" xr:uid="{00000000-0005-0000-0000-0000EC2E0000}"/>
    <cellStyle name="0_BOUSHER AMERAT III_PER DEC 09 2 3 3 2" xfId="12029" xr:uid="{00000000-0005-0000-0000-0000ED2E0000}"/>
    <cellStyle name="0_BOUSHER AMERAT III_PER DEC 09 2 3 4" xfId="12030" xr:uid="{00000000-0005-0000-0000-0000EE2E0000}"/>
    <cellStyle name="0_BOUSHER AMERAT III_PER DEC 09 2 4" xfId="12031" xr:uid="{00000000-0005-0000-0000-0000EF2E0000}"/>
    <cellStyle name="0_BOUSHER AMERAT III_PER DEC 09 2 4 2" xfId="12032" xr:uid="{00000000-0005-0000-0000-0000F02E0000}"/>
    <cellStyle name="0_BOUSHER AMERAT III_PER DEC 09 2 5" xfId="12033" xr:uid="{00000000-0005-0000-0000-0000F12E0000}"/>
    <cellStyle name="0_BOUSHER AMERAT III_PER DEC 09 2 5 2" xfId="12034" xr:uid="{00000000-0005-0000-0000-0000F22E0000}"/>
    <cellStyle name="0_BOUSHER AMERAT III_PER DEC 09 2 6" xfId="12035" xr:uid="{00000000-0005-0000-0000-0000F32E0000}"/>
    <cellStyle name="0_BOUSHER AMERAT III_PER DEC 09 3" xfId="12036" xr:uid="{00000000-0005-0000-0000-0000F42E0000}"/>
    <cellStyle name="0_BOUSHER AMERAT III_PER DEC 09 3 2" xfId="12037" xr:uid="{00000000-0005-0000-0000-0000F52E0000}"/>
    <cellStyle name="0_BOUSHER AMERAT III_PER DEC 09 3 2 2" xfId="12038" xr:uid="{00000000-0005-0000-0000-0000F62E0000}"/>
    <cellStyle name="0_BOUSHER AMERAT III_PER DEC 09 3 3" xfId="12039" xr:uid="{00000000-0005-0000-0000-0000F72E0000}"/>
    <cellStyle name="0_BOUSHER AMERAT III_PER DEC 09 3 3 2" xfId="12040" xr:uid="{00000000-0005-0000-0000-0000F82E0000}"/>
    <cellStyle name="0_BOUSHER AMERAT III_PER DEC 09 3 4" xfId="12041" xr:uid="{00000000-0005-0000-0000-0000F92E0000}"/>
    <cellStyle name="0_BOUSHER AMERAT III_PER DEC 09 4" xfId="12042" xr:uid="{00000000-0005-0000-0000-0000FA2E0000}"/>
    <cellStyle name="0_BOUSHER AMERAT III_PER DEC 09 4 2" xfId="12043" xr:uid="{00000000-0005-0000-0000-0000FB2E0000}"/>
    <cellStyle name="0_BOUSHER AMERAT III_PER DEC 09 4 2 2" xfId="12044" xr:uid="{00000000-0005-0000-0000-0000FC2E0000}"/>
    <cellStyle name="0_BOUSHER AMERAT III_PER DEC 09 4 3" xfId="12045" xr:uid="{00000000-0005-0000-0000-0000FD2E0000}"/>
    <cellStyle name="0_BOUSHER AMERAT III_PER DEC 09 4 3 2" xfId="12046" xr:uid="{00000000-0005-0000-0000-0000FE2E0000}"/>
    <cellStyle name="0_BOUSHER AMERAT III_PER DEC 09 4 4" xfId="12047" xr:uid="{00000000-0005-0000-0000-0000FF2E0000}"/>
    <cellStyle name="0_BOUSHER AMERAT III_PER DEC 09 5" xfId="12048" xr:uid="{00000000-0005-0000-0000-0000002F0000}"/>
    <cellStyle name="0_BOUSHER AMERAT III_PER DEC 09 5 2" xfId="12049" xr:uid="{00000000-0005-0000-0000-0000012F0000}"/>
    <cellStyle name="0_BOUSHER AMERAT III_PER DEC 09 6" xfId="12050" xr:uid="{00000000-0005-0000-0000-0000022F0000}"/>
    <cellStyle name="0_BOUSHER AMERAT III_PER DEC 09 6 2" xfId="12051" xr:uid="{00000000-0005-0000-0000-0000032F0000}"/>
    <cellStyle name="0_BOUSHER AMERAT III_PER DEC 09 7" xfId="12052" xr:uid="{00000000-0005-0000-0000-0000042F0000}"/>
    <cellStyle name="0_BOUSHER AMERAT III_S CURVE &amp; ORG CHA" xfId="12053" xr:uid="{00000000-0005-0000-0000-0000052F0000}"/>
    <cellStyle name="0_BOUSHER AMERAT III_S CURVE &amp; ORG CHA 2" xfId="12054" xr:uid="{00000000-0005-0000-0000-0000062F0000}"/>
    <cellStyle name="0_BOUSHER AMERAT III_S CURVE &amp; ORG CHA 2 2" xfId="12055" xr:uid="{00000000-0005-0000-0000-0000072F0000}"/>
    <cellStyle name="0_BOUSHER AMERAT III_S CURVE &amp; ORG CHA 2 2 2" xfId="12056" xr:uid="{00000000-0005-0000-0000-0000082F0000}"/>
    <cellStyle name="0_BOUSHER AMERAT III_S CURVE &amp; ORG CHA 2 2 2 2" xfId="12057" xr:uid="{00000000-0005-0000-0000-0000092F0000}"/>
    <cellStyle name="0_BOUSHER AMERAT III_S CURVE &amp; ORG CHA 2 2 3" xfId="12058" xr:uid="{00000000-0005-0000-0000-00000A2F0000}"/>
    <cellStyle name="0_BOUSHER AMERAT III_S CURVE &amp; ORG CHA 2 2 3 2" xfId="12059" xr:uid="{00000000-0005-0000-0000-00000B2F0000}"/>
    <cellStyle name="0_BOUSHER AMERAT III_S CURVE &amp; ORG CHA 2 2 4" xfId="12060" xr:uid="{00000000-0005-0000-0000-00000C2F0000}"/>
    <cellStyle name="0_BOUSHER AMERAT III_S CURVE &amp; ORG CHA 2 3" xfId="12061" xr:uid="{00000000-0005-0000-0000-00000D2F0000}"/>
    <cellStyle name="0_BOUSHER AMERAT III_S CURVE &amp; ORG CHA 2 3 2" xfId="12062" xr:uid="{00000000-0005-0000-0000-00000E2F0000}"/>
    <cellStyle name="0_BOUSHER AMERAT III_S CURVE &amp; ORG CHA 2 3 2 2" xfId="12063" xr:uid="{00000000-0005-0000-0000-00000F2F0000}"/>
    <cellStyle name="0_BOUSHER AMERAT III_S CURVE &amp; ORG CHA 2 3 3" xfId="12064" xr:uid="{00000000-0005-0000-0000-0000102F0000}"/>
    <cellStyle name="0_BOUSHER AMERAT III_S CURVE &amp; ORG CHA 2 3 3 2" xfId="12065" xr:uid="{00000000-0005-0000-0000-0000112F0000}"/>
    <cellStyle name="0_BOUSHER AMERAT III_S CURVE &amp; ORG CHA 2 3 4" xfId="12066" xr:uid="{00000000-0005-0000-0000-0000122F0000}"/>
    <cellStyle name="0_BOUSHER AMERAT III_S CURVE &amp; ORG CHA 2 4" xfId="12067" xr:uid="{00000000-0005-0000-0000-0000132F0000}"/>
    <cellStyle name="0_BOUSHER AMERAT III_S CURVE &amp; ORG CHA 2 4 2" xfId="12068" xr:uid="{00000000-0005-0000-0000-0000142F0000}"/>
    <cellStyle name="0_BOUSHER AMERAT III_S CURVE &amp; ORG CHA 2 5" xfId="12069" xr:uid="{00000000-0005-0000-0000-0000152F0000}"/>
    <cellStyle name="0_BOUSHER AMERAT III_S CURVE &amp; ORG CHA 2 5 2" xfId="12070" xr:uid="{00000000-0005-0000-0000-0000162F0000}"/>
    <cellStyle name="0_BOUSHER AMERAT III_S CURVE &amp; ORG CHA 2 6" xfId="12071" xr:uid="{00000000-0005-0000-0000-0000172F0000}"/>
    <cellStyle name="0_BOUSHER AMERAT III_S CURVE &amp; ORG CHA 3" xfId="12072" xr:uid="{00000000-0005-0000-0000-0000182F0000}"/>
    <cellStyle name="0_BOUSHER AMERAT III_S CURVE &amp; ORG CHA 3 2" xfId="12073" xr:uid="{00000000-0005-0000-0000-0000192F0000}"/>
    <cellStyle name="0_BOUSHER AMERAT III_S CURVE &amp; ORG CHA 3 2 2" xfId="12074" xr:uid="{00000000-0005-0000-0000-00001A2F0000}"/>
    <cellStyle name="0_BOUSHER AMERAT III_S CURVE &amp; ORG CHA 3 3" xfId="12075" xr:uid="{00000000-0005-0000-0000-00001B2F0000}"/>
    <cellStyle name="0_BOUSHER AMERAT III_S CURVE &amp; ORG CHA 3 3 2" xfId="12076" xr:uid="{00000000-0005-0000-0000-00001C2F0000}"/>
    <cellStyle name="0_BOUSHER AMERAT III_S CURVE &amp; ORG CHA 3 4" xfId="12077" xr:uid="{00000000-0005-0000-0000-00001D2F0000}"/>
    <cellStyle name="0_BOUSHER AMERAT III_S CURVE &amp; ORG CHA 4" xfId="12078" xr:uid="{00000000-0005-0000-0000-00001E2F0000}"/>
    <cellStyle name="0_BOUSHER AMERAT III_S CURVE &amp; ORG CHA 4 2" xfId="12079" xr:uid="{00000000-0005-0000-0000-00001F2F0000}"/>
    <cellStyle name="0_BOUSHER AMERAT III_S CURVE &amp; ORG CHA 4 2 2" xfId="12080" xr:uid="{00000000-0005-0000-0000-0000202F0000}"/>
    <cellStyle name="0_BOUSHER AMERAT III_S CURVE &amp; ORG CHA 4 3" xfId="12081" xr:uid="{00000000-0005-0000-0000-0000212F0000}"/>
    <cellStyle name="0_BOUSHER AMERAT III_S CURVE &amp; ORG CHA 4 3 2" xfId="12082" xr:uid="{00000000-0005-0000-0000-0000222F0000}"/>
    <cellStyle name="0_BOUSHER AMERAT III_S CURVE &amp; ORG CHA 4 4" xfId="12083" xr:uid="{00000000-0005-0000-0000-0000232F0000}"/>
    <cellStyle name="0_BOUSHER AMERAT III_S CURVE &amp; ORG CHA 5" xfId="12084" xr:uid="{00000000-0005-0000-0000-0000242F0000}"/>
    <cellStyle name="0_BOUSHER AMERAT III_S CURVE &amp; ORG CHA 5 2" xfId="12085" xr:uid="{00000000-0005-0000-0000-0000252F0000}"/>
    <cellStyle name="0_BOUSHER AMERAT III_S CURVE &amp; ORG CHA 6" xfId="12086" xr:uid="{00000000-0005-0000-0000-0000262F0000}"/>
    <cellStyle name="0_BOUSHER AMERAT III_S CURVE &amp; ORG CHA 6 2" xfId="12087" xr:uid="{00000000-0005-0000-0000-0000272F0000}"/>
    <cellStyle name="0_BOUSHER AMERAT III_S CURVE &amp; ORG CHA 7" xfId="12088" xr:uid="{00000000-0005-0000-0000-0000282F0000}"/>
    <cellStyle name="0_BOUSHER AMERAT III_S CURVE &amp; ORG CHART" xfId="12089" xr:uid="{00000000-0005-0000-0000-0000292F0000}"/>
    <cellStyle name="0_BOUSHER AMERAT III_S CURVE &amp; ORG CHART 2" xfId="12090" xr:uid="{00000000-0005-0000-0000-00002A2F0000}"/>
    <cellStyle name="0_BOUSHER AMERAT III_S CURVE &amp; ORG CHART 2 2" xfId="12091" xr:uid="{00000000-0005-0000-0000-00002B2F0000}"/>
    <cellStyle name="0_BOUSHER AMERAT III_S CURVE &amp; ORG CHART 2 2 2" xfId="12092" xr:uid="{00000000-0005-0000-0000-00002C2F0000}"/>
    <cellStyle name="0_BOUSHER AMERAT III_S CURVE &amp; ORG CHART 2 2 2 2" xfId="12093" xr:uid="{00000000-0005-0000-0000-00002D2F0000}"/>
    <cellStyle name="0_BOUSHER AMERAT III_S CURVE &amp; ORG CHART 2 2 3" xfId="12094" xr:uid="{00000000-0005-0000-0000-00002E2F0000}"/>
    <cellStyle name="0_BOUSHER AMERAT III_S CURVE &amp; ORG CHART 2 2 3 2" xfId="12095" xr:uid="{00000000-0005-0000-0000-00002F2F0000}"/>
    <cellStyle name="0_BOUSHER AMERAT III_S CURVE &amp; ORG CHART 2 2 4" xfId="12096" xr:uid="{00000000-0005-0000-0000-0000302F0000}"/>
    <cellStyle name="0_BOUSHER AMERAT III_S CURVE &amp; ORG CHART 2 3" xfId="12097" xr:uid="{00000000-0005-0000-0000-0000312F0000}"/>
    <cellStyle name="0_BOUSHER AMERAT III_S CURVE &amp; ORG CHART 2 3 2" xfId="12098" xr:uid="{00000000-0005-0000-0000-0000322F0000}"/>
    <cellStyle name="0_BOUSHER AMERAT III_S CURVE &amp; ORG CHART 2 3 2 2" xfId="12099" xr:uid="{00000000-0005-0000-0000-0000332F0000}"/>
    <cellStyle name="0_BOUSHER AMERAT III_S CURVE &amp; ORG CHART 2 3 3" xfId="12100" xr:uid="{00000000-0005-0000-0000-0000342F0000}"/>
    <cellStyle name="0_BOUSHER AMERAT III_S CURVE &amp; ORG CHART 2 3 3 2" xfId="12101" xr:uid="{00000000-0005-0000-0000-0000352F0000}"/>
    <cellStyle name="0_BOUSHER AMERAT III_S CURVE &amp; ORG CHART 2 3 4" xfId="12102" xr:uid="{00000000-0005-0000-0000-0000362F0000}"/>
    <cellStyle name="0_BOUSHER AMERAT III_S CURVE &amp; ORG CHART 2 4" xfId="12103" xr:uid="{00000000-0005-0000-0000-0000372F0000}"/>
    <cellStyle name="0_BOUSHER AMERAT III_S CURVE &amp; ORG CHART 2 4 2" xfId="12104" xr:uid="{00000000-0005-0000-0000-0000382F0000}"/>
    <cellStyle name="0_BOUSHER AMERAT III_S CURVE &amp; ORG CHART 2 5" xfId="12105" xr:uid="{00000000-0005-0000-0000-0000392F0000}"/>
    <cellStyle name="0_BOUSHER AMERAT III_S CURVE &amp; ORG CHART 2 5 2" xfId="12106" xr:uid="{00000000-0005-0000-0000-00003A2F0000}"/>
    <cellStyle name="0_BOUSHER AMERAT III_S CURVE &amp; ORG CHART 2 6" xfId="12107" xr:uid="{00000000-0005-0000-0000-00003B2F0000}"/>
    <cellStyle name="0_BOUSHER AMERAT III_S CURVE &amp; ORG CHART 3" xfId="12108" xr:uid="{00000000-0005-0000-0000-00003C2F0000}"/>
    <cellStyle name="0_BOUSHER AMERAT III_S CURVE &amp; ORG CHART 3 2" xfId="12109" xr:uid="{00000000-0005-0000-0000-00003D2F0000}"/>
    <cellStyle name="0_BOUSHER AMERAT III_S CURVE &amp; ORG CHART 3 2 2" xfId="12110" xr:uid="{00000000-0005-0000-0000-00003E2F0000}"/>
    <cellStyle name="0_BOUSHER AMERAT III_S CURVE &amp; ORG CHART 3 3" xfId="12111" xr:uid="{00000000-0005-0000-0000-00003F2F0000}"/>
    <cellStyle name="0_BOUSHER AMERAT III_S CURVE &amp; ORG CHART 3 3 2" xfId="12112" xr:uid="{00000000-0005-0000-0000-0000402F0000}"/>
    <cellStyle name="0_BOUSHER AMERAT III_S CURVE &amp; ORG CHART 3 4" xfId="12113" xr:uid="{00000000-0005-0000-0000-0000412F0000}"/>
    <cellStyle name="0_BOUSHER AMERAT III_S CURVE &amp; ORG CHART 4" xfId="12114" xr:uid="{00000000-0005-0000-0000-0000422F0000}"/>
    <cellStyle name="0_BOUSHER AMERAT III_S CURVE &amp; ORG CHART 4 2" xfId="12115" xr:uid="{00000000-0005-0000-0000-0000432F0000}"/>
    <cellStyle name="0_BOUSHER AMERAT III_S CURVE &amp; ORG CHART 4 2 2" xfId="12116" xr:uid="{00000000-0005-0000-0000-0000442F0000}"/>
    <cellStyle name="0_BOUSHER AMERAT III_S CURVE &amp; ORG CHART 4 3" xfId="12117" xr:uid="{00000000-0005-0000-0000-0000452F0000}"/>
    <cellStyle name="0_BOUSHER AMERAT III_S CURVE &amp; ORG CHART 4 3 2" xfId="12118" xr:uid="{00000000-0005-0000-0000-0000462F0000}"/>
    <cellStyle name="0_BOUSHER AMERAT III_S CURVE &amp; ORG CHART 4 4" xfId="12119" xr:uid="{00000000-0005-0000-0000-0000472F0000}"/>
    <cellStyle name="0_BOUSHER AMERAT III_S CURVE &amp; ORG CHART 5" xfId="12120" xr:uid="{00000000-0005-0000-0000-0000482F0000}"/>
    <cellStyle name="0_BOUSHER AMERAT III_S CURVE &amp; ORG CHART 5 2" xfId="12121" xr:uid="{00000000-0005-0000-0000-0000492F0000}"/>
    <cellStyle name="0_BOUSHER AMERAT III_S CURVE &amp; ORG CHART 6" xfId="12122" xr:uid="{00000000-0005-0000-0000-00004A2F0000}"/>
    <cellStyle name="0_BOUSHER AMERAT III_S CURVE &amp; ORG CHART 6 2" xfId="12123" xr:uid="{00000000-0005-0000-0000-00004B2F0000}"/>
    <cellStyle name="0_BOUSHER AMERAT III_S CURVE &amp; ORG CHART 7" xfId="12124" xr:uid="{00000000-0005-0000-0000-00004C2F0000}"/>
    <cellStyle name="0_BP FORMATS 6128" xfId="12125" xr:uid="{00000000-0005-0000-0000-00004D2F0000}"/>
    <cellStyle name="0_BP FORMATS 6128 2" xfId="12126" xr:uid="{00000000-0005-0000-0000-00004E2F0000}"/>
    <cellStyle name="0_BP FORMATS 6128 2 2" xfId="12127" xr:uid="{00000000-0005-0000-0000-00004F2F0000}"/>
    <cellStyle name="0_BP FORMATS 6128 2 2 2" xfId="12128" xr:uid="{00000000-0005-0000-0000-0000502F0000}"/>
    <cellStyle name="0_BP FORMATS 6128 2 2 2 2" xfId="12129" xr:uid="{00000000-0005-0000-0000-0000512F0000}"/>
    <cellStyle name="0_BP FORMATS 6128 2 2 3" xfId="12130" xr:uid="{00000000-0005-0000-0000-0000522F0000}"/>
    <cellStyle name="0_BP FORMATS 6128 2 2 3 2" xfId="12131" xr:uid="{00000000-0005-0000-0000-0000532F0000}"/>
    <cellStyle name="0_BP FORMATS 6128 2 2 4" xfId="12132" xr:uid="{00000000-0005-0000-0000-0000542F0000}"/>
    <cellStyle name="0_BP FORMATS 6128 2 3" xfId="12133" xr:uid="{00000000-0005-0000-0000-0000552F0000}"/>
    <cellStyle name="0_BP FORMATS 6128 2 3 2" xfId="12134" xr:uid="{00000000-0005-0000-0000-0000562F0000}"/>
    <cellStyle name="0_BP FORMATS 6128 2 3 2 2" xfId="12135" xr:uid="{00000000-0005-0000-0000-0000572F0000}"/>
    <cellStyle name="0_BP FORMATS 6128 2 3 3" xfId="12136" xr:uid="{00000000-0005-0000-0000-0000582F0000}"/>
    <cellStyle name="0_BP FORMATS 6128 2 3 3 2" xfId="12137" xr:uid="{00000000-0005-0000-0000-0000592F0000}"/>
    <cellStyle name="0_BP FORMATS 6128 2 3 4" xfId="12138" xr:uid="{00000000-0005-0000-0000-00005A2F0000}"/>
    <cellStyle name="0_BP FORMATS 6128 2 4" xfId="12139" xr:uid="{00000000-0005-0000-0000-00005B2F0000}"/>
    <cellStyle name="0_BP FORMATS 6128 2 4 2" xfId="12140" xr:uid="{00000000-0005-0000-0000-00005C2F0000}"/>
    <cellStyle name="0_BP FORMATS 6128 2 5" xfId="12141" xr:uid="{00000000-0005-0000-0000-00005D2F0000}"/>
    <cellStyle name="0_BP FORMATS 6128 2 5 2" xfId="12142" xr:uid="{00000000-0005-0000-0000-00005E2F0000}"/>
    <cellStyle name="0_BP FORMATS 6128 2 6" xfId="12143" xr:uid="{00000000-0005-0000-0000-00005F2F0000}"/>
    <cellStyle name="0_BP FORMATS 6128 3" xfId="12144" xr:uid="{00000000-0005-0000-0000-0000602F0000}"/>
    <cellStyle name="0_BP FORMATS 6128 3 2" xfId="12145" xr:uid="{00000000-0005-0000-0000-0000612F0000}"/>
    <cellStyle name="0_BP FORMATS 6128 3 2 2" xfId="12146" xr:uid="{00000000-0005-0000-0000-0000622F0000}"/>
    <cellStyle name="0_BP FORMATS 6128 3 3" xfId="12147" xr:uid="{00000000-0005-0000-0000-0000632F0000}"/>
    <cellStyle name="0_BP FORMATS 6128 3 3 2" xfId="12148" xr:uid="{00000000-0005-0000-0000-0000642F0000}"/>
    <cellStyle name="0_BP FORMATS 6128 3 4" xfId="12149" xr:uid="{00000000-0005-0000-0000-0000652F0000}"/>
    <cellStyle name="0_BP FORMATS 6128 4" xfId="12150" xr:uid="{00000000-0005-0000-0000-0000662F0000}"/>
    <cellStyle name="0_BP FORMATS 6128 4 2" xfId="12151" xr:uid="{00000000-0005-0000-0000-0000672F0000}"/>
    <cellStyle name="0_BP FORMATS 6128 4 2 2" xfId="12152" xr:uid="{00000000-0005-0000-0000-0000682F0000}"/>
    <cellStyle name="0_BP FORMATS 6128 4 3" xfId="12153" xr:uid="{00000000-0005-0000-0000-0000692F0000}"/>
    <cellStyle name="0_BP FORMATS 6128 4 3 2" xfId="12154" xr:uid="{00000000-0005-0000-0000-00006A2F0000}"/>
    <cellStyle name="0_BP FORMATS 6128 4 4" xfId="12155" xr:uid="{00000000-0005-0000-0000-00006B2F0000}"/>
    <cellStyle name="0_BP FORMATS 6128 5" xfId="12156" xr:uid="{00000000-0005-0000-0000-00006C2F0000}"/>
    <cellStyle name="0_BP FORMATS 6128 5 2" xfId="12157" xr:uid="{00000000-0005-0000-0000-00006D2F0000}"/>
    <cellStyle name="0_BP FORMATS 6128 6" xfId="12158" xr:uid="{00000000-0005-0000-0000-00006E2F0000}"/>
    <cellStyle name="0_BP FORMATS 6128 6 2" xfId="12159" xr:uid="{00000000-0005-0000-0000-00006F2F0000}"/>
    <cellStyle name="0_BP FORMATS 6128 7" xfId="12160" xr:uid="{00000000-0005-0000-0000-0000702F0000}"/>
    <cellStyle name="0_BP Formats-2009" xfId="12161" xr:uid="{00000000-0005-0000-0000-0000712F0000}"/>
    <cellStyle name="0_BP Formats-2009 10" xfId="12162" xr:uid="{00000000-0005-0000-0000-0000722F0000}"/>
    <cellStyle name="0_BP Formats-2009 11" xfId="12163" xr:uid="{00000000-0005-0000-0000-0000732F0000}"/>
    <cellStyle name="0_BP Formats-2009 12" xfId="12164" xr:uid="{00000000-0005-0000-0000-0000742F0000}"/>
    <cellStyle name="0_BP Formats-2009 13" xfId="12165" xr:uid="{00000000-0005-0000-0000-0000752F0000}"/>
    <cellStyle name="0_BP Formats-2009 14" xfId="12166" xr:uid="{00000000-0005-0000-0000-0000762F0000}"/>
    <cellStyle name="0_BP Formats-2009 2" xfId="12167" xr:uid="{00000000-0005-0000-0000-0000772F0000}"/>
    <cellStyle name="0_BP Formats-2009 2 10" xfId="12168" xr:uid="{00000000-0005-0000-0000-0000782F0000}"/>
    <cellStyle name="0_BP Formats-2009 2 11" xfId="12169" xr:uid="{00000000-0005-0000-0000-0000792F0000}"/>
    <cellStyle name="0_BP Formats-2009 2 12" xfId="12170" xr:uid="{00000000-0005-0000-0000-00007A2F0000}"/>
    <cellStyle name="0_BP Formats-2009 2 13" xfId="12171" xr:uid="{00000000-0005-0000-0000-00007B2F0000}"/>
    <cellStyle name="0_BP Formats-2009 2 2" xfId="12172" xr:uid="{00000000-0005-0000-0000-00007C2F0000}"/>
    <cellStyle name="0_BP Formats-2009 2 2 2" xfId="12173" xr:uid="{00000000-0005-0000-0000-00007D2F0000}"/>
    <cellStyle name="0_BP Formats-2009 2 2 2 2" xfId="12174" xr:uid="{00000000-0005-0000-0000-00007E2F0000}"/>
    <cellStyle name="0_BP Formats-2009 2 2 3" xfId="12175" xr:uid="{00000000-0005-0000-0000-00007F2F0000}"/>
    <cellStyle name="0_BP Formats-2009 2 3" xfId="12176" xr:uid="{00000000-0005-0000-0000-0000802F0000}"/>
    <cellStyle name="0_BP Formats-2009 2 3 2" xfId="12177" xr:uid="{00000000-0005-0000-0000-0000812F0000}"/>
    <cellStyle name="0_BP Formats-2009 2 3 2 2" xfId="12178" xr:uid="{00000000-0005-0000-0000-0000822F0000}"/>
    <cellStyle name="0_BP Formats-2009 2 3 3" xfId="12179" xr:uid="{00000000-0005-0000-0000-0000832F0000}"/>
    <cellStyle name="0_BP Formats-2009 2 4" xfId="12180" xr:uid="{00000000-0005-0000-0000-0000842F0000}"/>
    <cellStyle name="0_BP Formats-2009 2 4 2" xfId="12181" xr:uid="{00000000-0005-0000-0000-0000852F0000}"/>
    <cellStyle name="0_BP Formats-2009 2 4 2 2" xfId="12182" xr:uid="{00000000-0005-0000-0000-0000862F0000}"/>
    <cellStyle name="0_BP Formats-2009 2 4 3" xfId="12183" xr:uid="{00000000-0005-0000-0000-0000872F0000}"/>
    <cellStyle name="0_BP Formats-2009 2 5" xfId="12184" xr:uid="{00000000-0005-0000-0000-0000882F0000}"/>
    <cellStyle name="0_BP Formats-2009 2 5 2" xfId="12185" xr:uid="{00000000-0005-0000-0000-0000892F0000}"/>
    <cellStyle name="0_BP Formats-2009 2 6" xfId="12186" xr:uid="{00000000-0005-0000-0000-00008A2F0000}"/>
    <cellStyle name="0_BP Formats-2009 2 6 2" xfId="12187" xr:uid="{00000000-0005-0000-0000-00008B2F0000}"/>
    <cellStyle name="0_BP Formats-2009 2 7" xfId="12188" xr:uid="{00000000-0005-0000-0000-00008C2F0000}"/>
    <cellStyle name="0_BP Formats-2009 2 7 2" xfId="12189" xr:uid="{00000000-0005-0000-0000-00008D2F0000}"/>
    <cellStyle name="0_BP Formats-2009 2 8" xfId="12190" xr:uid="{00000000-0005-0000-0000-00008E2F0000}"/>
    <cellStyle name="0_BP Formats-2009 2 9" xfId="12191" xr:uid="{00000000-0005-0000-0000-00008F2F0000}"/>
    <cellStyle name="0_BP Formats-2009 3" xfId="12192" xr:uid="{00000000-0005-0000-0000-0000902F0000}"/>
    <cellStyle name="0_BP Formats-2009 3 10" xfId="12193" xr:uid="{00000000-0005-0000-0000-0000912F0000}"/>
    <cellStyle name="0_BP Formats-2009 3 11" xfId="12194" xr:uid="{00000000-0005-0000-0000-0000922F0000}"/>
    <cellStyle name="0_BP Formats-2009 3 12" xfId="12195" xr:uid="{00000000-0005-0000-0000-0000932F0000}"/>
    <cellStyle name="0_BP Formats-2009 3 2" xfId="12196" xr:uid="{00000000-0005-0000-0000-0000942F0000}"/>
    <cellStyle name="0_BP Formats-2009 3 2 2" xfId="12197" xr:uid="{00000000-0005-0000-0000-0000952F0000}"/>
    <cellStyle name="0_BP Formats-2009 3 3" xfId="12198" xr:uid="{00000000-0005-0000-0000-0000962F0000}"/>
    <cellStyle name="0_BP Formats-2009 3 4" xfId="12199" xr:uid="{00000000-0005-0000-0000-0000972F0000}"/>
    <cellStyle name="0_BP Formats-2009 3 5" xfId="12200" xr:uid="{00000000-0005-0000-0000-0000982F0000}"/>
    <cellStyle name="0_BP Formats-2009 3 6" xfId="12201" xr:uid="{00000000-0005-0000-0000-0000992F0000}"/>
    <cellStyle name="0_BP Formats-2009 3 7" xfId="12202" xr:uid="{00000000-0005-0000-0000-00009A2F0000}"/>
    <cellStyle name="0_BP Formats-2009 3 8" xfId="12203" xr:uid="{00000000-0005-0000-0000-00009B2F0000}"/>
    <cellStyle name="0_BP Formats-2009 3 9" xfId="12204" xr:uid="{00000000-0005-0000-0000-00009C2F0000}"/>
    <cellStyle name="0_BP Formats-2009 4" xfId="12205" xr:uid="{00000000-0005-0000-0000-00009D2F0000}"/>
    <cellStyle name="0_BP Formats-2009 4 2" xfId="12206" xr:uid="{00000000-0005-0000-0000-00009E2F0000}"/>
    <cellStyle name="0_BP Formats-2009 5" xfId="12207" xr:uid="{00000000-0005-0000-0000-00009F2F0000}"/>
    <cellStyle name="0_BP Formats-2009 6" xfId="12208" xr:uid="{00000000-0005-0000-0000-0000A02F0000}"/>
    <cellStyle name="0_BP Formats-2009 7" xfId="12209" xr:uid="{00000000-0005-0000-0000-0000A12F0000}"/>
    <cellStyle name="0_BP Formats-2009 8" xfId="12210" xr:uid="{00000000-0005-0000-0000-0000A22F0000}"/>
    <cellStyle name="0_BP Formats-2009 9" xfId="12211" xr:uid="{00000000-0005-0000-0000-0000A32F0000}"/>
    <cellStyle name="0_BP Formats-2009_4012_BP 2009 Rev.01" xfId="12212" xr:uid="{00000000-0005-0000-0000-0000A42F0000}"/>
    <cellStyle name="0_BP Formats-2009_4012_BP 2009 Rev.01 10" xfId="12213" xr:uid="{00000000-0005-0000-0000-0000A52F0000}"/>
    <cellStyle name="0_BP Formats-2009_4012_BP 2009 Rev.01 11" xfId="12214" xr:uid="{00000000-0005-0000-0000-0000A62F0000}"/>
    <cellStyle name="0_BP Formats-2009_4012_BP 2009 Rev.01 12" xfId="12215" xr:uid="{00000000-0005-0000-0000-0000A72F0000}"/>
    <cellStyle name="0_BP Formats-2009_4012_BP 2009 Rev.01 13" xfId="12216" xr:uid="{00000000-0005-0000-0000-0000A82F0000}"/>
    <cellStyle name="0_BP Formats-2009_4012_BP 2009 Rev.01 14" xfId="12217" xr:uid="{00000000-0005-0000-0000-0000A92F0000}"/>
    <cellStyle name="0_BP Formats-2009_4012_BP 2009 Rev.01 2" xfId="12218" xr:uid="{00000000-0005-0000-0000-0000AA2F0000}"/>
    <cellStyle name="0_BP Formats-2009_4012_BP 2009 Rev.01 2 10" xfId="12219" xr:uid="{00000000-0005-0000-0000-0000AB2F0000}"/>
    <cellStyle name="0_BP Formats-2009_4012_BP 2009 Rev.01 2 11" xfId="12220" xr:uid="{00000000-0005-0000-0000-0000AC2F0000}"/>
    <cellStyle name="0_BP Formats-2009_4012_BP 2009 Rev.01 2 12" xfId="12221" xr:uid="{00000000-0005-0000-0000-0000AD2F0000}"/>
    <cellStyle name="0_BP Formats-2009_4012_BP 2009 Rev.01 2 13" xfId="12222" xr:uid="{00000000-0005-0000-0000-0000AE2F0000}"/>
    <cellStyle name="0_BP Formats-2009_4012_BP 2009 Rev.01 2 2" xfId="12223" xr:uid="{00000000-0005-0000-0000-0000AF2F0000}"/>
    <cellStyle name="0_BP Formats-2009_4012_BP 2009 Rev.01 2 2 2" xfId="12224" xr:uid="{00000000-0005-0000-0000-0000B02F0000}"/>
    <cellStyle name="0_BP Formats-2009_4012_BP 2009 Rev.01 2 2 2 2" xfId="12225" xr:uid="{00000000-0005-0000-0000-0000B12F0000}"/>
    <cellStyle name="0_BP Formats-2009_4012_BP 2009 Rev.01 2 2 3" xfId="12226" xr:uid="{00000000-0005-0000-0000-0000B22F0000}"/>
    <cellStyle name="0_BP Formats-2009_4012_BP 2009 Rev.01 2 3" xfId="12227" xr:uid="{00000000-0005-0000-0000-0000B32F0000}"/>
    <cellStyle name="0_BP Formats-2009_4012_BP 2009 Rev.01 2 3 2" xfId="12228" xr:uid="{00000000-0005-0000-0000-0000B42F0000}"/>
    <cellStyle name="0_BP Formats-2009_4012_BP 2009 Rev.01 2 3 2 2" xfId="12229" xr:uid="{00000000-0005-0000-0000-0000B52F0000}"/>
    <cellStyle name="0_BP Formats-2009_4012_BP 2009 Rev.01 2 3 3" xfId="12230" xr:uid="{00000000-0005-0000-0000-0000B62F0000}"/>
    <cellStyle name="0_BP Formats-2009_4012_BP 2009 Rev.01 2 4" xfId="12231" xr:uid="{00000000-0005-0000-0000-0000B72F0000}"/>
    <cellStyle name="0_BP Formats-2009_4012_BP 2009 Rev.01 2 4 2" xfId="12232" xr:uid="{00000000-0005-0000-0000-0000B82F0000}"/>
    <cellStyle name="0_BP Formats-2009_4012_BP 2009 Rev.01 2 4 2 2" xfId="12233" xr:uid="{00000000-0005-0000-0000-0000B92F0000}"/>
    <cellStyle name="0_BP Formats-2009_4012_BP 2009 Rev.01 2 4 3" xfId="12234" xr:uid="{00000000-0005-0000-0000-0000BA2F0000}"/>
    <cellStyle name="0_BP Formats-2009_4012_BP 2009 Rev.01 2 5" xfId="12235" xr:uid="{00000000-0005-0000-0000-0000BB2F0000}"/>
    <cellStyle name="0_BP Formats-2009_4012_BP 2009 Rev.01 2 5 2" xfId="12236" xr:uid="{00000000-0005-0000-0000-0000BC2F0000}"/>
    <cellStyle name="0_BP Formats-2009_4012_BP 2009 Rev.01 2 6" xfId="12237" xr:uid="{00000000-0005-0000-0000-0000BD2F0000}"/>
    <cellStyle name="0_BP Formats-2009_4012_BP 2009 Rev.01 2 6 2" xfId="12238" xr:uid="{00000000-0005-0000-0000-0000BE2F0000}"/>
    <cellStyle name="0_BP Formats-2009_4012_BP 2009 Rev.01 2 7" xfId="12239" xr:uid="{00000000-0005-0000-0000-0000BF2F0000}"/>
    <cellStyle name="0_BP Formats-2009_4012_BP 2009 Rev.01 2 7 2" xfId="12240" xr:uid="{00000000-0005-0000-0000-0000C02F0000}"/>
    <cellStyle name="0_BP Formats-2009_4012_BP 2009 Rev.01 2 8" xfId="12241" xr:uid="{00000000-0005-0000-0000-0000C12F0000}"/>
    <cellStyle name="0_BP Formats-2009_4012_BP 2009 Rev.01 2 9" xfId="12242" xr:uid="{00000000-0005-0000-0000-0000C22F0000}"/>
    <cellStyle name="0_BP Formats-2009_4012_BP 2009 Rev.01 3" xfId="12243" xr:uid="{00000000-0005-0000-0000-0000C32F0000}"/>
    <cellStyle name="0_BP Formats-2009_4012_BP 2009 Rev.01 3 10" xfId="12244" xr:uid="{00000000-0005-0000-0000-0000C42F0000}"/>
    <cellStyle name="0_BP Formats-2009_4012_BP 2009 Rev.01 3 11" xfId="12245" xr:uid="{00000000-0005-0000-0000-0000C52F0000}"/>
    <cellStyle name="0_BP Formats-2009_4012_BP 2009 Rev.01 3 12" xfId="12246" xr:uid="{00000000-0005-0000-0000-0000C62F0000}"/>
    <cellStyle name="0_BP Formats-2009_4012_BP 2009 Rev.01 3 2" xfId="12247" xr:uid="{00000000-0005-0000-0000-0000C72F0000}"/>
    <cellStyle name="0_BP Formats-2009_4012_BP 2009 Rev.01 3 2 2" xfId="12248" xr:uid="{00000000-0005-0000-0000-0000C82F0000}"/>
    <cellStyle name="0_BP Formats-2009_4012_BP 2009 Rev.01 3 3" xfId="12249" xr:uid="{00000000-0005-0000-0000-0000C92F0000}"/>
    <cellStyle name="0_BP Formats-2009_4012_BP 2009 Rev.01 3 4" xfId="12250" xr:uid="{00000000-0005-0000-0000-0000CA2F0000}"/>
    <cellStyle name="0_BP Formats-2009_4012_BP 2009 Rev.01 3 5" xfId="12251" xr:uid="{00000000-0005-0000-0000-0000CB2F0000}"/>
    <cellStyle name="0_BP Formats-2009_4012_BP 2009 Rev.01 3 6" xfId="12252" xr:uid="{00000000-0005-0000-0000-0000CC2F0000}"/>
    <cellStyle name="0_BP Formats-2009_4012_BP 2009 Rev.01 3 7" xfId="12253" xr:uid="{00000000-0005-0000-0000-0000CD2F0000}"/>
    <cellStyle name="0_BP Formats-2009_4012_BP 2009 Rev.01 3 8" xfId="12254" xr:uid="{00000000-0005-0000-0000-0000CE2F0000}"/>
    <cellStyle name="0_BP Formats-2009_4012_BP 2009 Rev.01 3 9" xfId="12255" xr:uid="{00000000-0005-0000-0000-0000CF2F0000}"/>
    <cellStyle name="0_BP Formats-2009_4012_BP 2009 Rev.01 4" xfId="12256" xr:uid="{00000000-0005-0000-0000-0000D02F0000}"/>
    <cellStyle name="0_BP Formats-2009_4012_BP 2009 Rev.01 4 2" xfId="12257" xr:uid="{00000000-0005-0000-0000-0000D12F0000}"/>
    <cellStyle name="0_BP Formats-2009_4012_BP 2009 Rev.01 5" xfId="12258" xr:uid="{00000000-0005-0000-0000-0000D22F0000}"/>
    <cellStyle name="0_BP Formats-2009_4012_BP 2009 Rev.01 6" xfId="12259" xr:uid="{00000000-0005-0000-0000-0000D32F0000}"/>
    <cellStyle name="0_BP Formats-2009_4012_BP 2009 Rev.01 7" xfId="12260" xr:uid="{00000000-0005-0000-0000-0000D42F0000}"/>
    <cellStyle name="0_BP Formats-2009_4012_BP 2009 Rev.01 8" xfId="12261" xr:uid="{00000000-0005-0000-0000-0000D52F0000}"/>
    <cellStyle name="0_BP Formats-2009_4012_BP 2009 Rev.01 9" xfId="12262" xr:uid="{00000000-0005-0000-0000-0000D62F0000}"/>
    <cellStyle name="0_BP Formats-2009_Risk &amp; Mitigation" xfId="12263" xr:uid="{00000000-0005-0000-0000-0000D72F0000}"/>
    <cellStyle name="0_BP Formats-2009_Risk &amp; Mitigation 10" xfId="12264" xr:uid="{00000000-0005-0000-0000-0000D82F0000}"/>
    <cellStyle name="0_BP Formats-2009_Risk &amp; Mitigation 11" xfId="12265" xr:uid="{00000000-0005-0000-0000-0000D92F0000}"/>
    <cellStyle name="0_BP Formats-2009_Risk &amp; Mitigation 12" xfId="12266" xr:uid="{00000000-0005-0000-0000-0000DA2F0000}"/>
    <cellStyle name="0_BP Formats-2009_Risk &amp; Mitigation 13" xfId="12267" xr:uid="{00000000-0005-0000-0000-0000DB2F0000}"/>
    <cellStyle name="0_BP Formats-2009_Risk &amp; Mitigation 14" xfId="12268" xr:uid="{00000000-0005-0000-0000-0000DC2F0000}"/>
    <cellStyle name="0_BP Formats-2009_Risk &amp; Mitigation 2" xfId="12269" xr:uid="{00000000-0005-0000-0000-0000DD2F0000}"/>
    <cellStyle name="0_BP Formats-2009_Risk &amp; Mitigation 2 10" xfId="12270" xr:uid="{00000000-0005-0000-0000-0000DE2F0000}"/>
    <cellStyle name="0_BP Formats-2009_Risk &amp; Mitigation 2 11" xfId="12271" xr:uid="{00000000-0005-0000-0000-0000DF2F0000}"/>
    <cellStyle name="0_BP Formats-2009_Risk &amp; Mitigation 2 12" xfId="12272" xr:uid="{00000000-0005-0000-0000-0000E02F0000}"/>
    <cellStyle name="0_BP Formats-2009_Risk &amp; Mitigation 2 13" xfId="12273" xr:uid="{00000000-0005-0000-0000-0000E12F0000}"/>
    <cellStyle name="0_BP Formats-2009_Risk &amp; Mitigation 2 2" xfId="12274" xr:uid="{00000000-0005-0000-0000-0000E22F0000}"/>
    <cellStyle name="0_BP Formats-2009_Risk &amp; Mitigation 2 2 2" xfId="12275" xr:uid="{00000000-0005-0000-0000-0000E32F0000}"/>
    <cellStyle name="0_BP Formats-2009_Risk &amp; Mitigation 2 2 2 2" xfId="12276" xr:uid="{00000000-0005-0000-0000-0000E42F0000}"/>
    <cellStyle name="0_BP Formats-2009_Risk &amp; Mitigation 2 2 3" xfId="12277" xr:uid="{00000000-0005-0000-0000-0000E52F0000}"/>
    <cellStyle name="0_BP Formats-2009_Risk &amp; Mitigation 2 3" xfId="12278" xr:uid="{00000000-0005-0000-0000-0000E62F0000}"/>
    <cellStyle name="0_BP Formats-2009_Risk &amp; Mitigation 2 3 2" xfId="12279" xr:uid="{00000000-0005-0000-0000-0000E72F0000}"/>
    <cellStyle name="0_BP Formats-2009_Risk &amp; Mitigation 2 3 2 2" xfId="12280" xr:uid="{00000000-0005-0000-0000-0000E82F0000}"/>
    <cellStyle name="0_BP Formats-2009_Risk &amp; Mitigation 2 3 3" xfId="12281" xr:uid="{00000000-0005-0000-0000-0000E92F0000}"/>
    <cellStyle name="0_BP Formats-2009_Risk &amp; Mitigation 2 4" xfId="12282" xr:uid="{00000000-0005-0000-0000-0000EA2F0000}"/>
    <cellStyle name="0_BP Formats-2009_Risk &amp; Mitigation 2 4 2" xfId="12283" xr:uid="{00000000-0005-0000-0000-0000EB2F0000}"/>
    <cellStyle name="0_BP Formats-2009_Risk &amp; Mitigation 2 4 2 2" xfId="12284" xr:uid="{00000000-0005-0000-0000-0000EC2F0000}"/>
    <cellStyle name="0_BP Formats-2009_Risk &amp; Mitigation 2 4 3" xfId="12285" xr:uid="{00000000-0005-0000-0000-0000ED2F0000}"/>
    <cellStyle name="0_BP Formats-2009_Risk &amp; Mitigation 2 5" xfId="12286" xr:uid="{00000000-0005-0000-0000-0000EE2F0000}"/>
    <cellStyle name="0_BP Formats-2009_Risk &amp; Mitigation 2 5 2" xfId="12287" xr:uid="{00000000-0005-0000-0000-0000EF2F0000}"/>
    <cellStyle name="0_BP Formats-2009_Risk &amp; Mitigation 2 6" xfId="12288" xr:uid="{00000000-0005-0000-0000-0000F02F0000}"/>
    <cellStyle name="0_BP Formats-2009_Risk &amp; Mitigation 2 6 2" xfId="12289" xr:uid="{00000000-0005-0000-0000-0000F12F0000}"/>
    <cellStyle name="0_BP Formats-2009_Risk &amp; Mitigation 2 7" xfId="12290" xr:uid="{00000000-0005-0000-0000-0000F22F0000}"/>
    <cellStyle name="0_BP Formats-2009_Risk &amp; Mitigation 2 7 2" xfId="12291" xr:uid="{00000000-0005-0000-0000-0000F32F0000}"/>
    <cellStyle name="0_BP Formats-2009_Risk &amp; Mitigation 2 8" xfId="12292" xr:uid="{00000000-0005-0000-0000-0000F42F0000}"/>
    <cellStyle name="0_BP Formats-2009_Risk &amp; Mitigation 2 9" xfId="12293" xr:uid="{00000000-0005-0000-0000-0000F52F0000}"/>
    <cellStyle name="0_BP Formats-2009_Risk &amp; Mitigation 3" xfId="12294" xr:uid="{00000000-0005-0000-0000-0000F62F0000}"/>
    <cellStyle name="0_BP Formats-2009_Risk &amp; Mitigation 3 10" xfId="12295" xr:uid="{00000000-0005-0000-0000-0000F72F0000}"/>
    <cellStyle name="0_BP Formats-2009_Risk &amp; Mitigation 3 11" xfId="12296" xr:uid="{00000000-0005-0000-0000-0000F82F0000}"/>
    <cellStyle name="0_BP Formats-2009_Risk &amp; Mitigation 3 12" xfId="12297" xr:uid="{00000000-0005-0000-0000-0000F92F0000}"/>
    <cellStyle name="0_BP Formats-2009_Risk &amp; Mitigation 3 2" xfId="12298" xr:uid="{00000000-0005-0000-0000-0000FA2F0000}"/>
    <cellStyle name="0_BP Formats-2009_Risk &amp; Mitigation 3 2 2" xfId="12299" xr:uid="{00000000-0005-0000-0000-0000FB2F0000}"/>
    <cellStyle name="0_BP Formats-2009_Risk &amp; Mitigation 3 3" xfId="12300" xr:uid="{00000000-0005-0000-0000-0000FC2F0000}"/>
    <cellStyle name="0_BP Formats-2009_Risk &amp; Mitigation 3 4" xfId="12301" xr:uid="{00000000-0005-0000-0000-0000FD2F0000}"/>
    <cellStyle name="0_BP Formats-2009_Risk &amp; Mitigation 3 5" xfId="12302" xr:uid="{00000000-0005-0000-0000-0000FE2F0000}"/>
    <cellStyle name="0_BP Formats-2009_Risk &amp; Mitigation 3 6" xfId="12303" xr:uid="{00000000-0005-0000-0000-0000FF2F0000}"/>
    <cellStyle name="0_BP Formats-2009_Risk &amp; Mitigation 3 7" xfId="12304" xr:uid="{00000000-0005-0000-0000-000000300000}"/>
    <cellStyle name="0_BP Formats-2009_Risk &amp; Mitigation 3 8" xfId="12305" xr:uid="{00000000-0005-0000-0000-000001300000}"/>
    <cellStyle name="0_BP Formats-2009_Risk &amp; Mitigation 3 9" xfId="12306" xr:uid="{00000000-0005-0000-0000-000002300000}"/>
    <cellStyle name="0_BP Formats-2009_Risk &amp; Mitigation 4" xfId="12307" xr:uid="{00000000-0005-0000-0000-000003300000}"/>
    <cellStyle name="0_BP Formats-2009_Risk &amp; Mitigation 4 2" xfId="12308" xr:uid="{00000000-0005-0000-0000-000004300000}"/>
    <cellStyle name="0_BP Formats-2009_Risk &amp; Mitigation 5" xfId="12309" xr:uid="{00000000-0005-0000-0000-000005300000}"/>
    <cellStyle name="0_BP Formats-2009_Risk &amp; Mitigation 6" xfId="12310" xr:uid="{00000000-0005-0000-0000-000006300000}"/>
    <cellStyle name="0_BP Formats-2009_Risk &amp; Mitigation 7" xfId="12311" xr:uid="{00000000-0005-0000-0000-000007300000}"/>
    <cellStyle name="0_BP Formats-2009_Risk &amp; Mitigation 8" xfId="12312" xr:uid="{00000000-0005-0000-0000-000008300000}"/>
    <cellStyle name="0_BP Formats-2009_Risk &amp; Mitigation 9" xfId="12313" xr:uid="{00000000-0005-0000-0000-000009300000}"/>
    <cellStyle name="0_BP -Q2-09 Duqm -supporting dcmnts" xfId="12314" xr:uid="{00000000-0005-0000-0000-00000A300000}"/>
    <cellStyle name="0_BP -Q2-09 Duqm -supporting dcmnts 10" xfId="12315" xr:uid="{00000000-0005-0000-0000-00000B300000}"/>
    <cellStyle name="0_BP -Q2-09 Duqm -supporting dcmnts 11" xfId="12316" xr:uid="{00000000-0005-0000-0000-00000C300000}"/>
    <cellStyle name="0_BP -Q2-09 Duqm -supporting dcmnts 12" xfId="12317" xr:uid="{00000000-0005-0000-0000-00000D300000}"/>
    <cellStyle name="0_BP -Q2-09 Duqm -supporting dcmnts 13" xfId="12318" xr:uid="{00000000-0005-0000-0000-00000E300000}"/>
    <cellStyle name="0_BP -Q2-09 Duqm -supporting dcmnts 14" xfId="12319" xr:uid="{00000000-0005-0000-0000-00000F300000}"/>
    <cellStyle name="0_BP -Q2-09 Duqm -supporting dcmnts 2" xfId="12320" xr:uid="{00000000-0005-0000-0000-000010300000}"/>
    <cellStyle name="0_BP -Q2-09 Duqm -supporting dcmnts 2 10" xfId="12321" xr:uid="{00000000-0005-0000-0000-000011300000}"/>
    <cellStyle name="0_BP -Q2-09 Duqm -supporting dcmnts 2 11" xfId="12322" xr:uid="{00000000-0005-0000-0000-000012300000}"/>
    <cellStyle name="0_BP -Q2-09 Duqm -supporting dcmnts 2 12" xfId="12323" xr:uid="{00000000-0005-0000-0000-000013300000}"/>
    <cellStyle name="0_BP -Q2-09 Duqm -supporting dcmnts 2 13" xfId="12324" xr:uid="{00000000-0005-0000-0000-000014300000}"/>
    <cellStyle name="0_BP -Q2-09 Duqm -supporting dcmnts 2 2" xfId="12325" xr:uid="{00000000-0005-0000-0000-000015300000}"/>
    <cellStyle name="0_BP -Q2-09 Duqm -supporting dcmnts 2 2 2" xfId="12326" xr:uid="{00000000-0005-0000-0000-000016300000}"/>
    <cellStyle name="0_BP -Q2-09 Duqm -supporting dcmnts 2 2 2 2" xfId="12327" xr:uid="{00000000-0005-0000-0000-000017300000}"/>
    <cellStyle name="0_BP -Q2-09 Duqm -supporting dcmnts 2 2 3" xfId="12328" xr:uid="{00000000-0005-0000-0000-000018300000}"/>
    <cellStyle name="0_BP -Q2-09 Duqm -supporting dcmnts 2 3" xfId="12329" xr:uid="{00000000-0005-0000-0000-000019300000}"/>
    <cellStyle name="0_BP -Q2-09 Duqm -supporting dcmnts 2 3 2" xfId="12330" xr:uid="{00000000-0005-0000-0000-00001A300000}"/>
    <cellStyle name="0_BP -Q2-09 Duqm -supporting dcmnts 2 3 2 2" xfId="12331" xr:uid="{00000000-0005-0000-0000-00001B300000}"/>
    <cellStyle name="0_BP -Q2-09 Duqm -supporting dcmnts 2 3 3" xfId="12332" xr:uid="{00000000-0005-0000-0000-00001C300000}"/>
    <cellStyle name="0_BP -Q2-09 Duqm -supporting dcmnts 2 4" xfId="12333" xr:uid="{00000000-0005-0000-0000-00001D300000}"/>
    <cellStyle name="0_BP -Q2-09 Duqm -supporting dcmnts 2 4 2" xfId="12334" xr:uid="{00000000-0005-0000-0000-00001E300000}"/>
    <cellStyle name="0_BP -Q2-09 Duqm -supporting dcmnts 2 4 2 2" xfId="12335" xr:uid="{00000000-0005-0000-0000-00001F300000}"/>
    <cellStyle name="0_BP -Q2-09 Duqm -supporting dcmnts 2 4 3" xfId="12336" xr:uid="{00000000-0005-0000-0000-000020300000}"/>
    <cellStyle name="0_BP -Q2-09 Duqm -supporting dcmnts 2 5" xfId="12337" xr:uid="{00000000-0005-0000-0000-000021300000}"/>
    <cellStyle name="0_BP -Q2-09 Duqm -supporting dcmnts 2 5 2" xfId="12338" xr:uid="{00000000-0005-0000-0000-000022300000}"/>
    <cellStyle name="0_BP -Q2-09 Duqm -supporting dcmnts 2 6" xfId="12339" xr:uid="{00000000-0005-0000-0000-000023300000}"/>
    <cellStyle name="0_BP -Q2-09 Duqm -supporting dcmnts 2 6 2" xfId="12340" xr:uid="{00000000-0005-0000-0000-000024300000}"/>
    <cellStyle name="0_BP -Q2-09 Duqm -supporting dcmnts 2 7" xfId="12341" xr:uid="{00000000-0005-0000-0000-000025300000}"/>
    <cellStyle name="0_BP -Q2-09 Duqm -supporting dcmnts 2 7 2" xfId="12342" xr:uid="{00000000-0005-0000-0000-000026300000}"/>
    <cellStyle name="0_BP -Q2-09 Duqm -supporting dcmnts 2 8" xfId="12343" xr:uid="{00000000-0005-0000-0000-000027300000}"/>
    <cellStyle name="0_BP -Q2-09 Duqm -supporting dcmnts 2 9" xfId="12344" xr:uid="{00000000-0005-0000-0000-000028300000}"/>
    <cellStyle name="0_BP -Q2-09 Duqm -supporting dcmnts 3" xfId="12345" xr:uid="{00000000-0005-0000-0000-000029300000}"/>
    <cellStyle name="0_BP -Q2-09 Duqm -supporting dcmnts 3 10" xfId="12346" xr:uid="{00000000-0005-0000-0000-00002A300000}"/>
    <cellStyle name="0_BP -Q2-09 Duqm -supporting dcmnts 3 11" xfId="12347" xr:uid="{00000000-0005-0000-0000-00002B300000}"/>
    <cellStyle name="0_BP -Q2-09 Duqm -supporting dcmnts 3 12" xfId="12348" xr:uid="{00000000-0005-0000-0000-00002C300000}"/>
    <cellStyle name="0_BP -Q2-09 Duqm -supporting dcmnts 3 2" xfId="12349" xr:uid="{00000000-0005-0000-0000-00002D300000}"/>
    <cellStyle name="0_BP -Q2-09 Duqm -supporting dcmnts 3 2 2" xfId="12350" xr:uid="{00000000-0005-0000-0000-00002E300000}"/>
    <cellStyle name="0_BP -Q2-09 Duqm -supporting dcmnts 3 3" xfId="12351" xr:uid="{00000000-0005-0000-0000-00002F300000}"/>
    <cellStyle name="0_BP -Q2-09 Duqm -supporting dcmnts 3 4" xfId="12352" xr:uid="{00000000-0005-0000-0000-000030300000}"/>
    <cellStyle name="0_BP -Q2-09 Duqm -supporting dcmnts 3 5" xfId="12353" xr:uid="{00000000-0005-0000-0000-000031300000}"/>
    <cellStyle name="0_BP -Q2-09 Duqm -supporting dcmnts 3 6" xfId="12354" xr:uid="{00000000-0005-0000-0000-000032300000}"/>
    <cellStyle name="0_BP -Q2-09 Duqm -supporting dcmnts 3 7" xfId="12355" xr:uid="{00000000-0005-0000-0000-000033300000}"/>
    <cellStyle name="0_BP -Q2-09 Duqm -supporting dcmnts 3 8" xfId="12356" xr:uid="{00000000-0005-0000-0000-000034300000}"/>
    <cellStyle name="0_BP -Q2-09 Duqm -supporting dcmnts 3 9" xfId="12357" xr:uid="{00000000-0005-0000-0000-000035300000}"/>
    <cellStyle name="0_BP -Q2-09 Duqm -supporting dcmnts 4" xfId="12358" xr:uid="{00000000-0005-0000-0000-000036300000}"/>
    <cellStyle name="0_BP -Q2-09 Duqm -supporting dcmnts 4 2" xfId="12359" xr:uid="{00000000-0005-0000-0000-000037300000}"/>
    <cellStyle name="0_BP -Q2-09 Duqm -supporting dcmnts 5" xfId="12360" xr:uid="{00000000-0005-0000-0000-000038300000}"/>
    <cellStyle name="0_BP -Q2-09 Duqm -supporting dcmnts 6" xfId="12361" xr:uid="{00000000-0005-0000-0000-000039300000}"/>
    <cellStyle name="0_BP -Q2-09 Duqm -supporting dcmnts 7" xfId="12362" xr:uid="{00000000-0005-0000-0000-00003A300000}"/>
    <cellStyle name="0_BP -Q2-09 Duqm -supporting dcmnts 8" xfId="12363" xr:uid="{00000000-0005-0000-0000-00003B300000}"/>
    <cellStyle name="0_BP -Q2-09 Duqm -supporting dcmnts 9" xfId="12364" xr:uid="{00000000-0005-0000-0000-00003C300000}"/>
    <cellStyle name="0_BP_Formats 6117" xfId="12365" xr:uid="{00000000-0005-0000-0000-00003D300000}"/>
    <cellStyle name="0_BP_Formats 6117 10" xfId="12366" xr:uid="{00000000-0005-0000-0000-00003E300000}"/>
    <cellStyle name="0_BP_Formats 6117 10 2" xfId="12367" xr:uid="{00000000-0005-0000-0000-00003F300000}"/>
    <cellStyle name="0_BP_Formats 6117 10 2 2" xfId="12368" xr:uid="{00000000-0005-0000-0000-000040300000}"/>
    <cellStyle name="0_BP_Formats 6117 10 3" xfId="12369" xr:uid="{00000000-0005-0000-0000-000041300000}"/>
    <cellStyle name="0_BP_Formats 6117 10 3 2" xfId="12370" xr:uid="{00000000-0005-0000-0000-000042300000}"/>
    <cellStyle name="0_BP_Formats 6117 10 4" xfId="12371" xr:uid="{00000000-0005-0000-0000-000043300000}"/>
    <cellStyle name="0_BP_Formats 6117 11" xfId="12372" xr:uid="{00000000-0005-0000-0000-000044300000}"/>
    <cellStyle name="0_BP_Formats 6117 11 2" xfId="12373" xr:uid="{00000000-0005-0000-0000-000045300000}"/>
    <cellStyle name="0_BP_Formats 6117 11 2 2" xfId="12374" xr:uid="{00000000-0005-0000-0000-000046300000}"/>
    <cellStyle name="0_BP_Formats 6117 11 3" xfId="12375" xr:uid="{00000000-0005-0000-0000-000047300000}"/>
    <cellStyle name="0_BP_Formats 6117 11 3 2" xfId="12376" xr:uid="{00000000-0005-0000-0000-000048300000}"/>
    <cellStyle name="0_BP_Formats 6117 11 4" xfId="12377" xr:uid="{00000000-0005-0000-0000-000049300000}"/>
    <cellStyle name="0_BP_Formats 6117 12" xfId="12378" xr:uid="{00000000-0005-0000-0000-00004A300000}"/>
    <cellStyle name="0_BP_Formats 6117 12 2" xfId="12379" xr:uid="{00000000-0005-0000-0000-00004B300000}"/>
    <cellStyle name="0_BP_Formats 6117 13" xfId="12380" xr:uid="{00000000-0005-0000-0000-00004C300000}"/>
    <cellStyle name="0_BP_Formats 6117 13 2" xfId="12381" xr:uid="{00000000-0005-0000-0000-00004D300000}"/>
    <cellStyle name="0_BP_Formats 6117 14" xfId="12382" xr:uid="{00000000-0005-0000-0000-00004E300000}"/>
    <cellStyle name="0_BP_Formats 6117 14 2" xfId="12383" xr:uid="{00000000-0005-0000-0000-00004F300000}"/>
    <cellStyle name="0_BP_Formats 6117 15" xfId="12384" xr:uid="{00000000-0005-0000-0000-000050300000}"/>
    <cellStyle name="0_BP_Formats 6117 16" xfId="12385" xr:uid="{00000000-0005-0000-0000-000051300000}"/>
    <cellStyle name="0_BP_Formats 6117 17" xfId="12386" xr:uid="{00000000-0005-0000-0000-000052300000}"/>
    <cellStyle name="0_BP_Formats 6117 18" xfId="12387" xr:uid="{00000000-0005-0000-0000-000053300000}"/>
    <cellStyle name="0_BP_Formats 6117 19" xfId="12388" xr:uid="{00000000-0005-0000-0000-000054300000}"/>
    <cellStyle name="0_BP_Formats 6117 2" xfId="12389" xr:uid="{00000000-0005-0000-0000-000055300000}"/>
    <cellStyle name="0_BP_Formats 6117 2 10" xfId="12390" xr:uid="{00000000-0005-0000-0000-000056300000}"/>
    <cellStyle name="0_BP_Formats 6117 2 10 2" xfId="12391" xr:uid="{00000000-0005-0000-0000-000057300000}"/>
    <cellStyle name="0_BP_Formats 6117 2 10 2 2" xfId="12392" xr:uid="{00000000-0005-0000-0000-000058300000}"/>
    <cellStyle name="0_BP_Formats 6117 2 10 3" xfId="12393" xr:uid="{00000000-0005-0000-0000-000059300000}"/>
    <cellStyle name="0_BP_Formats 6117 2 10 3 2" xfId="12394" xr:uid="{00000000-0005-0000-0000-00005A300000}"/>
    <cellStyle name="0_BP_Formats 6117 2 10 4" xfId="12395" xr:uid="{00000000-0005-0000-0000-00005B300000}"/>
    <cellStyle name="0_BP_Formats 6117 2 11" xfId="12396" xr:uid="{00000000-0005-0000-0000-00005C300000}"/>
    <cellStyle name="0_BP_Formats 6117 2 11 2" xfId="12397" xr:uid="{00000000-0005-0000-0000-00005D300000}"/>
    <cellStyle name="0_BP_Formats 6117 2 12" xfId="12398" xr:uid="{00000000-0005-0000-0000-00005E300000}"/>
    <cellStyle name="0_BP_Formats 6117 2 12 2" xfId="12399" xr:uid="{00000000-0005-0000-0000-00005F300000}"/>
    <cellStyle name="0_BP_Formats 6117 2 13" xfId="12400" xr:uid="{00000000-0005-0000-0000-000060300000}"/>
    <cellStyle name="0_BP_Formats 6117 2 14" xfId="12401" xr:uid="{00000000-0005-0000-0000-000061300000}"/>
    <cellStyle name="0_BP_Formats 6117 2 2" xfId="12402" xr:uid="{00000000-0005-0000-0000-000062300000}"/>
    <cellStyle name="0_BP_Formats 6117 2 2 10" xfId="12403" xr:uid="{00000000-0005-0000-0000-000063300000}"/>
    <cellStyle name="0_BP_Formats 6117 2 2 11" xfId="12404" xr:uid="{00000000-0005-0000-0000-000064300000}"/>
    <cellStyle name="0_BP_Formats 6117 2 2 12" xfId="12405" xr:uid="{00000000-0005-0000-0000-000065300000}"/>
    <cellStyle name="0_BP_Formats 6117 2 2 13" xfId="12406" xr:uid="{00000000-0005-0000-0000-000066300000}"/>
    <cellStyle name="0_BP_Formats 6117 2 2 2" xfId="12407" xr:uid="{00000000-0005-0000-0000-000067300000}"/>
    <cellStyle name="0_BP_Formats 6117 2 2 2 10" xfId="12408" xr:uid="{00000000-0005-0000-0000-000068300000}"/>
    <cellStyle name="0_BP_Formats 6117 2 2 2 11" xfId="12409" xr:uid="{00000000-0005-0000-0000-000069300000}"/>
    <cellStyle name="0_BP_Formats 6117 2 2 2 12" xfId="12410" xr:uid="{00000000-0005-0000-0000-00006A300000}"/>
    <cellStyle name="0_BP_Formats 6117 2 2 2 2" xfId="12411" xr:uid="{00000000-0005-0000-0000-00006B300000}"/>
    <cellStyle name="0_BP_Formats 6117 2 2 2 2 2" xfId="12412" xr:uid="{00000000-0005-0000-0000-00006C300000}"/>
    <cellStyle name="0_BP_Formats 6117 2 2 2 2 2 2" xfId="12413" xr:uid="{00000000-0005-0000-0000-00006D300000}"/>
    <cellStyle name="0_BP_Formats 6117 2 2 2 2 3" xfId="12414" xr:uid="{00000000-0005-0000-0000-00006E300000}"/>
    <cellStyle name="0_BP_Formats 6117 2 2 2 2 3 2" xfId="12415" xr:uid="{00000000-0005-0000-0000-00006F300000}"/>
    <cellStyle name="0_BP_Formats 6117 2 2 2 2 4" xfId="12416" xr:uid="{00000000-0005-0000-0000-000070300000}"/>
    <cellStyle name="0_BP_Formats 6117 2 2 2 3" xfId="12417" xr:uid="{00000000-0005-0000-0000-000071300000}"/>
    <cellStyle name="0_BP_Formats 6117 2 2 2 3 2" xfId="12418" xr:uid="{00000000-0005-0000-0000-000072300000}"/>
    <cellStyle name="0_BP_Formats 6117 2 2 2 3 2 2" xfId="12419" xr:uid="{00000000-0005-0000-0000-000073300000}"/>
    <cellStyle name="0_BP_Formats 6117 2 2 2 3 3" xfId="12420" xr:uid="{00000000-0005-0000-0000-000074300000}"/>
    <cellStyle name="0_BP_Formats 6117 2 2 2 3 3 2" xfId="12421" xr:uid="{00000000-0005-0000-0000-000075300000}"/>
    <cellStyle name="0_BP_Formats 6117 2 2 2 3 4" xfId="12422" xr:uid="{00000000-0005-0000-0000-000076300000}"/>
    <cellStyle name="0_BP_Formats 6117 2 2 2 4" xfId="12423" xr:uid="{00000000-0005-0000-0000-000077300000}"/>
    <cellStyle name="0_BP_Formats 6117 2 2 2 4 2" xfId="12424" xr:uid="{00000000-0005-0000-0000-000078300000}"/>
    <cellStyle name="0_BP_Formats 6117 2 2 2 5" xfId="12425" xr:uid="{00000000-0005-0000-0000-000079300000}"/>
    <cellStyle name="0_BP_Formats 6117 2 2 2 5 2" xfId="12426" xr:uid="{00000000-0005-0000-0000-00007A300000}"/>
    <cellStyle name="0_BP_Formats 6117 2 2 2 6" xfId="12427" xr:uid="{00000000-0005-0000-0000-00007B300000}"/>
    <cellStyle name="0_BP_Formats 6117 2 2 2 7" xfId="12428" xr:uid="{00000000-0005-0000-0000-00007C300000}"/>
    <cellStyle name="0_BP_Formats 6117 2 2 2 8" xfId="12429" xr:uid="{00000000-0005-0000-0000-00007D300000}"/>
    <cellStyle name="0_BP_Formats 6117 2 2 2 9" xfId="12430" xr:uid="{00000000-0005-0000-0000-00007E300000}"/>
    <cellStyle name="0_BP_Formats 6117 2 2 3" xfId="12431" xr:uid="{00000000-0005-0000-0000-00007F300000}"/>
    <cellStyle name="0_BP_Formats 6117 2 2 3 2" xfId="12432" xr:uid="{00000000-0005-0000-0000-000080300000}"/>
    <cellStyle name="0_BP_Formats 6117 2 2 3 2 2" xfId="12433" xr:uid="{00000000-0005-0000-0000-000081300000}"/>
    <cellStyle name="0_BP_Formats 6117 2 2 3 3" xfId="12434" xr:uid="{00000000-0005-0000-0000-000082300000}"/>
    <cellStyle name="0_BP_Formats 6117 2 2 3 3 2" xfId="12435" xr:uid="{00000000-0005-0000-0000-000083300000}"/>
    <cellStyle name="0_BP_Formats 6117 2 2 3 4" xfId="12436" xr:uid="{00000000-0005-0000-0000-000084300000}"/>
    <cellStyle name="0_BP_Formats 6117 2 2 4" xfId="12437" xr:uid="{00000000-0005-0000-0000-000085300000}"/>
    <cellStyle name="0_BP_Formats 6117 2 2 4 2" xfId="12438" xr:uid="{00000000-0005-0000-0000-000086300000}"/>
    <cellStyle name="0_BP_Formats 6117 2 2 4 2 2" xfId="12439" xr:uid="{00000000-0005-0000-0000-000087300000}"/>
    <cellStyle name="0_BP_Formats 6117 2 2 4 3" xfId="12440" xr:uid="{00000000-0005-0000-0000-000088300000}"/>
    <cellStyle name="0_BP_Formats 6117 2 2 4 3 2" xfId="12441" xr:uid="{00000000-0005-0000-0000-000089300000}"/>
    <cellStyle name="0_BP_Formats 6117 2 2 4 4" xfId="12442" xr:uid="{00000000-0005-0000-0000-00008A300000}"/>
    <cellStyle name="0_BP_Formats 6117 2 2 5" xfId="12443" xr:uid="{00000000-0005-0000-0000-00008B300000}"/>
    <cellStyle name="0_BP_Formats 6117 2 2 5 2" xfId="12444" xr:uid="{00000000-0005-0000-0000-00008C300000}"/>
    <cellStyle name="0_BP_Formats 6117 2 2 5 2 2" xfId="12445" xr:uid="{00000000-0005-0000-0000-00008D300000}"/>
    <cellStyle name="0_BP_Formats 6117 2 2 5 3" xfId="12446" xr:uid="{00000000-0005-0000-0000-00008E300000}"/>
    <cellStyle name="0_BP_Formats 6117 2 2 5 3 2" xfId="12447" xr:uid="{00000000-0005-0000-0000-00008F300000}"/>
    <cellStyle name="0_BP_Formats 6117 2 2 5 4" xfId="12448" xr:uid="{00000000-0005-0000-0000-000090300000}"/>
    <cellStyle name="0_BP_Formats 6117 2 2 6" xfId="12449" xr:uid="{00000000-0005-0000-0000-000091300000}"/>
    <cellStyle name="0_BP_Formats 6117 2 2 6 2" xfId="12450" xr:uid="{00000000-0005-0000-0000-000092300000}"/>
    <cellStyle name="0_BP_Formats 6117 2 2 7" xfId="12451" xr:uid="{00000000-0005-0000-0000-000093300000}"/>
    <cellStyle name="0_BP_Formats 6117 2 2 7 2" xfId="12452" xr:uid="{00000000-0005-0000-0000-000094300000}"/>
    <cellStyle name="0_BP_Formats 6117 2 2 8" xfId="12453" xr:uid="{00000000-0005-0000-0000-000095300000}"/>
    <cellStyle name="0_BP_Formats 6117 2 2 9" xfId="12454" xr:uid="{00000000-0005-0000-0000-000096300000}"/>
    <cellStyle name="0_BP_Formats 6117 2 3" xfId="12455" xr:uid="{00000000-0005-0000-0000-000097300000}"/>
    <cellStyle name="0_BP_Formats 6117 2 3 10" xfId="12456" xr:uid="{00000000-0005-0000-0000-000098300000}"/>
    <cellStyle name="0_BP_Formats 6117 2 3 11" xfId="12457" xr:uid="{00000000-0005-0000-0000-000099300000}"/>
    <cellStyle name="0_BP_Formats 6117 2 3 12" xfId="12458" xr:uid="{00000000-0005-0000-0000-00009A300000}"/>
    <cellStyle name="0_BP_Formats 6117 2 3 2" xfId="12459" xr:uid="{00000000-0005-0000-0000-00009B300000}"/>
    <cellStyle name="0_BP_Formats 6117 2 3 2 2" xfId="12460" xr:uid="{00000000-0005-0000-0000-00009C300000}"/>
    <cellStyle name="0_BP_Formats 6117 2 3 2 2 2" xfId="12461" xr:uid="{00000000-0005-0000-0000-00009D300000}"/>
    <cellStyle name="0_BP_Formats 6117 2 3 2 2 2 2" xfId="12462" xr:uid="{00000000-0005-0000-0000-00009E300000}"/>
    <cellStyle name="0_BP_Formats 6117 2 3 2 2 3" xfId="12463" xr:uid="{00000000-0005-0000-0000-00009F300000}"/>
    <cellStyle name="0_BP_Formats 6117 2 3 2 2 3 2" xfId="12464" xr:uid="{00000000-0005-0000-0000-0000A0300000}"/>
    <cellStyle name="0_BP_Formats 6117 2 3 2 2 4" xfId="12465" xr:uid="{00000000-0005-0000-0000-0000A1300000}"/>
    <cellStyle name="0_BP_Formats 6117 2 3 2 3" xfId="12466" xr:uid="{00000000-0005-0000-0000-0000A2300000}"/>
    <cellStyle name="0_BP_Formats 6117 2 3 2 3 2" xfId="12467" xr:uid="{00000000-0005-0000-0000-0000A3300000}"/>
    <cellStyle name="0_BP_Formats 6117 2 3 2 3 2 2" xfId="12468" xr:uid="{00000000-0005-0000-0000-0000A4300000}"/>
    <cellStyle name="0_BP_Formats 6117 2 3 2 3 3" xfId="12469" xr:uid="{00000000-0005-0000-0000-0000A5300000}"/>
    <cellStyle name="0_BP_Formats 6117 2 3 2 3 3 2" xfId="12470" xr:uid="{00000000-0005-0000-0000-0000A6300000}"/>
    <cellStyle name="0_BP_Formats 6117 2 3 2 3 4" xfId="12471" xr:uid="{00000000-0005-0000-0000-0000A7300000}"/>
    <cellStyle name="0_BP_Formats 6117 2 3 2 4" xfId="12472" xr:uid="{00000000-0005-0000-0000-0000A8300000}"/>
    <cellStyle name="0_BP_Formats 6117 2 3 2 4 2" xfId="12473" xr:uid="{00000000-0005-0000-0000-0000A9300000}"/>
    <cellStyle name="0_BP_Formats 6117 2 3 2 5" xfId="12474" xr:uid="{00000000-0005-0000-0000-0000AA300000}"/>
    <cellStyle name="0_BP_Formats 6117 2 3 2 5 2" xfId="12475" xr:uid="{00000000-0005-0000-0000-0000AB300000}"/>
    <cellStyle name="0_BP_Formats 6117 2 3 2 6" xfId="12476" xr:uid="{00000000-0005-0000-0000-0000AC300000}"/>
    <cellStyle name="0_BP_Formats 6117 2 3 2 7" xfId="12477" xr:uid="{00000000-0005-0000-0000-0000AD300000}"/>
    <cellStyle name="0_BP_Formats 6117 2 3 3" xfId="12478" xr:uid="{00000000-0005-0000-0000-0000AE300000}"/>
    <cellStyle name="0_BP_Formats 6117 2 3 3 2" xfId="12479" xr:uid="{00000000-0005-0000-0000-0000AF300000}"/>
    <cellStyle name="0_BP_Formats 6117 2 3 3 2 2" xfId="12480" xr:uid="{00000000-0005-0000-0000-0000B0300000}"/>
    <cellStyle name="0_BP_Formats 6117 2 3 3 3" xfId="12481" xr:uid="{00000000-0005-0000-0000-0000B1300000}"/>
    <cellStyle name="0_BP_Formats 6117 2 3 3 3 2" xfId="12482" xr:uid="{00000000-0005-0000-0000-0000B2300000}"/>
    <cellStyle name="0_BP_Formats 6117 2 3 3 4" xfId="12483" xr:uid="{00000000-0005-0000-0000-0000B3300000}"/>
    <cellStyle name="0_BP_Formats 6117 2 3 4" xfId="12484" xr:uid="{00000000-0005-0000-0000-0000B4300000}"/>
    <cellStyle name="0_BP_Formats 6117 2 3 4 2" xfId="12485" xr:uid="{00000000-0005-0000-0000-0000B5300000}"/>
    <cellStyle name="0_BP_Formats 6117 2 3 4 2 2" xfId="12486" xr:uid="{00000000-0005-0000-0000-0000B6300000}"/>
    <cellStyle name="0_BP_Formats 6117 2 3 4 3" xfId="12487" xr:uid="{00000000-0005-0000-0000-0000B7300000}"/>
    <cellStyle name="0_BP_Formats 6117 2 3 4 3 2" xfId="12488" xr:uid="{00000000-0005-0000-0000-0000B8300000}"/>
    <cellStyle name="0_BP_Formats 6117 2 3 4 4" xfId="12489" xr:uid="{00000000-0005-0000-0000-0000B9300000}"/>
    <cellStyle name="0_BP_Formats 6117 2 3 5" xfId="12490" xr:uid="{00000000-0005-0000-0000-0000BA300000}"/>
    <cellStyle name="0_BP_Formats 6117 2 3 5 2" xfId="12491" xr:uid="{00000000-0005-0000-0000-0000BB300000}"/>
    <cellStyle name="0_BP_Formats 6117 2 3 5 2 2" xfId="12492" xr:uid="{00000000-0005-0000-0000-0000BC300000}"/>
    <cellStyle name="0_BP_Formats 6117 2 3 5 3" xfId="12493" xr:uid="{00000000-0005-0000-0000-0000BD300000}"/>
    <cellStyle name="0_BP_Formats 6117 2 3 5 3 2" xfId="12494" xr:uid="{00000000-0005-0000-0000-0000BE300000}"/>
    <cellStyle name="0_BP_Formats 6117 2 3 5 4" xfId="12495" xr:uid="{00000000-0005-0000-0000-0000BF300000}"/>
    <cellStyle name="0_BP_Formats 6117 2 3 6" xfId="12496" xr:uid="{00000000-0005-0000-0000-0000C0300000}"/>
    <cellStyle name="0_BP_Formats 6117 2 3 6 2" xfId="12497" xr:uid="{00000000-0005-0000-0000-0000C1300000}"/>
    <cellStyle name="0_BP_Formats 6117 2 3 7" xfId="12498" xr:uid="{00000000-0005-0000-0000-0000C2300000}"/>
    <cellStyle name="0_BP_Formats 6117 2 3 7 2" xfId="12499" xr:uid="{00000000-0005-0000-0000-0000C3300000}"/>
    <cellStyle name="0_BP_Formats 6117 2 3 8" xfId="12500" xr:uid="{00000000-0005-0000-0000-0000C4300000}"/>
    <cellStyle name="0_BP_Formats 6117 2 3 9" xfId="12501" xr:uid="{00000000-0005-0000-0000-0000C5300000}"/>
    <cellStyle name="0_BP_Formats 6117 2 4" xfId="12502" xr:uid="{00000000-0005-0000-0000-0000C6300000}"/>
    <cellStyle name="0_BP_Formats 6117 2 4 2" xfId="12503" xr:uid="{00000000-0005-0000-0000-0000C7300000}"/>
    <cellStyle name="0_BP_Formats 6117 2 4 2 2" xfId="12504" xr:uid="{00000000-0005-0000-0000-0000C8300000}"/>
    <cellStyle name="0_BP_Formats 6117 2 4 2 2 2" xfId="12505" xr:uid="{00000000-0005-0000-0000-0000C9300000}"/>
    <cellStyle name="0_BP_Formats 6117 2 4 2 2 2 2" xfId="12506" xr:uid="{00000000-0005-0000-0000-0000CA300000}"/>
    <cellStyle name="0_BP_Formats 6117 2 4 2 2 3" xfId="12507" xr:uid="{00000000-0005-0000-0000-0000CB300000}"/>
    <cellStyle name="0_BP_Formats 6117 2 4 2 2 3 2" xfId="12508" xr:uid="{00000000-0005-0000-0000-0000CC300000}"/>
    <cellStyle name="0_BP_Formats 6117 2 4 2 2 4" xfId="12509" xr:uid="{00000000-0005-0000-0000-0000CD300000}"/>
    <cellStyle name="0_BP_Formats 6117 2 4 2 3" xfId="12510" xr:uid="{00000000-0005-0000-0000-0000CE300000}"/>
    <cellStyle name="0_BP_Formats 6117 2 4 2 3 2" xfId="12511" xr:uid="{00000000-0005-0000-0000-0000CF300000}"/>
    <cellStyle name="0_BP_Formats 6117 2 4 2 3 2 2" xfId="12512" xr:uid="{00000000-0005-0000-0000-0000D0300000}"/>
    <cellStyle name="0_BP_Formats 6117 2 4 2 3 3" xfId="12513" xr:uid="{00000000-0005-0000-0000-0000D1300000}"/>
    <cellStyle name="0_BP_Formats 6117 2 4 2 3 3 2" xfId="12514" xr:uid="{00000000-0005-0000-0000-0000D2300000}"/>
    <cellStyle name="0_BP_Formats 6117 2 4 2 3 4" xfId="12515" xr:uid="{00000000-0005-0000-0000-0000D3300000}"/>
    <cellStyle name="0_BP_Formats 6117 2 4 2 4" xfId="12516" xr:uid="{00000000-0005-0000-0000-0000D4300000}"/>
    <cellStyle name="0_BP_Formats 6117 2 4 2 4 2" xfId="12517" xr:uid="{00000000-0005-0000-0000-0000D5300000}"/>
    <cellStyle name="0_BP_Formats 6117 2 4 2 5" xfId="12518" xr:uid="{00000000-0005-0000-0000-0000D6300000}"/>
    <cellStyle name="0_BP_Formats 6117 2 4 2 5 2" xfId="12519" xr:uid="{00000000-0005-0000-0000-0000D7300000}"/>
    <cellStyle name="0_BP_Formats 6117 2 4 2 6" xfId="12520" xr:uid="{00000000-0005-0000-0000-0000D8300000}"/>
    <cellStyle name="0_BP_Formats 6117 2 4 3" xfId="12521" xr:uid="{00000000-0005-0000-0000-0000D9300000}"/>
    <cellStyle name="0_BP_Formats 6117 2 4 3 2" xfId="12522" xr:uid="{00000000-0005-0000-0000-0000DA300000}"/>
    <cellStyle name="0_BP_Formats 6117 2 4 3 2 2" xfId="12523" xr:uid="{00000000-0005-0000-0000-0000DB300000}"/>
    <cellStyle name="0_BP_Formats 6117 2 4 3 3" xfId="12524" xr:uid="{00000000-0005-0000-0000-0000DC300000}"/>
    <cellStyle name="0_BP_Formats 6117 2 4 3 3 2" xfId="12525" xr:uid="{00000000-0005-0000-0000-0000DD300000}"/>
    <cellStyle name="0_BP_Formats 6117 2 4 3 4" xfId="12526" xr:uid="{00000000-0005-0000-0000-0000DE300000}"/>
    <cellStyle name="0_BP_Formats 6117 2 4 4" xfId="12527" xr:uid="{00000000-0005-0000-0000-0000DF300000}"/>
    <cellStyle name="0_BP_Formats 6117 2 4 4 2" xfId="12528" xr:uid="{00000000-0005-0000-0000-0000E0300000}"/>
    <cellStyle name="0_BP_Formats 6117 2 4 4 2 2" xfId="12529" xr:uid="{00000000-0005-0000-0000-0000E1300000}"/>
    <cellStyle name="0_BP_Formats 6117 2 4 4 3" xfId="12530" xr:uid="{00000000-0005-0000-0000-0000E2300000}"/>
    <cellStyle name="0_BP_Formats 6117 2 4 4 3 2" xfId="12531" xr:uid="{00000000-0005-0000-0000-0000E3300000}"/>
    <cellStyle name="0_BP_Formats 6117 2 4 4 4" xfId="12532" xr:uid="{00000000-0005-0000-0000-0000E4300000}"/>
    <cellStyle name="0_BP_Formats 6117 2 4 5" xfId="12533" xr:uid="{00000000-0005-0000-0000-0000E5300000}"/>
    <cellStyle name="0_BP_Formats 6117 2 4 5 2" xfId="12534" xr:uid="{00000000-0005-0000-0000-0000E6300000}"/>
    <cellStyle name="0_BP_Formats 6117 2 4 5 2 2" xfId="12535" xr:uid="{00000000-0005-0000-0000-0000E7300000}"/>
    <cellStyle name="0_BP_Formats 6117 2 4 5 3" xfId="12536" xr:uid="{00000000-0005-0000-0000-0000E8300000}"/>
    <cellStyle name="0_BP_Formats 6117 2 4 5 3 2" xfId="12537" xr:uid="{00000000-0005-0000-0000-0000E9300000}"/>
    <cellStyle name="0_BP_Formats 6117 2 4 5 4" xfId="12538" xr:uid="{00000000-0005-0000-0000-0000EA300000}"/>
    <cellStyle name="0_BP_Formats 6117 2 4 6" xfId="12539" xr:uid="{00000000-0005-0000-0000-0000EB300000}"/>
    <cellStyle name="0_BP_Formats 6117 2 4 6 2" xfId="12540" xr:uid="{00000000-0005-0000-0000-0000EC300000}"/>
    <cellStyle name="0_BP_Formats 6117 2 4 7" xfId="12541" xr:uid="{00000000-0005-0000-0000-0000ED300000}"/>
    <cellStyle name="0_BP_Formats 6117 2 4 7 2" xfId="12542" xr:uid="{00000000-0005-0000-0000-0000EE300000}"/>
    <cellStyle name="0_BP_Formats 6117 2 4 8" xfId="12543" xr:uid="{00000000-0005-0000-0000-0000EF300000}"/>
    <cellStyle name="0_BP_Formats 6117 2 4 9" xfId="12544" xr:uid="{00000000-0005-0000-0000-0000F0300000}"/>
    <cellStyle name="0_BP_Formats 6117 2 5" xfId="12545" xr:uid="{00000000-0005-0000-0000-0000F1300000}"/>
    <cellStyle name="0_BP_Formats 6117 2 5 2" xfId="12546" xr:uid="{00000000-0005-0000-0000-0000F2300000}"/>
    <cellStyle name="0_BP_Formats 6117 2 5 2 2" xfId="12547" xr:uid="{00000000-0005-0000-0000-0000F3300000}"/>
    <cellStyle name="0_BP_Formats 6117 2 5 2 2 2" xfId="12548" xr:uid="{00000000-0005-0000-0000-0000F4300000}"/>
    <cellStyle name="0_BP_Formats 6117 2 5 2 2 2 2" xfId="12549" xr:uid="{00000000-0005-0000-0000-0000F5300000}"/>
    <cellStyle name="0_BP_Formats 6117 2 5 2 2 3" xfId="12550" xr:uid="{00000000-0005-0000-0000-0000F6300000}"/>
    <cellStyle name="0_BP_Formats 6117 2 5 2 2 3 2" xfId="12551" xr:uid="{00000000-0005-0000-0000-0000F7300000}"/>
    <cellStyle name="0_BP_Formats 6117 2 5 2 2 4" xfId="12552" xr:uid="{00000000-0005-0000-0000-0000F8300000}"/>
    <cellStyle name="0_BP_Formats 6117 2 5 2 3" xfId="12553" xr:uid="{00000000-0005-0000-0000-0000F9300000}"/>
    <cellStyle name="0_BP_Formats 6117 2 5 2 3 2" xfId="12554" xr:uid="{00000000-0005-0000-0000-0000FA300000}"/>
    <cellStyle name="0_BP_Formats 6117 2 5 2 3 2 2" xfId="12555" xr:uid="{00000000-0005-0000-0000-0000FB300000}"/>
    <cellStyle name="0_BP_Formats 6117 2 5 2 3 3" xfId="12556" xr:uid="{00000000-0005-0000-0000-0000FC300000}"/>
    <cellStyle name="0_BP_Formats 6117 2 5 2 3 3 2" xfId="12557" xr:uid="{00000000-0005-0000-0000-0000FD300000}"/>
    <cellStyle name="0_BP_Formats 6117 2 5 2 3 4" xfId="12558" xr:uid="{00000000-0005-0000-0000-0000FE300000}"/>
    <cellStyle name="0_BP_Formats 6117 2 5 2 4" xfId="12559" xr:uid="{00000000-0005-0000-0000-0000FF300000}"/>
    <cellStyle name="0_BP_Formats 6117 2 5 2 4 2" xfId="12560" xr:uid="{00000000-0005-0000-0000-000000310000}"/>
    <cellStyle name="0_BP_Formats 6117 2 5 2 5" xfId="12561" xr:uid="{00000000-0005-0000-0000-000001310000}"/>
    <cellStyle name="0_BP_Formats 6117 2 5 2 5 2" xfId="12562" xr:uid="{00000000-0005-0000-0000-000002310000}"/>
    <cellStyle name="0_BP_Formats 6117 2 5 2 6" xfId="12563" xr:uid="{00000000-0005-0000-0000-000003310000}"/>
    <cellStyle name="0_BP_Formats 6117 2 5 3" xfId="12564" xr:uid="{00000000-0005-0000-0000-000004310000}"/>
    <cellStyle name="0_BP_Formats 6117 2 5 3 2" xfId="12565" xr:uid="{00000000-0005-0000-0000-000005310000}"/>
    <cellStyle name="0_BP_Formats 6117 2 5 3 2 2" xfId="12566" xr:uid="{00000000-0005-0000-0000-000006310000}"/>
    <cellStyle name="0_BP_Formats 6117 2 5 3 3" xfId="12567" xr:uid="{00000000-0005-0000-0000-000007310000}"/>
    <cellStyle name="0_BP_Formats 6117 2 5 3 3 2" xfId="12568" xr:uid="{00000000-0005-0000-0000-000008310000}"/>
    <cellStyle name="0_BP_Formats 6117 2 5 3 4" xfId="12569" xr:uid="{00000000-0005-0000-0000-000009310000}"/>
    <cellStyle name="0_BP_Formats 6117 2 5 4" xfId="12570" xr:uid="{00000000-0005-0000-0000-00000A310000}"/>
    <cellStyle name="0_BP_Formats 6117 2 5 4 2" xfId="12571" xr:uid="{00000000-0005-0000-0000-00000B310000}"/>
    <cellStyle name="0_BP_Formats 6117 2 5 4 2 2" xfId="12572" xr:uid="{00000000-0005-0000-0000-00000C310000}"/>
    <cellStyle name="0_BP_Formats 6117 2 5 4 3" xfId="12573" xr:uid="{00000000-0005-0000-0000-00000D310000}"/>
    <cellStyle name="0_BP_Formats 6117 2 5 4 3 2" xfId="12574" xr:uid="{00000000-0005-0000-0000-00000E310000}"/>
    <cellStyle name="0_BP_Formats 6117 2 5 4 4" xfId="12575" xr:uid="{00000000-0005-0000-0000-00000F310000}"/>
    <cellStyle name="0_BP_Formats 6117 2 5 5" xfId="12576" xr:uid="{00000000-0005-0000-0000-000010310000}"/>
    <cellStyle name="0_BP_Formats 6117 2 5 5 2" xfId="12577" xr:uid="{00000000-0005-0000-0000-000011310000}"/>
    <cellStyle name="0_BP_Formats 6117 2 5 5 2 2" xfId="12578" xr:uid="{00000000-0005-0000-0000-000012310000}"/>
    <cellStyle name="0_BP_Formats 6117 2 5 5 3" xfId="12579" xr:uid="{00000000-0005-0000-0000-000013310000}"/>
    <cellStyle name="0_BP_Formats 6117 2 5 5 3 2" xfId="12580" xr:uid="{00000000-0005-0000-0000-000014310000}"/>
    <cellStyle name="0_BP_Formats 6117 2 5 5 4" xfId="12581" xr:uid="{00000000-0005-0000-0000-000015310000}"/>
    <cellStyle name="0_BP_Formats 6117 2 5 6" xfId="12582" xr:uid="{00000000-0005-0000-0000-000016310000}"/>
    <cellStyle name="0_BP_Formats 6117 2 5 6 2" xfId="12583" xr:uid="{00000000-0005-0000-0000-000017310000}"/>
    <cellStyle name="0_BP_Formats 6117 2 5 7" xfId="12584" xr:uid="{00000000-0005-0000-0000-000018310000}"/>
    <cellStyle name="0_BP_Formats 6117 2 5 7 2" xfId="12585" xr:uid="{00000000-0005-0000-0000-000019310000}"/>
    <cellStyle name="0_BP_Formats 6117 2 5 8" xfId="12586" xr:uid="{00000000-0005-0000-0000-00001A310000}"/>
    <cellStyle name="0_BP_Formats 6117 2 5 9" xfId="12587" xr:uid="{00000000-0005-0000-0000-00001B310000}"/>
    <cellStyle name="0_BP_Formats 6117 2 6" xfId="12588" xr:uid="{00000000-0005-0000-0000-00001C310000}"/>
    <cellStyle name="0_BP_Formats 6117 2 6 2" xfId="12589" xr:uid="{00000000-0005-0000-0000-00001D310000}"/>
    <cellStyle name="0_BP_Formats 6117 2 6 2 2" xfId="12590" xr:uid="{00000000-0005-0000-0000-00001E310000}"/>
    <cellStyle name="0_BP_Formats 6117 2 6 2 2 2" xfId="12591" xr:uid="{00000000-0005-0000-0000-00001F310000}"/>
    <cellStyle name="0_BP_Formats 6117 2 6 2 2 2 2" xfId="12592" xr:uid="{00000000-0005-0000-0000-000020310000}"/>
    <cellStyle name="0_BP_Formats 6117 2 6 2 2 3" xfId="12593" xr:uid="{00000000-0005-0000-0000-000021310000}"/>
    <cellStyle name="0_BP_Formats 6117 2 6 2 2 3 2" xfId="12594" xr:uid="{00000000-0005-0000-0000-000022310000}"/>
    <cellStyle name="0_BP_Formats 6117 2 6 2 2 4" xfId="12595" xr:uid="{00000000-0005-0000-0000-000023310000}"/>
    <cellStyle name="0_BP_Formats 6117 2 6 2 3" xfId="12596" xr:uid="{00000000-0005-0000-0000-000024310000}"/>
    <cellStyle name="0_BP_Formats 6117 2 6 2 3 2" xfId="12597" xr:uid="{00000000-0005-0000-0000-000025310000}"/>
    <cellStyle name="0_BP_Formats 6117 2 6 2 3 2 2" xfId="12598" xr:uid="{00000000-0005-0000-0000-000026310000}"/>
    <cellStyle name="0_BP_Formats 6117 2 6 2 3 3" xfId="12599" xr:uid="{00000000-0005-0000-0000-000027310000}"/>
    <cellStyle name="0_BP_Formats 6117 2 6 2 3 3 2" xfId="12600" xr:uid="{00000000-0005-0000-0000-000028310000}"/>
    <cellStyle name="0_BP_Formats 6117 2 6 2 3 4" xfId="12601" xr:uid="{00000000-0005-0000-0000-000029310000}"/>
    <cellStyle name="0_BP_Formats 6117 2 6 2 4" xfId="12602" xr:uid="{00000000-0005-0000-0000-00002A310000}"/>
    <cellStyle name="0_BP_Formats 6117 2 6 2 4 2" xfId="12603" xr:uid="{00000000-0005-0000-0000-00002B310000}"/>
    <cellStyle name="0_BP_Formats 6117 2 6 2 5" xfId="12604" xr:uid="{00000000-0005-0000-0000-00002C310000}"/>
    <cellStyle name="0_BP_Formats 6117 2 6 2 5 2" xfId="12605" xr:uid="{00000000-0005-0000-0000-00002D310000}"/>
    <cellStyle name="0_BP_Formats 6117 2 6 2 6" xfId="12606" xr:uid="{00000000-0005-0000-0000-00002E310000}"/>
    <cellStyle name="0_BP_Formats 6117 2 6 3" xfId="12607" xr:uid="{00000000-0005-0000-0000-00002F310000}"/>
    <cellStyle name="0_BP_Formats 6117 2 6 3 2" xfId="12608" xr:uid="{00000000-0005-0000-0000-000030310000}"/>
    <cellStyle name="0_BP_Formats 6117 2 6 3 2 2" xfId="12609" xr:uid="{00000000-0005-0000-0000-000031310000}"/>
    <cellStyle name="0_BP_Formats 6117 2 6 3 3" xfId="12610" xr:uid="{00000000-0005-0000-0000-000032310000}"/>
    <cellStyle name="0_BP_Formats 6117 2 6 3 3 2" xfId="12611" xr:uid="{00000000-0005-0000-0000-000033310000}"/>
    <cellStyle name="0_BP_Formats 6117 2 6 3 4" xfId="12612" xr:uid="{00000000-0005-0000-0000-000034310000}"/>
    <cellStyle name="0_BP_Formats 6117 2 6 4" xfId="12613" xr:uid="{00000000-0005-0000-0000-000035310000}"/>
    <cellStyle name="0_BP_Formats 6117 2 6 4 2" xfId="12614" xr:uid="{00000000-0005-0000-0000-000036310000}"/>
    <cellStyle name="0_BP_Formats 6117 2 6 4 2 2" xfId="12615" xr:uid="{00000000-0005-0000-0000-000037310000}"/>
    <cellStyle name="0_BP_Formats 6117 2 6 4 3" xfId="12616" xr:uid="{00000000-0005-0000-0000-000038310000}"/>
    <cellStyle name="0_BP_Formats 6117 2 6 4 3 2" xfId="12617" xr:uid="{00000000-0005-0000-0000-000039310000}"/>
    <cellStyle name="0_BP_Formats 6117 2 6 4 4" xfId="12618" xr:uid="{00000000-0005-0000-0000-00003A310000}"/>
    <cellStyle name="0_BP_Formats 6117 2 6 5" xfId="12619" xr:uid="{00000000-0005-0000-0000-00003B310000}"/>
    <cellStyle name="0_BP_Formats 6117 2 6 5 2" xfId="12620" xr:uid="{00000000-0005-0000-0000-00003C310000}"/>
    <cellStyle name="0_BP_Formats 6117 2 6 5 2 2" xfId="12621" xr:uid="{00000000-0005-0000-0000-00003D310000}"/>
    <cellStyle name="0_BP_Formats 6117 2 6 5 3" xfId="12622" xr:uid="{00000000-0005-0000-0000-00003E310000}"/>
    <cellStyle name="0_BP_Formats 6117 2 6 5 3 2" xfId="12623" xr:uid="{00000000-0005-0000-0000-00003F310000}"/>
    <cellStyle name="0_BP_Formats 6117 2 6 5 4" xfId="12624" xr:uid="{00000000-0005-0000-0000-000040310000}"/>
    <cellStyle name="0_BP_Formats 6117 2 6 6" xfId="12625" xr:uid="{00000000-0005-0000-0000-000041310000}"/>
    <cellStyle name="0_BP_Formats 6117 2 6 6 2" xfId="12626" xr:uid="{00000000-0005-0000-0000-000042310000}"/>
    <cellStyle name="0_BP_Formats 6117 2 6 7" xfId="12627" xr:uid="{00000000-0005-0000-0000-000043310000}"/>
    <cellStyle name="0_BP_Formats 6117 2 6 7 2" xfId="12628" xr:uid="{00000000-0005-0000-0000-000044310000}"/>
    <cellStyle name="0_BP_Formats 6117 2 6 8" xfId="12629" xr:uid="{00000000-0005-0000-0000-000045310000}"/>
    <cellStyle name="0_BP_Formats 6117 2 7" xfId="12630" xr:uid="{00000000-0005-0000-0000-000046310000}"/>
    <cellStyle name="0_BP_Formats 6117 2 7 2" xfId="12631" xr:uid="{00000000-0005-0000-0000-000047310000}"/>
    <cellStyle name="0_BP_Formats 6117 2 7 2 2" xfId="12632" xr:uid="{00000000-0005-0000-0000-000048310000}"/>
    <cellStyle name="0_BP_Formats 6117 2 7 2 2 2" xfId="12633" xr:uid="{00000000-0005-0000-0000-000049310000}"/>
    <cellStyle name="0_BP_Formats 6117 2 7 2 3" xfId="12634" xr:uid="{00000000-0005-0000-0000-00004A310000}"/>
    <cellStyle name="0_BP_Formats 6117 2 7 2 3 2" xfId="12635" xr:uid="{00000000-0005-0000-0000-00004B310000}"/>
    <cellStyle name="0_BP_Formats 6117 2 7 2 4" xfId="12636" xr:uid="{00000000-0005-0000-0000-00004C310000}"/>
    <cellStyle name="0_BP_Formats 6117 2 7 3" xfId="12637" xr:uid="{00000000-0005-0000-0000-00004D310000}"/>
    <cellStyle name="0_BP_Formats 6117 2 7 3 2" xfId="12638" xr:uid="{00000000-0005-0000-0000-00004E310000}"/>
    <cellStyle name="0_BP_Formats 6117 2 7 3 2 2" xfId="12639" xr:uid="{00000000-0005-0000-0000-00004F310000}"/>
    <cellStyle name="0_BP_Formats 6117 2 7 3 3" xfId="12640" xr:uid="{00000000-0005-0000-0000-000050310000}"/>
    <cellStyle name="0_BP_Formats 6117 2 7 3 3 2" xfId="12641" xr:uid="{00000000-0005-0000-0000-000051310000}"/>
    <cellStyle name="0_BP_Formats 6117 2 7 3 4" xfId="12642" xr:uid="{00000000-0005-0000-0000-000052310000}"/>
    <cellStyle name="0_BP_Formats 6117 2 7 4" xfId="12643" xr:uid="{00000000-0005-0000-0000-000053310000}"/>
    <cellStyle name="0_BP_Formats 6117 2 7 4 2" xfId="12644" xr:uid="{00000000-0005-0000-0000-000054310000}"/>
    <cellStyle name="0_BP_Formats 6117 2 7 5" xfId="12645" xr:uid="{00000000-0005-0000-0000-000055310000}"/>
    <cellStyle name="0_BP_Formats 6117 2 7 5 2" xfId="12646" xr:uid="{00000000-0005-0000-0000-000056310000}"/>
    <cellStyle name="0_BP_Formats 6117 2 7 6" xfId="12647" xr:uid="{00000000-0005-0000-0000-000057310000}"/>
    <cellStyle name="0_BP_Formats 6117 2 8" xfId="12648" xr:uid="{00000000-0005-0000-0000-000058310000}"/>
    <cellStyle name="0_BP_Formats 6117 2 8 2" xfId="12649" xr:uid="{00000000-0005-0000-0000-000059310000}"/>
    <cellStyle name="0_BP_Formats 6117 2 8 2 2" xfId="12650" xr:uid="{00000000-0005-0000-0000-00005A310000}"/>
    <cellStyle name="0_BP_Formats 6117 2 8 3" xfId="12651" xr:uid="{00000000-0005-0000-0000-00005B310000}"/>
    <cellStyle name="0_BP_Formats 6117 2 8 3 2" xfId="12652" xr:uid="{00000000-0005-0000-0000-00005C310000}"/>
    <cellStyle name="0_BP_Formats 6117 2 8 4" xfId="12653" xr:uid="{00000000-0005-0000-0000-00005D310000}"/>
    <cellStyle name="0_BP_Formats 6117 2 9" xfId="12654" xr:uid="{00000000-0005-0000-0000-00005E310000}"/>
    <cellStyle name="0_BP_Formats 6117 2 9 2" xfId="12655" xr:uid="{00000000-0005-0000-0000-00005F310000}"/>
    <cellStyle name="0_BP_Formats 6117 2 9 2 2" xfId="12656" xr:uid="{00000000-0005-0000-0000-000060310000}"/>
    <cellStyle name="0_BP_Formats 6117 2 9 3" xfId="12657" xr:uid="{00000000-0005-0000-0000-000061310000}"/>
    <cellStyle name="0_BP_Formats 6117 2 9 3 2" xfId="12658" xr:uid="{00000000-0005-0000-0000-000062310000}"/>
    <cellStyle name="0_BP_Formats 6117 2 9 4" xfId="12659" xr:uid="{00000000-0005-0000-0000-000063310000}"/>
    <cellStyle name="0_BP_Formats 6117 20" xfId="12660" xr:uid="{00000000-0005-0000-0000-000064310000}"/>
    <cellStyle name="0_BP_Formats 6117 21" xfId="12661" xr:uid="{00000000-0005-0000-0000-000065310000}"/>
    <cellStyle name="0_BP_Formats 6117 22" xfId="12662" xr:uid="{00000000-0005-0000-0000-000066310000}"/>
    <cellStyle name="0_BP_Formats 6117 23" xfId="12663" xr:uid="{00000000-0005-0000-0000-000067310000}"/>
    <cellStyle name="0_BP_Formats 6117 24" xfId="12664" xr:uid="{00000000-0005-0000-0000-000068310000}"/>
    <cellStyle name="0_BP_Formats 6117 25" xfId="12665" xr:uid="{00000000-0005-0000-0000-000069310000}"/>
    <cellStyle name="0_BP_Formats 6117 26" xfId="12666" xr:uid="{00000000-0005-0000-0000-00006A310000}"/>
    <cellStyle name="0_BP_Formats 6117 27" xfId="12667" xr:uid="{00000000-0005-0000-0000-00006B310000}"/>
    <cellStyle name="0_BP_Formats 6117 28" xfId="12668" xr:uid="{00000000-0005-0000-0000-00006C310000}"/>
    <cellStyle name="0_BP_Formats 6117 29" xfId="12669" xr:uid="{00000000-0005-0000-0000-00006D310000}"/>
    <cellStyle name="0_BP_Formats 6117 3" xfId="12670" xr:uid="{00000000-0005-0000-0000-00006E310000}"/>
    <cellStyle name="0_BP_Formats 6117 3 10" xfId="12671" xr:uid="{00000000-0005-0000-0000-00006F310000}"/>
    <cellStyle name="0_BP_Formats 6117 3 10 2" xfId="12672" xr:uid="{00000000-0005-0000-0000-000070310000}"/>
    <cellStyle name="0_BP_Formats 6117 3 10 2 2" xfId="12673" xr:uid="{00000000-0005-0000-0000-000071310000}"/>
    <cellStyle name="0_BP_Formats 6117 3 10 3" xfId="12674" xr:uid="{00000000-0005-0000-0000-000072310000}"/>
    <cellStyle name="0_BP_Formats 6117 3 10 3 2" xfId="12675" xr:uid="{00000000-0005-0000-0000-000073310000}"/>
    <cellStyle name="0_BP_Formats 6117 3 10 4" xfId="12676" xr:uid="{00000000-0005-0000-0000-000074310000}"/>
    <cellStyle name="0_BP_Formats 6117 3 11" xfId="12677" xr:uid="{00000000-0005-0000-0000-000075310000}"/>
    <cellStyle name="0_BP_Formats 6117 3 11 2" xfId="12678" xr:uid="{00000000-0005-0000-0000-000076310000}"/>
    <cellStyle name="0_BP_Formats 6117 3 12" xfId="12679" xr:uid="{00000000-0005-0000-0000-000077310000}"/>
    <cellStyle name="0_BP_Formats 6117 3 12 2" xfId="12680" xr:uid="{00000000-0005-0000-0000-000078310000}"/>
    <cellStyle name="0_BP_Formats 6117 3 13" xfId="12681" xr:uid="{00000000-0005-0000-0000-000079310000}"/>
    <cellStyle name="0_BP_Formats 6117 3 14" xfId="12682" xr:uid="{00000000-0005-0000-0000-00007A310000}"/>
    <cellStyle name="0_BP_Formats 6117 3 2" xfId="12683" xr:uid="{00000000-0005-0000-0000-00007B310000}"/>
    <cellStyle name="0_BP_Formats 6117 3 2 10" xfId="12684" xr:uid="{00000000-0005-0000-0000-00007C310000}"/>
    <cellStyle name="0_BP_Formats 6117 3 2 11" xfId="12685" xr:uid="{00000000-0005-0000-0000-00007D310000}"/>
    <cellStyle name="0_BP_Formats 6117 3 2 12" xfId="12686" xr:uid="{00000000-0005-0000-0000-00007E310000}"/>
    <cellStyle name="0_BP_Formats 6117 3 2 2" xfId="12687" xr:uid="{00000000-0005-0000-0000-00007F310000}"/>
    <cellStyle name="0_BP_Formats 6117 3 2 2 2" xfId="12688" xr:uid="{00000000-0005-0000-0000-000080310000}"/>
    <cellStyle name="0_BP_Formats 6117 3 2 2 2 2" xfId="12689" xr:uid="{00000000-0005-0000-0000-000081310000}"/>
    <cellStyle name="0_BP_Formats 6117 3 2 2 2 2 2" xfId="12690" xr:uid="{00000000-0005-0000-0000-000082310000}"/>
    <cellStyle name="0_BP_Formats 6117 3 2 2 2 3" xfId="12691" xr:uid="{00000000-0005-0000-0000-000083310000}"/>
    <cellStyle name="0_BP_Formats 6117 3 2 2 2 3 2" xfId="12692" xr:uid="{00000000-0005-0000-0000-000084310000}"/>
    <cellStyle name="0_BP_Formats 6117 3 2 2 2 4" xfId="12693" xr:uid="{00000000-0005-0000-0000-000085310000}"/>
    <cellStyle name="0_BP_Formats 6117 3 2 2 3" xfId="12694" xr:uid="{00000000-0005-0000-0000-000086310000}"/>
    <cellStyle name="0_BP_Formats 6117 3 2 2 3 2" xfId="12695" xr:uid="{00000000-0005-0000-0000-000087310000}"/>
    <cellStyle name="0_BP_Formats 6117 3 2 2 3 2 2" xfId="12696" xr:uid="{00000000-0005-0000-0000-000088310000}"/>
    <cellStyle name="0_BP_Formats 6117 3 2 2 3 3" xfId="12697" xr:uid="{00000000-0005-0000-0000-000089310000}"/>
    <cellStyle name="0_BP_Formats 6117 3 2 2 3 3 2" xfId="12698" xr:uid="{00000000-0005-0000-0000-00008A310000}"/>
    <cellStyle name="0_BP_Formats 6117 3 2 2 3 4" xfId="12699" xr:uid="{00000000-0005-0000-0000-00008B310000}"/>
    <cellStyle name="0_BP_Formats 6117 3 2 2 4" xfId="12700" xr:uid="{00000000-0005-0000-0000-00008C310000}"/>
    <cellStyle name="0_BP_Formats 6117 3 2 2 4 2" xfId="12701" xr:uid="{00000000-0005-0000-0000-00008D310000}"/>
    <cellStyle name="0_BP_Formats 6117 3 2 2 5" xfId="12702" xr:uid="{00000000-0005-0000-0000-00008E310000}"/>
    <cellStyle name="0_BP_Formats 6117 3 2 2 5 2" xfId="12703" xr:uid="{00000000-0005-0000-0000-00008F310000}"/>
    <cellStyle name="0_BP_Formats 6117 3 2 2 6" xfId="12704" xr:uid="{00000000-0005-0000-0000-000090310000}"/>
    <cellStyle name="0_BP_Formats 6117 3 2 3" xfId="12705" xr:uid="{00000000-0005-0000-0000-000091310000}"/>
    <cellStyle name="0_BP_Formats 6117 3 2 3 2" xfId="12706" xr:uid="{00000000-0005-0000-0000-000092310000}"/>
    <cellStyle name="0_BP_Formats 6117 3 2 3 2 2" xfId="12707" xr:uid="{00000000-0005-0000-0000-000093310000}"/>
    <cellStyle name="0_BP_Formats 6117 3 2 3 3" xfId="12708" xr:uid="{00000000-0005-0000-0000-000094310000}"/>
    <cellStyle name="0_BP_Formats 6117 3 2 3 3 2" xfId="12709" xr:uid="{00000000-0005-0000-0000-000095310000}"/>
    <cellStyle name="0_BP_Formats 6117 3 2 3 4" xfId="12710" xr:uid="{00000000-0005-0000-0000-000096310000}"/>
    <cellStyle name="0_BP_Formats 6117 3 2 4" xfId="12711" xr:uid="{00000000-0005-0000-0000-000097310000}"/>
    <cellStyle name="0_BP_Formats 6117 3 2 4 2" xfId="12712" xr:uid="{00000000-0005-0000-0000-000098310000}"/>
    <cellStyle name="0_BP_Formats 6117 3 2 4 2 2" xfId="12713" xr:uid="{00000000-0005-0000-0000-000099310000}"/>
    <cellStyle name="0_BP_Formats 6117 3 2 4 3" xfId="12714" xr:uid="{00000000-0005-0000-0000-00009A310000}"/>
    <cellStyle name="0_BP_Formats 6117 3 2 4 3 2" xfId="12715" xr:uid="{00000000-0005-0000-0000-00009B310000}"/>
    <cellStyle name="0_BP_Formats 6117 3 2 4 4" xfId="12716" xr:uid="{00000000-0005-0000-0000-00009C310000}"/>
    <cellStyle name="0_BP_Formats 6117 3 2 5" xfId="12717" xr:uid="{00000000-0005-0000-0000-00009D310000}"/>
    <cellStyle name="0_BP_Formats 6117 3 2 5 2" xfId="12718" xr:uid="{00000000-0005-0000-0000-00009E310000}"/>
    <cellStyle name="0_BP_Formats 6117 3 2 5 2 2" xfId="12719" xr:uid="{00000000-0005-0000-0000-00009F310000}"/>
    <cellStyle name="0_BP_Formats 6117 3 2 5 3" xfId="12720" xr:uid="{00000000-0005-0000-0000-0000A0310000}"/>
    <cellStyle name="0_BP_Formats 6117 3 2 5 3 2" xfId="12721" xr:uid="{00000000-0005-0000-0000-0000A1310000}"/>
    <cellStyle name="0_BP_Formats 6117 3 2 5 4" xfId="12722" xr:uid="{00000000-0005-0000-0000-0000A2310000}"/>
    <cellStyle name="0_BP_Formats 6117 3 2 6" xfId="12723" xr:uid="{00000000-0005-0000-0000-0000A3310000}"/>
    <cellStyle name="0_BP_Formats 6117 3 2 6 2" xfId="12724" xr:uid="{00000000-0005-0000-0000-0000A4310000}"/>
    <cellStyle name="0_BP_Formats 6117 3 2 7" xfId="12725" xr:uid="{00000000-0005-0000-0000-0000A5310000}"/>
    <cellStyle name="0_BP_Formats 6117 3 2 7 2" xfId="12726" xr:uid="{00000000-0005-0000-0000-0000A6310000}"/>
    <cellStyle name="0_BP_Formats 6117 3 2 8" xfId="12727" xr:uid="{00000000-0005-0000-0000-0000A7310000}"/>
    <cellStyle name="0_BP_Formats 6117 3 2 9" xfId="12728" xr:uid="{00000000-0005-0000-0000-0000A8310000}"/>
    <cellStyle name="0_BP_Formats 6117 3 3" xfId="12729" xr:uid="{00000000-0005-0000-0000-0000A9310000}"/>
    <cellStyle name="0_BP_Formats 6117 3 3 2" xfId="12730" xr:uid="{00000000-0005-0000-0000-0000AA310000}"/>
    <cellStyle name="0_BP_Formats 6117 3 3 2 2" xfId="12731" xr:uid="{00000000-0005-0000-0000-0000AB310000}"/>
    <cellStyle name="0_BP_Formats 6117 3 3 2 2 2" xfId="12732" xr:uid="{00000000-0005-0000-0000-0000AC310000}"/>
    <cellStyle name="0_BP_Formats 6117 3 3 2 2 2 2" xfId="12733" xr:uid="{00000000-0005-0000-0000-0000AD310000}"/>
    <cellStyle name="0_BP_Formats 6117 3 3 2 2 3" xfId="12734" xr:uid="{00000000-0005-0000-0000-0000AE310000}"/>
    <cellStyle name="0_BP_Formats 6117 3 3 2 2 3 2" xfId="12735" xr:uid="{00000000-0005-0000-0000-0000AF310000}"/>
    <cellStyle name="0_BP_Formats 6117 3 3 2 2 4" xfId="12736" xr:uid="{00000000-0005-0000-0000-0000B0310000}"/>
    <cellStyle name="0_BP_Formats 6117 3 3 2 3" xfId="12737" xr:uid="{00000000-0005-0000-0000-0000B1310000}"/>
    <cellStyle name="0_BP_Formats 6117 3 3 2 3 2" xfId="12738" xr:uid="{00000000-0005-0000-0000-0000B2310000}"/>
    <cellStyle name="0_BP_Formats 6117 3 3 2 3 2 2" xfId="12739" xr:uid="{00000000-0005-0000-0000-0000B3310000}"/>
    <cellStyle name="0_BP_Formats 6117 3 3 2 3 3" xfId="12740" xr:uid="{00000000-0005-0000-0000-0000B4310000}"/>
    <cellStyle name="0_BP_Formats 6117 3 3 2 3 3 2" xfId="12741" xr:uid="{00000000-0005-0000-0000-0000B5310000}"/>
    <cellStyle name="0_BP_Formats 6117 3 3 2 3 4" xfId="12742" xr:uid="{00000000-0005-0000-0000-0000B6310000}"/>
    <cellStyle name="0_BP_Formats 6117 3 3 2 4" xfId="12743" xr:uid="{00000000-0005-0000-0000-0000B7310000}"/>
    <cellStyle name="0_BP_Formats 6117 3 3 2 4 2" xfId="12744" xr:uid="{00000000-0005-0000-0000-0000B8310000}"/>
    <cellStyle name="0_BP_Formats 6117 3 3 2 5" xfId="12745" xr:uid="{00000000-0005-0000-0000-0000B9310000}"/>
    <cellStyle name="0_BP_Formats 6117 3 3 2 5 2" xfId="12746" xr:uid="{00000000-0005-0000-0000-0000BA310000}"/>
    <cellStyle name="0_BP_Formats 6117 3 3 2 6" xfId="12747" xr:uid="{00000000-0005-0000-0000-0000BB310000}"/>
    <cellStyle name="0_BP_Formats 6117 3 3 3" xfId="12748" xr:uid="{00000000-0005-0000-0000-0000BC310000}"/>
    <cellStyle name="0_BP_Formats 6117 3 3 3 2" xfId="12749" xr:uid="{00000000-0005-0000-0000-0000BD310000}"/>
    <cellStyle name="0_BP_Formats 6117 3 3 3 2 2" xfId="12750" xr:uid="{00000000-0005-0000-0000-0000BE310000}"/>
    <cellStyle name="0_BP_Formats 6117 3 3 3 3" xfId="12751" xr:uid="{00000000-0005-0000-0000-0000BF310000}"/>
    <cellStyle name="0_BP_Formats 6117 3 3 3 3 2" xfId="12752" xr:uid="{00000000-0005-0000-0000-0000C0310000}"/>
    <cellStyle name="0_BP_Formats 6117 3 3 3 4" xfId="12753" xr:uid="{00000000-0005-0000-0000-0000C1310000}"/>
    <cellStyle name="0_BP_Formats 6117 3 3 4" xfId="12754" xr:uid="{00000000-0005-0000-0000-0000C2310000}"/>
    <cellStyle name="0_BP_Formats 6117 3 3 4 2" xfId="12755" xr:uid="{00000000-0005-0000-0000-0000C3310000}"/>
    <cellStyle name="0_BP_Formats 6117 3 3 4 2 2" xfId="12756" xr:uid="{00000000-0005-0000-0000-0000C4310000}"/>
    <cellStyle name="0_BP_Formats 6117 3 3 4 3" xfId="12757" xr:uid="{00000000-0005-0000-0000-0000C5310000}"/>
    <cellStyle name="0_BP_Formats 6117 3 3 4 3 2" xfId="12758" xr:uid="{00000000-0005-0000-0000-0000C6310000}"/>
    <cellStyle name="0_BP_Formats 6117 3 3 4 4" xfId="12759" xr:uid="{00000000-0005-0000-0000-0000C7310000}"/>
    <cellStyle name="0_BP_Formats 6117 3 3 5" xfId="12760" xr:uid="{00000000-0005-0000-0000-0000C8310000}"/>
    <cellStyle name="0_BP_Formats 6117 3 3 5 2" xfId="12761" xr:uid="{00000000-0005-0000-0000-0000C9310000}"/>
    <cellStyle name="0_BP_Formats 6117 3 3 5 2 2" xfId="12762" xr:uid="{00000000-0005-0000-0000-0000CA310000}"/>
    <cellStyle name="0_BP_Formats 6117 3 3 5 3" xfId="12763" xr:uid="{00000000-0005-0000-0000-0000CB310000}"/>
    <cellStyle name="0_BP_Formats 6117 3 3 5 3 2" xfId="12764" xr:uid="{00000000-0005-0000-0000-0000CC310000}"/>
    <cellStyle name="0_BP_Formats 6117 3 3 5 4" xfId="12765" xr:uid="{00000000-0005-0000-0000-0000CD310000}"/>
    <cellStyle name="0_BP_Formats 6117 3 3 6" xfId="12766" xr:uid="{00000000-0005-0000-0000-0000CE310000}"/>
    <cellStyle name="0_BP_Formats 6117 3 3 6 2" xfId="12767" xr:uid="{00000000-0005-0000-0000-0000CF310000}"/>
    <cellStyle name="0_BP_Formats 6117 3 3 7" xfId="12768" xr:uid="{00000000-0005-0000-0000-0000D0310000}"/>
    <cellStyle name="0_BP_Formats 6117 3 3 7 2" xfId="12769" xr:uid="{00000000-0005-0000-0000-0000D1310000}"/>
    <cellStyle name="0_BP_Formats 6117 3 3 8" xfId="12770" xr:uid="{00000000-0005-0000-0000-0000D2310000}"/>
    <cellStyle name="0_BP_Formats 6117 3 4" xfId="12771" xr:uid="{00000000-0005-0000-0000-0000D3310000}"/>
    <cellStyle name="0_BP_Formats 6117 3 4 2" xfId="12772" xr:uid="{00000000-0005-0000-0000-0000D4310000}"/>
    <cellStyle name="0_BP_Formats 6117 3 4 2 2" xfId="12773" xr:uid="{00000000-0005-0000-0000-0000D5310000}"/>
    <cellStyle name="0_BP_Formats 6117 3 4 2 2 2" xfId="12774" xr:uid="{00000000-0005-0000-0000-0000D6310000}"/>
    <cellStyle name="0_BP_Formats 6117 3 4 2 2 2 2" xfId="12775" xr:uid="{00000000-0005-0000-0000-0000D7310000}"/>
    <cellStyle name="0_BP_Formats 6117 3 4 2 2 3" xfId="12776" xr:uid="{00000000-0005-0000-0000-0000D8310000}"/>
    <cellStyle name="0_BP_Formats 6117 3 4 2 2 3 2" xfId="12777" xr:uid="{00000000-0005-0000-0000-0000D9310000}"/>
    <cellStyle name="0_BP_Formats 6117 3 4 2 2 4" xfId="12778" xr:uid="{00000000-0005-0000-0000-0000DA310000}"/>
    <cellStyle name="0_BP_Formats 6117 3 4 2 3" xfId="12779" xr:uid="{00000000-0005-0000-0000-0000DB310000}"/>
    <cellStyle name="0_BP_Formats 6117 3 4 2 3 2" xfId="12780" xr:uid="{00000000-0005-0000-0000-0000DC310000}"/>
    <cellStyle name="0_BP_Formats 6117 3 4 2 3 2 2" xfId="12781" xr:uid="{00000000-0005-0000-0000-0000DD310000}"/>
    <cellStyle name="0_BP_Formats 6117 3 4 2 3 3" xfId="12782" xr:uid="{00000000-0005-0000-0000-0000DE310000}"/>
    <cellStyle name="0_BP_Formats 6117 3 4 2 3 3 2" xfId="12783" xr:uid="{00000000-0005-0000-0000-0000DF310000}"/>
    <cellStyle name="0_BP_Formats 6117 3 4 2 3 4" xfId="12784" xr:uid="{00000000-0005-0000-0000-0000E0310000}"/>
    <cellStyle name="0_BP_Formats 6117 3 4 2 4" xfId="12785" xr:uid="{00000000-0005-0000-0000-0000E1310000}"/>
    <cellStyle name="0_BP_Formats 6117 3 4 2 4 2" xfId="12786" xr:uid="{00000000-0005-0000-0000-0000E2310000}"/>
    <cellStyle name="0_BP_Formats 6117 3 4 2 5" xfId="12787" xr:uid="{00000000-0005-0000-0000-0000E3310000}"/>
    <cellStyle name="0_BP_Formats 6117 3 4 2 5 2" xfId="12788" xr:uid="{00000000-0005-0000-0000-0000E4310000}"/>
    <cellStyle name="0_BP_Formats 6117 3 4 2 6" xfId="12789" xr:uid="{00000000-0005-0000-0000-0000E5310000}"/>
    <cellStyle name="0_BP_Formats 6117 3 4 3" xfId="12790" xr:uid="{00000000-0005-0000-0000-0000E6310000}"/>
    <cellStyle name="0_BP_Formats 6117 3 4 3 2" xfId="12791" xr:uid="{00000000-0005-0000-0000-0000E7310000}"/>
    <cellStyle name="0_BP_Formats 6117 3 4 3 2 2" xfId="12792" xr:uid="{00000000-0005-0000-0000-0000E8310000}"/>
    <cellStyle name="0_BP_Formats 6117 3 4 3 3" xfId="12793" xr:uid="{00000000-0005-0000-0000-0000E9310000}"/>
    <cellStyle name="0_BP_Formats 6117 3 4 3 3 2" xfId="12794" xr:uid="{00000000-0005-0000-0000-0000EA310000}"/>
    <cellStyle name="0_BP_Formats 6117 3 4 3 4" xfId="12795" xr:uid="{00000000-0005-0000-0000-0000EB310000}"/>
    <cellStyle name="0_BP_Formats 6117 3 4 4" xfId="12796" xr:uid="{00000000-0005-0000-0000-0000EC310000}"/>
    <cellStyle name="0_BP_Formats 6117 3 4 4 2" xfId="12797" xr:uid="{00000000-0005-0000-0000-0000ED310000}"/>
    <cellStyle name="0_BP_Formats 6117 3 4 4 2 2" xfId="12798" xr:uid="{00000000-0005-0000-0000-0000EE310000}"/>
    <cellStyle name="0_BP_Formats 6117 3 4 4 3" xfId="12799" xr:uid="{00000000-0005-0000-0000-0000EF310000}"/>
    <cellStyle name="0_BP_Formats 6117 3 4 4 3 2" xfId="12800" xr:uid="{00000000-0005-0000-0000-0000F0310000}"/>
    <cellStyle name="0_BP_Formats 6117 3 4 4 4" xfId="12801" xr:uid="{00000000-0005-0000-0000-0000F1310000}"/>
    <cellStyle name="0_BP_Formats 6117 3 4 5" xfId="12802" xr:uid="{00000000-0005-0000-0000-0000F2310000}"/>
    <cellStyle name="0_BP_Formats 6117 3 4 5 2" xfId="12803" xr:uid="{00000000-0005-0000-0000-0000F3310000}"/>
    <cellStyle name="0_BP_Formats 6117 3 4 5 2 2" xfId="12804" xr:uid="{00000000-0005-0000-0000-0000F4310000}"/>
    <cellStyle name="0_BP_Formats 6117 3 4 5 3" xfId="12805" xr:uid="{00000000-0005-0000-0000-0000F5310000}"/>
    <cellStyle name="0_BP_Formats 6117 3 4 5 3 2" xfId="12806" xr:uid="{00000000-0005-0000-0000-0000F6310000}"/>
    <cellStyle name="0_BP_Formats 6117 3 4 5 4" xfId="12807" xr:uid="{00000000-0005-0000-0000-0000F7310000}"/>
    <cellStyle name="0_BP_Formats 6117 3 4 6" xfId="12808" xr:uid="{00000000-0005-0000-0000-0000F8310000}"/>
    <cellStyle name="0_BP_Formats 6117 3 4 6 2" xfId="12809" xr:uid="{00000000-0005-0000-0000-0000F9310000}"/>
    <cellStyle name="0_BP_Formats 6117 3 4 7" xfId="12810" xr:uid="{00000000-0005-0000-0000-0000FA310000}"/>
    <cellStyle name="0_BP_Formats 6117 3 4 7 2" xfId="12811" xr:uid="{00000000-0005-0000-0000-0000FB310000}"/>
    <cellStyle name="0_BP_Formats 6117 3 4 8" xfId="12812" xr:uid="{00000000-0005-0000-0000-0000FC310000}"/>
    <cellStyle name="0_BP_Formats 6117 3 5" xfId="12813" xr:uid="{00000000-0005-0000-0000-0000FD310000}"/>
    <cellStyle name="0_BP_Formats 6117 3 5 2" xfId="12814" xr:uid="{00000000-0005-0000-0000-0000FE310000}"/>
    <cellStyle name="0_BP_Formats 6117 3 5 2 2" xfId="12815" xr:uid="{00000000-0005-0000-0000-0000FF310000}"/>
    <cellStyle name="0_BP_Formats 6117 3 5 2 2 2" xfId="12816" xr:uid="{00000000-0005-0000-0000-000000320000}"/>
    <cellStyle name="0_BP_Formats 6117 3 5 2 2 2 2" xfId="12817" xr:uid="{00000000-0005-0000-0000-000001320000}"/>
    <cellStyle name="0_BP_Formats 6117 3 5 2 2 3" xfId="12818" xr:uid="{00000000-0005-0000-0000-000002320000}"/>
    <cellStyle name="0_BP_Formats 6117 3 5 2 2 3 2" xfId="12819" xr:uid="{00000000-0005-0000-0000-000003320000}"/>
    <cellStyle name="0_BP_Formats 6117 3 5 2 2 4" xfId="12820" xr:uid="{00000000-0005-0000-0000-000004320000}"/>
    <cellStyle name="0_BP_Formats 6117 3 5 2 3" xfId="12821" xr:uid="{00000000-0005-0000-0000-000005320000}"/>
    <cellStyle name="0_BP_Formats 6117 3 5 2 3 2" xfId="12822" xr:uid="{00000000-0005-0000-0000-000006320000}"/>
    <cellStyle name="0_BP_Formats 6117 3 5 2 3 2 2" xfId="12823" xr:uid="{00000000-0005-0000-0000-000007320000}"/>
    <cellStyle name="0_BP_Formats 6117 3 5 2 3 3" xfId="12824" xr:uid="{00000000-0005-0000-0000-000008320000}"/>
    <cellStyle name="0_BP_Formats 6117 3 5 2 3 3 2" xfId="12825" xr:uid="{00000000-0005-0000-0000-000009320000}"/>
    <cellStyle name="0_BP_Formats 6117 3 5 2 3 4" xfId="12826" xr:uid="{00000000-0005-0000-0000-00000A320000}"/>
    <cellStyle name="0_BP_Formats 6117 3 5 2 4" xfId="12827" xr:uid="{00000000-0005-0000-0000-00000B320000}"/>
    <cellStyle name="0_BP_Formats 6117 3 5 2 4 2" xfId="12828" xr:uid="{00000000-0005-0000-0000-00000C320000}"/>
    <cellStyle name="0_BP_Formats 6117 3 5 2 5" xfId="12829" xr:uid="{00000000-0005-0000-0000-00000D320000}"/>
    <cellStyle name="0_BP_Formats 6117 3 5 2 5 2" xfId="12830" xr:uid="{00000000-0005-0000-0000-00000E320000}"/>
    <cellStyle name="0_BP_Formats 6117 3 5 2 6" xfId="12831" xr:uid="{00000000-0005-0000-0000-00000F320000}"/>
    <cellStyle name="0_BP_Formats 6117 3 5 3" xfId="12832" xr:uid="{00000000-0005-0000-0000-000010320000}"/>
    <cellStyle name="0_BP_Formats 6117 3 5 3 2" xfId="12833" xr:uid="{00000000-0005-0000-0000-000011320000}"/>
    <cellStyle name="0_BP_Formats 6117 3 5 3 2 2" xfId="12834" xr:uid="{00000000-0005-0000-0000-000012320000}"/>
    <cellStyle name="0_BP_Formats 6117 3 5 3 3" xfId="12835" xr:uid="{00000000-0005-0000-0000-000013320000}"/>
    <cellStyle name="0_BP_Formats 6117 3 5 3 3 2" xfId="12836" xr:uid="{00000000-0005-0000-0000-000014320000}"/>
    <cellStyle name="0_BP_Formats 6117 3 5 3 4" xfId="12837" xr:uid="{00000000-0005-0000-0000-000015320000}"/>
    <cellStyle name="0_BP_Formats 6117 3 5 4" xfId="12838" xr:uid="{00000000-0005-0000-0000-000016320000}"/>
    <cellStyle name="0_BP_Formats 6117 3 5 4 2" xfId="12839" xr:uid="{00000000-0005-0000-0000-000017320000}"/>
    <cellStyle name="0_BP_Formats 6117 3 5 4 2 2" xfId="12840" xr:uid="{00000000-0005-0000-0000-000018320000}"/>
    <cellStyle name="0_BP_Formats 6117 3 5 4 3" xfId="12841" xr:uid="{00000000-0005-0000-0000-000019320000}"/>
    <cellStyle name="0_BP_Formats 6117 3 5 4 3 2" xfId="12842" xr:uid="{00000000-0005-0000-0000-00001A320000}"/>
    <cellStyle name="0_BP_Formats 6117 3 5 4 4" xfId="12843" xr:uid="{00000000-0005-0000-0000-00001B320000}"/>
    <cellStyle name="0_BP_Formats 6117 3 5 5" xfId="12844" xr:uid="{00000000-0005-0000-0000-00001C320000}"/>
    <cellStyle name="0_BP_Formats 6117 3 5 5 2" xfId="12845" xr:uid="{00000000-0005-0000-0000-00001D320000}"/>
    <cellStyle name="0_BP_Formats 6117 3 5 5 2 2" xfId="12846" xr:uid="{00000000-0005-0000-0000-00001E320000}"/>
    <cellStyle name="0_BP_Formats 6117 3 5 5 3" xfId="12847" xr:uid="{00000000-0005-0000-0000-00001F320000}"/>
    <cellStyle name="0_BP_Formats 6117 3 5 5 3 2" xfId="12848" xr:uid="{00000000-0005-0000-0000-000020320000}"/>
    <cellStyle name="0_BP_Formats 6117 3 5 5 4" xfId="12849" xr:uid="{00000000-0005-0000-0000-000021320000}"/>
    <cellStyle name="0_BP_Formats 6117 3 5 6" xfId="12850" xr:uid="{00000000-0005-0000-0000-000022320000}"/>
    <cellStyle name="0_BP_Formats 6117 3 5 6 2" xfId="12851" xr:uid="{00000000-0005-0000-0000-000023320000}"/>
    <cellStyle name="0_BP_Formats 6117 3 5 7" xfId="12852" xr:uid="{00000000-0005-0000-0000-000024320000}"/>
    <cellStyle name="0_BP_Formats 6117 3 5 7 2" xfId="12853" xr:uid="{00000000-0005-0000-0000-000025320000}"/>
    <cellStyle name="0_BP_Formats 6117 3 5 8" xfId="12854" xr:uid="{00000000-0005-0000-0000-000026320000}"/>
    <cellStyle name="0_BP_Formats 6117 3 6" xfId="12855" xr:uid="{00000000-0005-0000-0000-000027320000}"/>
    <cellStyle name="0_BP_Formats 6117 3 6 2" xfId="12856" xr:uid="{00000000-0005-0000-0000-000028320000}"/>
    <cellStyle name="0_BP_Formats 6117 3 6 2 2" xfId="12857" xr:uid="{00000000-0005-0000-0000-000029320000}"/>
    <cellStyle name="0_BP_Formats 6117 3 6 2 2 2" xfId="12858" xr:uid="{00000000-0005-0000-0000-00002A320000}"/>
    <cellStyle name="0_BP_Formats 6117 3 6 2 2 2 2" xfId="12859" xr:uid="{00000000-0005-0000-0000-00002B320000}"/>
    <cellStyle name="0_BP_Formats 6117 3 6 2 2 3" xfId="12860" xr:uid="{00000000-0005-0000-0000-00002C320000}"/>
    <cellStyle name="0_BP_Formats 6117 3 6 2 2 3 2" xfId="12861" xr:uid="{00000000-0005-0000-0000-00002D320000}"/>
    <cellStyle name="0_BP_Formats 6117 3 6 2 2 4" xfId="12862" xr:uid="{00000000-0005-0000-0000-00002E320000}"/>
    <cellStyle name="0_BP_Formats 6117 3 6 2 3" xfId="12863" xr:uid="{00000000-0005-0000-0000-00002F320000}"/>
    <cellStyle name="0_BP_Formats 6117 3 6 2 3 2" xfId="12864" xr:uid="{00000000-0005-0000-0000-000030320000}"/>
    <cellStyle name="0_BP_Formats 6117 3 6 2 3 2 2" xfId="12865" xr:uid="{00000000-0005-0000-0000-000031320000}"/>
    <cellStyle name="0_BP_Formats 6117 3 6 2 3 3" xfId="12866" xr:uid="{00000000-0005-0000-0000-000032320000}"/>
    <cellStyle name="0_BP_Formats 6117 3 6 2 3 3 2" xfId="12867" xr:uid="{00000000-0005-0000-0000-000033320000}"/>
    <cellStyle name="0_BP_Formats 6117 3 6 2 3 4" xfId="12868" xr:uid="{00000000-0005-0000-0000-000034320000}"/>
    <cellStyle name="0_BP_Formats 6117 3 6 2 4" xfId="12869" xr:uid="{00000000-0005-0000-0000-000035320000}"/>
    <cellStyle name="0_BP_Formats 6117 3 6 2 4 2" xfId="12870" xr:uid="{00000000-0005-0000-0000-000036320000}"/>
    <cellStyle name="0_BP_Formats 6117 3 6 2 5" xfId="12871" xr:uid="{00000000-0005-0000-0000-000037320000}"/>
    <cellStyle name="0_BP_Formats 6117 3 6 2 5 2" xfId="12872" xr:uid="{00000000-0005-0000-0000-000038320000}"/>
    <cellStyle name="0_BP_Formats 6117 3 6 2 6" xfId="12873" xr:uid="{00000000-0005-0000-0000-000039320000}"/>
    <cellStyle name="0_BP_Formats 6117 3 6 3" xfId="12874" xr:uid="{00000000-0005-0000-0000-00003A320000}"/>
    <cellStyle name="0_BP_Formats 6117 3 6 3 2" xfId="12875" xr:uid="{00000000-0005-0000-0000-00003B320000}"/>
    <cellStyle name="0_BP_Formats 6117 3 6 3 2 2" xfId="12876" xr:uid="{00000000-0005-0000-0000-00003C320000}"/>
    <cellStyle name="0_BP_Formats 6117 3 6 3 3" xfId="12877" xr:uid="{00000000-0005-0000-0000-00003D320000}"/>
    <cellStyle name="0_BP_Formats 6117 3 6 3 3 2" xfId="12878" xr:uid="{00000000-0005-0000-0000-00003E320000}"/>
    <cellStyle name="0_BP_Formats 6117 3 6 3 4" xfId="12879" xr:uid="{00000000-0005-0000-0000-00003F320000}"/>
    <cellStyle name="0_BP_Formats 6117 3 6 4" xfId="12880" xr:uid="{00000000-0005-0000-0000-000040320000}"/>
    <cellStyle name="0_BP_Formats 6117 3 6 4 2" xfId="12881" xr:uid="{00000000-0005-0000-0000-000041320000}"/>
    <cellStyle name="0_BP_Formats 6117 3 6 4 2 2" xfId="12882" xr:uid="{00000000-0005-0000-0000-000042320000}"/>
    <cellStyle name="0_BP_Formats 6117 3 6 4 3" xfId="12883" xr:uid="{00000000-0005-0000-0000-000043320000}"/>
    <cellStyle name="0_BP_Formats 6117 3 6 4 3 2" xfId="12884" xr:uid="{00000000-0005-0000-0000-000044320000}"/>
    <cellStyle name="0_BP_Formats 6117 3 6 4 4" xfId="12885" xr:uid="{00000000-0005-0000-0000-000045320000}"/>
    <cellStyle name="0_BP_Formats 6117 3 6 5" xfId="12886" xr:uid="{00000000-0005-0000-0000-000046320000}"/>
    <cellStyle name="0_BP_Formats 6117 3 6 5 2" xfId="12887" xr:uid="{00000000-0005-0000-0000-000047320000}"/>
    <cellStyle name="0_BP_Formats 6117 3 6 5 2 2" xfId="12888" xr:uid="{00000000-0005-0000-0000-000048320000}"/>
    <cellStyle name="0_BP_Formats 6117 3 6 5 3" xfId="12889" xr:uid="{00000000-0005-0000-0000-000049320000}"/>
    <cellStyle name="0_BP_Formats 6117 3 6 5 3 2" xfId="12890" xr:uid="{00000000-0005-0000-0000-00004A320000}"/>
    <cellStyle name="0_BP_Formats 6117 3 6 5 4" xfId="12891" xr:uid="{00000000-0005-0000-0000-00004B320000}"/>
    <cellStyle name="0_BP_Formats 6117 3 6 6" xfId="12892" xr:uid="{00000000-0005-0000-0000-00004C320000}"/>
    <cellStyle name="0_BP_Formats 6117 3 6 6 2" xfId="12893" xr:uid="{00000000-0005-0000-0000-00004D320000}"/>
    <cellStyle name="0_BP_Formats 6117 3 6 7" xfId="12894" xr:uid="{00000000-0005-0000-0000-00004E320000}"/>
    <cellStyle name="0_BP_Formats 6117 3 6 7 2" xfId="12895" xr:uid="{00000000-0005-0000-0000-00004F320000}"/>
    <cellStyle name="0_BP_Formats 6117 3 6 8" xfId="12896" xr:uid="{00000000-0005-0000-0000-000050320000}"/>
    <cellStyle name="0_BP_Formats 6117 3 7" xfId="12897" xr:uid="{00000000-0005-0000-0000-000051320000}"/>
    <cellStyle name="0_BP_Formats 6117 3 7 2" xfId="12898" xr:uid="{00000000-0005-0000-0000-000052320000}"/>
    <cellStyle name="0_BP_Formats 6117 3 7 2 2" xfId="12899" xr:uid="{00000000-0005-0000-0000-000053320000}"/>
    <cellStyle name="0_BP_Formats 6117 3 7 2 2 2" xfId="12900" xr:uid="{00000000-0005-0000-0000-000054320000}"/>
    <cellStyle name="0_BP_Formats 6117 3 7 2 3" xfId="12901" xr:uid="{00000000-0005-0000-0000-000055320000}"/>
    <cellStyle name="0_BP_Formats 6117 3 7 2 3 2" xfId="12902" xr:uid="{00000000-0005-0000-0000-000056320000}"/>
    <cellStyle name="0_BP_Formats 6117 3 7 2 4" xfId="12903" xr:uid="{00000000-0005-0000-0000-000057320000}"/>
    <cellStyle name="0_BP_Formats 6117 3 7 3" xfId="12904" xr:uid="{00000000-0005-0000-0000-000058320000}"/>
    <cellStyle name="0_BP_Formats 6117 3 7 3 2" xfId="12905" xr:uid="{00000000-0005-0000-0000-000059320000}"/>
    <cellStyle name="0_BP_Formats 6117 3 7 3 2 2" xfId="12906" xr:uid="{00000000-0005-0000-0000-00005A320000}"/>
    <cellStyle name="0_BP_Formats 6117 3 7 3 3" xfId="12907" xr:uid="{00000000-0005-0000-0000-00005B320000}"/>
    <cellStyle name="0_BP_Formats 6117 3 7 3 3 2" xfId="12908" xr:uid="{00000000-0005-0000-0000-00005C320000}"/>
    <cellStyle name="0_BP_Formats 6117 3 7 3 4" xfId="12909" xr:uid="{00000000-0005-0000-0000-00005D320000}"/>
    <cellStyle name="0_BP_Formats 6117 3 7 4" xfId="12910" xr:uid="{00000000-0005-0000-0000-00005E320000}"/>
    <cellStyle name="0_BP_Formats 6117 3 7 4 2" xfId="12911" xr:uid="{00000000-0005-0000-0000-00005F320000}"/>
    <cellStyle name="0_BP_Formats 6117 3 7 5" xfId="12912" xr:uid="{00000000-0005-0000-0000-000060320000}"/>
    <cellStyle name="0_BP_Formats 6117 3 7 5 2" xfId="12913" xr:uid="{00000000-0005-0000-0000-000061320000}"/>
    <cellStyle name="0_BP_Formats 6117 3 7 6" xfId="12914" xr:uid="{00000000-0005-0000-0000-000062320000}"/>
    <cellStyle name="0_BP_Formats 6117 3 8" xfId="12915" xr:uid="{00000000-0005-0000-0000-000063320000}"/>
    <cellStyle name="0_BP_Formats 6117 3 8 2" xfId="12916" xr:uid="{00000000-0005-0000-0000-000064320000}"/>
    <cellStyle name="0_BP_Formats 6117 3 8 2 2" xfId="12917" xr:uid="{00000000-0005-0000-0000-000065320000}"/>
    <cellStyle name="0_BP_Formats 6117 3 8 3" xfId="12918" xr:uid="{00000000-0005-0000-0000-000066320000}"/>
    <cellStyle name="0_BP_Formats 6117 3 8 3 2" xfId="12919" xr:uid="{00000000-0005-0000-0000-000067320000}"/>
    <cellStyle name="0_BP_Formats 6117 3 8 4" xfId="12920" xr:uid="{00000000-0005-0000-0000-000068320000}"/>
    <cellStyle name="0_BP_Formats 6117 3 9" xfId="12921" xr:uid="{00000000-0005-0000-0000-000069320000}"/>
    <cellStyle name="0_BP_Formats 6117 3 9 2" xfId="12922" xr:uid="{00000000-0005-0000-0000-00006A320000}"/>
    <cellStyle name="0_BP_Formats 6117 3 9 2 2" xfId="12923" xr:uid="{00000000-0005-0000-0000-00006B320000}"/>
    <cellStyle name="0_BP_Formats 6117 3 9 3" xfId="12924" xr:uid="{00000000-0005-0000-0000-00006C320000}"/>
    <cellStyle name="0_BP_Formats 6117 3 9 3 2" xfId="12925" xr:uid="{00000000-0005-0000-0000-00006D320000}"/>
    <cellStyle name="0_BP_Formats 6117 3 9 4" xfId="12926" xr:uid="{00000000-0005-0000-0000-00006E320000}"/>
    <cellStyle name="0_BP_Formats 6117 30" xfId="12927" xr:uid="{00000000-0005-0000-0000-00006F320000}"/>
    <cellStyle name="0_BP_Formats 6117 31" xfId="12928" xr:uid="{00000000-0005-0000-0000-000070320000}"/>
    <cellStyle name="0_BP_Formats 6117 32" xfId="12929" xr:uid="{00000000-0005-0000-0000-000071320000}"/>
    <cellStyle name="0_BP_Formats 6117 33" xfId="12930" xr:uid="{00000000-0005-0000-0000-000072320000}"/>
    <cellStyle name="0_BP_Formats 6117 34" xfId="12931" xr:uid="{00000000-0005-0000-0000-000073320000}"/>
    <cellStyle name="0_BP_Formats 6117 35" xfId="12932" xr:uid="{00000000-0005-0000-0000-000074320000}"/>
    <cellStyle name="0_BP_Formats 6117 36" xfId="12933" xr:uid="{00000000-0005-0000-0000-000075320000}"/>
    <cellStyle name="0_BP_Formats 6117 37" xfId="12934" xr:uid="{00000000-0005-0000-0000-000076320000}"/>
    <cellStyle name="0_BP_Formats 6117 38" xfId="12935" xr:uid="{00000000-0005-0000-0000-000077320000}"/>
    <cellStyle name="0_BP_Formats 6117 39" xfId="12936" xr:uid="{00000000-0005-0000-0000-000078320000}"/>
    <cellStyle name="0_BP_Formats 6117 4" xfId="12937" xr:uid="{00000000-0005-0000-0000-000079320000}"/>
    <cellStyle name="0_BP_Formats 6117 4 10" xfId="12938" xr:uid="{00000000-0005-0000-0000-00007A320000}"/>
    <cellStyle name="0_BP_Formats 6117 4 10 2" xfId="12939" xr:uid="{00000000-0005-0000-0000-00007B320000}"/>
    <cellStyle name="0_BP_Formats 6117 4 10 2 2" xfId="12940" xr:uid="{00000000-0005-0000-0000-00007C320000}"/>
    <cellStyle name="0_BP_Formats 6117 4 10 3" xfId="12941" xr:uid="{00000000-0005-0000-0000-00007D320000}"/>
    <cellStyle name="0_BP_Formats 6117 4 10 3 2" xfId="12942" xr:uid="{00000000-0005-0000-0000-00007E320000}"/>
    <cellStyle name="0_BP_Formats 6117 4 10 4" xfId="12943" xr:uid="{00000000-0005-0000-0000-00007F320000}"/>
    <cellStyle name="0_BP_Formats 6117 4 11" xfId="12944" xr:uid="{00000000-0005-0000-0000-000080320000}"/>
    <cellStyle name="0_BP_Formats 6117 4 11 2" xfId="12945" xr:uid="{00000000-0005-0000-0000-000081320000}"/>
    <cellStyle name="0_BP_Formats 6117 4 12" xfId="12946" xr:uid="{00000000-0005-0000-0000-000082320000}"/>
    <cellStyle name="0_BP_Formats 6117 4 12 2" xfId="12947" xr:uid="{00000000-0005-0000-0000-000083320000}"/>
    <cellStyle name="0_BP_Formats 6117 4 13" xfId="12948" xr:uid="{00000000-0005-0000-0000-000084320000}"/>
    <cellStyle name="0_BP_Formats 6117 4 14" xfId="12949" xr:uid="{00000000-0005-0000-0000-000085320000}"/>
    <cellStyle name="0_BP_Formats 6117 4 2" xfId="12950" xr:uid="{00000000-0005-0000-0000-000086320000}"/>
    <cellStyle name="0_BP_Formats 6117 4 2 2" xfId="12951" xr:uid="{00000000-0005-0000-0000-000087320000}"/>
    <cellStyle name="0_BP_Formats 6117 4 2 2 2" xfId="12952" xr:uid="{00000000-0005-0000-0000-000088320000}"/>
    <cellStyle name="0_BP_Formats 6117 4 2 2 2 2" xfId="12953" xr:uid="{00000000-0005-0000-0000-000089320000}"/>
    <cellStyle name="0_BP_Formats 6117 4 2 2 2 2 2" xfId="12954" xr:uid="{00000000-0005-0000-0000-00008A320000}"/>
    <cellStyle name="0_BP_Formats 6117 4 2 2 2 3" xfId="12955" xr:uid="{00000000-0005-0000-0000-00008B320000}"/>
    <cellStyle name="0_BP_Formats 6117 4 2 2 2 3 2" xfId="12956" xr:uid="{00000000-0005-0000-0000-00008C320000}"/>
    <cellStyle name="0_BP_Formats 6117 4 2 2 2 4" xfId="12957" xr:uid="{00000000-0005-0000-0000-00008D320000}"/>
    <cellStyle name="0_BP_Formats 6117 4 2 2 3" xfId="12958" xr:uid="{00000000-0005-0000-0000-00008E320000}"/>
    <cellStyle name="0_BP_Formats 6117 4 2 2 3 2" xfId="12959" xr:uid="{00000000-0005-0000-0000-00008F320000}"/>
    <cellStyle name="0_BP_Formats 6117 4 2 2 3 2 2" xfId="12960" xr:uid="{00000000-0005-0000-0000-000090320000}"/>
    <cellStyle name="0_BP_Formats 6117 4 2 2 3 3" xfId="12961" xr:uid="{00000000-0005-0000-0000-000091320000}"/>
    <cellStyle name="0_BP_Formats 6117 4 2 2 3 3 2" xfId="12962" xr:uid="{00000000-0005-0000-0000-000092320000}"/>
    <cellStyle name="0_BP_Formats 6117 4 2 2 3 4" xfId="12963" xr:uid="{00000000-0005-0000-0000-000093320000}"/>
    <cellStyle name="0_BP_Formats 6117 4 2 2 4" xfId="12964" xr:uid="{00000000-0005-0000-0000-000094320000}"/>
    <cellStyle name="0_BP_Formats 6117 4 2 2 4 2" xfId="12965" xr:uid="{00000000-0005-0000-0000-000095320000}"/>
    <cellStyle name="0_BP_Formats 6117 4 2 2 5" xfId="12966" xr:uid="{00000000-0005-0000-0000-000096320000}"/>
    <cellStyle name="0_BP_Formats 6117 4 2 2 5 2" xfId="12967" xr:uid="{00000000-0005-0000-0000-000097320000}"/>
    <cellStyle name="0_BP_Formats 6117 4 2 2 6" xfId="12968" xr:uid="{00000000-0005-0000-0000-000098320000}"/>
    <cellStyle name="0_BP_Formats 6117 4 2 3" xfId="12969" xr:uid="{00000000-0005-0000-0000-000099320000}"/>
    <cellStyle name="0_BP_Formats 6117 4 2 3 2" xfId="12970" xr:uid="{00000000-0005-0000-0000-00009A320000}"/>
    <cellStyle name="0_BP_Formats 6117 4 2 3 2 2" xfId="12971" xr:uid="{00000000-0005-0000-0000-00009B320000}"/>
    <cellStyle name="0_BP_Formats 6117 4 2 3 3" xfId="12972" xr:uid="{00000000-0005-0000-0000-00009C320000}"/>
    <cellStyle name="0_BP_Formats 6117 4 2 3 3 2" xfId="12973" xr:uid="{00000000-0005-0000-0000-00009D320000}"/>
    <cellStyle name="0_BP_Formats 6117 4 2 3 4" xfId="12974" xr:uid="{00000000-0005-0000-0000-00009E320000}"/>
    <cellStyle name="0_BP_Formats 6117 4 2 4" xfId="12975" xr:uid="{00000000-0005-0000-0000-00009F320000}"/>
    <cellStyle name="0_BP_Formats 6117 4 2 4 2" xfId="12976" xr:uid="{00000000-0005-0000-0000-0000A0320000}"/>
    <cellStyle name="0_BP_Formats 6117 4 2 4 2 2" xfId="12977" xr:uid="{00000000-0005-0000-0000-0000A1320000}"/>
    <cellStyle name="0_BP_Formats 6117 4 2 4 3" xfId="12978" xr:uid="{00000000-0005-0000-0000-0000A2320000}"/>
    <cellStyle name="0_BP_Formats 6117 4 2 4 3 2" xfId="12979" xr:uid="{00000000-0005-0000-0000-0000A3320000}"/>
    <cellStyle name="0_BP_Formats 6117 4 2 4 4" xfId="12980" xr:uid="{00000000-0005-0000-0000-0000A4320000}"/>
    <cellStyle name="0_BP_Formats 6117 4 2 5" xfId="12981" xr:uid="{00000000-0005-0000-0000-0000A5320000}"/>
    <cellStyle name="0_BP_Formats 6117 4 2 5 2" xfId="12982" xr:uid="{00000000-0005-0000-0000-0000A6320000}"/>
    <cellStyle name="0_BP_Formats 6117 4 2 5 2 2" xfId="12983" xr:uid="{00000000-0005-0000-0000-0000A7320000}"/>
    <cellStyle name="0_BP_Formats 6117 4 2 5 3" xfId="12984" xr:uid="{00000000-0005-0000-0000-0000A8320000}"/>
    <cellStyle name="0_BP_Formats 6117 4 2 5 3 2" xfId="12985" xr:uid="{00000000-0005-0000-0000-0000A9320000}"/>
    <cellStyle name="0_BP_Formats 6117 4 2 5 4" xfId="12986" xr:uid="{00000000-0005-0000-0000-0000AA320000}"/>
    <cellStyle name="0_BP_Formats 6117 4 2 6" xfId="12987" xr:uid="{00000000-0005-0000-0000-0000AB320000}"/>
    <cellStyle name="0_BP_Formats 6117 4 2 6 2" xfId="12988" xr:uid="{00000000-0005-0000-0000-0000AC320000}"/>
    <cellStyle name="0_BP_Formats 6117 4 2 7" xfId="12989" xr:uid="{00000000-0005-0000-0000-0000AD320000}"/>
    <cellStyle name="0_BP_Formats 6117 4 2 7 2" xfId="12990" xr:uid="{00000000-0005-0000-0000-0000AE320000}"/>
    <cellStyle name="0_BP_Formats 6117 4 2 8" xfId="12991" xr:uid="{00000000-0005-0000-0000-0000AF320000}"/>
    <cellStyle name="0_BP_Formats 6117 4 3" xfId="12992" xr:uid="{00000000-0005-0000-0000-0000B0320000}"/>
    <cellStyle name="0_BP_Formats 6117 4 3 2" xfId="12993" xr:uid="{00000000-0005-0000-0000-0000B1320000}"/>
    <cellStyle name="0_BP_Formats 6117 4 3 2 2" xfId="12994" xr:uid="{00000000-0005-0000-0000-0000B2320000}"/>
    <cellStyle name="0_BP_Formats 6117 4 3 2 2 2" xfId="12995" xr:uid="{00000000-0005-0000-0000-0000B3320000}"/>
    <cellStyle name="0_BP_Formats 6117 4 3 2 2 2 2" xfId="12996" xr:uid="{00000000-0005-0000-0000-0000B4320000}"/>
    <cellStyle name="0_BP_Formats 6117 4 3 2 2 3" xfId="12997" xr:uid="{00000000-0005-0000-0000-0000B5320000}"/>
    <cellStyle name="0_BP_Formats 6117 4 3 2 2 3 2" xfId="12998" xr:uid="{00000000-0005-0000-0000-0000B6320000}"/>
    <cellStyle name="0_BP_Formats 6117 4 3 2 2 4" xfId="12999" xr:uid="{00000000-0005-0000-0000-0000B7320000}"/>
    <cellStyle name="0_BP_Formats 6117 4 3 2 3" xfId="13000" xr:uid="{00000000-0005-0000-0000-0000B8320000}"/>
    <cellStyle name="0_BP_Formats 6117 4 3 2 3 2" xfId="13001" xr:uid="{00000000-0005-0000-0000-0000B9320000}"/>
    <cellStyle name="0_BP_Formats 6117 4 3 2 3 2 2" xfId="13002" xr:uid="{00000000-0005-0000-0000-0000BA320000}"/>
    <cellStyle name="0_BP_Formats 6117 4 3 2 3 3" xfId="13003" xr:uid="{00000000-0005-0000-0000-0000BB320000}"/>
    <cellStyle name="0_BP_Formats 6117 4 3 2 3 3 2" xfId="13004" xr:uid="{00000000-0005-0000-0000-0000BC320000}"/>
    <cellStyle name="0_BP_Formats 6117 4 3 2 3 4" xfId="13005" xr:uid="{00000000-0005-0000-0000-0000BD320000}"/>
    <cellStyle name="0_BP_Formats 6117 4 3 2 4" xfId="13006" xr:uid="{00000000-0005-0000-0000-0000BE320000}"/>
    <cellStyle name="0_BP_Formats 6117 4 3 2 4 2" xfId="13007" xr:uid="{00000000-0005-0000-0000-0000BF320000}"/>
    <cellStyle name="0_BP_Formats 6117 4 3 2 5" xfId="13008" xr:uid="{00000000-0005-0000-0000-0000C0320000}"/>
    <cellStyle name="0_BP_Formats 6117 4 3 2 5 2" xfId="13009" xr:uid="{00000000-0005-0000-0000-0000C1320000}"/>
    <cellStyle name="0_BP_Formats 6117 4 3 2 6" xfId="13010" xr:uid="{00000000-0005-0000-0000-0000C2320000}"/>
    <cellStyle name="0_BP_Formats 6117 4 3 3" xfId="13011" xr:uid="{00000000-0005-0000-0000-0000C3320000}"/>
    <cellStyle name="0_BP_Formats 6117 4 3 3 2" xfId="13012" xr:uid="{00000000-0005-0000-0000-0000C4320000}"/>
    <cellStyle name="0_BP_Formats 6117 4 3 3 2 2" xfId="13013" xr:uid="{00000000-0005-0000-0000-0000C5320000}"/>
    <cellStyle name="0_BP_Formats 6117 4 3 3 3" xfId="13014" xr:uid="{00000000-0005-0000-0000-0000C6320000}"/>
    <cellStyle name="0_BP_Formats 6117 4 3 3 3 2" xfId="13015" xr:uid="{00000000-0005-0000-0000-0000C7320000}"/>
    <cellStyle name="0_BP_Formats 6117 4 3 3 4" xfId="13016" xr:uid="{00000000-0005-0000-0000-0000C8320000}"/>
    <cellStyle name="0_BP_Formats 6117 4 3 4" xfId="13017" xr:uid="{00000000-0005-0000-0000-0000C9320000}"/>
    <cellStyle name="0_BP_Formats 6117 4 3 4 2" xfId="13018" xr:uid="{00000000-0005-0000-0000-0000CA320000}"/>
    <cellStyle name="0_BP_Formats 6117 4 3 4 2 2" xfId="13019" xr:uid="{00000000-0005-0000-0000-0000CB320000}"/>
    <cellStyle name="0_BP_Formats 6117 4 3 4 3" xfId="13020" xr:uid="{00000000-0005-0000-0000-0000CC320000}"/>
    <cellStyle name="0_BP_Formats 6117 4 3 4 3 2" xfId="13021" xr:uid="{00000000-0005-0000-0000-0000CD320000}"/>
    <cellStyle name="0_BP_Formats 6117 4 3 4 4" xfId="13022" xr:uid="{00000000-0005-0000-0000-0000CE320000}"/>
    <cellStyle name="0_BP_Formats 6117 4 3 5" xfId="13023" xr:uid="{00000000-0005-0000-0000-0000CF320000}"/>
    <cellStyle name="0_BP_Formats 6117 4 3 5 2" xfId="13024" xr:uid="{00000000-0005-0000-0000-0000D0320000}"/>
    <cellStyle name="0_BP_Formats 6117 4 3 5 2 2" xfId="13025" xr:uid="{00000000-0005-0000-0000-0000D1320000}"/>
    <cellStyle name="0_BP_Formats 6117 4 3 5 3" xfId="13026" xr:uid="{00000000-0005-0000-0000-0000D2320000}"/>
    <cellStyle name="0_BP_Formats 6117 4 3 5 3 2" xfId="13027" xr:uid="{00000000-0005-0000-0000-0000D3320000}"/>
    <cellStyle name="0_BP_Formats 6117 4 3 5 4" xfId="13028" xr:uid="{00000000-0005-0000-0000-0000D4320000}"/>
    <cellStyle name="0_BP_Formats 6117 4 3 6" xfId="13029" xr:uid="{00000000-0005-0000-0000-0000D5320000}"/>
    <cellStyle name="0_BP_Formats 6117 4 3 6 2" xfId="13030" xr:uid="{00000000-0005-0000-0000-0000D6320000}"/>
    <cellStyle name="0_BP_Formats 6117 4 3 7" xfId="13031" xr:uid="{00000000-0005-0000-0000-0000D7320000}"/>
    <cellStyle name="0_BP_Formats 6117 4 3 7 2" xfId="13032" xr:uid="{00000000-0005-0000-0000-0000D8320000}"/>
    <cellStyle name="0_BP_Formats 6117 4 3 8" xfId="13033" xr:uid="{00000000-0005-0000-0000-0000D9320000}"/>
    <cellStyle name="0_BP_Formats 6117 4 4" xfId="13034" xr:uid="{00000000-0005-0000-0000-0000DA320000}"/>
    <cellStyle name="0_BP_Formats 6117 4 4 2" xfId="13035" xr:uid="{00000000-0005-0000-0000-0000DB320000}"/>
    <cellStyle name="0_BP_Formats 6117 4 4 2 2" xfId="13036" xr:uid="{00000000-0005-0000-0000-0000DC320000}"/>
    <cellStyle name="0_BP_Formats 6117 4 4 2 2 2" xfId="13037" xr:uid="{00000000-0005-0000-0000-0000DD320000}"/>
    <cellStyle name="0_BP_Formats 6117 4 4 2 2 2 2" xfId="13038" xr:uid="{00000000-0005-0000-0000-0000DE320000}"/>
    <cellStyle name="0_BP_Formats 6117 4 4 2 2 3" xfId="13039" xr:uid="{00000000-0005-0000-0000-0000DF320000}"/>
    <cellStyle name="0_BP_Formats 6117 4 4 2 2 3 2" xfId="13040" xr:uid="{00000000-0005-0000-0000-0000E0320000}"/>
    <cellStyle name="0_BP_Formats 6117 4 4 2 2 4" xfId="13041" xr:uid="{00000000-0005-0000-0000-0000E1320000}"/>
    <cellStyle name="0_BP_Formats 6117 4 4 2 3" xfId="13042" xr:uid="{00000000-0005-0000-0000-0000E2320000}"/>
    <cellStyle name="0_BP_Formats 6117 4 4 2 3 2" xfId="13043" xr:uid="{00000000-0005-0000-0000-0000E3320000}"/>
    <cellStyle name="0_BP_Formats 6117 4 4 2 3 2 2" xfId="13044" xr:uid="{00000000-0005-0000-0000-0000E4320000}"/>
    <cellStyle name="0_BP_Formats 6117 4 4 2 3 3" xfId="13045" xr:uid="{00000000-0005-0000-0000-0000E5320000}"/>
    <cellStyle name="0_BP_Formats 6117 4 4 2 3 3 2" xfId="13046" xr:uid="{00000000-0005-0000-0000-0000E6320000}"/>
    <cellStyle name="0_BP_Formats 6117 4 4 2 3 4" xfId="13047" xr:uid="{00000000-0005-0000-0000-0000E7320000}"/>
    <cellStyle name="0_BP_Formats 6117 4 4 2 4" xfId="13048" xr:uid="{00000000-0005-0000-0000-0000E8320000}"/>
    <cellStyle name="0_BP_Formats 6117 4 4 2 4 2" xfId="13049" xr:uid="{00000000-0005-0000-0000-0000E9320000}"/>
    <cellStyle name="0_BP_Formats 6117 4 4 2 5" xfId="13050" xr:uid="{00000000-0005-0000-0000-0000EA320000}"/>
    <cellStyle name="0_BP_Formats 6117 4 4 2 5 2" xfId="13051" xr:uid="{00000000-0005-0000-0000-0000EB320000}"/>
    <cellStyle name="0_BP_Formats 6117 4 4 2 6" xfId="13052" xr:uid="{00000000-0005-0000-0000-0000EC320000}"/>
    <cellStyle name="0_BP_Formats 6117 4 4 3" xfId="13053" xr:uid="{00000000-0005-0000-0000-0000ED320000}"/>
    <cellStyle name="0_BP_Formats 6117 4 4 3 2" xfId="13054" xr:uid="{00000000-0005-0000-0000-0000EE320000}"/>
    <cellStyle name="0_BP_Formats 6117 4 4 3 2 2" xfId="13055" xr:uid="{00000000-0005-0000-0000-0000EF320000}"/>
    <cellStyle name="0_BP_Formats 6117 4 4 3 3" xfId="13056" xr:uid="{00000000-0005-0000-0000-0000F0320000}"/>
    <cellStyle name="0_BP_Formats 6117 4 4 3 3 2" xfId="13057" xr:uid="{00000000-0005-0000-0000-0000F1320000}"/>
    <cellStyle name="0_BP_Formats 6117 4 4 3 4" xfId="13058" xr:uid="{00000000-0005-0000-0000-0000F2320000}"/>
    <cellStyle name="0_BP_Formats 6117 4 4 4" xfId="13059" xr:uid="{00000000-0005-0000-0000-0000F3320000}"/>
    <cellStyle name="0_BP_Formats 6117 4 4 4 2" xfId="13060" xr:uid="{00000000-0005-0000-0000-0000F4320000}"/>
    <cellStyle name="0_BP_Formats 6117 4 4 4 2 2" xfId="13061" xr:uid="{00000000-0005-0000-0000-0000F5320000}"/>
    <cellStyle name="0_BP_Formats 6117 4 4 4 3" xfId="13062" xr:uid="{00000000-0005-0000-0000-0000F6320000}"/>
    <cellStyle name="0_BP_Formats 6117 4 4 4 3 2" xfId="13063" xr:uid="{00000000-0005-0000-0000-0000F7320000}"/>
    <cellStyle name="0_BP_Formats 6117 4 4 4 4" xfId="13064" xr:uid="{00000000-0005-0000-0000-0000F8320000}"/>
    <cellStyle name="0_BP_Formats 6117 4 4 5" xfId="13065" xr:uid="{00000000-0005-0000-0000-0000F9320000}"/>
    <cellStyle name="0_BP_Formats 6117 4 4 5 2" xfId="13066" xr:uid="{00000000-0005-0000-0000-0000FA320000}"/>
    <cellStyle name="0_BP_Formats 6117 4 4 5 2 2" xfId="13067" xr:uid="{00000000-0005-0000-0000-0000FB320000}"/>
    <cellStyle name="0_BP_Formats 6117 4 4 5 3" xfId="13068" xr:uid="{00000000-0005-0000-0000-0000FC320000}"/>
    <cellStyle name="0_BP_Formats 6117 4 4 5 3 2" xfId="13069" xr:uid="{00000000-0005-0000-0000-0000FD320000}"/>
    <cellStyle name="0_BP_Formats 6117 4 4 5 4" xfId="13070" xr:uid="{00000000-0005-0000-0000-0000FE320000}"/>
    <cellStyle name="0_BP_Formats 6117 4 4 6" xfId="13071" xr:uid="{00000000-0005-0000-0000-0000FF320000}"/>
    <cellStyle name="0_BP_Formats 6117 4 4 6 2" xfId="13072" xr:uid="{00000000-0005-0000-0000-000000330000}"/>
    <cellStyle name="0_BP_Formats 6117 4 4 7" xfId="13073" xr:uid="{00000000-0005-0000-0000-000001330000}"/>
    <cellStyle name="0_BP_Formats 6117 4 4 7 2" xfId="13074" xr:uid="{00000000-0005-0000-0000-000002330000}"/>
    <cellStyle name="0_BP_Formats 6117 4 4 8" xfId="13075" xr:uid="{00000000-0005-0000-0000-000003330000}"/>
    <cellStyle name="0_BP_Formats 6117 4 5" xfId="13076" xr:uid="{00000000-0005-0000-0000-000004330000}"/>
    <cellStyle name="0_BP_Formats 6117 4 5 2" xfId="13077" xr:uid="{00000000-0005-0000-0000-000005330000}"/>
    <cellStyle name="0_BP_Formats 6117 4 5 2 2" xfId="13078" xr:uid="{00000000-0005-0000-0000-000006330000}"/>
    <cellStyle name="0_BP_Formats 6117 4 5 2 2 2" xfId="13079" xr:uid="{00000000-0005-0000-0000-000007330000}"/>
    <cellStyle name="0_BP_Formats 6117 4 5 2 2 2 2" xfId="13080" xr:uid="{00000000-0005-0000-0000-000008330000}"/>
    <cellStyle name="0_BP_Formats 6117 4 5 2 2 3" xfId="13081" xr:uid="{00000000-0005-0000-0000-000009330000}"/>
    <cellStyle name="0_BP_Formats 6117 4 5 2 2 3 2" xfId="13082" xr:uid="{00000000-0005-0000-0000-00000A330000}"/>
    <cellStyle name="0_BP_Formats 6117 4 5 2 2 4" xfId="13083" xr:uid="{00000000-0005-0000-0000-00000B330000}"/>
    <cellStyle name="0_BP_Formats 6117 4 5 2 3" xfId="13084" xr:uid="{00000000-0005-0000-0000-00000C330000}"/>
    <cellStyle name="0_BP_Formats 6117 4 5 2 3 2" xfId="13085" xr:uid="{00000000-0005-0000-0000-00000D330000}"/>
    <cellStyle name="0_BP_Formats 6117 4 5 2 3 2 2" xfId="13086" xr:uid="{00000000-0005-0000-0000-00000E330000}"/>
    <cellStyle name="0_BP_Formats 6117 4 5 2 3 3" xfId="13087" xr:uid="{00000000-0005-0000-0000-00000F330000}"/>
    <cellStyle name="0_BP_Formats 6117 4 5 2 3 3 2" xfId="13088" xr:uid="{00000000-0005-0000-0000-000010330000}"/>
    <cellStyle name="0_BP_Formats 6117 4 5 2 3 4" xfId="13089" xr:uid="{00000000-0005-0000-0000-000011330000}"/>
    <cellStyle name="0_BP_Formats 6117 4 5 2 4" xfId="13090" xr:uid="{00000000-0005-0000-0000-000012330000}"/>
    <cellStyle name="0_BP_Formats 6117 4 5 2 4 2" xfId="13091" xr:uid="{00000000-0005-0000-0000-000013330000}"/>
    <cellStyle name="0_BP_Formats 6117 4 5 2 5" xfId="13092" xr:uid="{00000000-0005-0000-0000-000014330000}"/>
    <cellStyle name="0_BP_Formats 6117 4 5 2 5 2" xfId="13093" xr:uid="{00000000-0005-0000-0000-000015330000}"/>
    <cellStyle name="0_BP_Formats 6117 4 5 2 6" xfId="13094" xr:uid="{00000000-0005-0000-0000-000016330000}"/>
    <cellStyle name="0_BP_Formats 6117 4 5 3" xfId="13095" xr:uid="{00000000-0005-0000-0000-000017330000}"/>
    <cellStyle name="0_BP_Formats 6117 4 5 3 2" xfId="13096" xr:uid="{00000000-0005-0000-0000-000018330000}"/>
    <cellStyle name="0_BP_Formats 6117 4 5 3 2 2" xfId="13097" xr:uid="{00000000-0005-0000-0000-000019330000}"/>
    <cellStyle name="0_BP_Formats 6117 4 5 3 3" xfId="13098" xr:uid="{00000000-0005-0000-0000-00001A330000}"/>
    <cellStyle name="0_BP_Formats 6117 4 5 3 3 2" xfId="13099" xr:uid="{00000000-0005-0000-0000-00001B330000}"/>
    <cellStyle name="0_BP_Formats 6117 4 5 3 4" xfId="13100" xr:uid="{00000000-0005-0000-0000-00001C330000}"/>
    <cellStyle name="0_BP_Formats 6117 4 5 4" xfId="13101" xr:uid="{00000000-0005-0000-0000-00001D330000}"/>
    <cellStyle name="0_BP_Formats 6117 4 5 4 2" xfId="13102" xr:uid="{00000000-0005-0000-0000-00001E330000}"/>
    <cellStyle name="0_BP_Formats 6117 4 5 4 2 2" xfId="13103" xr:uid="{00000000-0005-0000-0000-00001F330000}"/>
    <cellStyle name="0_BP_Formats 6117 4 5 4 3" xfId="13104" xr:uid="{00000000-0005-0000-0000-000020330000}"/>
    <cellStyle name="0_BP_Formats 6117 4 5 4 3 2" xfId="13105" xr:uid="{00000000-0005-0000-0000-000021330000}"/>
    <cellStyle name="0_BP_Formats 6117 4 5 4 4" xfId="13106" xr:uid="{00000000-0005-0000-0000-000022330000}"/>
    <cellStyle name="0_BP_Formats 6117 4 5 5" xfId="13107" xr:uid="{00000000-0005-0000-0000-000023330000}"/>
    <cellStyle name="0_BP_Formats 6117 4 5 5 2" xfId="13108" xr:uid="{00000000-0005-0000-0000-000024330000}"/>
    <cellStyle name="0_BP_Formats 6117 4 5 5 2 2" xfId="13109" xr:uid="{00000000-0005-0000-0000-000025330000}"/>
    <cellStyle name="0_BP_Formats 6117 4 5 5 3" xfId="13110" xr:uid="{00000000-0005-0000-0000-000026330000}"/>
    <cellStyle name="0_BP_Formats 6117 4 5 5 3 2" xfId="13111" xr:uid="{00000000-0005-0000-0000-000027330000}"/>
    <cellStyle name="0_BP_Formats 6117 4 5 5 4" xfId="13112" xr:uid="{00000000-0005-0000-0000-000028330000}"/>
    <cellStyle name="0_BP_Formats 6117 4 5 6" xfId="13113" xr:uid="{00000000-0005-0000-0000-000029330000}"/>
    <cellStyle name="0_BP_Formats 6117 4 5 6 2" xfId="13114" xr:uid="{00000000-0005-0000-0000-00002A330000}"/>
    <cellStyle name="0_BP_Formats 6117 4 5 7" xfId="13115" xr:uid="{00000000-0005-0000-0000-00002B330000}"/>
    <cellStyle name="0_BP_Formats 6117 4 5 7 2" xfId="13116" xr:uid="{00000000-0005-0000-0000-00002C330000}"/>
    <cellStyle name="0_BP_Formats 6117 4 5 8" xfId="13117" xr:uid="{00000000-0005-0000-0000-00002D330000}"/>
    <cellStyle name="0_BP_Formats 6117 4 6" xfId="13118" xr:uid="{00000000-0005-0000-0000-00002E330000}"/>
    <cellStyle name="0_BP_Formats 6117 4 6 2" xfId="13119" xr:uid="{00000000-0005-0000-0000-00002F330000}"/>
    <cellStyle name="0_BP_Formats 6117 4 6 2 2" xfId="13120" xr:uid="{00000000-0005-0000-0000-000030330000}"/>
    <cellStyle name="0_BP_Formats 6117 4 6 2 2 2" xfId="13121" xr:uid="{00000000-0005-0000-0000-000031330000}"/>
    <cellStyle name="0_BP_Formats 6117 4 6 2 2 2 2" xfId="13122" xr:uid="{00000000-0005-0000-0000-000032330000}"/>
    <cellStyle name="0_BP_Formats 6117 4 6 2 2 3" xfId="13123" xr:uid="{00000000-0005-0000-0000-000033330000}"/>
    <cellStyle name="0_BP_Formats 6117 4 6 2 2 3 2" xfId="13124" xr:uid="{00000000-0005-0000-0000-000034330000}"/>
    <cellStyle name="0_BP_Formats 6117 4 6 2 2 4" xfId="13125" xr:uid="{00000000-0005-0000-0000-000035330000}"/>
    <cellStyle name="0_BP_Formats 6117 4 6 2 3" xfId="13126" xr:uid="{00000000-0005-0000-0000-000036330000}"/>
    <cellStyle name="0_BP_Formats 6117 4 6 2 3 2" xfId="13127" xr:uid="{00000000-0005-0000-0000-000037330000}"/>
    <cellStyle name="0_BP_Formats 6117 4 6 2 3 2 2" xfId="13128" xr:uid="{00000000-0005-0000-0000-000038330000}"/>
    <cellStyle name="0_BP_Formats 6117 4 6 2 3 3" xfId="13129" xr:uid="{00000000-0005-0000-0000-000039330000}"/>
    <cellStyle name="0_BP_Formats 6117 4 6 2 3 3 2" xfId="13130" xr:uid="{00000000-0005-0000-0000-00003A330000}"/>
    <cellStyle name="0_BP_Formats 6117 4 6 2 3 4" xfId="13131" xr:uid="{00000000-0005-0000-0000-00003B330000}"/>
    <cellStyle name="0_BP_Formats 6117 4 6 2 4" xfId="13132" xr:uid="{00000000-0005-0000-0000-00003C330000}"/>
    <cellStyle name="0_BP_Formats 6117 4 6 2 4 2" xfId="13133" xr:uid="{00000000-0005-0000-0000-00003D330000}"/>
    <cellStyle name="0_BP_Formats 6117 4 6 2 5" xfId="13134" xr:uid="{00000000-0005-0000-0000-00003E330000}"/>
    <cellStyle name="0_BP_Formats 6117 4 6 2 5 2" xfId="13135" xr:uid="{00000000-0005-0000-0000-00003F330000}"/>
    <cellStyle name="0_BP_Formats 6117 4 6 2 6" xfId="13136" xr:uid="{00000000-0005-0000-0000-000040330000}"/>
    <cellStyle name="0_BP_Formats 6117 4 6 3" xfId="13137" xr:uid="{00000000-0005-0000-0000-000041330000}"/>
    <cellStyle name="0_BP_Formats 6117 4 6 3 2" xfId="13138" xr:uid="{00000000-0005-0000-0000-000042330000}"/>
    <cellStyle name="0_BP_Formats 6117 4 6 3 2 2" xfId="13139" xr:uid="{00000000-0005-0000-0000-000043330000}"/>
    <cellStyle name="0_BP_Formats 6117 4 6 3 3" xfId="13140" xr:uid="{00000000-0005-0000-0000-000044330000}"/>
    <cellStyle name="0_BP_Formats 6117 4 6 3 3 2" xfId="13141" xr:uid="{00000000-0005-0000-0000-000045330000}"/>
    <cellStyle name="0_BP_Formats 6117 4 6 3 4" xfId="13142" xr:uid="{00000000-0005-0000-0000-000046330000}"/>
    <cellStyle name="0_BP_Formats 6117 4 6 4" xfId="13143" xr:uid="{00000000-0005-0000-0000-000047330000}"/>
    <cellStyle name="0_BP_Formats 6117 4 6 4 2" xfId="13144" xr:uid="{00000000-0005-0000-0000-000048330000}"/>
    <cellStyle name="0_BP_Formats 6117 4 6 4 2 2" xfId="13145" xr:uid="{00000000-0005-0000-0000-000049330000}"/>
    <cellStyle name="0_BP_Formats 6117 4 6 4 3" xfId="13146" xr:uid="{00000000-0005-0000-0000-00004A330000}"/>
    <cellStyle name="0_BP_Formats 6117 4 6 4 3 2" xfId="13147" xr:uid="{00000000-0005-0000-0000-00004B330000}"/>
    <cellStyle name="0_BP_Formats 6117 4 6 4 4" xfId="13148" xr:uid="{00000000-0005-0000-0000-00004C330000}"/>
    <cellStyle name="0_BP_Formats 6117 4 6 5" xfId="13149" xr:uid="{00000000-0005-0000-0000-00004D330000}"/>
    <cellStyle name="0_BP_Formats 6117 4 6 5 2" xfId="13150" xr:uid="{00000000-0005-0000-0000-00004E330000}"/>
    <cellStyle name="0_BP_Formats 6117 4 6 5 2 2" xfId="13151" xr:uid="{00000000-0005-0000-0000-00004F330000}"/>
    <cellStyle name="0_BP_Formats 6117 4 6 5 3" xfId="13152" xr:uid="{00000000-0005-0000-0000-000050330000}"/>
    <cellStyle name="0_BP_Formats 6117 4 6 5 3 2" xfId="13153" xr:uid="{00000000-0005-0000-0000-000051330000}"/>
    <cellStyle name="0_BP_Formats 6117 4 6 5 4" xfId="13154" xr:uid="{00000000-0005-0000-0000-000052330000}"/>
    <cellStyle name="0_BP_Formats 6117 4 6 6" xfId="13155" xr:uid="{00000000-0005-0000-0000-000053330000}"/>
    <cellStyle name="0_BP_Formats 6117 4 6 6 2" xfId="13156" xr:uid="{00000000-0005-0000-0000-000054330000}"/>
    <cellStyle name="0_BP_Formats 6117 4 6 7" xfId="13157" xr:uid="{00000000-0005-0000-0000-000055330000}"/>
    <cellStyle name="0_BP_Formats 6117 4 6 7 2" xfId="13158" xr:uid="{00000000-0005-0000-0000-000056330000}"/>
    <cellStyle name="0_BP_Formats 6117 4 6 8" xfId="13159" xr:uid="{00000000-0005-0000-0000-000057330000}"/>
    <cellStyle name="0_BP_Formats 6117 4 7" xfId="13160" xr:uid="{00000000-0005-0000-0000-000058330000}"/>
    <cellStyle name="0_BP_Formats 6117 4 7 2" xfId="13161" xr:uid="{00000000-0005-0000-0000-000059330000}"/>
    <cellStyle name="0_BP_Formats 6117 4 7 2 2" xfId="13162" xr:uid="{00000000-0005-0000-0000-00005A330000}"/>
    <cellStyle name="0_BP_Formats 6117 4 7 2 2 2" xfId="13163" xr:uid="{00000000-0005-0000-0000-00005B330000}"/>
    <cellStyle name="0_BP_Formats 6117 4 7 2 3" xfId="13164" xr:uid="{00000000-0005-0000-0000-00005C330000}"/>
    <cellStyle name="0_BP_Formats 6117 4 7 2 3 2" xfId="13165" xr:uid="{00000000-0005-0000-0000-00005D330000}"/>
    <cellStyle name="0_BP_Formats 6117 4 7 2 4" xfId="13166" xr:uid="{00000000-0005-0000-0000-00005E330000}"/>
    <cellStyle name="0_BP_Formats 6117 4 7 3" xfId="13167" xr:uid="{00000000-0005-0000-0000-00005F330000}"/>
    <cellStyle name="0_BP_Formats 6117 4 7 3 2" xfId="13168" xr:uid="{00000000-0005-0000-0000-000060330000}"/>
    <cellStyle name="0_BP_Formats 6117 4 7 3 2 2" xfId="13169" xr:uid="{00000000-0005-0000-0000-000061330000}"/>
    <cellStyle name="0_BP_Formats 6117 4 7 3 3" xfId="13170" xr:uid="{00000000-0005-0000-0000-000062330000}"/>
    <cellStyle name="0_BP_Formats 6117 4 7 3 3 2" xfId="13171" xr:uid="{00000000-0005-0000-0000-000063330000}"/>
    <cellStyle name="0_BP_Formats 6117 4 7 3 4" xfId="13172" xr:uid="{00000000-0005-0000-0000-000064330000}"/>
    <cellStyle name="0_BP_Formats 6117 4 7 4" xfId="13173" xr:uid="{00000000-0005-0000-0000-000065330000}"/>
    <cellStyle name="0_BP_Formats 6117 4 7 4 2" xfId="13174" xr:uid="{00000000-0005-0000-0000-000066330000}"/>
    <cellStyle name="0_BP_Formats 6117 4 7 5" xfId="13175" xr:uid="{00000000-0005-0000-0000-000067330000}"/>
    <cellStyle name="0_BP_Formats 6117 4 7 5 2" xfId="13176" xr:uid="{00000000-0005-0000-0000-000068330000}"/>
    <cellStyle name="0_BP_Formats 6117 4 7 6" xfId="13177" xr:uid="{00000000-0005-0000-0000-000069330000}"/>
    <cellStyle name="0_BP_Formats 6117 4 8" xfId="13178" xr:uid="{00000000-0005-0000-0000-00006A330000}"/>
    <cellStyle name="0_BP_Formats 6117 4 8 2" xfId="13179" xr:uid="{00000000-0005-0000-0000-00006B330000}"/>
    <cellStyle name="0_BP_Formats 6117 4 8 2 2" xfId="13180" xr:uid="{00000000-0005-0000-0000-00006C330000}"/>
    <cellStyle name="0_BP_Formats 6117 4 8 3" xfId="13181" xr:uid="{00000000-0005-0000-0000-00006D330000}"/>
    <cellStyle name="0_BP_Formats 6117 4 8 3 2" xfId="13182" xr:uid="{00000000-0005-0000-0000-00006E330000}"/>
    <cellStyle name="0_BP_Formats 6117 4 8 4" xfId="13183" xr:uid="{00000000-0005-0000-0000-00006F330000}"/>
    <cellStyle name="0_BP_Formats 6117 4 9" xfId="13184" xr:uid="{00000000-0005-0000-0000-000070330000}"/>
    <cellStyle name="0_BP_Formats 6117 4 9 2" xfId="13185" xr:uid="{00000000-0005-0000-0000-000071330000}"/>
    <cellStyle name="0_BP_Formats 6117 4 9 2 2" xfId="13186" xr:uid="{00000000-0005-0000-0000-000072330000}"/>
    <cellStyle name="0_BP_Formats 6117 4 9 3" xfId="13187" xr:uid="{00000000-0005-0000-0000-000073330000}"/>
    <cellStyle name="0_BP_Formats 6117 4 9 3 2" xfId="13188" xr:uid="{00000000-0005-0000-0000-000074330000}"/>
    <cellStyle name="0_BP_Formats 6117 4 9 4" xfId="13189" xr:uid="{00000000-0005-0000-0000-000075330000}"/>
    <cellStyle name="0_BP_Formats 6117 40" xfId="13190" xr:uid="{00000000-0005-0000-0000-000076330000}"/>
    <cellStyle name="0_BP_Formats 6117 41" xfId="13191" xr:uid="{00000000-0005-0000-0000-000077330000}"/>
    <cellStyle name="0_BP_Formats 6117 42" xfId="13192" xr:uid="{00000000-0005-0000-0000-000078330000}"/>
    <cellStyle name="0_BP_Formats 6117 43" xfId="13193" xr:uid="{00000000-0005-0000-0000-000079330000}"/>
    <cellStyle name="0_BP_Formats 6117 44" xfId="13194" xr:uid="{00000000-0005-0000-0000-00007A330000}"/>
    <cellStyle name="0_BP_Formats 6117 45" xfId="13195" xr:uid="{00000000-0005-0000-0000-00007B330000}"/>
    <cellStyle name="0_BP_Formats 6117 46" xfId="13196" xr:uid="{00000000-0005-0000-0000-00007C330000}"/>
    <cellStyle name="0_BP_Formats 6117 47" xfId="13197" xr:uid="{00000000-0005-0000-0000-00007D330000}"/>
    <cellStyle name="0_BP_Formats 6117 48" xfId="13198" xr:uid="{00000000-0005-0000-0000-00007E330000}"/>
    <cellStyle name="0_BP_Formats 6117 49" xfId="13199" xr:uid="{00000000-0005-0000-0000-00007F330000}"/>
    <cellStyle name="0_BP_Formats 6117 5" xfId="13200" xr:uid="{00000000-0005-0000-0000-000080330000}"/>
    <cellStyle name="0_BP_Formats 6117 5 10" xfId="13201" xr:uid="{00000000-0005-0000-0000-000081330000}"/>
    <cellStyle name="0_BP_Formats 6117 5 10 2" xfId="13202" xr:uid="{00000000-0005-0000-0000-000082330000}"/>
    <cellStyle name="0_BP_Formats 6117 5 10 2 2" xfId="13203" xr:uid="{00000000-0005-0000-0000-000083330000}"/>
    <cellStyle name="0_BP_Formats 6117 5 10 3" xfId="13204" xr:uid="{00000000-0005-0000-0000-000084330000}"/>
    <cellStyle name="0_BP_Formats 6117 5 10 3 2" xfId="13205" xr:uid="{00000000-0005-0000-0000-000085330000}"/>
    <cellStyle name="0_BP_Formats 6117 5 10 4" xfId="13206" xr:uid="{00000000-0005-0000-0000-000086330000}"/>
    <cellStyle name="0_BP_Formats 6117 5 11" xfId="13207" xr:uid="{00000000-0005-0000-0000-000087330000}"/>
    <cellStyle name="0_BP_Formats 6117 5 11 2" xfId="13208" xr:uid="{00000000-0005-0000-0000-000088330000}"/>
    <cellStyle name="0_BP_Formats 6117 5 12" xfId="13209" xr:uid="{00000000-0005-0000-0000-000089330000}"/>
    <cellStyle name="0_BP_Formats 6117 5 12 2" xfId="13210" xr:uid="{00000000-0005-0000-0000-00008A330000}"/>
    <cellStyle name="0_BP_Formats 6117 5 13" xfId="13211" xr:uid="{00000000-0005-0000-0000-00008B330000}"/>
    <cellStyle name="0_BP_Formats 6117 5 14" xfId="13212" xr:uid="{00000000-0005-0000-0000-00008C330000}"/>
    <cellStyle name="0_BP_Formats 6117 5 2" xfId="13213" xr:uid="{00000000-0005-0000-0000-00008D330000}"/>
    <cellStyle name="0_BP_Formats 6117 5 2 2" xfId="13214" xr:uid="{00000000-0005-0000-0000-00008E330000}"/>
    <cellStyle name="0_BP_Formats 6117 5 2 2 2" xfId="13215" xr:uid="{00000000-0005-0000-0000-00008F330000}"/>
    <cellStyle name="0_BP_Formats 6117 5 2 2 2 2" xfId="13216" xr:uid="{00000000-0005-0000-0000-000090330000}"/>
    <cellStyle name="0_BP_Formats 6117 5 2 2 2 2 2" xfId="13217" xr:uid="{00000000-0005-0000-0000-000091330000}"/>
    <cellStyle name="0_BP_Formats 6117 5 2 2 2 3" xfId="13218" xr:uid="{00000000-0005-0000-0000-000092330000}"/>
    <cellStyle name="0_BP_Formats 6117 5 2 2 2 3 2" xfId="13219" xr:uid="{00000000-0005-0000-0000-000093330000}"/>
    <cellStyle name="0_BP_Formats 6117 5 2 2 2 4" xfId="13220" xr:uid="{00000000-0005-0000-0000-000094330000}"/>
    <cellStyle name="0_BP_Formats 6117 5 2 2 3" xfId="13221" xr:uid="{00000000-0005-0000-0000-000095330000}"/>
    <cellStyle name="0_BP_Formats 6117 5 2 2 3 2" xfId="13222" xr:uid="{00000000-0005-0000-0000-000096330000}"/>
    <cellStyle name="0_BP_Formats 6117 5 2 2 3 2 2" xfId="13223" xr:uid="{00000000-0005-0000-0000-000097330000}"/>
    <cellStyle name="0_BP_Formats 6117 5 2 2 3 3" xfId="13224" xr:uid="{00000000-0005-0000-0000-000098330000}"/>
    <cellStyle name="0_BP_Formats 6117 5 2 2 3 3 2" xfId="13225" xr:uid="{00000000-0005-0000-0000-000099330000}"/>
    <cellStyle name="0_BP_Formats 6117 5 2 2 3 4" xfId="13226" xr:uid="{00000000-0005-0000-0000-00009A330000}"/>
    <cellStyle name="0_BP_Formats 6117 5 2 2 4" xfId="13227" xr:uid="{00000000-0005-0000-0000-00009B330000}"/>
    <cellStyle name="0_BP_Formats 6117 5 2 2 4 2" xfId="13228" xr:uid="{00000000-0005-0000-0000-00009C330000}"/>
    <cellStyle name="0_BP_Formats 6117 5 2 2 5" xfId="13229" xr:uid="{00000000-0005-0000-0000-00009D330000}"/>
    <cellStyle name="0_BP_Formats 6117 5 2 2 5 2" xfId="13230" xr:uid="{00000000-0005-0000-0000-00009E330000}"/>
    <cellStyle name="0_BP_Formats 6117 5 2 2 6" xfId="13231" xr:uid="{00000000-0005-0000-0000-00009F330000}"/>
    <cellStyle name="0_BP_Formats 6117 5 2 3" xfId="13232" xr:uid="{00000000-0005-0000-0000-0000A0330000}"/>
    <cellStyle name="0_BP_Formats 6117 5 2 3 2" xfId="13233" xr:uid="{00000000-0005-0000-0000-0000A1330000}"/>
    <cellStyle name="0_BP_Formats 6117 5 2 3 2 2" xfId="13234" xr:uid="{00000000-0005-0000-0000-0000A2330000}"/>
    <cellStyle name="0_BP_Formats 6117 5 2 3 3" xfId="13235" xr:uid="{00000000-0005-0000-0000-0000A3330000}"/>
    <cellStyle name="0_BP_Formats 6117 5 2 3 3 2" xfId="13236" xr:uid="{00000000-0005-0000-0000-0000A4330000}"/>
    <cellStyle name="0_BP_Formats 6117 5 2 3 4" xfId="13237" xr:uid="{00000000-0005-0000-0000-0000A5330000}"/>
    <cellStyle name="0_BP_Formats 6117 5 2 4" xfId="13238" xr:uid="{00000000-0005-0000-0000-0000A6330000}"/>
    <cellStyle name="0_BP_Formats 6117 5 2 4 2" xfId="13239" xr:uid="{00000000-0005-0000-0000-0000A7330000}"/>
    <cellStyle name="0_BP_Formats 6117 5 2 4 2 2" xfId="13240" xr:uid="{00000000-0005-0000-0000-0000A8330000}"/>
    <cellStyle name="0_BP_Formats 6117 5 2 4 3" xfId="13241" xr:uid="{00000000-0005-0000-0000-0000A9330000}"/>
    <cellStyle name="0_BP_Formats 6117 5 2 4 3 2" xfId="13242" xr:uid="{00000000-0005-0000-0000-0000AA330000}"/>
    <cellStyle name="0_BP_Formats 6117 5 2 4 4" xfId="13243" xr:uid="{00000000-0005-0000-0000-0000AB330000}"/>
    <cellStyle name="0_BP_Formats 6117 5 2 5" xfId="13244" xr:uid="{00000000-0005-0000-0000-0000AC330000}"/>
    <cellStyle name="0_BP_Formats 6117 5 2 5 2" xfId="13245" xr:uid="{00000000-0005-0000-0000-0000AD330000}"/>
    <cellStyle name="0_BP_Formats 6117 5 2 5 2 2" xfId="13246" xr:uid="{00000000-0005-0000-0000-0000AE330000}"/>
    <cellStyle name="0_BP_Formats 6117 5 2 5 3" xfId="13247" xr:uid="{00000000-0005-0000-0000-0000AF330000}"/>
    <cellStyle name="0_BP_Formats 6117 5 2 5 3 2" xfId="13248" xr:uid="{00000000-0005-0000-0000-0000B0330000}"/>
    <cellStyle name="0_BP_Formats 6117 5 2 5 4" xfId="13249" xr:uid="{00000000-0005-0000-0000-0000B1330000}"/>
    <cellStyle name="0_BP_Formats 6117 5 2 6" xfId="13250" xr:uid="{00000000-0005-0000-0000-0000B2330000}"/>
    <cellStyle name="0_BP_Formats 6117 5 2 6 2" xfId="13251" xr:uid="{00000000-0005-0000-0000-0000B3330000}"/>
    <cellStyle name="0_BP_Formats 6117 5 2 7" xfId="13252" xr:uid="{00000000-0005-0000-0000-0000B4330000}"/>
    <cellStyle name="0_BP_Formats 6117 5 2 7 2" xfId="13253" xr:uid="{00000000-0005-0000-0000-0000B5330000}"/>
    <cellStyle name="0_BP_Formats 6117 5 2 8" xfId="13254" xr:uid="{00000000-0005-0000-0000-0000B6330000}"/>
    <cellStyle name="0_BP_Formats 6117 5 3" xfId="13255" xr:uid="{00000000-0005-0000-0000-0000B7330000}"/>
    <cellStyle name="0_BP_Formats 6117 5 3 2" xfId="13256" xr:uid="{00000000-0005-0000-0000-0000B8330000}"/>
    <cellStyle name="0_BP_Formats 6117 5 3 2 2" xfId="13257" xr:uid="{00000000-0005-0000-0000-0000B9330000}"/>
    <cellStyle name="0_BP_Formats 6117 5 3 2 2 2" xfId="13258" xr:uid="{00000000-0005-0000-0000-0000BA330000}"/>
    <cellStyle name="0_BP_Formats 6117 5 3 2 2 2 2" xfId="13259" xr:uid="{00000000-0005-0000-0000-0000BB330000}"/>
    <cellStyle name="0_BP_Formats 6117 5 3 2 2 3" xfId="13260" xr:uid="{00000000-0005-0000-0000-0000BC330000}"/>
    <cellStyle name="0_BP_Formats 6117 5 3 2 2 3 2" xfId="13261" xr:uid="{00000000-0005-0000-0000-0000BD330000}"/>
    <cellStyle name="0_BP_Formats 6117 5 3 2 2 4" xfId="13262" xr:uid="{00000000-0005-0000-0000-0000BE330000}"/>
    <cellStyle name="0_BP_Formats 6117 5 3 2 3" xfId="13263" xr:uid="{00000000-0005-0000-0000-0000BF330000}"/>
    <cellStyle name="0_BP_Formats 6117 5 3 2 3 2" xfId="13264" xr:uid="{00000000-0005-0000-0000-0000C0330000}"/>
    <cellStyle name="0_BP_Formats 6117 5 3 2 3 2 2" xfId="13265" xr:uid="{00000000-0005-0000-0000-0000C1330000}"/>
    <cellStyle name="0_BP_Formats 6117 5 3 2 3 3" xfId="13266" xr:uid="{00000000-0005-0000-0000-0000C2330000}"/>
    <cellStyle name="0_BP_Formats 6117 5 3 2 3 3 2" xfId="13267" xr:uid="{00000000-0005-0000-0000-0000C3330000}"/>
    <cellStyle name="0_BP_Formats 6117 5 3 2 3 4" xfId="13268" xr:uid="{00000000-0005-0000-0000-0000C4330000}"/>
    <cellStyle name="0_BP_Formats 6117 5 3 2 4" xfId="13269" xr:uid="{00000000-0005-0000-0000-0000C5330000}"/>
    <cellStyle name="0_BP_Formats 6117 5 3 2 4 2" xfId="13270" xr:uid="{00000000-0005-0000-0000-0000C6330000}"/>
    <cellStyle name="0_BP_Formats 6117 5 3 2 5" xfId="13271" xr:uid="{00000000-0005-0000-0000-0000C7330000}"/>
    <cellStyle name="0_BP_Formats 6117 5 3 2 5 2" xfId="13272" xr:uid="{00000000-0005-0000-0000-0000C8330000}"/>
    <cellStyle name="0_BP_Formats 6117 5 3 2 6" xfId="13273" xr:uid="{00000000-0005-0000-0000-0000C9330000}"/>
    <cellStyle name="0_BP_Formats 6117 5 3 3" xfId="13274" xr:uid="{00000000-0005-0000-0000-0000CA330000}"/>
    <cellStyle name="0_BP_Formats 6117 5 3 3 2" xfId="13275" xr:uid="{00000000-0005-0000-0000-0000CB330000}"/>
    <cellStyle name="0_BP_Formats 6117 5 3 3 2 2" xfId="13276" xr:uid="{00000000-0005-0000-0000-0000CC330000}"/>
    <cellStyle name="0_BP_Formats 6117 5 3 3 3" xfId="13277" xr:uid="{00000000-0005-0000-0000-0000CD330000}"/>
    <cellStyle name="0_BP_Formats 6117 5 3 3 3 2" xfId="13278" xr:uid="{00000000-0005-0000-0000-0000CE330000}"/>
    <cellStyle name="0_BP_Formats 6117 5 3 3 4" xfId="13279" xr:uid="{00000000-0005-0000-0000-0000CF330000}"/>
    <cellStyle name="0_BP_Formats 6117 5 3 4" xfId="13280" xr:uid="{00000000-0005-0000-0000-0000D0330000}"/>
    <cellStyle name="0_BP_Formats 6117 5 3 4 2" xfId="13281" xr:uid="{00000000-0005-0000-0000-0000D1330000}"/>
    <cellStyle name="0_BP_Formats 6117 5 3 4 2 2" xfId="13282" xr:uid="{00000000-0005-0000-0000-0000D2330000}"/>
    <cellStyle name="0_BP_Formats 6117 5 3 4 3" xfId="13283" xr:uid="{00000000-0005-0000-0000-0000D3330000}"/>
    <cellStyle name="0_BP_Formats 6117 5 3 4 3 2" xfId="13284" xr:uid="{00000000-0005-0000-0000-0000D4330000}"/>
    <cellStyle name="0_BP_Formats 6117 5 3 4 4" xfId="13285" xr:uid="{00000000-0005-0000-0000-0000D5330000}"/>
    <cellStyle name="0_BP_Formats 6117 5 3 5" xfId="13286" xr:uid="{00000000-0005-0000-0000-0000D6330000}"/>
    <cellStyle name="0_BP_Formats 6117 5 3 5 2" xfId="13287" xr:uid="{00000000-0005-0000-0000-0000D7330000}"/>
    <cellStyle name="0_BP_Formats 6117 5 3 5 2 2" xfId="13288" xr:uid="{00000000-0005-0000-0000-0000D8330000}"/>
    <cellStyle name="0_BP_Formats 6117 5 3 5 3" xfId="13289" xr:uid="{00000000-0005-0000-0000-0000D9330000}"/>
    <cellStyle name="0_BP_Formats 6117 5 3 5 3 2" xfId="13290" xr:uid="{00000000-0005-0000-0000-0000DA330000}"/>
    <cellStyle name="0_BP_Formats 6117 5 3 5 4" xfId="13291" xr:uid="{00000000-0005-0000-0000-0000DB330000}"/>
    <cellStyle name="0_BP_Formats 6117 5 3 6" xfId="13292" xr:uid="{00000000-0005-0000-0000-0000DC330000}"/>
    <cellStyle name="0_BP_Formats 6117 5 3 6 2" xfId="13293" xr:uid="{00000000-0005-0000-0000-0000DD330000}"/>
    <cellStyle name="0_BP_Formats 6117 5 3 7" xfId="13294" xr:uid="{00000000-0005-0000-0000-0000DE330000}"/>
    <cellStyle name="0_BP_Formats 6117 5 3 7 2" xfId="13295" xr:uid="{00000000-0005-0000-0000-0000DF330000}"/>
    <cellStyle name="0_BP_Formats 6117 5 3 8" xfId="13296" xr:uid="{00000000-0005-0000-0000-0000E0330000}"/>
    <cellStyle name="0_BP_Formats 6117 5 4" xfId="13297" xr:uid="{00000000-0005-0000-0000-0000E1330000}"/>
    <cellStyle name="0_BP_Formats 6117 5 4 2" xfId="13298" xr:uid="{00000000-0005-0000-0000-0000E2330000}"/>
    <cellStyle name="0_BP_Formats 6117 5 4 2 2" xfId="13299" xr:uid="{00000000-0005-0000-0000-0000E3330000}"/>
    <cellStyle name="0_BP_Formats 6117 5 4 2 2 2" xfId="13300" xr:uid="{00000000-0005-0000-0000-0000E4330000}"/>
    <cellStyle name="0_BP_Formats 6117 5 4 2 2 2 2" xfId="13301" xr:uid="{00000000-0005-0000-0000-0000E5330000}"/>
    <cellStyle name="0_BP_Formats 6117 5 4 2 2 3" xfId="13302" xr:uid="{00000000-0005-0000-0000-0000E6330000}"/>
    <cellStyle name="0_BP_Formats 6117 5 4 2 2 3 2" xfId="13303" xr:uid="{00000000-0005-0000-0000-0000E7330000}"/>
    <cellStyle name="0_BP_Formats 6117 5 4 2 2 4" xfId="13304" xr:uid="{00000000-0005-0000-0000-0000E8330000}"/>
    <cellStyle name="0_BP_Formats 6117 5 4 2 3" xfId="13305" xr:uid="{00000000-0005-0000-0000-0000E9330000}"/>
    <cellStyle name="0_BP_Formats 6117 5 4 2 3 2" xfId="13306" xr:uid="{00000000-0005-0000-0000-0000EA330000}"/>
    <cellStyle name="0_BP_Formats 6117 5 4 2 3 2 2" xfId="13307" xr:uid="{00000000-0005-0000-0000-0000EB330000}"/>
    <cellStyle name="0_BP_Formats 6117 5 4 2 3 3" xfId="13308" xr:uid="{00000000-0005-0000-0000-0000EC330000}"/>
    <cellStyle name="0_BP_Formats 6117 5 4 2 3 3 2" xfId="13309" xr:uid="{00000000-0005-0000-0000-0000ED330000}"/>
    <cellStyle name="0_BP_Formats 6117 5 4 2 3 4" xfId="13310" xr:uid="{00000000-0005-0000-0000-0000EE330000}"/>
    <cellStyle name="0_BP_Formats 6117 5 4 2 4" xfId="13311" xr:uid="{00000000-0005-0000-0000-0000EF330000}"/>
    <cellStyle name="0_BP_Formats 6117 5 4 2 4 2" xfId="13312" xr:uid="{00000000-0005-0000-0000-0000F0330000}"/>
    <cellStyle name="0_BP_Formats 6117 5 4 2 5" xfId="13313" xr:uid="{00000000-0005-0000-0000-0000F1330000}"/>
    <cellStyle name="0_BP_Formats 6117 5 4 2 5 2" xfId="13314" xr:uid="{00000000-0005-0000-0000-0000F2330000}"/>
    <cellStyle name="0_BP_Formats 6117 5 4 2 6" xfId="13315" xr:uid="{00000000-0005-0000-0000-0000F3330000}"/>
    <cellStyle name="0_BP_Formats 6117 5 4 3" xfId="13316" xr:uid="{00000000-0005-0000-0000-0000F4330000}"/>
    <cellStyle name="0_BP_Formats 6117 5 4 3 2" xfId="13317" xr:uid="{00000000-0005-0000-0000-0000F5330000}"/>
    <cellStyle name="0_BP_Formats 6117 5 4 3 2 2" xfId="13318" xr:uid="{00000000-0005-0000-0000-0000F6330000}"/>
    <cellStyle name="0_BP_Formats 6117 5 4 3 3" xfId="13319" xr:uid="{00000000-0005-0000-0000-0000F7330000}"/>
    <cellStyle name="0_BP_Formats 6117 5 4 3 3 2" xfId="13320" xr:uid="{00000000-0005-0000-0000-0000F8330000}"/>
    <cellStyle name="0_BP_Formats 6117 5 4 3 4" xfId="13321" xr:uid="{00000000-0005-0000-0000-0000F9330000}"/>
    <cellStyle name="0_BP_Formats 6117 5 4 4" xfId="13322" xr:uid="{00000000-0005-0000-0000-0000FA330000}"/>
    <cellStyle name="0_BP_Formats 6117 5 4 4 2" xfId="13323" xr:uid="{00000000-0005-0000-0000-0000FB330000}"/>
    <cellStyle name="0_BP_Formats 6117 5 4 4 2 2" xfId="13324" xr:uid="{00000000-0005-0000-0000-0000FC330000}"/>
    <cellStyle name="0_BP_Formats 6117 5 4 4 3" xfId="13325" xr:uid="{00000000-0005-0000-0000-0000FD330000}"/>
    <cellStyle name="0_BP_Formats 6117 5 4 4 3 2" xfId="13326" xr:uid="{00000000-0005-0000-0000-0000FE330000}"/>
    <cellStyle name="0_BP_Formats 6117 5 4 4 4" xfId="13327" xr:uid="{00000000-0005-0000-0000-0000FF330000}"/>
    <cellStyle name="0_BP_Formats 6117 5 4 5" xfId="13328" xr:uid="{00000000-0005-0000-0000-000000340000}"/>
    <cellStyle name="0_BP_Formats 6117 5 4 5 2" xfId="13329" xr:uid="{00000000-0005-0000-0000-000001340000}"/>
    <cellStyle name="0_BP_Formats 6117 5 4 5 2 2" xfId="13330" xr:uid="{00000000-0005-0000-0000-000002340000}"/>
    <cellStyle name="0_BP_Formats 6117 5 4 5 3" xfId="13331" xr:uid="{00000000-0005-0000-0000-000003340000}"/>
    <cellStyle name="0_BP_Formats 6117 5 4 5 3 2" xfId="13332" xr:uid="{00000000-0005-0000-0000-000004340000}"/>
    <cellStyle name="0_BP_Formats 6117 5 4 5 4" xfId="13333" xr:uid="{00000000-0005-0000-0000-000005340000}"/>
    <cellStyle name="0_BP_Formats 6117 5 4 6" xfId="13334" xr:uid="{00000000-0005-0000-0000-000006340000}"/>
    <cellStyle name="0_BP_Formats 6117 5 4 6 2" xfId="13335" xr:uid="{00000000-0005-0000-0000-000007340000}"/>
    <cellStyle name="0_BP_Formats 6117 5 4 7" xfId="13336" xr:uid="{00000000-0005-0000-0000-000008340000}"/>
    <cellStyle name="0_BP_Formats 6117 5 4 7 2" xfId="13337" xr:uid="{00000000-0005-0000-0000-000009340000}"/>
    <cellStyle name="0_BP_Formats 6117 5 4 8" xfId="13338" xr:uid="{00000000-0005-0000-0000-00000A340000}"/>
    <cellStyle name="0_BP_Formats 6117 5 5" xfId="13339" xr:uid="{00000000-0005-0000-0000-00000B340000}"/>
    <cellStyle name="0_BP_Formats 6117 5 5 2" xfId="13340" xr:uid="{00000000-0005-0000-0000-00000C340000}"/>
    <cellStyle name="0_BP_Formats 6117 5 5 2 2" xfId="13341" xr:uid="{00000000-0005-0000-0000-00000D340000}"/>
    <cellStyle name="0_BP_Formats 6117 5 5 2 2 2" xfId="13342" xr:uid="{00000000-0005-0000-0000-00000E340000}"/>
    <cellStyle name="0_BP_Formats 6117 5 5 2 2 2 2" xfId="13343" xr:uid="{00000000-0005-0000-0000-00000F340000}"/>
    <cellStyle name="0_BP_Formats 6117 5 5 2 2 3" xfId="13344" xr:uid="{00000000-0005-0000-0000-000010340000}"/>
    <cellStyle name="0_BP_Formats 6117 5 5 2 2 3 2" xfId="13345" xr:uid="{00000000-0005-0000-0000-000011340000}"/>
    <cellStyle name="0_BP_Formats 6117 5 5 2 2 4" xfId="13346" xr:uid="{00000000-0005-0000-0000-000012340000}"/>
    <cellStyle name="0_BP_Formats 6117 5 5 2 3" xfId="13347" xr:uid="{00000000-0005-0000-0000-000013340000}"/>
    <cellStyle name="0_BP_Formats 6117 5 5 2 3 2" xfId="13348" xr:uid="{00000000-0005-0000-0000-000014340000}"/>
    <cellStyle name="0_BP_Formats 6117 5 5 2 3 2 2" xfId="13349" xr:uid="{00000000-0005-0000-0000-000015340000}"/>
    <cellStyle name="0_BP_Formats 6117 5 5 2 3 3" xfId="13350" xr:uid="{00000000-0005-0000-0000-000016340000}"/>
    <cellStyle name="0_BP_Formats 6117 5 5 2 3 3 2" xfId="13351" xr:uid="{00000000-0005-0000-0000-000017340000}"/>
    <cellStyle name="0_BP_Formats 6117 5 5 2 3 4" xfId="13352" xr:uid="{00000000-0005-0000-0000-000018340000}"/>
    <cellStyle name="0_BP_Formats 6117 5 5 2 4" xfId="13353" xr:uid="{00000000-0005-0000-0000-000019340000}"/>
    <cellStyle name="0_BP_Formats 6117 5 5 2 4 2" xfId="13354" xr:uid="{00000000-0005-0000-0000-00001A340000}"/>
    <cellStyle name="0_BP_Formats 6117 5 5 2 5" xfId="13355" xr:uid="{00000000-0005-0000-0000-00001B340000}"/>
    <cellStyle name="0_BP_Formats 6117 5 5 2 5 2" xfId="13356" xr:uid="{00000000-0005-0000-0000-00001C340000}"/>
    <cellStyle name="0_BP_Formats 6117 5 5 2 6" xfId="13357" xr:uid="{00000000-0005-0000-0000-00001D340000}"/>
    <cellStyle name="0_BP_Formats 6117 5 5 3" xfId="13358" xr:uid="{00000000-0005-0000-0000-00001E340000}"/>
    <cellStyle name="0_BP_Formats 6117 5 5 3 2" xfId="13359" xr:uid="{00000000-0005-0000-0000-00001F340000}"/>
    <cellStyle name="0_BP_Formats 6117 5 5 3 2 2" xfId="13360" xr:uid="{00000000-0005-0000-0000-000020340000}"/>
    <cellStyle name="0_BP_Formats 6117 5 5 3 3" xfId="13361" xr:uid="{00000000-0005-0000-0000-000021340000}"/>
    <cellStyle name="0_BP_Formats 6117 5 5 3 3 2" xfId="13362" xr:uid="{00000000-0005-0000-0000-000022340000}"/>
    <cellStyle name="0_BP_Formats 6117 5 5 3 4" xfId="13363" xr:uid="{00000000-0005-0000-0000-000023340000}"/>
    <cellStyle name="0_BP_Formats 6117 5 5 4" xfId="13364" xr:uid="{00000000-0005-0000-0000-000024340000}"/>
    <cellStyle name="0_BP_Formats 6117 5 5 4 2" xfId="13365" xr:uid="{00000000-0005-0000-0000-000025340000}"/>
    <cellStyle name="0_BP_Formats 6117 5 5 4 2 2" xfId="13366" xr:uid="{00000000-0005-0000-0000-000026340000}"/>
    <cellStyle name="0_BP_Formats 6117 5 5 4 3" xfId="13367" xr:uid="{00000000-0005-0000-0000-000027340000}"/>
    <cellStyle name="0_BP_Formats 6117 5 5 4 3 2" xfId="13368" xr:uid="{00000000-0005-0000-0000-000028340000}"/>
    <cellStyle name="0_BP_Formats 6117 5 5 4 4" xfId="13369" xr:uid="{00000000-0005-0000-0000-000029340000}"/>
    <cellStyle name="0_BP_Formats 6117 5 5 5" xfId="13370" xr:uid="{00000000-0005-0000-0000-00002A340000}"/>
    <cellStyle name="0_BP_Formats 6117 5 5 5 2" xfId="13371" xr:uid="{00000000-0005-0000-0000-00002B340000}"/>
    <cellStyle name="0_BP_Formats 6117 5 5 5 2 2" xfId="13372" xr:uid="{00000000-0005-0000-0000-00002C340000}"/>
    <cellStyle name="0_BP_Formats 6117 5 5 5 3" xfId="13373" xr:uid="{00000000-0005-0000-0000-00002D340000}"/>
    <cellStyle name="0_BP_Formats 6117 5 5 5 3 2" xfId="13374" xr:uid="{00000000-0005-0000-0000-00002E340000}"/>
    <cellStyle name="0_BP_Formats 6117 5 5 5 4" xfId="13375" xr:uid="{00000000-0005-0000-0000-00002F340000}"/>
    <cellStyle name="0_BP_Formats 6117 5 5 6" xfId="13376" xr:uid="{00000000-0005-0000-0000-000030340000}"/>
    <cellStyle name="0_BP_Formats 6117 5 5 6 2" xfId="13377" xr:uid="{00000000-0005-0000-0000-000031340000}"/>
    <cellStyle name="0_BP_Formats 6117 5 5 7" xfId="13378" xr:uid="{00000000-0005-0000-0000-000032340000}"/>
    <cellStyle name="0_BP_Formats 6117 5 5 7 2" xfId="13379" xr:uid="{00000000-0005-0000-0000-000033340000}"/>
    <cellStyle name="0_BP_Formats 6117 5 5 8" xfId="13380" xr:uid="{00000000-0005-0000-0000-000034340000}"/>
    <cellStyle name="0_BP_Formats 6117 5 6" xfId="13381" xr:uid="{00000000-0005-0000-0000-000035340000}"/>
    <cellStyle name="0_BP_Formats 6117 5 6 2" xfId="13382" xr:uid="{00000000-0005-0000-0000-000036340000}"/>
    <cellStyle name="0_BP_Formats 6117 5 6 2 2" xfId="13383" xr:uid="{00000000-0005-0000-0000-000037340000}"/>
    <cellStyle name="0_BP_Formats 6117 5 6 2 2 2" xfId="13384" xr:uid="{00000000-0005-0000-0000-000038340000}"/>
    <cellStyle name="0_BP_Formats 6117 5 6 2 2 2 2" xfId="13385" xr:uid="{00000000-0005-0000-0000-000039340000}"/>
    <cellStyle name="0_BP_Formats 6117 5 6 2 2 3" xfId="13386" xr:uid="{00000000-0005-0000-0000-00003A340000}"/>
    <cellStyle name="0_BP_Formats 6117 5 6 2 2 3 2" xfId="13387" xr:uid="{00000000-0005-0000-0000-00003B340000}"/>
    <cellStyle name="0_BP_Formats 6117 5 6 2 2 4" xfId="13388" xr:uid="{00000000-0005-0000-0000-00003C340000}"/>
    <cellStyle name="0_BP_Formats 6117 5 6 2 3" xfId="13389" xr:uid="{00000000-0005-0000-0000-00003D340000}"/>
    <cellStyle name="0_BP_Formats 6117 5 6 2 3 2" xfId="13390" xr:uid="{00000000-0005-0000-0000-00003E340000}"/>
    <cellStyle name="0_BP_Formats 6117 5 6 2 3 2 2" xfId="13391" xr:uid="{00000000-0005-0000-0000-00003F340000}"/>
    <cellStyle name="0_BP_Formats 6117 5 6 2 3 3" xfId="13392" xr:uid="{00000000-0005-0000-0000-000040340000}"/>
    <cellStyle name="0_BP_Formats 6117 5 6 2 3 3 2" xfId="13393" xr:uid="{00000000-0005-0000-0000-000041340000}"/>
    <cellStyle name="0_BP_Formats 6117 5 6 2 3 4" xfId="13394" xr:uid="{00000000-0005-0000-0000-000042340000}"/>
    <cellStyle name="0_BP_Formats 6117 5 6 2 4" xfId="13395" xr:uid="{00000000-0005-0000-0000-000043340000}"/>
    <cellStyle name="0_BP_Formats 6117 5 6 2 4 2" xfId="13396" xr:uid="{00000000-0005-0000-0000-000044340000}"/>
    <cellStyle name="0_BP_Formats 6117 5 6 2 5" xfId="13397" xr:uid="{00000000-0005-0000-0000-000045340000}"/>
    <cellStyle name="0_BP_Formats 6117 5 6 2 5 2" xfId="13398" xr:uid="{00000000-0005-0000-0000-000046340000}"/>
    <cellStyle name="0_BP_Formats 6117 5 6 2 6" xfId="13399" xr:uid="{00000000-0005-0000-0000-000047340000}"/>
    <cellStyle name="0_BP_Formats 6117 5 6 3" xfId="13400" xr:uid="{00000000-0005-0000-0000-000048340000}"/>
    <cellStyle name="0_BP_Formats 6117 5 6 3 2" xfId="13401" xr:uid="{00000000-0005-0000-0000-000049340000}"/>
    <cellStyle name="0_BP_Formats 6117 5 6 3 2 2" xfId="13402" xr:uid="{00000000-0005-0000-0000-00004A340000}"/>
    <cellStyle name="0_BP_Formats 6117 5 6 3 3" xfId="13403" xr:uid="{00000000-0005-0000-0000-00004B340000}"/>
    <cellStyle name="0_BP_Formats 6117 5 6 3 3 2" xfId="13404" xr:uid="{00000000-0005-0000-0000-00004C340000}"/>
    <cellStyle name="0_BP_Formats 6117 5 6 3 4" xfId="13405" xr:uid="{00000000-0005-0000-0000-00004D340000}"/>
    <cellStyle name="0_BP_Formats 6117 5 6 4" xfId="13406" xr:uid="{00000000-0005-0000-0000-00004E340000}"/>
    <cellStyle name="0_BP_Formats 6117 5 6 4 2" xfId="13407" xr:uid="{00000000-0005-0000-0000-00004F340000}"/>
    <cellStyle name="0_BP_Formats 6117 5 6 4 2 2" xfId="13408" xr:uid="{00000000-0005-0000-0000-000050340000}"/>
    <cellStyle name="0_BP_Formats 6117 5 6 4 3" xfId="13409" xr:uid="{00000000-0005-0000-0000-000051340000}"/>
    <cellStyle name="0_BP_Formats 6117 5 6 4 3 2" xfId="13410" xr:uid="{00000000-0005-0000-0000-000052340000}"/>
    <cellStyle name="0_BP_Formats 6117 5 6 4 4" xfId="13411" xr:uid="{00000000-0005-0000-0000-000053340000}"/>
    <cellStyle name="0_BP_Formats 6117 5 6 5" xfId="13412" xr:uid="{00000000-0005-0000-0000-000054340000}"/>
    <cellStyle name="0_BP_Formats 6117 5 6 5 2" xfId="13413" xr:uid="{00000000-0005-0000-0000-000055340000}"/>
    <cellStyle name="0_BP_Formats 6117 5 6 5 2 2" xfId="13414" xr:uid="{00000000-0005-0000-0000-000056340000}"/>
    <cellStyle name="0_BP_Formats 6117 5 6 5 3" xfId="13415" xr:uid="{00000000-0005-0000-0000-000057340000}"/>
    <cellStyle name="0_BP_Formats 6117 5 6 5 3 2" xfId="13416" xr:uid="{00000000-0005-0000-0000-000058340000}"/>
    <cellStyle name="0_BP_Formats 6117 5 6 5 4" xfId="13417" xr:uid="{00000000-0005-0000-0000-000059340000}"/>
    <cellStyle name="0_BP_Formats 6117 5 6 6" xfId="13418" xr:uid="{00000000-0005-0000-0000-00005A340000}"/>
    <cellStyle name="0_BP_Formats 6117 5 6 6 2" xfId="13419" xr:uid="{00000000-0005-0000-0000-00005B340000}"/>
    <cellStyle name="0_BP_Formats 6117 5 6 7" xfId="13420" xr:uid="{00000000-0005-0000-0000-00005C340000}"/>
    <cellStyle name="0_BP_Formats 6117 5 6 7 2" xfId="13421" xr:uid="{00000000-0005-0000-0000-00005D340000}"/>
    <cellStyle name="0_BP_Formats 6117 5 6 8" xfId="13422" xr:uid="{00000000-0005-0000-0000-00005E340000}"/>
    <cellStyle name="0_BP_Formats 6117 5 7" xfId="13423" xr:uid="{00000000-0005-0000-0000-00005F340000}"/>
    <cellStyle name="0_BP_Formats 6117 5 7 2" xfId="13424" xr:uid="{00000000-0005-0000-0000-000060340000}"/>
    <cellStyle name="0_BP_Formats 6117 5 7 2 2" xfId="13425" xr:uid="{00000000-0005-0000-0000-000061340000}"/>
    <cellStyle name="0_BP_Formats 6117 5 7 2 2 2" xfId="13426" xr:uid="{00000000-0005-0000-0000-000062340000}"/>
    <cellStyle name="0_BP_Formats 6117 5 7 2 3" xfId="13427" xr:uid="{00000000-0005-0000-0000-000063340000}"/>
    <cellStyle name="0_BP_Formats 6117 5 7 2 3 2" xfId="13428" xr:uid="{00000000-0005-0000-0000-000064340000}"/>
    <cellStyle name="0_BP_Formats 6117 5 7 2 4" xfId="13429" xr:uid="{00000000-0005-0000-0000-000065340000}"/>
    <cellStyle name="0_BP_Formats 6117 5 7 3" xfId="13430" xr:uid="{00000000-0005-0000-0000-000066340000}"/>
    <cellStyle name="0_BP_Formats 6117 5 7 3 2" xfId="13431" xr:uid="{00000000-0005-0000-0000-000067340000}"/>
    <cellStyle name="0_BP_Formats 6117 5 7 3 2 2" xfId="13432" xr:uid="{00000000-0005-0000-0000-000068340000}"/>
    <cellStyle name="0_BP_Formats 6117 5 7 3 3" xfId="13433" xr:uid="{00000000-0005-0000-0000-000069340000}"/>
    <cellStyle name="0_BP_Formats 6117 5 7 3 3 2" xfId="13434" xr:uid="{00000000-0005-0000-0000-00006A340000}"/>
    <cellStyle name="0_BP_Formats 6117 5 7 3 4" xfId="13435" xr:uid="{00000000-0005-0000-0000-00006B340000}"/>
    <cellStyle name="0_BP_Formats 6117 5 7 4" xfId="13436" xr:uid="{00000000-0005-0000-0000-00006C340000}"/>
    <cellStyle name="0_BP_Formats 6117 5 7 4 2" xfId="13437" xr:uid="{00000000-0005-0000-0000-00006D340000}"/>
    <cellStyle name="0_BP_Formats 6117 5 7 5" xfId="13438" xr:uid="{00000000-0005-0000-0000-00006E340000}"/>
    <cellStyle name="0_BP_Formats 6117 5 7 5 2" xfId="13439" xr:uid="{00000000-0005-0000-0000-00006F340000}"/>
    <cellStyle name="0_BP_Formats 6117 5 7 6" xfId="13440" xr:uid="{00000000-0005-0000-0000-000070340000}"/>
    <cellStyle name="0_BP_Formats 6117 5 8" xfId="13441" xr:uid="{00000000-0005-0000-0000-000071340000}"/>
    <cellStyle name="0_BP_Formats 6117 5 8 2" xfId="13442" xr:uid="{00000000-0005-0000-0000-000072340000}"/>
    <cellStyle name="0_BP_Formats 6117 5 8 2 2" xfId="13443" xr:uid="{00000000-0005-0000-0000-000073340000}"/>
    <cellStyle name="0_BP_Formats 6117 5 8 3" xfId="13444" xr:uid="{00000000-0005-0000-0000-000074340000}"/>
    <cellStyle name="0_BP_Formats 6117 5 8 3 2" xfId="13445" xr:uid="{00000000-0005-0000-0000-000075340000}"/>
    <cellStyle name="0_BP_Formats 6117 5 8 4" xfId="13446" xr:uid="{00000000-0005-0000-0000-000076340000}"/>
    <cellStyle name="0_BP_Formats 6117 5 9" xfId="13447" xr:uid="{00000000-0005-0000-0000-000077340000}"/>
    <cellStyle name="0_BP_Formats 6117 5 9 2" xfId="13448" xr:uid="{00000000-0005-0000-0000-000078340000}"/>
    <cellStyle name="0_BP_Formats 6117 5 9 2 2" xfId="13449" xr:uid="{00000000-0005-0000-0000-000079340000}"/>
    <cellStyle name="0_BP_Formats 6117 5 9 3" xfId="13450" xr:uid="{00000000-0005-0000-0000-00007A340000}"/>
    <cellStyle name="0_BP_Formats 6117 5 9 3 2" xfId="13451" xr:uid="{00000000-0005-0000-0000-00007B340000}"/>
    <cellStyle name="0_BP_Formats 6117 5 9 4" xfId="13452" xr:uid="{00000000-0005-0000-0000-00007C340000}"/>
    <cellStyle name="0_BP_Formats 6117 50" xfId="13453" xr:uid="{00000000-0005-0000-0000-00007D340000}"/>
    <cellStyle name="0_BP_Formats 6117 51" xfId="13454" xr:uid="{00000000-0005-0000-0000-00007E340000}"/>
    <cellStyle name="0_BP_Formats 6117 52" xfId="13455" xr:uid="{00000000-0005-0000-0000-00007F340000}"/>
    <cellStyle name="0_BP_Formats 6117 53" xfId="13456" xr:uid="{00000000-0005-0000-0000-000080340000}"/>
    <cellStyle name="0_BP_Formats 6117 54" xfId="13457" xr:uid="{00000000-0005-0000-0000-000081340000}"/>
    <cellStyle name="0_BP_Formats 6117 55" xfId="13458" xr:uid="{00000000-0005-0000-0000-000082340000}"/>
    <cellStyle name="0_BP_Formats 6117 56" xfId="13459" xr:uid="{00000000-0005-0000-0000-000083340000}"/>
    <cellStyle name="0_BP_Formats 6117 57" xfId="13460" xr:uid="{00000000-0005-0000-0000-000084340000}"/>
    <cellStyle name="0_BP_Formats 6117 58" xfId="13461" xr:uid="{00000000-0005-0000-0000-000085340000}"/>
    <cellStyle name="0_BP_Formats 6117 59" xfId="13462" xr:uid="{00000000-0005-0000-0000-000086340000}"/>
    <cellStyle name="0_BP_Formats 6117 6" xfId="13463" xr:uid="{00000000-0005-0000-0000-000087340000}"/>
    <cellStyle name="0_BP_Formats 6117 6 2" xfId="13464" xr:uid="{00000000-0005-0000-0000-000088340000}"/>
    <cellStyle name="0_BP_Formats 6117 6 2 2" xfId="13465" xr:uid="{00000000-0005-0000-0000-000089340000}"/>
    <cellStyle name="0_BP_Formats 6117 6 2 2 2" xfId="13466" xr:uid="{00000000-0005-0000-0000-00008A340000}"/>
    <cellStyle name="0_BP_Formats 6117 6 2 2 2 2" xfId="13467" xr:uid="{00000000-0005-0000-0000-00008B340000}"/>
    <cellStyle name="0_BP_Formats 6117 6 2 2 3" xfId="13468" xr:uid="{00000000-0005-0000-0000-00008C340000}"/>
    <cellStyle name="0_BP_Formats 6117 6 2 2 3 2" xfId="13469" xr:uid="{00000000-0005-0000-0000-00008D340000}"/>
    <cellStyle name="0_BP_Formats 6117 6 2 2 4" xfId="13470" xr:uid="{00000000-0005-0000-0000-00008E340000}"/>
    <cellStyle name="0_BP_Formats 6117 6 2 3" xfId="13471" xr:uid="{00000000-0005-0000-0000-00008F340000}"/>
    <cellStyle name="0_BP_Formats 6117 6 2 3 2" xfId="13472" xr:uid="{00000000-0005-0000-0000-000090340000}"/>
    <cellStyle name="0_BP_Formats 6117 6 2 3 2 2" xfId="13473" xr:uid="{00000000-0005-0000-0000-000091340000}"/>
    <cellStyle name="0_BP_Formats 6117 6 2 3 3" xfId="13474" xr:uid="{00000000-0005-0000-0000-000092340000}"/>
    <cellStyle name="0_BP_Formats 6117 6 2 3 3 2" xfId="13475" xr:uid="{00000000-0005-0000-0000-000093340000}"/>
    <cellStyle name="0_BP_Formats 6117 6 2 3 4" xfId="13476" xr:uid="{00000000-0005-0000-0000-000094340000}"/>
    <cellStyle name="0_BP_Formats 6117 6 2 4" xfId="13477" xr:uid="{00000000-0005-0000-0000-000095340000}"/>
    <cellStyle name="0_BP_Formats 6117 6 2 4 2" xfId="13478" xr:uid="{00000000-0005-0000-0000-000096340000}"/>
    <cellStyle name="0_BP_Formats 6117 6 2 5" xfId="13479" xr:uid="{00000000-0005-0000-0000-000097340000}"/>
    <cellStyle name="0_BP_Formats 6117 6 2 5 2" xfId="13480" xr:uid="{00000000-0005-0000-0000-000098340000}"/>
    <cellStyle name="0_BP_Formats 6117 6 2 6" xfId="13481" xr:uid="{00000000-0005-0000-0000-000099340000}"/>
    <cellStyle name="0_BP_Formats 6117 6 3" xfId="13482" xr:uid="{00000000-0005-0000-0000-00009A340000}"/>
    <cellStyle name="0_BP_Formats 6117 6 3 2" xfId="13483" xr:uid="{00000000-0005-0000-0000-00009B340000}"/>
    <cellStyle name="0_BP_Formats 6117 6 3 2 2" xfId="13484" xr:uid="{00000000-0005-0000-0000-00009C340000}"/>
    <cellStyle name="0_BP_Formats 6117 6 3 3" xfId="13485" xr:uid="{00000000-0005-0000-0000-00009D340000}"/>
    <cellStyle name="0_BP_Formats 6117 6 3 3 2" xfId="13486" xr:uid="{00000000-0005-0000-0000-00009E340000}"/>
    <cellStyle name="0_BP_Formats 6117 6 3 4" xfId="13487" xr:uid="{00000000-0005-0000-0000-00009F340000}"/>
    <cellStyle name="0_BP_Formats 6117 6 4" xfId="13488" xr:uid="{00000000-0005-0000-0000-0000A0340000}"/>
    <cellStyle name="0_BP_Formats 6117 6 4 2" xfId="13489" xr:uid="{00000000-0005-0000-0000-0000A1340000}"/>
    <cellStyle name="0_BP_Formats 6117 6 4 2 2" xfId="13490" xr:uid="{00000000-0005-0000-0000-0000A2340000}"/>
    <cellStyle name="0_BP_Formats 6117 6 4 3" xfId="13491" xr:uid="{00000000-0005-0000-0000-0000A3340000}"/>
    <cellStyle name="0_BP_Formats 6117 6 4 3 2" xfId="13492" xr:uid="{00000000-0005-0000-0000-0000A4340000}"/>
    <cellStyle name="0_BP_Formats 6117 6 4 4" xfId="13493" xr:uid="{00000000-0005-0000-0000-0000A5340000}"/>
    <cellStyle name="0_BP_Formats 6117 6 5" xfId="13494" xr:uid="{00000000-0005-0000-0000-0000A6340000}"/>
    <cellStyle name="0_BP_Formats 6117 6 5 2" xfId="13495" xr:uid="{00000000-0005-0000-0000-0000A7340000}"/>
    <cellStyle name="0_BP_Formats 6117 6 5 2 2" xfId="13496" xr:uid="{00000000-0005-0000-0000-0000A8340000}"/>
    <cellStyle name="0_BP_Formats 6117 6 5 3" xfId="13497" xr:uid="{00000000-0005-0000-0000-0000A9340000}"/>
    <cellStyle name="0_BP_Formats 6117 6 5 3 2" xfId="13498" xr:uid="{00000000-0005-0000-0000-0000AA340000}"/>
    <cellStyle name="0_BP_Formats 6117 6 5 4" xfId="13499" xr:uid="{00000000-0005-0000-0000-0000AB340000}"/>
    <cellStyle name="0_BP_Formats 6117 6 6" xfId="13500" xr:uid="{00000000-0005-0000-0000-0000AC340000}"/>
    <cellStyle name="0_BP_Formats 6117 6 6 2" xfId="13501" xr:uid="{00000000-0005-0000-0000-0000AD340000}"/>
    <cellStyle name="0_BP_Formats 6117 6 7" xfId="13502" xr:uid="{00000000-0005-0000-0000-0000AE340000}"/>
    <cellStyle name="0_BP_Formats 6117 6 7 2" xfId="13503" xr:uid="{00000000-0005-0000-0000-0000AF340000}"/>
    <cellStyle name="0_BP_Formats 6117 6 8" xfId="13504" xr:uid="{00000000-0005-0000-0000-0000B0340000}"/>
    <cellStyle name="0_BP_Formats 6117 60" xfId="13505" xr:uid="{00000000-0005-0000-0000-0000B1340000}"/>
    <cellStyle name="0_BP_Formats 6117 61" xfId="13506" xr:uid="{00000000-0005-0000-0000-0000B2340000}"/>
    <cellStyle name="0_BP_Formats 6117 62" xfId="13507" xr:uid="{00000000-0005-0000-0000-0000B3340000}"/>
    <cellStyle name="0_BP_Formats 6117 63" xfId="13508" xr:uid="{00000000-0005-0000-0000-0000B4340000}"/>
    <cellStyle name="0_BP_Formats 6117 64" xfId="13509" xr:uid="{00000000-0005-0000-0000-0000B5340000}"/>
    <cellStyle name="0_BP_Formats 6117 65" xfId="13510" xr:uid="{00000000-0005-0000-0000-0000B6340000}"/>
    <cellStyle name="0_BP_Formats 6117 66" xfId="13511" xr:uid="{00000000-0005-0000-0000-0000B7340000}"/>
    <cellStyle name="0_BP_Formats 6117 67" xfId="13512" xr:uid="{00000000-0005-0000-0000-0000B8340000}"/>
    <cellStyle name="0_BP_Formats 6117 68" xfId="13513" xr:uid="{00000000-0005-0000-0000-0000B9340000}"/>
    <cellStyle name="0_BP_Formats 6117 69" xfId="13514" xr:uid="{00000000-0005-0000-0000-0000BA340000}"/>
    <cellStyle name="0_BP_Formats 6117 7" xfId="13515" xr:uid="{00000000-0005-0000-0000-0000BB340000}"/>
    <cellStyle name="0_BP_Formats 6117 7 2" xfId="13516" xr:uid="{00000000-0005-0000-0000-0000BC340000}"/>
    <cellStyle name="0_BP_Formats 6117 7 2 2" xfId="13517" xr:uid="{00000000-0005-0000-0000-0000BD340000}"/>
    <cellStyle name="0_BP_Formats 6117 7 2 2 2" xfId="13518" xr:uid="{00000000-0005-0000-0000-0000BE340000}"/>
    <cellStyle name="0_BP_Formats 6117 7 2 3" xfId="13519" xr:uid="{00000000-0005-0000-0000-0000BF340000}"/>
    <cellStyle name="0_BP_Formats 6117 7 2 3 2" xfId="13520" xr:uid="{00000000-0005-0000-0000-0000C0340000}"/>
    <cellStyle name="0_BP_Formats 6117 7 2 4" xfId="13521" xr:uid="{00000000-0005-0000-0000-0000C1340000}"/>
    <cellStyle name="0_BP_Formats 6117 7 3" xfId="13522" xr:uid="{00000000-0005-0000-0000-0000C2340000}"/>
    <cellStyle name="0_BP_Formats 6117 7 3 2" xfId="13523" xr:uid="{00000000-0005-0000-0000-0000C3340000}"/>
    <cellStyle name="0_BP_Formats 6117 7 3 2 2" xfId="13524" xr:uid="{00000000-0005-0000-0000-0000C4340000}"/>
    <cellStyle name="0_BP_Formats 6117 7 3 3" xfId="13525" xr:uid="{00000000-0005-0000-0000-0000C5340000}"/>
    <cellStyle name="0_BP_Formats 6117 7 3 3 2" xfId="13526" xr:uid="{00000000-0005-0000-0000-0000C6340000}"/>
    <cellStyle name="0_BP_Formats 6117 7 3 4" xfId="13527" xr:uid="{00000000-0005-0000-0000-0000C7340000}"/>
    <cellStyle name="0_BP_Formats 6117 7 4" xfId="13528" xr:uid="{00000000-0005-0000-0000-0000C8340000}"/>
    <cellStyle name="0_BP_Formats 6117 7 4 2" xfId="13529" xr:uid="{00000000-0005-0000-0000-0000C9340000}"/>
    <cellStyle name="0_BP_Formats 6117 7 5" xfId="13530" xr:uid="{00000000-0005-0000-0000-0000CA340000}"/>
    <cellStyle name="0_BP_Formats 6117 7 5 2" xfId="13531" xr:uid="{00000000-0005-0000-0000-0000CB340000}"/>
    <cellStyle name="0_BP_Formats 6117 7 6" xfId="13532" xr:uid="{00000000-0005-0000-0000-0000CC340000}"/>
    <cellStyle name="0_BP_Formats 6117 70" xfId="13533" xr:uid="{00000000-0005-0000-0000-0000CD340000}"/>
    <cellStyle name="0_BP_Formats 6117 71" xfId="13534" xr:uid="{00000000-0005-0000-0000-0000CE340000}"/>
    <cellStyle name="0_BP_Formats 6117 72" xfId="13535" xr:uid="{00000000-0005-0000-0000-0000CF340000}"/>
    <cellStyle name="0_BP_Formats 6117 73" xfId="13536" xr:uid="{00000000-0005-0000-0000-0000D0340000}"/>
    <cellStyle name="0_BP_Formats 6117 74" xfId="13537" xr:uid="{00000000-0005-0000-0000-0000D1340000}"/>
    <cellStyle name="0_BP_Formats 6117 75" xfId="13538" xr:uid="{00000000-0005-0000-0000-0000D2340000}"/>
    <cellStyle name="0_BP_Formats 6117 76" xfId="13539" xr:uid="{00000000-0005-0000-0000-0000D3340000}"/>
    <cellStyle name="0_BP_Formats 6117 77" xfId="13540" xr:uid="{00000000-0005-0000-0000-0000D4340000}"/>
    <cellStyle name="0_BP_Formats 6117 78" xfId="13541" xr:uid="{00000000-0005-0000-0000-0000D5340000}"/>
    <cellStyle name="0_BP_Formats 6117 79" xfId="13542" xr:uid="{00000000-0005-0000-0000-0000D6340000}"/>
    <cellStyle name="0_BP_Formats 6117 8" xfId="13543" xr:uid="{00000000-0005-0000-0000-0000D7340000}"/>
    <cellStyle name="0_BP_Formats 6117 8 2" xfId="13544" xr:uid="{00000000-0005-0000-0000-0000D8340000}"/>
    <cellStyle name="0_BP_Formats 6117 8 2 2" xfId="13545" xr:uid="{00000000-0005-0000-0000-0000D9340000}"/>
    <cellStyle name="0_BP_Formats 6117 8 2 2 2" xfId="13546" xr:uid="{00000000-0005-0000-0000-0000DA340000}"/>
    <cellStyle name="0_BP_Formats 6117 8 2 3" xfId="13547" xr:uid="{00000000-0005-0000-0000-0000DB340000}"/>
    <cellStyle name="0_BP_Formats 6117 8 2 3 2" xfId="13548" xr:uid="{00000000-0005-0000-0000-0000DC340000}"/>
    <cellStyle name="0_BP_Formats 6117 8 2 4" xfId="13549" xr:uid="{00000000-0005-0000-0000-0000DD340000}"/>
    <cellStyle name="0_BP_Formats 6117 8 3" xfId="13550" xr:uid="{00000000-0005-0000-0000-0000DE340000}"/>
    <cellStyle name="0_BP_Formats 6117 8 3 2" xfId="13551" xr:uid="{00000000-0005-0000-0000-0000DF340000}"/>
    <cellStyle name="0_BP_Formats 6117 8 3 2 2" xfId="13552" xr:uid="{00000000-0005-0000-0000-0000E0340000}"/>
    <cellStyle name="0_BP_Formats 6117 8 3 3" xfId="13553" xr:uid="{00000000-0005-0000-0000-0000E1340000}"/>
    <cellStyle name="0_BP_Formats 6117 8 3 3 2" xfId="13554" xr:uid="{00000000-0005-0000-0000-0000E2340000}"/>
    <cellStyle name="0_BP_Formats 6117 8 3 4" xfId="13555" xr:uid="{00000000-0005-0000-0000-0000E3340000}"/>
    <cellStyle name="0_BP_Formats 6117 8 4" xfId="13556" xr:uid="{00000000-0005-0000-0000-0000E4340000}"/>
    <cellStyle name="0_BP_Formats 6117 8 4 2" xfId="13557" xr:uid="{00000000-0005-0000-0000-0000E5340000}"/>
    <cellStyle name="0_BP_Formats 6117 8 5" xfId="13558" xr:uid="{00000000-0005-0000-0000-0000E6340000}"/>
    <cellStyle name="0_BP_Formats 6117 8 5 2" xfId="13559" xr:uid="{00000000-0005-0000-0000-0000E7340000}"/>
    <cellStyle name="0_BP_Formats 6117 8 6" xfId="13560" xr:uid="{00000000-0005-0000-0000-0000E8340000}"/>
    <cellStyle name="0_BP_Formats 6117 9" xfId="13561" xr:uid="{00000000-0005-0000-0000-0000E9340000}"/>
    <cellStyle name="0_BP_Formats 6117 9 2" xfId="13562" xr:uid="{00000000-0005-0000-0000-0000EA340000}"/>
    <cellStyle name="0_BP_Formats 6117 9 2 2" xfId="13563" xr:uid="{00000000-0005-0000-0000-0000EB340000}"/>
    <cellStyle name="0_BP_Formats 6117 9 3" xfId="13564" xr:uid="{00000000-0005-0000-0000-0000EC340000}"/>
    <cellStyle name="0_BP_Formats 6117 9 3 2" xfId="13565" xr:uid="{00000000-0005-0000-0000-0000ED340000}"/>
    <cellStyle name="0_BP_Formats 6117 9 4" xfId="13566" xr:uid="{00000000-0005-0000-0000-0000EE340000}"/>
    <cellStyle name="0_BP2008 Rev.2 - corrected by GM" xfId="13567" xr:uid="{00000000-0005-0000-0000-0000EF340000}"/>
    <cellStyle name="0_BP2008 Rev.2 - corrected by GM 10" xfId="13568" xr:uid="{00000000-0005-0000-0000-0000F0340000}"/>
    <cellStyle name="0_BP2008 Rev.2 - corrected by GM 11" xfId="13569" xr:uid="{00000000-0005-0000-0000-0000F1340000}"/>
    <cellStyle name="0_BP2008 Rev.2 - corrected by GM 12" xfId="13570" xr:uid="{00000000-0005-0000-0000-0000F2340000}"/>
    <cellStyle name="0_BP2008 Rev.2 - corrected by GM 13" xfId="13571" xr:uid="{00000000-0005-0000-0000-0000F3340000}"/>
    <cellStyle name="0_BP2008 Rev.2 - corrected by GM 14" xfId="13572" xr:uid="{00000000-0005-0000-0000-0000F4340000}"/>
    <cellStyle name="0_BP2008 Rev.2 - corrected by GM 2" xfId="13573" xr:uid="{00000000-0005-0000-0000-0000F5340000}"/>
    <cellStyle name="0_BP2008 Rev.2 - corrected by GM 2 10" xfId="13574" xr:uid="{00000000-0005-0000-0000-0000F6340000}"/>
    <cellStyle name="0_BP2008 Rev.2 - corrected by GM 2 11" xfId="13575" xr:uid="{00000000-0005-0000-0000-0000F7340000}"/>
    <cellStyle name="0_BP2008 Rev.2 - corrected by GM 2 12" xfId="13576" xr:uid="{00000000-0005-0000-0000-0000F8340000}"/>
    <cellStyle name="0_BP2008 Rev.2 - corrected by GM 2 13" xfId="13577" xr:uid="{00000000-0005-0000-0000-0000F9340000}"/>
    <cellStyle name="0_BP2008 Rev.2 - corrected by GM 2 2" xfId="13578" xr:uid="{00000000-0005-0000-0000-0000FA340000}"/>
    <cellStyle name="0_BP2008 Rev.2 - corrected by GM 2 2 2" xfId="13579" xr:uid="{00000000-0005-0000-0000-0000FB340000}"/>
    <cellStyle name="0_BP2008 Rev.2 - corrected by GM 2 2 2 2" xfId="13580" xr:uid="{00000000-0005-0000-0000-0000FC340000}"/>
    <cellStyle name="0_BP2008 Rev.2 - corrected by GM 2 2 3" xfId="13581" xr:uid="{00000000-0005-0000-0000-0000FD340000}"/>
    <cellStyle name="0_BP2008 Rev.2 - corrected by GM 2 3" xfId="13582" xr:uid="{00000000-0005-0000-0000-0000FE340000}"/>
    <cellStyle name="0_BP2008 Rev.2 - corrected by GM 2 3 2" xfId="13583" xr:uid="{00000000-0005-0000-0000-0000FF340000}"/>
    <cellStyle name="0_BP2008 Rev.2 - corrected by GM 2 3 2 2" xfId="13584" xr:uid="{00000000-0005-0000-0000-000000350000}"/>
    <cellStyle name="0_BP2008 Rev.2 - corrected by GM 2 3 3" xfId="13585" xr:uid="{00000000-0005-0000-0000-000001350000}"/>
    <cellStyle name="0_BP2008 Rev.2 - corrected by GM 2 4" xfId="13586" xr:uid="{00000000-0005-0000-0000-000002350000}"/>
    <cellStyle name="0_BP2008 Rev.2 - corrected by GM 2 4 2" xfId="13587" xr:uid="{00000000-0005-0000-0000-000003350000}"/>
    <cellStyle name="0_BP2008 Rev.2 - corrected by GM 2 4 2 2" xfId="13588" xr:uid="{00000000-0005-0000-0000-000004350000}"/>
    <cellStyle name="0_BP2008 Rev.2 - corrected by GM 2 4 3" xfId="13589" xr:uid="{00000000-0005-0000-0000-000005350000}"/>
    <cellStyle name="0_BP2008 Rev.2 - corrected by GM 2 5" xfId="13590" xr:uid="{00000000-0005-0000-0000-000006350000}"/>
    <cellStyle name="0_BP2008 Rev.2 - corrected by GM 2 5 2" xfId="13591" xr:uid="{00000000-0005-0000-0000-000007350000}"/>
    <cellStyle name="0_BP2008 Rev.2 - corrected by GM 2 6" xfId="13592" xr:uid="{00000000-0005-0000-0000-000008350000}"/>
    <cellStyle name="0_BP2008 Rev.2 - corrected by GM 2 6 2" xfId="13593" xr:uid="{00000000-0005-0000-0000-000009350000}"/>
    <cellStyle name="0_BP2008 Rev.2 - corrected by GM 2 7" xfId="13594" xr:uid="{00000000-0005-0000-0000-00000A350000}"/>
    <cellStyle name="0_BP2008 Rev.2 - corrected by GM 2 7 2" xfId="13595" xr:uid="{00000000-0005-0000-0000-00000B350000}"/>
    <cellStyle name="0_BP2008 Rev.2 - corrected by GM 2 8" xfId="13596" xr:uid="{00000000-0005-0000-0000-00000C350000}"/>
    <cellStyle name="0_BP2008 Rev.2 - corrected by GM 2 9" xfId="13597" xr:uid="{00000000-0005-0000-0000-00000D350000}"/>
    <cellStyle name="0_BP2008 Rev.2 - corrected by GM 3" xfId="13598" xr:uid="{00000000-0005-0000-0000-00000E350000}"/>
    <cellStyle name="0_BP2008 Rev.2 - corrected by GM 3 10" xfId="13599" xr:uid="{00000000-0005-0000-0000-00000F350000}"/>
    <cellStyle name="0_BP2008 Rev.2 - corrected by GM 3 11" xfId="13600" xr:uid="{00000000-0005-0000-0000-000010350000}"/>
    <cellStyle name="0_BP2008 Rev.2 - corrected by GM 3 12" xfId="13601" xr:uid="{00000000-0005-0000-0000-000011350000}"/>
    <cellStyle name="0_BP2008 Rev.2 - corrected by GM 3 2" xfId="13602" xr:uid="{00000000-0005-0000-0000-000012350000}"/>
    <cellStyle name="0_BP2008 Rev.2 - corrected by GM 3 2 2" xfId="13603" xr:uid="{00000000-0005-0000-0000-000013350000}"/>
    <cellStyle name="0_BP2008 Rev.2 - corrected by GM 3 3" xfId="13604" xr:uid="{00000000-0005-0000-0000-000014350000}"/>
    <cellStyle name="0_BP2008 Rev.2 - corrected by GM 3 4" xfId="13605" xr:uid="{00000000-0005-0000-0000-000015350000}"/>
    <cellStyle name="0_BP2008 Rev.2 - corrected by GM 3 5" xfId="13606" xr:uid="{00000000-0005-0000-0000-000016350000}"/>
    <cellStyle name="0_BP2008 Rev.2 - corrected by GM 3 6" xfId="13607" xr:uid="{00000000-0005-0000-0000-000017350000}"/>
    <cellStyle name="0_BP2008 Rev.2 - corrected by GM 3 7" xfId="13608" xr:uid="{00000000-0005-0000-0000-000018350000}"/>
    <cellStyle name="0_BP2008 Rev.2 - corrected by GM 3 8" xfId="13609" xr:uid="{00000000-0005-0000-0000-000019350000}"/>
    <cellStyle name="0_BP2008 Rev.2 - corrected by GM 3 9" xfId="13610" xr:uid="{00000000-0005-0000-0000-00001A350000}"/>
    <cellStyle name="0_BP2008 Rev.2 - corrected by GM 4" xfId="13611" xr:uid="{00000000-0005-0000-0000-00001B350000}"/>
    <cellStyle name="0_BP2008 Rev.2 - corrected by GM 4 2" xfId="13612" xr:uid="{00000000-0005-0000-0000-00001C350000}"/>
    <cellStyle name="0_BP2008 Rev.2 - corrected by GM 5" xfId="13613" xr:uid="{00000000-0005-0000-0000-00001D350000}"/>
    <cellStyle name="0_BP2008 Rev.2 - corrected by GM 6" xfId="13614" xr:uid="{00000000-0005-0000-0000-00001E350000}"/>
    <cellStyle name="0_BP2008 Rev.2 - corrected by GM 7" xfId="13615" xr:uid="{00000000-0005-0000-0000-00001F350000}"/>
    <cellStyle name="0_BP2008 Rev.2 - corrected by GM 8" xfId="13616" xr:uid="{00000000-0005-0000-0000-000020350000}"/>
    <cellStyle name="0_BP2008 Rev.2 - corrected by GM 9" xfId="13617" xr:uid="{00000000-0005-0000-0000-000021350000}"/>
    <cellStyle name="0_BP-6131_Reports_2009_Q3" xfId="13618" xr:uid="{00000000-0005-0000-0000-000022350000}"/>
    <cellStyle name="0_BP-6131_Reports_2009_Q3 10" xfId="13619" xr:uid="{00000000-0005-0000-0000-000023350000}"/>
    <cellStyle name="0_BP-6131_Reports_2009_Q3 10 2" xfId="13620" xr:uid="{00000000-0005-0000-0000-000024350000}"/>
    <cellStyle name="0_BP-6131_Reports_2009_Q3 10 2 2" xfId="13621" xr:uid="{00000000-0005-0000-0000-000025350000}"/>
    <cellStyle name="0_BP-6131_Reports_2009_Q3 10 3" xfId="13622" xr:uid="{00000000-0005-0000-0000-000026350000}"/>
    <cellStyle name="0_BP-6131_Reports_2009_Q3 10 3 2" xfId="13623" xr:uid="{00000000-0005-0000-0000-000027350000}"/>
    <cellStyle name="0_BP-6131_Reports_2009_Q3 10 4" xfId="13624" xr:uid="{00000000-0005-0000-0000-000028350000}"/>
    <cellStyle name="0_BP-6131_Reports_2009_Q3 11" xfId="13625" xr:uid="{00000000-0005-0000-0000-000029350000}"/>
    <cellStyle name="0_BP-6131_Reports_2009_Q3 11 2" xfId="13626" xr:uid="{00000000-0005-0000-0000-00002A350000}"/>
    <cellStyle name="0_BP-6131_Reports_2009_Q3 11 2 2" xfId="13627" xr:uid="{00000000-0005-0000-0000-00002B350000}"/>
    <cellStyle name="0_BP-6131_Reports_2009_Q3 11 3" xfId="13628" xr:uid="{00000000-0005-0000-0000-00002C350000}"/>
    <cellStyle name="0_BP-6131_Reports_2009_Q3 11 3 2" xfId="13629" xr:uid="{00000000-0005-0000-0000-00002D350000}"/>
    <cellStyle name="0_BP-6131_Reports_2009_Q3 11 4" xfId="13630" xr:uid="{00000000-0005-0000-0000-00002E350000}"/>
    <cellStyle name="0_BP-6131_Reports_2009_Q3 12" xfId="13631" xr:uid="{00000000-0005-0000-0000-00002F350000}"/>
    <cellStyle name="0_BP-6131_Reports_2009_Q3 12 2" xfId="13632" xr:uid="{00000000-0005-0000-0000-000030350000}"/>
    <cellStyle name="0_BP-6131_Reports_2009_Q3 13" xfId="13633" xr:uid="{00000000-0005-0000-0000-000031350000}"/>
    <cellStyle name="0_BP-6131_Reports_2009_Q3 13 2" xfId="13634" xr:uid="{00000000-0005-0000-0000-000032350000}"/>
    <cellStyle name="0_BP-6131_Reports_2009_Q3 14" xfId="13635" xr:uid="{00000000-0005-0000-0000-000033350000}"/>
    <cellStyle name="0_BP-6131_Reports_2009_Q3 14 2" xfId="13636" xr:uid="{00000000-0005-0000-0000-000034350000}"/>
    <cellStyle name="0_BP-6131_Reports_2009_Q3 15" xfId="13637" xr:uid="{00000000-0005-0000-0000-000035350000}"/>
    <cellStyle name="0_BP-6131_Reports_2009_Q3 16" xfId="13638" xr:uid="{00000000-0005-0000-0000-000036350000}"/>
    <cellStyle name="0_BP-6131_Reports_2009_Q3 17" xfId="13639" xr:uid="{00000000-0005-0000-0000-000037350000}"/>
    <cellStyle name="0_BP-6131_Reports_2009_Q3 18" xfId="13640" xr:uid="{00000000-0005-0000-0000-000038350000}"/>
    <cellStyle name="0_BP-6131_Reports_2009_Q3 19" xfId="13641" xr:uid="{00000000-0005-0000-0000-000039350000}"/>
    <cellStyle name="0_BP-6131_Reports_2009_Q3 2" xfId="13642" xr:uid="{00000000-0005-0000-0000-00003A350000}"/>
    <cellStyle name="0_BP-6131_Reports_2009_Q3 2 10" xfId="13643" xr:uid="{00000000-0005-0000-0000-00003B350000}"/>
    <cellStyle name="0_BP-6131_Reports_2009_Q3 2 10 2" xfId="13644" xr:uid="{00000000-0005-0000-0000-00003C350000}"/>
    <cellStyle name="0_BP-6131_Reports_2009_Q3 2 10 2 2" xfId="13645" xr:uid="{00000000-0005-0000-0000-00003D350000}"/>
    <cellStyle name="0_BP-6131_Reports_2009_Q3 2 10 3" xfId="13646" xr:uid="{00000000-0005-0000-0000-00003E350000}"/>
    <cellStyle name="0_BP-6131_Reports_2009_Q3 2 10 3 2" xfId="13647" xr:uid="{00000000-0005-0000-0000-00003F350000}"/>
    <cellStyle name="0_BP-6131_Reports_2009_Q3 2 10 4" xfId="13648" xr:uid="{00000000-0005-0000-0000-000040350000}"/>
    <cellStyle name="0_BP-6131_Reports_2009_Q3 2 11" xfId="13649" xr:uid="{00000000-0005-0000-0000-000041350000}"/>
    <cellStyle name="0_BP-6131_Reports_2009_Q3 2 11 2" xfId="13650" xr:uid="{00000000-0005-0000-0000-000042350000}"/>
    <cellStyle name="0_BP-6131_Reports_2009_Q3 2 12" xfId="13651" xr:uid="{00000000-0005-0000-0000-000043350000}"/>
    <cellStyle name="0_BP-6131_Reports_2009_Q3 2 12 2" xfId="13652" xr:uid="{00000000-0005-0000-0000-000044350000}"/>
    <cellStyle name="0_BP-6131_Reports_2009_Q3 2 13" xfId="13653" xr:uid="{00000000-0005-0000-0000-000045350000}"/>
    <cellStyle name="0_BP-6131_Reports_2009_Q3 2 14" xfId="13654" xr:uid="{00000000-0005-0000-0000-000046350000}"/>
    <cellStyle name="0_BP-6131_Reports_2009_Q3 2 2" xfId="13655" xr:uid="{00000000-0005-0000-0000-000047350000}"/>
    <cellStyle name="0_BP-6131_Reports_2009_Q3 2 2 10" xfId="13656" xr:uid="{00000000-0005-0000-0000-000048350000}"/>
    <cellStyle name="0_BP-6131_Reports_2009_Q3 2 2 11" xfId="13657" xr:uid="{00000000-0005-0000-0000-000049350000}"/>
    <cellStyle name="0_BP-6131_Reports_2009_Q3 2 2 12" xfId="13658" xr:uid="{00000000-0005-0000-0000-00004A350000}"/>
    <cellStyle name="0_BP-6131_Reports_2009_Q3 2 2 13" xfId="13659" xr:uid="{00000000-0005-0000-0000-00004B350000}"/>
    <cellStyle name="0_BP-6131_Reports_2009_Q3 2 2 2" xfId="13660" xr:uid="{00000000-0005-0000-0000-00004C350000}"/>
    <cellStyle name="0_BP-6131_Reports_2009_Q3 2 2 2 10" xfId="13661" xr:uid="{00000000-0005-0000-0000-00004D350000}"/>
    <cellStyle name="0_BP-6131_Reports_2009_Q3 2 2 2 11" xfId="13662" xr:uid="{00000000-0005-0000-0000-00004E350000}"/>
    <cellStyle name="0_BP-6131_Reports_2009_Q3 2 2 2 12" xfId="13663" xr:uid="{00000000-0005-0000-0000-00004F350000}"/>
    <cellStyle name="0_BP-6131_Reports_2009_Q3 2 2 2 2" xfId="13664" xr:uid="{00000000-0005-0000-0000-000050350000}"/>
    <cellStyle name="0_BP-6131_Reports_2009_Q3 2 2 2 2 2" xfId="13665" xr:uid="{00000000-0005-0000-0000-000051350000}"/>
    <cellStyle name="0_BP-6131_Reports_2009_Q3 2 2 2 2 2 2" xfId="13666" xr:uid="{00000000-0005-0000-0000-000052350000}"/>
    <cellStyle name="0_BP-6131_Reports_2009_Q3 2 2 2 2 3" xfId="13667" xr:uid="{00000000-0005-0000-0000-000053350000}"/>
    <cellStyle name="0_BP-6131_Reports_2009_Q3 2 2 2 2 3 2" xfId="13668" xr:uid="{00000000-0005-0000-0000-000054350000}"/>
    <cellStyle name="0_BP-6131_Reports_2009_Q3 2 2 2 2 4" xfId="13669" xr:uid="{00000000-0005-0000-0000-000055350000}"/>
    <cellStyle name="0_BP-6131_Reports_2009_Q3 2 2 2 3" xfId="13670" xr:uid="{00000000-0005-0000-0000-000056350000}"/>
    <cellStyle name="0_BP-6131_Reports_2009_Q3 2 2 2 3 2" xfId="13671" xr:uid="{00000000-0005-0000-0000-000057350000}"/>
    <cellStyle name="0_BP-6131_Reports_2009_Q3 2 2 2 3 2 2" xfId="13672" xr:uid="{00000000-0005-0000-0000-000058350000}"/>
    <cellStyle name="0_BP-6131_Reports_2009_Q3 2 2 2 3 3" xfId="13673" xr:uid="{00000000-0005-0000-0000-000059350000}"/>
    <cellStyle name="0_BP-6131_Reports_2009_Q3 2 2 2 3 3 2" xfId="13674" xr:uid="{00000000-0005-0000-0000-00005A350000}"/>
    <cellStyle name="0_BP-6131_Reports_2009_Q3 2 2 2 3 4" xfId="13675" xr:uid="{00000000-0005-0000-0000-00005B350000}"/>
    <cellStyle name="0_BP-6131_Reports_2009_Q3 2 2 2 4" xfId="13676" xr:uid="{00000000-0005-0000-0000-00005C350000}"/>
    <cellStyle name="0_BP-6131_Reports_2009_Q3 2 2 2 4 2" xfId="13677" xr:uid="{00000000-0005-0000-0000-00005D350000}"/>
    <cellStyle name="0_BP-6131_Reports_2009_Q3 2 2 2 5" xfId="13678" xr:uid="{00000000-0005-0000-0000-00005E350000}"/>
    <cellStyle name="0_BP-6131_Reports_2009_Q3 2 2 2 5 2" xfId="13679" xr:uid="{00000000-0005-0000-0000-00005F350000}"/>
    <cellStyle name="0_BP-6131_Reports_2009_Q3 2 2 2 6" xfId="13680" xr:uid="{00000000-0005-0000-0000-000060350000}"/>
    <cellStyle name="0_BP-6131_Reports_2009_Q3 2 2 2 7" xfId="13681" xr:uid="{00000000-0005-0000-0000-000061350000}"/>
    <cellStyle name="0_BP-6131_Reports_2009_Q3 2 2 2 8" xfId="13682" xr:uid="{00000000-0005-0000-0000-000062350000}"/>
    <cellStyle name="0_BP-6131_Reports_2009_Q3 2 2 2 9" xfId="13683" xr:uid="{00000000-0005-0000-0000-000063350000}"/>
    <cellStyle name="0_BP-6131_Reports_2009_Q3 2 2 3" xfId="13684" xr:uid="{00000000-0005-0000-0000-000064350000}"/>
    <cellStyle name="0_BP-6131_Reports_2009_Q3 2 2 3 2" xfId="13685" xr:uid="{00000000-0005-0000-0000-000065350000}"/>
    <cellStyle name="0_BP-6131_Reports_2009_Q3 2 2 3 2 2" xfId="13686" xr:uid="{00000000-0005-0000-0000-000066350000}"/>
    <cellStyle name="0_BP-6131_Reports_2009_Q3 2 2 3 3" xfId="13687" xr:uid="{00000000-0005-0000-0000-000067350000}"/>
    <cellStyle name="0_BP-6131_Reports_2009_Q3 2 2 3 3 2" xfId="13688" xr:uid="{00000000-0005-0000-0000-000068350000}"/>
    <cellStyle name="0_BP-6131_Reports_2009_Q3 2 2 3 4" xfId="13689" xr:uid="{00000000-0005-0000-0000-000069350000}"/>
    <cellStyle name="0_BP-6131_Reports_2009_Q3 2 2 4" xfId="13690" xr:uid="{00000000-0005-0000-0000-00006A350000}"/>
    <cellStyle name="0_BP-6131_Reports_2009_Q3 2 2 4 2" xfId="13691" xr:uid="{00000000-0005-0000-0000-00006B350000}"/>
    <cellStyle name="0_BP-6131_Reports_2009_Q3 2 2 4 2 2" xfId="13692" xr:uid="{00000000-0005-0000-0000-00006C350000}"/>
    <cellStyle name="0_BP-6131_Reports_2009_Q3 2 2 4 3" xfId="13693" xr:uid="{00000000-0005-0000-0000-00006D350000}"/>
    <cellStyle name="0_BP-6131_Reports_2009_Q3 2 2 4 3 2" xfId="13694" xr:uid="{00000000-0005-0000-0000-00006E350000}"/>
    <cellStyle name="0_BP-6131_Reports_2009_Q3 2 2 4 4" xfId="13695" xr:uid="{00000000-0005-0000-0000-00006F350000}"/>
    <cellStyle name="0_BP-6131_Reports_2009_Q3 2 2 5" xfId="13696" xr:uid="{00000000-0005-0000-0000-000070350000}"/>
    <cellStyle name="0_BP-6131_Reports_2009_Q3 2 2 5 2" xfId="13697" xr:uid="{00000000-0005-0000-0000-000071350000}"/>
    <cellStyle name="0_BP-6131_Reports_2009_Q3 2 2 5 2 2" xfId="13698" xr:uid="{00000000-0005-0000-0000-000072350000}"/>
    <cellStyle name="0_BP-6131_Reports_2009_Q3 2 2 5 3" xfId="13699" xr:uid="{00000000-0005-0000-0000-000073350000}"/>
    <cellStyle name="0_BP-6131_Reports_2009_Q3 2 2 5 3 2" xfId="13700" xr:uid="{00000000-0005-0000-0000-000074350000}"/>
    <cellStyle name="0_BP-6131_Reports_2009_Q3 2 2 5 4" xfId="13701" xr:uid="{00000000-0005-0000-0000-000075350000}"/>
    <cellStyle name="0_BP-6131_Reports_2009_Q3 2 2 6" xfId="13702" xr:uid="{00000000-0005-0000-0000-000076350000}"/>
    <cellStyle name="0_BP-6131_Reports_2009_Q3 2 2 6 2" xfId="13703" xr:uid="{00000000-0005-0000-0000-000077350000}"/>
    <cellStyle name="0_BP-6131_Reports_2009_Q3 2 2 7" xfId="13704" xr:uid="{00000000-0005-0000-0000-000078350000}"/>
    <cellStyle name="0_BP-6131_Reports_2009_Q3 2 2 7 2" xfId="13705" xr:uid="{00000000-0005-0000-0000-000079350000}"/>
    <cellStyle name="0_BP-6131_Reports_2009_Q3 2 2 8" xfId="13706" xr:uid="{00000000-0005-0000-0000-00007A350000}"/>
    <cellStyle name="0_BP-6131_Reports_2009_Q3 2 2 9" xfId="13707" xr:uid="{00000000-0005-0000-0000-00007B350000}"/>
    <cellStyle name="0_BP-6131_Reports_2009_Q3 2 3" xfId="13708" xr:uid="{00000000-0005-0000-0000-00007C350000}"/>
    <cellStyle name="0_BP-6131_Reports_2009_Q3 2 3 10" xfId="13709" xr:uid="{00000000-0005-0000-0000-00007D350000}"/>
    <cellStyle name="0_BP-6131_Reports_2009_Q3 2 3 11" xfId="13710" xr:uid="{00000000-0005-0000-0000-00007E350000}"/>
    <cellStyle name="0_BP-6131_Reports_2009_Q3 2 3 12" xfId="13711" xr:uid="{00000000-0005-0000-0000-00007F350000}"/>
    <cellStyle name="0_BP-6131_Reports_2009_Q3 2 3 2" xfId="13712" xr:uid="{00000000-0005-0000-0000-000080350000}"/>
    <cellStyle name="0_BP-6131_Reports_2009_Q3 2 3 2 2" xfId="13713" xr:uid="{00000000-0005-0000-0000-000081350000}"/>
    <cellStyle name="0_BP-6131_Reports_2009_Q3 2 3 2 2 2" xfId="13714" xr:uid="{00000000-0005-0000-0000-000082350000}"/>
    <cellStyle name="0_BP-6131_Reports_2009_Q3 2 3 2 2 2 2" xfId="13715" xr:uid="{00000000-0005-0000-0000-000083350000}"/>
    <cellStyle name="0_BP-6131_Reports_2009_Q3 2 3 2 2 3" xfId="13716" xr:uid="{00000000-0005-0000-0000-000084350000}"/>
    <cellStyle name="0_BP-6131_Reports_2009_Q3 2 3 2 2 3 2" xfId="13717" xr:uid="{00000000-0005-0000-0000-000085350000}"/>
    <cellStyle name="0_BP-6131_Reports_2009_Q3 2 3 2 2 4" xfId="13718" xr:uid="{00000000-0005-0000-0000-000086350000}"/>
    <cellStyle name="0_BP-6131_Reports_2009_Q3 2 3 2 3" xfId="13719" xr:uid="{00000000-0005-0000-0000-000087350000}"/>
    <cellStyle name="0_BP-6131_Reports_2009_Q3 2 3 2 3 2" xfId="13720" xr:uid="{00000000-0005-0000-0000-000088350000}"/>
    <cellStyle name="0_BP-6131_Reports_2009_Q3 2 3 2 3 2 2" xfId="13721" xr:uid="{00000000-0005-0000-0000-000089350000}"/>
    <cellStyle name="0_BP-6131_Reports_2009_Q3 2 3 2 3 3" xfId="13722" xr:uid="{00000000-0005-0000-0000-00008A350000}"/>
    <cellStyle name="0_BP-6131_Reports_2009_Q3 2 3 2 3 3 2" xfId="13723" xr:uid="{00000000-0005-0000-0000-00008B350000}"/>
    <cellStyle name="0_BP-6131_Reports_2009_Q3 2 3 2 3 4" xfId="13724" xr:uid="{00000000-0005-0000-0000-00008C350000}"/>
    <cellStyle name="0_BP-6131_Reports_2009_Q3 2 3 2 4" xfId="13725" xr:uid="{00000000-0005-0000-0000-00008D350000}"/>
    <cellStyle name="0_BP-6131_Reports_2009_Q3 2 3 2 4 2" xfId="13726" xr:uid="{00000000-0005-0000-0000-00008E350000}"/>
    <cellStyle name="0_BP-6131_Reports_2009_Q3 2 3 2 5" xfId="13727" xr:uid="{00000000-0005-0000-0000-00008F350000}"/>
    <cellStyle name="0_BP-6131_Reports_2009_Q3 2 3 2 5 2" xfId="13728" xr:uid="{00000000-0005-0000-0000-000090350000}"/>
    <cellStyle name="0_BP-6131_Reports_2009_Q3 2 3 2 6" xfId="13729" xr:uid="{00000000-0005-0000-0000-000091350000}"/>
    <cellStyle name="0_BP-6131_Reports_2009_Q3 2 3 2 7" xfId="13730" xr:uid="{00000000-0005-0000-0000-000092350000}"/>
    <cellStyle name="0_BP-6131_Reports_2009_Q3 2 3 3" xfId="13731" xr:uid="{00000000-0005-0000-0000-000093350000}"/>
    <cellStyle name="0_BP-6131_Reports_2009_Q3 2 3 3 2" xfId="13732" xr:uid="{00000000-0005-0000-0000-000094350000}"/>
    <cellStyle name="0_BP-6131_Reports_2009_Q3 2 3 3 2 2" xfId="13733" xr:uid="{00000000-0005-0000-0000-000095350000}"/>
    <cellStyle name="0_BP-6131_Reports_2009_Q3 2 3 3 3" xfId="13734" xr:uid="{00000000-0005-0000-0000-000096350000}"/>
    <cellStyle name="0_BP-6131_Reports_2009_Q3 2 3 3 3 2" xfId="13735" xr:uid="{00000000-0005-0000-0000-000097350000}"/>
    <cellStyle name="0_BP-6131_Reports_2009_Q3 2 3 3 4" xfId="13736" xr:uid="{00000000-0005-0000-0000-000098350000}"/>
    <cellStyle name="0_BP-6131_Reports_2009_Q3 2 3 4" xfId="13737" xr:uid="{00000000-0005-0000-0000-000099350000}"/>
    <cellStyle name="0_BP-6131_Reports_2009_Q3 2 3 4 2" xfId="13738" xr:uid="{00000000-0005-0000-0000-00009A350000}"/>
    <cellStyle name="0_BP-6131_Reports_2009_Q3 2 3 4 2 2" xfId="13739" xr:uid="{00000000-0005-0000-0000-00009B350000}"/>
    <cellStyle name="0_BP-6131_Reports_2009_Q3 2 3 4 3" xfId="13740" xr:uid="{00000000-0005-0000-0000-00009C350000}"/>
    <cellStyle name="0_BP-6131_Reports_2009_Q3 2 3 4 3 2" xfId="13741" xr:uid="{00000000-0005-0000-0000-00009D350000}"/>
    <cellStyle name="0_BP-6131_Reports_2009_Q3 2 3 4 4" xfId="13742" xr:uid="{00000000-0005-0000-0000-00009E350000}"/>
    <cellStyle name="0_BP-6131_Reports_2009_Q3 2 3 5" xfId="13743" xr:uid="{00000000-0005-0000-0000-00009F350000}"/>
    <cellStyle name="0_BP-6131_Reports_2009_Q3 2 3 5 2" xfId="13744" xr:uid="{00000000-0005-0000-0000-0000A0350000}"/>
    <cellStyle name="0_BP-6131_Reports_2009_Q3 2 3 5 2 2" xfId="13745" xr:uid="{00000000-0005-0000-0000-0000A1350000}"/>
    <cellStyle name="0_BP-6131_Reports_2009_Q3 2 3 5 3" xfId="13746" xr:uid="{00000000-0005-0000-0000-0000A2350000}"/>
    <cellStyle name="0_BP-6131_Reports_2009_Q3 2 3 5 3 2" xfId="13747" xr:uid="{00000000-0005-0000-0000-0000A3350000}"/>
    <cellStyle name="0_BP-6131_Reports_2009_Q3 2 3 5 4" xfId="13748" xr:uid="{00000000-0005-0000-0000-0000A4350000}"/>
    <cellStyle name="0_BP-6131_Reports_2009_Q3 2 3 6" xfId="13749" xr:uid="{00000000-0005-0000-0000-0000A5350000}"/>
    <cellStyle name="0_BP-6131_Reports_2009_Q3 2 3 6 2" xfId="13750" xr:uid="{00000000-0005-0000-0000-0000A6350000}"/>
    <cellStyle name="0_BP-6131_Reports_2009_Q3 2 3 7" xfId="13751" xr:uid="{00000000-0005-0000-0000-0000A7350000}"/>
    <cellStyle name="0_BP-6131_Reports_2009_Q3 2 3 7 2" xfId="13752" xr:uid="{00000000-0005-0000-0000-0000A8350000}"/>
    <cellStyle name="0_BP-6131_Reports_2009_Q3 2 3 8" xfId="13753" xr:uid="{00000000-0005-0000-0000-0000A9350000}"/>
    <cellStyle name="0_BP-6131_Reports_2009_Q3 2 3 9" xfId="13754" xr:uid="{00000000-0005-0000-0000-0000AA350000}"/>
    <cellStyle name="0_BP-6131_Reports_2009_Q3 2 4" xfId="13755" xr:uid="{00000000-0005-0000-0000-0000AB350000}"/>
    <cellStyle name="0_BP-6131_Reports_2009_Q3 2 4 2" xfId="13756" xr:uid="{00000000-0005-0000-0000-0000AC350000}"/>
    <cellStyle name="0_BP-6131_Reports_2009_Q3 2 4 2 2" xfId="13757" xr:uid="{00000000-0005-0000-0000-0000AD350000}"/>
    <cellStyle name="0_BP-6131_Reports_2009_Q3 2 4 2 2 2" xfId="13758" xr:uid="{00000000-0005-0000-0000-0000AE350000}"/>
    <cellStyle name="0_BP-6131_Reports_2009_Q3 2 4 2 2 2 2" xfId="13759" xr:uid="{00000000-0005-0000-0000-0000AF350000}"/>
    <cellStyle name="0_BP-6131_Reports_2009_Q3 2 4 2 2 3" xfId="13760" xr:uid="{00000000-0005-0000-0000-0000B0350000}"/>
    <cellStyle name="0_BP-6131_Reports_2009_Q3 2 4 2 2 3 2" xfId="13761" xr:uid="{00000000-0005-0000-0000-0000B1350000}"/>
    <cellStyle name="0_BP-6131_Reports_2009_Q3 2 4 2 2 4" xfId="13762" xr:uid="{00000000-0005-0000-0000-0000B2350000}"/>
    <cellStyle name="0_BP-6131_Reports_2009_Q3 2 4 2 3" xfId="13763" xr:uid="{00000000-0005-0000-0000-0000B3350000}"/>
    <cellStyle name="0_BP-6131_Reports_2009_Q3 2 4 2 3 2" xfId="13764" xr:uid="{00000000-0005-0000-0000-0000B4350000}"/>
    <cellStyle name="0_BP-6131_Reports_2009_Q3 2 4 2 3 2 2" xfId="13765" xr:uid="{00000000-0005-0000-0000-0000B5350000}"/>
    <cellStyle name="0_BP-6131_Reports_2009_Q3 2 4 2 3 3" xfId="13766" xr:uid="{00000000-0005-0000-0000-0000B6350000}"/>
    <cellStyle name="0_BP-6131_Reports_2009_Q3 2 4 2 3 3 2" xfId="13767" xr:uid="{00000000-0005-0000-0000-0000B7350000}"/>
    <cellStyle name="0_BP-6131_Reports_2009_Q3 2 4 2 3 4" xfId="13768" xr:uid="{00000000-0005-0000-0000-0000B8350000}"/>
    <cellStyle name="0_BP-6131_Reports_2009_Q3 2 4 2 4" xfId="13769" xr:uid="{00000000-0005-0000-0000-0000B9350000}"/>
    <cellStyle name="0_BP-6131_Reports_2009_Q3 2 4 2 4 2" xfId="13770" xr:uid="{00000000-0005-0000-0000-0000BA350000}"/>
    <cellStyle name="0_BP-6131_Reports_2009_Q3 2 4 2 5" xfId="13771" xr:uid="{00000000-0005-0000-0000-0000BB350000}"/>
    <cellStyle name="0_BP-6131_Reports_2009_Q3 2 4 2 5 2" xfId="13772" xr:uid="{00000000-0005-0000-0000-0000BC350000}"/>
    <cellStyle name="0_BP-6131_Reports_2009_Q3 2 4 2 6" xfId="13773" xr:uid="{00000000-0005-0000-0000-0000BD350000}"/>
    <cellStyle name="0_BP-6131_Reports_2009_Q3 2 4 3" xfId="13774" xr:uid="{00000000-0005-0000-0000-0000BE350000}"/>
    <cellStyle name="0_BP-6131_Reports_2009_Q3 2 4 3 2" xfId="13775" xr:uid="{00000000-0005-0000-0000-0000BF350000}"/>
    <cellStyle name="0_BP-6131_Reports_2009_Q3 2 4 3 2 2" xfId="13776" xr:uid="{00000000-0005-0000-0000-0000C0350000}"/>
    <cellStyle name="0_BP-6131_Reports_2009_Q3 2 4 3 3" xfId="13777" xr:uid="{00000000-0005-0000-0000-0000C1350000}"/>
    <cellStyle name="0_BP-6131_Reports_2009_Q3 2 4 3 3 2" xfId="13778" xr:uid="{00000000-0005-0000-0000-0000C2350000}"/>
    <cellStyle name="0_BP-6131_Reports_2009_Q3 2 4 3 4" xfId="13779" xr:uid="{00000000-0005-0000-0000-0000C3350000}"/>
    <cellStyle name="0_BP-6131_Reports_2009_Q3 2 4 4" xfId="13780" xr:uid="{00000000-0005-0000-0000-0000C4350000}"/>
    <cellStyle name="0_BP-6131_Reports_2009_Q3 2 4 4 2" xfId="13781" xr:uid="{00000000-0005-0000-0000-0000C5350000}"/>
    <cellStyle name="0_BP-6131_Reports_2009_Q3 2 4 4 2 2" xfId="13782" xr:uid="{00000000-0005-0000-0000-0000C6350000}"/>
    <cellStyle name="0_BP-6131_Reports_2009_Q3 2 4 4 3" xfId="13783" xr:uid="{00000000-0005-0000-0000-0000C7350000}"/>
    <cellStyle name="0_BP-6131_Reports_2009_Q3 2 4 4 3 2" xfId="13784" xr:uid="{00000000-0005-0000-0000-0000C8350000}"/>
    <cellStyle name="0_BP-6131_Reports_2009_Q3 2 4 4 4" xfId="13785" xr:uid="{00000000-0005-0000-0000-0000C9350000}"/>
    <cellStyle name="0_BP-6131_Reports_2009_Q3 2 4 5" xfId="13786" xr:uid="{00000000-0005-0000-0000-0000CA350000}"/>
    <cellStyle name="0_BP-6131_Reports_2009_Q3 2 4 5 2" xfId="13787" xr:uid="{00000000-0005-0000-0000-0000CB350000}"/>
    <cellStyle name="0_BP-6131_Reports_2009_Q3 2 4 5 2 2" xfId="13788" xr:uid="{00000000-0005-0000-0000-0000CC350000}"/>
    <cellStyle name="0_BP-6131_Reports_2009_Q3 2 4 5 3" xfId="13789" xr:uid="{00000000-0005-0000-0000-0000CD350000}"/>
    <cellStyle name="0_BP-6131_Reports_2009_Q3 2 4 5 3 2" xfId="13790" xr:uid="{00000000-0005-0000-0000-0000CE350000}"/>
    <cellStyle name="0_BP-6131_Reports_2009_Q3 2 4 5 4" xfId="13791" xr:uid="{00000000-0005-0000-0000-0000CF350000}"/>
    <cellStyle name="0_BP-6131_Reports_2009_Q3 2 4 6" xfId="13792" xr:uid="{00000000-0005-0000-0000-0000D0350000}"/>
    <cellStyle name="0_BP-6131_Reports_2009_Q3 2 4 6 2" xfId="13793" xr:uid="{00000000-0005-0000-0000-0000D1350000}"/>
    <cellStyle name="0_BP-6131_Reports_2009_Q3 2 4 7" xfId="13794" xr:uid="{00000000-0005-0000-0000-0000D2350000}"/>
    <cellStyle name="0_BP-6131_Reports_2009_Q3 2 4 7 2" xfId="13795" xr:uid="{00000000-0005-0000-0000-0000D3350000}"/>
    <cellStyle name="0_BP-6131_Reports_2009_Q3 2 4 8" xfId="13796" xr:uid="{00000000-0005-0000-0000-0000D4350000}"/>
    <cellStyle name="0_BP-6131_Reports_2009_Q3 2 4 9" xfId="13797" xr:uid="{00000000-0005-0000-0000-0000D5350000}"/>
    <cellStyle name="0_BP-6131_Reports_2009_Q3 2 5" xfId="13798" xr:uid="{00000000-0005-0000-0000-0000D6350000}"/>
    <cellStyle name="0_BP-6131_Reports_2009_Q3 2 5 2" xfId="13799" xr:uid="{00000000-0005-0000-0000-0000D7350000}"/>
    <cellStyle name="0_BP-6131_Reports_2009_Q3 2 5 2 2" xfId="13800" xr:uid="{00000000-0005-0000-0000-0000D8350000}"/>
    <cellStyle name="0_BP-6131_Reports_2009_Q3 2 5 2 2 2" xfId="13801" xr:uid="{00000000-0005-0000-0000-0000D9350000}"/>
    <cellStyle name="0_BP-6131_Reports_2009_Q3 2 5 2 2 2 2" xfId="13802" xr:uid="{00000000-0005-0000-0000-0000DA350000}"/>
    <cellStyle name="0_BP-6131_Reports_2009_Q3 2 5 2 2 3" xfId="13803" xr:uid="{00000000-0005-0000-0000-0000DB350000}"/>
    <cellStyle name="0_BP-6131_Reports_2009_Q3 2 5 2 2 3 2" xfId="13804" xr:uid="{00000000-0005-0000-0000-0000DC350000}"/>
    <cellStyle name="0_BP-6131_Reports_2009_Q3 2 5 2 2 4" xfId="13805" xr:uid="{00000000-0005-0000-0000-0000DD350000}"/>
    <cellStyle name="0_BP-6131_Reports_2009_Q3 2 5 2 3" xfId="13806" xr:uid="{00000000-0005-0000-0000-0000DE350000}"/>
    <cellStyle name="0_BP-6131_Reports_2009_Q3 2 5 2 3 2" xfId="13807" xr:uid="{00000000-0005-0000-0000-0000DF350000}"/>
    <cellStyle name="0_BP-6131_Reports_2009_Q3 2 5 2 3 2 2" xfId="13808" xr:uid="{00000000-0005-0000-0000-0000E0350000}"/>
    <cellStyle name="0_BP-6131_Reports_2009_Q3 2 5 2 3 3" xfId="13809" xr:uid="{00000000-0005-0000-0000-0000E1350000}"/>
    <cellStyle name="0_BP-6131_Reports_2009_Q3 2 5 2 3 3 2" xfId="13810" xr:uid="{00000000-0005-0000-0000-0000E2350000}"/>
    <cellStyle name="0_BP-6131_Reports_2009_Q3 2 5 2 3 4" xfId="13811" xr:uid="{00000000-0005-0000-0000-0000E3350000}"/>
    <cellStyle name="0_BP-6131_Reports_2009_Q3 2 5 2 4" xfId="13812" xr:uid="{00000000-0005-0000-0000-0000E4350000}"/>
    <cellStyle name="0_BP-6131_Reports_2009_Q3 2 5 2 4 2" xfId="13813" xr:uid="{00000000-0005-0000-0000-0000E5350000}"/>
    <cellStyle name="0_BP-6131_Reports_2009_Q3 2 5 2 5" xfId="13814" xr:uid="{00000000-0005-0000-0000-0000E6350000}"/>
    <cellStyle name="0_BP-6131_Reports_2009_Q3 2 5 2 5 2" xfId="13815" xr:uid="{00000000-0005-0000-0000-0000E7350000}"/>
    <cellStyle name="0_BP-6131_Reports_2009_Q3 2 5 2 6" xfId="13816" xr:uid="{00000000-0005-0000-0000-0000E8350000}"/>
    <cellStyle name="0_BP-6131_Reports_2009_Q3 2 5 3" xfId="13817" xr:uid="{00000000-0005-0000-0000-0000E9350000}"/>
    <cellStyle name="0_BP-6131_Reports_2009_Q3 2 5 3 2" xfId="13818" xr:uid="{00000000-0005-0000-0000-0000EA350000}"/>
    <cellStyle name="0_BP-6131_Reports_2009_Q3 2 5 3 2 2" xfId="13819" xr:uid="{00000000-0005-0000-0000-0000EB350000}"/>
    <cellStyle name="0_BP-6131_Reports_2009_Q3 2 5 3 3" xfId="13820" xr:uid="{00000000-0005-0000-0000-0000EC350000}"/>
    <cellStyle name="0_BP-6131_Reports_2009_Q3 2 5 3 3 2" xfId="13821" xr:uid="{00000000-0005-0000-0000-0000ED350000}"/>
    <cellStyle name="0_BP-6131_Reports_2009_Q3 2 5 3 4" xfId="13822" xr:uid="{00000000-0005-0000-0000-0000EE350000}"/>
    <cellStyle name="0_BP-6131_Reports_2009_Q3 2 5 4" xfId="13823" xr:uid="{00000000-0005-0000-0000-0000EF350000}"/>
    <cellStyle name="0_BP-6131_Reports_2009_Q3 2 5 4 2" xfId="13824" xr:uid="{00000000-0005-0000-0000-0000F0350000}"/>
    <cellStyle name="0_BP-6131_Reports_2009_Q3 2 5 4 2 2" xfId="13825" xr:uid="{00000000-0005-0000-0000-0000F1350000}"/>
    <cellStyle name="0_BP-6131_Reports_2009_Q3 2 5 4 3" xfId="13826" xr:uid="{00000000-0005-0000-0000-0000F2350000}"/>
    <cellStyle name="0_BP-6131_Reports_2009_Q3 2 5 4 3 2" xfId="13827" xr:uid="{00000000-0005-0000-0000-0000F3350000}"/>
    <cellStyle name="0_BP-6131_Reports_2009_Q3 2 5 4 4" xfId="13828" xr:uid="{00000000-0005-0000-0000-0000F4350000}"/>
    <cellStyle name="0_BP-6131_Reports_2009_Q3 2 5 5" xfId="13829" xr:uid="{00000000-0005-0000-0000-0000F5350000}"/>
    <cellStyle name="0_BP-6131_Reports_2009_Q3 2 5 5 2" xfId="13830" xr:uid="{00000000-0005-0000-0000-0000F6350000}"/>
    <cellStyle name="0_BP-6131_Reports_2009_Q3 2 5 5 2 2" xfId="13831" xr:uid="{00000000-0005-0000-0000-0000F7350000}"/>
    <cellStyle name="0_BP-6131_Reports_2009_Q3 2 5 5 3" xfId="13832" xr:uid="{00000000-0005-0000-0000-0000F8350000}"/>
    <cellStyle name="0_BP-6131_Reports_2009_Q3 2 5 5 3 2" xfId="13833" xr:uid="{00000000-0005-0000-0000-0000F9350000}"/>
    <cellStyle name="0_BP-6131_Reports_2009_Q3 2 5 5 4" xfId="13834" xr:uid="{00000000-0005-0000-0000-0000FA350000}"/>
    <cellStyle name="0_BP-6131_Reports_2009_Q3 2 5 6" xfId="13835" xr:uid="{00000000-0005-0000-0000-0000FB350000}"/>
    <cellStyle name="0_BP-6131_Reports_2009_Q3 2 5 6 2" xfId="13836" xr:uid="{00000000-0005-0000-0000-0000FC350000}"/>
    <cellStyle name="0_BP-6131_Reports_2009_Q3 2 5 7" xfId="13837" xr:uid="{00000000-0005-0000-0000-0000FD350000}"/>
    <cellStyle name="0_BP-6131_Reports_2009_Q3 2 5 7 2" xfId="13838" xr:uid="{00000000-0005-0000-0000-0000FE350000}"/>
    <cellStyle name="0_BP-6131_Reports_2009_Q3 2 5 8" xfId="13839" xr:uid="{00000000-0005-0000-0000-0000FF350000}"/>
    <cellStyle name="0_BP-6131_Reports_2009_Q3 2 5 9" xfId="13840" xr:uid="{00000000-0005-0000-0000-000000360000}"/>
    <cellStyle name="0_BP-6131_Reports_2009_Q3 2 6" xfId="13841" xr:uid="{00000000-0005-0000-0000-000001360000}"/>
    <cellStyle name="0_BP-6131_Reports_2009_Q3 2 6 2" xfId="13842" xr:uid="{00000000-0005-0000-0000-000002360000}"/>
    <cellStyle name="0_BP-6131_Reports_2009_Q3 2 6 2 2" xfId="13843" xr:uid="{00000000-0005-0000-0000-000003360000}"/>
    <cellStyle name="0_BP-6131_Reports_2009_Q3 2 6 2 2 2" xfId="13844" xr:uid="{00000000-0005-0000-0000-000004360000}"/>
    <cellStyle name="0_BP-6131_Reports_2009_Q3 2 6 2 2 2 2" xfId="13845" xr:uid="{00000000-0005-0000-0000-000005360000}"/>
    <cellStyle name="0_BP-6131_Reports_2009_Q3 2 6 2 2 3" xfId="13846" xr:uid="{00000000-0005-0000-0000-000006360000}"/>
    <cellStyle name="0_BP-6131_Reports_2009_Q3 2 6 2 2 3 2" xfId="13847" xr:uid="{00000000-0005-0000-0000-000007360000}"/>
    <cellStyle name="0_BP-6131_Reports_2009_Q3 2 6 2 2 4" xfId="13848" xr:uid="{00000000-0005-0000-0000-000008360000}"/>
    <cellStyle name="0_BP-6131_Reports_2009_Q3 2 6 2 3" xfId="13849" xr:uid="{00000000-0005-0000-0000-000009360000}"/>
    <cellStyle name="0_BP-6131_Reports_2009_Q3 2 6 2 3 2" xfId="13850" xr:uid="{00000000-0005-0000-0000-00000A360000}"/>
    <cellStyle name="0_BP-6131_Reports_2009_Q3 2 6 2 3 2 2" xfId="13851" xr:uid="{00000000-0005-0000-0000-00000B360000}"/>
    <cellStyle name="0_BP-6131_Reports_2009_Q3 2 6 2 3 3" xfId="13852" xr:uid="{00000000-0005-0000-0000-00000C360000}"/>
    <cellStyle name="0_BP-6131_Reports_2009_Q3 2 6 2 3 3 2" xfId="13853" xr:uid="{00000000-0005-0000-0000-00000D360000}"/>
    <cellStyle name="0_BP-6131_Reports_2009_Q3 2 6 2 3 4" xfId="13854" xr:uid="{00000000-0005-0000-0000-00000E360000}"/>
    <cellStyle name="0_BP-6131_Reports_2009_Q3 2 6 2 4" xfId="13855" xr:uid="{00000000-0005-0000-0000-00000F360000}"/>
    <cellStyle name="0_BP-6131_Reports_2009_Q3 2 6 2 4 2" xfId="13856" xr:uid="{00000000-0005-0000-0000-000010360000}"/>
    <cellStyle name="0_BP-6131_Reports_2009_Q3 2 6 2 5" xfId="13857" xr:uid="{00000000-0005-0000-0000-000011360000}"/>
    <cellStyle name="0_BP-6131_Reports_2009_Q3 2 6 2 5 2" xfId="13858" xr:uid="{00000000-0005-0000-0000-000012360000}"/>
    <cellStyle name="0_BP-6131_Reports_2009_Q3 2 6 2 6" xfId="13859" xr:uid="{00000000-0005-0000-0000-000013360000}"/>
    <cellStyle name="0_BP-6131_Reports_2009_Q3 2 6 3" xfId="13860" xr:uid="{00000000-0005-0000-0000-000014360000}"/>
    <cellStyle name="0_BP-6131_Reports_2009_Q3 2 6 3 2" xfId="13861" xr:uid="{00000000-0005-0000-0000-000015360000}"/>
    <cellStyle name="0_BP-6131_Reports_2009_Q3 2 6 3 2 2" xfId="13862" xr:uid="{00000000-0005-0000-0000-000016360000}"/>
    <cellStyle name="0_BP-6131_Reports_2009_Q3 2 6 3 3" xfId="13863" xr:uid="{00000000-0005-0000-0000-000017360000}"/>
    <cellStyle name="0_BP-6131_Reports_2009_Q3 2 6 3 3 2" xfId="13864" xr:uid="{00000000-0005-0000-0000-000018360000}"/>
    <cellStyle name="0_BP-6131_Reports_2009_Q3 2 6 3 4" xfId="13865" xr:uid="{00000000-0005-0000-0000-000019360000}"/>
    <cellStyle name="0_BP-6131_Reports_2009_Q3 2 6 4" xfId="13866" xr:uid="{00000000-0005-0000-0000-00001A360000}"/>
    <cellStyle name="0_BP-6131_Reports_2009_Q3 2 6 4 2" xfId="13867" xr:uid="{00000000-0005-0000-0000-00001B360000}"/>
    <cellStyle name="0_BP-6131_Reports_2009_Q3 2 6 4 2 2" xfId="13868" xr:uid="{00000000-0005-0000-0000-00001C360000}"/>
    <cellStyle name="0_BP-6131_Reports_2009_Q3 2 6 4 3" xfId="13869" xr:uid="{00000000-0005-0000-0000-00001D360000}"/>
    <cellStyle name="0_BP-6131_Reports_2009_Q3 2 6 4 3 2" xfId="13870" xr:uid="{00000000-0005-0000-0000-00001E360000}"/>
    <cellStyle name="0_BP-6131_Reports_2009_Q3 2 6 4 4" xfId="13871" xr:uid="{00000000-0005-0000-0000-00001F360000}"/>
    <cellStyle name="0_BP-6131_Reports_2009_Q3 2 6 5" xfId="13872" xr:uid="{00000000-0005-0000-0000-000020360000}"/>
    <cellStyle name="0_BP-6131_Reports_2009_Q3 2 6 5 2" xfId="13873" xr:uid="{00000000-0005-0000-0000-000021360000}"/>
    <cellStyle name="0_BP-6131_Reports_2009_Q3 2 6 5 2 2" xfId="13874" xr:uid="{00000000-0005-0000-0000-000022360000}"/>
    <cellStyle name="0_BP-6131_Reports_2009_Q3 2 6 5 3" xfId="13875" xr:uid="{00000000-0005-0000-0000-000023360000}"/>
    <cellStyle name="0_BP-6131_Reports_2009_Q3 2 6 5 3 2" xfId="13876" xr:uid="{00000000-0005-0000-0000-000024360000}"/>
    <cellStyle name="0_BP-6131_Reports_2009_Q3 2 6 5 4" xfId="13877" xr:uid="{00000000-0005-0000-0000-000025360000}"/>
    <cellStyle name="0_BP-6131_Reports_2009_Q3 2 6 6" xfId="13878" xr:uid="{00000000-0005-0000-0000-000026360000}"/>
    <cellStyle name="0_BP-6131_Reports_2009_Q3 2 6 6 2" xfId="13879" xr:uid="{00000000-0005-0000-0000-000027360000}"/>
    <cellStyle name="0_BP-6131_Reports_2009_Q3 2 6 7" xfId="13880" xr:uid="{00000000-0005-0000-0000-000028360000}"/>
    <cellStyle name="0_BP-6131_Reports_2009_Q3 2 6 7 2" xfId="13881" xr:uid="{00000000-0005-0000-0000-000029360000}"/>
    <cellStyle name="0_BP-6131_Reports_2009_Q3 2 6 8" xfId="13882" xr:uid="{00000000-0005-0000-0000-00002A360000}"/>
    <cellStyle name="0_BP-6131_Reports_2009_Q3 2 7" xfId="13883" xr:uid="{00000000-0005-0000-0000-00002B360000}"/>
    <cellStyle name="0_BP-6131_Reports_2009_Q3 2 7 2" xfId="13884" xr:uid="{00000000-0005-0000-0000-00002C360000}"/>
    <cellStyle name="0_BP-6131_Reports_2009_Q3 2 7 2 2" xfId="13885" xr:uid="{00000000-0005-0000-0000-00002D360000}"/>
    <cellStyle name="0_BP-6131_Reports_2009_Q3 2 7 2 2 2" xfId="13886" xr:uid="{00000000-0005-0000-0000-00002E360000}"/>
    <cellStyle name="0_BP-6131_Reports_2009_Q3 2 7 2 3" xfId="13887" xr:uid="{00000000-0005-0000-0000-00002F360000}"/>
    <cellStyle name="0_BP-6131_Reports_2009_Q3 2 7 2 3 2" xfId="13888" xr:uid="{00000000-0005-0000-0000-000030360000}"/>
    <cellStyle name="0_BP-6131_Reports_2009_Q3 2 7 2 4" xfId="13889" xr:uid="{00000000-0005-0000-0000-000031360000}"/>
    <cellStyle name="0_BP-6131_Reports_2009_Q3 2 7 3" xfId="13890" xr:uid="{00000000-0005-0000-0000-000032360000}"/>
    <cellStyle name="0_BP-6131_Reports_2009_Q3 2 7 3 2" xfId="13891" xr:uid="{00000000-0005-0000-0000-000033360000}"/>
    <cellStyle name="0_BP-6131_Reports_2009_Q3 2 7 3 2 2" xfId="13892" xr:uid="{00000000-0005-0000-0000-000034360000}"/>
    <cellStyle name="0_BP-6131_Reports_2009_Q3 2 7 3 3" xfId="13893" xr:uid="{00000000-0005-0000-0000-000035360000}"/>
    <cellStyle name="0_BP-6131_Reports_2009_Q3 2 7 3 3 2" xfId="13894" xr:uid="{00000000-0005-0000-0000-000036360000}"/>
    <cellStyle name="0_BP-6131_Reports_2009_Q3 2 7 3 4" xfId="13895" xr:uid="{00000000-0005-0000-0000-000037360000}"/>
    <cellStyle name="0_BP-6131_Reports_2009_Q3 2 7 4" xfId="13896" xr:uid="{00000000-0005-0000-0000-000038360000}"/>
    <cellStyle name="0_BP-6131_Reports_2009_Q3 2 7 4 2" xfId="13897" xr:uid="{00000000-0005-0000-0000-000039360000}"/>
    <cellStyle name="0_BP-6131_Reports_2009_Q3 2 7 5" xfId="13898" xr:uid="{00000000-0005-0000-0000-00003A360000}"/>
    <cellStyle name="0_BP-6131_Reports_2009_Q3 2 7 5 2" xfId="13899" xr:uid="{00000000-0005-0000-0000-00003B360000}"/>
    <cellStyle name="0_BP-6131_Reports_2009_Q3 2 7 6" xfId="13900" xr:uid="{00000000-0005-0000-0000-00003C360000}"/>
    <cellStyle name="0_BP-6131_Reports_2009_Q3 2 8" xfId="13901" xr:uid="{00000000-0005-0000-0000-00003D360000}"/>
    <cellStyle name="0_BP-6131_Reports_2009_Q3 2 8 2" xfId="13902" xr:uid="{00000000-0005-0000-0000-00003E360000}"/>
    <cellStyle name="0_BP-6131_Reports_2009_Q3 2 8 2 2" xfId="13903" xr:uid="{00000000-0005-0000-0000-00003F360000}"/>
    <cellStyle name="0_BP-6131_Reports_2009_Q3 2 8 3" xfId="13904" xr:uid="{00000000-0005-0000-0000-000040360000}"/>
    <cellStyle name="0_BP-6131_Reports_2009_Q3 2 8 3 2" xfId="13905" xr:uid="{00000000-0005-0000-0000-000041360000}"/>
    <cellStyle name="0_BP-6131_Reports_2009_Q3 2 8 4" xfId="13906" xr:uid="{00000000-0005-0000-0000-000042360000}"/>
    <cellStyle name="0_BP-6131_Reports_2009_Q3 2 9" xfId="13907" xr:uid="{00000000-0005-0000-0000-000043360000}"/>
    <cellStyle name="0_BP-6131_Reports_2009_Q3 2 9 2" xfId="13908" xr:uid="{00000000-0005-0000-0000-000044360000}"/>
    <cellStyle name="0_BP-6131_Reports_2009_Q3 2 9 2 2" xfId="13909" xr:uid="{00000000-0005-0000-0000-000045360000}"/>
    <cellStyle name="0_BP-6131_Reports_2009_Q3 2 9 3" xfId="13910" xr:uid="{00000000-0005-0000-0000-000046360000}"/>
    <cellStyle name="0_BP-6131_Reports_2009_Q3 2 9 3 2" xfId="13911" xr:uid="{00000000-0005-0000-0000-000047360000}"/>
    <cellStyle name="0_BP-6131_Reports_2009_Q3 2 9 4" xfId="13912" xr:uid="{00000000-0005-0000-0000-000048360000}"/>
    <cellStyle name="0_BP-6131_Reports_2009_Q3 20" xfId="13913" xr:uid="{00000000-0005-0000-0000-000049360000}"/>
    <cellStyle name="0_BP-6131_Reports_2009_Q3 21" xfId="13914" xr:uid="{00000000-0005-0000-0000-00004A360000}"/>
    <cellStyle name="0_BP-6131_Reports_2009_Q3 22" xfId="13915" xr:uid="{00000000-0005-0000-0000-00004B360000}"/>
    <cellStyle name="0_BP-6131_Reports_2009_Q3 23" xfId="13916" xr:uid="{00000000-0005-0000-0000-00004C360000}"/>
    <cellStyle name="0_BP-6131_Reports_2009_Q3 24" xfId="13917" xr:uid="{00000000-0005-0000-0000-00004D360000}"/>
    <cellStyle name="0_BP-6131_Reports_2009_Q3 25" xfId="13918" xr:uid="{00000000-0005-0000-0000-00004E360000}"/>
    <cellStyle name="0_BP-6131_Reports_2009_Q3 26" xfId="13919" xr:uid="{00000000-0005-0000-0000-00004F360000}"/>
    <cellStyle name="0_BP-6131_Reports_2009_Q3 27" xfId="13920" xr:uid="{00000000-0005-0000-0000-000050360000}"/>
    <cellStyle name="0_BP-6131_Reports_2009_Q3 28" xfId="13921" xr:uid="{00000000-0005-0000-0000-000051360000}"/>
    <cellStyle name="0_BP-6131_Reports_2009_Q3 29" xfId="13922" xr:uid="{00000000-0005-0000-0000-000052360000}"/>
    <cellStyle name="0_BP-6131_Reports_2009_Q3 3" xfId="13923" xr:uid="{00000000-0005-0000-0000-000053360000}"/>
    <cellStyle name="0_BP-6131_Reports_2009_Q3 3 10" xfId="13924" xr:uid="{00000000-0005-0000-0000-000054360000}"/>
    <cellStyle name="0_BP-6131_Reports_2009_Q3 3 10 2" xfId="13925" xr:uid="{00000000-0005-0000-0000-000055360000}"/>
    <cellStyle name="0_BP-6131_Reports_2009_Q3 3 10 2 2" xfId="13926" xr:uid="{00000000-0005-0000-0000-000056360000}"/>
    <cellStyle name="0_BP-6131_Reports_2009_Q3 3 10 3" xfId="13927" xr:uid="{00000000-0005-0000-0000-000057360000}"/>
    <cellStyle name="0_BP-6131_Reports_2009_Q3 3 10 3 2" xfId="13928" xr:uid="{00000000-0005-0000-0000-000058360000}"/>
    <cellStyle name="0_BP-6131_Reports_2009_Q3 3 10 4" xfId="13929" xr:uid="{00000000-0005-0000-0000-000059360000}"/>
    <cellStyle name="0_BP-6131_Reports_2009_Q3 3 11" xfId="13930" xr:uid="{00000000-0005-0000-0000-00005A360000}"/>
    <cellStyle name="0_BP-6131_Reports_2009_Q3 3 11 2" xfId="13931" xr:uid="{00000000-0005-0000-0000-00005B360000}"/>
    <cellStyle name="0_BP-6131_Reports_2009_Q3 3 12" xfId="13932" xr:uid="{00000000-0005-0000-0000-00005C360000}"/>
    <cellStyle name="0_BP-6131_Reports_2009_Q3 3 12 2" xfId="13933" xr:uid="{00000000-0005-0000-0000-00005D360000}"/>
    <cellStyle name="0_BP-6131_Reports_2009_Q3 3 13" xfId="13934" xr:uid="{00000000-0005-0000-0000-00005E360000}"/>
    <cellStyle name="0_BP-6131_Reports_2009_Q3 3 14" xfId="13935" xr:uid="{00000000-0005-0000-0000-00005F360000}"/>
    <cellStyle name="0_BP-6131_Reports_2009_Q3 3 2" xfId="13936" xr:uid="{00000000-0005-0000-0000-000060360000}"/>
    <cellStyle name="0_BP-6131_Reports_2009_Q3 3 2 10" xfId="13937" xr:uid="{00000000-0005-0000-0000-000061360000}"/>
    <cellStyle name="0_BP-6131_Reports_2009_Q3 3 2 11" xfId="13938" xr:uid="{00000000-0005-0000-0000-000062360000}"/>
    <cellStyle name="0_BP-6131_Reports_2009_Q3 3 2 12" xfId="13939" xr:uid="{00000000-0005-0000-0000-000063360000}"/>
    <cellStyle name="0_BP-6131_Reports_2009_Q3 3 2 2" xfId="13940" xr:uid="{00000000-0005-0000-0000-000064360000}"/>
    <cellStyle name="0_BP-6131_Reports_2009_Q3 3 2 2 2" xfId="13941" xr:uid="{00000000-0005-0000-0000-000065360000}"/>
    <cellStyle name="0_BP-6131_Reports_2009_Q3 3 2 2 2 2" xfId="13942" xr:uid="{00000000-0005-0000-0000-000066360000}"/>
    <cellStyle name="0_BP-6131_Reports_2009_Q3 3 2 2 2 2 2" xfId="13943" xr:uid="{00000000-0005-0000-0000-000067360000}"/>
    <cellStyle name="0_BP-6131_Reports_2009_Q3 3 2 2 2 3" xfId="13944" xr:uid="{00000000-0005-0000-0000-000068360000}"/>
    <cellStyle name="0_BP-6131_Reports_2009_Q3 3 2 2 2 3 2" xfId="13945" xr:uid="{00000000-0005-0000-0000-000069360000}"/>
    <cellStyle name="0_BP-6131_Reports_2009_Q3 3 2 2 2 4" xfId="13946" xr:uid="{00000000-0005-0000-0000-00006A360000}"/>
    <cellStyle name="0_BP-6131_Reports_2009_Q3 3 2 2 3" xfId="13947" xr:uid="{00000000-0005-0000-0000-00006B360000}"/>
    <cellStyle name="0_BP-6131_Reports_2009_Q3 3 2 2 3 2" xfId="13948" xr:uid="{00000000-0005-0000-0000-00006C360000}"/>
    <cellStyle name="0_BP-6131_Reports_2009_Q3 3 2 2 3 2 2" xfId="13949" xr:uid="{00000000-0005-0000-0000-00006D360000}"/>
    <cellStyle name="0_BP-6131_Reports_2009_Q3 3 2 2 3 3" xfId="13950" xr:uid="{00000000-0005-0000-0000-00006E360000}"/>
    <cellStyle name="0_BP-6131_Reports_2009_Q3 3 2 2 3 3 2" xfId="13951" xr:uid="{00000000-0005-0000-0000-00006F360000}"/>
    <cellStyle name="0_BP-6131_Reports_2009_Q3 3 2 2 3 4" xfId="13952" xr:uid="{00000000-0005-0000-0000-000070360000}"/>
    <cellStyle name="0_BP-6131_Reports_2009_Q3 3 2 2 4" xfId="13953" xr:uid="{00000000-0005-0000-0000-000071360000}"/>
    <cellStyle name="0_BP-6131_Reports_2009_Q3 3 2 2 4 2" xfId="13954" xr:uid="{00000000-0005-0000-0000-000072360000}"/>
    <cellStyle name="0_BP-6131_Reports_2009_Q3 3 2 2 5" xfId="13955" xr:uid="{00000000-0005-0000-0000-000073360000}"/>
    <cellStyle name="0_BP-6131_Reports_2009_Q3 3 2 2 5 2" xfId="13956" xr:uid="{00000000-0005-0000-0000-000074360000}"/>
    <cellStyle name="0_BP-6131_Reports_2009_Q3 3 2 2 6" xfId="13957" xr:uid="{00000000-0005-0000-0000-000075360000}"/>
    <cellStyle name="0_BP-6131_Reports_2009_Q3 3 2 3" xfId="13958" xr:uid="{00000000-0005-0000-0000-000076360000}"/>
    <cellStyle name="0_BP-6131_Reports_2009_Q3 3 2 3 2" xfId="13959" xr:uid="{00000000-0005-0000-0000-000077360000}"/>
    <cellStyle name="0_BP-6131_Reports_2009_Q3 3 2 3 2 2" xfId="13960" xr:uid="{00000000-0005-0000-0000-000078360000}"/>
    <cellStyle name="0_BP-6131_Reports_2009_Q3 3 2 3 3" xfId="13961" xr:uid="{00000000-0005-0000-0000-000079360000}"/>
    <cellStyle name="0_BP-6131_Reports_2009_Q3 3 2 3 3 2" xfId="13962" xr:uid="{00000000-0005-0000-0000-00007A360000}"/>
    <cellStyle name="0_BP-6131_Reports_2009_Q3 3 2 3 4" xfId="13963" xr:uid="{00000000-0005-0000-0000-00007B360000}"/>
    <cellStyle name="0_BP-6131_Reports_2009_Q3 3 2 4" xfId="13964" xr:uid="{00000000-0005-0000-0000-00007C360000}"/>
    <cellStyle name="0_BP-6131_Reports_2009_Q3 3 2 4 2" xfId="13965" xr:uid="{00000000-0005-0000-0000-00007D360000}"/>
    <cellStyle name="0_BP-6131_Reports_2009_Q3 3 2 4 2 2" xfId="13966" xr:uid="{00000000-0005-0000-0000-00007E360000}"/>
    <cellStyle name="0_BP-6131_Reports_2009_Q3 3 2 4 3" xfId="13967" xr:uid="{00000000-0005-0000-0000-00007F360000}"/>
    <cellStyle name="0_BP-6131_Reports_2009_Q3 3 2 4 3 2" xfId="13968" xr:uid="{00000000-0005-0000-0000-000080360000}"/>
    <cellStyle name="0_BP-6131_Reports_2009_Q3 3 2 4 4" xfId="13969" xr:uid="{00000000-0005-0000-0000-000081360000}"/>
    <cellStyle name="0_BP-6131_Reports_2009_Q3 3 2 5" xfId="13970" xr:uid="{00000000-0005-0000-0000-000082360000}"/>
    <cellStyle name="0_BP-6131_Reports_2009_Q3 3 2 5 2" xfId="13971" xr:uid="{00000000-0005-0000-0000-000083360000}"/>
    <cellStyle name="0_BP-6131_Reports_2009_Q3 3 2 5 2 2" xfId="13972" xr:uid="{00000000-0005-0000-0000-000084360000}"/>
    <cellStyle name="0_BP-6131_Reports_2009_Q3 3 2 5 3" xfId="13973" xr:uid="{00000000-0005-0000-0000-000085360000}"/>
    <cellStyle name="0_BP-6131_Reports_2009_Q3 3 2 5 3 2" xfId="13974" xr:uid="{00000000-0005-0000-0000-000086360000}"/>
    <cellStyle name="0_BP-6131_Reports_2009_Q3 3 2 5 4" xfId="13975" xr:uid="{00000000-0005-0000-0000-000087360000}"/>
    <cellStyle name="0_BP-6131_Reports_2009_Q3 3 2 6" xfId="13976" xr:uid="{00000000-0005-0000-0000-000088360000}"/>
    <cellStyle name="0_BP-6131_Reports_2009_Q3 3 2 6 2" xfId="13977" xr:uid="{00000000-0005-0000-0000-000089360000}"/>
    <cellStyle name="0_BP-6131_Reports_2009_Q3 3 2 7" xfId="13978" xr:uid="{00000000-0005-0000-0000-00008A360000}"/>
    <cellStyle name="0_BP-6131_Reports_2009_Q3 3 2 7 2" xfId="13979" xr:uid="{00000000-0005-0000-0000-00008B360000}"/>
    <cellStyle name="0_BP-6131_Reports_2009_Q3 3 2 8" xfId="13980" xr:uid="{00000000-0005-0000-0000-00008C360000}"/>
    <cellStyle name="0_BP-6131_Reports_2009_Q3 3 2 9" xfId="13981" xr:uid="{00000000-0005-0000-0000-00008D360000}"/>
    <cellStyle name="0_BP-6131_Reports_2009_Q3 3 3" xfId="13982" xr:uid="{00000000-0005-0000-0000-00008E360000}"/>
    <cellStyle name="0_BP-6131_Reports_2009_Q3 3 3 2" xfId="13983" xr:uid="{00000000-0005-0000-0000-00008F360000}"/>
    <cellStyle name="0_BP-6131_Reports_2009_Q3 3 3 2 2" xfId="13984" xr:uid="{00000000-0005-0000-0000-000090360000}"/>
    <cellStyle name="0_BP-6131_Reports_2009_Q3 3 3 2 2 2" xfId="13985" xr:uid="{00000000-0005-0000-0000-000091360000}"/>
    <cellStyle name="0_BP-6131_Reports_2009_Q3 3 3 2 2 2 2" xfId="13986" xr:uid="{00000000-0005-0000-0000-000092360000}"/>
    <cellStyle name="0_BP-6131_Reports_2009_Q3 3 3 2 2 3" xfId="13987" xr:uid="{00000000-0005-0000-0000-000093360000}"/>
    <cellStyle name="0_BP-6131_Reports_2009_Q3 3 3 2 2 3 2" xfId="13988" xr:uid="{00000000-0005-0000-0000-000094360000}"/>
    <cellStyle name="0_BP-6131_Reports_2009_Q3 3 3 2 2 4" xfId="13989" xr:uid="{00000000-0005-0000-0000-000095360000}"/>
    <cellStyle name="0_BP-6131_Reports_2009_Q3 3 3 2 3" xfId="13990" xr:uid="{00000000-0005-0000-0000-000096360000}"/>
    <cellStyle name="0_BP-6131_Reports_2009_Q3 3 3 2 3 2" xfId="13991" xr:uid="{00000000-0005-0000-0000-000097360000}"/>
    <cellStyle name="0_BP-6131_Reports_2009_Q3 3 3 2 3 2 2" xfId="13992" xr:uid="{00000000-0005-0000-0000-000098360000}"/>
    <cellStyle name="0_BP-6131_Reports_2009_Q3 3 3 2 3 3" xfId="13993" xr:uid="{00000000-0005-0000-0000-000099360000}"/>
    <cellStyle name="0_BP-6131_Reports_2009_Q3 3 3 2 3 3 2" xfId="13994" xr:uid="{00000000-0005-0000-0000-00009A360000}"/>
    <cellStyle name="0_BP-6131_Reports_2009_Q3 3 3 2 3 4" xfId="13995" xr:uid="{00000000-0005-0000-0000-00009B360000}"/>
    <cellStyle name="0_BP-6131_Reports_2009_Q3 3 3 2 4" xfId="13996" xr:uid="{00000000-0005-0000-0000-00009C360000}"/>
    <cellStyle name="0_BP-6131_Reports_2009_Q3 3 3 2 4 2" xfId="13997" xr:uid="{00000000-0005-0000-0000-00009D360000}"/>
    <cellStyle name="0_BP-6131_Reports_2009_Q3 3 3 2 5" xfId="13998" xr:uid="{00000000-0005-0000-0000-00009E360000}"/>
    <cellStyle name="0_BP-6131_Reports_2009_Q3 3 3 2 5 2" xfId="13999" xr:uid="{00000000-0005-0000-0000-00009F360000}"/>
    <cellStyle name="0_BP-6131_Reports_2009_Q3 3 3 2 6" xfId="14000" xr:uid="{00000000-0005-0000-0000-0000A0360000}"/>
    <cellStyle name="0_BP-6131_Reports_2009_Q3 3 3 3" xfId="14001" xr:uid="{00000000-0005-0000-0000-0000A1360000}"/>
    <cellStyle name="0_BP-6131_Reports_2009_Q3 3 3 3 2" xfId="14002" xr:uid="{00000000-0005-0000-0000-0000A2360000}"/>
    <cellStyle name="0_BP-6131_Reports_2009_Q3 3 3 3 2 2" xfId="14003" xr:uid="{00000000-0005-0000-0000-0000A3360000}"/>
    <cellStyle name="0_BP-6131_Reports_2009_Q3 3 3 3 3" xfId="14004" xr:uid="{00000000-0005-0000-0000-0000A4360000}"/>
    <cellStyle name="0_BP-6131_Reports_2009_Q3 3 3 3 3 2" xfId="14005" xr:uid="{00000000-0005-0000-0000-0000A5360000}"/>
    <cellStyle name="0_BP-6131_Reports_2009_Q3 3 3 3 4" xfId="14006" xr:uid="{00000000-0005-0000-0000-0000A6360000}"/>
    <cellStyle name="0_BP-6131_Reports_2009_Q3 3 3 4" xfId="14007" xr:uid="{00000000-0005-0000-0000-0000A7360000}"/>
    <cellStyle name="0_BP-6131_Reports_2009_Q3 3 3 4 2" xfId="14008" xr:uid="{00000000-0005-0000-0000-0000A8360000}"/>
    <cellStyle name="0_BP-6131_Reports_2009_Q3 3 3 4 2 2" xfId="14009" xr:uid="{00000000-0005-0000-0000-0000A9360000}"/>
    <cellStyle name="0_BP-6131_Reports_2009_Q3 3 3 4 3" xfId="14010" xr:uid="{00000000-0005-0000-0000-0000AA360000}"/>
    <cellStyle name="0_BP-6131_Reports_2009_Q3 3 3 4 3 2" xfId="14011" xr:uid="{00000000-0005-0000-0000-0000AB360000}"/>
    <cellStyle name="0_BP-6131_Reports_2009_Q3 3 3 4 4" xfId="14012" xr:uid="{00000000-0005-0000-0000-0000AC360000}"/>
    <cellStyle name="0_BP-6131_Reports_2009_Q3 3 3 5" xfId="14013" xr:uid="{00000000-0005-0000-0000-0000AD360000}"/>
    <cellStyle name="0_BP-6131_Reports_2009_Q3 3 3 5 2" xfId="14014" xr:uid="{00000000-0005-0000-0000-0000AE360000}"/>
    <cellStyle name="0_BP-6131_Reports_2009_Q3 3 3 5 2 2" xfId="14015" xr:uid="{00000000-0005-0000-0000-0000AF360000}"/>
    <cellStyle name="0_BP-6131_Reports_2009_Q3 3 3 5 3" xfId="14016" xr:uid="{00000000-0005-0000-0000-0000B0360000}"/>
    <cellStyle name="0_BP-6131_Reports_2009_Q3 3 3 5 3 2" xfId="14017" xr:uid="{00000000-0005-0000-0000-0000B1360000}"/>
    <cellStyle name="0_BP-6131_Reports_2009_Q3 3 3 5 4" xfId="14018" xr:uid="{00000000-0005-0000-0000-0000B2360000}"/>
    <cellStyle name="0_BP-6131_Reports_2009_Q3 3 3 6" xfId="14019" xr:uid="{00000000-0005-0000-0000-0000B3360000}"/>
    <cellStyle name="0_BP-6131_Reports_2009_Q3 3 3 6 2" xfId="14020" xr:uid="{00000000-0005-0000-0000-0000B4360000}"/>
    <cellStyle name="0_BP-6131_Reports_2009_Q3 3 3 7" xfId="14021" xr:uid="{00000000-0005-0000-0000-0000B5360000}"/>
    <cellStyle name="0_BP-6131_Reports_2009_Q3 3 3 7 2" xfId="14022" xr:uid="{00000000-0005-0000-0000-0000B6360000}"/>
    <cellStyle name="0_BP-6131_Reports_2009_Q3 3 3 8" xfId="14023" xr:uid="{00000000-0005-0000-0000-0000B7360000}"/>
    <cellStyle name="0_BP-6131_Reports_2009_Q3 3 4" xfId="14024" xr:uid="{00000000-0005-0000-0000-0000B8360000}"/>
    <cellStyle name="0_BP-6131_Reports_2009_Q3 3 4 2" xfId="14025" xr:uid="{00000000-0005-0000-0000-0000B9360000}"/>
    <cellStyle name="0_BP-6131_Reports_2009_Q3 3 4 2 2" xfId="14026" xr:uid="{00000000-0005-0000-0000-0000BA360000}"/>
    <cellStyle name="0_BP-6131_Reports_2009_Q3 3 4 2 2 2" xfId="14027" xr:uid="{00000000-0005-0000-0000-0000BB360000}"/>
    <cellStyle name="0_BP-6131_Reports_2009_Q3 3 4 2 2 2 2" xfId="14028" xr:uid="{00000000-0005-0000-0000-0000BC360000}"/>
    <cellStyle name="0_BP-6131_Reports_2009_Q3 3 4 2 2 3" xfId="14029" xr:uid="{00000000-0005-0000-0000-0000BD360000}"/>
    <cellStyle name="0_BP-6131_Reports_2009_Q3 3 4 2 2 3 2" xfId="14030" xr:uid="{00000000-0005-0000-0000-0000BE360000}"/>
    <cellStyle name="0_BP-6131_Reports_2009_Q3 3 4 2 2 4" xfId="14031" xr:uid="{00000000-0005-0000-0000-0000BF360000}"/>
    <cellStyle name="0_BP-6131_Reports_2009_Q3 3 4 2 3" xfId="14032" xr:uid="{00000000-0005-0000-0000-0000C0360000}"/>
    <cellStyle name="0_BP-6131_Reports_2009_Q3 3 4 2 3 2" xfId="14033" xr:uid="{00000000-0005-0000-0000-0000C1360000}"/>
    <cellStyle name="0_BP-6131_Reports_2009_Q3 3 4 2 3 2 2" xfId="14034" xr:uid="{00000000-0005-0000-0000-0000C2360000}"/>
    <cellStyle name="0_BP-6131_Reports_2009_Q3 3 4 2 3 3" xfId="14035" xr:uid="{00000000-0005-0000-0000-0000C3360000}"/>
    <cellStyle name="0_BP-6131_Reports_2009_Q3 3 4 2 3 3 2" xfId="14036" xr:uid="{00000000-0005-0000-0000-0000C4360000}"/>
    <cellStyle name="0_BP-6131_Reports_2009_Q3 3 4 2 3 4" xfId="14037" xr:uid="{00000000-0005-0000-0000-0000C5360000}"/>
    <cellStyle name="0_BP-6131_Reports_2009_Q3 3 4 2 4" xfId="14038" xr:uid="{00000000-0005-0000-0000-0000C6360000}"/>
    <cellStyle name="0_BP-6131_Reports_2009_Q3 3 4 2 4 2" xfId="14039" xr:uid="{00000000-0005-0000-0000-0000C7360000}"/>
    <cellStyle name="0_BP-6131_Reports_2009_Q3 3 4 2 5" xfId="14040" xr:uid="{00000000-0005-0000-0000-0000C8360000}"/>
    <cellStyle name="0_BP-6131_Reports_2009_Q3 3 4 2 5 2" xfId="14041" xr:uid="{00000000-0005-0000-0000-0000C9360000}"/>
    <cellStyle name="0_BP-6131_Reports_2009_Q3 3 4 2 6" xfId="14042" xr:uid="{00000000-0005-0000-0000-0000CA360000}"/>
    <cellStyle name="0_BP-6131_Reports_2009_Q3 3 4 3" xfId="14043" xr:uid="{00000000-0005-0000-0000-0000CB360000}"/>
    <cellStyle name="0_BP-6131_Reports_2009_Q3 3 4 3 2" xfId="14044" xr:uid="{00000000-0005-0000-0000-0000CC360000}"/>
    <cellStyle name="0_BP-6131_Reports_2009_Q3 3 4 3 2 2" xfId="14045" xr:uid="{00000000-0005-0000-0000-0000CD360000}"/>
    <cellStyle name="0_BP-6131_Reports_2009_Q3 3 4 3 3" xfId="14046" xr:uid="{00000000-0005-0000-0000-0000CE360000}"/>
    <cellStyle name="0_BP-6131_Reports_2009_Q3 3 4 3 3 2" xfId="14047" xr:uid="{00000000-0005-0000-0000-0000CF360000}"/>
    <cellStyle name="0_BP-6131_Reports_2009_Q3 3 4 3 4" xfId="14048" xr:uid="{00000000-0005-0000-0000-0000D0360000}"/>
    <cellStyle name="0_BP-6131_Reports_2009_Q3 3 4 4" xfId="14049" xr:uid="{00000000-0005-0000-0000-0000D1360000}"/>
    <cellStyle name="0_BP-6131_Reports_2009_Q3 3 4 4 2" xfId="14050" xr:uid="{00000000-0005-0000-0000-0000D2360000}"/>
    <cellStyle name="0_BP-6131_Reports_2009_Q3 3 4 4 2 2" xfId="14051" xr:uid="{00000000-0005-0000-0000-0000D3360000}"/>
    <cellStyle name="0_BP-6131_Reports_2009_Q3 3 4 4 3" xfId="14052" xr:uid="{00000000-0005-0000-0000-0000D4360000}"/>
    <cellStyle name="0_BP-6131_Reports_2009_Q3 3 4 4 3 2" xfId="14053" xr:uid="{00000000-0005-0000-0000-0000D5360000}"/>
    <cellStyle name="0_BP-6131_Reports_2009_Q3 3 4 4 4" xfId="14054" xr:uid="{00000000-0005-0000-0000-0000D6360000}"/>
    <cellStyle name="0_BP-6131_Reports_2009_Q3 3 4 5" xfId="14055" xr:uid="{00000000-0005-0000-0000-0000D7360000}"/>
    <cellStyle name="0_BP-6131_Reports_2009_Q3 3 4 5 2" xfId="14056" xr:uid="{00000000-0005-0000-0000-0000D8360000}"/>
    <cellStyle name="0_BP-6131_Reports_2009_Q3 3 4 5 2 2" xfId="14057" xr:uid="{00000000-0005-0000-0000-0000D9360000}"/>
    <cellStyle name="0_BP-6131_Reports_2009_Q3 3 4 5 3" xfId="14058" xr:uid="{00000000-0005-0000-0000-0000DA360000}"/>
    <cellStyle name="0_BP-6131_Reports_2009_Q3 3 4 5 3 2" xfId="14059" xr:uid="{00000000-0005-0000-0000-0000DB360000}"/>
    <cellStyle name="0_BP-6131_Reports_2009_Q3 3 4 5 4" xfId="14060" xr:uid="{00000000-0005-0000-0000-0000DC360000}"/>
    <cellStyle name="0_BP-6131_Reports_2009_Q3 3 4 6" xfId="14061" xr:uid="{00000000-0005-0000-0000-0000DD360000}"/>
    <cellStyle name="0_BP-6131_Reports_2009_Q3 3 4 6 2" xfId="14062" xr:uid="{00000000-0005-0000-0000-0000DE360000}"/>
    <cellStyle name="0_BP-6131_Reports_2009_Q3 3 4 7" xfId="14063" xr:uid="{00000000-0005-0000-0000-0000DF360000}"/>
    <cellStyle name="0_BP-6131_Reports_2009_Q3 3 4 7 2" xfId="14064" xr:uid="{00000000-0005-0000-0000-0000E0360000}"/>
    <cellStyle name="0_BP-6131_Reports_2009_Q3 3 4 8" xfId="14065" xr:uid="{00000000-0005-0000-0000-0000E1360000}"/>
    <cellStyle name="0_BP-6131_Reports_2009_Q3 3 5" xfId="14066" xr:uid="{00000000-0005-0000-0000-0000E2360000}"/>
    <cellStyle name="0_BP-6131_Reports_2009_Q3 3 5 2" xfId="14067" xr:uid="{00000000-0005-0000-0000-0000E3360000}"/>
    <cellStyle name="0_BP-6131_Reports_2009_Q3 3 5 2 2" xfId="14068" xr:uid="{00000000-0005-0000-0000-0000E4360000}"/>
    <cellStyle name="0_BP-6131_Reports_2009_Q3 3 5 2 2 2" xfId="14069" xr:uid="{00000000-0005-0000-0000-0000E5360000}"/>
    <cellStyle name="0_BP-6131_Reports_2009_Q3 3 5 2 2 2 2" xfId="14070" xr:uid="{00000000-0005-0000-0000-0000E6360000}"/>
    <cellStyle name="0_BP-6131_Reports_2009_Q3 3 5 2 2 3" xfId="14071" xr:uid="{00000000-0005-0000-0000-0000E7360000}"/>
    <cellStyle name="0_BP-6131_Reports_2009_Q3 3 5 2 2 3 2" xfId="14072" xr:uid="{00000000-0005-0000-0000-0000E8360000}"/>
    <cellStyle name="0_BP-6131_Reports_2009_Q3 3 5 2 2 4" xfId="14073" xr:uid="{00000000-0005-0000-0000-0000E9360000}"/>
    <cellStyle name="0_BP-6131_Reports_2009_Q3 3 5 2 3" xfId="14074" xr:uid="{00000000-0005-0000-0000-0000EA360000}"/>
    <cellStyle name="0_BP-6131_Reports_2009_Q3 3 5 2 3 2" xfId="14075" xr:uid="{00000000-0005-0000-0000-0000EB360000}"/>
    <cellStyle name="0_BP-6131_Reports_2009_Q3 3 5 2 3 2 2" xfId="14076" xr:uid="{00000000-0005-0000-0000-0000EC360000}"/>
    <cellStyle name="0_BP-6131_Reports_2009_Q3 3 5 2 3 3" xfId="14077" xr:uid="{00000000-0005-0000-0000-0000ED360000}"/>
    <cellStyle name="0_BP-6131_Reports_2009_Q3 3 5 2 3 3 2" xfId="14078" xr:uid="{00000000-0005-0000-0000-0000EE360000}"/>
    <cellStyle name="0_BP-6131_Reports_2009_Q3 3 5 2 3 4" xfId="14079" xr:uid="{00000000-0005-0000-0000-0000EF360000}"/>
    <cellStyle name="0_BP-6131_Reports_2009_Q3 3 5 2 4" xfId="14080" xr:uid="{00000000-0005-0000-0000-0000F0360000}"/>
    <cellStyle name="0_BP-6131_Reports_2009_Q3 3 5 2 4 2" xfId="14081" xr:uid="{00000000-0005-0000-0000-0000F1360000}"/>
    <cellStyle name="0_BP-6131_Reports_2009_Q3 3 5 2 5" xfId="14082" xr:uid="{00000000-0005-0000-0000-0000F2360000}"/>
    <cellStyle name="0_BP-6131_Reports_2009_Q3 3 5 2 5 2" xfId="14083" xr:uid="{00000000-0005-0000-0000-0000F3360000}"/>
    <cellStyle name="0_BP-6131_Reports_2009_Q3 3 5 2 6" xfId="14084" xr:uid="{00000000-0005-0000-0000-0000F4360000}"/>
    <cellStyle name="0_BP-6131_Reports_2009_Q3 3 5 3" xfId="14085" xr:uid="{00000000-0005-0000-0000-0000F5360000}"/>
    <cellStyle name="0_BP-6131_Reports_2009_Q3 3 5 3 2" xfId="14086" xr:uid="{00000000-0005-0000-0000-0000F6360000}"/>
    <cellStyle name="0_BP-6131_Reports_2009_Q3 3 5 3 2 2" xfId="14087" xr:uid="{00000000-0005-0000-0000-0000F7360000}"/>
    <cellStyle name="0_BP-6131_Reports_2009_Q3 3 5 3 3" xfId="14088" xr:uid="{00000000-0005-0000-0000-0000F8360000}"/>
    <cellStyle name="0_BP-6131_Reports_2009_Q3 3 5 3 3 2" xfId="14089" xr:uid="{00000000-0005-0000-0000-0000F9360000}"/>
    <cellStyle name="0_BP-6131_Reports_2009_Q3 3 5 3 4" xfId="14090" xr:uid="{00000000-0005-0000-0000-0000FA360000}"/>
    <cellStyle name="0_BP-6131_Reports_2009_Q3 3 5 4" xfId="14091" xr:uid="{00000000-0005-0000-0000-0000FB360000}"/>
    <cellStyle name="0_BP-6131_Reports_2009_Q3 3 5 4 2" xfId="14092" xr:uid="{00000000-0005-0000-0000-0000FC360000}"/>
    <cellStyle name="0_BP-6131_Reports_2009_Q3 3 5 4 2 2" xfId="14093" xr:uid="{00000000-0005-0000-0000-0000FD360000}"/>
    <cellStyle name="0_BP-6131_Reports_2009_Q3 3 5 4 3" xfId="14094" xr:uid="{00000000-0005-0000-0000-0000FE360000}"/>
    <cellStyle name="0_BP-6131_Reports_2009_Q3 3 5 4 3 2" xfId="14095" xr:uid="{00000000-0005-0000-0000-0000FF360000}"/>
    <cellStyle name="0_BP-6131_Reports_2009_Q3 3 5 4 4" xfId="14096" xr:uid="{00000000-0005-0000-0000-000000370000}"/>
    <cellStyle name="0_BP-6131_Reports_2009_Q3 3 5 5" xfId="14097" xr:uid="{00000000-0005-0000-0000-000001370000}"/>
    <cellStyle name="0_BP-6131_Reports_2009_Q3 3 5 5 2" xfId="14098" xr:uid="{00000000-0005-0000-0000-000002370000}"/>
    <cellStyle name="0_BP-6131_Reports_2009_Q3 3 5 5 2 2" xfId="14099" xr:uid="{00000000-0005-0000-0000-000003370000}"/>
    <cellStyle name="0_BP-6131_Reports_2009_Q3 3 5 5 3" xfId="14100" xr:uid="{00000000-0005-0000-0000-000004370000}"/>
    <cellStyle name="0_BP-6131_Reports_2009_Q3 3 5 5 3 2" xfId="14101" xr:uid="{00000000-0005-0000-0000-000005370000}"/>
    <cellStyle name="0_BP-6131_Reports_2009_Q3 3 5 5 4" xfId="14102" xr:uid="{00000000-0005-0000-0000-000006370000}"/>
    <cellStyle name="0_BP-6131_Reports_2009_Q3 3 5 6" xfId="14103" xr:uid="{00000000-0005-0000-0000-000007370000}"/>
    <cellStyle name="0_BP-6131_Reports_2009_Q3 3 5 6 2" xfId="14104" xr:uid="{00000000-0005-0000-0000-000008370000}"/>
    <cellStyle name="0_BP-6131_Reports_2009_Q3 3 5 7" xfId="14105" xr:uid="{00000000-0005-0000-0000-000009370000}"/>
    <cellStyle name="0_BP-6131_Reports_2009_Q3 3 5 7 2" xfId="14106" xr:uid="{00000000-0005-0000-0000-00000A370000}"/>
    <cellStyle name="0_BP-6131_Reports_2009_Q3 3 5 8" xfId="14107" xr:uid="{00000000-0005-0000-0000-00000B370000}"/>
    <cellStyle name="0_BP-6131_Reports_2009_Q3 3 6" xfId="14108" xr:uid="{00000000-0005-0000-0000-00000C370000}"/>
    <cellStyle name="0_BP-6131_Reports_2009_Q3 3 6 2" xfId="14109" xr:uid="{00000000-0005-0000-0000-00000D370000}"/>
    <cellStyle name="0_BP-6131_Reports_2009_Q3 3 6 2 2" xfId="14110" xr:uid="{00000000-0005-0000-0000-00000E370000}"/>
    <cellStyle name="0_BP-6131_Reports_2009_Q3 3 6 2 2 2" xfId="14111" xr:uid="{00000000-0005-0000-0000-00000F370000}"/>
    <cellStyle name="0_BP-6131_Reports_2009_Q3 3 6 2 2 2 2" xfId="14112" xr:uid="{00000000-0005-0000-0000-000010370000}"/>
    <cellStyle name="0_BP-6131_Reports_2009_Q3 3 6 2 2 3" xfId="14113" xr:uid="{00000000-0005-0000-0000-000011370000}"/>
    <cellStyle name="0_BP-6131_Reports_2009_Q3 3 6 2 2 3 2" xfId="14114" xr:uid="{00000000-0005-0000-0000-000012370000}"/>
    <cellStyle name="0_BP-6131_Reports_2009_Q3 3 6 2 2 4" xfId="14115" xr:uid="{00000000-0005-0000-0000-000013370000}"/>
    <cellStyle name="0_BP-6131_Reports_2009_Q3 3 6 2 3" xfId="14116" xr:uid="{00000000-0005-0000-0000-000014370000}"/>
    <cellStyle name="0_BP-6131_Reports_2009_Q3 3 6 2 3 2" xfId="14117" xr:uid="{00000000-0005-0000-0000-000015370000}"/>
    <cellStyle name="0_BP-6131_Reports_2009_Q3 3 6 2 3 2 2" xfId="14118" xr:uid="{00000000-0005-0000-0000-000016370000}"/>
    <cellStyle name="0_BP-6131_Reports_2009_Q3 3 6 2 3 3" xfId="14119" xr:uid="{00000000-0005-0000-0000-000017370000}"/>
    <cellStyle name="0_BP-6131_Reports_2009_Q3 3 6 2 3 3 2" xfId="14120" xr:uid="{00000000-0005-0000-0000-000018370000}"/>
    <cellStyle name="0_BP-6131_Reports_2009_Q3 3 6 2 3 4" xfId="14121" xr:uid="{00000000-0005-0000-0000-000019370000}"/>
    <cellStyle name="0_BP-6131_Reports_2009_Q3 3 6 2 4" xfId="14122" xr:uid="{00000000-0005-0000-0000-00001A370000}"/>
    <cellStyle name="0_BP-6131_Reports_2009_Q3 3 6 2 4 2" xfId="14123" xr:uid="{00000000-0005-0000-0000-00001B370000}"/>
    <cellStyle name="0_BP-6131_Reports_2009_Q3 3 6 2 5" xfId="14124" xr:uid="{00000000-0005-0000-0000-00001C370000}"/>
    <cellStyle name="0_BP-6131_Reports_2009_Q3 3 6 2 5 2" xfId="14125" xr:uid="{00000000-0005-0000-0000-00001D370000}"/>
    <cellStyle name="0_BP-6131_Reports_2009_Q3 3 6 2 6" xfId="14126" xr:uid="{00000000-0005-0000-0000-00001E370000}"/>
    <cellStyle name="0_BP-6131_Reports_2009_Q3 3 6 3" xfId="14127" xr:uid="{00000000-0005-0000-0000-00001F370000}"/>
    <cellStyle name="0_BP-6131_Reports_2009_Q3 3 6 3 2" xfId="14128" xr:uid="{00000000-0005-0000-0000-000020370000}"/>
    <cellStyle name="0_BP-6131_Reports_2009_Q3 3 6 3 2 2" xfId="14129" xr:uid="{00000000-0005-0000-0000-000021370000}"/>
    <cellStyle name="0_BP-6131_Reports_2009_Q3 3 6 3 3" xfId="14130" xr:uid="{00000000-0005-0000-0000-000022370000}"/>
    <cellStyle name="0_BP-6131_Reports_2009_Q3 3 6 3 3 2" xfId="14131" xr:uid="{00000000-0005-0000-0000-000023370000}"/>
    <cellStyle name="0_BP-6131_Reports_2009_Q3 3 6 3 4" xfId="14132" xr:uid="{00000000-0005-0000-0000-000024370000}"/>
    <cellStyle name="0_BP-6131_Reports_2009_Q3 3 6 4" xfId="14133" xr:uid="{00000000-0005-0000-0000-000025370000}"/>
    <cellStyle name="0_BP-6131_Reports_2009_Q3 3 6 4 2" xfId="14134" xr:uid="{00000000-0005-0000-0000-000026370000}"/>
    <cellStyle name="0_BP-6131_Reports_2009_Q3 3 6 4 2 2" xfId="14135" xr:uid="{00000000-0005-0000-0000-000027370000}"/>
    <cellStyle name="0_BP-6131_Reports_2009_Q3 3 6 4 3" xfId="14136" xr:uid="{00000000-0005-0000-0000-000028370000}"/>
    <cellStyle name="0_BP-6131_Reports_2009_Q3 3 6 4 3 2" xfId="14137" xr:uid="{00000000-0005-0000-0000-000029370000}"/>
    <cellStyle name="0_BP-6131_Reports_2009_Q3 3 6 4 4" xfId="14138" xr:uid="{00000000-0005-0000-0000-00002A370000}"/>
    <cellStyle name="0_BP-6131_Reports_2009_Q3 3 6 5" xfId="14139" xr:uid="{00000000-0005-0000-0000-00002B370000}"/>
    <cellStyle name="0_BP-6131_Reports_2009_Q3 3 6 5 2" xfId="14140" xr:uid="{00000000-0005-0000-0000-00002C370000}"/>
    <cellStyle name="0_BP-6131_Reports_2009_Q3 3 6 5 2 2" xfId="14141" xr:uid="{00000000-0005-0000-0000-00002D370000}"/>
    <cellStyle name="0_BP-6131_Reports_2009_Q3 3 6 5 3" xfId="14142" xr:uid="{00000000-0005-0000-0000-00002E370000}"/>
    <cellStyle name="0_BP-6131_Reports_2009_Q3 3 6 5 3 2" xfId="14143" xr:uid="{00000000-0005-0000-0000-00002F370000}"/>
    <cellStyle name="0_BP-6131_Reports_2009_Q3 3 6 5 4" xfId="14144" xr:uid="{00000000-0005-0000-0000-000030370000}"/>
    <cellStyle name="0_BP-6131_Reports_2009_Q3 3 6 6" xfId="14145" xr:uid="{00000000-0005-0000-0000-000031370000}"/>
    <cellStyle name="0_BP-6131_Reports_2009_Q3 3 6 6 2" xfId="14146" xr:uid="{00000000-0005-0000-0000-000032370000}"/>
    <cellStyle name="0_BP-6131_Reports_2009_Q3 3 6 7" xfId="14147" xr:uid="{00000000-0005-0000-0000-000033370000}"/>
    <cellStyle name="0_BP-6131_Reports_2009_Q3 3 6 7 2" xfId="14148" xr:uid="{00000000-0005-0000-0000-000034370000}"/>
    <cellStyle name="0_BP-6131_Reports_2009_Q3 3 6 8" xfId="14149" xr:uid="{00000000-0005-0000-0000-000035370000}"/>
    <cellStyle name="0_BP-6131_Reports_2009_Q3 3 7" xfId="14150" xr:uid="{00000000-0005-0000-0000-000036370000}"/>
    <cellStyle name="0_BP-6131_Reports_2009_Q3 3 7 2" xfId="14151" xr:uid="{00000000-0005-0000-0000-000037370000}"/>
    <cellStyle name="0_BP-6131_Reports_2009_Q3 3 7 2 2" xfId="14152" xr:uid="{00000000-0005-0000-0000-000038370000}"/>
    <cellStyle name="0_BP-6131_Reports_2009_Q3 3 7 2 2 2" xfId="14153" xr:uid="{00000000-0005-0000-0000-000039370000}"/>
    <cellStyle name="0_BP-6131_Reports_2009_Q3 3 7 2 3" xfId="14154" xr:uid="{00000000-0005-0000-0000-00003A370000}"/>
    <cellStyle name="0_BP-6131_Reports_2009_Q3 3 7 2 3 2" xfId="14155" xr:uid="{00000000-0005-0000-0000-00003B370000}"/>
    <cellStyle name="0_BP-6131_Reports_2009_Q3 3 7 2 4" xfId="14156" xr:uid="{00000000-0005-0000-0000-00003C370000}"/>
    <cellStyle name="0_BP-6131_Reports_2009_Q3 3 7 3" xfId="14157" xr:uid="{00000000-0005-0000-0000-00003D370000}"/>
    <cellStyle name="0_BP-6131_Reports_2009_Q3 3 7 3 2" xfId="14158" xr:uid="{00000000-0005-0000-0000-00003E370000}"/>
    <cellStyle name="0_BP-6131_Reports_2009_Q3 3 7 3 2 2" xfId="14159" xr:uid="{00000000-0005-0000-0000-00003F370000}"/>
    <cellStyle name="0_BP-6131_Reports_2009_Q3 3 7 3 3" xfId="14160" xr:uid="{00000000-0005-0000-0000-000040370000}"/>
    <cellStyle name="0_BP-6131_Reports_2009_Q3 3 7 3 3 2" xfId="14161" xr:uid="{00000000-0005-0000-0000-000041370000}"/>
    <cellStyle name="0_BP-6131_Reports_2009_Q3 3 7 3 4" xfId="14162" xr:uid="{00000000-0005-0000-0000-000042370000}"/>
    <cellStyle name="0_BP-6131_Reports_2009_Q3 3 7 4" xfId="14163" xr:uid="{00000000-0005-0000-0000-000043370000}"/>
    <cellStyle name="0_BP-6131_Reports_2009_Q3 3 7 4 2" xfId="14164" xr:uid="{00000000-0005-0000-0000-000044370000}"/>
    <cellStyle name="0_BP-6131_Reports_2009_Q3 3 7 5" xfId="14165" xr:uid="{00000000-0005-0000-0000-000045370000}"/>
    <cellStyle name="0_BP-6131_Reports_2009_Q3 3 7 5 2" xfId="14166" xr:uid="{00000000-0005-0000-0000-000046370000}"/>
    <cellStyle name="0_BP-6131_Reports_2009_Q3 3 7 6" xfId="14167" xr:uid="{00000000-0005-0000-0000-000047370000}"/>
    <cellStyle name="0_BP-6131_Reports_2009_Q3 3 8" xfId="14168" xr:uid="{00000000-0005-0000-0000-000048370000}"/>
    <cellStyle name="0_BP-6131_Reports_2009_Q3 3 8 2" xfId="14169" xr:uid="{00000000-0005-0000-0000-000049370000}"/>
    <cellStyle name="0_BP-6131_Reports_2009_Q3 3 8 2 2" xfId="14170" xr:uid="{00000000-0005-0000-0000-00004A370000}"/>
    <cellStyle name="0_BP-6131_Reports_2009_Q3 3 8 3" xfId="14171" xr:uid="{00000000-0005-0000-0000-00004B370000}"/>
    <cellStyle name="0_BP-6131_Reports_2009_Q3 3 8 3 2" xfId="14172" xr:uid="{00000000-0005-0000-0000-00004C370000}"/>
    <cellStyle name="0_BP-6131_Reports_2009_Q3 3 8 4" xfId="14173" xr:uid="{00000000-0005-0000-0000-00004D370000}"/>
    <cellStyle name="0_BP-6131_Reports_2009_Q3 3 9" xfId="14174" xr:uid="{00000000-0005-0000-0000-00004E370000}"/>
    <cellStyle name="0_BP-6131_Reports_2009_Q3 3 9 2" xfId="14175" xr:uid="{00000000-0005-0000-0000-00004F370000}"/>
    <cellStyle name="0_BP-6131_Reports_2009_Q3 3 9 2 2" xfId="14176" xr:uid="{00000000-0005-0000-0000-000050370000}"/>
    <cellStyle name="0_BP-6131_Reports_2009_Q3 3 9 3" xfId="14177" xr:uid="{00000000-0005-0000-0000-000051370000}"/>
    <cellStyle name="0_BP-6131_Reports_2009_Q3 3 9 3 2" xfId="14178" xr:uid="{00000000-0005-0000-0000-000052370000}"/>
    <cellStyle name="0_BP-6131_Reports_2009_Q3 3 9 4" xfId="14179" xr:uid="{00000000-0005-0000-0000-000053370000}"/>
    <cellStyle name="0_BP-6131_Reports_2009_Q3 30" xfId="14180" xr:uid="{00000000-0005-0000-0000-000054370000}"/>
    <cellStyle name="0_BP-6131_Reports_2009_Q3 31" xfId="14181" xr:uid="{00000000-0005-0000-0000-000055370000}"/>
    <cellStyle name="0_BP-6131_Reports_2009_Q3 32" xfId="14182" xr:uid="{00000000-0005-0000-0000-000056370000}"/>
    <cellStyle name="0_BP-6131_Reports_2009_Q3 33" xfId="14183" xr:uid="{00000000-0005-0000-0000-000057370000}"/>
    <cellStyle name="0_BP-6131_Reports_2009_Q3 34" xfId="14184" xr:uid="{00000000-0005-0000-0000-000058370000}"/>
    <cellStyle name="0_BP-6131_Reports_2009_Q3 35" xfId="14185" xr:uid="{00000000-0005-0000-0000-000059370000}"/>
    <cellStyle name="0_BP-6131_Reports_2009_Q3 36" xfId="14186" xr:uid="{00000000-0005-0000-0000-00005A370000}"/>
    <cellStyle name="0_BP-6131_Reports_2009_Q3 37" xfId="14187" xr:uid="{00000000-0005-0000-0000-00005B370000}"/>
    <cellStyle name="0_BP-6131_Reports_2009_Q3 38" xfId="14188" xr:uid="{00000000-0005-0000-0000-00005C370000}"/>
    <cellStyle name="0_BP-6131_Reports_2009_Q3 39" xfId="14189" xr:uid="{00000000-0005-0000-0000-00005D370000}"/>
    <cellStyle name="0_BP-6131_Reports_2009_Q3 4" xfId="14190" xr:uid="{00000000-0005-0000-0000-00005E370000}"/>
    <cellStyle name="0_BP-6131_Reports_2009_Q3 4 10" xfId="14191" xr:uid="{00000000-0005-0000-0000-00005F370000}"/>
    <cellStyle name="0_BP-6131_Reports_2009_Q3 4 10 2" xfId="14192" xr:uid="{00000000-0005-0000-0000-000060370000}"/>
    <cellStyle name="0_BP-6131_Reports_2009_Q3 4 10 2 2" xfId="14193" xr:uid="{00000000-0005-0000-0000-000061370000}"/>
    <cellStyle name="0_BP-6131_Reports_2009_Q3 4 10 3" xfId="14194" xr:uid="{00000000-0005-0000-0000-000062370000}"/>
    <cellStyle name="0_BP-6131_Reports_2009_Q3 4 10 3 2" xfId="14195" xr:uid="{00000000-0005-0000-0000-000063370000}"/>
    <cellStyle name="0_BP-6131_Reports_2009_Q3 4 10 4" xfId="14196" xr:uid="{00000000-0005-0000-0000-000064370000}"/>
    <cellStyle name="0_BP-6131_Reports_2009_Q3 4 11" xfId="14197" xr:uid="{00000000-0005-0000-0000-000065370000}"/>
    <cellStyle name="0_BP-6131_Reports_2009_Q3 4 11 2" xfId="14198" xr:uid="{00000000-0005-0000-0000-000066370000}"/>
    <cellStyle name="0_BP-6131_Reports_2009_Q3 4 12" xfId="14199" xr:uid="{00000000-0005-0000-0000-000067370000}"/>
    <cellStyle name="0_BP-6131_Reports_2009_Q3 4 12 2" xfId="14200" xr:uid="{00000000-0005-0000-0000-000068370000}"/>
    <cellStyle name="0_BP-6131_Reports_2009_Q3 4 13" xfId="14201" xr:uid="{00000000-0005-0000-0000-000069370000}"/>
    <cellStyle name="0_BP-6131_Reports_2009_Q3 4 14" xfId="14202" xr:uid="{00000000-0005-0000-0000-00006A370000}"/>
    <cellStyle name="0_BP-6131_Reports_2009_Q3 4 2" xfId="14203" xr:uid="{00000000-0005-0000-0000-00006B370000}"/>
    <cellStyle name="0_BP-6131_Reports_2009_Q3 4 2 2" xfId="14204" xr:uid="{00000000-0005-0000-0000-00006C370000}"/>
    <cellStyle name="0_BP-6131_Reports_2009_Q3 4 2 2 2" xfId="14205" xr:uid="{00000000-0005-0000-0000-00006D370000}"/>
    <cellStyle name="0_BP-6131_Reports_2009_Q3 4 2 2 2 2" xfId="14206" xr:uid="{00000000-0005-0000-0000-00006E370000}"/>
    <cellStyle name="0_BP-6131_Reports_2009_Q3 4 2 2 2 2 2" xfId="14207" xr:uid="{00000000-0005-0000-0000-00006F370000}"/>
    <cellStyle name="0_BP-6131_Reports_2009_Q3 4 2 2 2 3" xfId="14208" xr:uid="{00000000-0005-0000-0000-000070370000}"/>
    <cellStyle name="0_BP-6131_Reports_2009_Q3 4 2 2 2 3 2" xfId="14209" xr:uid="{00000000-0005-0000-0000-000071370000}"/>
    <cellStyle name="0_BP-6131_Reports_2009_Q3 4 2 2 2 4" xfId="14210" xr:uid="{00000000-0005-0000-0000-000072370000}"/>
    <cellStyle name="0_BP-6131_Reports_2009_Q3 4 2 2 3" xfId="14211" xr:uid="{00000000-0005-0000-0000-000073370000}"/>
    <cellStyle name="0_BP-6131_Reports_2009_Q3 4 2 2 3 2" xfId="14212" xr:uid="{00000000-0005-0000-0000-000074370000}"/>
    <cellStyle name="0_BP-6131_Reports_2009_Q3 4 2 2 3 2 2" xfId="14213" xr:uid="{00000000-0005-0000-0000-000075370000}"/>
    <cellStyle name="0_BP-6131_Reports_2009_Q3 4 2 2 3 3" xfId="14214" xr:uid="{00000000-0005-0000-0000-000076370000}"/>
    <cellStyle name="0_BP-6131_Reports_2009_Q3 4 2 2 3 3 2" xfId="14215" xr:uid="{00000000-0005-0000-0000-000077370000}"/>
    <cellStyle name="0_BP-6131_Reports_2009_Q3 4 2 2 3 4" xfId="14216" xr:uid="{00000000-0005-0000-0000-000078370000}"/>
    <cellStyle name="0_BP-6131_Reports_2009_Q3 4 2 2 4" xfId="14217" xr:uid="{00000000-0005-0000-0000-000079370000}"/>
    <cellStyle name="0_BP-6131_Reports_2009_Q3 4 2 2 4 2" xfId="14218" xr:uid="{00000000-0005-0000-0000-00007A370000}"/>
    <cellStyle name="0_BP-6131_Reports_2009_Q3 4 2 2 5" xfId="14219" xr:uid="{00000000-0005-0000-0000-00007B370000}"/>
    <cellStyle name="0_BP-6131_Reports_2009_Q3 4 2 2 5 2" xfId="14220" xr:uid="{00000000-0005-0000-0000-00007C370000}"/>
    <cellStyle name="0_BP-6131_Reports_2009_Q3 4 2 2 6" xfId="14221" xr:uid="{00000000-0005-0000-0000-00007D370000}"/>
    <cellStyle name="0_BP-6131_Reports_2009_Q3 4 2 3" xfId="14222" xr:uid="{00000000-0005-0000-0000-00007E370000}"/>
    <cellStyle name="0_BP-6131_Reports_2009_Q3 4 2 3 2" xfId="14223" xr:uid="{00000000-0005-0000-0000-00007F370000}"/>
    <cellStyle name="0_BP-6131_Reports_2009_Q3 4 2 3 2 2" xfId="14224" xr:uid="{00000000-0005-0000-0000-000080370000}"/>
    <cellStyle name="0_BP-6131_Reports_2009_Q3 4 2 3 3" xfId="14225" xr:uid="{00000000-0005-0000-0000-000081370000}"/>
    <cellStyle name="0_BP-6131_Reports_2009_Q3 4 2 3 3 2" xfId="14226" xr:uid="{00000000-0005-0000-0000-000082370000}"/>
    <cellStyle name="0_BP-6131_Reports_2009_Q3 4 2 3 4" xfId="14227" xr:uid="{00000000-0005-0000-0000-000083370000}"/>
    <cellStyle name="0_BP-6131_Reports_2009_Q3 4 2 4" xfId="14228" xr:uid="{00000000-0005-0000-0000-000084370000}"/>
    <cellStyle name="0_BP-6131_Reports_2009_Q3 4 2 4 2" xfId="14229" xr:uid="{00000000-0005-0000-0000-000085370000}"/>
    <cellStyle name="0_BP-6131_Reports_2009_Q3 4 2 4 2 2" xfId="14230" xr:uid="{00000000-0005-0000-0000-000086370000}"/>
    <cellStyle name="0_BP-6131_Reports_2009_Q3 4 2 4 3" xfId="14231" xr:uid="{00000000-0005-0000-0000-000087370000}"/>
    <cellStyle name="0_BP-6131_Reports_2009_Q3 4 2 4 3 2" xfId="14232" xr:uid="{00000000-0005-0000-0000-000088370000}"/>
    <cellStyle name="0_BP-6131_Reports_2009_Q3 4 2 4 4" xfId="14233" xr:uid="{00000000-0005-0000-0000-000089370000}"/>
    <cellStyle name="0_BP-6131_Reports_2009_Q3 4 2 5" xfId="14234" xr:uid="{00000000-0005-0000-0000-00008A370000}"/>
    <cellStyle name="0_BP-6131_Reports_2009_Q3 4 2 5 2" xfId="14235" xr:uid="{00000000-0005-0000-0000-00008B370000}"/>
    <cellStyle name="0_BP-6131_Reports_2009_Q3 4 2 5 2 2" xfId="14236" xr:uid="{00000000-0005-0000-0000-00008C370000}"/>
    <cellStyle name="0_BP-6131_Reports_2009_Q3 4 2 5 3" xfId="14237" xr:uid="{00000000-0005-0000-0000-00008D370000}"/>
    <cellStyle name="0_BP-6131_Reports_2009_Q3 4 2 5 3 2" xfId="14238" xr:uid="{00000000-0005-0000-0000-00008E370000}"/>
    <cellStyle name="0_BP-6131_Reports_2009_Q3 4 2 5 4" xfId="14239" xr:uid="{00000000-0005-0000-0000-00008F370000}"/>
    <cellStyle name="0_BP-6131_Reports_2009_Q3 4 2 6" xfId="14240" xr:uid="{00000000-0005-0000-0000-000090370000}"/>
    <cellStyle name="0_BP-6131_Reports_2009_Q3 4 2 6 2" xfId="14241" xr:uid="{00000000-0005-0000-0000-000091370000}"/>
    <cellStyle name="0_BP-6131_Reports_2009_Q3 4 2 7" xfId="14242" xr:uid="{00000000-0005-0000-0000-000092370000}"/>
    <cellStyle name="0_BP-6131_Reports_2009_Q3 4 2 7 2" xfId="14243" xr:uid="{00000000-0005-0000-0000-000093370000}"/>
    <cellStyle name="0_BP-6131_Reports_2009_Q3 4 2 8" xfId="14244" xr:uid="{00000000-0005-0000-0000-000094370000}"/>
    <cellStyle name="0_BP-6131_Reports_2009_Q3 4 3" xfId="14245" xr:uid="{00000000-0005-0000-0000-000095370000}"/>
    <cellStyle name="0_BP-6131_Reports_2009_Q3 4 3 2" xfId="14246" xr:uid="{00000000-0005-0000-0000-000096370000}"/>
    <cellStyle name="0_BP-6131_Reports_2009_Q3 4 3 2 2" xfId="14247" xr:uid="{00000000-0005-0000-0000-000097370000}"/>
    <cellStyle name="0_BP-6131_Reports_2009_Q3 4 3 2 2 2" xfId="14248" xr:uid="{00000000-0005-0000-0000-000098370000}"/>
    <cellStyle name="0_BP-6131_Reports_2009_Q3 4 3 2 2 2 2" xfId="14249" xr:uid="{00000000-0005-0000-0000-000099370000}"/>
    <cellStyle name="0_BP-6131_Reports_2009_Q3 4 3 2 2 3" xfId="14250" xr:uid="{00000000-0005-0000-0000-00009A370000}"/>
    <cellStyle name="0_BP-6131_Reports_2009_Q3 4 3 2 2 3 2" xfId="14251" xr:uid="{00000000-0005-0000-0000-00009B370000}"/>
    <cellStyle name="0_BP-6131_Reports_2009_Q3 4 3 2 2 4" xfId="14252" xr:uid="{00000000-0005-0000-0000-00009C370000}"/>
    <cellStyle name="0_BP-6131_Reports_2009_Q3 4 3 2 3" xfId="14253" xr:uid="{00000000-0005-0000-0000-00009D370000}"/>
    <cellStyle name="0_BP-6131_Reports_2009_Q3 4 3 2 3 2" xfId="14254" xr:uid="{00000000-0005-0000-0000-00009E370000}"/>
    <cellStyle name="0_BP-6131_Reports_2009_Q3 4 3 2 3 2 2" xfId="14255" xr:uid="{00000000-0005-0000-0000-00009F370000}"/>
    <cellStyle name="0_BP-6131_Reports_2009_Q3 4 3 2 3 3" xfId="14256" xr:uid="{00000000-0005-0000-0000-0000A0370000}"/>
    <cellStyle name="0_BP-6131_Reports_2009_Q3 4 3 2 3 3 2" xfId="14257" xr:uid="{00000000-0005-0000-0000-0000A1370000}"/>
    <cellStyle name="0_BP-6131_Reports_2009_Q3 4 3 2 3 4" xfId="14258" xr:uid="{00000000-0005-0000-0000-0000A2370000}"/>
    <cellStyle name="0_BP-6131_Reports_2009_Q3 4 3 2 4" xfId="14259" xr:uid="{00000000-0005-0000-0000-0000A3370000}"/>
    <cellStyle name="0_BP-6131_Reports_2009_Q3 4 3 2 4 2" xfId="14260" xr:uid="{00000000-0005-0000-0000-0000A4370000}"/>
    <cellStyle name="0_BP-6131_Reports_2009_Q3 4 3 2 5" xfId="14261" xr:uid="{00000000-0005-0000-0000-0000A5370000}"/>
    <cellStyle name="0_BP-6131_Reports_2009_Q3 4 3 2 5 2" xfId="14262" xr:uid="{00000000-0005-0000-0000-0000A6370000}"/>
    <cellStyle name="0_BP-6131_Reports_2009_Q3 4 3 2 6" xfId="14263" xr:uid="{00000000-0005-0000-0000-0000A7370000}"/>
    <cellStyle name="0_BP-6131_Reports_2009_Q3 4 3 3" xfId="14264" xr:uid="{00000000-0005-0000-0000-0000A8370000}"/>
    <cellStyle name="0_BP-6131_Reports_2009_Q3 4 3 3 2" xfId="14265" xr:uid="{00000000-0005-0000-0000-0000A9370000}"/>
    <cellStyle name="0_BP-6131_Reports_2009_Q3 4 3 3 2 2" xfId="14266" xr:uid="{00000000-0005-0000-0000-0000AA370000}"/>
    <cellStyle name="0_BP-6131_Reports_2009_Q3 4 3 3 3" xfId="14267" xr:uid="{00000000-0005-0000-0000-0000AB370000}"/>
    <cellStyle name="0_BP-6131_Reports_2009_Q3 4 3 3 3 2" xfId="14268" xr:uid="{00000000-0005-0000-0000-0000AC370000}"/>
    <cellStyle name="0_BP-6131_Reports_2009_Q3 4 3 3 4" xfId="14269" xr:uid="{00000000-0005-0000-0000-0000AD370000}"/>
    <cellStyle name="0_BP-6131_Reports_2009_Q3 4 3 4" xfId="14270" xr:uid="{00000000-0005-0000-0000-0000AE370000}"/>
    <cellStyle name="0_BP-6131_Reports_2009_Q3 4 3 4 2" xfId="14271" xr:uid="{00000000-0005-0000-0000-0000AF370000}"/>
    <cellStyle name="0_BP-6131_Reports_2009_Q3 4 3 4 2 2" xfId="14272" xr:uid="{00000000-0005-0000-0000-0000B0370000}"/>
    <cellStyle name="0_BP-6131_Reports_2009_Q3 4 3 4 3" xfId="14273" xr:uid="{00000000-0005-0000-0000-0000B1370000}"/>
    <cellStyle name="0_BP-6131_Reports_2009_Q3 4 3 4 3 2" xfId="14274" xr:uid="{00000000-0005-0000-0000-0000B2370000}"/>
    <cellStyle name="0_BP-6131_Reports_2009_Q3 4 3 4 4" xfId="14275" xr:uid="{00000000-0005-0000-0000-0000B3370000}"/>
    <cellStyle name="0_BP-6131_Reports_2009_Q3 4 3 5" xfId="14276" xr:uid="{00000000-0005-0000-0000-0000B4370000}"/>
    <cellStyle name="0_BP-6131_Reports_2009_Q3 4 3 5 2" xfId="14277" xr:uid="{00000000-0005-0000-0000-0000B5370000}"/>
    <cellStyle name="0_BP-6131_Reports_2009_Q3 4 3 5 2 2" xfId="14278" xr:uid="{00000000-0005-0000-0000-0000B6370000}"/>
    <cellStyle name="0_BP-6131_Reports_2009_Q3 4 3 5 3" xfId="14279" xr:uid="{00000000-0005-0000-0000-0000B7370000}"/>
    <cellStyle name="0_BP-6131_Reports_2009_Q3 4 3 5 3 2" xfId="14280" xr:uid="{00000000-0005-0000-0000-0000B8370000}"/>
    <cellStyle name="0_BP-6131_Reports_2009_Q3 4 3 5 4" xfId="14281" xr:uid="{00000000-0005-0000-0000-0000B9370000}"/>
    <cellStyle name="0_BP-6131_Reports_2009_Q3 4 3 6" xfId="14282" xr:uid="{00000000-0005-0000-0000-0000BA370000}"/>
    <cellStyle name="0_BP-6131_Reports_2009_Q3 4 3 6 2" xfId="14283" xr:uid="{00000000-0005-0000-0000-0000BB370000}"/>
    <cellStyle name="0_BP-6131_Reports_2009_Q3 4 3 7" xfId="14284" xr:uid="{00000000-0005-0000-0000-0000BC370000}"/>
    <cellStyle name="0_BP-6131_Reports_2009_Q3 4 3 7 2" xfId="14285" xr:uid="{00000000-0005-0000-0000-0000BD370000}"/>
    <cellStyle name="0_BP-6131_Reports_2009_Q3 4 3 8" xfId="14286" xr:uid="{00000000-0005-0000-0000-0000BE370000}"/>
    <cellStyle name="0_BP-6131_Reports_2009_Q3 4 4" xfId="14287" xr:uid="{00000000-0005-0000-0000-0000BF370000}"/>
    <cellStyle name="0_BP-6131_Reports_2009_Q3 4 4 2" xfId="14288" xr:uid="{00000000-0005-0000-0000-0000C0370000}"/>
    <cellStyle name="0_BP-6131_Reports_2009_Q3 4 4 2 2" xfId="14289" xr:uid="{00000000-0005-0000-0000-0000C1370000}"/>
    <cellStyle name="0_BP-6131_Reports_2009_Q3 4 4 2 2 2" xfId="14290" xr:uid="{00000000-0005-0000-0000-0000C2370000}"/>
    <cellStyle name="0_BP-6131_Reports_2009_Q3 4 4 2 2 2 2" xfId="14291" xr:uid="{00000000-0005-0000-0000-0000C3370000}"/>
    <cellStyle name="0_BP-6131_Reports_2009_Q3 4 4 2 2 3" xfId="14292" xr:uid="{00000000-0005-0000-0000-0000C4370000}"/>
    <cellStyle name="0_BP-6131_Reports_2009_Q3 4 4 2 2 3 2" xfId="14293" xr:uid="{00000000-0005-0000-0000-0000C5370000}"/>
    <cellStyle name="0_BP-6131_Reports_2009_Q3 4 4 2 2 4" xfId="14294" xr:uid="{00000000-0005-0000-0000-0000C6370000}"/>
    <cellStyle name="0_BP-6131_Reports_2009_Q3 4 4 2 3" xfId="14295" xr:uid="{00000000-0005-0000-0000-0000C7370000}"/>
    <cellStyle name="0_BP-6131_Reports_2009_Q3 4 4 2 3 2" xfId="14296" xr:uid="{00000000-0005-0000-0000-0000C8370000}"/>
    <cellStyle name="0_BP-6131_Reports_2009_Q3 4 4 2 3 2 2" xfId="14297" xr:uid="{00000000-0005-0000-0000-0000C9370000}"/>
    <cellStyle name="0_BP-6131_Reports_2009_Q3 4 4 2 3 3" xfId="14298" xr:uid="{00000000-0005-0000-0000-0000CA370000}"/>
    <cellStyle name="0_BP-6131_Reports_2009_Q3 4 4 2 3 3 2" xfId="14299" xr:uid="{00000000-0005-0000-0000-0000CB370000}"/>
    <cellStyle name="0_BP-6131_Reports_2009_Q3 4 4 2 3 4" xfId="14300" xr:uid="{00000000-0005-0000-0000-0000CC370000}"/>
    <cellStyle name="0_BP-6131_Reports_2009_Q3 4 4 2 4" xfId="14301" xr:uid="{00000000-0005-0000-0000-0000CD370000}"/>
    <cellStyle name="0_BP-6131_Reports_2009_Q3 4 4 2 4 2" xfId="14302" xr:uid="{00000000-0005-0000-0000-0000CE370000}"/>
    <cellStyle name="0_BP-6131_Reports_2009_Q3 4 4 2 5" xfId="14303" xr:uid="{00000000-0005-0000-0000-0000CF370000}"/>
    <cellStyle name="0_BP-6131_Reports_2009_Q3 4 4 2 5 2" xfId="14304" xr:uid="{00000000-0005-0000-0000-0000D0370000}"/>
    <cellStyle name="0_BP-6131_Reports_2009_Q3 4 4 2 6" xfId="14305" xr:uid="{00000000-0005-0000-0000-0000D1370000}"/>
    <cellStyle name="0_BP-6131_Reports_2009_Q3 4 4 3" xfId="14306" xr:uid="{00000000-0005-0000-0000-0000D2370000}"/>
    <cellStyle name="0_BP-6131_Reports_2009_Q3 4 4 3 2" xfId="14307" xr:uid="{00000000-0005-0000-0000-0000D3370000}"/>
    <cellStyle name="0_BP-6131_Reports_2009_Q3 4 4 3 2 2" xfId="14308" xr:uid="{00000000-0005-0000-0000-0000D4370000}"/>
    <cellStyle name="0_BP-6131_Reports_2009_Q3 4 4 3 3" xfId="14309" xr:uid="{00000000-0005-0000-0000-0000D5370000}"/>
    <cellStyle name="0_BP-6131_Reports_2009_Q3 4 4 3 3 2" xfId="14310" xr:uid="{00000000-0005-0000-0000-0000D6370000}"/>
    <cellStyle name="0_BP-6131_Reports_2009_Q3 4 4 3 4" xfId="14311" xr:uid="{00000000-0005-0000-0000-0000D7370000}"/>
    <cellStyle name="0_BP-6131_Reports_2009_Q3 4 4 4" xfId="14312" xr:uid="{00000000-0005-0000-0000-0000D8370000}"/>
    <cellStyle name="0_BP-6131_Reports_2009_Q3 4 4 4 2" xfId="14313" xr:uid="{00000000-0005-0000-0000-0000D9370000}"/>
    <cellStyle name="0_BP-6131_Reports_2009_Q3 4 4 4 2 2" xfId="14314" xr:uid="{00000000-0005-0000-0000-0000DA370000}"/>
    <cellStyle name="0_BP-6131_Reports_2009_Q3 4 4 4 3" xfId="14315" xr:uid="{00000000-0005-0000-0000-0000DB370000}"/>
    <cellStyle name="0_BP-6131_Reports_2009_Q3 4 4 4 3 2" xfId="14316" xr:uid="{00000000-0005-0000-0000-0000DC370000}"/>
    <cellStyle name="0_BP-6131_Reports_2009_Q3 4 4 4 4" xfId="14317" xr:uid="{00000000-0005-0000-0000-0000DD370000}"/>
    <cellStyle name="0_BP-6131_Reports_2009_Q3 4 4 5" xfId="14318" xr:uid="{00000000-0005-0000-0000-0000DE370000}"/>
    <cellStyle name="0_BP-6131_Reports_2009_Q3 4 4 5 2" xfId="14319" xr:uid="{00000000-0005-0000-0000-0000DF370000}"/>
    <cellStyle name="0_BP-6131_Reports_2009_Q3 4 4 5 2 2" xfId="14320" xr:uid="{00000000-0005-0000-0000-0000E0370000}"/>
    <cellStyle name="0_BP-6131_Reports_2009_Q3 4 4 5 3" xfId="14321" xr:uid="{00000000-0005-0000-0000-0000E1370000}"/>
    <cellStyle name="0_BP-6131_Reports_2009_Q3 4 4 5 3 2" xfId="14322" xr:uid="{00000000-0005-0000-0000-0000E2370000}"/>
    <cellStyle name="0_BP-6131_Reports_2009_Q3 4 4 5 4" xfId="14323" xr:uid="{00000000-0005-0000-0000-0000E3370000}"/>
    <cellStyle name="0_BP-6131_Reports_2009_Q3 4 4 6" xfId="14324" xr:uid="{00000000-0005-0000-0000-0000E4370000}"/>
    <cellStyle name="0_BP-6131_Reports_2009_Q3 4 4 6 2" xfId="14325" xr:uid="{00000000-0005-0000-0000-0000E5370000}"/>
    <cellStyle name="0_BP-6131_Reports_2009_Q3 4 4 7" xfId="14326" xr:uid="{00000000-0005-0000-0000-0000E6370000}"/>
    <cellStyle name="0_BP-6131_Reports_2009_Q3 4 4 7 2" xfId="14327" xr:uid="{00000000-0005-0000-0000-0000E7370000}"/>
    <cellStyle name="0_BP-6131_Reports_2009_Q3 4 4 8" xfId="14328" xr:uid="{00000000-0005-0000-0000-0000E8370000}"/>
    <cellStyle name="0_BP-6131_Reports_2009_Q3 4 5" xfId="14329" xr:uid="{00000000-0005-0000-0000-0000E9370000}"/>
    <cellStyle name="0_BP-6131_Reports_2009_Q3 4 5 2" xfId="14330" xr:uid="{00000000-0005-0000-0000-0000EA370000}"/>
    <cellStyle name="0_BP-6131_Reports_2009_Q3 4 5 2 2" xfId="14331" xr:uid="{00000000-0005-0000-0000-0000EB370000}"/>
    <cellStyle name="0_BP-6131_Reports_2009_Q3 4 5 2 2 2" xfId="14332" xr:uid="{00000000-0005-0000-0000-0000EC370000}"/>
    <cellStyle name="0_BP-6131_Reports_2009_Q3 4 5 2 2 2 2" xfId="14333" xr:uid="{00000000-0005-0000-0000-0000ED370000}"/>
    <cellStyle name="0_BP-6131_Reports_2009_Q3 4 5 2 2 3" xfId="14334" xr:uid="{00000000-0005-0000-0000-0000EE370000}"/>
    <cellStyle name="0_BP-6131_Reports_2009_Q3 4 5 2 2 3 2" xfId="14335" xr:uid="{00000000-0005-0000-0000-0000EF370000}"/>
    <cellStyle name="0_BP-6131_Reports_2009_Q3 4 5 2 2 4" xfId="14336" xr:uid="{00000000-0005-0000-0000-0000F0370000}"/>
    <cellStyle name="0_BP-6131_Reports_2009_Q3 4 5 2 3" xfId="14337" xr:uid="{00000000-0005-0000-0000-0000F1370000}"/>
    <cellStyle name="0_BP-6131_Reports_2009_Q3 4 5 2 3 2" xfId="14338" xr:uid="{00000000-0005-0000-0000-0000F2370000}"/>
    <cellStyle name="0_BP-6131_Reports_2009_Q3 4 5 2 3 2 2" xfId="14339" xr:uid="{00000000-0005-0000-0000-0000F3370000}"/>
    <cellStyle name="0_BP-6131_Reports_2009_Q3 4 5 2 3 3" xfId="14340" xr:uid="{00000000-0005-0000-0000-0000F4370000}"/>
    <cellStyle name="0_BP-6131_Reports_2009_Q3 4 5 2 3 3 2" xfId="14341" xr:uid="{00000000-0005-0000-0000-0000F5370000}"/>
    <cellStyle name="0_BP-6131_Reports_2009_Q3 4 5 2 3 4" xfId="14342" xr:uid="{00000000-0005-0000-0000-0000F6370000}"/>
    <cellStyle name="0_BP-6131_Reports_2009_Q3 4 5 2 4" xfId="14343" xr:uid="{00000000-0005-0000-0000-0000F7370000}"/>
    <cellStyle name="0_BP-6131_Reports_2009_Q3 4 5 2 4 2" xfId="14344" xr:uid="{00000000-0005-0000-0000-0000F8370000}"/>
    <cellStyle name="0_BP-6131_Reports_2009_Q3 4 5 2 5" xfId="14345" xr:uid="{00000000-0005-0000-0000-0000F9370000}"/>
    <cellStyle name="0_BP-6131_Reports_2009_Q3 4 5 2 5 2" xfId="14346" xr:uid="{00000000-0005-0000-0000-0000FA370000}"/>
    <cellStyle name="0_BP-6131_Reports_2009_Q3 4 5 2 6" xfId="14347" xr:uid="{00000000-0005-0000-0000-0000FB370000}"/>
    <cellStyle name="0_BP-6131_Reports_2009_Q3 4 5 3" xfId="14348" xr:uid="{00000000-0005-0000-0000-0000FC370000}"/>
    <cellStyle name="0_BP-6131_Reports_2009_Q3 4 5 3 2" xfId="14349" xr:uid="{00000000-0005-0000-0000-0000FD370000}"/>
    <cellStyle name="0_BP-6131_Reports_2009_Q3 4 5 3 2 2" xfId="14350" xr:uid="{00000000-0005-0000-0000-0000FE370000}"/>
    <cellStyle name="0_BP-6131_Reports_2009_Q3 4 5 3 3" xfId="14351" xr:uid="{00000000-0005-0000-0000-0000FF370000}"/>
    <cellStyle name="0_BP-6131_Reports_2009_Q3 4 5 3 3 2" xfId="14352" xr:uid="{00000000-0005-0000-0000-000000380000}"/>
    <cellStyle name="0_BP-6131_Reports_2009_Q3 4 5 3 4" xfId="14353" xr:uid="{00000000-0005-0000-0000-000001380000}"/>
    <cellStyle name="0_BP-6131_Reports_2009_Q3 4 5 4" xfId="14354" xr:uid="{00000000-0005-0000-0000-000002380000}"/>
    <cellStyle name="0_BP-6131_Reports_2009_Q3 4 5 4 2" xfId="14355" xr:uid="{00000000-0005-0000-0000-000003380000}"/>
    <cellStyle name="0_BP-6131_Reports_2009_Q3 4 5 4 2 2" xfId="14356" xr:uid="{00000000-0005-0000-0000-000004380000}"/>
    <cellStyle name="0_BP-6131_Reports_2009_Q3 4 5 4 3" xfId="14357" xr:uid="{00000000-0005-0000-0000-000005380000}"/>
    <cellStyle name="0_BP-6131_Reports_2009_Q3 4 5 4 3 2" xfId="14358" xr:uid="{00000000-0005-0000-0000-000006380000}"/>
    <cellStyle name="0_BP-6131_Reports_2009_Q3 4 5 4 4" xfId="14359" xr:uid="{00000000-0005-0000-0000-000007380000}"/>
    <cellStyle name="0_BP-6131_Reports_2009_Q3 4 5 5" xfId="14360" xr:uid="{00000000-0005-0000-0000-000008380000}"/>
    <cellStyle name="0_BP-6131_Reports_2009_Q3 4 5 5 2" xfId="14361" xr:uid="{00000000-0005-0000-0000-000009380000}"/>
    <cellStyle name="0_BP-6131_Reports_2009_Q3 4 5 5 2 2" xfId="14362" xr:uid="{00000000-0005-0000-0000-00000A380000}"/>
    <cellStyle name="0_BP-6131_Reports_2009_Q3 4 5 5 3" xfId="14363" xr:uid="{00000000-0005-0000-0000-00000B380000}"/>
    <cellStyle name="0_BP-6131_Reports_2009_Q3 4 5 5 3 2" xfId="14364" xr:uid="{00000000-0005-0000-0000-00000C380000}"/>
    <cellStyle name="0_BP-6131_Reports_2009_Q3 4 5 5 4" xfId="14365" xr:uid="{00000000-0005-0000-0000-00000D380000}"/>
    <cellStyle name="0_BP-6131_Reports_2009_Q3 4 5 6" xfId="14366" xr:uid="{00000000-0005-0000-0000-00000E380000}"/>
    <cellStyle name="0_BP-6131_Reports_2009_Q3 4 5 6 2" xfId="14367" xr:uid="{00000000-0005-0000-0000-00000F380000}"/>
    <cellStyle name="0_BP-6131_Reports_2009_Q3 4 5 7" xfId="14368" xr:uid="{00000000-0005-0000-0000-000010380000}"/>
    <cellStyle name="0_BP-6131_Reports_2009_Q3 4 5 7 2" xfId="14369" xr:uid="{00000000-0005-0000-0000-000011380000}"/>
    <cellStyle name="0_BP-6131_Reports_2009_Q3 4 5 8" xfId="14370" xr:uid="{00000000-0005-0000-0000-000012380000}"/>
    <cellStyle name="0_BP-6131_Reports_2009_Q3 4 6" xfId="14371" xr:uid="{00000000-0005-0000-0000-000013380000}"/>
    <cellStyle name="0_BP-6131_Reports_2009_Q3 4 6 2" xfId="14372" xr:uid="{00000000-0005-0000-0000-000014380000}"/>
    <cellStyle name="0_BP-6131_Reports_2009_Q3 4 6 2 2" xfId="14373" xr:uid="{00000000-0005-0000-0000-000015380000}"/>
    <cellStyle name="0_BP-6131_Reports_2009_Q3 4 6 2 2 2" xfId="14374" xr:uid="{00000000-0005-0000-0000-000016380000}"/>
    <cellStyle name="0_BP-6131_Reports_2009_Q3 4 6 2 2 2 2" xfId="14375" xr:uid="{00000000-0005-0000-0000-000017380000}"/>
    <cellStyle name="0_BP-6131_Reports_2009_Q3 4 6 2 2 3" xfId="14376" xr:uid="{00000000-0005-0000-0000-000018380000}"/>
    <cellStyle name="0_BP-6131_Reports_2009_Q3 4 6 2 2 3 2" xfId="14377" xr:uid="{00000000-0005-0000-0000-000019380000}"/>
    <cellStyle name="0_BP-6131_Reports_2009_Q3 4 6 2 2 4" xfId="14378" xr:uid="{00000000-0005-0000-0000-00001A380000}"/>
    <cellStyle name="0_BP-6131_Reports_2009_Q3 4 6 2 3" xfId="14379" xr:uid="{00000000-0005-0000-0000-00001B380000}"/>
    <cellStyle name="0_BP-6131_Reports_2009_Q3 4 6 2 3 2" xfId="14380" xr:uid="{00000000-0005-0000-0000-00001C380000}"/>
    <cellStyle name="0_BP-6131_Reports_2009_Q3 4 6 2 3 2 2" xfId="14381" xr:uid="{00000000-0005-0000-0000-00001D380000}"/>
    <cellStyle name="0_BP-6131_Reports_2009_Q3 4 6 2 3 3" xfId="14382" xr:uid="{00000000-0005-0000-0000-00001E380000}"/>
    <cellStyle name="0_BP-6131_Reports_2009_Q3 4 6 2 3 3 2" xfId="14383" xr:uid="{00000000-0005-0000-0000-00001F380000}"/>
    <cellStyle name="0_BP-6131_Reports_2009_Q3 4 6 2 3 4" xfId="14384" xr:uid="{00000000-0005-0000-0000-000020380000}"/>
    <cellStyle name="0_BP-6131_Reports_2009_Q3 4 6 2 4" xfId="14385" xr:uid="{00000000-0005-0000-0000-000021380000}"/>
    <cellStyle name="0_BP-6131_Reports_2009_Q3 4 6 2 4 2" xfId="14386" xr:uid="{00000000-0005-0000-0000-000022380000}"/>
    <cellStyle name="0_BP-6131_Reports_2009_Q3 4 6 2 5" xfId="14387" xr:uid="{00000000-0005-0000-0000-000023380000}"/>
    <cellStyle name="0_BP-6131_Reports_2009_Q3 4 6 2 5 2" xfId="14388" xr:uid="{00000000-0005-0000-0000-000024380000}"/>
    <cellStyle name="0_BP-6131_Reports_2009_Q3 4 6 2 6" xfId="14389" xr:uid="{00000000-0005-0000-0000-000025380000}"/>
    <cellStyle name="0_BP-6131_Reports_2009_Q3 4 6 3" xfId="14390" xr:uid="{00000000-0005-0000-0000-000026380000}"/>
    <cellStyle name="0_BP-6131_Reports_2009_Q3 4 6 3 2" xfId="14391" xr:uid="{00000000-0005-0000-0000-000027380000}"/>
    <cellStyle name="0_BP-6131_Reports_2009_Q3 4 6 3 2 2" xfId="14392" xr:uid="{00000000-0005-0000-0000-000028380000}"/>
    <cellStyle name="0_BP-6131_Reports_2009_Q3 4 6 3 3" xfId="14393" xr:uid="{00000000-0005-0000-0000-000029380000}"/>
    <cellStyle name="0_BP-6131_Reports_2009_Q3 4 6 3 3 2" xfId="14394" xr:uid="{00000000-0005-0000-0000-00002A380000}"/>
    <cellStyle name="0_BP-6131_Reports_2009_Q3 4 6 3 4" xfId="14395" xr:uid="{00000000-0005-0000-0000-00002B380000}"/>
    <cellStyle name="0_BP-6131_Reports_2009_Q3 4 6 4" xfId="14396" xr:uid="{00000000-0005-0000-0000-00002C380000}"/>
    <cellStyle name="0_BP-6131_Reports_2009_Q3 4 6 4 2" xfId="14397" xr:uid="{00000000-0005-0000-0000-00002D380000}"/>
    <cellStyle name="0_BP-6131_Reports_2009_Q3 4 6 4 2 2" xfId="14398" xr:uid="{00000000-0005-0000-0000-00002E380000}"/>
    <cellStyle name="0_BP-6131_Reports_2009_Q3 4 6 4 3" xfId="14399" xr:uid="{00000000-0005-0000-0000-00002F380000}"/>
    <cellStyle name="0_BP-6131_Reports_2009_Q3 4 6 4 3 2" xfId="14400" xr:uid="{00000000-0005-0000-0000-000030380000}"/>
    <cellStyle name="0_BP-6131_Reports_2009_Q3 4 6 4 4" xfId="14401" xr:uid="{00000000-0005-0000-0000-000031380000}"/>
    <cellStyle name="0_BP-6131_Reports_2009_Q3 4 6 5" xfId="14402" xr:uid="{00000000-0005-0000-0000-000032380000}"/>
    <cellStyle name="0_BP-6131_Reports_2009_Q3 4 6 5 2" xfId="14403" xr:uid="{00000000-0005-0000-0000-000033380000}"/>
    <cellStyle name="0_BP-6131_Reports_2009_Q3 4 6 5 2 2" xfId="14404" xr:uid="{00000000-0005-0000-0000-000034380000}"/>
    <cellStyle name="0_BP-6131_Reports_2009_Q3 4 6 5 3" xfId="14405" xr:uid="{00000000-0005-0000-0000-000035380000}"/>
    <cellStyle name="0_BP-6131_Reports_2009_Q3 4 6 5 3 2" xfId="14406" xr:uid="{00000000-0005-0000-0000-000036380000}"/>
    <cellStyle name="0_BP-6131_Reports_2009_Q3 4 6 5 4" xfId="14407" xr:uid="{00000000-0005-0000-0000-000037380000}"/>
    <cellStyle name="0_BP-6131_Reports_2009_Q3 4 6 6" xfId="14408" xr:uid="{00000000-0005-0000-0000-000038380000}"/>
    <cellStyle name="0_BP-6131_Reports_2009_Q3 4 6 6 2" xfId="14409" xr:uid="{00000000-0005-0000-0000-000039380000}"/>
    <cellStyle name="0_BP-6131_Reports_2009_Q3 4 6 7" xfId="14410" xr:uid="{00000000-0005-0000-0000-00003A380000}"/>
    <cellStyle name="0_BP-6131_Reports_2009_Q3 4 6 7 2" xfId="14411" xr:uid="{00000000-0005-0000-0000-00003B380000}"/>
    <cellStyle name="0_BP-6131_Reports_2009_Q3 4 6 8" xfId="14412" xr:uid="{00000000-0005-0000-0000-00003C380000}"/>
    <cellStyle name="0_BP-6131_Reports_2009_Q3 4 7" xfId="14413" xr:uid="{00000000-0005-0000-0000-00003D380000}"/>
    <cellStyle name="0_BP-6131_Reports_2009_Q3 4 7 2" xfId="14414" xr:uid="{00000000-0005-0000-0000-00003E380000}"/>
    <cellStyle name="0_BP-6131_Reports_2009_Q3 4 7 2 2" xfId="14415" xr:uid="{00000000-0005-0000-0000-00003F380000}"/>
    <cellStyle name="0_BP-6131_Reports_2009_Q3 4 7 2 2 2" xfId="14416" xr:uid="{00000000-0005-0000-0000-000040380000}"/>
    <cellStyle name="0_BP-6131_Reports_2009_Q3 4 7 2 3" xfId="14417" xr:uid="{00000000-0005-0000-0000-000041380000}"/>
    <cellStyle name="0_BP-6131_Reports_2009_Q3 4 7 2 3 2" xfId="14418" xr:uid="{00000000-0005-0000-0000-000042380000}"/>
    <cellStyle name="0_BP-6131_Reports_2009_Q3 4 7 2 4" xfId="14419" xr:uid="{00000000-0005-0000-0000-000043380000}"/>
    <cellStyle name="0_BP-6131_Reports_2009_Q3 4 7 3" xfId="14420" xr:uid="{00000000-0005-0000-0000-000044380000}"/>
    <cellStyle name="0_BP-6131_Reports_2009_Q3 4 7 3 2" xfId="14421" xr:uid="{00000000-0005-0000-0000-000045380000}"/>
    <cellStyle name="0_BP-6131_Reports_2009_Q3 4 7 3 2 2" xfId="14422" xr:uid="{00000000-0005-0000-0000-000046380000}"/>
    <cellStyle name="0_BP-6131_Reports_2009_Q3 4 7 3 3" xfId="14423" xr:uid="{00000000-0005-0000-0000-000047380000}"/>
    <cellStyle name="0_BP-6131_Reports_2009_Q3 4 7 3 3 2" xfId="14424" xr:uid="{00000000-0005-0000-0000-000048380000}"/>
    <cellStyle name="0_BP-6131_Reports_2009_Q3 4 7 3 4" xfId="14425" xr:uid="{00000000-0005-0000-0000-000049380000}"/>
    <cellStyle name="0_BP-6131_Reports_2009_Q3 4 7 4" xfId="14426" xr:uid="{00000000-0005-0000-0000-00004A380000}"/>
    <cellStyle name="0_BP-6131_Reports_2009_Q3 4 7 4 2" xfId="14427" xr:uid="{00000000-0005-0000-0000-00004B380000}"/>
    <cellStyle name="0_BP-6131_Reports_2009_Q3 4 7 5" xfId="14428" xr:uid="{00000000-0005-0000-0000-00004C380000}"/>
    <cellStyle name="0_BP-6131_Reports_2009_Q3 4 7 5 2" xfId="14429" xr:uid="{00000000-0005-0000-0000-00004D380000}"/>
    <cellStyle name="0_BP-6131_Reports_2009_Q3 4 7 6" xfId="14430" xr:uid="{00000000-0005-0000-0000-00004E380000}"/>
    <cellStyle name="0_BP-6131_Reports_2009_Q3 4 8" xfId="14431" xr:uid="{00000000-0005-0000-0000-00004F380000}"/>
    <cellStyle name="0_BP-6131_Reports_2009_Q3 4 8 2" xfId="14432" xr:uid="{00000000-0005-0000-0000-000050380000}"/>
    <cellStyle name="0_BP-6131_Reports_2009_Q3 4 8 2 2" xfId="14433" xr:uid="{00000000-0005-0000-0000-000051380000}"/>
    <cellStyle name="0_BP-6131_Reports_2009_Q3 4 8 3" xfId="14434" xr:uid="{00000000-0005-0000-0000-000052380000}"/>
    <cellStyle name="0_BP-6131_Reports_2009_Q3 4 8 3 2" xfId="14435" xr:uid="{00000000-0005-0000-0000-000053380000}"/>
    <cellStyle name="0_BP-6131_Reports_2009_Q3 4 8 4" xfId="14436" xr:uid="{00000000-0005-0000-0000-000054380000}"/>
    <cellStyle name="0_BP-6131_Reports_2009_Q3 4 9" xfId="14437" xr:uid="{00000000-0005-0000-0000-000055380000}"/>
    <cellStyle name="0_BP-6131_Reports_2009_Q3 4 9 2" xfId="14438" xr:uid="{00000000-0005-0000-0000-000056380000}"/>
    <cellStyle name="0_BP-6131_Reports_2009_Q3 4 9 2 2" xfId="14439" xr:uid="{00000000-0005-0000-0000-000057380000}"/>
    <cellStyle name="0_BP-6131_Reports_2009_Q3 4 9 3" xfId="14440" xr:uid="{00000000-0005-0000-0000-000058380000}"/>
    <cellStyle name="0_BP-6131_Reports_2009_Q3 4 9 3 2" xfId="14441" xr:uid="{00000000-0005-0000-0000-000059380000}"/>
    <cellStyle name="0_BP-6131_Reports_2009_Q3 4 9 4" xfId="14442" xr:uid="{00000000-0005-0000-0000-00005A380000}"/>
    <cellStyle name="0_BP-6131_Reports_2009_Q3 40" xfId="14443" xr:uid="{00000000-0005-0000-0000-00005B380000}"/>
    <cellStyle name="0_BP-6131_Reports_2009_Q3 41" xfId="14444" xr:uid="{00000000-0005-0000-0000-00005C380000}"/>
    <cellStyle name="0_BP-6131_Reports_2009_Q3 42" xfId="14445" xr:uid="{00000000-0005-0000-0000-00005D380000}"/>
    <cellStyle name="0_BP-6131_Reports_2009_Q3 43" xfId="14446" xr:uid="{00000000-0005-0000-0000-00005E380000}"/>
    <cellStyle name="0_BP-6131_Reports_2009_Q3 44" xfId="14447" xr:uid="{00000000-0005-0000-0000-00005F380000}"/>
    <cellStyle name="0_BP-6131_Reports_2009_Q3 45" xfId="14448" xr:uid="{00000000-0005-0000-0000-000060380000}"/>
    <cellStyle name="0_BP-6131_Reports_2009_Q3 46" xfId="14449" xr:uid="{00000000-0005-0000-0000-000061380000}"/>
    <cellStyle name="0_BP-6131_Reports_2009_Q3 47" xfId="14450" xr:uid="{00000000-0005-0000-0000-000062380000}"/>
    <cellStyle name="0_BP-6131_Reports_2009_Q3 48" xfId="14451" xr:uid="{00000000-0005-0000-0000-000063380000}"/>
    <cellStyle name="0_BP-6131_Reports_2009_Q3 49" xfId="14452" xr:uid="{00000000-0005-0000-0000-000064380000}"/>
    <cellStyle name="0_BP-6131_Reports_2009_Q3 5" xfId="14453" xr:uid="{00000000-0005-0000-0000-000065380000}"/>
    <cellStyle name="0_BP-6131_Reports_2009_Q3 5 10" xfId="14454" xr:uid="{00000000-0005-0000-0000-000066380000}"/>
    <cellStyle name="0_BP-6131_Reports_2009_Q3 5 10 2" xfId="14455" xr:uid="{00000000-0005-0000-0000-000067380000}"/>
    <cellStyle name="0_BP-6131_Reports_2009_Q3 5 10 2 2" xfId="14456" xr:uid="{00000000-0005-0000-0000-000068380000}"/>
    <cellStyle name="0_BP-6131_Reports_2009_Q3 5 10 3" xfId="14457" xr:uid="{00000000-0005-0000-0000-000069380000}"/>
    <cellStyle name="0_BP-6131_Reports_2009_Q3 5 10 3 2" xfId="14458" xr:uid="{00000000-0005-0000-0000-00006A380000}"/>
    <cellStyle name="0_BP-6131_Reports_2009_Q3 5 10 4" xfId="14459" xr:uid="{00000000-0005-0000-0000-00006B380000}"/>
    <cellStyle name="0_BP-6131_Reports_2009_Q3 5 11" xfId="14460" xr:uid="{00000000-0005-0000-0000-00006C380000}"/>
    <cellStyle name="0_BP-6131_Reports_2009_Q3 5 11 2" xfId="14461" xr:uid="{00000000-0005-0000-0000-00006D380000}"/>
    <cellStyle name="0_BP-6131_Reports_2009_Q3 5 12" xfId="14462" xr:uid="{00000000-0005-0000-0000-00006E380000}"/>
    <cellStyle name="0_BP-6131_Reports_2009_Q3 5 12 2" xfId="14463" xr:uid="{00000000-0005-0000-0000-00006F380000}"/>
    <cellStyle name="0_BP-6131_Reports_2009_Q3 5 13" xfId="14464" xr:uid="{00000000-0005-0000-0000-000070380000}"/>
    <cellStyle name="0_BP-6131_Reports_2009_Q3 5 14" xfId="14465" xr:uid="{00000000-0005-0000-0000-000071380000}"/>
    <cellStyle name="0_BP-6131_Reports_2009_Q3 5 2" xfId="14466" xr:uid="{00000000-0005-0000-0000-000072380000}"/>
    <cellStyle name="0_BP-6131_Reports_2009_Q3 5 2 2" xfId="14467" xr:uid="{00000000-0005-0000-0000-000073380000}"/>
    <cellStyle name="0_BP-6131_Reports_2009_Q3 5 2 2 2" xfId="14468" xr:uid="{00000000-0005-0000-0000-000074380000}"/>
    <cellStyle name="0_BP-6131_Reports_2009_Q3 5 2 2 2 2" xfId="14469" xr:uid="{00000000-0005-0000-0000-000075380000}"/>
    <cellStyle name="0_BP-6131_Reports_2009_Q3 5 2 2 2 2 2" xfId="14470" xr:uid="{00000000-0005-0000-0000-000076380000}"/>
    <cellStyle name="0_BP-6131_Reports_2009_Q3 5 2 2 2 3" xfId="14471" xr:uid="{00000000-0005-0000-0000-000077380000}"/>
    <cellStyle name="0_BP-6131_Reports_2009_Q3 5 2 2 2 3 2" xfId="14472" xr:uid="{00000000-0005-0000-0000-000078380000}"/>
    <cellStyle name="0_BP-6131_Reports_2009_Q3 5 2 2 2 4" xfId="14473" xr:uid="{00000000-0005-0000-0000-000079380000}"/>
    <cellStyle name="0_BP-6131_Reports_2009_Q3 5 2 2 3" xfId="14474" xr:uid="{00000000-0005-0000-0000-00007A380000}"/>
    <cellStyle name="0_BP-6131_Reports_2009_Q3 5 2 2 3 2" xfId="14475" xr:uid="{00000000-0005-0000-0000-00007B380000}"/>
    <cellStyle name="0_BP-6131_Reports_2009_Q3 5 2 2 3 2 2" xfId="14476" xr:uid="{00000000-0005-0000-0000-00007C380000}"/>
    <cellStyle name="0_BP-6131_Reports_2009_Q3 5 2 2 3 3" xfId="14477" xr:uid="{00000000-0005-0000-0000-00007D380000}"/>
    <cellStyle name="0_BP-6131_Reports_2009_Q3 5 2 2 3 3 2" xfId="14478" xr:uid="{00000000-0005-0000-0000-00007E380000}"/>
    <cellStyle name="0_BP-6131_Reports_2009_Q3 5 2 2 3 4" xfId="14479" xr:uid="{00000000-0005-0000-0000-00007F380000}"/>
    <cellStyle name="0_BP-6131_Reports_2009_Q3 5 2 2 4" xfId="14480" xr:uid="{00000000-0005-0000-0000-000080380000}"/>
    <cellStyle name="0_BP-6131_Reports_2009_Q3 5 2 2 4 2" xfId="14481" xr:uid="{00000000-0005-0000-0000-000081380000}"/>
    <cellStyle name="0_BP-6131_Reports_2009_Q3 5 2 2 5" xfId="14482" xr:uid="{00000000-0005-0000-0000-000082380000}"/>
    <cellStyle name="0_BP-6131_Reports_2009_Q3 5 2 2 5 2" xfId="14483" xr:uid="{00000000-0005-0000-0000-000083380000}"/>
    <cellStyle name="0_BP-6131_Reports_2009_Q3 5 2 2 6" xfId="14484" xr:uid="{00000000-0005-0000-0000-000084380000}"/>
    <cellStyle name="0_BP-6131_Reports_2009_Q3 5 2 3" xfId="14485" xr:uid="{00000000-0005-0000-0000-000085380000}"/>
    <cellStyle name="0_BP-6131_Reports_2009_Q3 5 2 3 2" xfId="14486" xr:uid="{00000000-0005-0000-0000-000086380000}"/>
    <cellStyle name="0_BP-6131_Reports_2009_Q3 5 2 3 2 2" xfId="14487" xr:uid="{00000000-0005-0000-0000-000087380000}"/>
    <cellStyle name="0_BP-6131_Reports_2009_Q3 5 2 3 3" xfId="14488" xr:uid="{00000000-0005-0000-0000-000088380000}"/>
    <cellStyle name="0_BP-6131_Reports_2009_Q3 5 2 3 3 2" xfId="14489" xr:uid="{00000000-0005-0000-0000-000089380000}"/>
    <cellStyle name="0_BP-6131_Reports_2009_Q3 5 2 3 4" xfId="14490" xr:uid="{00000000-0005-0000-0000-00008A380000}"/>
    <cellStyle name="0_BP-6131_Reports_2009_Q3 5 2 4" xfId="14491" xr:uid="{00000000-0005-0000-0000-00008B380000}"/>
    <cellStyle name="0_BP-6131_Reports_2009_Q3 5 2 4 2" xfId="14492" xr:uid="{00000000-0005-0000-0000-00008C380000}"/>
    <cellStyle name="0_BP-6131_Reports_2009_Q3 5 2 4 2 2" xfId="14493" xr:uid="{00000000-0005-0000-0000-00008D380000}"/>
    <cellStyle name="0_BP-6131_Reports_2009_Q3 5 2 4 3" xfId="14494" xr:uid="{00000000-0005-0000-0000-00008E380000}"/>
    <cellStyle name="0_BP-6131_Reports_2009_Q3 5 2 4 3 2" xfId="14495" xr:uid="{00000000-0005-0000-0000-00008F380000}"/>
    <cellStyle name="0_BP-6131_Reports_2009_Q3 5 2 4 4" xfId="14496" xr:uid="{00000000-0005-0000-0000-000090380000}"/>
    <cellStyle name="0_BP-6131_Reports_2009_Q3 5 2 5" xfId="14497" xr:uid="{00000000-0005-0000-0000-000091380000}"/>
    <cellStyle name="0_BP-6131_Reports_2009_Q3 5 2 5 2" xfId="14498" xr:uid="{00000000-0005-0000-0000-000092380000}"/>
    <cellStyle name="0_BP-6131_Reports_2009_Q3 5 2 5 2 2" xfId="14499" xr:uid="{00000000-0005-0000-0000-000093380000}"/>
    <cellStyle name="0_BP-6131_Reports_2009_Q3 5 2 5 3" xfId="14500" xr:uid="{00000000-0005-0000-0000-000094380000}"/>
    <cellStyle name="0_BP-6131_Reports_2009_Q3 5 2 5 3 2" xfId="14501" xr:uid="{00000000-0005-0000-0000-000095380000}"/>
    <cellStyle name="0_BP-6131_Reports_2009_Q3 5 2 5 4" xfId="14502" xr:uid="{00000000-0005-0000-0000-000096380000}"/>
    <cellStyle name="0_BP-6131_Reports_2009_Q3 5 2 6" xfId="14503" xr:uid="{00000000-0005-0000-0000-000097380000}"/>
    <cellStyle name="0_BP-6131_Reports_2009_Q3 5 2 6 2" xfId="14504" xr:uid="{00000000-0005-0000-0000-000098380000}"/>
    <cellStyle name="0_BP-6131_Reports_2009_Q3 5 2 7" xfId="14505" xr:uid="{00000000-0005-0000-0000-000099380000}"/>
    <cellStyle name="0_BP-6131_Reports_2009_Q3 5 2 7 2" xfId="14506" xr:uid="{00000000-0005-0000-0000-00009A380000}"/>
    <cellStyle name="0_BP-6131_Reports_2009_Q3 5 2 8" xfId="14507" xr:uid="{00000000-0005-0000-0000-00009B380000}"/>
    <cellStyle name="0_BP-6131_Reports_2009_Q3 5 3" xfId="14508" xr:uid="{00000000-0005-0000-0000-00009C380000}"/>
    <cellStyle name="0_BP-6131_Reports_2009_Q3 5 3 2" xfId="14509" xr:uid="{00000000-0005-0000-0000-00009D380000}"/>
    <cellStyle name="0_BP-6131_Reports_2009_Q3 5 3 2 2" xfId="14510" xr:uid="{00000000-0005-0000-0000-00009E380000}"/>
    <cellStyle name="0_BP-6131_Reports_2009_Q3 5 3 2 2 2" xfId="14511" xr:uid="{00000000-0005-0000-0000-00009F380000}"/>
    <cellStyle name="0_BP-6131_Reports_2009_Q3 5 3 2 2 2 2" xfId="14512" xr:uid="{00000000-0005-0000-0000-0000A0380000}"/>
    <cellStyle name="0_BP-6131_Reports_2009_Q3 5 3 2 2 3" xfId="14513" xr:uid="{00000000-0005-0000-0000-0000A1380000}"/>
    <cellStyle name="0_BP-6131_Reports_2009_Q3 5 3 2 2 3 2" xfId="14514" xr:uid="{00000000-0005-0000-0000-0000A2380000}"/>
    <cellStyle name="0_BP-6131_Reports_2009_Q3 5 3 2 2 4" xfId="14515" xr:uid="{00000000-0005-0000-0000-0000A3380000}"/>
    <cellStyle name="0_BP-6131_Reports_2009_Q3 5 3 2 3" xfId="14516" xr:uid="{00000000-0005-0000-0000-0000A4380000}"/>
    <cellStyle name="0_BP-6131_Reports_2009_Q3 5 3 2 3 2" xfId="14517" xr:uid="{00000000-0005-0000-0000-0000A5380000}"/>
    <cellStyle name="0_BP-6131_Reports_2009_Q3 5 3 2 3 2 2" xfId="14518" xr:uid="{00000000-0005-0000-0000-0000A6380000}"/>
    <cellStyle name="0_BP-6131_Reports_2009_Q3 5 3 2 3 3" xfId="14519" xr:uid="{00000000-0005-0000-0000-0000A7380000}"/>
    <cellStyle name="0_BP-6131_Reports_2009_Q3 5 3 2 3 3 2" xfId="14520" xr:uid="{00000000-0005-0000-0000-0000A8380000}"/>
    <cellStyle name="0_BP-6131_Reports_2009_Q3 5 3 2 3 4" xfId="14521" xr:uid="{00000000-0005-0000-0000-0000A9380000}"/>
    <cellStyle name="0_BP-6131_Reports_2009_Q3 5 3 2 4" xfId="14522" xr:uid="{00000000-0005-0000-0000-0000AA380000}"/>
    <cellStyle name="0_BP-6131_Reports_2009_Q3 5 3 2 4 2" xfId="14523" xr:uid="{00000000-0005-0000-0000-0000AB380000}"/>
    <cellStyle name="0_BP-6131_Reports_2009_Q3 5 3 2 5" xfId="14524" xr:uid="{00000000-0005-0000-0000-0000AC380000}"/>
    <cellStyle name="0_BP-6131_Reports_2009_Q3 5 3 2 5 2" xfId="14525" xr:uid="{00000000-0005-0000-0000-0000AD380000}"/>
    <cellStyle name="0_BP-6131_Reports_2009_Q3 5 3 2 6" xfId="14526" xr:uid="{00000000-0005-0000-0000-0000AE380000}"/>
    <cellStyle name="0_BP-6131_Reports_2009_Q3 5 3 3" xfId="14527" xr:uid="{00000000-0005-0000-0000-0000AF380000}"/>
    <cellStyle name="0_BP-6131_Reports_2009_Q3 5 3 3 2" xfId="14528" xr:uid="{00000000-0005-0000-0000-0000B0380000}"/>
    <cellStyle name="0_BP-6131_Reports_2009_Q3 5 3 3 2 2" xfId="14529" xr:uid="{00000000-0005-0000-0000-0000B1380000}"/>
    <cellStyle name="0_BP-6131_Reports_2009_Q3 5 3 3 3" xfId="14530" xr:uid="{00000000-0005-0000-0000-0000B2380000}"/>
    <cellStyle name="0_BP-6131_Reports_2009_Q3 5 3 3 3 2" xfId="14531" xr:uid="{00000000-0005-0000-0000-0000B3380000}"/>
    <cellStyle name="0_BP-6131_Reports_2009_Q3 5 3 3 4" xfId="14532" xr:uid="{00000000-0005-0000-0000-0000B4380000}"/>
    <cellStyle name="0_BP-6131_Reports_2009_Q3 5 3 4" xfId="14533" xr:uid="{00000000-0005-0000-0000-0000B5380000}"/>
    <cellStyle name="0_BP-6131_Reports_2009_Q3 5 3 4 2" xfId="14534" xr:uid="{00000000-0005-0000-0000-0000B6380000}"/>
    <cellStyle name="0_BP-6131_Reports_2009_Q3 5 3 4 2 2" xfId="14535" xr:uid="{00000000-0005-0000-0000-0000B7380000}"/>
    <cellStyle name="0_BP-6131_Reports_2009_Q3 5 3 4 3" xfId="14536" xr:uid="{00000000-0005-0000-0000-0000B8380000}"/>
    <cellStyle name="0_BP-6131_Reports_2009_Q3 5 3 4 3 2" xfId="14537" xr:uid="{00000000-0005-0000-0000-0000B9380000}"/>
    <cellStyle name="0_BP-6131_Reports_2009_Q3 5 3 4 4" xfId="14538" xr:uid="{00000000-0005-0000-0000-0000BA380000}"/>
    <cellStyle name="0_BP-6131_Reports_2009_Q3 5 3 5" xfId="14539" xr:uid="{00000000-0005-0000-0000-0000BB380000}"/>
    <cellStyle name="0_BP-6131_Reports_2009_Q3 5 3 5 2" xfId="14540" xr:uid="{00000000-0005-0000-0000-0000BC380000}"/>
    <cellStyle name="0_BP-6131_Reports_2009_Q3 5 3 5 2 2" xfId="14541" xr:uid="{00000000-0005-0000-0000-0000BD380000}"/>
    <cellStyle name="0_BP-6131_Reports_2009_Q3 5 3 5 3" xfId="14542" xr:uid="{00000000-0005-0000-0000-0000BE380000}"/>
    <cellStyle name="0_BP-6131_Reports_2009_Q3 5 3 5 3 2" xfId="14543" xr:uid="{00000000-0005-0000-0000-0000BF380000}"/>
    <cellStyle name="0_BP-6131_Reports_2009_Q3 5 3 5 4" xfId="14544" xr:uid="{00000000-0005-0000-0000-0000C0380000}"/>
    <cellStyle name="0_BP-6131_Reports_2009_Q3 5 3 6" xfId="14545" xr:uid="{00000000-0005-0000-0000-0000C1380000}"/>
    <cellStyle name="0_BP-6131_Reports_2009_Q3 5 3 6 2" xfId="14546" xr:uid="{00000000-0005-0000-0000-0000C2380000}"/>
    <cellStyle name="0_BP-6131_Reports_2009_Q3 5 3 7" xfId="14547" xr:uid="{00000000-0005-0000-0000-0000C3380000}"/>
    <cellStyle name="0_BP-6131_Reports_2009_Q3 5 3 7 2" xfId="14548" xr:uid="{00000000-0005-0000-0000-0000C4380000}"/>
    <cellStyle name="0_BP-6131_Reports_2009_Q3 5 3 8" xfId="14549" xr:uid="{00000000-0005-0000-0000-0000C5380000}"/>
    <cellStyle name="0_BP-6131_Reports_2009_Q3 5 4" xfId="14550" xr:uid="{00000000-0005-0000-0000-0000C6380000}"/>
    <cellStyle name="0_BP-6131_Reports_2009_Q3 5 4 2" xfId="14551" xr:uid="{00000000-0005-0000-0000-0000C7380000}"/>
    <cellStyle name="0_BP-6131_Reports_2009_Q3 5 4 2 2" xfId="14552" xr:uid="{00000000-0005-0000-0000-0000C8380000}"/>
    <cellStyle name="0_BP-6131_Reports_2009_Q3 5 4 2 2 2" xfId="14553" xr:uid="{00000000-0005-0000-0000-0000C9380000}"/>
    <cellStyle name="0_BP-6131_Reports_2009_Q3 5 4 2 2 2 2" xfId="14554" xr:uid="{00000000-0005-0000-0000-0000CA380000}"/>
    <cellStyle name="0_BP-6131_Reports_2009_Q3 5 4 2 2 3" xfId="14555" xr:uid="{00000000-0005-0000-0000-0000CB380000}"/>
    <cellStyle name="0_BP-6131_Reports_2009_Q3 5 4 2 2 3 2" xfId="14556" xr:uid="{00000000-0005-0000-0000-0000CC380000}"/>
    <cellStyle name="0_BP-6131_Reports_2009_Q3 5 4 2 2 4" xfId="14557" xr:uid="{00000000-0005-0000-0000-0000CD380000}"/>
    <cellStyle name="0_BP-6131_Reports_2009_Q3 5 4 2 3" xfId="14558" xr:uid="{00000000-0005-0000-0000-0000CE380000}"/>
    <cellStyle name="0_BP-6131_Reports_2009_Q3 5 4 2 3 2" xfId="14559" xr:uid="{00000000-0005-0000-0000-0000CF380000}"/>
    <cellStyle name="0_BP-6131_Reports_2009_Q3 5 4 2 3 2 2" xfId="14560" xr:uid="{00000000-0005-0000-0000-0000D0380000}"/>
    <cellStyle name="0_BP-6131_Reports_2009_Q3 5 4 2 3 3" xfId="14561" xr:uid="{00000000-0005-0000-0000-0000D1380000}"/>
    <cellStyle name="0_BP-6131_Reports_2009_Q3 5 4 2 3 3 2" xfId="14562" xr:uid="{00000000-0005-0000-0000-0000D2380000}"/>
    <cellStyle name="0_BP-6131_Reports_2009_Q3 5 4 2 3 4" xfId="14563" xr:uid="{00000000-0005-0000-0000-0000D3380000}"/>
    <cellStyle name="0_BP-6131_Reports_2009_Q3 5 4 2 4" xfId="14564" xr:uid="{00000000-0005-0000-0000-0000D4380000}"/>
    <cellStyle name="0_BP-6131_Reports_2009_Q3 5 4 2 4 2" xfId="14565" xr:uid="{00000000-0005-0000-0000-0000D5380000}"/>
    <cellStyle name="0_BP-6131_Reports_2009_Q3 5 4 2 5" xfId="14566" xr:uid="{00000000-0005-0000-0000-0000D6380000}"/>
    <cellStyle name="0_BP-6131_Reports_2009_Q3 5 4 2 5 2" xfId="14567" xr:uid="{00000000-0005-0000-0000-0000D7380000}"/>
    <cellStyle name="0_BP-6131_Reports_2009_Q3 5 4 2 6" xfId="14568" xr:uid="{00000000-0005-0000-0000-0000D8380000}"/>
    <cellStyle name="0_BP-6131_Reports_2009_Q3 5 4 3" xfId="14569" xr:uid="{00000000-0005-0000-0000-0000D9380000}"/>
    <cellStyle name="0_BP-6131_Reports_2009_Q3 5 4 3 2" xfId="14570" xr:uid="{00000000-0005-0000-0000-0000DA380000}"/>
    <cellStyle name="0_BP-6131_Reports_2009_Q3 5 4 3 2 2" xfId="14571" xr:uid="{00000000-0005-0000-0000-0000DB380000}"/>
    <cellStyle name="0_BP-6131_Reports_2009_Q3 5 4 3 3" xfId="14572" xr:uid="{00000000-0005-0000-0000-0000DC380000}"/>
    <cellStyle name="0_BP-6131_Reports_2009_Q3 5 4 3 3 2" xfId="14573" xr:uid="{00000000-0005-0000-0000-0000DD380000}"/>
    <cellStyle name="0_BP-6131_Reports_2009_Q3 5 4 3 4" xfId="14574" xr:uid="{00000000-0005-0000-0000-0000DE380000}"/>
    <cellStyle name="0_BP-6131_Reports_2009_Q3 5 4 4" xfId="14575" xr:uid="{00000000-0005-0000-0000-0000DF380000}"/>
    <cellStyle name="0_BP-6131_Reports_2009_Q3 5 4 4 2" xfId="14576" xr:uid="{00000000-0005-0000-0000-0000E0380000}"/>
    <cellStyle name="0_BP-6131_Reports_2009_Q3 5 4 4 2 2" xfId="14577" xr:uid="{00000000-0005-0000-0000-0000E1380000}"/>
    <cellStyle name="0_BP-6131_Reports_2009_Q3 5 4 4 3" xfId="14578" xr:uid="{00000000-0005-0000-0000-0000E2380000}"/>
    <cellStyle name="0_BP-6131_Reports_2009_Q3 5 4 4 3 2" xfId="14579" xr:uid="{00000000-0005-0000-0000-0000E3380000}"/>
    <cellStyle name="0_BP-6131_Reports_2009_Q3 5 4 4 4" xfId="14580" xr:uid="{00000000-0005-0000-0000-0000E4380000}"/>
    <cellStyle name="0_BP-6131_Reports_2009_Q3 5 4 5" xfId="14581" xr:uid="{00000000-0005-0000-0000-0000E5380000}"/>
    <cellStyle name="0_BP-6131_Reports_2009_Q3 5 4 5 2" xfId="14582" xr:uid="{00000000-0005-0000-0000-0000E6380000}"/>
    <cellStyle name="0_BP-6131_Reports_2009_Q3 5 4 5 2 2" xfId="14583" xr:uid="{00000000-0005-0000-0000-0000E7380000}"/>
    <cellStyle name="0_BP-6131_Reports_2009_Q3 5 4 5 3" xfId="14584" xr:uid="{00000000-0005-0000-0000-0000E8380000}"/>
    <cellStyle name="0_BP-6131_Reports_2009_Q3 5 4 5 3 2" xfId="14585" xr:uid="{00000000-0005-0000-0000-0000E9380000}"/>
    <cellStyle name="0_BP-6131_Reports_2009_Q3 5 4 5 4" xfId="14586" xr:uid="{00000000-0005-0000-0000-0000EA380000}"/>
    <cellStyle name="0_BP-6131_Reports_2009_Q3 5 4 6" xfId="14587" xr:uid="{00000000-0005-0000-0000-0000EB380000}"/>
    <cellStyle name="0_BP-6131_Reports_2009_Q3 5 4 6 2" xfId="14588" xr:uid="{00000000-0005-0000-0000-0000EC380000}"/>
    <cellStyle name="0_BP-6131_Reports_2009_Q3 5 4 7" xfId="14589" xr:uid="{00000000-0005-0000-0000-0000ED380000}"/>
    <cellStyle name="0_BP-6131_Reports_2009_Q3 5 4 7 2" xfId="14590" xr:uid="{00000000-0005-0000-0000-0000EE380000}"/>
    <cellStyle name="0_BP-6131_Reports_2009_Q3 5 4 8" xfId="14591" xr:uid="{00000000-0005-0000-0000-0000EF380000}"/>
    <cellStyle name="0_BP-6131_Reports_2009_Q3 5 5" xfId="14592" xr:uid="{00000000-0005-0000-0000-0000F0380000}"/>
    <cellStyle name="0_BP-6131_Reports_2009_Q3 5 5 2" xfId="14593" xr:uid="{00000000-0005-0000-0000-0000F1380000}"/>
    <cellStyle name="0_BP-6131_Reports_2009_Q3 5 5 2 2" xfId="14594" xr:uid="{00000000-0005-0000-0000-0000F2380000}"/>
    <cellStyle name="0_BP-6131_Reports_2009_Q3 5 5 2 2 2" xfId="14595" xr:uid="{00000000-0005-0000-0000-0000F3380000}"/>
    <cellStyle name="0_BP-6131_Reports_2009_Q3 5 5 2 2 2 2" xfId="14596" xr:uid="{00000000-0005-0000-0000-0000F4380000}"/>
    <cellStyle name="0_BP-6131_Reports_2009_Q3 5 5 2 2 3" xfId="14597" xr:uid="{00000000-0005-0000-0000-0000F5380000}"/>
    <cellStyle name="0_BP-6131_Reports_2009_Q3 5 5 2 2 3 2" xfId="14598" xr:uid="{00000000-0005-0000-0000-0000F6380000}"/>
    <cellStyle name="0_BP-6131_Reports_2009_Q3 5 5 2 2 4" xfId="14599" xr:uid="{00000000-0005-0000-0000-0000F7380000}"/>
    <cellStyle name="0_BP-6131_Reports_2009_Q3 5 5 2 3" xfId="14600" xr:uid="{00000000-0005-0000-0000-0000F8380000}"/>
    <cellStyle name="0_BP-6131_Reports_2009_Q3 5 5 2 3 2" xfId="14601" xr:uid="{00000000-0005-0000-0000-0000F9380000}"/>
    <cellStyle name="0_BP-6131_Reports_2009_Q3 5 5 2 3 2 2" xfId="14602" xr:uid="{00000000-0005-0000-0000-0000FA380000}"/>
    <cellStyle name="0_BP-6131_Reports_2009_Q3 5 5 2 3 3" xfId="14603" xr:uid="{00000000-0005-0000-0000-0000FB380000}"/>
    <cellStyle name="0_BP-6131_Reports_2009_Q3 5 5 2 3 3 2" xfId="14604" xr:uid="{00000000-0005-0000-0000-0000FC380000}"/>
    <cellStyle name="0_BP-6131_Reports_2009_Q3 5 5 2 3 4" xfId="14605" xr:uid="{00000000-0005-0000-0000-0000FD380000}"/>
    <cellStyle name="0_BP-6131_Reports_2009_Q3 5 5 2 4" xfId="14606" xr:uid="{00000000-0005-0000-0000-0000FE380000}"/>
    <cellStyle name="0_BP-6131_Reports_2009_Q3 5 5 2 4 2" xfId="14607" xr:uid="{00000000-0005-0000-0000-0000FF380000}"/>
    <cellStyle name="0_BP-6131_Reports_2009_Q3 5 5 2 5" xfId="14608" xr:uid="{00000000-0005-0000-0000-000000390000}"/>
    <cellStyle name="0_BP-6131_Reports_2009_Q3 5 5 2 5 2" xfId="14609" xr:uid="{00000000-0005-0000-0000-000001390000}"/>
    <cellStyle name="0_BP-6131_Reports_2009_Q3 5 5 2 6" xfId="14610" xr:uid="{00000000-0005-0000-0000-000002390000}"/>
    <cellStyle name="0_BP-6131_Reports_2009_Q3 5 5 3" xfId="14611" xr:uid="{00000000-0005-0000-0000-000003390000}"/>
    <cellStyle name="0_BP-6131_Reports_2009_Q3 5 5 3 2" xfId="14612" xr:uid="{00000000-0005-0000-0000-000004390000}"/>
    <cellStyle name="0_BP-6131_Reports_2009_Q3 5 5 3 2 2" xfId="14613" xr:uid="{00000000-0005-0000-0000-000005390000}"/>
    <cellStyle name="0_BP-6131_Reports_2009_Q3 5 5 3 3" xfId="14614" xr:uid="{00000000-0005-0000-0000-000006390000}"/>
    <cellStyle name="0_BP-6131_Reports_2009_Q3 5 5 3 3 2" xfId="14615" xr:uid="{00000000-0005-0000-0000-000007390000}"/>
    <cellStyle name="0_BP-6131_Reports_2009_Q3 5 5 3 4" xfId="14616" xr:uid="{00000000-0005-0000-0000-000008390000}"/>
    <cellStyle name="0_BP-6131_Reports_2009_Q3 5 5 4" xfId="14617" xr:uid="{00000000-0005-0000-0000-000009390000}"/>
    <cellStyle name="0_BP-6131_Reports_2009_Q3 5 5 4 2" xfId="14618" xr:uid="{00000000-0005-0000-0000-00000A390000}"/>
    <cellStyle name="0_BP-6131_Reports_2009_Q3 5 5 4 2 2" xfId="14619" xr:uid="{00000000-0005-0000-0000-00000B390000}"/>
    <cellStyle name="0_BP-6131_Reports_2009_Q3 5 5 4 3" xfId="14620" xr:uid="{00000000-0005-0000-0000-00000C390000}"/>
    <cellStyle name="0_BP-6131_Reports_2009_Q3 5 5 4 3 2" xfId="14621" xr:uid="{00000000-0005-0000-0000-00000D390000}"/>
    <cellStyle name="0_BP-6131_Reports_2009_Q3 5 5 4 4" xfId="14622" xr:uid="{00000000-0005-0000-0000-00000E390000}"/>
    <cellStyle name="0_BP-6131_Reports_2009_Q3 5 5 5" xfId="14623" xr:uid="{00000000-0005-0000-0000-00000F390000}"/>
    <cellStyle name="0_BP-6131_Reports_2009_Q3 5 5 5 2" xfId="14624" xr:uid="{00000000-0005-0000-0000-000010390000}"/>
    <cellStyle name="0_BP-6131_Reports_2009_Q3 5 5 5 2 2" xfId="14625" xr:uid="{00000000-0005-0000-0000-000011390000}"/>
    <cellStyle name="0_BP-6131_Reports_2009_Q3 5 5 5 3" xfId="14626" xr:uid="{00000000-0005-0000-0000-000012390000}"/>
    <cellStyle name="0_BP-6131_Reports_2009_Q3 5 5 5 3 2" xfId="14627" xr:uid="{00000000-0005-0000-0000-000013390000}"/>
    <cellStyle name="0_BP-6131_Reports_2009_Q3 5 5 5 4" xfId="14628" xr:uid="{00000000-0005-0000-0000-000014390000}"/>
    <cellStyle name="0_BP-6131_Reports_2009_Q3 5 5 6" xfId="14629" xr:uid="{00000000-0005-0000-0000-000015390000}"/>
    <cellStyle name="0_BP-6131_Reports_2009_Q3 5 5 6 2" xfId="14630" xr:uid="{00000000-0005-0000-0000-000016390000}"/>
    <cellStyle name="0_BP-6131_Reports_2009_Q3 5 5 7" xfId="14631" xr:uid="{00000000-0005-0000-0000-000017390000}"/>
    <cellStyle name="0_BP-6131_Reports_2009_Q3 5 5 7 2" xfId="14632" xr:uid="{00000000-0005-0000-0000-000018390000}"/>
    <cellStyle name="0_BP-6131_Reports_2009_Q3 5 5 8" xfId="14633" xr:uid="{00000000-0005-0000-0000-000019390000}"/>
    <cellStyle name="0_BP-6131_Reports_2009_Q3 5 6" xfId="14634" xr:uid="{00000000-0005-0000-0000-00001A390000}"/>
    <cellStyle name="0_BP-6131_Reports_2009_Q3 5 6 2" xfId="14635" xr:uid="{00000000-0005-0000-0000-00001B390000}"/>
    <cellStyle name="0_BP-6131_Reports_2009_Q3 5 6 2 2" xfId="14636" xr:uid="{00000000-0005-0000-0000-00001C390000}"/>
    <cellStyle name="0_BP-6131_Reports_2009_Q3 5 6 2 2 2" xfId="14637" xr:uid="{00000000-0005-0000-0000-00001D390000}"/>
    <cellStyle name="0_BP-6131_Reports_2009_Q3 5 6 2 2 2 2" xfId="14638" xr:uid="{00000000-0005-0000-0000-00001E390000}"/>
    <cellStyle name="0_BP-6131_Reports_2009_Q3 5 6 2 2 3" xfId="14639" xr:uid="{00000000-0005-0000-0000-00001F390000}"/>
    <cellStyle name="0_BP-6131_Reports_2009_Q3 5 6 2 2 3 2" xfId="14640" xr:uid="{00000000-0005-0000-0000-000020390000}"/>
    <cellStyle name="0_BP-6131_Reports_2009_Q3 5 6 2 2 4" xfId="14641" xr:uid="{00000000-0005-0000-0000-000021390000}"/>
    <cellStyle name="0_BP-6131_Reports_2009_Q3 5 6 2 3" xfId="14642" xr:uid="{00000000-0005-0000-0000-000022390000}"/>
    <cellStyle name="0_BP-6131_Reports_2009_Q3 5 6 2 3 2" xfId="14643" xr:uid="{00000000-0005-0000-0000-000023390000}"/>
    <cellStyle name="0_BP-6131_Reports_2009_Q3 5 6 2 3 2 2" xfId="14644" xr:uid="{00000000-0005-0000-0000-000024390000}"/>
    <cellStyle name="0_BP-6131_Reports_2009_Q3 5 6 2 3 3" xfId="14645" xr:uid="{00000000-0005-0000-0000-000025390000}"/>
    <cellStyle name="0_BP-6131_Reports_2009_Q3 5 6 2 3 3 2" xfId="14646" xr:uid="{00000000-0005-0000-0000-000026390000}"/>
    <cellStyle name="0_BP-6131_Reports_2009_Q3 5 6 2 3 4" xfId="14647" xr:uid="{00000000-0005-0000-0000-000027390000}"/>
    <cellStyle name="0_BP-6131_Reports_2009_Q3 5 6 2 4" xfId="14648" xr:uid="{00000000-0005-0000-0000-000028390000}"/>
    <cellStyle name="0_BP-6131_Reports_2009_Q3 5 6 2 4 2" xfId="14649" xr:uid="{00000000-0005-0000-0000-000029390000}"/>
    <cellStyle name="0_BP-6131_Reports_2009_Q3 5 6 2 5" xfId="14650" xr:uid="{00000000-0005-0000-0000-00002A390000}"/>
    <cellStyle name="0_BP-6131_Reports_2009_Q3 5 6 2 5 2" xfId="14651" xr:uid="{00000000-0005-0000-0000-00002B390000}"/>
    <cellStyle name="0_BP-6131_Reports_2009_Q3 5 6 2 6" xfId="14652" xr:uid="{00000000-0005-0000-0000-00002C390000}"/>
    <cellStyle name="0_BP-6131_Reports_2009_Q3 5 6 3" xfId="14653" xr:uid="{00000000-0005-0000-0000-00002D390000}"/>
    <cellStyle name="0_BP-6131_Reports_2009_Q3 5 6 3 2" xfId="14654" xr:uid="{00000000-0005-0000-0000-00002E390000}"/>
    <cellStyle name="0_BP-6131_Reports_2009_Q3 5 6 3 2 2" xfId="14655" xr:uid="{00000000-0005-0000-0000-00002F390000}"/>
    <cellStyle name="0_BP-6131_Reports_2009_Q3 5 6 3 3" xfId="14656" xr:uid="{00000000-0005-0000-0000-000030390000}"/>
    <cellStyle name="0_BP-6131_Reports_2009_Q3 5 6 3 3 2" xfId="14657" xr:uid="{00000000-0005-0000-0000-000031390000}"/>
    <cellStyle name="0_BP-6131_Reports_2009_Q3 5 6 3 4" xfId="14658" xr:uid="{00000000-0005-0000-0000-000032390000}"/>
    <cellStyle name="0_BP-6131_Reports_2009_Q3 5 6 4" xfId="14659" xr:uid="{00000000-0005-0000-0000-000033390000}"/>
    <cellStyle name="0_BP-6131_Reports_2009_Q3 5 6 4 2" xfId="14660" xr:uid="{00000000-0005-0000-0000-000034390000}"/>
    <cellStyle name="0_BP-6131_Reports_2009_Q3 5 6 4 2 2" xfId="14661" xr:uid="{00000000-0005-0000-0000-000035390000}"/>
    <cellStyle name="0_BP-6131_Reports_2009_Q3 5 6 4 3" xfId="14662" xr:uid="{00000000-0005-0000-0000-000036390000}"/>
    <cellStyle name="0_BP-6131_Reports_2009_Q3 5 6 4 3 2" xfId="14663" xr:uid="{00000000-0005-0000-0000-000037390000}"/>
    <cellStyle name="0_BP-6131_Reports_2009_Q3 5 6 4 4" xfId="14664" xr:uid="{00000000-0005-0000-0000-000038390000}"/>
    <cellStyle name="0_BP-6131_Reports_2009_Q3 5 6 5" xfId="14665" xr:uid="{00000000-0005-0000-0000-000039390000}"/>
    <cellStyle name="0_BP-6131_Reports_2009_Q3 5 6 5 2" xfId="14666" xr:uid="{00000000-0005-0000-0000-00003A390000}"/>
    <cellStyle name="0_BP-6131_Reports_2009_Q3 5 6 5 2 2" xfId="14667" xr:uid="{00000000-0005-0000-0000-00003B390000}"/>
    <cellStyle name="0_BP-6131_Reports_2009_Q3 5 6 5 3" xfId="14668" xr:uid="{00000000-0005-0000-0000-00003C390000}"/>
    <cellStyle name="0_BP-6131_Reports_2009_Q3 5 6 5 3 2" xfId="14669" xr:uid="{00000000-0005-0000-0000-00003D390000}"/>
    <cellStyle name="0_BP-6131_Reports_2009_Q3 5 6 5 4" xfId="14670" xr:uid="{00000000-0005-0000-0000-00003E390000}"/>
    <cellStyle name="0_BP-6131_Reports_2009_Q3 5 6 6" xfId="14671" xr:uid="{00000000-0005-0000-0000-00003F390000}"/>
    <cellStyle name="0_BP-6131_Reports_2009_Q3 5 6 6 2" xfId="14672" xr:uid="{00000000-0005-0000-0000-000040390000}"/>
    <cellStyle name="0_BP-6131_Reports_2009_Q3 5 6 7" xfId="14673" xr:uid="{00000000-0005-0000-0000-000041390000}"/>
    <cellStyle name="0_BP-6131_Reports_2009_Q3 5 6 7 2" xfId="14674" xr:uid="{00000000-0005-0000-0000-000042390000}"/>
    <cellStyle name="0_BP-6131_Reports_2009_Q3 5 6 8" xfId="14675" xr:uid="{00000000-0005-0000-0000-000043390000}"/>
    <cellStyle name="0_BP-6131_Reports_2009_Q3 5 7" xfId="14676" xr:uid="{00000000-0005-0000-0000-000044390000}"/>
    <cellStyle name="0_BP-6131_Reports_2009_Q3 5 7 2" xfId="14677" xr:uid="{00000000-0005-0000-0000-000045390000}"/>
    <cellStyle name="0_BP-6131_Reports_2009_Q3 5 7 2 2" xfId="14678" xr:uid="{00000000-0005-0000-0000-000046390000}"/>
    <cellStyle name="0_BP-6131_Reports_2009_Q3 5 7 2 2 2" xfId="14679" xr:uid="{00000000-0005-0000-0000-000047390000}"/>
    <cellStyle name="0_BP-6131_Reports_2009_Q3 5 7 2 3" xfId="14680" xr:uid="{00000000-0005-0000-0000-000048390000}"/>
    <cellStyle name="0_BP-6131_Reports_2009_Q3 5 7 2 3 2" xfId="14681" xr:uid="{00000000-0005-0000-0000-000049390000}"/>
    <cellStyle name="0_BP-6131_Reports_2009_Q3 5 7 2 4" xfId="14682" xr:uid="{00000000-0005-0000-0000-00004A390000}"/>
    <cellStyle name="0_BP-6131_Reports_2009_Q3 5 7 3" xfId="14683" xr:uid="{00000000-0005-0000-0000-00004B390000}"/>
    <cellStyle name="0_BP-6131_Reports_2009_Q3 5 7 3 2" xfId="14684" xr:uid="{00000000-0005-0000-0000-00004C390000}"/>
    <cellStyle name="0_BP-6131_Reports_2009_Q3 5 7 3 2 2" xfId="14685" xr:uid="{00000000-0005-0000-0000-00004D390000}"/>
    <cellStyle name="0_BP-6131_Reports_2009_Q3 5 7 3 3" xfId="14686" xr:uid="{00000000-0005-0000-0000-00004E390000}"/>
    <cellStyle name="0_BP-6131_Reports_2009_Q3 5 7 3 3 2" xfId="14687" xr:uid="{00000000-0005-0000-0000-00004F390000}"/>
    <cellStyle name="0_BP-6131_Reports_2009_Q3 5 7 3 4" xfId="14688" xr:uid="{00000000-0005-0000-0000-000050390000}"/>
    <cellStyle name="0_BP-6131_Reports_2009_Q3 5 7 4" xfId="14689" xr:uid="{00000000-0005-0000-0000-000051390000}"/>
    <cellStyle name="0_BP-6131_Reports_2009_Q3 5 7 4 2" xfId="14690" xr:uid="{00000000-0005-0000-0000-000052390000}"/>
    <cellStyle name="0_BP-6131_Reports_2009_Q3 5 7 5" xfId="14691" xr:uid="{00000000-0005-0000-0000-000053390000}"/>
    <cellStyle name="0_BP-6131_Reports_2009_Q3 5 7 5 2" xfId="14692" xr:uid="{00000000-0005-0000-0000-000054390000}"/>
    <cellStyle name="0_BP-6131_Reports_2009_Q3 5 7 6" xfId="14693" xr:uid="{00000000-0005-0000-0000-000055390000}"/>
    <cellStyle name="0_BP-6131_Reports_2009_Q3 5 8" xfId="14694" xr:uid="{00000000-0005-0000-0000-000056390000}"/>
    <cellStyle name="0_BP-6131_Reports_2009_Q3 5 8 2" xfId="14695" xr:uid="{00000000-0005-0000-0000-000057390000}"/>
    <cellStyle name="0_BP-6131_Reports_2009_Q3 5 8 2 2" xfId="14696" xr:uid="{00000000-0005-0000-0000-000058390000}"/>
    <cellStyle name="0_BP-6131_Reports_2009_Q3 5 8 3" xfId="14697" xr:uid="{00000000-0005-0000-0000-000059390000}"/>
    <cellStyle name="0_BP-6131_Reports_2009_Q3 5 8 3 2" xfId="14698" xr:uid="{00000000-0005-0000-0000-00005A390000}"/>
    <cellStyle name="0_BP-6131_Reports_2009_Q3 5 8 4" xfId="14699" xr:uid="{00000000-0005-0000-0000-00005B390000}"/>
    <cellStyle name="0_BP-6131_Reports_2009_Q3 5 9" xfId="14700" xr:uid="{00000000-0005-0000-0000-00005C390000}"/>
    <cellStyle name="0_BP-6131_Reports_2009_Q3 5 9 2" xfId="14701" xr:uid="{00000000-0005-0000-0000-00005D390000}"/>
    <cellStyle name="0_BP-6131_Reports_2009_Q3 5 9 2 2" xfId="14702" xr:uid="{00000000-0005-0000-0000-00005E390000}"/>
    <cellStyle name="0_BP-6131_Reports_2009_Q3 5 9 3" xfId="14703" xr:uid="{00000000-0005-0000-0000-00005F390000}"/>
    <cellStyle name="0_BP-6131_Reports_2009_Q3 5 9 3 2" xfId="14704" xr:uid="{00000000-0005-0000-0000-000060390000}"/>
    <cellStyle name="0_BP-6131_Reports_2009_Q3 5 9 4" xfId="14705" xr:uid="{00000000-0005-0000-0000-000061390000}"/>
    <cellStyle name="0_BP-6131_Reports_2009_Q3 50" xfId="14706" xr:uid="{00000000-0005-0000-0000-000062390000}"/>
    <cellStyle name="0_BP-6131_Reports_2009_Q3 51" xfId="14707" xr:uid="{00000000-0005-0000-0000-000063390000}"/>
    <cellStyle name="0_BP-6131_Reports_2009_Q3 52" xfId="14708" xr:uid="{00000000-0005-0000-0000-000064390000}"/>
    <cellStyle name="0_BP-6131_Reports_2009_Q3 53" xfId="14709" xr:uid="{00000000-0005-0000-0000-000065390000}"/>
    <cellStyle name="0_BP-6131_Reports_2009_Q3 54" xfId="14710" xr:uid="{00000000-0005-0000-0000-000066390000}"/>
    <cellStyle name="0_BP-6131_Reports_2009_Q3 55" xfId="14711" xr:uid="{00000000-0005-0000-0000-000067390000}"/>
    <cellStyle name="0_BP-6131_Reports_2009_Q3 56" xfId="14712" xr:uid="{00000000-0005-0000-0000-000068390000}"/>
    <cellStyle name="0_BP-6131_Reports_2009_Q3 57" xfId="14713" xr:uid="{00000000-0005-0000-0000-000069390000}"/>
    <cellStyle name="0_BP-6131_Reports_2009_Q3 58" xfId="14714" xr:uid="{00000000-0005-0000-0000-00006A390000}"/>
    <cellStyle name="0_BP-6131_Reports_2009_Q3 59" xfId="14715" xr:uid="{00000000-0005-0000-0000-00006B390000}"/>
    <cellStyle name="0_BP-6131_Reports_2009_Q3 6" xfId="14716" xr:uid="{00000000-0005-0000-0000-00006C390000}"/>
    <cellStyle name="0_BP-6131_Reports_2009_Q3 6 2" xfId="14717" xr:uid="{00000000-0005-0000-0000-00006D390000}"/>
    <cellStyle name="0_BP-6131_Reports_2009_Q3 6 2 2" xfId="14718" xr:uid="{00000000-0005-0000-0000-00006E390000}"/>
    <cellStyle name="0_BP-6131_Reports_2009_Q3 6 2 2 2" xfId="14719" xr:uid="{00000000-0005-0000-0000-00006F390000}"/>
    <cellStyle name="0_BP-6131_Reports_2009_Q3 6 2 2 2 2" xfId="14720" xr:uid="{00000000-0005-0000-0000-000070390000}"/>
    <cellStyle name="0_BP-6131_Reports_2009_Q3 6 2 2 3" xfId="14721" xr:uid="{00000000-0005-0000-0000-000071390000}"/>
    <cellStyle name="0_BP-6131_Reports_2009_Q3 6 2 2 3 2" xfId="14722" xr:uid="{00000000-0005-0000-0000-000072390000}"/>
    <cellStyle name="0_BP-6131_Reports_2009_Q3 6 2 2 4" xfId="14723" xr:uid="{00000000-0005-0000-0000-000073390000}"/>
    <cellStyle name="0_BP-6131_Reports_2009_Q3 6 2 3" xfId="14724" xr:uid="{00000000-0005-0000-0000-000074390000}"/>
    <cellStyle name="0_BP-6131_Reports_2009_Q3 6 2 3 2" xfId="14725" xr:uid="{00000000-0005-0000-0000-000075390000}"/>
    <cellStyle name="0_BP-6131_Reports_2009_Q3 6 2 3 2 2" xfId="14726" xr:uid="{00000000-0005-0000-0000-000076390000}"/>
    <cellStyle name="0_BP-6131_Reports_2009_Q3 6 2 3 3" xfId="14727" xr:uid="{00000000-0005-0000-0000-000077390000}"/>
    <cellStyle name="0_BP-6131_Reports_2009_Q3 6 2 3 3 2" xfId="14728" xr:uid="{00000000-0005-0000-0000-000078390000}"/>
    <cellStyle name="0_BP-6131_Reports_2009_Q3 6 2 3 4" xfId="14729" xr:uid="{00000000-0005-0000-0000-000079390000}"/>
    <cellStyle name="0_BP-6131_Reports_2009_Q3 6 2 4" xfId="14730" xr:uid="{00000000-0005-0000-0000-00007A390000}"/>
    <cellStyle name="0_BP-6131_Reports_2009_Q3 6 2 4 2" xfId="14731" xr:uid="{00000000-0005-0000-0000-00007B390000}"/>
    <cellStyle name="0_BP-6131_Reports_2009_Q3 6 2 5" xfId="14732" xr:uid="{00000000-0005-0000-0000-00007C390000}"/>
    <cellStyle name="0_BP-6131_Reports_2009_Q3 6 2 5 2" xfId="14733" xr:uid="{00000000-0005-0000-0000-00007D390000}"/>
    <cellStyle name="0_BP-6131_Reports_2009_Q3 6 2 6" xfId="14734" xr:uid="{00000000-0005-0000-0000-00007E390000}"/>
    <cellStyle name="0_BP-6131_Reports_2009_Q3 6 3" xfId="14735" xr:uid="{00000000-0005-0000-0000-00007F390000}"/>
    <cellStyle name="0_BP-6131_Reports_2009_Q3 6 3 2" xfId="14736" xr:uid="{00000000-0005-0000-0000-000080390000}"/>
    <cellStyle name="0_BP-6131_Reports_2009_Q3 6 3 2 2" xfId="14737" xr:uid="{00000000-0005-0000-0000-000081390000}"/>
    <cellStyle name="0_BP-6131_Reports_2009_Q3 6 3 3" xfId="14738" xr:uid="{00000000-0005-0000-0000-000082390000}"/>
    <cellStyle name="0_BP-6131_Reports_2009_Q3 6 3 3 2" xfId="14739" xr:uid="{00000000-0005-0000-0000-000083390000}"/>
    <cellStyle name="0_BP-6131_Reports_2009_Q3 6 3 4" xfId="14740" xr:uid="{00000000-0005-0000-0000-000084390000}"/>
    <cellStyle name="0_BP-6131_Reports_2009_Q3 6 4" xfId="14741" xr:uid="{00000000-0005-0000-0000-000085390000}"/>
    <cellStyle name="0_BP-6131_Reports_2009_Q3 6 4 2" xfId="14742" xr:uid="{00000000-0005-0000-0000-000086390000}"/>
    <cellStyle name="0_BP-6131_Reports_2009_Q3 6 4 2 2" xfId="14743" xr:uid="{00000000-0005-0000-0000-000087390000}"/>
    <cellStyle name="0_BP-6131_Reports_2009_Q3 6 4 3" xfId="14744" xr:uid="{00000000-0005-0000-0000-000088390000}"/>
    <cellStyle name="0_BP-6131_Reports_2009_Q3 6 4 3 2" xfId="14745" xr:uid="{00000000-0005-0000-0000-000089390000}"/>
    <cellStyle name="0_BP-6131_Reports_2009_Q3 6 4 4" xfId="14746" xr:uid="{00000000-0005-0000-0000-00008A390000}"/>
    <cellStyle name="0_BP-6131_Reports_2009_Q3 6 5" xfId="14747" xr:uid="{00000000-0005-0000-0000-00008B390000}"/>
    <cellStyle name="0_BP-6131_Reports_2009_Q3 6 5 2" xfId="14748" xr:uid="{00000000-0005-0000-0000-00008C390000}"/>
    <cellStyle name="0_BP-6131_Reports_2009_Q3 6 5 2 2" xfId="14749" xr:uid="{00000000-0005-0000-0000-00008D390000}"/>
    <cellStyle name="0_BP-6131_Reports_2009_Q3 6 5 3" xfId="14750" xr:uid="{00000000-0005-0000-0000-00008E390000}"/>
    <cellStyle name="0_BP-6131_Reports_2009_Q3 6 5 3 2" xfId="14751" xr:uid="{00000000-0005-0000-0000-00008F390000}"/>
    <cellStyle name="0_BP-6131_Reports_2009_Q3 6 5 4" xfId="14752" xr:uid="{00000000-0005-0000-0000-000090390000}"/>
    <cellStyle name="0_BP-6131_Reports_2009_Q3 6 6" xfId="14753" xr:uid="{00000000-0005-0000-0000-000091390000}"/>
    <cellStyle name="0_BP-6131_Reports_2009_Q3 6 6 2" xfId="14754" xr:uid="{00000000-0005-0000-0000-000092390000}"/>
    <cellStyle name="0_BP-6131_Reports_2009_Q3 6 7" xfId="14755" xr:uid="{00000000-0005-0000-0000-000093390000}"/>
    <cellStyle name="0_BP-6131_Reports_2009_Q3 6 7 2" xfId="14756" xr:uid="{00000000-0005-0000-0000-000094390000}"/>
    <cellStyle name="0_BP-6131_Reports_2009_Q3 6 8" xfId="14757" xr:uid="{00000000-0005-0000-0000-000095390000}"/>
    <cellStyle name="0_BP-6131_Reports_2009_Q3 60" xfId="14758" xr:uid="{00000000-0005-0000-0000-000096390000}"/>
    <cellStyle name="0_BP-6131_Reports_2009_Q3 61" xfId="14759" xr:uid="{00000000-0005-0000-0000-000097390000}"/>
    <cellStyle name="0_BP-6131_Reports_2009_Q3 62" xfId="14760" xr:uid="{00000000-0005-0000-0000-000098390000}"/>
    <cellStyle name="0_BP-6131_Reports_2009_Q3 63" xfId="14761" xr:uid="{00000000-0005-0000-0000-000099390000}"/>
    <cellStyle name="0_BP-6131_Reports_2009_Q3 64" xfId="14762" xr:uid="{00000000-0005-0000-0000-00009A390000}"/>
    <cellStyle name="0_BP-6131_Reports_2009_Q3 65" xfId="14763" xr:uid="{00000000-0005-0000-0000-00009B390000}"/>
    <cellStyle name="0_BP-6131_Reports_2009_Q3 66" xfId="14764" xr:uid="{00000000-0005-0000-0000-00009C390000}"/>
    <cellStyle name="0_BP-6131_Reports_2009_Q3 67" xfId="14765" xr:uid="{00000000-0005-0000-0000-00009D390000}"/>
    <cellStyle name="0_BP-6131_Reports_2009_Q3 68" xfId="14766" xr:uid="{00000000-0005-0000-0000-00009E390000}"/>
    <cellStyle name="0_BP-6131_Reports_2009_Q3 69" xfId="14767" xr:uid="{00000000-0005-0000-0000-00009F390000}"/>
    <cellStyle name="0_BP-6131_Reports_2009_Q3 7" xfId="14768" xr:uid="{00000000-0005-0000-0000-0000A0390000}"/>
    <cellStyle name="0_BP-6131_Reports_2009_Q3 7 2" xfId="14769" xr:uid="{00000000-0005-0000-0000-0000A1390000}"/>
    <cellStyle name="0_BP-6131_Reports_2009_Q3 7 2 2" xfId="14770" xr:uid="{00000000-0005-0000-0000-0000A2390000}"/>
    <cellStyle name="0_BP-6131_Reports_2009_Q3 7 2 2 2" xfId="14771" xr:uid="{00000000-0005-0000-0000-0000A3390000}"/>
    <cellStyle name="0_BP-6131_Reports_2009_Q3 7 2 3" xfId="14772" xr:uid="{00000000-0005-0000-0000-0000A4390000}"/>
    <cellStyle name="0_BP-6131_Reports_2009_Q3 7 2 3 2" xfId="14773" xr:uid="{00000000-0005-0000-0000-0000A5390000}"/>
    <cellStyle name="0_BP-6131_Reports_2009_Q3 7 2 4" xfId="14774" xr:uid="{00000000-0005-0000-0000-0000A6390000}"/>
    <cellStyle name="0_BP-6131_Reports_2009_Q3 7 3" xfId="14775" xr:uid="{00000000-0005-0000-0000-0000A7390000}"/>
    <cellStyle name="0_BP-6131_Reports_2009_Q3 7 3 2" xfId="14776" xr:uid="{00000000-0005-0000-0000-0000A8390000}"/>
    <cellStyle name="0_BP-6131_Reports_2009_Q3 7 3 2 2" xfId="14777" xr:uid="{00000000-0005-0000-0000-0000A9390000}"/>
    <cellStyle name="0_BP-6131_Reports_2009_Q3 7 3 3" xfId="14778" xr:uid="{00000000-0005-0000-0000-0000AA390000}"/>
    <cellStyle name="0_BP-6131_Reports_2009_Q3 7 3 3 2" xfId="14779" xr:uid="{00000000-0005-0000-0000-0000AB390000}"/>
    <cellStyle name="0_BP-6131_Reports_2009_Q3 7 3 4" xfId="14780" xr:uid="{00000000-0005-0000-0000-0000AC390000}"/>
    <cellStyle name="0_BP-6131_Reports_2009_Q3 7 4" xfId="14781" xr:uid="{00000000-0005-0000-0000-0000AD390000}"/>
    <cellStyle name="0_BP-6131_Reports_2009_Q3 7 4 2" xfId="14782" xr:uid="{00000000-0005-0000-0000-0000AE390000}"/>
    <cellStyle name="0_BP-6131_Reports_2009_Q3 7 5" xfId="14783" xr:uid="{00000000-0005-0000-0000-0000AF390000}"/>
    <cellStyle name="0_BP-6131_Reports_2009_Q3 7 5 2" xfId="14784" xr:uid="{00000000-0005-0000-0000-0000B0390000}"/>
    <cellStyle name="0_BP-6131_Reports_2009_Q3 7 6" xfId="14785" xr:uid="{00000000-0005-0000-0000-0000B1390000}"/>
    <cellStyle name="0_BP-6131_Reports_2009_Q3 70" xfId="14786" xr:uid="{00000000-0005-0000-0000-0000B2390000}"/>
    <cellStyle name="0_BP-6131_Reports_2009_Q3 71" xfId="14787" xr:uid="{00000000-0005-0000-0000-0000B3390000}"/>
    <cellStyle name="0_BP-6131_Reports_2009_Q3 72" xfId="14788" xr:uid="{00000000-0005-0000-0000-0000B4390000}"/>
    <cellStyle name="0_BP-6131_Reports_2009_Q3 73" xfId="14789" xr:uid="{00000000-0005-0000-0000-0000B5390000}"/>
    <cellStyle name="0_BP-6131_Reports_2009_Q3 74" xfId="14790" xr:uid="{00000000-0005-0000-0000-0000B6390000}"/>
    <cellStyle name="0_BP-6131_Reports_2009_Q3 75" xfId="14791" xr:uid="{00000000-0005-0000-0000-0000B7390000}"/>
    <cellStyle name="0_BP-6131_Reports_2009_Q3 76" xfId="14792" xr:uid="{00000000-0005-0000-0000-0000B8390000}"/>
    <cellStyle name="0_BP-6131_Reports_2009_Q3 77" xfId="14793" xr:uid="{00000000-0005-0000-0000-0000B9390000}"/>
    <cellStyle name="0_BP-6131_Reports_2009_Q3 78" xfId="14794" xr:uid="{00000000-0005-0000-0000-0000BA390000}"/>
    <cellStyle name="0_BP-6131_Reports_2009_Q3 79" xfId="14795" xr:uid="{00000000-0005-0000-0000-0000BB390000}"/>
    <cellStyle name="0_BP-6131_Reports_2009_Q3 8" xfId="14796" xr:uid="{00000000-0005-0000-0000-0000BC390000}"/>
    <cellStyle name="0_BP-6131_Reports_2009_Q3 8 2" xfId="14797" xr:uid="{00000000-0005-0000-0000-0000BD390000}"/>
    <cellStyle name="0_BP-6131_Reports_2009_Q3 8 2 2" xfId="14798" xr:uid="{00000000-0005-0000-0000-0000BE390000}"/>
    <cellStyle name="0_BP-6131_Reports_2009_Q3 8 2 2 2" xfId="14799" xr:uid="{00000000-0005-0000-0000-0000BF390000}"/>
    <cellStyle name="0_BP-6131_Reports_2009_Q3 8 2 3" xfId="14800" xr:uid="{00000000-0005-0000-0000-0000C0390000}"/>
    <cellStyle name="0_BP-6131_Reports_2009_Q3 8 2 3 2" xfId="14801" xr:uid="{00000000-0005-0000-0000-0000C1390000}"/>
    <cellStyle name="0_BP-6131_Reports_2009_Q3 8 2 4" xfId="14802" xr:uid="{00000000-0005-0000-0000-0000C2390000}"/>
    <cellStyle name="0_BP-6131_Reports_2009_Q3 8 3" xfId="14803" xr:uid="{00000000-0005-0000-0000-0000C3390000}"/>
    <cellStyle name="0_BP-6131_Reports_2009_Q3 8 3 2" xfId="14804" xr:uid="{00000000-0005-0000-0000-0000C4390000}"/>
    <cellStyle name="0_BP-6131_Reports_2009_Q3 8 3 2 2" xfId="14805" xr:uid="{00000000-0005-0000-0000-0000C5390000}"/>
    <cellStyle name="0_BP-6131_Reports_2009_Q3 8 3 3" xfId="14806" xr:uid="{00000000-0005-0000-0000-0000C6390000}"/>
    <cellStyle name="0_BP-6131_Reports_2009_Q3 8 3 3 2" xfId="14807" xr:uid="{00000000-0005-0000-0000-0000C7390000}"/>
    <cellStyle name="0_BP-6131_Reports_2009_Q3 8 3 4" xfId="14808" xr:uid="{00000000-0005-0000-0000-0000C8390000}"/>
    <cellStyle name="0_BP-6131_Reports_2009_Q3 8 4" xfId="14809" xr:uid="{00000000-0005-0000-0000-0000C9390000}"/>
    <cellStyle name="0_BP-6131_Reports_2009_Q3 8 4 2" xfId="14810" xr:uid="{00000000-0005-0000-0000-0000CA390000}"/>
    <cellStyle name="0_BP-6131_Reports_2009_Q3 8 5" xfId="14811" xr:uid="{00000000-0005-0000-0000-0000CB390000}"/>
    <cellStyle name="0_BP-6131_Reports_2009_Q3 8 5 2" xfId="14812" xr:uid="{00000000-0005-0000-0000-0000CC390000}"/>
    <cellStyle name="0_BP-6131_Reports_2009_Q3 8 6" xfId="14813" xr:uid="{00000000-0005-0000-0000-0000CD390000}"/>
    <cellStyle name="0_BP-6131_Reports_2009_Q3 9" xfId="14814" xr:uid="{00000000-0005-0000-0000-0000CE390000}"/>
    <cellStyle name="0_BP-6131_Reports_2009_Q3 9 2" xfId="14815" xr:uid="{00000000-0005-0000-0000-0000CF390000}"/>
    <cellStyle name="0_BP-6131_Reports_2009_Q3 9 2 2" xfId="14816" xr:uid="{00000000-0005-0000-0000-0000D0390000}"/>
    <cellStyle name="0_BP-6131_Reports_2009_Q3 9 3" xfId="14817" xr:uid="{00000000-0005-0000-0000-0000D1390000}"/>
    <cellStyle name="0_BP-6131_Reports_2009_Q3 9 3 2" xfId="14818" xr:uid="{00000000-0005-0000-0000-0000D2390000}"/>
    <cellStyle name="0_BP-6131_Reports_2009_Q3 9 4" xfId="14819" xr:uid="{00000000-0005-0000-0000-0000D3390000}"/>
    <cellStyle name="0_Capacity Utilisation_planned Manpower (26-07-08)" xfId="14820" xr:uid="{00000000-0005-0000-0000-0000D4390000}"/>
    <cellStyle name="0_Capacity Utilisation_planned Manpower (26-07-08) 10" xfId="14821" xr:uid="{00000000-0005-0000-0000-0000D5390000}"/>
    <cellStyle name="0_Capacity Utilisation_planned Manpower (26-07-08) 11" xfId="14822" xr:uid="{00000000-0005-0000-0000-0000D6390000}"/>
    <cellStyle name="0_Capacity Utilisation_planned Manpower (26-07-08) 12" xfId="14823" xr:uid="{00000000-0005-0000-0000-0000D7390000}"/>
    <cellStyle name="0_Capacity Utilisation_planned Manpower (26-07-08) 13" xfId="14824" xr:uid="{00000000-0005-0000-0000-0000D8390000}"/>
    <cellStyle name="0_Capacity Utilisation_planned Manpower (26-07-08) 14" xfId="14825" xr:uid="{00000000-0005-0000-0000-0000D9390000}"/>
    <cellStyle name="0_Capacity Utilisation_planned Manpower (26-07-08) 2" xfId="14826" xr:uid="{00000000-0005-0000-0000-0000DA390000}"/>
    <cellStyle name="0_Capacity Utilisation_planned Manpower (26-07-08) 2 10" xfId="14827" xr:uid="{00000000-0005-0000-0000-0000DB390000}"/>
    <cellStyle name="0_Capacity Utilisation_planned Manpower (26-07-08) 2 11" xfId="14828" xr:uid="{00000000-0005-0000-0000-0000DC390000}"/>
    <cellStyle name="0_Capacity Utilisation_planned Manpower (26-07-08) 2 12" xfId="14829" xr:uid="{00000000-0005-0000-0000-0000DD390000}"/>
    <cellStyle name="0_Capacity Utilisation_planned Manpower (26-07-08) 2 13" xfId="14830" xr:uid="{00000000-0005-0000-0000-0000DE390000}"/>
    <cellStyle name="0_Capacity Utilisation_planned Manpower (26-07-08) 2 2" xfId="14831" xr:uid="{00000000-0005-0000-0000-0000DF390000}"/>
    <cellStyle name="0_Capacity Utilisation_planned Manpower (26-07-08) 2 2 2" xfId="14832" xr:uid="{00000000-0005-0000-0000-0000E0390000}"/>
    <cellStyle name="0_Capacity Utilisation_planned Manpower (26-07-08) 2 2 2 2" xfId="14833" xr:uid="{00000000-0005-0000-0000-0000E1390000}"/>
    <cellStyle name="0_Capacity Utilisation_planned Manpower (26-07-08) 2 2 3" xfId="14834" xr:uid="{00000000-0005-0000-0000-0000E2390000}"/>
    <cellStyle name="0_Capacity Utilisation_planned Manpower (26-07-08) 2 3" xfId="14835" xr:uid="{00000000-0005-0000-0000-0000E3390000}"/>
    <cellStyle name="0_Capacity Utilisation_planned Manpower (26-07-08) 2 3 2" xfId="14836" xr:uid="{00000000-0005-0000-0000-0000E4390000}"/>
    <cellStyle name="0_Capacity Utilisation_planned Manpower (26-07-08) 2 3 2 2" xfId="14837" xr:uid="{00000000-0005-0000-0000-0000E5390000}"/>
    <cellStyle name="0_Capacity Utilisation_planned Manpower (26-07-08) 2 3 3" xfId="14838" xr:uid="{00000000-0005-0000-0000-0000E6390000}"/>
    <cellStyle name="0_Capacity Utilisation_planned Manpower (26-07-08) 2 4" xfId="14839" xr:uid="{00000000-0005-0000-0000-0000E7390000}"/>
    <cellStyle name="0_Capacity Utilisation_planned Manpower (26-07-08) 2 4 2" xfId="14840" xr:uid="{00000000-0005-0000-0000-0000E8390000}"/>
    <cellStyle name="0_Capacity Utilisation_planned Manpower (26-07-08) 2 4 2 2" xfId="14841" xr:uid="{00000000-0005-0000-0000-0000E9390000}"/>
    <cellStyle name="0_Capacity Utilisation_planned Manpower (26-07-08) 2 4 3" xfId="14842" xr:uid="{00000000-0005-0000-0000-0000EA390000}"/>
    <cellStyle name="0_Capacity Utilisation_planned Manpower (26-07-08) 2 5" xfId="14843" xr:uid="{00000000-0005-0000-0000-0000EB390000}"/>
    <cellStyle name="0_Capacity Utilisation_planned Manpower (26-07-08) 2 5 2" xfId="14844" xr:uid="{00000000-0005-0000-0000-0000EC390000}"/>
    <cellStyle name="0_Capacity Utilisation_planned Manpower (26-07-08) 2 6" xfId="14845" xr:uid="{00000000-0005-0000-0000-0000ED390000}"/>
    <cellStyle name="0_Capacity Utilisation_planned Manpower (26-07-08) 2 6 2" xfId="14846" xr:uid="{00000000-0005-0000-0000-0000EE390000}"/>
    <cellStyle name="0_Capacity Utilisation_planned Manpower (26-07-08) 2 7" xfId="14847" xr:uid="{00000000-0005-0000-0000-0000EF390000}"/>
    <cellStyle name="0_Capacity Utilisation_planned Manpower (26-07-08) 2 7 2" xfId="14848" xr:uid="{00000000-0005-0000-0000-0000F0390000}"/>
    <cellStyle name="0_Capacity Utilisation_planned Manpower (26-07-08) 2 8" xfId="14849" xr:uid="{00000000-0005-0000-0000-0000F1390000}"/>
    <cellStyle name="0_Capacity Utilisation_planned Manpower (26-07-08) 2 9" xfId="14850" xr:uid="{00000000-0005-0000-0000-0000F2390000}"/>
    <cellStyle name="0_Capacity Utilisation_planned Manpower (26-07-08) 3" xfId="14851" xr:uid="{00000000-0005-0000-0000-0000F3390000}"/>
    <cellStyle name="0_Capacity Utilisation_planned Manpower (26-07-08) 3 10" xfId="14852" xr:uid="{00000000-0005-0000-0000-0000F4390000}"/>
    <cellStyle name="0_Capacity Utilisation_planned Manpower (26-07-08) 3 11" xfId="14853" xr:uid="{00000000-0005-0000-0000-0000F5390000}"/>
    <cellStyle name="0_Capacity Utilisation_planned Manpower (26-07-08) 3 12" xfId="14854" xr:uid="{00000000-0005-0000-0000-0000F6390000}"/>
    <cellStyle name="0_Capacity Utilisation_planned Manpower (26-07-08) 3 2" xfId="14855" xr:uid="{00000000-0005-0000-0000-0000F7390000}"/>
    <cellStyle name="0_Capacity Utilisation_planned Manpower (26-07-08) 3 2 2" xfId="14856" xr:uid="{00000000-0005-0000-0000-0000F8390000}"/>
    <cellStyle name="0_Capacity Utilisation_planned Manpower (26-07-08) 3 3" xfId="14857" xr:uid="{00000000-0005-0000-0000-0000F9390000}"/>
    <cellStyle name="0_Capacity Utilisation_planned Manpower (26-07-08) 3 4" xfId="14858" xr:uid="{00000000-0005-0000-0000-0000FA390000}"/>
    <cellStyle name="0_Capacity Utilisation_planned Manpower (26-07-08) 3 5" xfId="14859" xr:uid="{00000000-0005-0000-0000-0000FB390000}"/>
    <cellStyle name="0_Capacity Utilisation_planned Manpower (26-07-08) 3 6" xfId="14860" xr:uid="{00000000-0005-0000-0000-0000FC390000}"/>
    <cellStyle name="0_Capacity Utilisation_planned Manpower (26-07-08) 3 7" xfId="14861" xr:uid="{00000000-0005-0000-0000-0000FD390000}"/>
    <cellStyle name="0_Capacity Utilisation_planned Manpower (26-07-08) 3 8" xfId="14862" xr:uid="{00000000-0005-0000-0000-0000FE390000}"/>
    <cellStyle name="0_Capacity Utilisation_planned Manpower (26-07-08) 3 9" xfId="14863" xr:uid="{00000000-0005-0000-0000-0000FF390000}"/>
    <cellStyle name="0_Capacity Utilisation_planned Manpower (26-07-08) 4" xfId="14864" xr:uid="{00000000-0005-0000-0000-0000003A0000}"/>
    <cellStyle name="0_Capacity Utilisation_planned Manpower (26-07-08) 4 2" xfId="14865" xr:uid="{00000000-0005-0000-0000-0000013A0000}"/>
    <cellStyle name="0_Capacity Utilisation_planned Manpower (26-07-08) 5" xfId="14866" xr:uid="{00000000-0005-0000-0000-0000023A0000}"/>
    <cellStyle name="0_Capacity Utilisation_planned Manpower (26-07-08) 6" xfId="14867" xr:uid="{00000000-0005-0000-0000-0000033A0000}"/>
    <cellStyle name="0_Capacity Utilisation_planned Manpower (26-07-08) 7" xfId="14868" xr:uid="{00000000-0005-0000-0000-0000043A0000}"/>
    <cellStyle name="0_Capacity Utilisation_planned Manpower (26-07-08) 8" xfId="14869" xr:uid="{00000000-0005-0000-0000-0000053A0000}"/>
    <cellStyle name="0_Capacity Utilisation_planned Manpower (26-07-08) 9" xfId="14870" xr:uid="{00000000-0005-0000-0000-0000063A0000}"/>
    <cellStyle name="0_Capacity Utilisation_planned Manpower (26-07-08)_4012_BP 2009 Rev.01" xfId="14871" xr:uid="{00000000-0005-0000-0000-0000073A0000}"/>
    <cellStyle name="0_Capacity Utilisation_planned Manpower (26-07-08)_4012_BP 2009 Rev.01 10" xfId="14872" xr:uid="{00000000-0005-0000-0000-0000083A0000}"/>
    <cellStyle name="0_Capacity Utilisation_planned Manpower (26-07-08)_4012_BP 2009 Rev.01 11" xfId="14873" xr:uid="{00000000-0005-0000-0000-0000093A0000}"/>
    <cellStyle name="0_Capacity Utilisation_planned Manpower (26-07-08)_4012_BP 2009 Rev.01 12" xfId="14874" xr:uid="{00000000-0005-0000-0000-00000A3A0000}"/>
    <cellStyle name="0_Capacity Utilisation_planned Manpower (26-07-08)_4012_BP 2009 Rev.01 13" xfId="14875" xr:uid="{00000000-0005-0000-0000-00000B3A0000}"/>
    <cellStyle name="0_Capacity Utilisation_planned Manpower (26-07-08)_4012_BP 2009 Rev.01 14" xfId="14876" xr:uid="{00000000-0005-0000-0000-00000C3A0000}"/>
    <cellStyle name="0_Capacity Utilisation_planned Manpower (26-07-08)_4012_BP 2009 Rev.01 2" xfId="14877" xr:uid="{00000000-0005-0000-0000-00000D3A0000}"/>
    <cellStyle name="0_Capacity Utilisation_planned Manpower (26-07-08)_4012_BP 2009 Rev.01 2 10" xfId="14878" xr:uid="{00000000-0005-0000-0000-00000E3A0000}"/>
    <cellStyle name="0_Capacity Utilisation_planned Manpower (26-07-08)_4012_BP 2009 Rev.01 2 11" xfId="14879" xr:uid="{00000000-0005-0000-0000-00000F3A0000}"/>
    <cellStyle name="0_Capacity Utilisation_planned Manpower (26-07-08)_4012_BP 2009 Rev.01 2 12" xfId="14880" xr:uid="{00000000-0005-0000-0000-0000103A0000}"/>
    <cellStyle name="0_Capacity Utilisation_planned Manpower (26-07-08)_4012_BP 2009 Rev.01 2 13" xfId="14881" xr:uid="{00000000-0005-0000-0000-0000113A0000}"/>
    <cellStyle name="0_Capacity Utilisation_planned Manpower (26-07-08)_4012_BP 2009 Rev.01 2 2" xfId="14882" xr:uid="{00000000-0005-0000-0000-0000123A0000}"/>
    <cellStyle name="0_Capacity Utilisation_planned Manpower (26-07-08)_4012_BP 2009 Rev.01 2 2 2" xfId="14883" xr:uid="{00000000-0005-0000-0000-0000133A0000}"/>
    <cellStyle name="0_Capacity Utilisation_planned Manpower (26-07-08)_4012_BP 2009 Rev.01 2 2 2 2" xfId="14884" xr:uid="{00000000-0005-0000-0000-0000143A0000}"/>
    <cellStyle name="0_Capacity Utilisation_planned Manpower (26-07-08)_4012_BP 2009 Rev.01 2 2 3" xfId="14885" xr:uid="{00000000-0005-0000-0000-0000153A0000}"/>
    <cellStyle name="0_Capacity Utilisation_planned Manpower (26-07-08)_4012_BP 2009 Rev.01 2 3" xfId="14886" xr:uid="{00000000-0005-0000-0000-0000163A0000}"/>
    <cellStyle name="0_Capacity Utilisation_planned Manpower (26-07-08)_4012_BP 2009 Rev.01 2 3 2" xfId="14887" xr:uid="{00000000-0005-0000-0000-0000173A0000}"/>
    <cellStyle name="0_Capacity Utilisation_planned Manpower (26-07-08)_4012_BP 2009 Rev.01 2 3 2 2" xfId="14888" xr:uid="{00000000-0005-0000-0000-0000183A0000}"/>
    <cellStyle name="0_Capacity Utilisation_planned Manpower (26-07-08)_4012_BP 2009 Rev.01 2 3 3" xfId="14889" xr:uid="{00000000-0005-0000-0000-0000193A0000}"/>
    <cellStyle name="0_Capacity Utilisation_planned Manpower (26-07-08)_4012_BP 2009 Rev.01 2 4" xfId="14890" xr:uid="{00000000-0005-0000-0000-00001A3A0000}"/>
    <cellStyle name="0_Capacity Utilisation_planned Manpower (26-07-08)_4012_BP 2009 Rev.01 2 4 2" xfId="14891" xr:uid="{00000000-0005-0000-0000-00001B3A0000}"/>
    <cellStyle name="0_Capacity Utilisation_planned Manpower (26-07-08)_4012_BP 2009 Rev.01 2 4 2 2" xfId="14892" xr:uid="{00000000-0005-0000-0000-00001C3A0000}"/>
    <cellStyle name="0_Capacity Utilisation_planned Manpower (26-07-08)_4012_BP 2009 Rev.01 2 4 3" xfId="14893" xr:uid="{00000000-0005-0000-0000-00001D3A0000}"/>
    <cellStyle name="0_Capacity Utilisation_planned Manpower (26-07-08)_4012_BP 2009 Rev.01 2 5" xfId="14894" xr:uid="{00000000-0005-0000-0000-00001E3A0000}"/>
    <cellStyle name="0_Capacity Utilisation_planned Manpower (26-07-08)_4012_BP 2009 Rev.01 2 5 2" xfId="14895" xr:uid="{00000000-0005-0000-0000-00001F3A0000}"/>
    <cellStyle name="0_Capacity Utilisation_planned Manpower (26-07-08)_4012_BP 2009 Rev.01 2 6" xfId="14896" xr:uid="{00000000-0005-0000-0000-0000203A0000}"/>
    <cellStyle name="0_Capacity Utilisation_planned Manpower (26-07-08)_4012_BP 2009 Rev.01 2 6 2" xfId="14897" xr:uid="{00000000-0005-0000-0000-0000213A0000}"/>
    <cellStyle name="0_Capacity Utilisation_planned Manpower (26-07-08)_4012_BP 2009 Rev.01 2 7" xfId="14898" xr:uid="{00000000-0005-0000-0000-0000223A0000}"/>
    <cellStyle name="0_Capacity Utilisation_planned Manpower (26-07-08)_4012_BP 2009 Rev.01 2 7 2" xfId="14899" xr:uid="{00000000-0005-0000-0000-0000233A0000}"/>
    <cellStyle name="0_Capacity Utilisation_planned Manpower (26-07-08)_4012_BP 2009 Rev.01 2 8" xfId="14900" xr:uid="{00000000-0005-0000-0000-0000243A0000}"/>
    <cellStyle name="0_Capacity Utilisation_planned Manpower (26-07-08)_4012_BP 2009 Rev.01 2 9" xfId="14901" xr:uid="{00000000-0005-0000-0000-0000253A0000}"/>
    <cellStyle name="0_Capacity Utilisation_planned Manpower (26-07-08)_4012_BP 2009 Rev.01 3" xfId="14902" xr:uid="{00000000-0005-0000-0000-0000263A0000}"/>
    <cellStyle name="0_Capacity Utilisation_planned Manpower (26-07-08)_4012_BP 2009 Rev.01 3 10" xfId="14903" xr:uid="{00000000-0005-0000-0000-0000273A0000}"/>
    <cellStyle name="0_Capacity Utilisation_planned Manpower (26-07-08)_4012_BP 2009 Rev.01 3 11" xfId="14904" xr:uid="{00000000-0005-0000-0000-0000283A0000}"/>
    <cellStyle name="0_Capacity Utilisation_planned Manpower (26-07-08)_4012_BP 2009 Rev.01 3 12" xfId="14905" xr:uid="{00000000-0005-0000-0000-0000293A0000}"/>
    <cellStyle name="0_Capacity Utilisation_planned Manpower (26-07-08)_4012_BP 2009 Rev.01 3 2" xfId="14906" xr:uid="{00000000-0005-0000-0000-00002A3A0000}"/>
    <cellStyle name="0_Capacity Utilisation_planned Manpower (26-07-08)_4012_BP 2009 Rev.01 3 2 2" xfId="14907" xr:uid="{00000000-0005-0000-0000-00002B3A0000}"/>
    <cellStyle name="0_Capacity Utilisation_planned Manpower (26-07-08)_4012_BP 2009 Rev.01 3 3" xfId="14908" xr:uid="{00000000-0005-0000-0000-00002C3A0000}"/>
    <cellStyle name="0_Capacity Utilisation_planned Manpower (26-07-08)_4012_BP 2009 Rev.01 3 4" xfId="14909" xr:uid="{00000000-0005-0000-0000-00002D3A0000}"/>
    <cellStyle name="0_Capacity Utilisation_planned Manpower (26-07-08)_4012_BP 2009 Rev.01 3 5" xfId="14910" xr:uid="{00000000-0005-0000-0000-00002E3A0000}"/>
    <cellStyle name="0_Capacity Utilisation_planned Manpower (26-07-08)_4012_BP 2009 Rev.01 3 6" xfId="14911" xr:uid="{00000000-0005-0000-0000-00002F3A0000}"/>
    <cellStyle name="0_Capacity Utilisation_planned Manpower (26-07-08)_4012_BP 2009 Rev.01 3 7" xfId="14912" xr:uid="{00000000-0005-0000-0000-0000303A0000}"/>
    <cellStyle name="0_Capacity Utilisation_planned Manpower (26-07-08)_4012_BP 2009 Rev.01 3 8" xfId="14913" xr:uid="{00000000-0005-0000-0000-0000313A0000}"/>
    <cellStyle name="0_Capacity Utilisation_planned Manpower (26-07-08)_4012_BP 2009 Rev.01 3 9" xfId="14914" xr:uid="{00000000-0005-0000-0000-0000323A0000}"/>
    <cellStyle name="0_Capacity Utilisation_planned Manpower (26-07-08)_4012_BP 2009 Rev.01 4" xfId="14915" xr:uid="{00000000-0005-0000-0000-0000333A0000}"/>
    <cellStyle name="0_Capacity Utilisation_planned Manpower (26-07-08)_4012_BP 2009 Rev.01 4 2" xfId="14916" xr:uid="{00000000-0005-0000-0000-0000343A0000}"/>
    <cellStyle name="0_Capacity Utilisation_planned Manpower (26-07-08)_4012_BP 2009 Rev.01 5" xfId="14917" xr:uid="{00000000-0005-0000-0000-0000353A0000}"/>
    <cellStyle name="0_Capacity Utilisation_planned Manpower (26-07-08)_4012_BP 2009 Rev.01 6" xfId="14918" xr:uid="{00000000-0005-0000-0000-0000363A0000}"/>
    <cellStyle name="0_Capacity Utilisation_planned Manpower (26-07-08)_4012_BP 2009 Rev.01 7" xfId="14919" xr:uid="{00000000-0005-0000-0000-0000373A0000}"/>
    <cellStyle name="0_Capacity Utilisation_planned Manpower (26-07-08)_4012_BP 2009 Rev.01 8" xfId="14920" xr:uid="{00000000-0005-0000-0000-0000383A0000}"/>
    <cellStyle name="0_Capacity Utilisation_planned Manpower (26-07-08)_4012_BP 2009 Rev.01 9" xfId="14921" xr:uid="{00000000-0005-0000-0000-0000393A0000}"/>
    <cellStyle name="0_Capacity Utilisation_planned Manpower (26-07-08)_BP 2009 Rev2- 40.4012" xfId="14922" xr:uid="{00000000-0005-0000-0000-00003A3A0000}"/>
    <cellStyle name="0_Capacity Utilisation_planned Manpower (26-07-08)_BP 2009 Rev2- 40.4012 10" xfId="14923" xr:uid="{00000000-0005-0000-0000-00003B3A0000}"/>
    <cellStyle name="0_Capacity Utilisation_planned Manpower (26-07-08)_BP 2009 Rev2- 40.4012 11" xfId="14924" xr:uid="{00000000-0005-0000-0000-00003C3A0000}"/>
    <cellStyle name="0_Capacity Utilisation_planned Manpower (26-07-08)_BP 2009 Rev2- 40.4012 12" xfId="14925" xr:uid="{00000000-0005-0000-0000-00003D3A0000}"/>
    <cellStyle name="0_Capacity Utilisation_planned Manpower (26-07-08)_BP 2009 Rev2- 40.4012 13" xfId="14926" xr:uid="{00000000-0005-0000-0000-00003E3A0000}"/>
    <cellStyle name="0_Capacity Utilisation_planned Manpower (26-07-08)_BP 2009 Rev2- 40.4012 14" xfId="14927" xr:uid="{00000000-0005-0000-0000-00003F3A0000}"/>
    <cellStyle name="0_Capacity Utilisation_planned Manpower (26-07-08)_BP 2009 Rev2- 40.4012 2" xfId="14928" xr:uid="{00000000-0005-0000-0000-0000403A0000}"/>
    <cellStyle name="0_Capacity Utilisation_planned Manpower (26-07-08)_BP 2009 Rev2- 40.4012 2 10" xfId="14929" xr:uid="{00000000-0005-0000-0000-0000413A0000}"/>
    <cellStyle name="0_Capacity Utilisation_planned Manpower (26-07-08)_BP 2009 Rev2- 40.4012 2 11" xfId="14930" xr:uid="{00000000-0005-0000-0000-0000423A0000}"/>
    <cellStyle name="0_Capacity Utilisation_planned Manpower (26-07-08)_BP 2009 Rev2- 40.4012 2 12" xfId="14931" xr:uid="{00000000-0005-0000-0000-0000433A0000}"/>
    <cellStyle name="0_Capacity Utilisation_planned Manpower (26-07-08)_BP 2009 Rev2- 40.4012 2 13" xfId="14932" xr:uid="{00000000-0005-0000-0000-0000443A0000}"/>
    <cellStyle name="0_Capacity Utilisation_planned Manpower (26-07-08)_BP 2009 Rev2- 40.4012 2 2" xfId="14933" xr:uid="{00000000-0005-0000-0000-0000453A0000}"/>
    <cellStyle name="0_Capacity Utilisation_planned Manpower (26-07-08)_BP 2009 Rev2- 40.4012 2 2 2" xfId="14934" xr:uid="{00000000-0005-0000-0000-0000463A0000}"/>
    <cellStyle name="0_Capacity Utilisation_planned Manpower (26-07-08)_BP 2009 Rev2- 40.4012 2 2 2 2" xfId="14935" xr:uid="{00000000-0005-0000-0000-0000473A0000}"/>
    <cellStyle name="0_Capacity Utilisation_planned Manpower (26-07-08)_BP 2009 Rev2- 40.4012 2 2 3" xfId="14936" xr:uid="{00000000-0005-0000-0000-0000483A0000}"/>
    <cellStyle name="0_Capacity Utilisation_planned Manpower (26-07-08)_BP 2009 Rev2- 40.4012 2 3" xfId="14937" xr:uid="{00000000-0005-0000-0000-0000493A0000}"/>
    <cellStyle name="0_Capacity Utilisation_planned Manpower (26-07-08)_BP 2009 Rev2- 40.4012 2 3 2" xfId="14938" xr:uid="{00000000-0005-0000-0000-00004A3A0000}"/>
    <cellStyle name="0_Capacity Utilisation_planned Manpower (26-07-08)_BP 2009 Rev2- 40.4012 2 3 2 2" xfId="14939" xr:uid="{00000000-0005-0000-0000-00004B3A0000}"/>
    <cellStyle name="0_Capacity Utilisation_planned Manpower (26-07-08)_BP 2009 Rev2- 40.4012 2 3 3" xfId="14940" xr:uid="{00000000-0005-0000-0000-00004C3A0000}"/>
    <cellStyle name="0_Capacity Utilisation_planned Manpower (26-07-08)_BP 2009 Rev2- 40.4012 2 4" xfId="14941" xr:uid="{00000000-0005-0000-0000-00004D3A0000}"/>
    <cellStyle name="0_Capacity Utilisation_planned Manpower (26-07-08)_BP 2009 Rev2- 40.4012 2 4 2" xfId="14942" xr:uid="{00000000-0005-0000-0000-00004E3A0000}"/>
    <cellStyle name="0_Capacity Utilisation_planned Manpower (26-07-08)_BP 2009 Rev2- 40.4012 2 4 2 2" xfId="14943" xr:uid="{00000000-0005-0000-0000-00004F3A0000}"/>
    <cellStyle name="0_Capacity Utilisation_planned Manpower (26-07-08)_BP 2009 Rev2- 40.4012 2 4 3" xfId="14944" xr:uid="{00000000-0005-0000-0000-0000503A0000}"/>
    <cellStyle name="0_Capacity Utilisation_planned Manpower (26-07-08)_BP 2009 Rev2- 40.4012 2 5" xfId="14945" xr:uid="{00000000-0005-0000-0000-0000513A0000}"/>
    <cellStyle name="0_Capacity Utilisation_planned Manpower (26-07-08)_BP 2009 Rev2- 40.4012 2 5 2" xfId="14946" xr:uid="{00000000-0005-0000-0000-0000523A0000}"/>
    <cellStyle name="0_Capacity Utilisation_planned Manpower (26-07-08)_BP 2009 Rev2- 40.4012 2 6" xfId="14947" xr:uid="{00000000-0005-0000-0000-0000533A0000}"/>
    <cellStyle name="0_Capacity Utilisation_planned Manpower (26-07-08)_BP 2009 Rev2- 40.4012 2 6 2" xfId="14948" xr:uid="{00000000-0005-0000-0000-0000543A0000}"/>
    <cellStyle name="0_Capacity Utilisation_planned Manpower (26-07-08)_BP 2009 Rev2- 40.4012 2 7" xfId="14949" xr:uid="{00000000-0005-0000-0000-0000553A0000}"/>
    <cellStyle name="0_Capacity Utilisation_planned Manpower (26-07-08)_BP 2009 Rev2- 40.4012 2 7 2" xfId="14950" xr:uid="{00000000-0005-0000-0000-0000563A0000}"/>
    <cellStyle name="0_Capacity Utilisation_planned Manpower (26-07-08)_BP 2009 Rev2- 40.4012 2 8" xfId="14951" xr:uid="{00000000-0005-0000-0000-0000573A0000}"/>
    <cellStyle name="0_Capacity Utilisation_planned Manpower (26-07-08)_BP 2009 Rev2- 40.4012 2 9" xfId="14952" xr:uid="{00000000-0005-0000-0000-0000583A0000}"/>
    <cellStyle name="0_Capacity Utilisation_planned Manpower (26-07-08)_BP 2009 Rev2- 40.4012 3" xfId="14953" xr:uid="{00000000-0005-0000-0000-0000593A0000}"/>
    <cellStyle name="0_Capacity Utilisation_planned Manpower (26-07-08)_BP 2009 Rev2- 40.4012 3 10" xfId="14954" xr:uid="{00000000-0005-0000-0000-00005A3A0000}"/>
    <cellStyle name="0_Capacity Utilisation_planned Manpower (26-07-08)_BP 2009 Rev2- 40.4012 3 11" xfId="14955" xr:uid="{00000000-0005-0000-0000-00005B3A0000}"/>
    <cellStyle name="0_Capacity Utilisation_planned Manpower (26-07-08)_BP 2009 Rev2- 40.4012 3 12" xfId="14956" xr:uid="{00000000-0005-0000-0000-00005C3A0000}"/>
    <cellStyle name="0_Capacity Utilisation_planned Manpower (26-07-08)_BP 2009 Rev2- 40.4012 3 2" xfId="14957" xr:uid="{00000000-0005-0000-0000-00005D3A0000}"/>
    <cellStyle name="0_Capacity Utilisation_planned Manpower (26-07-08)_BP 2009 Rev2- 40.4012 3 2 2" xfId="14958" xr:uid="{00000000-0005-0000-0000-00005E3A0000}"/>
    <cellStyle name="0_Capacity Utilisation_planned Manpower (26-07-08)_BP 2009 Rev2- 40.4012 3 3" xfId="14959" xr:uid="{00000000-0005-0000-0000-00005F3A0000}"/>
    <cellStyle name="0_Capacity Utilisation_planned Manpower (26-07-08)_BP 2009 Rev2- 40.4012 3 4" xfId="14960" xr:uid="{00000000-0005-0000-0000-0000603A0000}"/>
    <cellStyle name="0_Capacity Utilisation_planned Manpower (26-07-08)_BP 2009 Rev2- 40.4012 3 5" xfId="14961" xr:uid="{00000000-0005-0000-0000-0000613A0000}"/>
    <cellStyle name="0_Capacity Utilisation_planned Manpower (26-07-08)_BP 2009 Rev2- 40.4012 3 6" xfId="14962" xr:uid="{00000000-0005-0000-0000-0000623A0000}"/>
    <cellStyle name="0_Capacity Utilisation_planned Manpower (26-07-08)_BP 2009 Rev2- 40.4012 3 7" xfId="14963" xr:uid="{00000000-0005-0000-0000-0000633A0000}"/>
    <cellStyle name="0_Capacity Utilisation_planned Manpower (26-07-08)_BP 2009 Rev2- 40.4012 3 8" xfId="14964" xr:uid="{00000000-0005-0000-0000-0000643A0000}"/>
    <cellStyle name="0_Capacity Utilisation_planned Manpower (26-07-08)_BP 2009 Rev2- 40.4012 3 9" xfId="14965" xr:uid="{00000000-0005-0000-0000-0000653A0000}"/>
    <cellStyle name="0_Capacity Utilisation_planned Manpower (26-07-08)_BP 2009 Rev2- 40.4012 4" xfId="14966" xr:uid="{00000000-0005-0000-0000-0000663A0000}"/>
    <cellStyle name="0_Capacity Utilisation_planned Manpower (26-07-08)_BP 2009 Rev2- 40.4012 4 2" xfId="14967" xr:uid="{00000000-0005-0000-0000-0000673A0000}"/>
    <cellStyle name="0_Capacity Utilisation_planned Manpower (26-07-08)_BP 2009 Rev2- 40.4012 5" xfId="14968" xr:uid="{00000000-0005-0000-0000-0000683A0000}"/>
    <cellStyle name="0_Capacity Utilisation_planned Manpower (26-07-08)_BP 2009 Rev2- 40.4012 6" xfId="14969" xr:uid="{00000000-0005-0000-0000-0000693A0000}"/>
    <cellStyle name="0_Capacity Utilisation_planned Manpower (26-07-08)_BP 2009 Rev2- 40.4012 7" xfId="14970" xr:uid="{00000000-0005-0000-0000-00006A3A0000}"/>
    <cellStyle name="0_Capacity Utilisation_planned Manpower (26-07-08)_BP 2009 Rev2- 40.4012 8" xfId="14971" xr:uid="{00000000-0005-0000-0000-00006B3A0000}"/>
    <cellStyle name="0_Capacity Utilisation_planned Manpower (26-07-08)_BP 2009 Rev2- 40.4012 9" xfId="14972" xr:uid="{00000000-0005-0000-0000-00006C3A0000}"/>
    <cellStyle name="0_Capacity Utilisation_planned Manpower (26-07-08)_Risk &amp; Mitigation" xfId="14973" xr:uid="{00000000-0005-0000-0000-00006D3A0000}"/>
    <cellStyle name="0_Capacity Utilisation_planned Manpower (26-07-08)_Risk &amp; Mitigation 10" xfId="14974" xr:uid="{00000000-0005-0000-0000-00006E3A0000}"/>
    <cellStyle name="0_Capacity Utilisation_planned Manpower (26-07-08)_Risk &amp; Mitigation 11" xfId="14975" xr:uid="{00000000-0005-0000-0000-00006F3A0000}"/>
    <cellStyle name="0_Capacity Utilisation_planned Manpower (26-07-08)_Risk &amp; Mitigation 12" xfId="14976" xr:uid="{00000000-0005-0000-0000-0000703A0000}"/>
    <cellStyle name="0_Capacity Utilisation_planned Manpower (26-07-08)_Risk &amp; Mitigation 13" xfId="14977" xr:uid="{00000000-0005-0000-0000-0000713A0000}"/>
    <cellStyle name="0_Capacity Utilisation_planned Manpower (26-07-08)_Risk &amp; Mitigation 14" xfId="14978" xr:uid="{00000000-0005-0000-0000-0000723A0000}"/>
    <cellStyle name="0_Capacity Utilisation_planned Manpower (26-07-08)_Risk &amp; Mitigation 2" xfId="14979" xr:uid="{00000000-0005-0000-0000-0000733A0000}"/>
    <cellStyle name="0_Capacity Utilisation_planned Manpower (26-07-08)_Risk &amp; Mitigation 2 10" xfId="14980" xr:uid="{00000000-0005-0000-0000-0000743A0000}"/>
    <cellStyle name="0_Capacity Utilisation_planned Manpower (26-07-08)_Risk &amp; Mitigation 2 11" xfId="14981" xr:uid="{00000000-0005-0000-0000-0000753A0000}"/>
    <cellStyle name="0_Capacity Utilisation_planned Manpower (26-07-08)_Risk &amp; Mitigation 2 12" xfId="14982" xr:uid="{00000000-0005-0000-0000-0000763A0000}"/>
    <cellStyle name="0_Capacity Utilisation_planned Manpower (26-07-08)_Risk &amp; Mitigation 2 13" xfId="14983" xr:uid="{00000000-0005-0000-0000-0000773A0000}"/>
    <cellStyle name="0_Capacity Utilisation_planned Manpower (26-07-08)_Risk &amp; Mitigation 2 2" xfId="14984" xr:uid="{00000000-0005-0000-0000-0000783A0000}"/>
    <cellStyle name="0_Capacity Utilisation_planned Manpower (26-07-08)_Risk &amp; Mitigation 2 2 2" xfId="14985" xr:uid="{00000000-0005-0000-0000-0000793A0000}"/>
    <cellStyle name="0_Capacity Utilisation_planned Manpower (26-07-08)_Risk &amp; Mitigation 2 2 2 2" xfId="14986" xr:uid="{00000000-0005-0000-0000-00007A3A0000}"/>
    <cellStyle name="0_Capacity Utilisation_planned Manpower (26-07-08)_Risk &amp; Mitigation 2 2 3" xfId="14987" xr:uid="{00000000-0005-0000-0000-00007B3A0000}"/>
    <cellStyle name="0_Capacity Utilisation_planned Manpower (26-07-08)_Risk &amp; Mitigation 2 3" xfId="14988" xr:uid="{00000000-0005-0000-0000-00007C3A0000}"/>
    <cellStyle name="0_Capacity Utilisation_planned Manpower (26-07-08)_Risk &amp; Mitigation 2 3 2" xfId="14989" xr:uid="{00000000-0005-0000-0000-00007D3A0000}"/>
    <cellStyle name="0_Capacity Utilisation_planned Manpower (26-07-08)_Risk &amp; Mitigation 2 3 2 2" xfId="14990" xr:uid="{00000000-0005-0000-0000-00007E3A0000}"/>
    <cellStyle name="0_Capacity Utilisation_planned Manpower (26-07-08)_Risk &amp; Mitigation 2 3 3" xfId="14991" xr:uid="{00000000-0005-0000-0000-00007F3A0000}"/>
    <cellStyle name="0_Capacity Utilisation_planned Manpower (26-07-08)_Risk &amp; Mitigation 2 4" xfId="14992" xr:uid="{00000000-0005-0000-0000-0000803A0000}"/>
    <cellStyle name="0_Capacity Utilisation_planned Manpower (26-07-08)_Risk &amp; Mitigation 2 4 2" xfId="14993" xr:uid="{00000000-0005-0000-0000-0000813A0000}"/>
    <cellStyle name="0_Capacity Utilisation_planned Manpower (26-07-08)_Risk &amp; Mitigation 2 4 2 2" xfId="14994" xr:uid="{00000000-0005-0000-0000-0000823A0000}"/>
    <cellStyle name="0_Capacity Utilisation_planned Manpower (26-07-08)_Risk &amp; Mitigation 2 4 3" xfId="14995" xr:uid="{00000000-0005-0000-0000-0000833A0000}"/>
    <cellStyle name="0_Capacity Utilisation_planned Manpower (26-07-08)_Risk &amp; Mitigation 2 5" xfId="14996" xr:uid="{00000000-0005-0000-0000-0000843A0000}"/>
    <cellStyle name="0_Capacity Utilisation_planned Manpower (26-07-08)_Risk &amp; Mitigation 2 5 2" xfId="14997" xr:uid="{00000000-0005-0000-0000-0000853A0000}"/>
    <cellStyle name="0_Capacity Utilisation_planned Manpower (26-07-08)_Risk &amp; Mitigation 2 6" xfId="14998" xr:uid="{00000000-0005-0000-0000-0000863A0000}"/>
    <cellStyle name="0_Capacity Utilisation_planned Manpower (26-07-08)_Risk &amp; Mitigation 2 6 2" xfId="14999" xr:uid="{00000000-0005-0000-0000-0000873A0000}"/>
    <cellStyle name="0_Capacity Utilisation_planned Manpower (26-07-08)_Risk &amp; Mitigation 2 7" xfId="15000" xr:uid="{00000000-0005-0000-0000-0000883A0000}"/>
    <cellStyle name="0_Capacity Utilisation_planned Manpower (26-07-08)_Risk &amp; Mitigation 2 7 2" xfId="15001" xr:uid="{00000000-0005-0000-0000-0000893A0000}"/>
    <cellStyle name="0_Capacity Utilisation_planned Manpower (26-07-08)_Risk &amp; Mitigation 2 8" xfId="15002" xr:uid="{00000000-0005-0000-0000-00008A3A0000}"/>
    <cellStyle name="0_Capacity Utilisation_planned Manpower (26-07-08)_Risk &amp; Mitigation 2 9" xfId="15003" xr:uid="{00000000-0005-0000-0000-00008B3A0000}"/>
    <cellStyle name="0_Capacity Utilisation_planned Manpower (26-07-08)_Risk &amp; Mitigation 3" xfId="15004" xr:uid="{00000000-0005-0000-0000-00008C3A0000}"/>
    <cellStyle name="0_Capacity Utilisation_planned Manpower (26-07-08)_Risk &amp; Mitigation 3 10" xfId="15005" xr:uid="{00000000-0005-0000-0000-00008D3A0000}"/>
    <cellStyle name="0_Capacity Utilisation_planned Manpower (26-07-08)_Risk &amp; Mitigation 3 11" xfId="15006" xr:uid="{00000000-0005-0000-0000-00008E3A0000}"/>
    <cellStyle name="0_Capacity Utilisation_planned Manpower (26-07-08)_Risk &amp; Mitigation 3 12" xfId="15007" xr:uid="{00000000-0005-0000-0000-00008F3A0000}"/>
    <cellStyle name="0_Capacity Utilisation_planned Manpower (26-07-08)_Risk &amp; Mitigation 3 2" xfId="15008" xr:uid="{00000000-0005-0000-0000-0000903A0000}"/>
    <cellStyle name="0_Capacity Utilisation_planned Manpower (26-07-08)_Risk &amp; Mitigation 3 2 2" xfId="15009" xr:uid="{00000000-0005-0000-0000-0000913A0000}"/>
    <cellStyle name="0_Capacity Utilisation_planned Manpower (26-07-08)_Risk &amp; Mitigation 3 3" xfId="15010" xr:uid="{00000000-0005-0000-0000-0000923A0000}"/>
    <cellStyle name="0_Capacity Utilisation_planned Manpower (26-07-08)_Risk &amp; Mitigation 3 4" xfId="15011" xr:uid="{00000000-0005-0000-0000-0000933A0000}"/>
    <cellStyle name="0_Capacity Utilisation_planned Manpower (26-07-08)_Risk &amp; Mitigation 3 5" xfId="15012" xr:uid="{00000000-0005-0000-0000-0000943A0000}"/>
    <cellStyle name="0_Capacity Utilisation_planned Manpower (26-07-08)_Risk &amp; Mitigation 3 6" xfId="15013" xr:uid="{00000000-0005-0000-0000-0000953A0000}"/>
    <cellStyle name="0_Capacity Utilisation_planned Manpower (26-07-08)_Risk &amp; Mitigation 3 7" xfId="15014" xr:uid="{00000000-0005-0000-0000-0000963A0000}"/>
    <cellStyle name="0_Capacity Utilisation_planned Manpower (26-07-08)_Risk &amp; Mitigation 3 8" xfId="15015" xr:uid="{00000000-0005-0000-0000-0000973A0000}"/>
    <cellStyle name="0_Capacity Utilisation_planned Manpower (26-07-08)_Risk &amp; Mitigation 3 9" xfId="15016" xr:uid="{00000000-0005-0000-0000-0000983A0000}"/>
    <cellStyle name="0_Capacity Utilisation_planned Manpower (26-07-08)_Risk &amp; Mitigation 4" xfId="15017" xr:uid="{00000000-0005-0000-0000-0000993A0000}"/>
    <cellStyle name="0_Capacity Utilisation_planned Manpower (26-07-08)_Risk &amp; Mitigation 4 2" xfId="15018" xr:uid="{00000000-0005-0000-0000-00009A3A0000}"/>
    <cellStyle name="0_Capacity Utilisation_planned Manpower (26-07-08)_Risk &amp; Mitigation 5" xfId="15019" xr:uid="{00000000-0005-0000-0000-00009B3A0000}"/>
    <cellStyle name="0_Capacity Utilisation_planned Manpower (26-07-08)_Risk &amp; Mitigation 6" xfId="15020" xr:uid="{00000000-0005-0000-0000-00009C3A0000}"/>
    <cellStyle name="0_Capacity Utilisation_planned Manpower (26-07-08)_Risk &amp; Mitigation 7" xfId="15021" xr:uid="{00000000-0005-0000-0000-00009D3A0000}"/>
    <cellStyle name="0_Capacity Utilisation_planned Manpower (26-07-08)_Risk &amp; Mitigation 8" xfId="15022" xr:uid="{00000000-0005-0000-0000-00009E3A0000}"/>
    <cellStyle name="0_Capacity Utilisation_planned Manpower (26-07-08)_Risk &amp; Mitigation 9" xfId="15023" xr:uid="{00000000-0005-0000-0000-00009F3A0000}"/>
    <cellStyle name="0_capex_Hasik_Shuwaimiyah_6118" xfId="15024" xr:uid="{00000000-0005-0000-0000-0000A03A0000}"/>
    <cellStyle name="0_capex_Hasik_Shuwaimiyah_6118 10" xfId="15025" xr:uid="{00000000-0005-0000-0000-0000A13A0000}"/>
    <cellStyle name="0_capex_Hasik_Shuwaimiyah_6118 10 2" xfId="15026" xr:uid="{00000000-0005-0000-0000-0000A23A0000}"/>
    <cellStyle name="0_capex_Hasik_Shuwaimiyah_6118 10 2 2" xfId="15027" xr:uid="{00000000-0005-0000-0000-0000A33A0000}"/>
    <cellStyle name="0_capex_Hasik_Shuwaimiyah_6118 10 3" xfId="15028" xr:uid="{00000000-0005-0000-0000-0000A43A0000}"/>
    <cellStyle name="0_capex_Hasik_Shuwaimiyah_6118 10 3 2" xfId="15029" xr:uid="{00000000-0005-0000-0000-0000A53A0000}"/>
    <cellStyle name="0_capex_Hasik_Shuwaimiyah_6118 10 4" xfId="15030" xr:uid="{00000000-0005-0000-0000-0000A63A0000}"/>
    <cellStyle name="0_capex_Hasik_Shuwaimiyah_6118 11" xfId="15031" xr:uid="{00000000-0005-0000-0000-0000A73A0000}"/>
    <cellStyle name="0_capex_Hasik_Shuwaimiyah_6118 11 2" xfId="15032" xr:uid="{00000000-0005-0000-0000-0000A83A0000}"/>
    <cellStyle name="0_capex_Hasik_Shuwaimiyah_6118 11 2 2" xfId="15033" xr:uid="{00000000-0005-0000-0000-0000A93A0000}"/>
    <cellStyle name="0_capex_Hasik_Shuwaimiyah_6118 11 3" xfId="15034" xr:uid="{00000000-0005-0000-0000-0000AA3A0000}"/>
    <cellStyle name="0_capex_Hasik_Shuwaimiyah_6118 11 3 2" xfId="15035" xr:uid="{00000000-0005-0000-0000-0000AB3A0000}"/>
    <cellStyle name="0_capex_Hasik_Shuwaimiyah_6118 11 4" xfId="15036" xr:uid="{00000000-0005-0000-0000-0000AC3A0000}"/>
    <cellStyle name="0_capex_Hasik_Shuwaimiyah_6118 12" xfId="15037" xr:uid="{00000000-0005-0000-0000-0000AD3A0000}"/>
    <cellStyle name="0_capex_Hasik_Shuwaimiyah_6118 12 2" xfId="15038" xr:uid="{00000000-0005-0000-0000-0000AE3A0000}"/>
    <cellStyle name="0_capex_Hasik_Shuwaimiyah_6118 13" xfId="15039" xr:uid="{00000000-0005-0000-0000-0000AF3A0000}"/>
    <cellStyle name="0_capex_Hasik_Shuwaimiyah_6118 13 2" xfId="15040" xr:uid="{00000000-0005-0000-0000-0000B03A0000}"/>
    <cellStyle name="0_capex_Hasik_Shuwaimiyah_6118 14" xfId="15041" xr:uid="{00000000-0005-0000-0000-0000B13A0000}"/>
    <cellStyle name="0_capex_Hasik_Shuwaimiyah_6118 14 2" xfId="15042" xr:uid="{00000000-0005-0000-0000-0000B23A0000}"/>
    <cellStyle name="0_capex_Hasik_Shuwaimiyah_6118 15" xfId="15043" xr:uid="{00000000-0005-0000-0000-0000B33A0000}"/>
    <cellStyle name="0_capex_Hasik_Shuwaimiyah_6118 16" xfId="15044" xr:uid="{00000000-0005-0000-0000-0000B43A0000}"/>
    <cellStyle name="0_capex_Hasik_Shuwaimiyah_6118 17" xfId="15045" xr:uid="{00000000-0005-0000-0000-0000B53A0000}"/>
    <cellStyle name="0_capex_Hasik_Shuwaimiyah_6118 18" xfId="15046" xr:uid="{00000000-0005-0000-0000-0000B63A0000}"/>
    <cellStyle name="0_capex_Hasik_Shuwaimiyah_6118 19" xfId="15047" xr:uid="{00000000-0005-0000-0000-0000B73A0000}"/>
    <cellStyle name="0_capex_Hasik_Shuwaimiyah_6118 2" xfId="15048" xr:uid="{00000000-0005-0000-0000-0000B83A0000}"/>
    <cellStyle name="0_capex_Hasik_Shuwaimiyah_6118 2 10" xfId="15049" xr:uid="{00000000-0005-0000-0000-0000B93A0000}"/>
    <cellStyle name="0_capex_Hasik_Shuwaimiyah_6118 2 10 2" xfId="15050" xr:uid="{00000000-0005-0000-0000-0000BA3A0000}"/>
    <cellStyle name="0_capex_Hasik_Shuwaimiyah_6118 2 10 2 2" xfId="15051" xr:uid="{00000000-0005-0000-0000-0000BB3A0000}"/>
    <cellStyle name="0_capex_Hasik_Shuwaimiyah_6118 2 10 3" xfId="15052" xr:uid="{00000000-0005-0000-0000-0000BC3A0000}"/>
    <cellStyle name="0_capex_Hasik_Shuwaimiyah_6118 2 10 3 2" xfId="15053" xr:uid="{00000000-0005-0000-0000-0000BD3A0000}"/>
    <cellStyle name="0_capex_Hasik_Shuwaimiyah_6118 2 10 4" xfId="15054" xr:uid="{00000000-0005-0000-0000-0000BE3A0000}"/>
    <cellStyle name="0_capex_Hasik_Shuwaimiyah_6118 2 11" xfId="15055" xr:uid="{00000000-0005-0000-0000-0000BF3A0000}"/>
    <cellStyle name="0_capex_Hasik_Shuwaimiyah_6118 2 11 2" xfId="15056" xr:uid="{00000000-0005-0000-0000-0000C03A0000}"/>
    <cellStyle name="0_capex_Hasik_Shuwaimiyah_6118 2 12" xfId="15057" xr:uid="{00000000-0005-0000-0000-0000C13A0000}"/>
    <cellStyle name="0_capex_Hasik_Shuwaimiyah_6118 2 12 2" xfId="15058" xr:uid="{00000000-0005-0000-0000-0000C23A0000}"/>
    <cellStyle name="0_capex_Hasik_Shuwaimiyah_6118 2 13" xfId="15059" xr:uid="{00000000-0005-0000-0000-0000C33A0000}"/>
    <cellStyle name="0_capex_Hasik_Shuwaimiyah_6118 2 14" xfId="15060" xr:uid="{00000000-0005-0000-0000-0000C43A0000}"/>
    <cellStyle name="0_capex_Hasik_Shuwaimiyah_6118 2 2" xfId="15061" xr:uid="{00000000-0005-0000-0000-0000C53A0000}"/>
    <cellStyle name="0_capex_Hasik_Shuwaimiyah_6118 2 2 10" xfId="15062" xr:uid="{00000000-0005-0000-0000-0000C63A0000}"/>
    <cellStyle name="0_capex_Hasik_Shuwaimiyah_6118 2 2 11" xfId="15063" xr:uid="{00000000-0005-0000-0000-0000C73A0000}"/>
    <cellStyle name="0_capex_Hasik_Shuwaimiyah_6118 2 2 12" xfId="15064" xr:uid="{00000000-0005-0000-0000-0000C83A0000}"/>
    <cellStyle name="0_capex_Hasik_Shuwaimiyah_6118 2 2 13" xfId="15065" xr:uid="{00000000-0005-0000-0000-0000C93A0000}"/>
    <cellStyle name="0_capex_Hasik_Shuwaimiyah_6118 2 2 2" xfId="15066" xr:uid="{00000000-0005-0000-0000-0000CA3A0000}"/>
    <cellStyle name="0_capex_Hasik_Shuwaimiyah_6118 2 2 2 10" xfId="15067" xr:uid="{00000000-0005-0000-0000-0000CB3A0000}"/>
    <cellStyle name="0_capex_Hasik_Shuwaimiyah_6118 2 2 2 11" xfId="15068" xr:uid="{00000000-0005-0000-0000-0000CC3A0000}"/>
    <cellStyle name="0_capex_Hasik_Shuwaimiyah_6118 2 2 2 12" xfId="15069" xr:uid="{00000000-0005-0000-0000-0000CD3A0000}"/>
    <cellStyle name="0_capex_Hasik_Shuwaimiyah_6118 2 2 2 2" xfId="15070" xr:uid="{00000000-0005-0000-0000-0000CE3A0000}"/>
    <cellStyle name="0_capex_Hasik_Shuwaimiyah_6118 2 2 2 2 2" xfId="15071" xr:uid="{00000000-0005-0000-0000-0000CF3A0000}"/>
    <cellStyle name="0_capex_Hasik_Shuwaimiyah_6118 2 2 2 2 2 2" xfId="15072" xr:uid="{00000000-0005-0000-0000-0000D03A0000}"/>
    <cellStyle name="0_capex_Hasik_Shuwaimiyah_6118 2 2 2 2 3" xfId="15073" xr:uid="{00000000-0005-0000-0000-0000D13A0000}"/>
    <cellStyle name="0_capex_Hasik_Shuwaimiyah_6118 2 2 2 2 3 2" xfId="15074" xr:uid="{00000000-0005-0000-0000-0000D23A0000}"/>
    <cellStyle name="0_capex_Hasik_Shuwaimiyah_6118 2 2 2 2 4" xfId="15075" xr:uid="{00000000-0005-0000-0000-0000D33A0000}"/>
    <cellStyle name="0_capex_Hasik_Shuwaimiyah_6118 2 2 2 3" xfId="15076" xr:uid="{00000000-0005-0000-0000-0000D43A0000}"/>
    <cellStyle name="0_capex_Hasik_Shuwaimiyah_6118 2 2 2 3 2" xfId="15077" xr:uid="{00000000-0005-0000-0000-0000D53A0000}"/>
    <cellStyle name="0_capex_Hasik_Shuwaimiyah_6118 2 2 2 3 2 2" xfId="15078" xr:uid="{00000000-0005-0000-0000-0000D63A0000}"/>
    <cellStyle name="0_capex_Hasik_Shuwaimiyah_6118 2 2 2 3 3" xfId="15079" xr:uid="{00000000-0005-0000-0000-0000D73A0000}"/>
    <cellStyle name="0_capex_Hasik_Shuwaimiyah_6118 2 2 2 3 3 2" xfId="15080" xr:uid="{00000000-0005-0000-0000-0000D83A0000}"/>
    <cellStyle name="0_capex_Hasik_Shuwaimiyah_6118 2 2 2 3 4" xfId="15081" xr:uid="{00000000-0005-0000-0000-0000D93A0000}"/>
    <cellStyle name="0_capex_Hasik_Shuwaimiyah_6118 2 2 2 4" xfId="15082" xr:uid="{00000000-0005-0000-0000-0000DA3A0000}"/>
    <cellStyle name="0_capex_Hasik_Shuwaimiyah_6118 2 2 2 4 2" xfId="15083" xr:uid="{00000000-0005-0000-0000-0000DB3A0000}"/>
    <cellStyle name="0_capex_Hasik_Shuwaimiyah_6118 2 2 2 5" xfId="15084" xr:uid="{00000000-0005-0000-0000-0000DC3A0000}"/>
    <cellStyle name="0_capex_Hasik_Shuwaimiyah_6118 2 2 2 5 2" xfId="15085" xr:uid="{00000000-0005-0000-0000-0000DD3A0000}"/>
    <cellStyle name="0_capex_Hasik_Shuwaimiyah_6118 2 2 2 6" xfId="15086" xr:uid="{00000000-0005-0000-0000-0000DE3A0000}"/>
    <cellStyle name="0_capex_Hasik_Shuwaimiyah_6118 2 2 2 7" xfId="15087" xr:uid="{00000000-0005-0000-0000-0000DF3A0000}"/>
    <cellStyle name="0_capex_Hasik_Shuwaimiyah_6118 2 2 2 8" xfId="15088" xr:uid="{00000000-0005-0000-0000-0000E03A0000}"/>
    <cellStyle name="0_capex_Hasik_Shuwaimiyah_6118 2 2 2 9" xfId="15089" xr:uid="{00000000-0005-0000-0000-0000E13A0000}"/>
    <cellStyle name="0_capex_Hasik_Shuwaimiyah_6118 2 2 3" xfId="15090" xr:uid="{00000000-0005-0000-0000-0000E23A0000}"/>
    <cellStyle name="0_capex_Hasik_Shuwaimiyah_6118 2 2 3 2" xfId="15091" xr:uid="{00000000-0005-0000-0000-0000E33A0000}"/>
    <cellStyle name="0_capex_Hasik_Shuwaimiyah_6118 2 2 3 2 2" xfId="15092" xr:uid="{00000000-0005-0000-0000-0000E43A0000}"/>
    <cellStyle name="0_capex_Hasik_Shuwaimiyah_6118 2 2 3 3" xfId="15093" xr:uid="{00000000-0005-0000-0000-0000E53A0000}"/>
    <cellStyle name="0_capex_Hasik_Shuwaimiyah_6118 2 2 3 3 2" xfId="15094" xr:uid="{00000000-0005-0000-0000-0000E63A0000}"/>
    <cellStyle name="0_capex_Hasik_Shuwaimiyah_6118 2 2 3 4" xfId="15095" xr:uid="{00000000-0005-0000-0000-0000E73A0000}"/>
    <cellStyle name="0_capex_Hasik_Shuwaimiyah_6118 2 2 4" xfId="15096" xr:uid="{00000000-0005-0000-0000-0000E83A0000}"/>
    <cellStyle name="0_capex_Hasik_Shuwaimiyah_6118 2 2 4 2" xfId="15097" xr:uid="{00000000-0005-0000-0000-0000E93A0000}"/>
    <cellStyle name="0_capex_Hasik_Shuwaimiyah_6118 2 2 4 2 2" xfId="15098" xr:uid="{00000000-0005-0000-0000-0000EA3A0000}"/>
    <cellStyle name="0_capex_Hasik_Shuwaimiyah_6118 2 2 4 3" xfId="15099" xr:uid="{00000000-0005-0000-0000-0000EB3A0000}"/>
    <cellStyle name="0_capex_Hasik_Shuwaimiyah_6118 2 2 4 3 2" xfId="15100" xr:uid="{00000000-0005-0000-0000-0000EC3A0000}"/>
    <cellStyle name="0_capex_Hasik_Shuwaimiyah_6118 2 2 4 4" xfId="15101" xr:uid="{00000000-0005-0000-0000-0000ED3A0000}"/>
    <cellStyle name="0_capex_Hasik_Shuwaimiyah_6118 2 2 5" xfId="15102" xr:uid="{00000000-0005-0000-0000-0000EE3A0000}"/>
    <cellStyle name="0_capex_Hasik_Shuwaimiyah_6118 2 2 5 2" xfId="15103" xr:uid="{00000000-0005-0000-0000-0000EF3A0000}"/>
    <cellStyle name="0_capex_Hasik_Shuwaimiyah_6118 2 2 5 2 2" xfId="15104" xr:uid="{00000000-0005-0000-0000-0000F03A0000}"/>
    <cellStyle name="0_capex_Hasik_Shuwaimiyah_6118 2 2 5 3" xfId="15105" xr:uid="{00000000-0005-0000-0000-0000F13A0000}"/>
    <cellStyle name="0_capex_Hasik_Shuwaimiyah_6118 2 2 5 3 2" xfId="15106" xr:uid="{00000000-0005-0000-0000-0000F23A0000}"/>
    <cellStyle name="0_capex_Hasik_Shuwaimiyah_6118 2 2 5 4" xfId="15107" xr:uid="{00000000-0005-0000-0000-0000F33A0000}"/>
    <cellStyle name="0_capex_Hasik_Shuwaimiyah_6118 2 2 6" xfId="15108" xr:uid="{00000000-0005-0000-0000-0000F43A0000}"/>
    <cellStyle name="0_capex_Hasik_Shuwaimiyah_6118 2 2 6 2" xfId="15109" xr:uid="{00000000-0005-0000-0000-0000F53A0000}"/>
    <cellStyle name="0_capex_Hasik_Shuwaimiyah_6118 2 2 7" xfId="15110" xr:uid="{00000000-0005-0000-0000-0000F63A0000}"/>
    <cellStyle name="0_capex_Hasik_Shuwaimiyah_6118 2 2 7 2" xfId="15111" xr:uid="{00000000-0005-0000-0000-0000F73A0000}"/>
    <cellStyle name="0_capex_Hasik_Shuwaimiyah_6118 2 2 8" xfId="15112" xr:uid="{00000000-0005-0000-0000-0000F83A0000}"/>
    <cellStyle name="0_capex_Hasik_Shuwaimiyah_6118 2 2 9" xfId="15113" xr:uid="{00000000-0005-0000-0000-0000F93A0000}"/>
    <cellStyle name="0_capex_Hasik_Shuwaimiyah_6118 2 3" xfId="15114" xr:uid="{00000000-0005-0000-0000-0000FA3A0000}"/>
    <cellStyle name="0_capex_Hasik_Shuwaimiyah_6118 2 3 10" xfId="15115" xr:uid="{00000000-0005-0000-0000-0000FB3A0000}"/>
    <cellStyle name="0_capex_Hasik_Shuwaimiyah_6118 2 3 11" xfId="15116" xr:uid="{00000000-0005-0000-0000-0000FC3A0000}"/>
    <cellStyle name="0_capex_Hasik_Shuwaimiyah_6118 2 3 12" xfId="15117" xr:uid="{00000000-0005-0000-0000-0000FD3A0000}"/>
    <cellStyle name="0_capex_Hasik_Shuwaimiyah_6118 2 3 2" xfId="15118" xr:uid="{00000000-0005-0000-0000-0000FE3A0000}"/>
    <cellStyle name="0_capex_Hasik_Shuwaimiyah_6118 2 3 2 2" xfId="15119" xr:uid="{00000000-0005-0000-0000-0000FF3A0000}"/>
    <cellStyle name="0_capex_Hasik_Shuwaimiyah_6118 2 3 2 2 2" xfId="15120" xr:uid="{00000000-0005-0000-0000-0000003B0000}"/>
    <cellStyle name="0_capex_Hasik_Shuwaimiyah_6118 2 3 2 2 2 2" xfId="15121" xr:uid="{00000000-0005-0000-0000-0000013B0000}"/>
    <cellStyle name="0_capex_Hasik_Shuwaimiyah_6118 2 3 2 2 3" xfId="15122" xr:uid="{00000000-0005-0000-0000-0000023B0000}"/>
    <cellStyle name="0_capex_Hasik_Shuwaimiyah_6118 2 3 2 2 3 2" xfId="15123" xr:uid="{00000000-0005-0000-0000-0000033B0000}"/>
    <cellStyle name="0_capex_Hasik_Shuwaimiyah_6118 2 3 2 2 4" xfId="15124" xr:uid="{00000000-0005-0000-0000-0000043B0000}"/>
    <cellStyle name="0_capex_Hasik_Shuwaimiyah_6118 2 3 2 3" xfId="15125" xr:uid="{00000000-0005-0000-0000-0000053B0000}"/>
    <cellStyle name="0_capex_Hasik_Shuwaimiyah_6118 2 3 2 3 2" xfId="15126" xr:uid="{00000000-0005-0000-0000-0000063B0000}"/>
    <cellStyle name="0_capex_Hasik_Shuwaimiyah_6118 2 3 2 3 2 2" xfId="15127" xr:uid="{00000000-0005-0000-0000-0000073B0000}"/>
    <cellStyle name="0_capex_Hasik_Shuwaimiyah_6118 2 3 2 3 3" xfId="15128" xr:uid="{00000000-0005-0000-0000-0000083B0000}"/>
    <cellStyle name="0_capex_Hasik_Shuwaimiyah_6118 2 3 2 3 3 2" xfId="15129" xr:uid="{00000000-0005-0000-0000-0000093B0000}"/>
    <cellStyle name="0_capex_Hasik_Shuwaimiyah_6118 2 3 2 3 4" xfId="15130" xr:uid="{00000000-0005-0000-0000-00000A3B0000}"/>
    <cellStyle name="0_capex_Hasik_Shuwaimiyah_6118 2 3 2 4" xfId="15131" xr:uid="{00000000-0005-0000-0000-00000B3B0000}"/>
    <cellStyle name="0_capex_Hasik_Shuwaimiyah_6118 2 3 2 4 2" xfId="15132" xr:uid="{00000000-0005-0000-0000-00000C3B0000}"/>
    <cellStyle name="0_capex_Hasik_Shuwaimiyah_6118 2 3 2 5" xfId="15133" xr:uid="{00000000-0005-0000-0000-00000D3B0000}"/>
    <cellStyle name="0_capex_Hasik_Shuwaimiyah_6118 2 3 2 5 2" xfId="15134" xr:uid="{00000000-0005-0000-0000-00000E3B0000}"/>
    <cellStyle name="0_capex_Hasik_Shuwaimiyah_6118 2 3 2 6" xfId="15135" xr:uid="{00000000-0005-0000-0000-00000F3B0000}"/>
    <cellStyle name="0_capex_Hasik_Shuwaimiyah_6118 2 3 2 7" xfId="15136" xr:uid="{00000000-0005-0000-0000-0000103B0000}"/>
    <cellStyle name="0_capex_Hasik_Shuwaimiyah_6118 2 3 3" xfId="15137" xr:uid="{00000000-0005-0000-0000-0000113B0000}"/>
    <cellStyle name="0_capex_Hasik_Shuwaimiyah_6118 2 3 3 2" xfId="15138" xr:uid="{00000000-0005-0000-0000-0000123B0000}"/>
    <cellStyle name="0_capex_Hasik_Shuwaimiyah_6118 2 3 3 2 2" xfId="15139" xr:uid="{00000000-0005-0000-0000-0000133B0000}"/>
    <cellStyle name="0_capex_Hasik_Shuwaimiyah_6118 2 3 3 3" xfId="15140" xr:uid="{00000000-0005-0000-0000-0000143B0000}"/>
    <cellStyle name="0_capex_Hasik_Shuwaimiyah_6118 2 3 3 3 2" xfId="15141" xr:uid="{00000000-0005-0000-0000-0000153B0000}"/>
    <cellStyle name="0_capex_Hasik_Shuwaimiyah_6118 2 3 3 4" xfId="15142" xr:uid="{00000000-0005-0000-0000-0000163B0000}"/>
    <cellStyle name="0_capex_Hasik_Shuwaimiyah_6118 2 3 4" xfId="15143" xr:uid="{00000000-0005-0000-0000-0000173B0000}"/>
    <cellStyle name="0_capex_Hasik_Shuwaimiyah_6118 2 3 4 2" xfId="15144" xr:uid="{00000000-0005-0000-0000-0000183B0000}"/>
    <cellStyle name="0_capex_Hasik_Shuwaimiyah_6118 2 3 4 2 2" xfId="15145" xr:uid="{00000000-0005-0000-0000-0000193B0000}"/>
    <cellStyle name="0_capex_Hasik_Shuwaimiyah_6118 2 3 4 3" xfId="15146" xr:uid="{00000000-0005-0000-0000-00001A3B0000}"/>
    <cellStyle name="0_capex_Hasik_Shuwaimiyah_6118 2 3 4 3 2" xfId="15147" xr:uid="{00000000-0005-0000-0000-00001B3B0000}"/>
    <cellStyle name="0_capex_Hasik_Shuwaimiyah_6118 2 3 4 4" xfId="15148" xr:uid="{00000000-0005-0000-0000-00001C3B0000}"/>
    <cellStyle name="0_capex_Hasik_Shuwaimiyah_6118 2 3 5" xfId="15149" xr:uid="{00000000-0005-0000-0000-00001D3B0000}"/>
    <cellStyle name="0_capex_Hasik_Shuwaimiyah_6118 2 3 5 2" xfId="15150" xr:uid="{00000000-0005-0000-0000-00001E3B0000}"/>
    <cellStyle name="0_capex_Hasik_Shuwaimiyah_6118 2 3 5 2 2" xfId="15151" xr:uid="{00000000-0005-0000-0000-00001F3B0000}"/>
    <cellStyle name="0_capex_Hasik_Shuwaimiyah_6118 2 3 5 3" xfId="15152" xr:uid="{00000000-0005-0000-0000-0000203B0000}"/>
    <cellStyle name="0_capex_Hasik_Shuwaimiyah_6118 2 3 5 3 2" xfId="15153" xr:uid="{00000000-0005-0000-0000-0000213B0000}"/>
    <cellStyle name="0_capex_Hasik_Shuwaimiyah_6118 2 3 5 4" xfId="15154" xr:uid="{00000000-0005-0000-0000-0000223B0000}"/>
    <cellStyle name="0_capex_Hasik_Shuwaimiyah_6118 2 3 6" xfId="15155" xr:uid="{00000000-0005-0000-0000-0000233B0000}"/>
    <cellStyle name="0_capex_Hasik_Shuwaimiyah_6118 2 3 6 2" xfId="15156" xr:uid="{00000000-0005-0000-0000-0000243B0000}"/>
    <cellStyle name="0_capex_Hasik_Shuwaimiyah_6118 2 3 7" xfId="15157" xr:uid="{00000000-0005-0000-0000-0000253B0000}"/>
    <cellStyle name="0_capex_Hasik_Shuwaimiyah_6118 2 3 7 2" xfId="15158" xr:uid="{00000000-0005-0000-0000-0000263B0000}"/>
    <cellStyle name="0_capex_Hasik_Shuwaimiyah_6118 2 3 8" xfId="15159" xr:uid="{00000000-0005-0000-0000-0000273B0000}"/>
    <cellStyle name="0_capex_Hasik_Shuwaimiyah_6118 2 3 9" xfId="15160" xr:uid="{00000000-0005-0000-0000-0000283B0000}"/>
    <cellStyle name="0_capex_Hasik_Shuwaimiyah_6118 2 4" xfId="15161" xr:uid="{00000000-0005-0000-0000-0000293B0000}"/>
    <cellStyle name="0_capex_Hasik_Shuwaimiyah_6118 2 4 2" xfId="15162" xr:uid="{00000000-0005-0000-0000-00002A3B0000}"/>
    <cellStyle name="0_capex_Hasik_Shuwaimiyah_6118 2 4 2 2" xfId="15163" xr:uid="{00000000-0005-0000-0000-00002B3B0000}"/>
    <cellStyle name="0_capex_Hasik_Shuwaimiyah_6118 2 4 2 2 2" xfId="15164" xr:uid="{00000000-0005-0000-0000-00002C3B0000}"/>
    <cellStyle name="0_capex_Hasik_Shuwaimiyah_6118 2 4 2 2 2 2" xfId="15165" xr:uid="{00000000-0005-0000-0000-00002D3B0000}"/>
    <cellStyle name="0_capex_Hasik_Shuwaimiyah_6118 2 4 2 2 3" xfId="15166" xr:uid="{00000000-0005-0000-0000-00002E3B0000}"/>
    <cellStyle name="0_capex_Hasik_Shuwaimiyah_6118 2 4 2 2 3 2" xfId="15167" xr:uid="{00000000-0005-0000-0000-00002F3B0000}"/>
    <cellStyle name="0_capex_Hasik_Shuwaimiyah_6118 2 4 2 2 4" xfId="15168" xr:uid="{00000000-0005-0000-0000-0000303B0000}"/>
    <cellStyle name="0_capex_Hasik_Shuwaimiyah_6118 2 4 2 3" xfId="15169" xr:uid="{00000000-0005-0000-0000-0000313B0000}"/>
    <cellStyle name="0_capex_Hasik_Shuwaimiyah_6118 2 4 2 3 2" xfId="15170" xr:uid="{00000000-0005-0000-0000-0000323B0000}"/>
    <cellStyle name="0_capex_Hasik_Shuwaimiyah_6118 2 4 2 3 2 2" xfId="15171" xr:uid="{00000000-0005-0000-0000-0000333B0000}"/>
    <cellStyle name="0_capex_Hasik_Shuwaimiyah_6118 2 4 2 3 3" xfId="15172" xr:uid="{00000000-0005-0000-0000-0000343B0000}"/>
    <cellStyle name="0_capex_Hasik_Shuwaimiyah_6118 2 4 2 3 3 2" xfId="15173" xr:uid="{00000000-0005-0000-0000-0000353B0000}"/>
    <cellStyle name="0_capex_Hasik_Shuwaimiyah_6118 2 4 2 3 4" xfId="15174" xr:uid="{00000000-0005-0000-0000-0000363B0000}"/>
    <cellStyle name="0_capex_Hasik_Shuwaimiyah_6118 2 4 2 4" xfId="15175" xr:uid="{00000000-0005-0000-0000-0000373B0000}"/>
    <cellStyle name="0_capex_Hasik_Shuwaimiyah_6118 2 4 2 4 2" xfId="15176" xr:uid="{00000000-0005-0000-0000-0000383B0000}"/>
    <cellStyle name="0_capex_Hasik_Shuwaimiyah_6118 2 4 2 5" xfId="15177" xr:uid="{00000000-0005-0000-0000-0000393B0000}"/>
    <cellStyle name="0_capex_Hasik_Shuwaimiyah_6118 2 4 2 5 2" xfId="15178" xr:uid="{00000000-0005-0000-0000-00003A3B0000}"/>
    <cellStyle name="0_capex_Hasik_Shuwaimiyah_6118 2 4 2 6" xfId="15179" xr:uid="{00000000-0005-0000-0000-00003B3B0000}"/>
    <cellStyle name="0_capex_Hasik_Shuwaimiyah_6118 2 4 3" xfId="15180" xr:uid="{00000000-0005-0000-0000-00003C3B0000}"/>
    <cellStyle name="0_capex_Hasik_Shuwaimiyah_6118 2 4 3 2" xfId="15181" xr:uid="{00000000-0005-0000-0000-00003D3B0000}"/>
    <cellStyle name="0_capex_Hasik_Shuwaimiyah_6118 2 4 3 2 2" xfId="15182" xr:uid="{00000000-0005-0000-0000-00003E3B0000}"/>
    <cellStyle name="0_capex_Hasik_Shuwaimiyah_6118 2 4 3 3" xfId="15183" xr:uid="{00000000-0005-0000-0000-00003F3B0000}"/>
    <cellStyle name="0_capex_Hasik_Shuwaimiyah_6118 2 4 3 3 2" xfId="15184" xr:uid="{00000000-0005-0000-0000-0000403B0000}"/>
    <cellStyle name="0_capex_Hasik_Shuwaimiyah_6118 2 4 3 4" xfId="15185" xr:uid="{00000000-0005-0000-0000-0000413B0000}"/>
    <cellStyle name="0_capex_Hasik_Shuwaimiyah_6118 2 4 4" xfId="15186" xr:uid="{00000000-0005-0000-0000-0000423B0000}"/>
    <cellStyle name="0_capex_Hasik_Shuwaimiyah_6118 2 4 4 2" xfId="15187" xr:uid="{00000000-0005-0000-0000-0000433B0000}"/>
    <cellStyle name="0_capex_Hasik_Shuwaimiyah_6118 2 4 4 2 2" xfId="15188" xr:uid="{00000000-0005-0000-0000-0000443B0000}"/>
    <cellStyle name="0_capex_Hasik_Shuwaimiyah_6118 2 4 4 3" xfId="15189" xr:uid="{00000000-0005-0000-0000-0000453B0000}"/>
    <cellStyle name="0_capex_Hasik_Shuwaimiyah_6118 2 4 4 3 2" xfId="15190" xr:uid="{00000000-0005-0000-0000-0000463B0000}"/>
    <cellStyle name="0_capex_Hasik_Shuwaimiyah_6118 2 4 4 4" xfId="15191" xr:uid="{00000000-0005-0000-0000-0000473B0000}"/>
    <cellStyle name="0_capex_Hasik_Shuwaimiyah_6118 2 4 5" xfId="15192" xr:uid="{00000000-0005-0000-0000-0000483B0000}"/>
    <cellStyle name="0_capex_Hasik_Shuwaimiyah_6118 2 4 5 2" xfId="15193" xr:uid="{00000000-0005-0000-0000-0000493B0000}"/>
    <cellStyle name="0_capex_Hasik_Shuwaimiyah_6118 2 4 5 2 2" xfId="15194" xr:uid="{00000000-0005-0000-0000-00004A3B0000}"/>
    <cellStyle name="0_capex_Hasik_Shuwaimiyah_6118 2 4 5 3" xfId="15195" xr:uid="{00000000-0005-0000-0000-00004B3B0000}"/>
    <cellStyle name="0_capex_Hasik_Shuwaimiyah_6118 2 4 5 3 2" xfId="15196" xr:uid="{00000000-0005-0000-0000-00004C3B0000}"/>
    <cellStyle name="0_capex_Hasik_Shuwaimiyah_6118 2 4 5 4" xfId="15197" xr:uid="{00000000-0005-0000-0000-00004D3B0000}"/>
    <cellStyle name="0_capex_Hasik_Shuwaimiyah_6118 2 4 6" xfId="15198" xr:uid="{00000000-0005-0000-0000-00004E3B0000}"/>
    <cellStyle name="0_capex_Hasik_Shuwaimiyah_6118 2 4 6 2" xfId="15199" xr:uid="{00000000-0005-0000-0000-00004F3B0000}"/>
    <cellStyle name="0_capex_Hasik_Shuwaimiyah_6118 2 4 7" xfId="15200" xr:uid="{00000000-0005-0000-0000-0000503B0000}"/>
    <cellStyle name="0_capex_Hasik_Shuwaimiyah_6118 2 4 7 2" xfId="15201" xr:uid="{00000000-0005-0000-0000-0000513B0000}"/>
    <cellStyle name="0_capex_Hasik_Shuwaimiyah_6118 2 4 8" xfId="15202" xr:uid="{00000000-0005-0000-0000-0000523B0000}"/>
    <cellStyle name="0_capex_Hasik_Shuwaimiyah_6118 2 4 9" xfId="15203" xr:uid="{00000000-0005-0000-0000-0000533B0000}"/>
    <cellStyle name="0_capex_Hasik_Shuwaimiyah_6118 2 5" xfId="15204" xr:uid="{00000000-0005-0000-0000-0000543B0000}"/>
    <cellStyle name="0_capex_Hasik_Shuwaimiyah_6118 2 5 2" xfId="15205" xr:uid="{00000000-0005-0000-0000-0000553B0000}"/>
    <cellStyle name="0_capex_Hasik_Shuwaimiyah_6118 2 5 2 2" xfId="15206" xr:uid="{00000000-0005-0000-0000-0000563B0000}"/>
    <cellStyle name="0_capex_Hasik_Shuwaimiyah_6118 2 5 2 2 2" xfId="15207" xr:uid="{00000000-0005-0000-0000-0000573B0000}"/>
    <cellStyle name="0_capex_Hasik_Shuwaimiyah_6118 2 5 2 2 2 2" xfId="15208" xr:uid="{00000000-0005-0000-0000-0000583B0000}"/>
    <cellStyle name="0_capex_Hasik_Shuwaimiyah_6118 2 5 2 2 3" xfId="15209" xr:uid="{00000000-0005-0000-0000-0000593B0000}"/>
    <cellStyle name="0_capex_Hasik_Shuwaimiyah_6118 2 5 2 2 3 2" xfId="15210" xr:uid="{00000000-0005-0000-0000-00005A3B0000}"/>
    <cellStyle name="0_capex_Hasik_Shuwaimiyah_6118 2 5 2 2 4" xfId="15211" xr:uid="{00000000-0005-0000-0000-00005B3B0000}"/>
    <cellStyle name="0_capex_Hasik_Shuwaimiyah_6118 2 5 2 3" xfId="15212" xr:uid="{00000000-0005-0000-0000-00005C3B0000}"/>
    <cellStyle name="0_capex_Hasik_Shuwaimiyah_6118 2 5 2 3 2" xfId="15213" xr:uid="{00000000-0005-0000-0000-00005D3B0000}"/>
    <cellStyle name="0_capex_Hasik_Shuwaimiyah_6118 2 5 2 3 2 2" xfId="15214" xr:uid="{00000000-0005-0000-0000-00005E3B0000}"/>
    <cellStyle name="0_capex_Hasik_Shuwaimiyah_6118 2 5 2 3 3" xfId="15215" xr:uid="{00000000-0005-0000-0000-00005F3B0000}"/>
    <cellStyle name="0_capex_Hasik_Shuwaimiyah_6118 2 5 2 3 3 2" xfId="15216" xr:uid="{00000000-0005-0000-0000-0000603B0000}"/>
    <cellStyle name="0_capex_Hasik_Shuwaimiyah_6118 2 5 2 3 4" xfId="15217" xr:uid="{00000000-0005-0000-0000-0000613B0000}"/>
    <cellStyle name="0_capex_Hasik_Shuwaimiyah_6118 2 5 2 4" xfId="15218" xr:uid="{00000000-0005-0000-0000-0000623B0000}"/>
    <cellStyle name="0_capex_Hasik_Shuwaimiyah_6118 2 5 2 4 2" xfId="15219" xr:uid="{00000000-0005-0000-0000-0000633B0000}"/>
    <cellStyle name="0_capex_Hasik_Shuwaimiyah_6118 2 5 2 5" xfId="15220" xr:uid="{00000000-0005-0000-0000-0000643B0000}"/>
    <cellStyle name="0_capex_Hasik_Shuwaimiyah_6118 2 5 2 5 2" xfId="15221" xr:uid="{00000000-0005-0000-0000-0000653B0000}"/>
    <cellStyle name="0_capex_Hasik_Shuwaimiyah_6118 2 5 2 6" xfId="15222" xr:uid="{00000000-0005-0000-0000-0000663B0000}"/>
    <cellStyle name="0_capex_Hasik_Shuwaimiyah_6118 2 5 3" xfId="15223" xr:uid="{00000000-0005-0000-0000-0000673B0000}"/>
    <cellStyle name="0_capex_Hasik_Shuwaimiyah_6118 2 5 3 2" xfId="15224" xr:uid="{00000000-0005-0000-0000-0000683B0000}"/>
    <cellStyle name="0_capex_Hasik_Shuwaimiyah_6118 2 5 3 2 2" xfId="15225" xr:uid="{00000000-0005-0000-0000-0000693B0000}"/>
    <cellStyle name="0_capex_Hasik_Shuwaimiyah_6118 2 5 3 3" xfId="15226" xr:uid="{00000000-0005-0000-0000-00006A3B0000}"/>
    <cellStyle name="0_capex_Hasik_Shuwaimiyah_6118 2 5 3 3 2" xfId="15227" xr:uid="{00000000-0005-0000-0000-00006B3B0000}"/>
    <cellStyle name="0_capex_Hasik_Shuwaimiyah_6118 2 5 3 4" xfId="15228" xr:uid="{00000000-0005-0000-0000-00006C3B0000}"/>
    <cellStyle name="0_capex_Hasik_Shuwaimiyah_6118 2 5 4" xfId="15229" xr:uid="{00000000-0005-0000-0000-00006D3B0000}"/>
    <cellStyle name="0_capex_Hasik_Shuwaimiyah_6118 2 5 4 2" xfId="15230" xr:uid="{00000000-0005-0000-0000-00006E3B0000}"/>
    <cellStyle name="0_capex_Hasik_Shuwaimiyah_6118 2 5 4 2 2" xfId="15231" xr:uid="{00000000-0005-0000-0000-00006F3B0000}"/>
    <cellStyle name="0_capex_Hasik_Shuwaimiyah_6118 2 5 4 3" xfId="15232" xr:uid="{00000000-0005-0000-0000-0000703B0000}"/>
    <cellStyle name="0_capex_Hasik_Shuwaimiyah_6118 2 5 4 3 2" xfId="15233" xr:uid="{00000000-0005-0000-0000-0000713B0000}"/>
    <cellStyle name="0_capex_Hasik_Shuwaimiyah_6118 2 5 4 4" xfId="15234" xr:uid="{00000000-0005-0000-0000-0000723B0000}"/>
    <cellStyle name="0_capex_Hasik_Shuwaimiyah_6118 2 5 5" xfId="15235" xr:uid="{00000000-0005-0000-0000-0000733B0000}"/>
    <cellStyle name="0_capex_Hasik_Shuwaimiyah_6118 2 5 5 2" xfId="15236" xr:uid="{00000000-0005-0000-0000-0000743B0000}"/>
    <cellStyle name="0_capex_Hasik_Shuwaimiyah_6118 2 5 5 2 2" xfId="15237" xr:uid="{00000000-0005-0000-0000-0000753B0000}"/>
    <cellStyle name="0_capex_Hasik_Shuwaimiyah_6118 2 5 5 3" xfId="15238" xr:uid="{00000000-0005-0000-0000-0000763B0000}"/>
    <cellStyle name="0_capex_Hasik_Shuwaimiyah_6118 2 5 5 3 2" xfId="15239" xr:uid="{00000000-0005-0000-0000-0000773B0000}"/>
    <cellStyle name="0_capex_Hasik_Shuwaimiyah_6118 2 5 5 4" xfId="15240" xr:uid="{00000000-0005-0000-0000-0000783B0000}"/>
    <cellStyle name="0_capex_Hasik_Shuwaimiyah_6118 2 5 6" xfId="15241" xr:uid="{00000000-0005-0000-0000-0000793B0000}"/>
    <cellStyle name="0_capex_Hasik_Shuwaimiyah_6118 2 5 6 2" xfId="15242" xr:uid="{00000000-0005-0000-0000-00007A3B0000}"/>
    <cellStyle name="0_capex_Hasik_Shuwaimiyah_6118 2 5 7" xfId="15243" xr:uid="{00000000-0005-0000-0000-00007B3B0000}"/>
    <cellStyle name="0_capex_Hasik_Shuwaimiyah_6118 2 5 7 2" xfId="15244" xr:uid="{00000000-0005-0000-0000-00007C3B0000}"/>
    <cellStyle name="0_capex_Hasik_Shuwaimiyah_6118 2 5 8" xfId="15245" xr:uid="{00000000-0005-0000-0000-00007D3B0000}"/>
    <cellStyle name="0_capex_Hasik_Shuwaimiyah_6118 2 5 9" xfId="15246" xr:uid="{00000000-0005-0000-0000-00007E3B0000}"/>
    <cellStyle name="0_capex_Hasik_Shuwaimiyah_6118 2 6" xfId="15247" xr:uid="{00000000-0005-0000-0000-00007F3B0000}"/>
    <cellStyle name="0_capex_Hasik_Shuwaimiyah_6118 2 6 2" xfId="15248" xr:uid="{00000000-0005-0000-0000-0000803B0000}"/>
    <cellStyle name="0_capex_Hasik_Shuwaimiyah_6118 2 6 2 2" xfId="15249" xr:uid="{00000000-0005-0000-0000-0000813B0000}"/>
    <cellStyle name="0_capex_Hasik_Shuwaimiyah_6118 2 6 2 2 2" xfId="15250" xr:uid="{00000000-0005-0000-0000-0000823B0000}"/>
    <cellStyle name="0_capex_Hasik_Shuwaimiyah_6118 2 6 2 2 2 2" xfId="15251" xr:uid="{00000000-0005-0000-0000-0000833B0000}"/>
    <cellStyle name="0_capex_Hasik_Shuwaimiyah_6118 2 6 2 2 3" xfId="15252" xr:uid="{00000000-0005-0000-0000-0000843B0000}"/>
    <cellStyle name="0_capex_Hasik_Shuwaimiyah_6118 2 6 2 2 3 2" xfId="15253" xr:uid="{00000000-0005-0000-0000-0000853B0000}"/>
    <cellStyle name="0_capex_Hasik_Shuwaimiyah_6118 2 6 2 2 4" xfId="15254" xr:uid="{00000000-0005-0000-0000-0000863B0000}"/>
    <cellStyle name="0_capex_Hasik_Shuwaimiyah_6118 2 6 2 3" xfId="15255" xr:uid="{00000000-0005-0000-0000-0000873B0000}"/>
    <cellStyle name="0_capex_Hasik_Shuwaimiyah_6118 2 6 2 3 2" xfId="15256" xr:uid="{00000000-0005-0000-0000-0000883B0000}"/>
    <cellStyle name="0_capex_Hasik_Shuwaimiyah_6118 2 6 2 3 2 2" xfId="15257" xr:uid="{00000000-0005-0000-0000-0000893B0000}"/>
    <cellStyle name="0_capex_Hasik_Shuwaimiyah_6118 2 6 2 3 3" xfId="15258" xr:uid="{00000000-0005-0000-0000-00008A3B0000}"/>
    <cellStyle name="0_capex_Hasik_Shuwaimiyah_6118 2 6 2 3 3 2" xfId="15259" xr:uid="{00000000-0005-0000-0000-00008B3B0000}"/>
    <cellStyle name="0_capex_Hasik_Shuwaimiyah_6118 2 6 2 3 4" xfId="15260" xr:uid="{00000000-0005-0000-0000-00008C3B0000}"/>
    <cellStyle name="0_capex_Hasik_Shuwaimiyah_6118 2 6 2 4" xfId="15261" xr:uid="{00000000-0005-0000-0000-00008D3B0000}"/>
    <cellStyle name="0_capex_Hasik_Shuwaimiyah_6118 2 6 2 4 2" xfId="15262" xr:uid="{00000000-0005-0000-0000-00008E3B0000}"/>
    <cellStyle name="0_capex_Hasik_Shuwaimiyah_6118 2 6 2 5" xfId="15263" xr:uid="{00000000-0005-0000-0000-00008F3B0000}"/>
    <cellStyle name="0_capex_Hasik_Shuwaimiyah_6118 2 6 2 5 2" xfId="15264" xr:uid="{00000000-0005-0000-0000-0000903B0000}"/>
    <cellStyle name="0_capex_Hasik_Shuwaimiyah_6118 2 6 2 6" xfId="15265" xr:uid="{00000000-0005-0000-0000-0000913B0000}"/>
    <cellStyle name="0_capex_Hasik_Shuwaimiyah_6118 2 6 3" xfId="15266" xr:uid="{00000000-0005-0000-0000-0000923B0000}"/>
    <cellStyle name="0_capex_Hasik_Shuwaimiyah_6118 2 6 3 2" xfId="15267" xr:uid="{00000000-0005-0000-0000-0000933B0000}"/>
    <cellStyle name="0_capex_Hasik_Shuwaimiyah_6118 2 6 3 2 2" xfId="15268" xr:uid="{00000000-0005-0000-0000-0000943B0000}"/>
    <cellStyle name="0_capex_Hasik_Shuwaimiyah_6118 2 6 3 3" xfId="15269" xr:uid="{00000000-0005-0000-0000-0000953B0000}"/>
    <cellStyle name="0_capex_Hasik_Shuwaimiyah_6118 2 6 3 3 2" xfId="15270" xr:uid="{00000000-0005-0000-0000-0000963B0000}"/>
    <cellStyle name="0_capex_Hasik_Shuwaimiyah_6118 2 6 3 4" xfId="15271" xr:uid="{00000000-0005-0000-0000-0000973B0000}"/>
    <cellStyle name="0_capex_Hasik_Shuwaimiyah_6118 2 6 4" xfId="15272" xr:uid="{00000000-0005-0000-0000-0000983B0000}"/>
    <cellStyle name="0_capex_Hasik_Shuwaimiyah_6118 2 6 4 2" xfId="15273" xr:uid="{00000000-0005-0000-0000-0000993B0000}"/>
    <cellStyle name="0_capex_Hasik_Shuwaimiyah_6118 2 6 4 2 2" xfId="15274" xr:uid="{00000000-0005-0000-0000-00009A3B0000}"/>
    <cellStyle name="0_capex_Hasik_Shuwaimiyah_6118 2 6 4 3" xfId="15275" xr:uid="{00000000-0005-0000-0000-00009B3B0000}"/>
    <cellStyle name="0_capex_Hasik_Shuwaimiyah_6118 2 6 4 3 2" xfId="15276" xr:uid="{00000000-0005-0000-0000-00009C3B0000}"/>
    <cellStyle name="0_capex_Hasik_Shuwaimiyah_6118 2 6 4 4" xfId="15277" xr:uid="{00000000-0005-0000-0000-00009D3B0000}"/>
    <cellStyle name="0_capex_Hasik_Shuwaimiyah_6118 2 6 5" xfId="15278" xr:uid="{00000000-0005-0000-0000-00009E3B0000}"/>
    <cellStyle name="0_capex_Hasik_Shuwaimiyah_6118 2 6 5 2" xfId="15279" xr:uid="{00000000-0005-0000-0000-00009F3B0000}"/>
    <cellStyle name="0_capex_Hasik_Shuwaimiyah_6118 2 6 5 2 2" xfId="15280" xr:uid="{00000000-0005-0000-0000-0000A03B0000}"/>
    <cellStyle name="0_capex_Hasik_Shuwaimiyah_6118 2 6 5 3" xfId="15281" xr:uid="{00000000-0005-0000-0000-0000A13B0000}"/>
    <cellStyle name="0_capex_Hasik_Shuwaimiyah_6118 2 6 5 3 2" xfId="15282" xr:uid="{00000000-0005-0000-0000-0000A23B0000}"/>
    <cellStyle name="0_capex_Hasik_Shuwaimiyah_6118 2 6 5 4" xfId="15283" xr:uid="{00000000-0005-0000-0000-0000A33B0000}"/>
    <cellStyle name="0_capex_Hasik_Shuwaimiyah_6118 2 6 6" xfId="15284" xr:uid="{00000000-0005-0000-0000-0000A43B0000}"/>
    <cellStyle name="0_capex_Hasik_Shuwaimiyah_6118 2 6 6 2" xfId="15285" xr:uid="{00000000-0005-0000-0000-0000A53B0000}"/>
    <cellStyle name="0_capex_Hasik_Shuwaimiyah_6118 2 6 7" xfId="15286" xr:uid="{00000000-0005-0000-0000-0000A63B0000}"/>
    <cellStyle name="0_capex_Hasik_Shuwaimiyah_6118 2 6 7 2" xfId="15287" xr:uid="{00000000-0005-0000-0000-0000A73B0000}"/>
    <cellStyle name="0_capex_Hasik_Shuwaimiyah_6118 2 6 8" xfId="15288" xr:uid="{00000000-0005-0000-0000-0000A83B0000}"/>
    <cellStyle name="0_capex_Hasik_Shuwaimiyah_6118 2 7" xfId="15289" xr:uid="{00000000-0005-0000-0000-0000A93B0000}"/>
    <cellStyle name="0_capex_Hasik_Shuwaimiyah_6118 2 7 2" xfId="15290" xr:uid="{00000000-0005-0000-0000-0000AA3B0000}"/>
    <cellStyle name="0_capex_Hasik_Shuwaimiyah_6118 2 7 2 2" xfId="15291" xr:uid="{00000000-0005-0000-0000-0000AB3B0000}"/>
    <cellStyle name="0_capex_Hasik_Shuwaimiyah_6118 2 7 2 2 2" xfId="15292" xr:uid="{00000000-0005-0000-0000-0000AC3B0000}"/>
    <cellStyle name="0_capex_Hasik_Shuwaimiyah_6118 2 7 2 3" xfId="15293" xr:uid="{00000000-0005-0000-0000-0000AD3B0000}"/>
    <cellStyle name="0_capex_Hasik_Shuwaimiyah_6118 2 7 2 3 2" xfId="15294" xr:uid="{00000000-0005-0000-0000-0000AE3B0000}"/>
    <cellStyle name="0_capex_Hasik_Shuwaimiyah_6118 2 7 2 4" xfId="15295" xr:uid="{00000000-0005-0000-0000-0000AF3B0000}"/>
    <cellStyle name="0_capex_Hasik_Shuwaimiyah_6118 2 7 3" xfId="15296" xr:uid="{00000000-0005-0000-0000-0000B03B0000}"/>
    <cellStyle name="0_capex_Hasik_Shuwaimiyah_6118 2 7 3 2" xfId="15297" xr:uid="{00000000-0005-0000-0000-0000B13B0000}"/>
    <cellStyle name="0_capex_Hasik_Shuwaimiyah_6118 2 7 3 2 2" xfId="15298" xr:uid="{00000000-0005-0000-0000-0000B23B0000}"/>
    <cellStyle name="0_capex_Hasik_Shuwaimiyah_6118 2 7 3 3" xfId="15299" xr:uid="{00000000-0005-0000-0000-0000B33B0000}"/>
    <cellStyle name="0_capex_Hasik_Shuwaimiyah_6118 2 7 3 3 2" xfId="15300" xr:uid="{00000000-0005-0000-0000-0000B43B0000}"/>
    <cellStyle name="0_capex_Hasik_Shuwaimiyah_6118 2 7 3 4" xfId="15301" xr:uid="{00000000-0005-0000-0000-0000B53B0000}"/>
    <cellStyle name="0_capex_Hasik_Shuwaimiyah_6118 2 7 4" xfId="15302" xr:uid="{00000000-0005-0000-0000-0000B63B0000}"/>
    <cellStyle name="0_capex_Hasik_Shuwaimiyah_6118 2 7 4 2" xfId="15303" xr:uid="{00000000-0005-0000-0000-0000B73B0000}"/>
    <cellStyle name="0_capex_Hasik_Shuwaimiyah_6118 2 7 5" xfId="15304" xr:uid="{00000000-0005-0000-0000-0000B83B0000}"/>
    <cellStyle name="0_capex_Hasik_Shuwaimiyah_6118 2 7 5 2" xfId="15305" xr:uid="{00000000-0005-0000-0000-0000B93B0000}"/>
    <cellStyle name="0_capex_Hasik_Shuwaimiyah_6118 2 7 6" xfId="15306" xr:uid="{00000000-0005-0000-0000-0000BA3B0000}"/>
    <cellStyle name="0_capex_Hasik_Shuwaimiyah_6118 2 8" xfId="15307" xr:uid="{00000000-0005-0000-0000-0000BB3B0000}"/>
    <cellStyle name="0_capex_Hasik_Shuwaimiyah_6118 2 8 2" xfId="15308" xr:uid="{00000000-0005-0000-0000-0000BC3B0000}"/>
    <cellStyle name="0_capex_Hasik_Shuwaimiyah_6118 2 8 2 2" xfId="15309" xr:uid="{00000000-0005-0000-0000-0000BD3B0000}"/>
    <cellStyle name="0_capex_Hasik_Shuwaimiyah_6118 2 8 3" xfId="15310" xr:uid="{00000000-0005-0000-0000-0000BE3B0000}"/>
    <cellStyle name="0_capex_Hasik_Shuwaimiyah_6118 2 8 3 2" xfId="15311" xr:uid="{00000000-0005-0000-0000-0000BF3B0000}"/>
    <cellStyle name="0_capex_Hasik_Shuwaimiyah_6118 2 8 4" xfId="15312" xr:uid="{00000000-0005-0000-0000-0000C03B0000}"/>
    <cellStyle name="0_capex_Hasik_Shuwaimiyah_6118 2 9" xfId="15313" xr:uid="{00000000-0005-0000-0000-0000C13B0000}"/>
    <cellStyle name="0_capex_Hasik_Shuwaimiyah_6118 2 9 2" xfId="15314" xr:uid="{00000000-0005-0000-0000-0000C23B0000}"/>
    <cellStyle name="0_capex_Hasik_Shuwaimiyah_6118 2 9 2 2" xfId="15315" xr:uid="{00000000-0005-0000-0000-0000C33B0000}"/>
    <cellStyle name="0_capex_Hasik_Shuwaimiyah_6118 2 9 3" xfId="15316" xr:uid="{00000000-0005-0000-0000-0000C43B0000}"/>
    <cellStyle name="0_capex_Hasik_Shuwaimiyah_6118 2 9 3 2" xfId="15317" xr:uid="{00000000-0005-0000-0000-0000C53B0000}"/>
    <cellStyle name="0_capex_Hasik_Shuwaimiyah_6118 2 9 4" xfId="15318" xr:uid="{00000000-0005-0000-0000-0000C63B0000}"/>
    <cellStyle name="0_capex_Hasik_Shuwaimiyah_6118 20" xfId="15319" xr:uid="{00000000-0005-0000-0000-0000C73B0000}"/>
    <cellStyle name="0_capex_Hasik_Shuwaimiyah_6118 21" xfId="15320" xr:uid="{00000000-0005-0000-0000-0000C83B0000}"/>
    <cellStyle name="0_capex_Hasik_Shuwaimiyah_6118 22" xfId="15321" xr:uid="{00000000-0005-0000-0000-0000C93B0000}"/>
    <cellStyle name="0_capex_Hasik_Shuwaimiyah_6118 23" xfId="15322" xr:uid="{00000000-0005-0000-0000-0000CA3B0000}"/>
    <cellStyle name="0_capex_Hasik_Shuwaimiyah_6118 24" xfId="15323" xr:uid="{00000000-0005-0000-0000-0000CB3B0000}"/>
    <cellStyle name="0_capex_Hasik_Shuwaimiyah_6118 25" xfId="15324" xr:uid="{00000000-0005-0000-0000-0000CC3B0000}"/>
    <cellStyle name="0_capex_Hasik_Shuwaimiyah_6118 26" xfId="15325" xr:uid="{00000000-0005-0000-0000-0000CD3B0000}"/>
    <cellStyle name="0_capex_Hasik_Shuwaimiyah_6118 27" xfId="15326" xr:uid="{00000000-0005-0000-0000-0000CE3B0000}"/>
    <cellStyle name="0_capex_Hasik_Shuwaimiyah_6118 28" xfId="15327" xr:uid="{00000000-0005-0000-0000-0000CF3B0000}"/>
    <cellStyle name="0_capex_Hasik_Shuwaimiyah_6118 29" xfId="15328" xr:uid="{00000000-0005-0000-0000-0000D03B0000}"/>
    <cellStyle name="0_capex_Hasik_Shuwaimiyah_6118 3" xfId="15329" xr:uid="{00000000-0005-0000-0000-0000D13B0000}"/>
    <cellStyle name="0_capex_Hasik_Shuwaimiyah_6118 3 10" xfId="15330" xr:uid="{00000000-0005-0000-0000-0000D23B0000}"/>
    <cellStyle name="0_capex_Hasik_Shuwaimiyah_6118 3 10 2" xfId="15331" xr:uid="{00000000-0005-0000-0000-0000D33B0000}"/>
    <cellStyle name="0_capex_Hasik_Shuwaimiyah_6118 3 10 2 2" xfId="15332" xr:uid="{00000000-0005-0000-0000-0000D43B0000}"/>
    <cellStyle name="0_capex_Hasik_Shuwaimiyah_6118 3 10 3" xfId="15333" xr:uid="{00000000-0005-0000-0000-0000D53B0000}"/>
    <cellStyle name="0_capex_Hasik_Shuwaimiyah_6118 3 10 3 2" xfId="15334" xr:uid="{00000000-0005-0000-0000-0000D63B0000}"/>
    <cellStyle name="0_capex_Hasik_Shuwaimiyah_6118 3 10 4" xfId="15335" xr:uid="{00000000-0005-0000-0000-0000D73B0000}"/>
    <cellStyle name="0_capex_Hasik_Shuwaimiyah_6118 3 11" xfId="15336" xr:uid="{00000000-0005-0000-0000-0000D83B0000}"/>
    <cellStyle name="0_capex_Hasik_Shuwaimiyah_6118 3 11 2" xfId="15337" xr:uid="{00000000-0005-0000-0000-0000D93B0000}"/>
    <cellStyle name="0_capex_Hasik_Shuwaimiyah_6118 3 12" xfId="15338" xr:uid="{00000000-0005-0000-0000-0000DA3B0000}"/>
    <cellStyle name="0_capex_Hasik_Shuwaimiyah_6118 3 12 2" xfId="15339" xr:uid="{00000000-0005-0000-0000-0000DB3B0000}"/>
    <cellStyle name="0_capex_Hasik_Shuwaimiyah_6118 3 13" xfId="15340" xr:uid="{00000000-0005-0000-0000-0000DC3B0000}"/>
    <cellStyle name="0_capex_Hasik_Shuwaimiyah_6118 3 14" xfId="15341" xr:uid="{00000000-0005-0000-0000-0000DD3B0000}"/>
    <cellStyle name="0_capex_Hasik_Shuwaimiyah_6118 3 2" xfId="15342" xr:uid="{00000000-0005-0000-0000-0000DE3B0000}"/>
    <cellStyle name="0_capex_Hasik_Shuwaimiyah_6118 3 2 10" xfId="15343" xr:uid="{00000000-0005-0000-0000-0000DF3B0000}"/>
    <cellStyle name="0_capex_Hasik_Shuwaimiyah_6118 3 2 11" xfId="15344" xr:uid="{00000000-0005-0000-0000-0000E03B0000}"/>
    <cellStyle name="0_capex_Hasik_Shuwaimiyah_6118 3 2 12" xfId="15345" xr:uid="{00000000-0005-0000-0000-0000E13B0000}"/>
    <cellStyle name="0_capex_Hasik_Shuwaimiyah_6118 3 2 2" xfId="15346" xr:uid="{00000000-0005-0000-0000-0000E23B0000}"/>
    <cellStyle name="0_capex_Hasik_Shuwaimiyah_6118 3 2 2 2" xfId="15347" xr:uid="{00000000-0005-0000-0000-0000E33B0000}"/>
    <cellStyle name="0_capex_Hasik_Shuwaimiyah_6118 3 2 2 2 2" xfId="15348" xr:uid="{00000000-0005-0000-0000-0000E43B0000}"/>
    <cellStyle name="0_capex_Hasik_Shuwaimiyah_6118 3 2 2 2 2 2" xfId="15349" xr:uid="{00000000-0005-0000-0000-0000E53B0000}"/>
    <cellStyle name="0_capex_Hasik_Shuwaimiyah_6118 3 2 2 2 3" xfId="15350" xr:uid="{00000000-0005-0000-0000-0000E63B0000}"/>
    <cellStyle name="0_capex_Hasik_Shuwaimiyah_6118 3 2 2 2 3 2" xfId="15351" xr:uid="{00000000-0005-0000-0000-0000E73B0000}"/>
    <cellStyle name="0_capex_Hasik_Shuwaimiyah_6118 3 2 2 2 4" xfId="15352" xr:uid="{00000000-0005-0000-0000-0000E83B0000}"/>
    <cellStyle name="0_capex_Hasik_Shuwaimiyah_6118 3 2 2 3" xfId="15353" xr:uid="{00000000-0005-0000-0000-0000E93B0000}"/>
    <cellStyle name="0_capex_Hasik_Shuwaimiyah_6118 3 2 2 3 2" xfId="15354" xr:uid="{00000000-0005-0000-0000-0000EA3B0000}"/>
    <cellStyle name="0_capex_Hasik_Shuwaimiyah_6118 3 2 2 3 2 2" xfId="15355" xr:uid="{00000000-0005-0000-0000-0000EB3B0000}"/>
    <cellStyle name="0_capex_Hasik_Shuwaimiyah_6118 3 2 2 3 3" xfId="15356" xr:uid="{00000000-0005-0000-0000-0000EC3B0000}"/>
    <cellStyle name="0_capex_Hasik_Shuwaimiyah_6118 3 2 2 3 3 2" xfId="15357" xr:uid="{00000000-0005-0000-0000-0000ED3B0000}"/>
    <cellStyle name="0_capex_Hasik_Shuwaimiyah_6118 3 2 2 3 4" xfId="15358" xr:uid="{00000000-0005-0000-0000-0000EE3B0000}"/>
    <cellStyle name="0_capex_Hasik_Shuwaimiyah_6118 3 2 2 4" xfId="15359" xr:uid="{00000000-0005-0000-0000-0000EF3B0000}"/>
    <cellStyle name="0_capex_Hasik_Shuwaimiyah_6118 3 2 2 4 2" xfId="15360" xr:uid="{00000000-0005-0000-0000-0000F03B0000}"/>
    <cellStyle name="0_capex_Hasik_Shuwaimiyah_6118 3 2 2 5" xfId="15361" xr:uid="{00000000-0005-0000-0000-0000F13B0000}"/>
    <cellStyle name="0_capex_Hasik_Shuwaimiyah_6118 3 2 2 5 2" xfId="15362" xr:uid="{00000000-0005-0000-0000-0000F23B0000}"/>
    <cellStyle name="0_capex_Hasik_Shuwaimiyah_6118 3 2 2 6" xfId="15363" xr:uid="{00000000-0005-0000-0000-0000F33B0000}"/>
    <cellStyle name="0_capex_Hasik_Shuwaimiyah_6118 3 2 3" xfId="15364" xr:uid="{00000000-0005-0000-0000-0000F43B0000}"/>
    <cellStyle name="0_capex_Hasik_Shuwaimiyah_6118 3 2 3 2" xfId="15365" xr:uid="{00000000-0005-0000-0000-0000F53B0000}"/>
    <cellStyle name="0_capex_Hasik_Shuwaimiyah_6118 3 2 3 2 2" xfId="15366" xr:uid="{00000000-0005-0000-0000-0000F63B0000}"/>
    <cellStyle name="0_capex_Hasik_Shuwaimiyah_6118 3 2 3 3" xfId="15367" xr:uid="{00000000-0005-0000-0000-0000F73B0000}"/>
    <cellStyle name="0_capex_Hasik_Shuwaimiyah_6118 3 2 3 3 2" xfId="15368" xr:uid="{00000000-0005-0000-0000-0000F83B0000}"/>
    <cellStyle name="0_capex_Hasik_Shuwaimiyah_6118 3 2 3 4" xfId="15369" xr:uid="{00000000-0005-0000-0000-0000F93B0000}"/>
    <cellStyle name="0_capex_Hasik_Shuwaimiyah_6118 3 2 4" xfId="15370" xr:uid="{00000000-0005-0000-0000-0000FA3B0000}"/>
    <cellStyle name="0_capex_Hasik_Shuwaimiyah_6118 3 2 4 2" xfId="15371" xr:uid="{00000000-0005-0000-0000-0000FB3B0000}"/>
    <cellStyle name="0_capex_Hasik_Shuwaimiyah_6118 3 2 4 2 2" xfId="15372" xr:uid="{00000000-0005-0000-0000-0000FC3B0000}"/>
    <cellStyle name="0_capex_Hasik_Shuwaimiyah_6118 3 2 4 3" xfId="15373" xr:uid="{00000000-0005-0000-0000-0000FD3B0000}"/>
    <cellStyle name="0_capex_Hasik_Shuwaimiyah_6118 3 2 4 3 2" xfId="15374" xr:uid="{00000000-0005-0000-0000-0000FE3B0000}"/>
    <cellStyle name="0_capex_Hasik_Shuwaimiyah_6118 3 2 4 4" xfId="15375" xr:uid="{00000000-0005-0000-0000-0000FF3B0000}"/>
    <cellStyle name="0_capex_Hasik_Shuwaimiyah_6118 3 2 5" xfId="15376" xr:uid="{00000000-0005-0000-0000-0000003C0000}"/>
    <cellStyle name="0_capex_Hasik_Shuwaimiyah_6118 3 2 5 2" xfId="15377" xr:uid="{00000000-0005-0000-0000-0000013C0000}"/>
    <cellStyle name="0_capex_Hasik_Shuwaimiyah_6118 3 2 5 2 2" xfId="15378" xr:uid="{00000000-0005-0000-0000-0000023C0000}"/>
    <cellStyle name="0_capex_Hasik_Shuwaimiyah_6118 3 2 5 3" xfId="15379" xr:uid="{00000000-0005-0000-0000-0000033C0000}"/>
    <cellStyle name="0_capex_Hasik_Shuwaimiyah_6118 3 2 5 3 2" xfId="15380" xr:uid="{00000000-0005-0000-0000-0000043C0000}"/>
    <cellStyle name="0_capex_Hasik_Shuwaimiyah_6118 3 2 5 4" xfId="15381" xr:uid="{00000000-0005-0000-0000-0000053C0000}"/>
    <cellStyle name="0_capex_Hasik_Shuwaimiyah_6118 3 2 6" xfId="15382" xr:uid="{00000000-0005-0000-0000-0000063C0000}"/>
    <cellStyle name="0_capex_Hasik_Shuwaimiyah_6118 3 2 6 2" xfId="15383" xr:uid="{00000000-0005-0000-0000-0000073C0000}"/>
    <cellStyle name="0_capex_Hasik_Shuwaimiyah_6118 3 2 7" xfId="15384" xr:uid="{00000000-0005-0000-0000-0000083C0000}"/>
    <cellStyle name="0_capex_Hasik_Shuwaimiyah_6118 3 2 7 2" xfId="15385" xr:uid="{00000000-0005-0000-0000-0000093C0000}"/>
    <cellStyle name="0_capex_Hasik_Shuwaimiyah_6118 3 2 8" xfId="15386" xr:uid="{00000000-0005-0000-0000-00000A3C0000}"/>
    <cellStyle name="0_capex_Hasik_Shuwaimiyah_6118 3 2 9" xfId="15387" xr:uid="{00000000-0005-0000-0000-00000B3C0000}"/>
    <cellStyle name="0_capex_Hasik_Shuwaimiyah_6118 3 3" xfId="15388" xr:uid="{00000000-0005-0000-0000-00000C3C0000}"/>
    <cellStyle name="0_capex_Hasik_Shuwaimiyah_6118 3 3 2" xfId="15389" xr:uid="{00000000-0005-0000-0000-00000D3C0000}"/>
    <cellStyle name="0_capex_Hasik_Shuwaimiyah_6118 3 3 2 2" xfId="15390" xr:uid="{00000000-0005-0000-0000-00000E3C0000}"/>
    <cellStyle name="0_capex_Hasik_Shuwaimiyah_6118 3 3 2 2 2" xfId="15391" xr:uid="{00000000-0005-0000-0000-00000F3C0000}"/>
    <cellStyle name="0_capex_Hasik_Shuwaimiyah_6118 3 3 2 2 2 2" xfId="15392" xr:uid="{00000000-0005-0000-0000-0000103C0000}"/>
    <cellStyle name="0_capex_Hasik_Shuwaimiyah_6118 3 3 2 2 3" xfId="15393" xr:uid="{00000000-0005-0000-0000-0000113C0000}"/>
    <cellStyle name="0_capex_Hasik_Shuwaimiyah_6118 3 3 2 2 3 2" xfId="15394" xr:uid="{00000000-0005-0000-0000-0000123C0000}"/>
    <cellStyle name="0_capex_Hasik_Shuwaimiyah_6118 3 3 2 2 4" xfId="15395" xr:uid="{00000000-0005-0000-0000-0000133C0000}"/>
    <cellStyle name="0_capex_Hasik_Shuwaimiyah_6118 3 3 2 3" xfId="15396" xr:uid="{00000000-0005-0000-0000-0000143C0000}"/>
    <cellStyle name="0_capex_Hasik_Shuwaimiyah_6118 3 3 2 3 2" xfId="15397" xr:uid="{00000000-0005-0000-0000-0000153C0000}"/>
    <cellStyle name="0_capex_Hasik_Shuwaimiyah_6118 3 3 2 3 2 2" xfId="15398" xr:uid="{00000000-0005-0000-0000-0000163C0000}"/>
    <cellStyle name="0_capex_Hasik_Shuwaimiyah_6118 3 3 2 3 3" xfId="15399" xr:uid="{00000000-0005-0000-0000-0000173C0000}"/>
    <cellStyle name="0_capex_Hasik_Shuwaimiyah_6118 3 3 2 3 3 2" xfId="15400" xr:uid="{00000000-0005-0000-0000-0000183C0000}"/>
    <cellStyle name="0_capex_Hasik_Shuwaimiyah_6118 3 3 2 3 4" xfId="15401" xr:uid="{00000000-0005-0000-0000-0000193C0000}"/>
    <cellStyle name="0_capex_Hasik_Shuwaimiyah_6118 3 3 2 4" xfId="15402" xr:uid="{00000000-0005-0000-0000-00001A3C0000}"/>
    <cellStyle name="0_capex_Hasik_Shuwaimiyah_6118 3 3 2 4 2" xfId="15403" xr:uid="{00000000-0005-0000-0000-00001B3C0000}"/>
    <cellStyle name="0_capex_Hasik_Shuwaimiyah_6118 3 3 2 5" xfId="15404" xr:uid="{00000000-0005-0000-0000-00001C3C0000}"/>
    <cellStyle name="0_capex_Hasik_Shuwaimiyah_6118 3 3 2 5 2" xfId="15405" xr:uid="{00000000-0005-0000-0000-00001D3C0000}"/>
    <cellStyle name="0_capex_Hasik_Shuwaimiyah_6118 3 3 2 6" xfId="15406" xr:uid="{00000000-0005-0000-0000-00001E3C0000}"/>
    <cellStyle name="0_capex_Hasik_Shuwaimiyah_6118 3 3 3" xfId="15407" xr:uid="{00000000-0005-0000-0000-00001F3C0000}"/>
    <cellStyle name="0_capex_Hasik_Shuwaimiyah_6118 3 3 3 2" xfId="15408" xr:uid="{00000000-0005-0000-0000-0000203C0000}"/>
    <cellStyle name="0_capex_Hasik_Shuwaimiyah_6118 3 3 3 2 2" xfId="15409" xr:uid="{00000000-0005-0000-0000-0000213C0000}"/>
    <cellStyle name="0_capex_Hasik_Shuwaimiyah_6118 3 3 3 3" xfId="15410" xr:uid="{00000000-0005-0000-0000-0000223C0000}"/>
    <cellStyle name="0_capex_Hasik_Shuwaimiyah_6118 3 3 3 3 2" xfId="15411" xr:uid="{00000000-0005-0000-0000-0000233C0000}"/>
    <cellStyle name="0_capex_Hasik_Shuwaimiyah_6118 3 3 3 4" xfId="15412" xr:uid="{00000000-0005-0000-0000-0000243C0000}"/>
    <cellStyle name="0_capex_Hasik_Shuwaimiyah_6118 3 3 4" xfId="15413" xr:uid="{00000000-0005-0000-0000-0000253C0000}"/>
    <cellStyle name="0_capex_Hasik_Shuwaimiyah_6118 3 3 4 2" xfId="15414" xr:uid="{00000000-0005-0000-0000-0000263C0000}"/>
    <cellStyle name="0_capex_Hasik_Shuwaimiyah_6118 3 3 4 2 2" xfId="15415" xr:uid="{00000000-0005-0000-0000-0000273C0000}"/>
    <cellStyle name="0_capex_Hasik_Shuwaimiyah_6118 3 3 4 3" xfId="15416" xr:uid="{00000000-0005-0000-0000-0000283C0000}"/>
    <cellStyle name="0_capex_Hasik_Shuwaimiyah_6118 3 3 4 3 2" xfId="15417" xr:uid="{00000000-0005-0000-0000-0000293C0000}"/>
    <cellStyle name="0_capex_Hasik_Shuwaimiyah_6118 3 3 4 4" xfId="15418" xr:uid="{00000000-0005-0000-0000-00002A3C0000}"/>
    <cellStyle name="0_capex_Hasik_Shuwaimiyah_6118 3 3 5" xfId="15419" xr:uid="{00000000-0005-0000-0000-00002B3C0000}"/>
    <cellStyle name="0_capex_Hasik_Shuwaimiyah_6118 3 3 5 2" xfId="15420" xr:uid="{00000000-0005-0000-0000-00002C3C0000}"/>
    <cellStyle name="0_capex_Hasik_Shuwaimiyah_6118 3 3 5 2 2" xfId="15421" xr:uid="{00000000-0005-0000-0000-00002D3C0000}"/>
    <cellStyle name="0_capex_Hasik_Shuwaimiyah_6118 3 3 5 3" xfId="15422" xr:uid="{00000000-0005-0000-0000-00002E3C0000}"/>
    <cellStyle name="0_capex_Hasik_Shuwaimiyah_6118 3 3 5 3 2" xfId="15423" xr:uid="{00000000-0005-0000-0000-00002F3C0000}"/>
    <cellStyle name="0_capex_Hasik_Shuwaimiyah_6118 3 3 5 4" xfId="15424" xr:uid="{00000000-0005-0000-0000-0000303C0000}"/>
    <cellStyle name="0_capex_Hasik_Shuwaimiyah_6118 3 3 6" xfId="15425" xr:uid="{00000000-0005-0000-0000-0000313C0000}"/>
    <cellStyle name="0_capex_Hasik_Shuwaimiyah_6118 3 3 6 2" xfId="15426" xr:uid="{00000000-0005-0000-0000-0000323C0000}"/>
    <cellStyle name="0_capex_Hasik_Shuwaimiyah_6118 3 3 7" xfId="15427" xr:uid="{00000000-0005-0000-0000-0000333C0000}"/>
    <cellStyle name="0_capex_Hasik_Shuwaimiyah_6118 3 3 7 2" xfId="15428" xr:uid="{00000000-0005-0000-0000-0000343C0000}"/>
    <cellStyle name="0_capex_Hasik_Shuwaimiyah_6118 3 3 8" xfId="15429" xr:uid="{00000000-0005-0000-0000-0000353C0000}"/>
    <cellStyle name="0_capex_Hasik_Shuwaimiyah_6118 3 4" xfId="15430" xr:uid="{00000000-0005-0000-0000-0000363C0000}"/>
    <cellStyle name="0_capex_Hasik_Shuwaimiyah_6118 3 4 2" xfId="15431" xr:uid="{00000000-0005-0000-0000-0000373C0000}"/>
    <cellStyle name="0_capex_Hasik_Shuwaimiyah_6118 3 4 2 2" xfId="15432" xr:uid="{00000000-0005-0000-0000-0000383C0000}"/>
    <cellStyle name="0_capex_Hasik_Shuwaimiyah_6118 3 4 2 2 2" xfId="15433" xr:uid="{00000000-0005-0000-0000-0000393C0000}"/>
    <cellStyle name="0_capex_Hasik_Shuwaimiyah_6118 3 4 2 2 2 2" xfId="15434" xr:uid="{00000000-0005-0000-0000-00003A3C0000}"/>
    <cellStyle name="0_capex_Hasik_Shuwaimiyah_6118 3 4 2 2 3" xfId="15435" xr:uid="{00000000-0005-0000-0000-00003B3C0000}"/>
    <cellStyle name="0_capex_Hasik_Shuwaimiyah_6118 3 4 2 2 3 2" xfId="15436" xr:uid="{00000000-0005-0000-0000-00003C3C0000}"/>
    <cellStyle name="0_capex_Hasik_Shuwaimiyah_6118 3 4 2 2 4" xfId="15437" xr:uid="{00000000-0005-0000-0000-00003D3C0000}"/>
    <cellStyle name="0_capex_Hasik_Shuwaimiyah_6118 3 4 2 3" xfId="15438" xr:uid="{00000000-0005-0000-0000-00003E3C0000}"/>
    <cellStyle name="0_capex_Hasik_Shuwaimiyah_6118 3 4 2 3 2" xfId="15439" xr:uid="{00000000-0005-0000-0000-00003F3C0000}"/>
    <cellStyle name="0_capex_Hasik_Shuwaimiyah_6118 3 4 2 3 2 2" xfId="15440" xr:uid="{00000000-0005-0000-0000-0000403C0000}"/>
    <cellStyle name="0_capex_Hasik_Shuwaimiyah_6118 3 4 2 3 3" xfId="15441" xr:uid="{00000000-0005-0000-0000-0000413C0000}"/>
    <cellStyle name="0_capex_Hasik_Shuwaimiyah_6118 3 4 2 3 3 2" xfId="15442" xr:uid="{00000000-0005-0000-0000-0000423C0000}"/>
    <cellStyle name="0_capex_Hasik_Shuwaimiyah_6118 3 4 2 3 4" xfId="15443" xr:uid="{00000000-0005-0000-0000-0000433C0000}"/>
    <cellStyle name="0_capex_Hasik_Shuwaimiyah_6118 3 4 2 4" xfId="15444" xr:uid="{00000000-0005-0000-0000-0000443C0000}"/>
    <cellStyle name="0_capex_Hasik_Shuwaimiyah_6118 3 4 2 4 2" xfId="15445" xr:uid="{00000000-0005-0000-0000-0000453C0000}"/>
    <cellStyle name="0_capex_Hasik_Shuwaimiyah_6118 3 4 2 5" xfId="15446" xr:uid="{00000000-0005-0000-0000-0000463C0000}"/>
    <cellStyle name="0_capex_Hasik_Shuwaimiyah_6118 3 4 2 5 2" xfId="15447" xr:uid="{00000000-0005-0000-0000-0000473C0000}"/>
    <cellStyle name="0_capex_Hasik_Shuwaimiyah_6118 3 4 2 6" xfId="15448" xr:uid="{00000000-0005-0000-0000-0000483C0000}"/>
    <cellStyle name="0_capex_Hasik_Shuwaimiyah_6118 3 4 3" xfId="15449" xr:uid="{00000000-0005-0000-0000-0000493C0000}"/>
    <cellStyle name="0_capex_Hasik_Shuwaimiyah_6118 3 4 3 2" xfId="15450" xr:uid="{00000000-0005-0000-0000-00004A3C0000}"/>
    <cellStyle name="0_capex_Hasik_Shuwaimiyah_6118 3 4 3 2 2" xfId="15451" xr:uid="{00000000-0005-0000-0000-00004B3C0000}"/>
    <cellStyle name="0_capex_Hasik_Shuwaimiyah_6118 3 4 3 3" xfId="15452" xr:uid="{00000000-0005-0000-0000-00004C3C0000}"/>
    <cellStyle name="0_capex_Hasik_Shuwaimiyah_6118 3 4 3 3 2" xfId="15453" xr:uid="{00000000-0005-0000-0000-00004D3C0000}"/>
    <cellStyle name="0_capex_Hasik_Shuwaimiyah_6118 3 4 3 4" xfId="15454" xr:uid="{00000000-0005-0000-0000-00004E3C0000}"/>
    <cellStyle name="0_capex_Hasik_Shuwaimiyah_6118 3 4 4" xfId="15455" xr:uid="{00000000-0005-0000-0000-00004F3C0000}"/>
    <cellStyle name="0_capex_Hasik_Shuwaimiyah_6118 3 4 4 2" xfId="15456" xr:uid="{00000000-0005-0000-0000-0000503C0000}"/>
    <cellStyle name="0_capex_Hasik_Shuwaimiyah_6118 3 4 4 2 2" xfId="15457" xr:uid="{00000000-0005-0000-0000-0000513C0000}"/>
    <cellStyle name="0_capex_Hasik_Shuwaimiyah_6118 3 4 4 3" xfId="15458" xr:uid="{00000000-0005-0000-0000-0000523C0000}"/>
    <cellStyle name="0_capex_Hasik_Shuwaimiyah_6118 3 4 4 3 2" xfId="15459" xr:uid="{00000000-0005-0000-0000-0000533C0000}"/>
    <cellStyle name="0_capex_Hasik_Shuwaimiyah_6118 3 4 4 4" xfId="15460" xr:uid="{00000000-0005-0000-0000-0000543C0000}"/>
    <cellStyle name="0_capex_Hasik_Shuwaimiyah_6118 3 4 5" xfId="15461" xr:uid="{00000000-0005-0000-0000-0000553C0000}"/>
    <cellStyle name="0_capex_Hasik_Shuwaimiyah_6118 3 4 5 2" xfId="15462" xr:uid="{00000000-0005-0000-0000-0000563C0000}"/>
    <cellStyle name="0_capex_Hasik_Shuwaimiyah_6118 3 4 5 2 2" xfId="15463" xr:uid="{00000000-0005-0000-0000-0000573C0000}"/>
    <cellStyle name="0_capex_Hasik_Shuwaimiyah_6118 3 4 5 3" xfId="15464" xr:uid="{00000000-0005-0000-0000-0000583C0000}"/>
    <cellStyle name="0_capex_Hasik_Shuwaimiyah_6118 3 4 5 3 2" xfId="15465" xr:uid="{00000000-0005-0000-0000-0000593C0000}"/>
    <cellStyle name="0_capex_Hasik_Shuwaimiyah_6118 3 4 5 4" xfId="15466" xr:uid="{00000000-0005-0000-0000-00005A3C0000}"/>
    <cellStyle name="0_capex_Hasik_Shuwaimiyah_6118 3 4 6" xfId="15467" xr:uid="{00000000-0005-0000-0000-00005B3C0000}"/>
    <cellStyle name="0_capex_Hasik_Shuwaimiyah_6118 3 4 6 2" xfId="15468" xr:uid="{00000000-0005-0000-0000-00005C3C0000}"/>
    <cellStyle name="0_capex_Hasik_Shuwaimiyah_6118 3 4 7" xfId="15469" xr:uid="{00000000-0005-0000-0000-00005D3C0000}"/>
    <cellStyle name="0_capex_Hasik_Shuwaimiyah_6118 3 4 7 2" xfId="15470" xr:uid="{00000000-0005-0000-0000-00005E3C0000}"/>
    <cellStyle name="0_capex_Hasik_Shuwaimiyah_6118 3 4 8" xfId="15471" xr:uid="{00000000-0005-0000-0000-00005F3C0000}"/>
    <cellStyle name="0_capex_Hasik_Shuwaimiyah_6118 3 5" xfId="15472" xr:uid="{00000000-0005-0000-0000-0000603C0000}"/>
    <cellStyle name="0_capex_Hasik_Shuwaimiyah_6118 3 5 2" xfId="15473" xr:uid="{00000000-0005-0000-0000-0000613C0000}"/>
    <cellStyle name="0_capex_Hasik_Shuwaimiyah_6118 3 5 2 2" xfId="15474" xr:uid="{00000000-0005-0000-0000-0000623C0000}"/>
    <cellStyle name="0_capex_Hasik_Shuwaimiyah_6118 3 5 2 2 2" xfId="15475" xr:uid="{00000000-0005-0000-0000-0000633C0000}"/>
    <cellStyle name="0_capex_Hasik_Shuwaimiyah_6118 3 5 2 2 2 2" xfId="15476" xr:uid="{00000000-0005-0000-0000-0000643C0000}"/>
    <cellStyle name="0_capex_Hasik_Shuwaimiyah_6118 3 5 2 2 3" xfId="15477" xr:uid="{00000000-0005-0000-0000-0000653C0000}"/>
    <cellStyle name="0_capex_Hasik_Shuwaimiyah_6118 3 5 2 2 3 2" xfId="15478" xr:uid="{00000000-0005-0000-0000-0000663C0000}"/>
    <cellStyle name="0_capex_Hasik_Shuwaimiyah_6118 3 5 2 2 4" xfId="15479" xr:uid="{00000000-0005-0000-0000-0000673C0000}"/>
    <cellStyle name="0_capex_Hasik_Shuwaimiyah_6118 3 5 2 3" xfId="15480" xr:uid="{00000000-0005-0000-0000-0000683C0000}"/>
    <cellStyle name="0_capex_Hasik_Shuwaimiyah_6118 3 5 2 3 2" xfId="15481" xr:uid="{00000000-0005-0000-0000-0000693C0000}"/>
    <cellStyle name="0_capex_Hasik_Shuwaimiyah_6118 3 5 2 3 2 2" xfId="15482" xr:uid="{00000000-0005-0000-0000-00006A3C0000}"/>
    <cellStyle name="0_capex_Hasik_Shuwaimiyah_6118 3 5 2 3 3" xfId="15483" xr:uid="{00000000-0005-0000-0000-00006B3C0000}"/>
    <cellStyle name="0_capex_Hasik_Shuwaimiyah_6118 3 5 2 3 3 2" xfId="15484" xr:uid="{00000000-0005-0000-0000-00006C3C0000}"/>
    <cellStyle name="0_capex_Hasik_Shuwaimiyah_6118 3 5 2 3 4" xfId="15485" xr:uid="{00000000-0005-0000-0000-00006D3C0000}"/>
    <cellStyle name="0_capex_Hasik_Shuwaimiyah_6118 3 5 2 4" xfId="15486" xr:uid="{00000000-0005-0000-0000-00006E3C0000}"/>
    <cellStyle name="0_capex_Hasik_Shuwaimiyah_6118 3 5 2 4 2" xfId="15487" xr:uid="{00000000-0005-0000-0000-00006F3C0000}"/>
    <cellStyle name="0_capex_Hasik_Shuwaimiyah_6118 3 5 2 5" xfId="15488" xr:uid="{00000000-0005-0000-0000-0000703C0000}"/>
    <cellStyle name="0_capex_Hasik_Shuwaimiyah_6118 3 5 2 5 2" xfId="15489" xr:uid="{00000000-0005-0000-0000-0000713C0000}"/>
    <cellStyle name="0_capex_Hasik_Shuwaimiyah_6118 3 5 2 6" xfId="15490" xr:uid="{00000000-0005-0000-0000-0000723C0000}"/>
    <cellStyle name="0_capex_Hasik_Shuwaimiyah_6118 3 5 3" xfId="15491" xr:uid="{00000000-0005-0000-0000-0000733C0000}"/>
    <cellStyle name="0_capex_Hasik_Shuwaimiyah_6118 3 5 3 2" xfId="15492" xr:uid="{00000000-0005-0000-0000-0000743C0000}"/>
    <cellStyle name="0_capex_Hasik_Shuwaimiyah_6118 3 5 3 2 2" xfId="15493" xr:uid="{00000000-0005-0000-0000-0000753C0000}"/>
    <cellStyle name="0_capex_Hasik_Shuwaimiyah_6118 3 5 3 3" xfId="15494" xr:uid="{00000000-0005-0000-0000-0000763C0000}"/>
    <cellStyle name="0_capex_Hasik_Shuwaimiyah_6118 3 5 3 3 2" xfId="15495" xr:uid="{00000000-0005-0000-0000-0000773C0000}"/>
    <cellStyle name="0_capex_Hasik_Shuwaimiyah_6118 3 5 3 4" xfId="15496" xr:uid="{00000000-0005-0000-0000-0000783C0000}"/>
    <cellStyle name="0_capex_Hasik_Shuwaimiyah_6118 3 5 4" xfId="15497" xr:uid="{00000000-0005-0000-0000-0000793C0000}"/>
    <cellStyle name="0_capex_Hasik_Shuwaimiyah_6118 3 5 4 2" xfId="15498" xr:uid="{00000000-0005-0000-0000-00007A3C0000}"/>
    <cellStyle name="0_capex_Hasik_Shuwaimiyah_6118 3 5 4 2 2" xfId="15499" xr:uid="{00000000-0005-0000-0000-00007B3C0000}"/>
    <cellStyle name="0_capex_Hasik_Shuwaimiyah_6118 3 5 4 3" xfId="15500" xr:uid="{00000000-0005-0000-0000-00007C3C0000}"/>
    <cellStyle name="0_capex_Hasik_Shuwaimiyah_6118 3 5 4 3 2" xfId="15501" xr:uid="{00000000-0005-0000-0000-00007D3C0000}"/>
    <cellStyle name="0_capex_Hasik_Shuwaimiyah_6118 3 5 4 4" xfId="15502" xr:uid="{00000000-0005-0000-0000-00007E3C0000}"/>
    <cellStyle name="0_capex_Hasik_Shuwaimiyah_6118 3 5 5" xfId="15503" xr:uid="{00000000-0005-0000-0000-00007F3C0000}"/>
    <cellStyle name="0_capex_Hasik_Shuwaimiyah_6118 3 5 5 2" xfId="15504" xr:uid="{00000000-0005-0000-0000-0000803C0000}"/>
    <cellStyle name="0_capex_Hasik_Shuwaimiyah_6118 3 5 5 2 2" xfId="15505" xr:uid="{00000000-0005-0000-0000-0000813C0000}"/>
    <cellStyle name="0_capex_Hasik_Shuwaimiyah_6118 3 5 5 3" xfId="15506" xr:uid="{00000000-0005-0000-0000-0000823C0000}"/>
    <cellStyle name="0_capex_Hasik_Shuwaimiyah_6118 3 5 5 3 2" xfId="15507" xr:uid="{00000000-0005-0000-0000-0000833C0000}"/>
    <cellStyle name="0_capex_Hasik_Shuwaimiyah_6118 3 5 5 4" xfId="15508" xr:uid="{00000000-0005-0000-0000-0000843C0000}"/>
    <cellStyle name="0_capex_Hasik_Shuwaimiyah_6118 3 5 6" xfId="15509" xr:uid="{00000000-0005-0000-0000-0000853C0000}"/>
    <cellStyle name="0_capex_Hasik_Shuwaimiyah_6118 3 5 6 2" xfId="15510" xr:uid="{00000000-0005-0000-0000-0000863C0000}"/>
    <cellStyle name="0_capex_Hasik_Shuwaimiyah_6118 3 5 7" xfId="15511" xr:uid="{00000000-0005-0000-0000-0000873C0000}"/>
    <cellStyle name="0_capex_Hasik_Shuwaimiyah_6118 3 5 7 2" xfId="15512" xr:uid="{00000000-0005-0000-0000-0000883C0000}"/>
    <cellStyle name="0_capex_Hasik_Shuwaimiyah_6118 3 5 8" xfId="15513" xr:uid="{00000000-0005-0000-0000-0000893C0000}"/>
    <cellStyle name="0_capex_Hasik_Shuwaimiyah_6118 3 6" xfId="15514" xr:uid="{00000000-0005-0000-0000-00008A3C0000}"/>
    <cellStyle name="0_capex_Hasik_Shuwaimiyah_6118 3 6 2" xfId="15515" xr:uid="{00000000-0005-0000-0000-00008B3C0000}"/>
    <cellStyle name="0_capex_Hasik_Shuwaimiyah_6118 3 6 2 2" xfId="15516" xr:uid="{00000000-0005-0000-0000-00008C3C0000}"/>
    <cellStyle name="0_capex_Hasik_Shuwaimiyah_6118 3 6 2 2 2" xfId="15517" xr:uid="{00000000-0005-0000-0000-00008D3C0000}"/>
    <cellStyle name="0_capex_Hasik_Shuwaimiyah_6118 3 6 2 2 2 2" xfId="15518" xr:uid="{00000000-0005-0000-0000-00008E3C0000}"/>
    <cellStyle name="0_capex_Hasik_Shuwaimiyah_6118 3 6 2 2 3" xfId="15519" xr:uid="{00000000-0005-0000-0000-00008F3C0000}"/>
    <cellStyle name="0_capex_Hasik_Shuwaimiyah_6118 3 6 2 2 3 2" xfId="15520" xr:uid="{00000000-0005-0000-0000-0000903C0000}"/>
    <cellStyle name="0_capex_Hasik_Shuwaimiyah_6118 3 6 2 2 4" xfId="15521" xr:uid="{00000000-0005-0000-0000-0000913C0000}"/>
    <cellStyle name="0_capex_Hasik_Shuwaimiyah_6118 3 6 2 3" xfId="15522" xr:uid="{00000000-0005-0000-0000-0000923C0000}"/>
    <cellStyle name="0_capex_Hasik_Shuwaimiyah_6118 3 6 2 3 2" xfId="15523" xr:uid="{00000000-0005-0000-0000-0000933C0000}"/>
    <cellStyle name="0_capex_Hasik_Shuwaimiyah_6118 3 6 2 3 2 2" xfId="15524" xr:uid="{00000000-0005-0000-0000-0000943C0000}"/>
    <cellStyle name="0_capex_Hasik_Shuwaimiyah_6118 3 6 2 3 3" xfId="15525" xr:uid="{00000000-0005-0000-0000-0000953C0000}"/>
    <cellStyle name="0_capex_Hasik_Shuwaimiyah_6118 3 6 2 3 3 2" xfId="15526" xr:uid="{00000000-0005-0000-0000-0000963C0000}"/>
    <cellStyle name="0_capex_Hasik_Shuwaimiyah_6118 3 6 2 3 4" xfId="15527" xr:uid="{00000000-0005-0000-0000-0000973C0000}"/>
    <cellStyle name="0_capex_Hasik_Shuwaimiyah_6118 3 6 2 4" xfId="15528" xr:uid="{00000000-0005-0000-0000-0000983C0000}"/>
    <cellStyle name="0_capex_Hasik_Shuwaimiyah_6118 3 6 2 4 2" xfId="15529" xr:uid="{00000000-0005-0000-0000-0000993C0000}"/>
    <cellStyle name="0_capex_Hasik_Shuwaimiyah_6118 3 6 2 5" xfId="15530" xr:uid="{00000000-0005-0000-0000-00009A3C0000}"/>
    <cellStyle name="0_capex_Hasik_Shuwaimiyah_6118 3 6 2 5 2" xfId="15531" xr:uid="{00000000-0005-0000-0000-00009B3C0000}"/>
    <cellStyle name="0_capex_Hasik_Shuwaimiyah_6118 3 6 2 6" xfId="15532" xr:uid="{00000000-0005-0000-0000-00009C3C0000}"/>
    <cellStyle name="0_capex_Hasik_Shuwaimiyah_6118 3 6 3" xfId="15533" xr:uid="{00000000-0005-0000-0000-00009D3C0000}"/>
    <cellStyle name="0_capex_Hasik_Shuwaimiyah_6118 3 6 3 2" xfId="15534" xr:uid="{00000000-0005-0000-0000-00009E3C0000}"/>
    <cellStyle name="0_capex_Hasik_Shuwaimiyah_6118 3 6 3 2 2" xfId="15535" xr:uid="{00000000-0005-0000-0000-00009F3C0000}"/>
    <cellStyle name="0_capex_Hasik_Shuwaimiyah_6118 3 6 3 3" xfId="15536" xr:uid="{00000000-0005-0000-0000-0000A03C0000}"/>
    <cellStyle name="0_capex_Hasik_Shuwaimiyah_6118 3 6 3 3 2" xfId="15537" xr:uid="{00000000-0005-0000-0000-0000A13C0000}"/>
    <cellStyle name="0_capex_Hasik_Shuwaimiyah_6118 3 6 3 4" xfId="15538" xr:uid="{00000000-0005-0000-0000-0000A23C0000}"/>
    <cellStyle name="0_capex_Hasik_Shuwaimiyah_6118 3 6 4" xfId="15539" xr:uid="{00000000-0005-0000-0000-0000A33C0000}"/>
    <cellStyle name="0_capex_Hasik_Shuwaimiyah_6118 3 6 4 2" xfId="15540" xr:uid="{00000000-0005-0000-0000-0000A43C0000}"/>
    <cellStyle name="0_capex_Hasik_Shuwaimiyah_6118 3 6 4 2 2" xfId="15541" xr:uid="{00000000-0005-0000-0000-0000A53C0000}"/>
    <cellStyle name="0_capex_Hasik_Shuwaimiyah_6118 3 6 4 3" xfId="15542" xr:uid="{00000000-0005-0000-0000-0000A63C0000}"/>
    <cellStyle name="0_capex_Hasik_Shuwaimiyah_6118 3 6 4 3 2" xfId="15543" xr:uid="{00000000-0005-0000-0000-0000A73C0000}"/>
    <cellStyle name="0_capex_Hasik_Shuwaimiyah_6118 3 6 4 4" xfId="15544" xr:uid="{00000000-0005-0000-0000-0000A83C0000}"/>
    <cellStyle name="0_capex_Hasik_Shuwaimiyah_6118 3 6 5" xfId="15545" xr:uid="{00000000-0005-0000-0000-0000A93C0000}"/>
    <cellStyle name="0_capex_Hasik_Shuwaimiyah_6118 3 6 5 2" xfId="15546" xr:uid="{00000000-0005-0000-0000-0000AA3C0000}"/>
    <cellStyle name="0_capex_Hasik_Shuwaimiyah_6118 3 6 5 2 2" xfId="15547" xr:uid="{00000000-0005-0000-0000-0000AB3C0000}"/>
    <cellStyle name="0_capex_Hasik_Shuwaimiyah_6118 3 6 5 3" xfId="15548" xr:uid="{00000000-0005-0000-0000-0000AC3C0000}"/>
    <cellStyle name="0_capex_Hasik_Shuwaimiyah_6118 3 6 5 3 2" xfId="15549" xr:uid="{00000000-0005-0000-0000-0000AD3C0000}"/>
    <cellStyle name="0_capex_Hasik_Shuwaimiyah_6118 3 6 5 4" xfId="15550" xr:uid="{00000000-0005-0000-0000-0000AE3C0000}"/>
    <cellStyle name="0_capex_Hasik_Shuwaimiyah_6118 3 6 6" xfId="15551" xr:uid="{00000000-0005-0000-0000-0000AF3C0000}"/>
    <cellStyle name="0_capex_Hasik_Shuwaimiyah_6118 3 6 6 2" xfId="15552" xr:uid="{00000000-0005-0000-0000-0000B03C0000}"/>
    <cellStyle name="0_capex_Hasik_Shuwaimiyah_6118 3 6 7" xfId="15553" xr:uid="{00000000-0005-0000-0000-0000B13C0000}"/>
    <cellStyle name="0_capex_Hasik_Shuwaimiyah_6118 3 6 7 2" xfId="15554" xr:uid="{00000000-0005-0000-0000-0000B23C0000}"/>
    <cellStyle name="0_capex_Hasik_Shuwaimiyah_6118 3 6 8" xfId="15555" xr:uid="{00000000-0005-0000-0000-0000B33C0000}"/>
    <cellStyle name="0_capex_Hasik_Shuwaimiyah_6118 3 7" xfId="15556" xr:uid="{00000000-0005-0000-0000-0000B43C0000}"/>
    <cellStyle name="0_capex_Hasik_Shuwaimiyah_6118 3 7 2" xfId="15557" xr:uid="{00000000-0005-0000-0000-0000B53C0000}"/>
    <cellStyle name="0_capex_Hasik_Shuwaimiyah_6118 3 7 2 2" xfId="15558" xr:uid="{00000000-0005-0000-0000-0000B63C0000}"/>
    <cellStyle name="0_capex_Hasik_Shuwaimiyah_6118 3 7 2 2 2" xfId="15559" xr:uid="{00000000-0005-0000-0000-0000B73C0000}"/>
    <cellStyle name="0_capex_Hasik_Shuwaimiyah_6118 3 7 2 3" xfId="15560" xr:uid="{00000000-0005-0000-0000-0000B83C0000}"/>
    <cellStyle name="0_capex_Hasik_Shuwaimiyah_6118 3 7 2 3 2" xfId="15561" xr:uid="{00000000-0005-0000-0000-0000B93C0000}"/>
    <cellStyle name="0_capex_Hasik_Shuwaimiyah_6118 3 7 2 4" xfId="15562" xr:uid="{00000000-0005-0000-0000-0000BA3C0000}"/>
    <cellStyle name="0_capex_Hasik_Shuwaimiyah_6118 3 7 3" xfId="15563" xr:uid="{00000000-0005-0000-0000-0000BB3C0000}"/>
    <cellStyle name="0_capex_Hasik_Shuwaimiyah_6118 3 7 3 2" xfId="15564" xr:uid="{00000000-0005-0000-0000-0000BC3C0000}"/>
    <cellStyle name="0_capex_Hasik_Shuwaimiyah_6118 3 7 3 2 2" xfId="15565" xr:uid="{00000000-0005-0000-0000-0000BD3C0000}"/>
    <cellStyle name="0_capex_Hasik_Shuwaimiyah_6118 3 7 3 3" xfId="15566" xr:uid="{00000000-0005-0000-0000-0000BE3C0000}"/>
    <cellStyle name="0_capex_Hasik_Shuwaimiyah_6118 3 7 3 3 2" xfId="15567" xr:uid="{00000000-0005-0000-0000-0000BF3C0000}"/>
    <cellStyle name="0_capex_Hasik_Shuwaimiyah_6118 3 7 3 4" xfId="15568" xr:uid="{00000000-0005-0000-0000-0000C03C0000}"/>
    <cellStyle name="0_capex_Hasik_Shuwaimiyah_6118 3 7 4" xfId="15569" xr:uid="{00000000-0005-0000-0000-0000C13C0000}"/>
    <cellStyle name="0_capex_Hasik_Shuwaimiyah_6118 3 7 4 2" xfId="15570" xr:uid="{00000000-0005-0000-0000-0000C23C0000}"/>
    <cellStyle name="0_capex_Hasik_Shuwaimiyah_6118 3 7 5" xfId="15571" xr:uid="{00000000-0005-0000-0000-0000C33C0000}"/>
    <cellStyle name="0_capex_Hasik_Shuwaimiyah_6118 3 7 5 2" xfId="15572" xr:uid="{00000000-0005-0000-0000-0000C43C0000}"/>
    <cellStyle name="0_capex_Hasik_Shuwaimiyah_6118 3 7 6" xfId="15573" xr:uid="{00000000-0005-0000-0000-0000C53C0000}"/>
    <cellStyle name="0_capex_Hasik_Shuwaimiyah_6118 3 8" xfId="15574" xr:uid="{00000000-0005-0000-0000-0000C63C0000}"/>
    <cellStyle name="0_capex_Hasik_Shuwaimiyah_6118 3 8 2" xfId="15575" xr:uid="{00000000-0005-0000-0000-0000C73C0000}"/>
    <cellStyle name="0_capex_Hasik_Shuwaimiyah_6118 3 8 2 2" xfId="15576" xr:uid="{00000000-0005-0000-0000-0000C83C0000}"/>
    <cellStyle name="0_capex_Hasik_Shuwaimiyah_6118 3 8 3" xfId="15577" xr:uid="{00000000-0005-0000-0000-0000C93C0000}"/>
    <cellStyle name="0_capex_Hasik_Shuwaimiyah_6118 3 8 3 2" xfId="15578" xr:uid="{00000000-0005-0000-0000-0000CA3C0000}"/>
    <cellStyle name="0_capex_Hasik_Shuwaimiyah_6118 3 8 4" xfId="15579" xr:uid="{00000000-0005-0000-0000-0000CB3C0000}"/>
    <cellStyle name="0_capex_Hasik_Shuwaimiyah_6118 3 9" xfId="15580" xr:uid="{00000000-0005-0000-0000-0000CC3C0000}"/>
    <cellStyle name="0_capex_Hasik_Shuwaimiyah_6118 3 9 2" xfId="15581" xr:uid="{00000000-0005-0000-0000-0000CD3C0000}"/>
    <cellStyle name="0_capex_Hasik_Shuwaimiyah_6118 3 9 2 2" xfId="15582" xr:uid="{00000000-0005-0000-0000-0000CE3C0000}"/>
    <cellStyle name="0_capex_Hasik_Shuwaimiyah_6118 3 9 3" xfId="15583" xr:uid="{00000000-0005-0000-0000-0000CF3C0000}"/>
    <cellStyle name="0_capex_Hasik_Shuwaimiyah_6118 3 9 3 2" xfId="15584" xr:uid="{00000000-0005-0000-0000-0000D03C0000}"/>
    <cellStyle name="0_capex_Hasik_Shuwaimiyah_6118 3 9 4" xfId="15585" xr:uid="{00000000-0005-0000-0000-0000D13C0000}"/>
    <cellStyle name="0_capex_Hasik_Shuwaimiyah_6118 30" xfId="15586" xr:uid="{00000000-0005-0000-0000-0000D23C0000}"/>
    <cellStyle name="0_capex_Hasik_Shuwaimiyah_6118 31" xfId="15587" xr:uid="{00000000-0005-0000-0000-0000D33C0000}"/>
    <cellStyle name="0_capex_Hasik_Shuwaimiyah_6118 32" xfId="15588" xr:uid="{00000000-0005-0000-0000-0000D43C0000}"/>
    <cellStyle name="0_capex_Hasik_Shuwaimiyah_6118 33" xfId="15589" xr:uid="{00000000-0005-0000-0000-0000D53C0000}"/>
    <cellStyle name="0_capex_Hasik_Shuwaimiyah_6118 34" xfId="15590" xr:uid="{00000000-0005-0000-0000-0000D63C0000}"/>
    <cellStyle name="0_capex_Hasik_Shuwaimiyah_6118 35" xfId="15591" xr:uid="{00000000-0005-0000-0000-0000D73C0000}"/>
    <cellStyle name="0_capex_Hasik_Shuwaimiyah_6118 36" xfId="15592" xr:uid="{00000000-0005-0000-0000-0000D83C0000}"/>
    <cellStyle name="0_capex_Hasik_Shuwaimiyah_6118 37" xfId="15593" xr:uid="{00000000-0005-0000-0000-0000D93C0000}"/>
    <cellStyle name="0_capex_Hasik_Shuwaimiyah_6118 38" xfId="15594" xr:uid="{00000000-0005-0000-0000-0000DA3C0000}"/>
    <cellStyle name="0_capex_Hasik_Shuwaimiyah_6118 39" xfId="15595" xr:uid="{00000000-0005-0000-0000-0000DB3C0000}"/>
    <cellStyle name="0_capex_Hasik_Shuwaimiyah_6118 4" xfId="15596" xr:uid="{00000000-0005-0000-0000-0000DC3C0000}"/>
    <cellStyle name="0_capex_Hasik_Shuwaimiyah_6118 4 10" xfId="15597" xr:uid="{00000000-0005-0000-0000-0000DD3C0000}"/>
    <cellStyle name="0_capex_Hasik_Shuwaimiyah_6118 4 10 2" xfId="15598" xr:uid="{00000000-0005-0000-0000-0000DE3C0000}"/>
    <cellStyle name="0_capex_Hasik_Shuwaimiyah_6118 4 10 2 2" xfId="15599" xr:uid="{00000000-0005-0000-0000-0000DF3C0000}"/>
    <cellStyle name="0_capex_Hasik_Shuwaimiyah_6118 4 10 3" xfId="15600" xr:uid="{00000000-0005-0000-0000-0000E03C0000}"/>
    <cellStyle name="0_capex_Hasik_Shuwaimiyah_6118 4 10 3 2" xfId="15601" xr:uid="{00000000-0005-0000-0000-0000E13C0000}"/>
    <cellStyle name="0_capex_Hasik_Shuwaimiyah_6118 4 10 4" xfId="15602" xr:uid="{00000000-0005-0000-0000-0000E23C0000}"/>
    <cellStyle name="0_capex_Hasik_Shuwaimiyah_6118 4 11" xfId="15603" xr:uid="{00000000-0005-0000-0000-0000E33C0000}"/>
    <cellStyle name="0_capex_Hasik_Shuwaimiyah_6118 4 11 2" xfId="15604" xr:uid="{00000000-0005-0000-0000-0000E43C0000}"/>
    <cellStyle name="0_capex_Hasik_Shuwaimiyah_6118 4 12" xfId="15605" xr:uid="{00000000-0005-0000-0000-0000E53C0000}"/>
    <cellStyle name="0_capex_Hasik_Shuwaimiyah_6118 4 12 2" xfId="15606" xr:uid="{00000000-0005-0000-0000-0000E63C0000}"/>
    <cellStyle name="0_capex_Hasik_Shuwaimiyah_6118 4 13" xfId="15607" xr:uid="{00000000-0005-0000-0000-0000E73C0000}"/>
    <cellStyle name="0_capex_Hasik_Shuwaimiyah_6118 4 14" xfId="15608" xr:uid="{00000000-0005-0000-0000-0000E83C0000}"/>
    <cellStyle name="0_capex_Hasik_Shuwaimiyah_6118 4 2" xfId="15609" xr:uid="{00000000-0005-0000-0000-0000E93C0000}"/>
    <cellStyle name="0_capex_Hasik_Shuwaimiyah_6118 4 2 2" xfId="15610" xr:uid="{00000000-0005-0000-0000-0000EA3C0000}"/>
    <cellStyle name="0_capex_Hasik_Shuwaimiyah_6118 4 2 2 2" xfId="15611" xr:uid="{00000000-0005-0000-0000-0000EB3C0000}"/>
    <cellStyle name="0_capex_Hasik_Shuwaimiyah_6118 4 2 2 2 2" xfId="15612" xr:uid="{00000000-0005-0000-0000-0000EC3C0000}"/>
    <cellStyle name="0_capex_Hasik_Shuwaimiyah_6118 4 2 2 2 2 2" xfId="15613" xr:uid="{00000000-0005-0000-0000-0000ED3C0000}"/>
    <cellStyle name="0_capex_Hasik_Shuwaimiyah_6118 4 2 2 2 3" xfId="15614" xr:uid="{00000000-0005-0000-0000-0000EE3C0000}"/>
    <cellStyle name="0_capex_Hasik_Shuwaimiyah_6118 4 2 2 2 3 2" xfId="15615" xr:uid="{00000000-0005-0000-0000-0000EF3C0000}"/>
    <cellStyle name="0_capex_Hasik_Shuwaimiyah_6118 4 2 2 2 4" xfId="15616" xr:uid="{00000000-0005-0000-0000-0000F03C0000}"/>
    <cellStyle name="0_capex_Hasik_Shuwaimiyah_6118 4 2 2 3" xfId="15617" xr:uid="{00000000-0005-0000-0000-0000F13C0000}"/>
    <cellStyle name="0_capex_Hasik_Shuwaimiyah_6118 4 2 2 3 2" xfId="15618" xr:uid="{00000000-0005-0000-0000-0000F23C0000}"/>
    <cellStyle name="0_capex_Hasik_Shuwaimiyah_6118 4 2 2 3 2 2" xfId="15619" xr:uid="{00000000-0005-0000-0000-0000F33C0000}"/>
    <cellStyle name="0_capex_Hasik_Shuwaimiyah_6118 4 2 2 3 3" xfId="15620" xr:uid="{00000000-0005-0000-0000-0000F43C0000}"/>
    <cellStyle name="0_capex_Hasik_Shuwaimiyah_6118 4 2 2 3 3 2" xfId="15621" xr:uid="{00000000-0005-0000-0000-0000F53C0000}"/>
    <cellStyle name="0_capex_Hasik_Shuwaimiyah_6118 4 2 2 3 4" xfId="15622" xr:uid="{00000000-0005-0000-0000-0000F63C0000}"/>
    <cellStyle name="0_capex_Hasik_Shuwaimiyah_6118 4 2 2 4" xfId="15623" xr:uid="{00000000-0005-0000-0000-0000F73C0000}"/>
    <cellStyle name="0_capex_Hasik_Shuwaimiyah_6118 4 2 2 4 2" xfId="15624" xr:uid="{00000000-0005-0000-0000-0000F83C0000}"/>
    <cellStyle name="0_capex_Hasik_Shuwaimiyah_6118 4 2 2 5" xfId="15625" xr:uid="{00000000-0005-0000-0000-0000F93C0000}"/>
    <cellStyle name="0_capex_Hasik_Shuwaimiyah_6118 4 2 2 5 2" xfId="15626" xr:uid="{00000000-0005-0000-0000-0000FA3C0000}"/>
    <cellStyle name="0_capex_Hasik_Shuwaimiyah_6118 4 2 2 6" xfId="15627" xr:uid="{00000000-0005-0000-0000-0000FB3C0000}"/>
    <cellStyle name="0_capex_Hasik_Shuwaimiyah_6118 4 2 3" xfId="15628" xr:uid="{00000000-0005-0000-0000-0000FC3C0000}"/>
    <cellStyle name="0_capex_Hasik_Shuwaimiyah_6118 4 2 3 2" xfId="15629" xr:uid="{00000000-0005-0000-0000-0000FD3C0000}"/>
    <cellStyle name="0_capex_Hasik_Shuwaimiyah_6118 4 2 3 2 2" xfId="15630" xr:uid="{00000000-0005-0000-0000-0000FE3C0000}"/>
    <cellStyle name="0_capex_Hasik_Shuwaimiyah_6118 4 2 3 3" xfId="15631" xr:uid="{00000000-0005-0000-0000-0000FF3C0000}"/>
    <cellStyle name="0_capex_Hasik_Shuwaimiyah_6118 4 2 3 3 2" xfId="15632" xr:uid="{00000000-0005-0000-0000-0000003D0000}"/>
    <cellStyle name="0_capex_Hasik_Shuwaimiyah_6118 4 2 3 4" xfId="15633" xr:uid="{00000000-0005-0000-0000-0000013D0000}"/>
    <cellStyle name="0_capex_Hasik_Shuwaimiyah_6118 4 2 4" xfId="15634" xr:uid="{00000000-0005-0000-0000-0000023D0000}"/>
    <cellStyle name="0_capex_Hasik_Shuwaimiyah_6118 4 2 4 2" xfId="15635" xr:uid="{00000000-0005-0000-0000-0000033D0000}"/>
    <cellStyle name="0_capex_Hasik_Shuwaimiyah_6118 4 2 4 2 2" xfId="15636" xr:uid="{00000000-0005-0000-0000-0000043D0000}"/>
    <cellStyle name="0_capex_Hasik_Shuwaimiyah_6118 4 2 4 3" xfId="15637" xr:uid="{00000000-0005-0000-0000-0000053D0000}"/>
    <cellStyle name="0_capex_Hasik_Shuwaimiyah_6118 4 2 4 3 2" xfId="15638" xr:uid="{00000000-0005-0000-0000-0000063D0000}"/>
    <cellStyle name="0_capex_Hasik_Shuwaimiyah_6118 4 2 4 4" xfId="15639" xr:uid="{00000000-0005-0000-0000-0000073D0000}"/>
    <cellStyle name="0_capex_Hasik_Shuwaimiyah_6118 4 2 5" xfId="15640" xr:uid="{00000000-0005-0000-0000-0000083D0000}"/>
    <cellStyle name="0_capex_Hasik_Shuwaimiyah_6118 4 2 5 2" xfId="15641" xr:uid="{00000000-0005-0000-0000-0000093D0000}"/>
    <cellStyle name="0_capex_Hasik_Shuwaimiyah_6118 4 2 5 2 2" xfId="15642" xr:uid="{00000000-0005-0000-0000-00000A3D0000}"/>
    <cellStyle name="0_capex_Hasik_Shuwaimiyah_6118 4 2 5 3" xfId="15643" xr:uid="{00000000-0005-0000-0000-00000B3D0000}"/>
    <cellStyle name="0_capex_Hasik_Shuwaimiyah_6118 4 2 5 3 2" xfId="15644" xr:uid="{00000000-0005-0000-0000-00000C3D0000}"/>
    <cellStyle name="0_capex_Hasik_Shuwaimiyah_6118 4 2 5 4" xfId="15645" xr:uid="{00000000-0005-0000-0000-00000D3D0000}"/>
    <cellStyle name="0_capex_Hasik_Shuwaimiyah_6118 4 2 6" xfId="15646" xr:uid="{00000000-0005-0000-0000-00000E3D0000}"/>
    <cellStyle name="0_capex_Hasik_Shuwaimiyah_6118 4 2 6 2" xfId="15647" xr:uid="{00000000-0005-0000-0000-00000F3D0000}"/>
    <cellStyle name="0_capex_Hasik_Shuwaimiyah_6118 4 2 7" xfId="15648" xr:uid="{00000000-0005-0000-0000-0000103D0000}"/>
    <cellStyle name="0_capex_Hasik_Shuwaimiyah_6118 4 2 7 2" xfId="15649" xr:uid="{00000000-0005-0000-0000-0000113D0000}"/>
    <cellStyle name="0_capex_Hasik_Shuwaimiyah_6118 4 2 8" xfId="15650" xr:uid="{00000000-0005-0000-0000-0000123D0000}"/>
    <cellStyle name="0_capex_Hasik_Shuwaimiyah_6118 4 3" xfId="15651" xr:uid="{00000000-0005-0000-0000-0000133D0000}"/>
    <cellStyle name="0_capex_Hasik_Shuwaimiyah_6118 4 3 2" xfId="15652" xr:uid="{00000000-0005-0000-0000-0000143D0000}"/>
    <cellStyle name="0_capex_Hasik_Shuwaimiyah_6118 4 3 2 2" xfId="15653" xr:uid="{00000000-0005-0000-0000-0000153D0000}"/>
    <cellStyle name="0_capex_Hasik_Shuwaimiyah_6118 4 3 2 2 2" xfId="15654" xr:uid="{00000000-0005-0000-0000-0000163D0000}"/>
    <cellStyle name="0_capex_Hasik_Shuwaimiyah_6118 4 3 2 2 2 2" xfId="15655" xr:uid="{00000000-0005-0000-0000-0000173D0000}"/>
    <cellStyle name="0_capex_Hasik_Shuwaimiyah_6118 4 3 2 2 3" xfId="15656" xr:uid="{00000000-0005-0000-0000-0000183D0000}"/>
    <cellStyle name="0_capex_Hasik_Shuwaimiyah_6118 4 3 2 2 3 2" xfId="15657" xr:uid="{00000000-0005-0000-0000-0000193D0000}"/>
    <cellStyle name="0_capex_Hasik_Shuwaimiyah_6118 4 3 2 2 4" xfId="15658" xr:uid="{00000000-0005-0000-0000-00001A3D0000}"/>
    <cellStyle name="0_capex_Hasik_Shuwaimiyah_6118 4 3 2 3" xfId="15659" xr:uid="{00000000-0005-0000-0000-00001B3D0000}"/>
    <cellStyle name="0_capex_Hasik_Shuwaimiyah_6118 4 3 2 3 2" xfId="15660" xr:uid="{00000000-0005-0000-0000-00001C3D0000}"/>
    <cellStyle name="0_capex_Hasik_Shuwaimiyah_6118 4 3 2 3 2 2" xfId="15661" xr:uid="{00000000-0005-0000-0000-00001D3D0000}"/>
    <cellStyle name="0_capex_Hasik_Shuwaimiyah_6118 4 3 2 3 3" xfId="15662" xr:uid="{00000000-0005-0000-0000-00001E3D0000}"/>
    <cellStyle name="0_capex_Hasik_Shuwaimiyah_6118 4 3 2 3 3 2" xfId="15663" xr:uid="{00000000-0005-0000-0000-00001F3D0000}"/>
    <cellStyle name="0_capex_Hasik_Shuwaimiyah_6118 4 3 2 3 4" xfId="15664" xr:uid="{00000000-0005-0000-0000-0000203D0000}"/>
    <cellStyle name="0_capex_Hasik_Shuwaimiyah_6118 4 3 2 4" xfId="15665" xr:uid="{00000000-0005-0000-0000-0000213D0000}"/>
    <cellStyle name="0_capex_Hasik_Shuwaimiyah_6118 4 3 2 4 2" xfId="15666" xr:uid="{00000000-0005-0000-0000-0000223D0000}"/>
    <cellStyle name="0_capex_Hasik_Shuwaimiyah_6118 4 3 2 5" xfId="15667" xr:uid="{00000000-0005-0000-0000-0000233D0000}"/>
    <cellStyle name="0_capex_Hasik_Shuwaimiyah_6118 4 3 2 5 2" xfId="15668" xr:uid="{00000000-0005-0000-0000-0000243D0000}"/>
    <cellStyle name="0_capex_Hasik_Shuwaimiyah_6118 4 3 2 6" xfId="15669" xr:uid="{00000000-0005-0000-0000-0000253D0000}"/>
    <cellStyle name="0_capex_Hasik_Shuwaimiyah_6118 4 3 3" xfId="15670" xr:uid="{00000000-0005-0000-0000-0000263D0000}"/>
    <cellStyle name="0_capex_Hasik_Shuwaimiyah_6118 4 3 3 2" xfId="15671" xr:uid="{00000000-0005-0000-0000-0000273D0000}"/>
    <cellStyle name="0_capex_Hasik_Shuwaimiyah_6118 4 3 3 2 2" xfId="15672" xr:uid="{00000000-0005-0000-0000-0000283D0000}"/>
    <cellStyle name="0_capex_Hasik_Shuwaimiyah_6118 4 3 3 3" xfId="15673" xr:uid="{00000000-0005-0000-0000-0000293D0000}"/>
    <cellStyle name="0_capex_Hasik_Shuwaimiyah_6118 4 3 3 3 2" xfId="15674" xr:uid="{00000000-0005-0000-0000-00002A3D0000}"/>
    <cellStyle name="0_capex_Hasik_Shuwaimiyah_6118 4 3 3 4" xfId="15675" xr:uid="{00000000-0005-0000-0000-00002B3D0000}"/>
    <cellStyle name="0_capex_Hasik_Shuwaimiyah_6118 4 3 4" xfId="15676" xr:uid="{00000000-0005-0000-0000-00002C3D0000}"/>
    <cellStyle name="0_capex_Hasik_Shuwaimiyah_6118 4 3 4 2" xfId="15677" xr:uid="{00000000-0005-0000-0000-00002D3D0000}"/>
    <cellStyle name="0_capex_Hasik_Shuwaimiyah_6118 4 3 4 2 2" xfId="15678" xr:uid="{00000000-0005-0000-0000-00002E3D0000}"/>
    <cellStyle name="0_capex_Hasik_Shuwaimiyah_6118 4 3 4 3" xfId="15679" xr:uid="{00000000-0005-0000-0000-00002F3D0000}"/>
    <cellStyle name="0_capex_Hasik_Shuwaimiyah_6118 4 3 4 3 2" xfId="15680" xr:uid="{00000000-0005-0000-0000-0000303D0000}"/>
    <cellStyle name="0_capex_Hasik_Shuwaimiyah_6118 4 3 4 4" xfId="15681" xr:uid="{00000000-0005-0000-0000-0000313D0000}"/>
    <cellStyle name="0_capex_Hasik_Shuwaimiyah_6118 4 3 5" xfId="15682" xr:uid="{00000000-0005-0000-0000-0000323D0000}"/>
    <cellStyle name="0_capex_Hasik_Shuwaimiyah_6118 4 3 5 2" xfId="15683" xr:uid="{00000000-0005-0000-0000-0000333D0000}"/>
    <cellStyle name="0_capex_Hasik_Shuwaimiyah_6118 4 3 5 2 2" xfId="15684" xr:uid="{00000000-0005-0000-0000-0000343D0000}"/>
    <cellStyle name="0_capex_Hasik_Shuwaimiyah_6118 4 3 5 3" xfId="15685" xr:uid="{00000000-0005-0000-0000-0000353D0000}"/>
    <cellStyle name="0_capex_Hasik_Shuwaimiyah_6118 4 3 5 3 2" xfId="15686" xr:uid="{00000000-0005-0000-0000-0000363D0000}"/>
    <cellStyle name="0_capex_Hasik_Shuwaimiyah_6118 4 3 5 4" xfId="15687" xr:uid="{00000000-0005-0000-0000-0000373D0000}"/>
    <cellStyle name="0_capex_Hasik_Shuwaimiyah_6118 4 3 6" xfId="15688" xr:uid="{00000000-0005-0000-0000-0000383D0000}"/>
    <cellStyle name="0_capex_Hasik_Shuwaimiyah_6118 4 3 6 2" xfId="15689" xr:uid="{00000000-0005-0000-0000-0000393D0000}"/>
    <cellStyle name="0_capex_Hasik_Shuwaimiyah_6118 4 3 7" xfId="15690" xr:uid="{00000000-0005-0000-0000-00003A3D0000}"/>
    <cellStyle name="0_capex_Hasik_Shuwaimiyah_6118 4 3 7 2" xfId="15691" xr:uid="{00000000-0005-0000-0000-00003B3D0000}"/>
    <cellStyle name="0_capex_Hasik_Shuwaimiyah_6118 4 3 8" xfId="15692" xr:uid="{00000000-0005-0000-0000-00003C3D0000}"/>
    <cellStyle name="0_capex_Hasik_Shuwaimiyah_6118 4 4" xfId="15693" xr:uid="{00000000-0005-0000-0000-00003D3D0000}"/>
    <cellStyle name="0_capex_Hasik_Shuwaimiyah_6118 4 4 2" xfId="15694" xr:uid="{00000000-0005-0000-0000-00003E3D0000}"/>
    <cellStyle name="0_capex_Hasik_Shuwaimiyah_6118 4 4 2 2" xfId="15695" xr:uid="{00000000-0005-0000-0000-00003F3D0000}"/>
    <cellStyle name="0_capex_Hasik_Shuwaimiyah_6118 4 4 2 2 2" xfId="15696" xr:uid="{00000000-0005-0000-0000-0000403D0000}"/>
    <cellStyle name="0_capex_Hasik_Shuwaimiyah_6118 4 4 2 2 2 2" xfId="15697" xr:uid="{00000000-0005-0000-0000-0000413D0000}"/>
    <cellStyle name="0_capex_Hasik_Shuwaimiyah_6118 4 4 2 2 3" xfId="15698" xr:uid="{00000000-0005-0000-0000-0000423D0000}"/>
    <cellStyle name="0_capex_Hasik_Shuwaimiyah_6118 4 4 2 2 3 2" xfId="15699" xr:uid="{00000000-0005-0000-0000-0000433D0000}"/>
    <cellStyle name="0_capex_Hasik_Shuwaimiyah_6118 4 4 2 2 4" xfId="15700" xr:uid="{00000000-0005-0000-0000-0000443D0000}"/>
    <cellStyle name="0_capex_Hasik_Shuwaimiyah_6118 4 4 2 3" xfId="15701" xr:uid="{00000000-0005-0000-0000-0000453D0000}"/>
    <cellStyle name="0_capex_Hasik_Shuwaimiyah_6118 4 4 2 3 2" xfId="15702" xr:uid="{00000000-0005-0000-0000-0000463D0000}"/>
    <cellStyle name="0_capex_Hasik_Shuwaimiyah_6118 4 4 2 3 2 2" xfId="15703" xr:uid="{00000000-0005-0000-0000-0000473D0000}"/>
    <cellStyle name="0_capex_Hasik_Shuwaimiyah_6118 4 4 2 3 3" xfId="15704" xr:uid="{00000000-0005-0000-0000-0000483D0000}"/>
    <cellStyle name="0_capex_Hasik_Shuwaimiyah_6118 4 4 2 3 3 2" xfId="15705" xr:uid="{00000000-0005-0000-0000-0000493D0000}"/>
    <cellStyle name="0_capex_Hasik_Shuwaimiyah_6118 4 4 2 3 4" xfId="15706" xr:uid="{00000000-0005-0000-0000-00004A3D0000}"/>
    <cellStyle name="0_capex_Hasik_Shuwaimiyah_6118 4 4 2 4" xfId="15707" xr:uid="{00000000-0005-0000-0000-00004B3D0000}"/>
    <cellStyle name="0_capex_Hasik_Shuwaimiyah_6118 4 4 2 4 2" xfId="15708" xr:uid="{00000000-0005-0000-0000-00004C3D0000}"/>
    <cellStyle name="0_capex_Hasik_Shuwaimiyah_6118 4 4 2 5" xfId="15709" xr:uid="{00000000-0005-0000-0000-00004D3D0000}"/>
    <cellStyle name="0_capex_Hasik_Shuwaimiyah_6118 4 4 2 5 2" xfId="15710" xr:uid="{00000000-0005-0000-0000-00004E3D0000}"/>
    <cellStyle name="0_capex_Hasik_Shuwaimiyah_6118 4 4 2 6" xfId="15711" xr:uid="{00000000-0005-0000-0000-00004F3D0000}"/>
    <cellStyle name="0_capex_Hasik_Shuwaimiyah_6118 4 4 3" xfId="15712" xr:uid="{00000000-0005-0000-0000-0000503D0000}"/>
    <cellStyle name="0_capex_Hasik_Shuwaimiyah_6118 4 4 3 2" xfId="15713" xr:uid="{00000000-0005-0000-0000-0000513D0000}"/>
    <cellStyle name="0_capex_Hasik_Shuwaimiyah_6118 4 4 3 2 2" xfId="15714" xr:uid="{00000000-0005-0000-0000-0000523D0000}"/>
    <cellStyle name="0_capex_Hasik_Shuwaimiyah_6118 4 4 3 3" xfId="15715" xr:uid="{00000000-0005-0000-0000-0000533D0000}"/>
    <cellStyle name="0_capex_Hasik_Shuwaimiyah_6118 4 4 3 3 2" xfId="15716" xr:uid="{00000000-0005-0000-0000-0000543D0000}"/>
    <cellStyle name="0_capex_Hasik_Shuwaimiyah_6118 4 4 3 4" xfId="15717" xr:uid="{00000000-0005-0000-0000-0000553D0000}"/>
    <cellStyle name="0_capex_Hasik_Shuwaimiyah_6118 4 4 4" xfId="15718" xr:uid="{00000000-0005-0000-0000-0000563D0000}"/>
    <cellStyle name="0_capex_Hasik_Shuwaimiyah_6118 4 4 4 2" xfId="15719" xr:uid="{00000000-0005-0000-0000-0000573D0000}"/>
    <cellStyle name="0_capex_Hasik_Shuwaimiyah_6118 4 4 4 2 2" xfId="15720" xr:uid="{00000000-0005-0000-0000-0000583D0000}"/>
    <cellStyle name="0_capex_Hasik_Shuwaimiyah_6118 4 4 4 3" xfId="15721" xr:uid="{00000000-0005-0000-0000-0000593D0000}"/>
    <cellStyle name="0_capex_Hasik_Shuwaimiyah_6118 4 4 4 3 2" xfId="15722" xr:uid="{00000000-0005-0000-0000-00005A3D0000}"/>
    <cellStyle name="0_capex_Hasik_Shuwaimiyah_6118 4 4 4 4" xfId="15723" xr:uid="{00000000-0005-0000-0000-00005B3D0000}"/>
    <cellStyle name="0_capex_Hasik_Shuwaimiyah_6118 4 4 5" xfId="15724" xr:uid="{00000000-0005-0000-0000-00005C3D0000}"/>
    <cellStyle name="0_capex_Hasik_Shuwaimiyah_6118 4 4 5 2" xfId="15725" xr:uid="{00000000-0005-0000-0000-00005D3D0000}"/>
    <cellStyle name="0_capex_Hasik_Shuwaimiyah_6118 4 4 5 2 2" xfId="15726" xr:uid="{00000000-0005-0000-0000-00005E3D0000}"/>
    <cellStyle name="0_capex_Hasik_Shuwaimiyah_6118 4 4 5 3" xfId="15727" xr:uid="{00000000-0005-0000-0000-00005F3D0000}"/>
    <cellStyle name="0_capex_Hasik_Shuwaimiyah_6118 4 4 5 3 2" xfId="15728" xr:uid="{00000000-0005-0000-0000-0000603D0000}"/>
    <cellStyle name="0_capex_Hasik_Shuwaimiyah_6118 4 4 5 4" xfId="15729" xr:uid="{00000000-0005-0000-0000-0000613D0000}"/>
    <cellStyle name="0_capex_Hasik_Shuwaimiyah_6118 4 4 6" xfId="15730" xr:uid="{00000000-0005-0000-0000-0000623D0000}"/>
    <cellStyle name="0_capex_Hasik_Shuwaimiyah_6118 4 4 6 2" xfId="15731" xr:uid="{00000000-0005-0000-0000-0000633D0000}"/>
    <cellStyle name="0_capex_Hasik_Shuwaimiyah_6118 4 4 7" xfId="15732" xr:uid="{00000000-0005-0000-0000-0000643D0000}"/>
    <cellStyle name="0_capex_Hasik_Shuwaimiyah_6118 4 4 7 2" xfId="15733" xr:uid="{00000000-0005-0000-0000-0000653D0000}"/>
    <cellStyle name="0_capex_Hasik_Shuwaimiyah_6118 4 4 8" xfId="15734" xr:uid="{00000000-0005-0000-0000-0000663D0000}"/>
    <cellStyle name="0_capex_Hasik_Shuwaimiyah_6118 4 5" xfId="15735" xr:uid="{00000000-0005-0000-0000-0000673D0000}"/>
    <cellStyle name="0_capex_Hasik_Shuwaimiyah_6118 4 5 2" xfId="15736" xr:uid="{00000000-0005-0000-0000-0000683D0000}"/>
    <cellStyle name="0_capex_Hasik_Shuwaimiyah_6118 4 5 2 2" xfId="15737" xr:uid="{00000000-0005-0000-0000-0000693D0000}"/>
    <cellStyle name="0_capex_Hasik_Shuwaimiyah_6118 4 5 2 2 2" xfId="15738" xr:uid="{00000000-0005-0000-0000-00006A3D0000}"/>
    <cellStyle name="0_capex_Hasik_Shuwaimiyah_6118 4 5 2 2 2 2" xfId="15739" xr:uid="{00000000-0005-0000-0000-00006B3D0000}"/>
    <cellStyle name="0_capex_Hasik_Shuwaimiyah_6118 4 5 2 2 3" xfId="15740" xr:uid="{00000000-0005-0000-0000-00006C3D0000}"/>
    <cellStyle name="0_capex_Hasik_Shuwaimiyah_6118 4 5 2 2 3 2" xfId="15741" xr:uid="{00000000-0005-0000-0000-00006D3D0000}"/>
    <cellStyle name="0_capex_Hasik_Shuwaimiyah_6118 4 5 2 2 4" xfId="15742" xr:uid="{00000000-0005-0000-0000-00006E3D0000}"/>
    <cellStyle name="0_capex_Hasik_Shuwaimiyah_6118 4 5 2 3" xfId="15743" xr:uid="{00000000-0005-0000-0000-00006F3D0000}"/>
    <cellStyle name="0_capex_Hasik_Shuwaimiyah_6118 4 5 2 3 2" xfId="15744" xr:uid="{00000000-0005-0000-0000-0000703D0000}"/>
    <cellStyle name="0_capex_Hasik_Shuwaimiyah_6118 4 5 2 3 2 2" xfId="15745" xr:uid="{00000000-0005-0000-0000-0000713D0000}"/>
    <cellStyle name="0_capex_Hasik_Shuwaimiyah_6118 4 5 2 3 3" xfId="15746" xr:uid="{00000000-0005-0000-0000-0000723D0000}"/>
    <cellStyle name="0_capex_Hasik_Shuwaimiyah_6118 4 5 2 3 3 2" xfId="15747" xr:uid="{00000000-0005-0000-0000-0000733D0000}"/>
    <cellStyle name="0_capex_Hasik_Shuwaimiyah_6118 4 5 2 3 4" xfId="15748" xr:uid="{00000000-0005-0000-0000-0000743D0000}"/>
    <cellStyle name="0_capex_Hasik_Shuwaimiyah_6118 4 5 2 4" xfId="15749" xr:uid="{00000000-0005-0000-0000-0000753D0000}"/>
    <cellStyle name="0_capex_Hasik_Shuwaimiyah_6118 4 5 2 4 2" xfId="15750" xr:uid="{00000000-0005-0000-0000-0000763D0000}"/>
    <cellStyle name="0_capex_Hasik_Shuwaimiyah_6118 4 5 2 5" xfId="15751" xr:uid="{00000000-0005-0000-0000-0000773D0000}"/>
    <cellStyle name="0_capex_Hasik_Shuwaimiyah_6118 4 5 2 5 2" xfId="15752" xr:uid="{00000000-0005-0000-0000-0000783D0000}"/>
    <cellStyle name="0_capex_Hasik_Shuwaimiyah_6118 4 5 2 6" xfId="15753" xr:uid="{00000000-0005-0000-0000-0000793D0000}"/>
    <cellStyle name="0_capex_Hasik_Shuwaimiyah_6118 4 5 3" xfId="15754" xr:uid="{00000000-0005-0000-0000-00007A3D0000}"/>
    <cellStyle name="0_capex_Hasik_Shuwaimiyah_6118 4 5 3 2" xfId="15755" xr:uid="{00000000-0005-0000-0000-00007B3D0000}"/>
    <cellStyle name="0_capex_Hasik_Shuwaimiyah_6118 4 5 3 2 2" xfId="15756" xr:uid="{00000000-0005-0000-0000-00007C3D0000}"/>
    <cellStyle name="0_capex_Hasik_Shuwaimiyah_6118 4 5 3 3" xfId="15757" xr:uid="{00000000-0005-0000-0000-00007D3D0000}"/>
    <cellStyle name="0_capex_Hasik_Shuwaimiyah_6118 4 5 3 3 2" xfId="15758" xr:uid="{00000000-0005-0000-0000-00007E3D0000}"/>
    <cellStyle name="0_capex_Hasik_Shuwaimiyah_6118 4 5 3 4" xfId="15759" xr:uid="{00000000-0005-0000-0000-00007F3D0000}"/>
    <cellStyle name="0_capex_Hasik_Shuwaimiyah_6118 4 5 4" xfId="15760" xr:uid="{00000000-0005-0000-0000-0000803D0000}"/>
    <cellStyle name="0_capex_Hasik_Shuwaimiyah_6118 4 5 4 2" xfId="15761" xr:uid="{00000000-0005-0000-0000-0000813D0000}"/>
    <cellStyle name="0_capex_Hasik_Shuwaimiyah_6118 4 5 4 2 2" xfId="15762" xr:uid="{00000000-0005-0000-0000-0000823D0000}"/>
    <cellStyle name="0_capex_Hasik_Shuwaimiyah_6118 4 5 4 3" xfId="15763" xr:uid="{00000000-0005-0000-0000-0000833D0000}"/>
    <cellStyle name="0_capex_Hasik_Shuwaimiyah_6118 4 5 4 3 2" xfId="15764" xr:uid="{00000000-0005-0000-0000-0000843D0000}"/>
    <cellStyle name="0_capex_Hasik_Shuwaimiyah_6118 4 5 4 4" xfId="15765" xr:uid="{00000000-0005-0000-0000-0000853D0000}"/>
    <cellStyle name="0_capex_Hasik_Shuwaimiyah_6118 4 5 5" xfId="15766" xr:uid="{00000000-0005-0000-0000-0000863D0000}"/>
    <cellStyle name="0_capex_Hasik_Shuwaimiyah_6118 4 5 5 2" xfId="15767" xr:uid="{00000000-0005-0000-0000-0000873D0000}"/>
    <cellStyle name="0_capex_Hasik_Shuwaimiyah_6118 4 5 5 2 2" xfId="15768" xr:uid="{00000000-0005-0000-0000-0000883D0000}"/>
    <cellStyle name="0_capex_Hasik_Shuwaimiyah_6118 4 5 5 3" xfId="15769" xr:uid="{00000000-0005-0000-0000-0000893D0000}"/>
    <cellStyle name="0_capex_Hasik_Shuwaimiyah_6118 4 5 5 3 2" xfId="15770" xr:uid="{00000000-0005-0000-0000-00008A3D0000}"/>
    <cellStyle name="0_capex_Hasik_Shuwaimiyah_6118 4 5 5 4" xfId="15771" xr:uid="{00000000-0005-0000-0000-00008B3D0000}"/>
    <cellStyle name="0_capex_Hasik_Shuwaimiyah_6118 4 5 6" xfId="15772" xr:uid="{00000000-0005-0000-0000-00008C3D0000}"/>
    <cellStyle name="0_capex_Hasik_Shuwaimiyah_6118 4 5 6 2" xfId="15773" xr:uid="{00000000-0005-0000-0000-00008D3D0000}"/>
    <cellStyle name="0_capex_Hasik_Shuwaimiyah_6118 4 5 7" xfId="15774" xr:uid="{00000000-0005-0000-0000-00008E3D0000}"/>
    <cellStyle name="0_capex_Hasik_Shuwaimiyah_6118 4 5 7 2" xfId="15775" xr:uid="{00000000-0005-0000-0000-00008F3D0000}"/>
    <cellStyle name="0_capex_Hasik_Shuwaimiyah_6118 4 5 8" xfId="15776" xr:uid="{00000000-0005-0000-0000-0000903D0000}"/>
    <cellStyle name="0_capex_Hasik_Shuwaimiyah_6118 4 6" xfId="15777" xr:uid="{00000000-0005-0000-0000-0000913D0000}"/>
    <cellStyle name="0_capex_Hasik_Shuwaimiyah_6118 4 6 2" xfId="15778" xr:uid="{00000000-0005-0000-0000-0000923D0000}"/>
    <cellStyle name="0_capex_Hasik_Shuwaimiyah_6118 4 6 2 2" xfId="15779" xr:uid="{00000000-0005-0000-0000-0000933D0000}"/>
    <cellStyle name="0_capex_Hasik_Shuwaimiyah_6118 4 6 2 2 2" xfId="15780" xr:uid="{00000000-0005-0000-0000-0000943D0000}"/>
    <cellStyle name="0_capex_Hasik_Shuwaimiyah_6118 4 6 2 2 2 2" xfId="15781" xr:uid="{00000000-0005-0000-0000-0000953D0000}"/>
    <cellStyle name="0_capex_Hasik_Shuwaimiyah_6118 4 6 2 2 3" xfId="15782" xr:uid="{00000000-0005-0000-0000-0000963D0000}"/>
    <cellStyle name="0_capex_Hasik_Shuwaimiyah_6118 4 6 2 2 3 2" xfId="15783" xr:uid="{00000000-0005-0000-0000-0000973D0000}"/>
    <cellStyle name="0_capex_Hasik_Shuwaimiyah_6118 4 6 2 2 4" xfId="15784" xr:uid="{00000000-0005-0000-0000-0000983D0000}"/>
    <cellStyle name="0_capex_Hasik_Shuwaimiyah_6118 4 6 2 3" xfId="15785" xr:uid="{00000000-0005-0000-0000-0000993D0000}"/>
    <cellStyle name="0_capex_Hasik_Shuwaimiyah_6118 4 6 2 3 2" xfId="15786" xr:uid="{00000000-0005-0000-0000-00009A3D0000}"/>
    <cellStyle name="0_capex_Hasik_Shuwaimiyah_6118 4 6 2 3 2 2" xfId="15787" xr:uid="{00000000-0005-0000-0000-00009B3D0000}"/>
    <cellStyle name="0_capex_Hasik_Shuwaimiyah_6118 4 6 2 3 3" xfId="15788" xr:uid="{00000000-0005-0000-0000-00009C3D0000}"/>
    <cellStyle name="0_capex_Hasik_Shuwaimiyah_6118 4 6 2 3 3 2" xfId="15789" xr:uid="{00000000-0005-0000-0000-00009D3D0000}"/>
    <cellStyle name="0_capex_Hasik_Shuwaimiyah_6118 4 6 2 3 4" xfId="15790" xr:uid="{00000000-0005-0000-0000-00009E3D0000}"/>
    <cellStyle name="0_capex_Hasik_Shuwaimiyah_6118 4 6 2 4" xfId="15791" xr:uid="{00000000-0005-0000-0000-00009F3D0000}"/>
    <cellStyle name="0_capex_Hasik_Shuwaimiyah_6118 4 6 2 4 2" xfId="15792" xr:uid="{00000000-0005-0000-0000-0000A03D0000}"/>
    <cellStyle name="0_capex_Hasik_Shuwaimiyah_6118 4 6 2 5" xfId="15793" xr:uid="{00000000-0005-0000-0000-0000A13D0000}"/>
    <cellStyle name="0_capex_Hasik_Shuwaimiyah_6118 4 6 2 5 2" xfId="15794" xr:uid="{00000000-0005-0000-0000-0000A23D0000}"/>
    <cellStyle name="0_capex_Hasik_Shuwaimiyah_6118 4 6 2 6" xfId="15795" xr:uid="{00000000-0005-0000-0000-0000A33D0000}"/>
    <cellStyle name="0_capex_Hasik_Shuwaimiyah_6118 4 6 3" xfId="15796" xr:uid="{00000000-0005-0000-0000-0000A43D0000}"/>
    <cellStyle name="0_capex_Hasik_Shuwaimiyah_6118 4 6 3 2" xfId="15797" xr:uid="{00000000-0005-0000-0000-0000A53D0000}"/>
    <cellStyle name="0_capex_Hasik_Shuwaimiyah_6118 4 6 3 2 2" xfId="15798" xr:uid="{00000000-0005-0000-0000-0000A63D0000}"/>
    <cellStyle name="0_capex_Hasik_Shuwaimiyah_6118 4 6 3 3" xfId="15799" xr:uid="{00000000-0005-0000-0000-0000A73D0000}"/>
    <cellStyle name="0_capex_Hasik_Shuwaimiyah_6118 4 6 3 3 2" xfId="15800" xr:uid="{00000000-0005-0000-0000-0000A83D0000}"/>
    <cellStyle name="0_capex_Hasik_Shuwaimiyah_6118 4 6 3 4" xfId="15801" xr:uid="{00000000-0005-0000-0000-0000A93D0000}"/>
    <cellStyle name="0_capex_Hasik_Shuwaimiyah_6118 4 6 4" xfId="15802" xr:uid="{00000000-0005-0000-0000-0000AA3D0000}"/>
    <cellStyle name="0_capex_Hasik_Shuwaimiyah_6118 4 6 4 2" xfId="15803" xr:uid="{00000000-0005-0000-0000-0000AB3D0000}"/>
    <cellStyle name="0_capex_Hasik_Shuwaimiyah_6118 4 6 4 2 2" xfId="15804" xr:uid="{00000000-0005-0000-0000-0000AC3D0000}"/>
    <cellStyle name="0_capex_Hasik_Shuwaimiyah_6118 4 6 4 3" xfId="15805" xr:uid="{00000000-0005-0000-0000-0000AD3D0000}"/>
    <cellStyle name="0_capex_Hasik_Shuwaimiyah_6118 4 6 4 3 2" xfId="15806" xr:uid="{00000000-0005-0000-0000-0000AE3D0000}"/>
    <cellStyle name="0_capex_Hasik_Shuwaimiyah_6118 4 6 4 4" xfId="15807" xr:uid="{00000000-0005-0000-0000-0000AF3D0000}"/>
    <cellStyle name="0_capex_Hasik_Shuwaimiyah_6118 4 6 5" xfId="15808" xr:uid="{00000000-0005-0000-0000-0000B03D0000}"/>
    <cellStyle name="0_capex_Hasik_Shuwaimiyah_6118 4 6 5 2" xfId="15809" xr:uid="{00000000-0005-0000-0000-0000B13D0000}"/>
    <cellStyle name="0_capex_Hasik_Shuwaimiyah_6118 4 6 5 2 2" xfId="15810" xr:uid="{00000000-0005-0000-0000-0000B23D0000}"/>
    <cellStyle name="0_capex_Hasik_Shuwaimiyah_6118 4 6 5 3" xfId="15811" xr:uid="{00000000-0005-0000-0000-0000B33D0000}"/>
    <cellStyle name="0_capex_Hasik_Shuwaimiyah_6118 4 6 5 3 2" xfId="15812" xr:uid="{00000000-0005-0000-0000-0000B43D0000}"/>
    <cellStyle name="0_capex_Hasik_Shuwaimiyah_6118 4 6 5 4" xfId="15813" xr:uid="{00000000-0005-0000-0000-0000B53D0000}"/>
    <cellStyle name="0_capex_Hasik_Shuwaimiyah_6118 4 6 6" xfId="15814" xr:uid="{00000000-0005-0000-0000-0000B63D0000}"/>
    <cellStyle name="0_capex_Hasik_Shuwaimiyah_6118 4 6 6 2" xfId="15815" xr:uid="{00000000-0005-0000-0000-0000B73D0000}"/>
    <cellStyle name="0_capex_Hasik_Shuwaimiyah_6118 4 6 7" xfId="15816" xr:uid="{00000000-0005-0000-0000-0000B83D0000}"/>
    <cellStyle name="0_capex_Hasik_Shuwaimiyah_6118 4 6 7 2" xfId="15817" xr:uid="{00000000-0005-0000-0000-0000B93D0000}"/>
    <cellStyle name="0_capex_Hasik_Shuwaimiyah_6118 4 6 8" xfId="15818" xr:uid="{00000000-0005-0000-0000-0000BA3D0000}"/>
    <cellStyle name="0_capex_Hasik_Shuwaimiyah_6118 4 7" xfId="15819" xr:uid="{00000000-0005-0000-0000-0000BB3D0000}"/>
    <cellStyle name="0_capex_Hasik_Shuwaimiyah_6118 4 7 2" xfId="15820" xr:uid="{00000000-0005-0000-0000-0000BC3D0000}"/>
    <cellStyle name="0_capex_Hasik_Shuwaimiyah_6118 4 7 2 2" xfId="15821" xr:uid="{00000000-0005-0000-0000-0000BD3D0000}"/>
    <cellStyle name="0_capex_Hasik_Shuwaimiyah_6118 4 7 2 2 2" xfId="15822" xr:uid="{00000000-0005-0000-0000-0000BE3D0000}"/>
    <cellStyle name="0_capex_Hasik_Shuwaimiyah_6118 4 7 2 3" xfId="15823" xr:uid="{00000000-0005-0000-0000-0000BF3D0000}"/>
    <cellStyle name="0_capex_Hasik_Shuwaimiyah_6118 4 7 2 3 2" xfId="15824" xr:uid="{00000000-0005-0000-0000-0000C03D0000}"/>
    <cellStyle name="0_capex_Hasik_Shuwaimiyah_6118 4 7 2 4" xfId="15825" xr:uid="{00000000-0005-0000-0000-0000C13D0000}"/>
    <cellStyle name="0_capex_Hasik_Shuwaimiyah_6118 4 7 3" xfId="15826" xr:uid="{00000000-0005-0000-0000-0000C23D0000}"/>
    <cellStyle name="0_capex_Hasik_Shuwaimiyah_6118 4 7 3 2" xfId="15827" xr:uid="{00000000-0005-0000-0000-0000C33D0000}"/>
    <cellStyle name="0_capex_Hasik_Shuwaimiyah_6118 4 7 3 2 2" xfId="15828" xr:uid="{00000000-0005-0000-0000-0000C43D0000}"/>
    <cellStyle name="0_capex_Hasik_Shuwaimiyah_6118 4 7 3 3" xfId="15829" xr:uid="{00000000-0005-0000-0000-0000C53D0000}"/>
    <cellStyle name="0_capex_Hasik_Shuwaimiyah_6118 4 7 3 3 2" xfId="15830" xr:uid="{00000000-0005-0000-0000-0000C63D0000}"/>
    <cellStyle name="0_capex_Hasik_Shuwaimiyah_6118 4 7 3 4" xfId="15831" xr:uid="{00000000-0005-0000-0000-0000C73D0000}"/>
    <cellStyle name="0_capex_Hasik_Shuwaimiyah_6118 4 7 4" xfId="15832" xr:uid="{00000000-0005-0000-0000-0000C83D0000}"/>
    <cellStyle name="0_capex_Hasik_Shuwaimiyah_6118 4 7 4 2" xfId="15833" xr:uid="{00000000-0005-0000-0000-0000C93D0000}"/>
    <cellStyle name="0_capex_Hasik_Shuwaimiyah_6118 4 7 5" xfId="15834" xr:uid="{00000000-0005-0000-0000-0000CA3D0000}"/>
    <cellStyle name="0_capex_Hasik_Shuwaimiyah_6118 4 7 5 2" xfId="15835" xr:uid="{00000000-0005-0000-0000-0000CB3D0000}"/>
    <cellStyle name="0_capex_Hasik_Shuwaimiyah_6118 4 7 6" xfId="15836" xr:uid="{00000000-0005-0000-0000-0000CC3D0000}"/>
    <cellStyle name="0_capex_Hasik_Shuwaimiyah_6118 4 8" xfId="15837" xr:uid="{00000000-0005-0000-0000-0000CD3D0000}"/>
    <cellStyle name="0_capex_Hasik_Shuwaimiyah_6118 4 8 2" xfId="15838" xr:uid="{00000000-0005-0000-0000-0000CE3D0000}"/>
    <cellStyle name="0_capex_Hasik_Shuwaimiyah_6118 4 8 2 2" xfId="15839" xr:uid="{00000000-0005-0000-0000-0000CF3D0000}"/>
    <cellStyle name="0_capex_Hasik_Shuwaimiyah_6118 4 8 3" xfId="15840" xr:uid="{00000000-0005-0000-0000-0000D03D0000}"/>
    <cellStyle name="0_capex_Hasik_Shuwaimiyah_6118 4 8 3 2" xfId="15841" xr:uid="{00000000-0005-0000-0000-0000D13D0000}"/>
    <cellStyle name="0_capex_Hasik_Shuwaimiyah_6118 4 8 4" xfId="15842" xr:uid="{00000000-0005-0000-0000-0000D23D0000}"/>
    <cellStyle name="0_capex_Hasik_Shuwaimiyah_6118 4 9" xfId="15843" xr:uid="{00000000-0005-0000-0000-0000D33D0000}"/>
    <cellStyle name="0_capex_Hasik_Shuwaimiyah_6118 4 9 2" xfId="15844" xr:uid="{00000000-0005-0000-0000-0000D43D0000}"/>
    <cellStyle name="0_capex_Hasik_Shuwaimiyah_6118 4 9 2 2" xfId="15845" xr:uid="{00000000-0005-0000-0000-0000D53D0000}"/>
    <cellStyle name="0_capex_Hasik_Shuwaimiyah_6118 4 9 3" xfId="15846" xr:uid="{00000000-0005-0000-0000-0000D63D0000}"/>
    <cellStyle name="0_capex_Hasik_Shuwaimiyah_6118 4 9 3 2" xfId="15847" xr:uid="{00000000-0005-0000-0000-0000D73D0000}"/>
    <cellStyle name="0_capex_Hasik_Shuwaimiyah_6118 4 9 4" xfId="15848" xr:uid="{00000000-0005-0000-0000-0000D83D0000}"/>
    <cellStyle name="0_capex_Hasik_Shuwaimiyah_6118 40" xfId="15849" xr:uid="{00000000-0005-0000-0000-0000D93D0000}"/>
    <cellStyle name="0_capex_Hasik_Shuwaimiyah_6118 41" xfId="15850" xr:uid="{00000000-0005-0000-0000-0000DA3D0000}"/>
    <cellStyle name="0_capex_Hasik_Shuwaimiyah_6118 42" xfId="15851" xr:uid="{00000000-0005-0000-0000-0000DB3D0000}"/>
    <cellStyle name="0_capex_Hasik_Shuwaimiyah_6118 43" xfId="15852" xr:uid="{00000000-0005-0000-0000-0000DC3D0000}"/>
    <cellStyle name="0_capex_Hasik_Shuwaimiyah_6118 44" xfId="15853" xr:uid="{00000000-0005-0000-0000-0000DD3D0000}"/>
    <cellStyle name="0_capex_Hasik_Shuwaimiyah_6118 45" xfId="15854" xr:uid="{00000000-0005-0000-0000-0000DE3D0000}"/>
    <cellStyle name="0_capex_Hasik_Shuwaimiyah_6118 46" xfId="15855" xr:uid="{00000000-0005-0000-0000-0000DF3D0000}"/>
    <cellStyle name="0_capex_Hasik_Shuwaimiyah_6118 47" xfId="15856" xr:uid="{00000000-0005-0000-0000-0000E03D0000}"/>
    <cellStyle name="0_capex_Hasik_Shuwaimiyah_6118 48" xfId="15857" xr:uid="{00000000-0005-0000-0000-0000E13D0000}"/>
    <cellStyle name="0_capex_Hasik_Shuwaimiyah_6118 49" xfId="15858" xr:uid="{00000000-0005-0000-0000-0000E23D0000}"/>
    <cellStyle name="0_capex_Hasik_Shuwaimiyah_6118 5" xfId="15859" xr:uid="{00000000-0005-0000-0000-0000E33D0000}"/>
    <cellStyle name="0_capex_Hasik_Shuwaimiyah_6118 5 10" xfId="15860" xr:uid="{00000000-0005-0000-0000-0000E43D0000}"/>
    <cellStyle name="0_capex_Hasik_Shuwaimiyah_6118 5 10 2" xfId="15861" xr:uid="{00000000-0005-0000-0000-0000E53D0000}"/>
    <cellStyle name="0_capex_Hasik_Shuwaimiyah_6118 5 10 2 2" xfId="15862" xr:uid="{00000000-0005-0000-0000-0000E63D0000}"/>
    <cellStyle name="0_capex_Hasik_Shuwaimiyah_6118 5 10 3" xfId="15863" xr:uid="{00000000-0005-0000-0000-0000E73D0000}"/>
    <cellStyle name="0_capex_Hasik_Shuwaimiyah_6118 5 10 3 2" xfId="15864" xr:uid="{00000000-0005-0000-0000-0000E83D0000}"/>
    <cellStyle name="0_capex_Hasik_Shuwaimiyah_6118 5 10 4" xfId="15865" xr:uid="{00000000-0005-0000-0000-0000E93D0000}"/>
    <cellStyle name="0_capex_Hasik_Shuwaimiyah_6118 5 11" xfId="15866" xr:uid="{00000000-0005-0000-0000-0000EA3D0000}"/>
    <cellStyle name="0_capex_Hasik_Shuwaimiyah_6118 5 11 2" xfId="15867" xr:uid="{00000000-0005-0000-0000-0000EB3D0000}"/>
    <cellStyle name="0_capex_Hasik_Shuwaimiyah_6118 5 12" xfId="15868" xr:uid="{00000000-0005-0000-0000-0000EC3D0000}"/>
    <cellStyle name="0_capex_Hasik_Shuwaimiyah_6118 5 12 2" xfId="15869" xr:uid="{00000000-0005-0000-0000-0000ED3D0000}"/>
    <cellStyle name="0_capex_Hasik_Shuwaimiyah_6118 5 13" xfId="15870" xr:uid="{00000000-0005-0000-0000-0000EE3D0000}"/>
    <cellStyle name="0_capex_Hasik_Shuwaimiyah_6118 5 14" xfId="15871" xr:uid="{00000000-0005-0000-0000-0000EF3D0000}"/>
    <cellStyle name="0_capex_Hasik_Shuwaimiyah_6118 5 2" xfId="15872" xr:uid="{00000000-0005-0000-0000-0000F03D0000}"/>
    <cellStyle name="0_capex_Hasik_Shuwaimiyah_6118 5 2 2" xfId="15873" xr:uid="{00000000-0005-0000-0000-0000F13D0000}"/>
    <cellStyle name="0_capex_Hasik_Shuwaimiyah_6118 5 2 2 2" xfId="15874" xr:uid="{00000000-0005-0000-0000-0000F23D0000}"/>
    <cellStyle name="0_capex_Hasik_Shuwaimiyah_6118 5 2 2 2 2" xfId="15875" xr:uid="{00000000-0005-0000-0000-0000F33D0000}"/>
    <cellStyle name="0_capex_Hasik_Shuwaimiyah_6118 5 2 2 2 2 2" xfId="15876" xr:uid="{00000000-0005-0000-0000-0000F43D0000}"/>
    <cellStyle name="0_capex_Hasik_Shuwaimiyah_6118 5 2 2 2 3" xfId="15877" xr:uid="{00000000-0005-0000-0000-0000F53D0000}"/>
    <cellStyle name="0_capex_Hasik_Shuwaimiyah_6118 5 2 2 2 3 2" xfId="15878" xr:uid="{00000000-0005-0000-0000-0000F63D0000}"/>
    <cellStyle name="0_capex_Hasik_Shuwaimiyah_6118 5 2 2 2 4" xfId="15879" xr:uid="{00000000-0005-0000-0000-0000F73D0000}"/>
    <cellStyle name="0_capex_Hasik_Shuwaimiyah_6118 5 2 2 3" xfId="15880" xr:uid="{00000000-0005-0000-0000-0000F83D0000}"/>
    <cellStyle name="0_capex_Hasik_Shuwaimiyah_6118 5 2 2 3 2" xfId="15881" xr:uid="{00000000-0005-0000-0000-0000F93D0000}"/>
    <cellStyle name="0_capex_Hasik_Shuwaimiyah_6118 5 2 2 3 2 2" xfId="15882" xr:uid="{00000000-0005-0000-0000-0000FA3D0000}"/>
    <cellStyle name="0_capex_Hasik_Shuwaimiyah_6118 5 2 2 3 3" xfId="15883" xr:uid="{00000000-0005-0000-0000-0000FB3D0000}"/>
    <cellStyle name="0_capex_Hasik_Shuwaimiyah_6118 5 2 2 3 3 2" xfId="15884" xr:uid="{00000000-0005-0000-0000-0000FC3D0000}"/>
    <cellStyle name="0_capex_Hasik_Shuwaimiyah_6118 5 2 2 3 4" xfId="15885" xr:uid="{00000000-0005-0000-0000-0000FD3D0000}"/>
    <cellStyle name="0_capex_Hasik_Shuwaimiyah_6118 5 2 2 4" xfId="15886" xr:uid="{00000000-0005-0000-0000-0000FE3D0000}"/>
    <cellStyle name="0_capex_Hasik_Shuwaimiyah_6118 5 2 2 4 2" xfId="15887" xr:uid="{00000000-0005-0000-0000-0000FF3D0000}"/>
    <cellStyle name="0_capex_Hasik_Shuwaimiyah_6118 5 2 2 5" xfId="15888" xr:uid="{00000000-0005-0000-0000-0000003E0000}"/>
    <cellStyle name="0_capex_Hasik_Shuwaimiyah_6118 5 2 2 5 2" xfId="15889" xr:uid="{00000000-0005-0000-0000-0000013E0000}"/>
    <cellStyle name="0_capex_Hasik_Shuwaimiyah_6118 5 2 2 6" xfId="15890" xr:uid="{00000000-0005-0000-0000-0000023E0000}"/>
    <cellStyle name="0_capex_Hasik_Shuwaimiyah_6118 5 2 3" xfId="15891" xr:uid="{00000000-0005-0000-0000-0000033E0000}"/>
    <cellStyle name="0_capex_Hasik_Shuwaimiyah_6118 5 2 3 2" xfId="15892" xr:uid="{00000000-0005-0000-0000-0000043E0000}"/>
    <cellStyle name="0_capex_Hasik_Shuwaimiyah_6118 5 2 3 2 2" xfId="15893" xr:uid="{00000000-0005-0000-0000-0000053E0000}"/>
    <cellStyle name="0_capex_Hasik_Shuwaimiyah_6118 5 2 3 3" xfId="15894" xr:uid="{00000000-0005-0000-0000-0000063E0000}"/>
    <cellStyle name="0_capex_Hasik_Shuwaimiyah_6118 5 2 3 3 2" xfId="15895" xr:uid="{00000000-0005-0000-0000-0000073E0000}"/>
    <cellStyle name="0_capex_Hasik_Shuwaimiyah_6118 5 2 3 4" xfId="15896" xr:uid="{00000000-0005-0000-0000-0000083E0000}"/>
    <cellStyle name="0_capex_Hasik_Shuwaimiyah_6118 5 2 4" xfId="15897" xr:uid="{00000000-0005-0000-0000-0000093E0000}"/>
    <cellStyle name="0_capex_Hasik_Shuwaimiyah_6118 5 2 4 2" xfId="15898" xr:uid="{00000000-0005-0000-0000-00000A3E0000}"/>
    <cellStyle name="0_capex_Hasik_Shuwaimiyah_6118 5 2 4 2 2" xfId="15899" xr:uid="{00000000-0005-0000-0000-00000B3E0000}"/>
    <cellStyle name="0_capex_Hasik_Shuwaimiyah_6118 5 2 4 3" xfId="15900" xr:uid="{00000000-0005-0000-0000-00000C3E0000}"/>
    <cellStyle name="0_capex_Hasik_Shuwaimiyah_6118 5 2 4 3 2" xfId="15901" xr:uid="{00000000-0005-0000-0000-00000D3E0000}"/>
    <cellStyle name="0_capex_Hasik_Shuwaimiyah_6118 5 2 4 4" xfId="15902" xr:uid="{00000000-0005-0000-0000-00000E3E0000}"/>
    <cellStyle name="0_capex_Hasik_Shuwaimiyah_6118 5 2 5" xfId="15903" xr:uid="{00000000-0005-0000-0000-00000F3E0000}"/>
    <cellStyle name="0_capex_Hasik_Shuwaimiyah_6118 5 2 5 2" xfId="15904" xr:uid="{00000000-0005-0000-0000-0000103E0000}"/>
    <cellStyle name="0_capex_Hasik_Shuwaimiyah_6118 5 2 5 2 2" xfId="15905" xr:uid="{00000000-0005-0000-0000-0000113E0000}"/>
    <cellStyle name="0_capex_Hasik_Shuwaimiyah_6118 5 2 5 3" xfId="15906" xr:uid="{00000000-0005-0000-0000-0000123E0000}"/>
    <cellStyle name="0_capex_Hasik_Shuwaimiyah_6118 5 2 5 3 2" xfId="15907" xr:uid="{00000000-0005-0000-0000-0000133E0000}"/>
    <cellStyle name="0_capex_Hasik_Shuwaimiyah_6118 5 2 5 4" xfId="15908" xr:uid="{00000000-0005-0000-0000-0000143E0000}"/>
    <cellStyle name="0_capex_Hasik_Shuwaimiyah_6118 5 2 6" xfId="15909" xr:uid="{00000000-0005-0000-0000-0000153E0000}"/>
    <cellStyle name="0_capex_Hasik_Shuwaimiyah_6118 5 2 6 2" xfId="15910" xr:uid="{00000000-0005-0000-0000-0000163E0000}"/>
    <cellStyle name="0_capex_Hasik_Shuwaimiyah_6118 5 2 7" xfId="15911" xr:uid="{00000000-0005-0000-0000-0000173E0000}"/>
    <cellStyle name="0_capex_Hasik_Shuwaimiyah_6118 5 2 7 2" xfId="15912" xr:uid="{00000000-0005-0000-0000-0000183E0000}"/>
    <cellStyle name="0_capex_Hasik_Shuwaimiyah_6118 5 2 8" xfId="15913" xr:uid="{00000000-0005-0000-0000-0000193E0000}"/>
    <cellStyle name="0_capex_Hasik_Shuwaimiyah_6118 5 3" xfId="15914" xr:uid="{00000000-0005-0000-0000-00001A3E0000}"/>
    <cellStyle name="0_capex_Hasik_Shuwaimiyah_6118 5 3 2" xfId="15915" xr:uid="{00000000-0005-0000-0000-00001B3E0000}"/>
    <cellStyle name="0_capex_Hasik_Shuwaimiyah_6118 5 3 2 2" xfId="15916" xr:uid="{00000000-0005-0000-0000-00001C3E0000}"/>
    <cellStyle name="0_capex_Hasik_Shuwaimiyah_6118 5 3 2 2 2" xfId="15917" xr:uid="{00000000-0005-0000-0000-00001D3E0000}"/>
    <cellStyle name="0_capex_Hasik_Shuwaimiyah_6118 5 3 2 2 2 2" xfId="15918" xr:uid="{00000000-0005-0000-0000-00001E3E0000}"/>
    <cellStyle name="0_capex_Hasik_Shuwaimiyah_6118 5 3 2 2 3" xfId="15919" xr:uid="{00000000-0005-0000-0000-00001F3E0000}"/>
    <cellStyle name="0_capex_Hasik_Shuwaimiyah_6118 5 3 2 2 3 2" xfId="15920" xr:uid="{00000000-0005-0000-0000-0000203E0000}"/>
    <cellStyle name="0_capex_Hasik_Shuwaimiyah_6118 5 3 2 2 4" xfId="15921" xr:uid="{00000000-0005-0000-0000-0000213E0000}"/>
    <cellStyle name="0_capex_Hasik_Shuwaimiyah_6118 5 3 2 3" xfId="15922" xr:uid="{00000000-0005-0000-0000-0000223E0000}"/>
    <cellStyle name="0_capex_Hasik_Shuwaimiyah_6118 5 3 2 3 2" xfId="15923" xr:uid="{00000000-0005-0000-0000-0000233E0000}"/>
    <cellStyle name="0_capex_Hasik_Shuwaimiyah_6118 5 3 2 3 2 2" xfId="15924" xr:uid="{00000000-0005-0000-0000-0000243E0000}"/>
    <cellStyle name="0_capex_Hasik_Shuwaimiyah_6118 5 3 2 3 3" xfId="15925" xr:uid="{00000000-0005-0000-0000-0000253E0000}"/>
    <cellStyle name="0_capex_Hasik_Shuwaimiyah_6118 5 3 2 3 3 2" xfId="15926" xr:uid="{00000000-0005-0000-0000-0000263E0000}"/>
    <cellStyle name="0_capex_Hasik_Shuwaimiyah_6118 5 3 2 3 4" xfId="15927" xr:uid="{00000000-0005-0000-0000-0000273E0000}"/>
    <cellStyle name="0_capex_Hasik_Shuwaimiyah_6118 5 3 2 4" xfId="15928" xr:uid="{00000000-0005-0000-0000-0000283E0000}"/>
    <cellStyle name="0_capex_Hasik_Shuwaimiyah_6118 5 3 2 4 2" xfId="15929" xr:uid="{00000000-0005-0000-0000-0000293E0000}"/>
    <cellStyle name="0_capex_Hasik_Shuwaimiyah_6118 5 3 2 5" xfId="15930" xr:uid="{00000000-0005-0000-0000-00002A3E0000}"/>
    <cellStyle name="0_capex_Hasik_Shuwaimiyah_6118 5 3 2 5 2" xfId="15931" xr:uid="{00000000-0005-0000-0000-00002B3E0000}"/>
    <cellStyle name="0_capex_Hasik_Shuwaimiyah_6118 5 3 2 6" xfId="15932" xr:uid="{00000000-0005-0000-0000-00002C3E0000}"/>
    <cellStyle name="0_capex_Hasik_Shuwaimiyah_6118 5 3 3" xfId="15933" xr:uid="{00000000-0005-0000-0000-00002D3E0000}"/>
    <cellStyle name="0_capex_Hasik_Shuwaimiyah_6118 5 3 3 2" xfId="15934" xr:uid="{00000000-0005-0000-0000-00002E3E0000}"/>
    <cellStyle name="0_capex_Hasik_Shuwaimiyah_6118 5 3 3 2 2" xfId="15935" xr:uid="{00000000-0005-0000-0000-00002F3E0000}"/>
    <cellStyle name="0_capex_Hasik_Shuwaimiyah_6118 5 3 3 3" xfId="15936" xr:uid="{00000000-0005-0000-0000-0000303E0000}"/>
    <cellStyle name="0_capex_Hasik_Shuwaimiyah_6118 5 3 3 3 2" xfId="15937" xr:uid="{00000000-0005-0000-0000-0000313E0000}"/>
    <cellStyle name="0_capex_Hasik_Shuwaimiyah_6118 5 3 3 4" xfId="15938" xr:uid="{00000000-0005-0000-0000-0000323E0000}"/>
    <cellStyle name="0_capex_Hasik_Shuwaimiyah_6118 5 3 4" xfId="15939" xr:uid="{00000000-0005-0000-0000-0000333E0000}"/>
    <cellStyle name="0_capex_Hasik_Shuwaimiyah_6118 5 3 4 2" xfId="15940" xr:uid="{00000000-0005-0000-0000-0000343E0000}"/>
    <cellStyle name="0_capex_Hasik_Shuwaimiyah_6118 5 3 4 2 2" xfId="15941" xr:uid="{00000000-0005-0000-0000-0000353E0000}"/>
    <cellStyle name="0_capex_Hasik_Shuwaimiyah_6118 5 3 4 3" xfId="15942" xr:uid="{00000000-0005-0000-0000-0000363E0000}"/>
    <cellStyle name="0_capex_Hasik_Shuwaimiyah_6118 5 3 4 3 2" xfId="15943" xr:uid="{00000000-0005-0000-0000-0000373E0000}"/>
    <cellStyle name="0_capex_Hasik_Shuwaimiyah_6118 5 3 4 4" xfId="15944" xr:uid="{00000000-0005-0000-0000-0000383E0000}"/>
    <cellStyle name="0_capex_Hasik_Shuwaimiyah_6118 5 3 5" xfId="15945" xr:uid="{00000000-0005-0000-0000-0000393E0000}"/>
    <cellStyle name="0_capex_Hasik_Shuwaimiyah_6118 5 3 5 2" xfId="15946" xr:uid="{00000000-0005-0000-0000-00003A3E0000}"/>
    <cellStyle name="0_capex_Hasik_Shuwaimiyah_6118 5 3 5 2 2" xfId="15947" xr:uid="{00000000-0005-0000-0000-00003B3E0000}"/>
    <cellStyle name="0_capex_Hasik_Shuwaimiyah_6118 5 3 5 3" xfId="15948" xr:uid="{00000000-0005-0000-0000-00003C3E0000}"/>
    <cellStyle name="0_capex_Hasik_Shuwaimiyah_6118 5 3 5 3 2" xfId="15949" xr:uid="{00000000-0005-0000-0000-00003D3E0000}"/>
    <cellStyle name="0_capex_Hasik_Shuwaimiyah_6118 5 3 5 4" xfId="15950" xr:uid="{00000000-0005-0000-0000-00003E3E0000}"/>
    <cellStyle name="0_capex_Hasik_Shuwaimiyah_6118 5 3 6" xfId="15951" xr:uid="{00000000-0005-0000-0000-00003F3E0000}"/>
    <cellStyle name="0_capex_Hasik_Shuwaimiyah_6118 5 3 6 2" xfId="15952" xr:uid="{00000000-0005-0000-0000-0000403E0000}"/>
    <cellStyle name="0_capex_Hasik_Shuwaimiyah_6118 5 3 7" xfId="15953" xr:uid="{00000000-0005-0000-0000-0000413E0000}"/>
    <cellStyle name="0_capex_Hasik_Shuwaimiyah_6118 5 3 7 2" xfId="15954" xr:uid="{00000000-0005-0000-0000-0000423E0000}"/>
    <cellStyle name="0_capex_Hasik_Shuwaimiyah_6118 5 3 8" xfId="15955" xr:uid="{00000000-0005-0000-0000-0000433E0000}"/>
    <cellStyle name="0_capex_Hasik_Shuwaimiyah_6118 5 4" xfId="15956" xr:uid="{00000000-0005-0000-0000-0000443E0000}"/>
    <cellStyle name="0_capex_Hasik_Shuwaimiyah_6118 5 4 2" xfId="15957" xr:uid="{00000000-0005-0000-0000-0000453E0000}"/>
    <cellStyle name="0_capex_Hasik_Shuwaimiyah_6118 5 4 2 2" xfId="15958" xr:uid="{00000000-0005-0000-0000-0000463E0000}"/>
    <cellStyle name="0_capex_Hasik_Shuwaimiyah_6118 5 4 2 2 2" xfId="15959" xr:uid="{00000000-0005-0000-0000-0000473E0000}"/>
    <cellStyle name="0_capex_Hasik_Shuwaimiyah_6118 5 4 2 2 2 2" xfId="15960" xr:uid="{00000000-0005-0000-0000-0000483E0000}"/>
    <cellStyle name="0_capex_Hasik_Shuwaimiyah_6118 5 4 2 2 3" xfId="15961" xr:uid="{00000000-0005-0000-0000-0000493E0000}"/>
    <cellStyle name="0_capex_Hasik_Shuwaimiyah_6118 5 4 2 2 3 2" xfId="15962" xr:uid="{00000000-0005-0000-0000-00004A3E0000}"/>
    <cellStyle name="0_capex_Hasik_Shuwaimiyah_6118 5 4 2 2 4" xfId="15963" xr:uid="{00000000-0005-0000-0000-00004B3E0000}"/>
    <cellStyle name="0_capex_Hasik_Shuwaimiyah_6118 5 4 2 3" xfId="15964" xr:uid="{00000000-0005-0000-0000-00004C3E0000}"/>
    <cellStyle name="0_capex_Hasik_Shuwaimiyah_6118 5 4 2 3 2" xfId="15965" xr:uid="{00000000-0005-0000-0000-00004D3E0000}"/>
    <cellStyle name="0_capex_Hasik_Shuwaimiyah_6118 5 4 2 3 2 2" xfId="15966" xr:uid="{00000000-0005-0000-0000-00004E3E0000}"/>
    <cellStyle name="0_capex_Hasik_Shuwaimiyah_6118 5 4 2 3 3" xfId="15967" xr:uid="{00000000-0005-0000-0000-00004F3E0000}"/>
    <cellStyle name="0_capex_Hasik_Shuwaimiyah_6118 5 4 2 3 3 2" xfId="15968" xr:uid="{00000000-0005-0000-0000-0000503E0000}"/>
    <cellStyle name="0_capex_Hasik_Shuwaimiyah_6118 5 4 2 3 4" xfId="15969" xr:uid="{00000000-0005-0000-0000-0000513E0000}"/>
    <cellStyle name="0_capex_Hasik_Shuwaimiyah_6118 5 4 2 4" xfId="15970" xr:uid="{00000000-0005-0000-0000-0000523E0000}"/>
    <cellStyle name="0_capex_Hasik_Shuwaimiyah_6118 5 4 2 4 2" xfId="15971" xr:uid="{00000000-0005-0000-0000-0000533E0000}"/>
    <cellStyle name="0_capex_Hasik_Shuwaimiyah_6118 5 4 2 5" xfId="15972" xr:uid="{00000000-0005-0000-0000-0000543E0000}"/>
    <cellStyle name="0_capex_Hasik_Shuwaimiyah_6118 5 4 2 5 2" xfId="15973" xr:uid="{00000000-0005-0000-0000-0000553E0000}"/>
    <cellStyle name="0_capex_Hasik_Shuwaimiyah_6118 5 4 2 6" xfId="15974" xr:uid="{00000000-0005-0000-0000-0000563E0000}"/>
    <cellStyle name="0_capex_Hasik_Shuwaimiyah_6118 5 4 3" xfId="15975" xr:uid="{00000000-0005-0000-0000-0000573E0000}"/>
    <cellStyle name="0_capex_Hasik_Shuwaimiyah_6118 5 4 3 2" xfId="15976" xr:uid="{00000000-0005-0000-0000-0000583E0000}"/>
    <cellStyle name="0_capex_Hasik_Shuwaimiyah_6118 5 4 3 2 2" xfId="15977" xr:uid="{00000000-0005-0000-0000-0000593E0000}"/>
    <cellStyle name="0_capex_Hasik_Shuwaimiyah_6118 5 4 3 3" xfId="15978" xr:uid="{00000000-0005-0000-0000-00005A3E0000}"/>
    <cellStyle name="0_capex_Hasik_Shuwaimiyah_6118 5 4 3 3 2" xfId="15979" xr:uid="{00000000-0005-0000-0000-00005B3E0000}"/>
    <cellStyle name="0_capex_Hasik_Shuwaimiyah_6118 5 4 3 4" xfId="15980" xr:uid="{00000000-0005-0000-0000-00005C3E0000}"/>
    <cellStyle name="0_capex_Hasik_Shuwaimiyah_6118 5 4 4" xfId="15981" xr:uid="{00000000-0005-0000-0000-00005D3E0000}"/>
    <cellStyle name="0_capex_Hasik_Shuwaimiyah_6118 5 4 4 2" xfId="15982" xr:uid="{00000000-0005-0000-0000-00005E3E0000}"/>
    <cellStyle name="0_capex_Hasik_Shuwaimiyah_6118 5 4 4 2 2" xfId="15983" xr:uid="{00000000-0005-0000-0000-00005F3E0000}"/>
    <cellStyle name="0_capex_Hasik_Shuwaimiyah_6118 5 4 4 3" xfId="15984" xr:uid="{00000000-0005-0000-0000-0000603E0000}"/>
    <cellStyle name="0_capex_Hasik_Shuwaimiyah_6118 5 4 4 3 2" xfId="15985" xr:uid="{00000000-0005-0000-0000-0000613E0000}"/>
    <cellStyle name="0_capex_Hasik_Shuwaimiyah_6118 5 4 4 4" xfId="15986" xr:uid="{00000000-0005-0000-0000-0000623E0000}"/>
    <cellStyle name="0_capex_Hasik_Shuwaimiyah_6118 5 4 5" xfId="15987" xr:uid="{00000000-0005-0000-0000-0000633E0000}"/>
    <cellStyle name="0_capex_Hasik_Shuwaimiyah_6118 5 4 5 2" xfId="15988" xr:uid="{00000000-0005-0000-0000-0000643E0000}"/>
    <cellStyle name="0_capex_Hasik_Shuwaimiyah_6118 5 4 5 2 2" xfId="15989" xr:uid="{00000000-0005-0000-0000-0000653E0000}"/>
    <cellStyle name="0_capex_Hasik_Shuwaimiyah_6118 5 4 5 3" xfId="15990" xr:uid="{00000000-0005-0000-0000-0000663E0000}"/>
    <cellStyle name="0_capex_Hasik_Shuwaimiyah_6118 5 4 5 3 2" xfId="15991" xr:uid="{00000000-0005-0000-0000-0000673E0000}"/>
    <cellStyle name="0_capex_Hasik_Shuwaimiyah_6118 5 4 5 4" xfId="15992" xr:uid="{00000000-0005-0000-0000-0000683E0000}"/>
    <cellStyle name="0_capex_Hasik_Shuwaimiyah_6118 5 4 6" xfId="15993" xr:uid="{00000000-0005-0000-0000-0000693E0000}"/>
    <cellStyle name="0_capex_Hasik_Shuwaimiyah_6118 5 4 6 2" xfId="15994" xr:uid="{00000000-0005-0000-0000-00006A3E0000}"/>
    <cellStyle name="0_capex_Hasik_Shuwaimiyah_6118 5 4 7" xfId="15995" xr:uid="{00000000-0005-0000-0000-00006B3E0000}"/>
    <cellStyle name="0_capex_Hasik_Shuwaimiyah_6118 5 4 7 2" xfId="15996" xr:uid="{00000000-0005-0000-0000-00006C3E0000}"/>
    <cellStyle name="0_capex_Hasik_Shuwaimiyah_6118 5 4 8" xfId="15997" xr:uid="{00000000-0005-0000-0000-00006D3E0000}"/>
    <cellStyle name="0_capex_Hasik_Shuwaimiyah_6118 5 5" xfId="15998" xr:uid="{00000000-0005-0000-0000-00006E3E0000}"/>
    <cellStyle name="0_capex_Hasik_Shuwaimiyah_6118 5 5 2" xfId="15999" xr:uid="{00000000-0005-0000-0000-00006F3E0000}"/>
    <cellStyle name="0_capex_Hasik_Shuwaimiyah_6118 5 5 2 2" xfId="16000" xr:uid="{00000000-0005-0000-0000-0000703E0000}"/>
    <cellStyle name="0_capex_Hasik_Shuwaimiyah_6118 5 5 2 2 2" xfId="16001" xr:uid="{00000000-0005-0000-0000-0000713E0000}"/>
    <cellStyle name="0_capex_Hasik_Shuwaimiyah_6118 5 5 2 2 2 2" xfId="16002" xr:uid="{00000000-0005-0000-0000-0000723E0000}"/>
    <cellStyle name="0_capex_Hasik_Shuwaimiyah_6118 5 5 2 2 3" xfId="16003" xr:uid="{00000000-0005-0000-0000-0000733E0000}"/>
    <cellStyle name="0_capex_Hasik_Shuwaimiyah_6118 5 5 2 2 3 2" xfId="16004" xr:uid="{00000000-0005-0000-0000-0000743E0000}"/>
    <cellStyle name="0_capex_Hasik_Shuwaimiyah_6118 5 5 2 2 4" xfId="16005" xr:uid="{00000000-0005-0000-0000-0000753E0000}"/>
    <cellStyle name="0_capex_Hasik_Shuwaimiyah_6118 5 5 2 3" xfId="16006" xr:uid="{00000000-0005-0000-0000-0000763E0000}"/>
    <cellStyle name="0_capex_Hasik_Shuwaimiyah_6118 5 5 2 3 2" xfId="16007" xr:uid="{00000000-0005-0000-0000-0000773E0000}"/>
    <cellStyle name="0_capex_Hasik_Shuwaimiyah_6118 5 5 2 3 2 2" xfId="16008" xr:uid="{00000000-0005-0000-0000-0000783E0000}"/>
    <cellStyle name="0_capex_Hasik_Shuwaimiyah_6118 5 5 2 3 3" xfId="16009" xr:uid="{00000000-0005-0000-0000-0000793E0000}"/>
    <cellStyle name="0_capex_Hasik_Shuwaimiyah_6118 5 5 2 3 3 2" xfId="16010" xr:uid="{00000000-0005-0000-0000-00007A3E0000}"/>
    <cellStyle name="0_capex_Hasik_Shuwaimiyah_6118 5 5 2 3 4" xfId="16011" xr:uid="{00000000-0005-0000-0000-00007B3E0000}"/>
    <cellStyle name="0_capex_Hasik_Shuwaimiyah_6118 5 5 2 4" xfId="16012" xr:uid="{00000000-0005-0000-0000-00007C3E0000}"/>
    <cellStyle name="0_capex_Hasik_Shuwaimiyah_6118 5 5 2 4 2" xfId="16013" xr:uid="{00000000-0005-0000-0000-00007D3E0000}"/>
    <cellStyle name="0_capex_Hasik_Shuwaimiyah_6118 5 5 2 5" xfId="16014" xr:uid="{00000000-0005-0000-0000-00007E3E0000}"/>
    <cellStyle name="0_capex_Hasik_Shuwaimiyah_6118 5 5 2 5 2" xfId="16015" xr:uid="{00000000-0005-0000-0000-00007F3E0000}"/>
    <cellStyle name="0_capex_Hasik_Shuwaimiyah_6118 5 5 2 6" xfId="16016" xr:uid="{00000000-0005-0000-0000-0000803E0000}"/>
    <cellStyle name="0_capex_Hasik_Shuwaimiyah_6118 5 5 3" xfId="16017" xr:uid="{00000000-0005-0000-0000-0000813E0000}"/>
    <cellStyle name="0_capex_Hasik_Shuwaimiyah_6118 5 5 3 2" xfId="16018" xr:uid="{00000000-0005-0000-0000-0000823E0000}"/>
    <cellStyle name="0_capex_Hasik_Shuwaimiyah_6118 5 5 3 2 2" xfId="16019" xr:uid="{00000000-0005-0000-0000-0000833E0000}"/>
    <cellStyle name="0_capex_Hasik_Shuwaimiyah_6118 5 5 3 3" xfId="16020" xr:uid="{00000000-0005-0000-0000-0000843E0000}"/>
    <cellStyle name="0_capex_Hasik_Shuwaimiyah_6118 5 5 3 3 2" xfId="16021" xr:uid="{00000000-0005-0000-0000-0000853E0000}"/>
    <cellStyle name="0_capex_Hasik_Shuwaimiyah_6118 5 5 3 4" xfId="16022" xr:uid="{00000000-0005-0000-0000-0000863E0000}"/>
    <cellStyle name="0_capex_Hasik_Shuwaimiyah_6118 5 5 4" xfId="16023" xr:uid="{00000000-0005-0000-0000-0000873E0000}"/>
    <cellStyle name="0_capex_Hasik_Shuwaimiyah_6118 5 5 4 2" xfId="16024" xr:uid="{00000000-0005-0000-0000-0000883E0000}"/>
    <cellStyle name="0_capex_Hasik_Shuwaimiyah_6118 5 5 4 2 2" xfId="16025" xr:uid="{00000000-0005-0000-0000-0000893E0000}"/>
    <cellStyle name="0_capex_Hasik_Shuwaimiyah_6118 5 5 4 3" xfId="16026" xr:uid="{00000000-0005-0000-0000-00008A3E0000}"/>
    <cellStyle name="0_capex_Hasik_Shuwaimiyah_6118 5 5 4 3 2" xfId="16027" xr:uid="{00000000-0005-0000-0000-00008B3E0000}"/>
    <cellStyle name="0_capex_Hasik_Shuwaimiyah_6118 5 5 4 4" xfId="16028" xr:uid="{00000000-0005-0000-0000-00008C3E0000}"/>
    <cellStyle name="0_capex_Hasik_Shuwaimiyah_6118 5 5 5" xfId="16029" xr:uid="{00000000-0005-0000-0000-00008D3E0000}"/>
    <cellStyle name="0_capex_Hasik_Shuwaimiyah_6118 5 5 5 2" xfId="16030" xr:uid="{00000000-0005-0000-0000-00008E3E0000}"/>
    <cellStyle name="0_capex_Hasik_Shuwaimiyah_6118 5 5 5 2 2" xfId="16031" xr:uid="{00000000-0005-0000-0000-00008F3E0000}"/>
    <cellStyle name="0_capex_Hasik_Shuwaimiyah_6118 5 5 5 3" xfId="16032" xr:uid="{00000000-0005-0000-0000-0000903E0000}"/>
    <cellStyle name="0_capex_Hasik_Shuwaimiyah_6118 5 5 5 3 2" xfId="16033" xr:uid="{00000000-0005-0000-0000-0000913E0000}"/>
    <cellStyle name="0_capex_Hasik_Shuwaimiyah_6118 5 5 5 4" xfId="16034" xr:uid="{00000000-0005-0000-0000-0000923E0000}"/>
    <cellStyle name="0_capex_Hasik_Shuwaimiyah_6118 5 5 6" xfId="16035" xr:uid="{00000000-0005-0000-0000-0000933E0000}"/>
    <cellStyle name="0_capex_Hasik_Shuwaimiyah_6118 5 5 6 2" xfId="16036" xr:uid="{00000000-0005-0000-0000-0000943E0000}"/>
    <cellStyle name="0_capex_Hasik_Shuwaimiyah_6118 5 5 7" xfId="16037" xr:uid="{00000000-0005-0000-0000-0000953E0000}"/>
    <cellStyle name="0_capex_Hasik_Shuwaimiyah_6118 5 5 7 2" xfId="16038" xr:uid="{00000000-0005-0000-0000-0000963E0000}"/>
    <cellStyle name="0_capex_Hasik_Shuwaimiyah_6118 5 5 8" xfId="16039" xr:uid="{00000000-0005-0000-0000-0000973E0000}"/>
    <cellStyle name="0_capex_Hasik_Shuwaimiyah_6118 5 6" xfId="16040" xr:uid="{00000000-0005-0000-0000-0000983E0000}"/>
    <cellStyle name="0_capex_Hasik_Shuwaimiyah_6118 5 6 2" xfId="16041" xr:uid="{00000000-0005-0000-0000-0000993E0000}"/>
    <cellStyle name="0_capex_Hasik_Shuwaimiyah_6118 5 6 2 2" xfId="16042" xr:uid="{00000000-0005-0000-0000-00009A3E0000}"/>
    <cellStyle name="0_capex_Hasik_Shuwaimiyah_6118 5 6 2 2 2" xfId="16043" xr:uid="{00000000-0005-0000-0000-00009B3E0000}"/>
    <cellStyle name="0_capex_Hasik_Shuwaimiyah_6118 5 6 2 2 2 2" xfId="16044" xr:uid="{00000000-0005-0000-0000-00009C3E0000}"/>
    <cellStyle name="0_capex_Hasik_Shuwaimiyah_6118 5 6 2 2 3" xfId="16045" xr:uid="{00000000-0005-0000-0000-00009D3E0000}"/>
    <cellStyle name="0_capex_Hasik_Shuwaimiyah_6118 5 6 2 2 3 2" xfId="16046" xr:uid="{00000000-0005-0000-0000-00009E3E0000}"/>
    <cellStyle name="0_capex_Hasik_Shuwaimiyah_6118 5 6 2 2 4" xfId="16047" xr:uid="{00000000-0005-0000-0000-00009F3E0000}"/>
    <cellStyle name="0_capex_Hasik_Shuwaimiyah_6118 5 6 2 3" xfId="16048" xr:uid="{00000000-0005-0000-0000-0000A03E0000}"/>
    <cellStyle name="0_capex_Hasik_Shuwaimiyah_6118 5 6 2 3 2" xfId="16049" xr:uid="{00000000-0005-0000-0000-0000A13E0000}"/>
    <cellStyle name="0_capex_Hasik_Shuwaimiyah_6118 5 6 2 3 2 2" xfId="16050" xr:uid="{00000000-0005-0000-0000-0000A23E0000}"/>
    <cellStyle name="0_capex_Hasik_Shuwaimiyah_6118 5 6 2 3 3" xfId="16051" xr:uid="{00000000-0005-0000-0000-0000A33E0000}"/>
    <cellStyle name="0_capex_Hasik_Shuwaimiyah_6118 5 6 2 3 3 2" xfId="16052" xr:uid="{00000000-0005-0000-0000-0000A43E0000}"/>
    <cellStyle name="0_capex_Hasik_Shuwaimiyah_6118 5 6 2 3 4" xfId="16053" xr:uid="{00000000-0005-0000-0000-0000A53E0000}"/>
    <cellStyle name="0_capex_Hasik_Shuwaimiyah_6118 5 6 2 4" xfId="16054" xr:uid="{00000000-0005-0000-0000-0000A63E0000}"/>
    <cellStyle name="0_capex_Hasik_Shuwaimiyah_6118 5 6 2 4 2" xfId="16055" xr:uid="{00000000-0005-0000-0000-0000A73E0000}"/>
    <cellStyle name="0_capex_Hasik_Shuwaimiyah_6118 5 6 2 5" xfId="16056" xr:uid="{00000000-0005-0000-0000-0000A83E0000}"/>
    <cellStyle name="0_capex_Hasik_Shuwaimiyah_6118 5 6 2 5 2" xfId="16057" xr:uid="{00000000-0005-0000-0000-0000A93E0000}"/>
    <cellStyle name="0_capex_Hasik_Shuwaimiyah_6118 5 6 2 6" xfId="16058" xr:uid="{00000000-0005-0000-0000-0000AA3E0000}"/>
    <cellStyle name="0_capex_Hasik_Shuwaimiyah_6118 5 6 3" xfId="16059" xr:uid="{00000000-0005-0000-0000-0000AB3E0000}"/>
    <cellStyle name="0_capex_Hasik_Shuwaimiyah_6118 5 6 3 2" xfId="16060" xr:uid="{00000000-0005-0000-0000-0000AC3E0000}"/>
    <cellStyle name="0_capex_Hasik_Shuwaimiyah_6118 5 6 3 2 2" xfId="16061" xr:uid="{00000000-0005-0000-0000-0000AD3E0000}"/>
    <cellStyle name="0_capex_Hasik_Shuwaimiyah_6118 5 6 3 3" xfId="16062" xr:uid="{00000000-0005-0000-0000-0000AE3E0000}"/>
    <cellStyle name="0_capex_Hasik_Shuwaimiyah_6118 5 6 3 3 2" xfId="16063" xr:uid="{00000000-0005-0000-0000-0000AF3E0000}"/>
    <cellStyle name="0_capex_Hasik_Shuwaimiyah_6118 5 6 3 4" xfId="16064" xr:uid="{00000000-0005-0000-0000-0000B03E0000}"/>
    <cellStyle name="0_capex_Hasik_Shuwaimiyah_6118 5 6 4" xfId="16065" xr:uid="{00000000-0005-0000-0000-0000B13E0000}"/>
    <cellStyle name="0_capex_Hasik_Shuwaimiyah_6118 5 6 4 2" xfId="16066" xr:uid="{00000000-0005-0000-0000-0000B23E0000}"/>
    <cellStyle name="0_capex_Hasik_Shuwaimiyah_6118 5 6 4 2 2" xfId="16067" xr:uid="{00000000-0005-0000-0000-0000B33E0000}"/>
    <cellStyle name="0_capex_Hasik_Shuwaimiyah_6118 5 6 4 3" xfId="16068" xr:uid="{00000000-0005-0000-0000-0000B43E0000}"/>
    <cellStyle name="0_capex_Hasik_Shuwaimiyah_6118 5 6 4 3 2" xfId="16069" xr:uid="{00000000-0005-0000-0000-0000B53E0000}"/>
    <cellStyle name="0_capex_Hasik_Shuwaimiyah_6118 5 6 4 4" xfId="16070" xr:uid="{00000000-0005-0000-0000-0000B63E0000}"/>
    <cellStyle name="0_capex_Hasik_Shuwaimiyah_6118 5 6 5" xfId="16071" xr:uid="{00000000-0005-0000-0000-0000B73E0000}"/>
    <cellStyle name="0_capex_Hasik_Shuwaimiyah_6118 5 6 5 2" xfId="16072" xr:uid="{00000000-0005-0000-0000-0000B83E0000}"/>
    <cellStyle name="0_capex_Hasik_Shuwaimiyah_6118 5 6 5 2 2" xfId="16073" xr:uid="{00000000-0005-0000-0000-0000B93E0000}"/>
    <cellStyle name="0_capex_Hasik_Shuwaimiyah_6118 5 6 5 3" xfId="16074" xr:uid="{00000000-0005-0000-0000-0000BA3E0000}"/>
    <cellStyle name="0_capex_Hasik_Shuwaimiyah_6118 5 6 5 3 2" xfId="16075" xr:uid="{00000000-0005-0000-0000-0000BB3E0000}"/>
    <cellStyle name="0_capex_Hasik_Shuwaimiyah_6118 5 6 5 4" xfId="16076" xr:uid="{00000000-0005-0000-0000-0000BC3E0000}"/>
    <cellStyle name="0_capex_Hasik_Shuwaimiyah_6118 5 6 6" xfId="16077" xr:uid="{00000000-0005-0000-0000-0000BD3E0000}"/>
    <cellStyle name="0_capex_Hasik_Shuwaimiyah_6118 5 6 6 2" xfId="16078" xr:uid="{00000000-0005-0000-0000-0000BE3E0000}"/>
    <cellStyle name="0_capex_Hasik_Shuwaimiyah_6118 5 6 7" xfId="16079" xr:uid="{00000000-0005-0000-0000-0000BF3E0000}"/>
    <cellStyle name="0_capex_Hasik_Shuwaimiyah_6118 5 6 7 2" xfId="16080" xr:uid="{00000000-0005-0000-0000-0000C03E0000}"/>
    <cellStyle name="0_capex_Hasik_Shuwaimiyah_6118 5 6 8" xfId="16081" xr:uid="{00000000-0005-0000-0000-0000C13E0000}"/>
    <cellStyle name="0_capex_Hasik_Shuwaimiyah_6118 5 7" xfId="16082" xr:uid="{00000000-0005-0000-0000-0000C23E0000}"/>
    <cellStyle name="0_capex_Hasik_Shuwaimiyah_6118 5 7 2" xfId="16083" xr:uid="{00000000-0005-0000-0000-0000C33E0000}"/>
    <cellStyle name="0_capex_Hasik_Shuwaimiyah_6118 5 7 2 2" xfId="16084" xr:uid="{00000000-0005-0000-0000-0000C43E0000}"/>
    <cellStyle name="0_capex_Hasik_Shuwaimiyah_6118 5 7 2 2 2" xfId="16085" xr:uid="{00000000-0005-0000-0000-0000C53E0000}"/>
    <cellStyle name="0_capex_Hasik_Shuwaimiyah_6118 5 7 2 3" xfId="16086" xr:uid="{00000000-0005-0000-0000-0000C63E0000}"/>
    <cellStyle name="0_capex_Hasik_Shuwaimiyah_6118 5 7 2 3 2" xfId="16087" xr:uid="{00000000-0005-0000-0000-0000C73E0000}"/>
    <cellStyle name="0_capex_Hasik_Shuwaimiyah_6118 5 7 2 4" xfId="16088" xr:uid="{00000000-0005-0000-0000-0000C83E0000}"/>
    <cellStyle name="0_capex_Hasik_Shuwaimiyah_6118 5 7 3" xfId="16089" xr:uid="{00000000-0005-0000-0000-0000C93E0000}"/>
    <cellStyle name="0_capex_Hasik_Shuwaimiyah_6118 5 7 3 2" xfId="16090" xr:uid="{00000000-0005-0000-0000-0000CA3E0000}"/>
    <cellStyle name="0_capex_Hasik_Shuwaimiyah_6118 5 7 3 2 2" xfId="16091" xr:uid="{00000000-0005-0000-0000-0000CB3E0000}"/>
    <cellStyle name="0_capex_Hasik_Shuwaimiyah_6118 5 7 3 3" xfId="16092" xr:uid="{00000000-0005-0000-0000-0000CC3E0000}"/>
    <cellStyle name="0_capex_Hasik_Shuwaimiyah_6118 5 7 3 3 2" xfId="16093" xr:uid="{00000000-0005-0000-0000-0000CD3E0000}"/>
    <cellStyle name="0_capex_Hasik_Shuwaimiyah_6118 5 7 3 4" xfId="16094" xr:uid="{00000000-0005-0000-0000-0000CE3E0000}"/>
    <cellStyle name="0_capex_Hasik_Shuwaimiyah_6118 5 7 4" xfId="16095" xr:uid="{00000000-0005-0000-0000-0000CF3E0000}"/>
    <cellStyle name="0_capex_Hasik_Shuwaimiyah_6118 5 7 4 2" xfId="16096" xr:uid="{00000000-0005-0000-0000-0000D03E0000}"/>
    <cellStyle name="0_capex_Hasik_Shuwaimiyah_6118 5 7 5" xfId="16097" xr:uid="{00000000-0005-0000-0000-0000D13E0000}"/>
    <cellStyle name="0_capex_Hasik_Shuwaimiyah_6118 5 7 5 2" xfId="16098" xr:uid="{00000000-0005-0000-0000-0000D23E0000}"/>
    <cellStyle name="0_capex_Hasik_Shuwaimiyah_6118 5 7 6" xfId="16099" xr:uid="{00000000-0005-0000-0000-0000D33E0000}"/>
    <cellStyle name="0_capex_Hasik_Shuwaimiyah_6118 5 8" xfId="16100" xr:uid="{00000000-0005-0000-0000-0000D43E0000}"/>
    <cellStyle name="0_capex_Hasik_Shuwaimiyah_6118 5 8 2" xfId="16101" xr:uid="{00000000-0005-0000-0000-0000D53E0000}"/>
    <cellStyle name="0_capex_Hasik_Shuwaimiyah_6118 5 8 2 2" xfId="16102" xr:uid="{00000000-0005-0000-0000-0000D63E0000}"/>
    <cellStyle name="0_capex_Hasik_Shuwaimiyah_6118 5 8 3" xfId="16103" xr:uid="{00000000-0005-0000-0000-0000D73E0000}"/>
    <cellStyle name="0_capex_Hasik_Shuwaimiyah_6118 5 8 3 2" xfId="16104" xr:uid="{00000000-0005-0000-0000-0000D83E0000}"/>
    <cellStyle name="0_capex_Hasik_Shuwaimiyah_6118 5 8 4" xfId="16105" xr:uid="{00000000-0005-0000-0000-0000D93E0000}"/>
    <cellStyle name="0_capex_Hasik_Shuwaimiyah_6118 5 9" xfId="16106" xr:uid="{00000000-0005-0000-0000-0000DA3E0000}"/>
    <cellStyle name="0_capex_Hasik_Shuwaimiyah_6118 5 9 2" xfId="16107" xr:uid="{00000000-0005-0000-0000-0000DB3E0000}"/>
    <cellStyle name="0_capex_Hasik_Shuwaimiyah_6118 5 9 2 2" xfId="16108" xr:uid="{00000000-0005-0000-0000-0000DC3E0000}"/>
    <cellStyle name="0_capex_Hasik_Shuwaimiyah_6118 5 9 3" xfId="16109" xr:uid="{00000000-0005-0000-0000-0000DD3E0000}"/>
    <cellStyle name="0_capex_Hasik_Shuwaimiyah_6118 5 9 3 2" xfId="16110" xr:uid="{00000000-0005-0000-0000-0000DE3E0000}"/>
    <cellStyle name="0_capex_Hasik_Shuwaimiyah_6118 5 9 4" xfId="16111" xr:uid="{00000000-0005-0000-0000-0000DF3E0000}"/>
    <cellStyle name="0_capex_Hasik_Shuwaimiyah_6118 50" xfId="16112" xr:uid="{00000000-0005-0000-0000-0000E03E0000}"/>
    <cellStyle name="0_capex_Hasik_Shuwaimiyah_6118 51" xfId="16113" xr:uid="{00000000-0005-0000-0000-0000E13E0000}"/>
    <cellStyle name="0_capex_Hasik_Shuwaimiyah_6118 52" xfId="16114" xr:uid="{00000000-0005-0000-0000-0000E23E0000}"/>
    <cellStyle name="0_capex_Hasik_Shuwaimiyah_6118 53" xfId="16115" xr:uid="{00000000-0005-0000-0000-0000E33E0000}"/>
    <cellStyle name="0_capex_Hasik_Shuwaimiyah_6118 54" xfId="16116" xr:uid="{00000000-0005-0000-0000-0000E43E0000}"/>
    <cellStyle name="0_capex_Hasik_Shuwaimiyah_6118 55" xfId="16117" xr:uid="{00000000-0005-0000-0000-0000E53E0000}"/>
    <cellStyle name="0_capex_Hasik_Shuwaimiyah_6118 56" xfId="16118" xr:uid="{00000000-0005-0000-0000-0000E63E0000}"/>
    <cellStyle name="0_capex_Hasik_Shuwaimiyah_6118 57" xfId="16119" xr:uid="{00000000-0005-0000-0000-0000E73E0000}"/>
    <cellStyle name="0_capex_Hasik_Shuwaimiyah_6118 58" xfId="16120" xr:uid="{00000000-0005-0000-0000-0000E83E0000}"/>
    <cellStyle name="0_capex_Hasik_Shuwaimiyah_6118 59" xfId="16121" xr:uid="{00000000-0005-0000-0000-0000E93E0000}"/>
    <cellStyle name="0_capex_Hasik_Shuwaimiyah_6118 6" xfId="16122" xr:uid="{00000000-0005-0000-0000-0000EA3E0000}"/>
    <cellStyle name="0_capex_Hasik_Shuwaimiyah_6118 6 2" xfId="16123" xr:uid="{00000000-0005-0000-0000-0000EB3E0000}"/>
    <cellStyle name="0_capex_Hasik_Shuwaimiyah_6118 6 2 2" xfId="16124" xr:uid="{00000000-0005-0000-0000-0000EC3E0000}"/>
    <cellStyle name="0_capex_Hasik_Shuwaimiyah_6118 6 2 2 2" xfId="16125" xr:uid="{00000000-0005-0000-0000-0000ED3E0000}"/>
    <cellStyle name="0_capex_Hasik_Shuwaimiyah_6118 6 2 2 2 2" xfId="16126" xr:uid="{00000000-0005-0000-0000-0000EE3E0000}"/>
    <cellStyle name="0_capex_Hasik_Shuwaimiyah_6118 6 2 2 3" xfId="16127" xr:uid="{00000000-0005-0000-0000-0000EF3E0000}"/>
    <cellStyle name="0_capex_Hasik_Shuwaimiyah_6118 6 2 2 3 2" xfId="16128" xr:uid="{00000000-0005-0000-0000-0000F03E0000}"/>
    <cellStyle name="0_capex_Hasik_Shuwaimiyah_6118 6 2 2 4" xfId="16129" xr:uid="{00000000-0005-0000-0000-0000F13E0000}"/>
    <cellStyle name="0_capex_Hasik_Shuwaimiyah_6118 6 2 3" xfId="16130" xr:uid="{00000000-0005-0000-0000-0000F23E0000}"/>
    <cellStyle name="0_capex_Hasik_Shuwaimiyah_6118 6 2 3 2" xfId="16131" xr:uid="{00000000-0005-0000-0000-0000F33E0000}"/>
    <cellStyle name="0_capex_Hasik_Shuwaimiyah_6118 6 2 3 2 2" xfId="16132" xr:uid="{00000000-0005-0000-0000-0000F43E0000}"/>
    <cellStyle name="0_capex_Hasik_Shuwaimiyah_6118 6 2 3 3" xfId="16133" xr:uid="{00000000-0005-0000-0000-0000F53E0000}"/>
    <cellStyle name="0_capex_Hasik_Shuwaimiyah_6118 6 2 3 3 2" xfId="16134" xr:uid="{00000000-0005-0000-0000-0000F63E0000}"/>
    <cellStyle name="0_capex_Hasik_Shuwaimiyah_6118 6 2 3 4" xfId="16135" xr:uid="{00000000-0005-0000-0000-0000F73E0000}"/>
    <cellStyle name="0_capex_Hasik_Shuwaimiyah_6118 6 2 4" xfId="16136" xr:uid="{00000000-0005-0000-0000-0000F83E0000}"/>
    <cellStyle name="0_capex_Hasik_Shuwaimiyah_6118 6 2 4 2" xfId="16137" xr:uid="{00000000-0005-0000-0000-0000F93E0000}"/>
    <cellStyle name="0_capex_Hasik_Shuwaimiyah_6118 6 2 5" xfId="16138" xr:uid="{00000000-0005-0000-0000-0000FA3E0000}"/>
    <cellStyle name="0_capex_Hasik_Shuwaimiyah_6118 6 2 5 2" xfId="16139" xr:uid="{00000000-0005-0000-0000-0000FB3E0000}"/>
    <cellStyle name="0_capex_Hasik_Shuwaimiyah_6118 6 2 6" xfId="16140" xr:uid="{00000000-0005-0000-0000-0000FC3E0000}"/>
    <cellStyle name="0_capex_Hasik_Shuwaimiyah_6118 6 3" xfId="16141" xr:uid="{00000000-0005-0000-0000-0000FD3E0000}"/>
    <cellStyle name="0_capex_Hasik_Shuwaimiyah_6118 6 3 2" xfId="16142" xr:uid="{00000000-0005-0000-0000-0000FE3E0000}"/>
    <cellStyle name="0_capex_Hasik_Shuwaimiyah_6118 6 3 2 2" xfId="16143" xr:uid="{00000000-0005-0000-0000-0000FF3E0000}"/>
    <cellStyle name="0_capex_Hasik_Shuwaimiyah_6118 6 3 3" xfId="16144" xr:uid="{00000000-0005-0000-0000-0000003F0000}"/>
    <cellStyle name="0_capex_Hasik_Shuwaimiyah_6118 6 3 3 2" xfId="16145" xr:uid="{00000000-0005-0000-0000-0000013F0000}"/>
    <cellStyle name="0_capex_Hasik_Shuwaimiyah_6118 6 3 4" xfId="16146" xr:uid="{00000000-0005-0000-0000-0000023F0000}"/>
    <cellStyle name="0_capex_Hasik_Shuwaimiyah_6118 6 4" xfId="16147" xr:uid="{00000000-0005-0000-0000-0000033F0000}"/>
    <cellStyle name="0_capex_Hasik_Shuwaimiyah_6118 6 4 2" xfId="16148" xr:uid="{00000000-0005-0000-0000-0000043F0000}"/>
    <cellStyle name="0_capex_Hasik_Shuwaimiyah_6118 6 4 2 2" xfId="16149" xr:uid="{00000000-0005-0000-0000-0000053F0000}"/>
    <cellStyle name="0_capex_Hasik_Shuwaimiyah_6118 6 4 3" xfId="16150" xr:uid="{00000000-0005-0000-0000-0000063F0000}"/>
    <cellStyle name="0_capex_Hasik_Shuwaimiyah_6118 6 4 3 2" xfId="16151" xr:uid="{00000000-0005-0000-0000-0000073F0000}"/>
    <cellStyle name="0_capex_Hasik_Shuwaimiyah_6118 6 4 4" xfId="16152" xr:uid="{00000000-0005-0000-0000-0000083F0000}"/>
    <cellStyle name="0_capex_Hasik_Shuwaimiyah_6118 6 5" xfId="16153" xr:uid="{00000000-0005-0000-0000-0000093F0000}"/>
    <cellStyle name="0_capex_Hasik_Shuwaimiyah_6118 6 5 2" xfId="16154" xr:uid="{00000000-0005-0000-0000-00000A3F0000}"/>
    <cellStyle name="0_capex_Hasik_Shuwaimiyah_6118 6 5 2 2" xfId="16155" xr:uid="{00000000-0005-0000-0000-00000B3F0000}"/>
    <cellStyle name="0_capex_Hasik_Shuwaimiyah_6118 6 5 3" xfId="16156" xr:uid="{00000000-0005-0000-0000-00000C3F0000}"/>
    <cellStyle name="0_capex_Hasik_Shuwaimiyah_6118 6 5 3 2" xfId="16157" xr:uid="{00000000-0005-0000-0000-00000D3F0000}"/>
    <cellStyle name="0_capex_Hasik_Shuwaimiyah_6118 6 5 4" xfId="16158" xr:uid="{00000000-0005-0000-0000-00000E3F0000}"/>
    <cellStyle name="0_capex_Hasik_Shuwaimiyah_6118 6 6" xfId="16159" xr:uid="{00000000-0005-0000-0000-00000F3F0000}"/>
    <cellStyle name="0_capex_Hasik_Shuwaimiyah_6118 6 6 2" xfId="16160" xr:uid="{00000000-0005-0000-0000-0000103F0000}"/>
    <cellStyle name="0_capex_Hasik_Shuwaimiyah_6118 6 7" xfId="16161" xr:uid="{00000000-0005-0000-0000-0000113F0000}"/>
    <cellStyle name="0_capex_Hasik_Shuwaimiyah_6118 6 7 2" xfId="16162" xr:uid="{00000000-0005-0000-0000-0000123F0000}"/>
    <cellStyle name="0_capex_Hasik_Shuwaimiyah_6118 6 8" xfId="16163" xr:uid="{00000000-0005-0000-0000-0000133F0000}"/>
    <cellStyle name="0_capex_Hasik_Shuwaimiyah_6118 60" xfId="16164" xr:uid="{00000000-0005-0000-0000-0000143F0000}"/>
    <cellStyle name="0_capex_Hasik_Shuwaimiyah_6118 61" xfId="16165" xr:uid="{00000000-0005-0000-0000-0000153F0000}"/>
    <cellStyle name="0_capex_Hasik_Shuwaimiyah_6118 62" xfId="16166" xr:uid="{00000000-0005-0000-0000-0000163F0000}"/>
    <cellStyle name="0_capex_Hasik_Shuwaimiyah_6118 63" xfId="16167" xr:uid="{00000000-0005-0000-0000-0000173F0000}"/>
    <cellStyle name="0_capex_Hasik_Shuwaimiyah_6118 64" xfId="16168" xr:uid="{00000000-0005-0000-0000-0000183F0000}"/>
    <cellStyle name="0_capex_Hasik_Shuwaimiyah_6118 65" xfId="16169" xr:uid="{00000000-0005-0000-0000-0000193F0000}"/>
    <cellStyle name="0_capex_Hasik_Shuwaimiyah_6118 66" xfId="16170" xr:uid="{00000000-0005-0000-0000-00001A3F0000}"/>
    <cellStyle name="0_capex_Hasik_Shuwaimiyah_6118 67" xfId="16171" xr:uid="{00000000-0005-0000-0000-00001B3F0000}"/>
    <cellStyle name="0_capex_Hasik_Shuwaimiyah_6118 68" xfId="16172" xr:uid="{00000000-0005-0000-0000-00001C3F0000}"/>
    <cellStyle name="0_capex_Hasik_Shuwaimiyah_6118 69" xfId="16173" xr:uid="{00000000-0005-0000-0000-00001D3F0000}"/>
    <cellStyle name="0_capex_Hasik_Shuwaimiyah_6118 7" xfId="16174" xr:uid="{00000000-0005-0000-0000-00001E3F0000}"/>
    <cellStyle name="0_capex_Hasik_Shuwaimiyah_6118 7 2" xfId="16175" xr:uid="{00000000-0005-0000-0000-00001F3F0000}"/>
    <cellStyle name="0_capex_Hasik_Shuwaimiyah_6118 7 2 2" xfId="16176" xr:uid="{00000000-0005-0000-0000-0000203F0000}"/>
    <cellStyle name="0_capex_Hasik_Shuwaimiyah_6118 7 2 2 2" xfId="16177" xr:uid="{00000000-0005-0000-0000-0000213F0000}"/>
    <cellStyle name="0_capex_Hasik_Shuwaimiyah_6118 7 2 3" xfId="16178" xr:uid="{00000000-0005-0000-0000-0000223F0000}"/>
    <cellStyle name="0_capex_Hasik_Shuwaimiyah_6118 7 2 3 2" xfId="16179" xr:uid="{00000000-0005-0000-0000-0000233F0000}"/>
    <cellStyle name="0_capex_Hasik_Shuwaimiyah_6118 7 2 4" xfId="16180" xr:uid="{00000000-0005-0000-0000-0000243F0000}"/>
    <cellStyle name="0_capex_Hasik_Shuwaimiyah_6118 7 3" xfId="16181" xr:uid="{00000000-0005-0000-0000-0000253F0000}"/>
    <cellStyle name="0_capex_Hasik_Shuwaimiyah_6118 7 3 2" xfId="16182" xr:uid="{00000000-0005-0000-0000-0000263F0000}"/>
    <cellStyle name="0_capex_Hasik_Shuwaimiyah_6118 7 3 2 2" xfId="16183" xr:uid="{00000000-0005-0000-0000-0000273F0000}"/>
    <cellStyle name="0_capex_Hasik_Shuwaimiyah_6118 7 3 3" xfId="16184" xr:uid="{00000000-0005-0000-0000-0000283F0000}"/>
    <cellStyle name="0_capex_Hasik_Shuwaimiyah_6118 7 3 3 2" xfId="16185" xr:uid="{00000000-0005-0000-0000-0000293F0000}"/>
    <cellStyle name="0_capex_Hasik_Shuwaimiyah_6118 7 3 4" xfId="16186" xr:uid="{00000000-0005-0000-0000-00002A3F0000}"/>
    <cellStyle name="0_capex_Hasik_Shuwaimiyah_6118 7 4" xfId="16187" xr:uid="{00000000-0005-0000-0000-00002B3F0000}"/>
    <cellStyle name="0_capex_Hasik_Shuwaimiyah_6118 7 4 2" xfId="16188" xr:uid="{00000000-0005-0000-0000-00002C3F0000}"/>
    <cellStyle name="0_capex_Hasik_Shuwaimiyah_6118 7 5" xfId="16189" xr:uid="{00000000-0005-0000-0000-00002D3F0000}"/>
    <cellStyle name="0_capex_Hasik_Shuwaimiyah_6118 7 5 2" xfId="16190" xr:uid="{00000000-0005-0000-0000-00002E3F0000}"/>
    <cellStyle name="0_capex_Hasik_Shuwaimiyah_6118 7 6" xfId="16191" xr:uid="{00000000-0005-0000-0000-00002F3F0000}"/>
    <cellStyle name="0_capex_Hasik_Shuwaimiyah_6118 70" xfId="16192" xr:uid="{00000000-0005-0000-0000-0000303F0000}"/>
    <cellStyle name="0_capex_Hasik_Shuwaimiyah_6118 71" xfId="16193" xr:uid="{00000000-0005-0000-0000-0000313F0000}"/>
    <cellStyle name="0_capex_Hasik_Shuwaimiyah_6118 72" xfId="16194" xr:uid="{00000000-0005-0000-0000-0000323F0000}"/>
    <cellStyle name="0_capex_Hasik_Shuwaimiyah_6118 73" xfId="16195" xr:uid="{00000000-0005-0000-0000-0000333F0000}"/>
    <cellStyle name="0_capex_Hasik_Shuwaimiyah_6118 74" xfId="16196" xr:uid="{00000000-0005-0000-0000-0000343F0000}"/>
    <cellStyle name="0_capex_Hasik_Shuwaimiyah_6118 75" xfId="16197" xr:uid="{00000000-0005-0000-0000-0000353F0000}"/>
    <cellStyle name="0_capex_Hasik_Shuwaimiyah_6118 76" xfId="16198" xr:uid="{00000000-0005-0000-0000-0000363F0000}"/>
    <cellStyle name="0_capex_Hasik_Shuwaimiyah_6118 77" xfId="16199" xr:uid="{00000000-0005-0000-0000-0000373F0000}"/>
    <cellStyle name="0_capex_Hasik_Shuwaimiyah_6118 78" xfId="16200" xr:uid="{00000000-0005-0000-0000-0000383F0000}"/>
    <cellStyle name="0_capex_Hasik_Shuwaimiyah_6118 79" xfId="16201" xr:uid="{00000000-0005-0000-0000-0000393F0000}"/>
    <cellStyle name="0_capex_Hasik_Shuwaimiyah_6118 8" xfId="16202" xr:uid="{00000000-0005-0000-0000-00003A3F0000}"/>
    <cellStyle name="0_capex_Hasik_Shuwaimiyah_6118 8 2" xfId="16203" xr:uid="{00000000-0005-0000-0000-00003B3F0000}"/>
    <cellStyle name="0_capex_Hasik_Shuwaimiyah_6118 8 2 2" xfId="16204" xr:uid="{00000000-0005-0000-0000-00003C3F0000}"/>
    <cellStyle name="0_capex_Hasik_Shuwaimiyah_6118 8 2 2 2" xfId="16205" xr:uid="{00000000-0005-0000-0000-00003D3F0000}"/>
    <cellStyle name="0_capex_Hasik_Shuwaimiyah_6118 8 2 3" xfId="16206" xr:uid="{00000000-0005-0000-0000-00003E3F0000}"/>
    <cellStyle name="0_capex_Hasik_Shuwaimiyah_6118 8 2 3 2" xfId="16207" xr:uid="{00000000-0005-0000-0000-00003F3F0000}"/>
    <cellStyle name="0_capex_Hasik_Shuwaimiyah_6118 8 2 4" xfId="16208" xr:uid="{00000000-0005-0000-0000-0000403F0000}"/>
    <cellStyle name="0_capex_Hasik_Shuwaimiyah_6118 8 3" xfId="16209" xr:uid="{00000000-0005-0000-0000-0000413F0000}"/>
    <cellStyle name="0_capex_Hasik_Shuwaimiyah_6118 8 3 2" xfId="16210" xr:uid="{00000000-0005-0000-0000-0000423F0000}"/>
    <cellStyle name="0_capex_Hasik_Shuwaimiyah_6118 8 3 2 2" xfId="16211" xr:uid="{00000000-0005-0000-0000-0000433F0000}"/>
    <cellStyle name="0_capex_Hasik_Shuwaimiyah_6118 8 3 3" xfId="16212" xr:uid="{00000000-0005-0000-0000-0000443F0000}"/>
    <cellStyle name="0_capex_Hasik_Shuwaimiyah_6118 8 3 3 2" xfId="16213" xr:uid="{00000000-0005-0000-0000-0000453F0000}"/>
    <cellStyle name="0_capex_Hasik_Shuwaimiyah_6118 8 3 4" xfId="16214" xr:uid="{00000000-0005-0000-0000-0000463F0000}"/>
    <cellStyle name="0_capex_Hasik_Shuwaimiyah_6118 8 4" xfId="16215" xr:uid="{00000000-0005-0000-0000-0000473F0000}"/>
    <cellStyle name="0_capex_Hasik_Shuwaimiyah_6118 8 4 2" xfId="16216" xr:uid="{00000000-0005-0000-0000-0000483F0000}"/>
    <cellStyle name="0_capex_Hasik_Shuwaimiyah_6118 8 5" xfId="16217" xr:uid="{00000000-0005-0000-0000-0000493F0000}"/>
    <cellStyle name="0_capex_Hasik_Shuwaimiyah_6118 8 5 2" xfId="16218" xr:uid="{00000000-0005-0000-0000-00004A3F0000}"/>
    <cellStyle name="0_capex_Hasik_Shuwaimiyah_6118 8 6" xfId="16219" xr:uid="{00000000-0005-0000-0000-00004B3F0000}"/>
    <cellStyle name="0_capex_Hasik_Shuwaimiyah_6118 9" xfId="16220" xr:uid="{00000000-0005-0000-0000-00004C3F0000}"/>
    <cellStyle name="0_capex_Hasik_Shuwaimiyah_6118 9 2" xfId="16221" xr:uid="{00000000-0005-0000-0000-00004D3F0000}"/>
    <cellStyle name="0_capex_Hasik_Shuwaimiyah_6118 9 2 2" xfId="16222" xr:uid="{00000000-0005-0000-0000-00004E3F0000}"/>
    <cellStyle name="0_capex_Hasik_Shuwaimiyah_6118 9 3" xfId="16223" xr:uid="{00000000-0005-0000-0000-00004F3F0000}"/>
    <cellStyle name="0_capex_Hasik_Shuwaimiyah_6118 9 3 2" xfId="16224" xr:uid="{00000000-0005-0000-0000-0000503F0000}"/>
    <cellStyle name="0_capex_Hasik_Shuwaimiyah_6118 9 4" xfId="16225" xr:uid="{00000000-0005-0000-0000-0000513F0000}"/>
    <cellStyle name="0_CEO REVIEW MEETING FEB 2010" xfId="16226" xr:uid="{00000000-0005-0000-0000-0000523F0000}"/>
    <cellStyle name="0_CEO REVIEW MEETING FEB 2010 2" xfId="16227" xr:uid="{00000000-0005-0000-0000-0000533F0000}"/>
    <cellStyle name="0_CEO REVIEW MEETING FEB 2010 2 2" xfId="16228" xr:uid="{00000000-0005-0000-0000-0000543F0000}"/>
    <cellStyle name="0_CEO REVIEW MEETING FEB 2010 2 2 2" xfId="16229" xr:uid="{00000000-0005-0000-0000-0000553F0000}"/>
    <cellStyle name="0_CEO REVIEW MEETING FEB 2010 2 2 2 2" xfId="16230" xr:uid="{00000000-0005-0000-0000-0000563F0000}"/>
    <cellStyle name="0_CEO REVIEW MEETING FEB 2010 2 2 3" xfId="16231" xr:uid="{00000000-0005-0000-0000-0000573F0000}"/>
    <cellStyle name="0_CEO REVIEW MEETING FEB 2010 2 2 3 2" xfId="16232" xr:uid="{00000000-0005-0000-0000-0000583F0000}"/>
    <cellStyle name="0_CEO REVIEW MEETING FEB 2010 2 2 4" xfId="16233" xr:uid="{00000000-0005-0000-0000-0000593F0000}"/>
    <cellStyle name="0_CEO REVIEW MEETING FEB 2010 2 3" xfId="16234" xr:uid="{00000000-0005-0000-0000-00005A3F0000}"/>
    <cellStyle name="0_CEO REVIEW MEETING FEB 2010 2 3 2" xfId="16235" xr:uid="{00000000-0005-0000-0000-00005B3F0000}"/>
    <cellStyle name="0_CEO REVIEW MEETING FEB 2010 2 3 2 2" xfId="16236" xr:uid="{00000000-0005-0000-0000-00005C3F0000}"/>
    <cellStyle name="0_CEO REVIEW MEETING FEB 2010 2 3 3" xfId="16237" xr:uid="{00000000-0005-0000-0000-00005D3F0000}"/>
    <cellStyle name="0_CEO REVIEW MEETING FEB 2010 2 3 3 2" xfId="16238" xr:uid="{00000000-0005-0000-0000-00005E3F0000}"/>
    <cellStyle name="0_CEO REVIEW MEETING FEB 2010 2 3 4" xfId="16239" xr:uid="{00000000-0005-0000-0000-00005F3F0000}"/>
    <cellStyle name="0_CEO REVIEW MEETING FEB 2010 2 4" xfId="16240" xr:uid="{00000000-0005-0000-0000-0000603F0000}"/>
    <cellStyle name="0_CEO REVIEW MEETING FEB 2010 2 4 2" xfId="16241" xr:uid="{00000000-0005-0000-0000-0000613F0000}"/>
    <cellStyle name="0_CEO REVIEW MEETING FEB 2010 2 5" xfId="16242" xr:uid="{00000000-0005-0000-0000-0000623F0000}"/>
    <cellStyle name="0_CEO REVIEW MEETING FEB 2010 2 5 2" xfId="16243" xr:uid="{00000000-0005-0000-0000-0000633F0000}"/>
    <cellStyle name="0_CEO REVIEW MEETING FEB 2010 2 6" xfId="16244" xr:uid="{00000000-0005-0000-0000-0000643F0000}"/>
    <cellStyle name="0_CEO REVIEW MEETING FEB 2010 3" xfId="16245" xr:uid="{00000000-0005-0000-0000-0000653F0000}"/>
    <cellStyle name="0_CEO REVIEW MEETING FEB 2010 3 2" xfId="16246" xr:uid="{00000000-0005-0000-0000-0000663F0000}"/>
    <cellStyle name="0_CEO REVIEW MEETING FEB 2010 3 2 2" xfId="16247" xr:uid="{00000000-0005-0000-0000-0000673F0000}"/>
    <cellStyle name="0_CEO REVIEW MEETING FEB 2010 3 3" xfId="16248" xr:uid="{00000000-0005-0000-0000-0000683F0000}"/>
    <cellStyle name="0_CEO REVIEW MEETING FEB 2010 3 3 2" xfId="16249" xr:uid="{00000000-0005-0000-0000-0000693F0000}"/>
    <cellStyle name="0_CEO REVIEW MEETING FEB 2010 3 4" xfId="16250" xr:uid="{00000000-0005-0000-0000-00006A3F0000}"/>
    <cellStyle name="0_CEO REVIEW MEETING FEB 2010 4" xfId="16251" xr:uid="{00000000-0005-0000-0000-00006B3F0000}"/>
    <cellStyle name="0_CEO REVIEW MEETING FEB 2010 4 2" xfId="16252" xr:uid="{00000000-0005-0000-0000-00006C3F0000}"/>
    <cellStyle name="0_CEO REVIEW MEETING FEB 2010 4 2 2" xfId="16253" xr:uid="{00000000-0005-0000-0000-00006D3F0000}"/>
    <cellStyle name="0_CEO REVIEW MEETING FEB 2010 4 3" xfId="16254" xr:uid="{00000000-0005-0000-0000-00006E3F0000}"/>
    <cellStyle name="0_CEO REVIEW MEETING FEB 2010 4 3 2" xfId="16255" xr:uid="{00000000-0005-0000-0000-00006F3F0000}"/>
    <cellStyle name="0_CEO REVIEW MEETING FEB 2010 4 4" xfId="16256" xr:uid="{00000000-0005-0000-0000-0000703F0000}"/>
    <cellStyle name="0_CEO REVIEW MEETING FEB 2010 5" xfId="16257" xr:uid="{00000000-0005-0000-0000-0000713F0000}"/>
    <cellStyle name="0_CEO REVIEW MEETING FEB 2010 5 2" xfId="16258" xr:uid="{00000000-0005-0000-0000-0000723F0000}"/>
    <cellStyle name="0_CEO REVIEW MEETING FEB 2010 6" xfId="16259" xr:uid="{00000000-0005-0000-0000-0000733F0000}"/>
    <cellStyle name="0_CEO REVIEW MEETING FEB 2010 6 2" xfId="16260" xr:uid="{00000000-0005-0000-0000-0000743F0000}"/>
    <cellStyle name="0_CEO REVIEW MEETING FEB 2010 7" xfId="16261" xr:uid="{00000000-0005-0000-0000-0000753F0000}"/>
    <cellStyle name="0_Certificate 3a" xfId="16262" xr:uid="{00000000-0005-0000-0000-0000763F0000}"/>
    <cellStyle name="0_Certificate 3a 10" xfId="16263" xr:uid="{00000000-0005-0000-0000-0000773F0000}"/>
    <cellStyle name="0_Certificate 3a 11" xfId="16264" xr:uid="{00000000-0005-0000-0000-0000783F0000}"/>
    <cellStyle name="0_Certificate 3a 12" xfId="16265" xr:uid="{00000000-0005-0000-0000-0000793F0000}"/>
    <cellStyle name="0_Certificate 3a 2" xfId="16266" xr:uid="{00000000-0005-0000-0000-00007A3F0000}"/>
    <cellStyle name="0_Certificate 3a 3" xfId="16267" xr:uid="{00000000-0005-0000-0000-00007B3F0000}"/>
    <cellStyle name="0_Certificate 3a 4" xfId="16268" xr:uid="{00000000-0005-0000-0000-00007C3F0000}"/>
    <cellStyle name="0_Certificate 3a 5" xfId="16269" xr:uid="{00000000-0005-0000-0000-00007D3F0000}"/>
    <cellStyle name="0_Certificate 3a 6" xfId="16270" xr:uid="{00000000-0005-0000-0000-00007E3F0000}"/>
    <cellStyle name="0_Certificate 3a 7" xfId="16271" xr:uid="{00000000-0005-0000-0000-00007F3F0000}"/>
    <cellStyle name="0_Certificate 3a 8" xfId="16272" xr:uid="{00000000-0005-0000-0000-0000803F0000}"/>
    <cellStyle name="0_Certificate 3a 9" xfId="16273" xr:uid="{00000000-0005-0000-0000-0000813F0000}"/>
    <cellStyle name="0_Claims_RB_Mar09" xfId="16274" xr:uid="{00000000-0005-0000-0000-0000823F0000}"/>
    <cellStyle name="0_Claims_RB_Mar09 2" xfId="16275" xr:uid="{00000000-0005-0000-0000-0000833F0000}"/>
    <cellStyle name="0_Claims_RB_Mar09 2 2" xfId="16276" xr:uid="{00000000-0005-0000-0000-0000843F0000}"/>
    <cellStyle name="0_Claims_RB_Mar09 2 2 2" xfId="16277" xr:uid="{00000000-0005-0000-0000-0000853F0000}"/>
    <cellStyle name="0_Claims_RB_Mar09 2 3" xfId="16278" xr:uid="{00000000-0005-0000-0000-0000863F0000}"/>
    <cellStyle name="0_Claims_RB_Mar09 2 3 2" xfId="16279" xr:uid="{00000000-0005-0000-0000-0000873F0000}"/>
    <cellStyle name="0_Claims_RB_Mar09 2 4" xfId="16280" xr:uid="{00000000-0005-0000-0000-0000883F0000}"/>
    <cellStyle name="0_Claims_RB_Mar09 2 4 2" xfId="16281" xr:uid="{00000000-0005-0000-0000-0000893F0000}"/>
    <cellStyle name="0_Claims_RB_Mar09 3" xfId="16282" xr:uid="{00000000-0005-0000-0000-00008A3F0000}"/>
    <cellStyle name="0_Claims_RB_Mar09 3 2" xfId="16283" xr:uid="{00000000-0005-0000-0000-00008B3F0000}"/>
    <cellStyle name="0_Claims_RB_Mar09 3 2 2" xfId="16284" xr:uid="{00000000-0005-0000-0000-00008C3F0000}"/>
    <cellStyle name="0_Claims_RB_Mar09 3 3" xfId="16285" xr:uid="{00000000-0005-0000-0000-00008D3F0000}"/>
    <cellStyle name="0_Claims_RB_Mar09 4" xfId="16286" xr:uid="{00000000-0005-0000-0000-00008E3F0000}"/>
    <cellStyle name="0_Claims_RB_Mar09 4 2" xfId="16287" xr:uid="{00000000-0005-0000-0000-00008F3F0000}"/>
    <cellStyle name="0_Claims_RB_Mar09 4 2 2" xfId="16288" xr:uid="{00000000-0005-0000-0000-0000903F0000}"/>
    <cellStyle name="0_Claims_RB_Mar09 4 3" xfId="16289" xr:uid="{00000000-0005-0000-0000-0000913F0000}"/>
    <cellStyle name="0_Claims_RB_Mar09 5" xfId="16290" xr:uid="{00000000-0005-0000-0000-0000923F0000}"/>
    <cellStyle name="0_Claims_RB_Mar09 5 2" xfId="16291" xr:uid="{00000000-0005-0000-0000-0000933F0000}"/>
    <cellStyle name="0_Claims_RB_Mar09 5 2 2" xfId="16292" xr:uid="{00000000-0005-0000-0000-0000943F0000}"/>
    <cellStyle name="0_Claims_RB_Mar09 5 3" xfId="16293" xr:uid="{00000000-0005-0000-0000-0000953F0000}"/>
    <cellStyle name="0_Claims_RB_Mar09 6" xfId="16294" xr:uid="{00000000-0005-0000-0000-0000963F0000}"/>
    <cellStyle name="0_Claims_RB_Mar09 6 2" xfId="16295" xr:uid="{00000000-0005-0000-0000-0000973F0000}"/>
    <cellStyle name="0_Claims_RB_Mar09 7" xfId="16296" xr:uid="{00000000-0005-0000-0000-0000983F0000}"/>
    <cellStyle name="0_Claims_RB_Mar09 7 2" xfId="16297" xr:uid="{00000000-0005-0000-0000-0000993F0000}"/>
    <cellStyle name="0_Claims_RB_Mar09 8" xfId="16298" xr:uid="{00000000-0005-0000-0000-00009A3F0000}"/>
    <cellStyle name="0_Claims_RB_Mar09 8 2" xfId="16299" xr:uid="{00000000-0005-0000-0000-00009B3F0000}"/>
    <cellStyle name="0_Commodity_for_Project" xfId="16300" xr:uid="{00000000-0005-0000-0000-00009C3F0000}"/>
    <cellStyle name="0_Commodity_for_Project 2" xfId="16301" xr:uid="{00000000-0005-0000-0000-00009D3F0000}"/>
    <cellStyle name="0_Commodity_for_Project 2 2" xfId="16302" xr:uid="{00000000-0005-0000-0000-00009E3F0000}"/>
    <cellStyle name="0_Commodity_for_Project 2 2 2" xfId="16303" xr:uid="{00000000-0005-0000-0000-00009F3F0000}"/>
    <cellStyle name="0_Commodity_for_Project 2 2 2 2" xfId="16304" xr:uid="{00000000-0005-0000-0000-0000A03F0000}"/>
    <cellStyle name="0_Commodity_for_Project 2 2 3" xfId="16305" xr:uid="{00000000-0005-0000-0000-0000A13F0000}"/>
    <cellStyle name="0_Commodity_for_Project 2 2 3 2" xfId="16306" xr:uid="{00000000-0005-0000-0000-0000A23F0000}"/>
    <cellStyle name="0_Commodity_for_Project 2 2 4" xfId="16307" xr:uid="{00000000-0005-0000-0000-0000A33F0000}"/>
    <cellStyle name="0_Commodity_for_Project 2 3" xfId="16308" xr:uid="{00000000-0005-0000-0000-0000A43F0000}"/>
    <cellStyle name="0_Commodity_for_Project 2 3 2" xfId="16309" xr:uid="{00000000-0005-0000-0000-0000A53F0000}"/>
    <cellStyle name="0_Commodity_for_Project 2 3 2 2" xfId="16310" xr:uid="{00000000-0005-0000-0000-0000A63F0000}"/>
    <cellStyle name="0_Commodity_for_Project 2 3 3" xfId="16311" xr:uid="{00000000-0005-0000-0000-0000A73F0000}"/>
    <cellStyle name="0_Commodity_for_Project 2 3 3 2" xfId="16312" xr:uid="{00000000-0005-0000-0000-0000A83F0000}"/>
    <cellStyle name="0_Commodity_for_Project 2 3 4" xfId="16313" xr:uid="{00000000-0005-0000-0000-0000A93F0000}"/>
    <cellStyle name="0_Commodity_for_Project 2 4" xfId="16314" xr:uid="{00000000-0005-0000-0000-0000AA3F0000}"/>
    <cellStyle name="0_Commodity_for_Project 2 4 2" xfId="16315" xr:uid="{00000000-0005-0000-0000-0000AB3F0000}"/>
    <cellStyle name="0_Commodity_for_Project 2 5" xfId="16316" xr:uid="{00000000-0005-0000-0000-0000AC3F0000}"/>
    <cellStyle name="0_Commodity_for_Project 2 5 2" xfId="16317" xr:uid="{00000000-0005-0000-0000-0000AD3F0000}"/>
    <cellStyle name="0_Commodity_for_Project 2 6" xfId="16318" xr:uid="{00000000-0005-0000-0000-0000AE3F0000}"/>
    <cellStyle name="0_Commodity_for_Project 3" xfId="16319" xr:uid="{00000000-0005-0000-0000-0000AF3F0000}"/>
    <cellStyle name="0_Commodity_for_Project 3 2" xfId="16320" xr:uid="{00000000-0005-0000-0000-0000B03F0000}"/>
    <cellStyle name="0_Commodity_for_Project 3 2 2" xfId="16321" xr:uid="{00000000-0005-0000-0000-0000B13F0000}"/>
    <cellStyle name="0_Commodity_for_Project 3 3" xfId="16322" xr:uid="{00000000-0005-0000-0000-0000B23F0000}"/>
    <cellStyle name="0_Commodity_for_Project 3 3 2" xfId="16323" xr:uid="{00000000-0005-0000-0000-0000B33F0000}"/>
    <cellStyle name="0_Commodity_for_Project 3 4" xfId="16324" xr:uid="{00000000-0005-0000-0000-0000B43F0000}"/>
    <cellStyle name="0_Commodity_for_Project 4" xfId="16325" xr:uid="{00000000-0005-0000-0000-0000B53F0000}"/>
    <cellStyle name="0_Commodity_for_Project 4 2" xfId="16326" xr:uid="{00000000-0005-0000-0000-0000B63F0000}"/>
    <cellStyle name="0_Commodity_for_Project 4 2 2" xfId="16327" xr:uid="{00000000-0005-0000-0000-0000B73F0000}"/>
    <cellStyle name="0_Commodity_for_Project 4 3" xfId="16328" xr:uid="{00000000-0005-0000-0000-0000B83F0000}"/>
    <cellStyle name="0_Commodity_for_Project 4 3 2" xfId="16329" xr:uid="{00000000-0005-0000-0000-0000B93F0000}"/>
    <cellStyle name="0_Commodity_for_Project 4 4" xfId="16330" xr:uid="{00000000-0005-0000-0000-0000BA3F0000}"/>
    <cellStyle name="0_Commodity_for_Project 5" xfId="16331" xr:uid="{00000000-0005-0000-0000-0000BB3F0000}"/>
    <cellStyle name="0_Commodity_for_Project 5 2" xfId="16332" xr:uid="{00000000-0005-0000-0000-0000BC3F0000}"/>
    <cellStyle name="0_Commodity_for_Project 6" xfId="16333" xr:uid="{00000000-0005-0000-0000-0000BD3F0000}"/>
    <cellStyle name="0_Commodity_for_Project 6 2" xfId="16334" xr:uid="{00000000-0005-0000-0000-0000BE3F0000}"/>
    <cellStyle name="0_Commodity_for_Project 7" xfId="16335" xr:uid="{00000000-0005-0000-0000-0000BF3F0000}"/>
    <cellStyle name="0_comodity_curve_for_6128" xfId="16336" xr:uid="{00000000-0005-0000-0000-0000C03F0000}"/>
    <cellStyle name="0_comodity_curve_for_6128 10" xfId="16337" xr:uid="{00000000-0005-0000-0000-0000C13F0000}"/>
    <cellStyle name="0_comodity_curve_for_6128 10 2" xfId="16338" xr:uid="{00000000-0005-0000-0000-0000C23F0000}"/>
    <cellStyle name="0_comodity_curve_for_6128 10 2 2" xfId="16339" xr:uid="{00000000-0005-0000-0000-0000C33F0000}"/>
    <cellStyle name="0_comodity_curve_for_6128 10 3" xfId="16340" xr:uid="{00000000-0005-0000-0000-0000C43F0000}"/>
    <cellStyle name="0_comodity_curve_for_6128 10 3 2" xfId="16341" xr:uid="{00000000-0005-0000-0000-0000C53F0000}"/>
    <cellStyle name="0_comodity_curve_for_6128 10 4" xfId="16342" xr:uid="{00000000-0005-0000-0000-0000C63F0000}"/>
    <cellStyle name="0_comodity_curve_for_6128 11" xfId="16343" xr:uid="{00000000-0005-0000-0000-0000C73F0000}"/>
    <cellStyle name="0_comodity_curve_for_6128 11 2" xfId="16344" xr:uid="{00000000-0005-0000-0000-0000C83F0000}"/>
    <cellStyle name="0_comodity_curve_for_6128 11 2 2" xfId="16345" xr:uid="{00000000-0005-0000-0000-0000C93F0000}"/>
    <cellStyle name="0_comodity_curve_for_6128 11 3" xfId="16346" xr:uid="{00000000-0005-0000-0000-0000CA3F0000}"/>
    <cellStyle name="0_comodity_curve_for_6128 11 3 2" xfId="16347" xr:uid="{00000000-0005-0000-0000-0000CB3F0000}"/>
    <cellStyle name="0_comodity_curve_for_6128 11 4" xfId="16348" xr:uid="{00000000-0005-0000-0000-0000CC3F0000}"/>
    <cellStyle name="0_comodity_curve_for_6128 12" xfId="16349" xr:uid="{00000000-0005-0000-0000-0000CD3F0000}"/>
    <cellStyle name="0_comodity_curve_for_6128 12 2" xfId="16350" xr:uid="{00000000-0005-0000-0000-0000CE3F0000}"/>
    <cellStyle name="0_comodity_curve_for_6128 13" xfId="16351" xr:uid="{00000000-0005-0000-0000-0000CF3F0000}"/>
    <cellStyle name="0_comodity_curve_for_6128 13 2" xfId="16352" xr:uid="{00000000-0005-0000-0000-0000D03F0000}"/>
    <cellStyle name="0_comodity_curve_for_6128 14" xfId="16353" xr:uid="{00000000-0005-0000-0000-0000D13F0000}"/>
    <cellStyle name="0_comodity_curve_for_6128 14 2" xfId="16354" xr:uid="{00000000-0005-0000-0000-0000D23F0000}"/>
    <cellStyle name="0_comodity_curve_for_6128 15" xfId="16355" xr:uid="{00000000-0005-0000-0000-0000D33F0000}"/>
    <cellStyle name="0_comodity_curve_for_6128 16" xfId="16356" xr:uid="{00000000-0005-0000-0000-0000D43F0000}"/>
    <cellStyle name="0_comodity_curve_for_6128 17" xfId="16357" xr:uid="{00000000-0005-0000-0000-0000D53F0000}"/>
    <cellStyle name="0_comodity_curve_for_6128 18" xfId="16358" xr:uid="{00000000-0005-0000-0000-0000D63F0000}"/>
    <cellStyle name="0_comodity_curve_for_6128 19" xfId="16359" xr:uid="{00000000-0005-0000-0000-0000D73F0000}"/>
    <cellStyle name="0_comodity_curve_for_6128 2" xfId="16360" xr:uid="{00000000-0005-0000-0000-0000D83F0000}"/>
    <cellStyle name="0_comodity_curve_for_6128 2 10" xfId="16361" xr:uid="{00000000-0005-0000-0000-0000D93F0000}"/>
    <cellStyle name="0_comodity_curve_for_6128 2 10 2" xfId="16362" xr:uid="{00000000-0005-0000-0000-0000DA3F0000}"/>
    <cellStyle name="0_comodity_curve_for_6128 2 10 2 2" xfId="16363" xr:uid="{00000000-0005-0000-0000-0000DB3F0000}"/>
    <cellStyle name="0_comodity_curve_for_6128 2 10 3" xfId="16364" xr:uid="{00000000-0005-0000-0000-0000DC3F0000}"/>
    <cellStyle name="0_comodity_curve_for_6128 2 10 3 2" xfId="16365" xr:uid="{00000000-0005-0000-0000-0000DD3F0000}"/>
    <cellStyle name="0_comodity_curve_for_6128 2 10 4" xfId="16366" xr:uid="{00000000-0005-0000-0000-0000DE3F0000}"/>
    <cellStyle name="0_comodity_curve_for_6128 2 11" xfId="16367" xr:uid="{00000000-0005-0000-0000-0000DF3F0000}"/>
    <cellStyle name="0_comodity_curve_for_6128 2 11 2" xfId="16368" xr:uid="{00000000-0005-0000-0000-0000E03F0000}"/>
    <cellStyle name="0_comodity_curve_for_6128 2 12" xfId="16369" xr:uid="{00000000-0005-0000-0000-0000E13F0000}"/>
    <cellStyle name="0_comodity_curve_for_6128 2 12 2" xfId="16370" xr:uid="{00000000-0005-0000-0000-0000E23F0000}"/>
    <cellStyle name="0_comodity_curve_for_6128 2 13" xfId="16371" xr:uid="{00000000-0005-0000-0000-0000E33F0000}"/>
    <cellStyle name="0_comodity_curve_for_6128 2 14" xfId="16372" xr:uid="{00000000-0005-0000-0000-0000E43F0000}"/>
    <cellStyle name="0_comodity_curve_for_6128 2 2" xfId="16373" xr:uid="{00000000-0005-0000-0000-0000E53F0000}"/>
    <cellStyle name="0_comodity_curve_for_6128 2 2 10" xfId="16374" xr:uid="{00000000-0005-0000-0000-0000E63F0000}"/>
    <cellStyle name="0_comodity_curve_for_6128 2 2 11" xfId="16375" xr:uid="{00000000-0005-0000-0000-0000E73F0000}"/>
    <cellStyle name="0_comodity_curve_for_6128 2 2 12" xfId="16376" xr:uid="{00000000-0005-0000-0000-0000E83F0000}"/>
    <cellStyle name="0_comodity_curve_for_6128 2 2 13" xfId="16377" xr:uid="{00000000-0005-0000-0000-0000E93F0000}"/>
    <cellStyle name="0_comodity_curve_for_6128 2 2 2" xfId="16378" xr:uid="{00000000-0005-0000-0000-0000EA3F0000}"/>
    <cellStyle name="0_comodity_curve_for_6128 2 2 2 10" xfId="16379" xr:uid="{00000000-0005-0000-0000-0000EB3F0000}"/>
    <cellStyle name="0_comodity_curve_for_6128 2 2 2 11" xfId="16380" xr:uid="{00000000-0005-0000-0000-0000EC3F0000}"/>
    <cellStyle name="0_comodity_curve_for_6128 2 2 2 12" xfId="16381" xr:uid="{00000000-0005-0000-0000-0000ED3F0000}"/>
    <cellStyle name="0_comodity_curve_for_6128 2 2 2 2" xfId="16382" xr:uid="{00000000-0005-0000-0000-0000EE3F0000}"/>
    <cellStyle name="0_comodity_curve_for_6128 2 2 2 2 2" xfId="16383" xr:uid="{00000000-0005-0000-0000-0000EF3F0000}"/>
    <cellStyle name="0_comodity_curve_for_6128 2 2 2 2 2 2" xfId="16384" xr:uid="{00000000-0005-0000-0000-0000F03F0000}"/>
    <cellStyle name="0_comodity_curve_for_6128 2 2 2 2 3" xfId="16385" xr:uid="{00000000-0005-0000-0000-0000F13F0000}"/>
    <cellStyle name="0_comodity_curve_for_6128 2 2 2 2 3 2" xfId="16386" xr:uid="{00000000-0005-0000-0000-0000F23F0000}"/>
    <cellStyle name="0_comodity_curve_for_6128 2 2 2 2 4" xfId="16387" xr:uid="{00000000-0005-0000-0000-0000F33F0000}"/>
    <cellStyle name="0_comodity_curve_for_6128 2 2 2 3" xfId="16388" xr:uid="{00000000-0005-0000-0000-0000F43F0000}"/>
    <cellStyle name="0_comodity_curve_for_6128 2 2 2 3 2" xfId="16389" xr:uid="{00000000-0005-0000-0000-0000F53F0000}"/>
    <cellStyle name="0_comodity_curve_for_6128 2 2 2 3 2 2" xfId="16390" xr:uid="{00000000-0005-0000-0000-0000F63F0000}"/>
    <cellStyle name="0_comodity_curve_for_6128 2 2 2 3 3" xfId="16391" xr:uid="{00000000-0005-0000-0000-0000F73F0000}"/>
    <cellStyle name="0_comodity_curve_for_6128 2 2 2 3 3 2" xfId="16392" xr:uid="{00000000-0005-0000-0000-0000F83F0000}"/>
    <cellStyle name="0_comodity_curve_for_6128 2 2 2 3 4" xfId="16393" xr:uid="{00000000-0005-0000-0000-0000F93F0000}"/>
    <cellStyle name="0_comodity_curve_for_6128 2 2 2 4" xfId="16394" xr:uid="{00000000-0005-0000-0000-0000FA3F0000}"/>
    <cellStyle name="0_comodity_curve_for_6128 2 2 2 4 2" xfId="16395" xr:uid="{00000000-0005-0000-0000-0000FB3F0000}"/>
    <cellStyle name="0_comodity_curve_for_6128 2 2 2 5" xfId="16396" xr:uid="{00000000-0005-0000-0000-0000FC3F0000}"/>
    <cellStyle name="0_comodity_curve_for_6128 2 2 2 5 2" xfId="16397" xr:uid="{00000000-0005-0000-0000-0000FD3F0000}"/>
    <cellStyle name="0_comodity_curve_for_6128 2 2 2 6" xfId="16398" xr:uid="{00000000-0005-0000-0000-0000FE3F0000}"/>
    <cellStyle name="0_comodity_curve_for_6128 2 2 2 7" xfId="16399" xr:uid="{00000000-0005-0000-0000-0000FF3F0000}"/>
    <cellStyle name="0_comodity_curve_for_6128 2 2 2 8" xfId="16400" xr:uid="{00000000-0005-0000-0000-000000400000}"/>
    <cellStyle name="0_comodity_curve_for_6128 2 2 2 9" xfId="16401" xr:uid="{00000000-0005-0000-0000-000001400000}"/>
    <cellStyle name="0_comodity_curve_for_6128 2 2 3" xfId="16402" xr:uid="{00000000-0005-0000-0000-000002400000}"/>
    <cellStyle name="0_comodity_curve_for_6128 2 2 3 2" xfId="16403" xr:uid="{00000000-0005-0000-0000-000003400000}"/>
    <cellStyle name="0_comodity_curve_for_6128 2 2 3 2 2" xfId="16404" xr:uid="{00000000-0005-0000-0000-000004400000}"/>
    <cellStyle name="0_comodity_curve_for_6128 2 2 3 3" xfId="16405" xr:uid="{00000000-0005-0000-0000-000005400000}"/>
    <cellStyle name="0_comodity_curve_for_6128 2 2 3 3 2" xfId="16406" xr:uid="{00000000-0005-0000-0000-000006400000}"/>
    <cellStyle name="0_comodity_curve_for_6128 2 2 3 4" xfId="16407" xr:uid="{00000000-0005-0000-0000-000007400000}"/>
    <cellStyle name="0_comodity_curve_for_6128 2 2 4" xfId="16408" xr:uid="{00000000-0005-0000-0000-000008400000}"/>
    <cellStyle name="0_comodity_curve_for_6128 2 2 4 2" xfId="16409" xr:uid="{00000000-0005-0000-0000-000009400000}"/>
    <cellStyle name="0_comodity_curve_for_6128 2 2 4 2 2" xfId="16410" xr:uid="{00000000-0005-0000-0000-00000A400000}"/>
    <cellStyle name="0_comodity_curve_for_6128 2 2 4 3" xfId="16411" xr:uid="{00000000-0005-0000-0000-00000B400000}"/>
    <cellStyle name="0_comodity_curve_for_6128 2 2 4 3 2" xfId="16412" xr:uid="{00000000-0005-0000-0000-00000C400000}"/>
    <cellStyle name="0_comodity_curve_for_6128 2 2 4 4" xfId="16413" xr:uid="{00000000-0005-0000-0000-00000D400000}"/>
    <cellStyle name="0_comodity_curve_for_6128 2 2 5" xfId="16414" xr:uid="{00000000-0005-0000-0000-00000E400000}"/>
    <cellStyle name="0_comodity_curve_for_6128 2 2 5 2" xfId="16415" xr:uid="{00000000-0005-0000-0000-00000F400000}"/>
    <cellStyle name="0_comodity_curve_for_6128 2 2 5 2 2" xfId="16416" xr:uid="{00000000-0005-0000-0000-000010400000}"/>
    <cellStyle name="0_comodity_curve_for_6128 2 2 5 3" xfId="16417" xr:uid="{00000000-0005-0000-0000-000011400000}"/>
    <cellStyle name="0_comodity_curve_for_6128 2 2 5 3 2" xfId="16418" xr:uid="{00000000-0005-0000-0000-000012400000}"/>
    <cellStyle name="0_comodity_curve_for_6128 2 2 5 4" xfId="16419" xr:uid="{00000000-0005-0000-0000-000013400000}"/>
    <cellStyle name="0_comodity_curve_for_6128 2 2 6" xfId="16420" xr:uid="{00000000-0005-0000-0000-000014400000}"/>
    <cellStyle name="0_comodity_curve_for_6128 2 2 6 2" xfId="16421" xr:uid="{00000000-0005-0000-0000-000015400000}"/>
    <cellStyle name="0_comodity_curve_for_6128 2 2 7" xfId="16422" xr:uid="{00000000-0005-0000-0000-000016400000}"/>
    <cellStyle name="0_comodity_curve_for_6128 2 2 7 2" xfId="16423" xr:uid="{00000000-0005-0000-0000-000017400000}"/>
    <cellStyle name="0_comodity_curve_for_6128 2 2 8" xfId="16424" xr:uid="{00000000-0005-0000-0000-000018400000}"/>
    <cellStyle name="0_comodity_curve_for_6128 2 2 9" xfId="16425" xr:uid="{00000000-0005-0000-0000-000019400000}"/>
    <cellStyle name="0_comodity_curve_for_6128 2 3" xfId="16426" xr:uid="{00000000-0005-0000-0000-00001A400000}"/>
    <cellStyle name="0_comodity_curve_for_6128 2 3 10" xfId="16427" xr:uid="{00000000-0005-0000-0000-00001B400000}"/>
    <cellStyle name="0_comodity_curve_for_6128 2 3 11" xfId="16428" xr:uid="{00000000-0005-0000-0000-00001C400000}"/>
    <cellStyle name="0_comodity_curve_for_6128 2 3 12" xfId="16429" xr:uid="{00000000-0005-0000-0000-00001D400000}"/>
    <cellStyle name="0_comodity_curve_for_6128 2 3 2" xfId="16430" xr:uid="{00000000-0005-0000-0000-00001E400000}"/>
    <cellStyle name="0_comodity_curve_for_6128 2 3 2 2" xfId="16431" xr:uid="{00000000-0005-0000-0000-00001F400000}"/>
    <cellStyle name="0_comodity_curve_for_6128 2 3 2 2 2" xfId="16432" xr:uid="{00000000-0005-0000-0000-000020400000}"/>
    <cellStyle name="0_comodity_curve_for_6128 2 3 2 2 2 2" xfId="16433" xr:uid="{00000000-0005-0000-0000-000021400000}"/>
    <cellStyle name="0_comodity_curve_for_6128 2 3 2 2 3" xfId="16434" xr:uid="{00000000-0005-0000-0000-000022400000}"/>
    <cellStyle name="0_comodity_curve_for_6128 2 3 2 2 3 2" xfId="16435" xr:uid="{00000000-0005-0000-0000-000023400000}"/>
    <cellStyle name="0_comodity_curve_for_6128 2 3 2 2 4" xfId="16436" xr:uid="{00000000-0005-0000-0000-000024400000}"/>
    <cellStyle name="0_comodity_curve_for_6128 2 3 2 3" xfId="16437" xr:uid="{00000000-0005-0000-0000-000025400000}"/>
    <cellStyle name="0_comodity_curve_for_6128 2 3 2 3 2" xfId="16438" xr:uid="{00000000-0005-0000-0000-000026400000}"/>
    <cellStyle name="0_comodity_curve_for_6128 2 3 2 3 2 2" xfId="16439" xr:uid="{00000000-0005-0000-0000-000027400000}"/>
    <cellStyle name="0_comodity_curve_for_6128 2 3 2 3 3" xfId="16440" xr:uid="{00000000-0005-0000-0000-000028400000}"/>
    <cellStyle name="0_comodity_curve_for_6128 2 3 2 3 3 2" xfId="16441" xr:uid="{00000000-0005-0000-0000-000029400000}"/>
    <cellStyle name="0_comodity_curve_for_6128 2 3 2 3 4" xfId="16442" xr:uid="{00000000-0005-0000-0000-00002A400000}"/>
    <cellStyle name="0_comodity_curve_for_6128 2 3 2 4" xfId="16443" xr:uid="{00000000-0005-0000-0000-00002B400000}"/>
    <cellStyle name="0_comodity_curve_for_6128 2 3 2 4 2" xfId="16444" xr:uid="{00000000-0005-0000-0000-00002C400000}"/>
    <cellStyle name="0_comodity_curve_for_6128 2 3 2 5" xfId="16445" xr:uid="{00000000-0005-0000-0000-00002D400000}"/>
    <cellStyle name="0_comodity_curve_for_6128 2 3 2 5 2" xfId="16446" xr:uid="{00000000-0005-0000-0000-00002E400000}"/>
    <cellStyle name="0_comodity_curve_for_6128 2 3 2 6" xfId="16447" xr:uid="{00000000-0005-0000-0000-00002F400000}"/>
    <cellStyle name="0_comodity_curve_for_6128 2 3 2 7" xfId="16448" xr:uid="{00000000-0005-0000-0000-000030400000}"/>
    <cellStyle name="0_comodity_curve_for_6128 2 3 3" xfId="16449" xr:uid="{00000000-0005-0000-0000-000031400000}"/>
    <cellStyle name="0_comodity_curve_for_6128 2 3 3 2" xfId="16450" xr:uid="{00000000-0005-0000-0000-000032400000}"/>
    <cellStyle name="0_comodity_curve_for_6128 2 3 3 2 2" xfId="16451" xr:uid="{00000000-0005-0000-0000-000033400000}"/>
    <cellStyle name="0_comodity_curve_for_6128 2 3 3 3" xfId="16452" xr:uid="{00000000-0005-0000-0000-000034400000}"/>
    <cellStyle name="0_comodity_curve_for_6128 2 3 3 3 2" xfId="16453" xr:uid="{00000000-0005-0000-0000-000035400000}"/>
    <cellStyle name="0_comodity_curve_for_6128 2 3 3 4" xfId="16454" xr:uid="{00000000-0005-0000-0000-000036400000}"/>
    <cellStyle name="0_comodity_curve_for_6128 2 3 4" xfId="16455" xr:uid="{00000000-0005-0000-0000-000037400000}"/>
    <cellStyle name="0_comodity_curve_for_6128 2 3 4 2" xfId="16456" xr:uid="{00000000-0005-0000-0000-000038400000}"/>
    <cellStyle name="0_comodity_curve_for_6128 2 3 4 2 2" xfId="16457" xr:uid="{00000000-0005-0000-0000-000039400000}"/>
    <cellStyle name="0_comodity_curve_for_6128 2 3 4 3" xfId="16458" xr:uid="{00000000-0005-0000-0000-00003A400000}"/>
    <cellStyle name="0_comodity_curve_for_6128 2 3 4 3 2" xfId="16459" xr:uid="{00000000-0005-0000-0000-00003B400000}"/>
    <cellStyle name="0_comodity_curve_for_6128 2 3 4 4" xfId="16460" xr:uid="{00000000-0005-0000-0000-00003C400000}"/>
    <cellStyle name="0_comodity_curve_for_6128 2 3 5" xfId="16461" xr:uid="{00000000-0005-0000-0000-00003D400000}"/>
    <cellStyle name="0_comodity_curve_for_6128 2 3 5 2" xfId="16462" xr:uid="{00000000-0005-0000-0000-00003E400000}"/>
    <cellStyle name="0_comodity_curve_for_6128 2 3 5 2 2" xfId="16463" xr:uid="{00000000-0005-0000-0000-00003F400000}"/>
    <cellStyle name="0_comodity_curve_for_6128 2 3 5 3" xfId="16464" xr:uid="{00000000-0005-0000-0000-000040400000}"/>
    <cellStyle name="0_comodity_curve_for_6128 2 3 5 3 2" xfId="16465" xr:uid="{00000000-0005-0000-0000-000041400000}"/>
    <cellStyle name="0_comodity_curve_for_6128 2 3 5 4" xfId="16466" xr:uid="{00000000-0005-0000-0000-000042400000}"/>
    <cellStyle name="0_comodity_curve_for_6128 2 3 6" xfId="16467" xr:uid="{00000000-0005-0000-0000-000043400000}"/>
    <cellStyle name="0_comodity_curve_for_6128 2 3 6 2" xfId="16468" xr:uid="{00000000-0005-0000-0000-000044400000}"/>
    <cellStyle name="0_comodity_curve_for_6128 2 3 7" xfId="16469" xr:uid="{00000000-0005-0000-0000-000045400000}"/>
    <cellStyle name="0_comodity_curve_for_6128 2 3 7 2" xfId="16470" xr:uid="{00000000-0005-0000-0000-000046400000}"/>
    <cellStyle name="0_comodity_curve_for_6128 2 3 8" xfId="16471" xr:uid="{00000000-0005-0000-0000-000047400000}"/>
    <cellStyle name="0_comodity_curve_for_6128 2 3 9" xfId="16472" xr:uid="{00000000-0005-0000-0000-000048400000}"/>
    <cellStyle name="0_comodity_curve_for_6128 2 4" xfId="16473" xr:uid="{00000000-0005-0000-0000-000049400000}"/>
    <cellStyle name="0_comodity_curve_for_6128 2 4 2" xfId="16474" xr:uid="{00000000-0005-0000-0000-00004A400000}"/>
    <cellStyle name="0_comodity_curve_for_6128 2 4 2 2" xfId="16475" xr:uid="{00000000-0005-0000-0000-00004B400000}"/>
    <cellStyle name="0_comodity_curve_for_6128 2 4 2 2 2" xfId="16476" xr:uid="{00000000-0005-0000-0000-00004C400000}"/>
    <cellStyle name="0_comodity_curve_for_6128 2 4 2 2 2 2" xfId="16477" xr:uid="{00000000-0005-0000-0000-00004D400000}"/>
    <cellStyle name="0_comodity_curve_for_6128 2 4 2 2 3" xfId="16478" xr:uid="{00000000-0005-0000-0000-00004E400000}"/>
    <cellStyle name="0_comodity_curve_for_6128 2 4 2 2 3 2" xfId="16479" xr:uid="{00000000-0005-0000-0000-00004F400000}"/>
    <cellStyle name="0_comodity_curve_for_6128 2 4 2 2 4" xfId="16480" xr:uid="{00000000-0005-0000-0000-000050400000}"/>
    <cellStyle name="0_comodity_curve_for_6128 2 4 2 3" xfId="16481" xr:uid="{00000000-0005-0000-0000-000051400000}"/>
    <cellStyle name="0_comodity_curve_for_6128 2 4 2 3 2" xfId="16482" xr:uid="{00000000-0005-0000-0000-000052400000}"/>
    <cellStyle name="0_comodity_curve_for_6128 2 4 2 3 2 2" xfId="16483" xr:uid="{00000000-0005-0000-0000-000053400000}"/>
    <cellStyle name="0_comodity_curve_for_6128 2 4 2 3 3" xfId="16484" xr:uid="{00000000-0005-0000-0000-000054400000}"/>
    <cellStyle name="0_comodity_curve_for_6128 2 4 2 3 3 2" xfId="16485" xr:uid="{00000000-0005-0000-0000-000055400000}"/>
    <cellStyle name="0_comodity_curve_for_6128 2 4 2 3 4" xfId="16486" xr:uid="{00000000-0005-0000-0000-000056400000}"/>
    <cellStyle name="0_comodity_curve_for_6128 2 4 2 4" xfId="16487" xr:uid="{00000000-0005-0000-0000-000057400000}"/>
    <cellStyle name="0_comodity_curve_for_6128 2 4 2 4 2" xfId="16488" xr:uid="{00000000-0005-0000-0000-000058400000}"/>
    <cellStyle name="0_comodity_curve_for_6128 2 4 2 5" xfId="16489" xr:uid="{00000000-0005-0000-0000-000059400000}"/>
    <cellStyle name="0_comodity_curve_for_6128 2 4 2 5 2" xfId="16490" xr:uid="{00000000-0005-0000-0000-00005A400000}"/>
    <cellStyle name="0_comodity_curve_for_6128 2 4 2 6" xfId="16491" xr:uid="{00000000-0005-0000-0000-00005B400000}"/>
    <cellStyle name="0_comodity_curve_for_6128 2 4 3" xfId="16492" xr:uid="{00000000-0005-0000-0000-00005C400000}"/>
    <cellStyle name="0_comodity_curve_for_6128 2 4 3 2" xfId="16493" xr:uid="{00000000-0005-0000-0000-00005D400000}"/>
    <cellStyle name="0_comodity_curve_for_6128 2 4 3 2 2" xfId="16494" xr:uid="{00000000-0005-0000-0000-00005E400000}"/>
    <cellStyle name="0_comodity_curve_for_6128 2 4 3 3" xfId="16495" xr:uid="{00000000-0005-0000-0000-00005F400000}"/>
    <cellStyle name="0_comodity_curve_for_6128 2 4 3 3 2" xfId="16496" xr:uid="{00000000-0005-0000-0000-000060400000}"/>
    <cellStyle name="0_comodity_curve_for_6128 2 4 3 4" xfId="16497" xr:uid="{00000000-0005-0000-0000-000061400000}"/>
    <cellStyle name="0_comodity_curve_for_6128 2 4 4" xfId="16498" xr:uid="{00000000-0005-0000-0000-000062400000}"/>
    <cellStyle name="0_comodity_curve_for_6128 2 4 4 2" xfId="16499" xr:uid="{00000000-0005-0000-0000-000063400000}"/>
    <cellStyle name="0_comodity_curve_for_6128 2 4 4 2 2" xfId="16500" xr:uid="{00000000-0005-0000-0000-000064400000}"/>
    <cellStyle name="0_comodity_curve_for_6128 2 4 4 3" xfId="16501" xr:uid="{00000000-0005-0000-0000-000065400000}"/>
    <cellStyle name="0_comodity_curve_for_6128 2 4 4 3 2" xfId="16502" xr:uid="{00000000-0005-0000-0000-000066400000}"/>
    <cellStyle name="0_comodity_curve_for_6128 2 4 4 4" xfId="16503" xr:uid="{00000000-0005-0000-0000-000067400000}"/>
    <cellStyle name="0_comodity_curve_for_6128 2 4 5" xfId="16504" xr:uid="{00000000-0005-0000-0000-000068400000}"/>
    <cellStyle name="0_comodity_curve_for_6128 2 4 5 2" xfId="16505" xr:uid="{00000000-0005-0000-0000-000069400000}"/>
    <cellStyle name="0_comodity_curve_for_6128 2 4 5 2 2" xfId="16506" xr:uid="{00000000-0005-0000-0000-00006A400000}"/>
    <cellStyle name="0_comodity_curve_for_6128 2 4 5 3" xfId="16507" xr:uid="{00000000-0005-0000-0000-00006B400000}"/>
    <cellStyle name="0_comodity_curve_for_6128 2 4 5 3 2" xfId="16508" xr:uid="{00000000-0005-0000-0000-00006C400000}"/>
    <cellStyle name="0_comodity_curve_for_6128 2 4 5 4" xfId="16509" xr:uid="{00000000-0005-0000-0000-00006D400000}"/>
    <cellStyle name="0_comodity_curve_for_6128 2 4 6" xfId="16510" xr:uid="{00000000-0005-0000-0000-00006E400000}"/>
    <cellStyle name="0_comodity_curve_for_6128 2 4 6 2" xfId="16511" xr:uid="{00000000-0005-0000-0000-00006F400000}"/>
    <cellStyle name="0_comodity_curve_for_6128 2 4 7" xfId="16512" xr:uid="{00000000-0005-0000-0000-000070400000}"/>
    <cellStyle name="0_comodity_curve_for_6128 2 4 7 2" xfId="16513" xr:uid="{00000000-0005-0000-0000-000071400000}"/>
    <cellStyle name="0_comodity_curve_for_6128 2 4 8" xfId="16514" xr:uid="{00000000-0005-0000-0000-000072400000}"/>
    <cellStyle name="0_comodity_curve_for_6128 2 4 9" xfId="16515" xr:uid="{00000000-0005-0000-0000-000073400000}"/>
    <cellStyle name="0_comodity_curve_for_6128 2 5" xfId="16516" xr:uid="{00000000-0005-0000-0000-000074400000}"/>
    <cellStyle name="0_comodity_curve_for_6128 2 5 2" xfId="16517" xr:uid="{00000000-0005-0000-0000-000075400000}"/>
    <cellStyle name="0_comodity_curve_for_6128 2 5 2 2" xfId="16518" xr:uid="{00000000-0005-0000-0000-000076400000}"/>
    <cellStyle name="0_comodity_curve_for_6128 2 5 2 2 2" xfId="16519" xr:uid="{00000000-0005-0000-0000-000077400000}"/>
    <cellStyle name="0_comodity_curve_for_6128 2 5 2 2 2 2" xfId="16520" xr:uid="{00000000-0005-0000-0000-000078400000}"/>
    <cellStyle name="0_comodity_curve_for_6128 2 5 2 2 3" xfId="16521" xr:uid="{00000000-0005-0000-0000-000079400000}"/>
    <cellStyle name="0_comodity_curve_for_6128 2 5 2 2 3 2" xfId="16522" xr:uid="{00000000-0005-0000-0000-00007A400000}"/>
    <cellStyle name="0_comodity_curve_for_6128 2 5 2 2 4" xfId="16523" xr:uid="{00000000-0005-0000-0000-00007B400000}"/>
    <cellStyle name="0_comodity_curve_for_6128 2 5 2 3" xfId="16524" xr:uid="{00000000-0005-0000-0000-00007C400000}"/>
    <cellStyle name="0_comodity_curve_for_6128 2 5 2 3 2" xfId="16525" xr:uid="{00000000-0005-0000-0000-00007D400000}"/>
    <cellStyle name="0_comodity_curve_for_6128 2 5 2 3 2 2" xfId="16526" xr:uid="{00000000-0005-0000-0000-00007E400000}"/>
    <cellStyle name="0_comodity_curve_for_6128 2 5 2 3 3" xfId="16527" xr:uid="{00000000-0005-0000-0000-00007F400000}"/>
    <cellStyle name="0_comodity_curve_for_6128 2 5 2 3 3 2" xfId="16528" xr:uid="{00000000-0005-0000-0000-000080400000}"/>
    <cellStyle name="0_comodity_curve_for_6128 2 5 2 3 4" xfId="16529" xr:uid="{00000000-0005-0000-0000-000081400000}"/>
    <cellStyle name="0_comodity_curve_for_6128 2 5 2 4" xfId="16530" xr:uid="{00000000-0005-0000-0000-000082400000}"/>
    <cellStyle name="0_comodity_curve_for_6128 2 5 2 4 2" xfId="16531" xr:uid="{00000000-0005-0000-0000-000083400000}"/>
    <cellStyle name="0_comodity_curve_for_6128 2 5 2 5" xfId="16532" xr:uid="{00000000-0005-0000-0000-000084400000}"/>
    <cellStyle name="0_comodity_curve_for_6128 2 5 2 5 2" xfId="16533" xr:uid="{00000000-0005-0000-0000-000085400000}"/>
    <cellStyle name="0_comodity_curve_for_6128 2 5 2 6" xfId="16534" xr:uid="{00000000-0005-0000-0000-000086400000}"/>
    <cellStyle name="0_comodity_curve_for_6128 2 5 3" xfId="16535" xr:uid="{00000000-0005-0000-0000-000087400000}"/>
    <cellStyle name="0_comodity_curve_for_6128 2 5 3 2" xfId="16536" xr:uid="{00000000-0005-0000-0000-000088400000}"/>
    <cellStyle name="0_comodity_curve_for_6128 2 5 3 2 2" xfId="16537" xr:uid="{00000000-0005-0000-0000-000089400000}"/>
    <cellStyle name="0_comodity_curve_for_6128 2 5 3 3" xfId="16538" xr:uid="{00000000-0005-0000-0000-00008A400000}"/>
    <cellStyle name="0_comodity_curve_for_6128 2 5 3 3 2" xfId="16539" xr:uid="{00000000-0005-0000-0000-00008B400000}"/>
    <cellStyle name="0_comodity_curve_for_6128 2 5 3 4" xfId="16540" xr:uid="{00000000-0005-0000-0000-00008C400000}"/>
    <cellStyle name="0_comodity_curve_for_6128 2 5 4" xfId="16541" xr:uid="{00000000-0005-0000-0000-00008D400000}"/>
    <cellStyle name="0_comodity_curve_for_6128 2 5 4 2" xfId="16542" xr:uid="{00000000-0005-0000-0000-00008E400000}"/>
    <cellStyle name="0_comodity_curve_for_6128 2 5 4 2 2" xfId="16543" xr:uid="{00000000-0005-0000-0000-00008F400000}"/>
    <cellStyle name="0_comodity_curve_for_6128 2 5 4 3" xfId="16544" xr:uid="{00000000-0005-0000-0000-000090400000}"/>
    <cellStyle name="0_comodity_curve_for_6128 2 5 4 3 2" xfId="16545" xr:uid="{00000000-0005-0000-0000-000091400000}"/>
    <cellStyle name="0_comodity_curve_for_6128 2 5 4 4" xfId="16546" xr:uid="{00000000-0005-0000-0000-000092400000}"/>
    <cellStyle name="0_comodity_curve_for_6128 2 5 5" xfId="16547" xr:uid="{00000000-0005-0000-0000-000093400000}"/>
    <cellStyle name="0_comodity_curve_for_6128 2 5 5 2" xfId="16548" xr:uid="{00000000-0005-0000-0000-000094400000}"/>
    <cellStyle name="0_comodity_curve_for_6128 2 5 5 2 2" xfId="16549" xr:uid="{00000000-0005-0000-0000-000095400000}"/>
    <cellStyle name="0_comodity_curve_for_6128 2 5 5 3" xfId="16550" xr:uid="{00000000-0005-0000-0000-000096400000}"/>
    <cellStyle name="0_comodity_curve_for_6128 2 5 5 3 2" xfId="16551" xr:uid="{00000000-0005-0000-0000-000097400000}"/>
    <cellStyle name="0_comodity_curve_for_6128 2 5 5 4" xfId="16552" xr:uid="{00000000-0005-0000-0000-000098400000}"/>
    <cellStyle name="0_comodity_curve_for_6128 2 5 6" xfId="16553" xr:uid="{00000000-0005-0000-0000-000099400000}"/>
    <cellStyle name="0_comodity_curve_for_6128 2 5 6 2" xfId="16554" xr:uid="{00000000-0005-0000-0000-00009A400000}"/>
    <cellStyle name="0_comodity_curve_for_6128 2 5 7" xfId="16555" xr:uid="{00000000-0005-0000-0000-00009B400000}"/>
    <cellStyle name="0_comodity_curve_for_6128 2 5 7 2" xfId="16556" xr:uid="{00000000-0005-0000-0000-00009C400000}"/>
    <cellStyle name="0_comodity_curve_for_6128 2 5 8" xfId="16557" xr:uid="{00000000-0005-0000-0000-00009D400000}"/>
    <cellStyle name="0_comodity_curve_for_6128 2 5 9" xfId="16558" xr:uid="{00000000-0005-0000-0000-00009E400000}"/>
    <cellStyle name="0_comodity_curve_for_6128 2 6" xfId="16559" xr:uid="{00000000-0005-0000-0000-00009F400000}"/>
    <cellStyle name="0_comodity_curve_for_6128 2 6 2" xfId="16560" xr:uid="{00000000-0005-0000-0000-0000A0400000}"/>
    <cellStyle name="0_comodity_curve_for_6128 2 6 2 2" xfId="16561" xr:uid="{00000000-0005-0000-0000-0000A1400000}"/>
    <cellStyle name="0_comodity_curve_for_6128 2 6 2 2 2" xfId="16562" xr:uid="{00000000-0005-0000-0000-0000A2400000}"/>
    <cellStyle name="0_comodity_curve_for_6128 2 6 2 2 2 2" xfId="16563" xr:uid="{00000000-0005-0000-0000-0000A3400000}"/>
    <cellStyle name="0_comodity_curve_for_6128 2 6 2 2 3" xfId="16564" xr:uid="{00000000-0005-0000-0000-0000A4400000}"/>
    <cellStyle name="0_comodity_curve_for_6128 2 6 2 2 3 2" xfId="16565" xr:uid="{00000000-0005-0000-0000-0000A5400000}"/>
    <cellStyle name="0_comodity_curve_for_6128 2 6 2 2 4" xfId="16566" xr:uid="{00000000-0005-0000-0000-0000A6400000}"/>
    <cellStyle name="0_comodity_curve_for_6128 2 6 2 3" xfId="16567" xr:uid="{00000000-0005-0000-0000-0000A7400000}"/>
    <cellStyle name="0_comodity_curve_for_6128 2 6 2 3 2" xfId="16568" xr:uid="{00000000-0005-0000-0000-0000A8400000}"/>
    <cellStyle name="0_comodity_curve_for_6128 2 6 2 3 2 2" xfId="16569" xr:uid="{00000000-0005-0000-0000-0000A9400000}"/>
    <cellStyle name="0_comodity_curve_for_6128 2 6 2 3 3" xfId="16570" xr:uid="{00000000-0005-0000-0000-0000AA400000}"/>
    <cellStyle name="0_comodity_curve_for_6128 2 6 2 3 3 2" xfId="16571" xr:uid="{00000000-0005-0000-0000-0000AB400000}"/>
    <cellStyle name="0_comodity_curve_for_6128 2 6 2 3 4" xfId="16572" xr:uid="{00000000-0005-0000-0000-0000AC400000}"/>
    <cellStyle name="0_comodity_curve_for_6128 2 6 2 4" xfId="16573" xr:uid="{00000000-0005-0000-0000-0000AD400000}"/>
    <cellStyle name="0_comodity_curve_for_6128 2 6 2 4 2" xfId="16574" xr:uid="{00000000-0005-0000-0000-0000AE400000}"/>
    <cellStyle name="0_comodity_curve_for_6128 2 6 2 5" xfId="16575" xr:uid="{00000000-0005-0000-0000-0000AF400000}"/>
    <cellStyle name="0_comodity_curve_for_6128 2 6 2 5 2" xfId="16576" xr:uid="{00000000-0005-0000-0000-0000B0400000}"/>
    <cellStyle name="0_comodity_curve_for_6128 2 6 2 6" xfId="16577" xr:uid="{00000000-0005-0000-0000-0000B1400000}"/>
    <cellStyle name="0_comodity_curve_for_6128 2 6 3" xfId="16578" xr:uid="{00000000-0005-0000-0000-0000B2400000}"/>
    <cellStyle name="0_comodity_curve_for_6128 2 6 3 2" xfId="16579" xr:uid="{00000000-0005-0000-0000-0000B3400000}"/>
    <cellStyle name="0_comodity_curve_for_6128 2 6 3 2 2" xfId="16580" xr:uid="{00000000-0005-0000-0000-0000B4400000}"/>
    <cellStyle name="0_comodity_curve_for_6128 2 6 3 3" xfId="16581" xr:uid="{00000000-0005-0000-0000-0000B5400000}"/>
    <cellStyle name="0_comodity_curve_for_6128 2 6 3 3 2" xfId="16582" xr:uid="{00000000-0005-0000-0000-0000B6400000}"/>
    <cellStyle name="0_comodity_curve_for_6128 2 6 3 4" xfId="16583" xr:uid="{00000000-0005-0000-0000-0000B7400000}"/>
    <cellStyle name="0_comodity_curve_for_6128 2 6 4" xfId="16584" xr:uid="{00000000-0005-0000-0000-0000B8400000}"/>
    <cellStyle name="0_comodity_curve_for_6128 2 6 4 2" xfId="16585" xr:uid="{00000000-0005-0000-0000-0000B9400000}"/>
    <cellStyle name="0_comodity_curve_for_6128 2 6 4 2 2" xfId="16586" xr:uid="{00000000-0005-0000-0000-0000BA400000}"/>
    <cellStyle name="0_comodity_curve_for_6128 2 6 4 3" xfId="16587" xr:uid="{00000000-0005-0000-0000-0000BB400000}"/>
    <cellStyle name="0_comodity_curve_for_6128 2 6 4 3 2" xfId="16588" xr:uid="{00000000-0005-0000-0000-0000BC400000}"/>
    <cellStyle name="0_comodity_curve_for_6128 2 6 4 4" xfId="16589" xr:uid="{00000000-0005-0000-0000-0000BD400000}"/>
    <cellStyle name="0_comodity_curve_for_6128 2 6 5" xfId="16590" xr:uid="{00000000-0005-0000-0000-0000BE400000}"/>
    <cellStyle name="0_comodity_curve_for_6128 2 6 5 2" xfId="16591" xr:uid="{00000000-0005-0000-0000-0000BF400000}"/>
    <cellStyle name="0_comodity_curve_for_6128 2 6 5 2 2" xfId="16592" xr:uid="{00000000-0005-0000-0000-0000C0400000}"/>
    <cellStyle name="0_comodity_curve_for_6128 2 6 5 3" xfId="16593" xr:uid="{00000000-0005-0000-0000-0000C1400000}"/>
    <cellStyle name="0_comodity_curve_for_6128 2 6 5 3 2" xfId="16594" xr:uid="{00000000-0005-0000-0000-0000C2400000}"/>
    <cellStyle name="0_comodity_curve_for_6128 2 6 5 4" xfId="16595" xr:uid="{00000000-0005-0000-0000-0000C3400000}"/>
    <cellStyle name="0_comodity_curve_for_6128 2 6 6" xfId="16596" xr:uid="{00000000-0005-0000-0000-0000C4400000}"/>
    <cellStyle name="0_comodity_curve_for_6128 2 6 6 2" xfId="16597" xr:uid="{00000000-0005-0000-0000-0000C5400000}"/>
    <cellStyle name="0_comodity_curve_for_6128 2 6 7" xfId="16598" xr:uid="{00000000-0005-0000-0000-0000C6400000}"/>
    <cellStyle name="0_comodity_curve_for_6128 2 6 7 2" xfId="16599" xr:uid="{00000000-0005-0000-0000-0000C7400000}"/>
    <cellStyle name="0_comodity_curve_for_6128 2 6 8" xfId="16600" xr:uid="{00000000-0005-0000-0000-0000C8400000}"/>
    <cellStyle name="0_comodity_curve_for_6128 2 7" xfId="16601" xr:uid="{00000000-0005-0000-0000-0000C9400000}"/>
    <cellStyle name="0_comodity_curve_for_6128 2 7 2" xfId="16602" xr:uid="{00000000-0005-0000-0000-0000CA400000}"/>
    <cellStyle name="0_comodity_curve_for_6128 2 7 2 2" xfId="16603" xr:uid="{00000000-0005-0000-0000-0000CB400000}"/>
    <cellStyle name="0_comodity_curve_for_6128 2 7 2 2 2" xfId="16604" xr:uid="{00000000-0005-0000-0000-0000CC400000}"/>
    <cellStyle name="0_comodity_curve_for_6128 2 7 2 3" xfId="16605" xr:uid="{00000000-0005-0000-0000-0000CD400000}"/>
    <cellStyle name="0_comodity_curve_for_6128 2 7 2 3 2" xfId="16606" xr:uid="{00000000-0005-0000-0000-0000CE400000}"/>
    <cellStyle name="0_comodity_curve_for_6128 2 7 2 4" xfId="16607" xr:uid="{00000000-0005-0000-0000-0000CF400000}"/>
    <cellStyle name="0_comodity_curve_for_6128 2 7 3" xfId="16608" xr:uid="{00000000-0005-0000-0000-0000D0400000}"/>
    <cellStyle name="0_comodity_curve_for_6128 2 7 3 2" xfId="16609" xr:uid="{00000000-0005-0000-0000-0000D1400000}"/>
    <cellStyle name="0_comodity_curve_for_6128 2 7 3 2 2" xfId="16610" xr:uid="{00000000-0005-0000-0000-0000D2400000}"/>
    <cellStyle name="0_comodity_curve_for_6128 2 7 3 3" xfId="16611" xr:uid="{00000000-0005-0000-0000-0000D3400000}"/>
    <cellStyle name="0_comodity_curve_for_6128 2 7 3 3 2" xfId="16612" xr:uid="{00000000-0005-0000-0000-0000D4400000}"/>
    <cellStyle name="0_comodity_curve_for_6128 2 7 3 4" xfId="16613" xr:uid="{00000000-0005-0000-0000-0000D5400000}"/>
    <cellStyle name="0_comodity_curve_for_6128 2 7 4" xfId="16614" xr:uid="{00000000-0005-0000-0000-0000D6400000}"/>
    <cellStyle name="0_comodity_curve_for_6128 2 7 4 2" xfId="16615" xr:uid="{00000000-0005-0000-0000-0000D7400000}"/>
    <cellStyle name="0_comodity_curve_for_6128 2 7 5" xfId="16616" xr:uid="{00000000-0005-0000-0000-0000D8400000}"/>
    <cellStyle name="0_comodity_curve_for_6128 2 7 5 2" xfId="16617" xr:uid="{00000000-0005-0000-0000-0000D9400000}"/>
    <cellStyle name="0_comodity_curve_for_6128 2 7 6" xfId="16618" xr:uid="{00000000-0005-0000-0000-0000DA400000}"/>
    <cellStyle name="0_comodity_curve_for_6128 2 8" xfId="16619" xr:uid="{00000000-0005-0000-0000-0000DB400000}"/>
    <cellStyle name="0_comodity_curve_for_6128 2 8 2" xfId="16620" xr:uid="{00000000-0005-0000-0000-0000DC400000}"/>
    <cellStyle name="0_comodity_curve_for_6128 2 8 2 2" xfId="16621" xr:uid="{00000000-0005-0000-0000-0000DD400000}"/>
    <cellStyle name="0_comodity_curve_for_6128 2 8 3" xfId="16622" xr:uid="{00000000-0005-0000-0000-0000DE400000}"/>
    <cellStyle name="0_comodity_curve_for_6128 2 8 3 2" xfId="16623" xr:uid="{00000000-0005-0000-0000-0000DF400000}"/>
    <cellStyle name="0_comodity_curve_for_6128 2 8 4" xfId="16624" xr:uid="{00000000-0005-0000-0000-0000E0400000}"/>
    <cellStyle name="0_comodity_curve_for_6128 2 9" xfId="16625" xr:uid="{00000000-0005-0000-0000-0000E1400000}"/>
    <cellStyle name="0_comodity_curve_for_6128 2 9 2" xfId="16626" xr:uid="{00000000-0005-0000-0000-0000E2400000}"/>
    <cellStyle name="0_comodity_curve_for_6128 2 9 2 2" xfId="16627" xr:uid="{00000000-0005-0000-0000-0000E3400000}"/>
    <cellStyle name="0_comodity_curve_for_6128 2 9 3" xfId="16628" xr:uid="{00000000-0005-0000-0000-0000E4400000}"/>
    <cellStyle name="0_comodity_curve_for_6128 2 9 3 2" xfId="16629" xr:uid="{00000000-0005-0000-0000-0000E5400000}"/>
    <cellStyle name="0_comodity_curve_for_6128 2 9 4" xfId="16630" xr:uid="{00000000-0005-0000-0000-0000E6400000}"/>
    <cellStyle name="0_comodity_curve_for_6128 20" xfId="16631" xr:uid="{00000000-0005-0000-0000-0000E7400000}"/>
    <cellStyle name="0_comodity_curve_for_6128 21" xfId="16632" xr:uid="{00000000-0005-0000-0000-0000E8400000}"/>
    <cellStyle name="0_comodity_curve_for_6128 22" xfId="16633" xr:uid="{00000000-0005-0000-0000-0000E9400000}"/>
    <cellStyle name="0_comodity_curve_for_6128 23" xfId="16634" xr:uid="{00000000-0005-0000-0000-0000EA400000}"/>
    <cellStyle name="0_comodity_curve_for_6128 24" xfId="16635" xr:uid="{00000000-0005-0000-0000-0000EB400000}"/>
    <cellStyle name="0_comodity_curve_for_6128 25" xfId="16636" xr:uid="{00000000-0005-0000-0000-0000EC400000}"/>
    <cellStyle name="0_comodity_curve_for_6128 26" xfId="16637" xr:uid="{00000000-0005-0000-0000-0000ED400000}"/>
    <cellStyle name="0_comodity_curve_for_6128 27" xfId="16638" xr:uid="{00000000-0005-0000-0000-0000EE400000}"/>
    <cellStyle name="0_comodity_curve_for_6128 28" xfId="16639" xr:uid="{00000000-0005-0000-0000-0000EF400000}"/>
    <cellStyle name="0_comodity_curve_for_6128 29" xfId="16640" xr:uid="{00000000-0005-0000-0000-0000F0400000}"/>
    <cellStyle name="0_comodity_curve_for_6128 3" xfId="16641" xr:uid="{00000000-0005-0000-0000-0000F1400000}"/>
    <cellStyle name="0_comodity_curve_for_6128 3 10" xfId="16642" xr:uid="{00000000-0005-0000-0000-0000F2400000}"/>
    <cellStyle name="0_comodity_curve_for_6128 3 10 2" xfId="16643" xr:uid="{00000000-0005-0000-0000-0000F3400000}"/>
    <cellStyle name="0_comodity_curve_for_6128 3 10 2 2" xfId="16644" xr:uid="{00000000-0005-0000-0000-0000F4400000}"/>
    <cellStyle name="0_comodity_curve_for_6128 3 10 3" xfId="16645" xr:uid="{00000000-0005-0000-0000-0000F5400000}"/>
    <cellStyle name="0_comodity_curve_for_6128 3 10 3 2" xfId="16646" xr:uid="{00000000-0005-0000-0000-0000F6400000}"/>
    <cellStyle name="0_comodity_curve_for_6128 3 10 4" xfId="16647" xr:uid="{00000000-0005-0000-0000-0000F7400000}"/>
    <cellStyle name="0_comodity_curve_for_6128 3 11" xfId="16648" xr:uid="{00000000-0005-0000-0000-0000F8400000}"/>
    <cellStyle name="0_comodity_curve_for_6128 3 11 2" xfId="16649" xr:uid="{00000000-0005-0000-0000-0000F9400000}"/>
    <cellStyle name="0_comodity_curve_for_6128 3 12" xfId="16650" xr:uid="{00000000-0005-0000-0000-0000FA400000}"/>
    <cellStyle name="0_comodity_curve_for_6128 3 12 2" xfId="16651" xr:uid="{00000000-0005-0000-0000-0000FB400000}"/>
    <cellStyle name="0_comodity_curve_for_6128 3 13" xfId="16652" xr:uid="{00000000-0005-0000-0000-0000FC400000}"/>
    <cellStyle name="0_comodity_curve_for_6128 3 14" xfId="16653" xr:uid="{00000000-0005-0000-0000-0000FD400000}"/>
    <cellStyle name="0_comodity_curve_for_6128 3 2" xfId="16654" xr:uid="{00000000-0005-0000-0000-0000FE400000}"/>
    <cellStyle name="0_comodity_curve_for_6128 3 2 10" xfId="16655" xr:uid="{00000000-0005-0000-0000-0000FF400000}"/>
    <cellStyle name="0_comodity_curve_for_6128 3 2 11" xfId="16656" xr:uid="{00000000-0005-0000-0000-000000410000}"/>
    <cellStyle name="0_comodity_curve_for_6128 3 2 12" xfId="16657" xr:uid="{00000000-0005-0000-0000-000001410000}"/>
    <cellStyle name="0_comodity_curve_for_6128 3 2 2" xfId="16658" xr:uid="{00000000-0005-0000-0000-000002410000}"/>
    <cellStyle name="0_comodity_curve_for_6128 3 2 2 2" xfId="16659" xr:uid="{00000000-0005-0000-0000-000003410000}"/>
    <cellStyle name="0_comodity_curve_for_6128 3 2 2 2 2" xfId="16660" xr:uid="{00000000-0005-0000-0000-000004410000}"/>
    <cellStyle name="0_comodity_curve_for_6128 3 2 2 2 2 2" xfId="16661" xr:uid="{00000000-0005-0000-0000-000005410000}"/>
    <cellStyle name="0_comodity_curve_for_6128 3 2 2 2 3" xfId="16662" xr:uid="{00000000-0005-0000-0000-000006410000}"/>
    <cellStyle name="0_comodity_curve_for_6128 3 2 2 2 3 2" xfId="16663" xr:uid="{00000000-0005-0000-0000-000007410000}"/>
    <cellStyle name="0_comodity_curve_for_6128 3 2 2 2 4" xfId="16664" xr:uid="{00000000-0005-0000-0000-000008410000}"/>
    <cellStyle name="0_comodity_curve_for_6128 3 2 2 3" xfId="16665" xr:uid="{00000000-0005-0000-0000-000009410000}"/>
    <cellStyle name="0_comodity_curve_for_6128 3 2 2 3 2" xfId="16666" xr:uid="{00000000-0005-0000-0000-00000A410000}"/>
    <cellStyle name="0_comodity_curve_for_6128 3 2 2 3 2 2" xfId="16667" xr:uid="{00000000-0005-0000-0000-00000B410000}"/>
    <cellStyle name="0_comodity_curve_for_6128 3 2 2 3 3" xfId="16668" xr:uid="{00000000-0005-0000-0000-00000C410000}"/>
    <cellStyle name="0_comodity_curve_for_6128 3 2 2 3 3 2" xfId="16669" xr:uid="{00000000-0005-0000-0000-00000D410000}"/>
    <cellStyle name="0_comodity_curve_for_6128 3 2 2 3 4" xfId="16670" xr:uid="{00000000-0005-0000-0000-00000E410000}"/>
    <cellStyle name="0_comodity_curve_for_6128 3 2 2 4" xfId="16671" xr:uid="{00000000-0005-0000-0000-00000F410000}"/>
    <cellStyle name="0_comodity_curve_for_6128 3 2 2 4 2" xfId="16672" xr:uid="{00000000-0005-0000-0000-000010410000}"/>
    <cellStyle name="0_comodity_curve_for_6128 3 2 2 5" xfId="16673" xr:uid="{00000000-0005-0000-0000-000011410000}"/>
    <cellStyle name="0_comodity_curve_for_6128 3 2 2 5 2" xfId="16674" xr:uid="{00000000-0005-0000-0000-000012410000}"/>
    <cellStyle name="0_comodity_curve_for_6128 3 2 2 6" xfId="16675" xr:uid="{00000000-0005-0000-0000-000013410000}"/>
    <cellStyle name="0_comodity_curve_for_6128 3 2 3" xfId="16676" xr:uid="{00000000-0005-0000-0000-000014410000}"/>
    <cellStyle name="0_comodity_curve_for_6128 3 2 3 2" xfId="16677" xr:uid="{00000000-0005-0000-0000-000015410000}"/>
    <cellStyle name="0_comodity_curve_for_6128 3 2 3 2 2" xfId="16678" xr:uid="{00000000-0005-0000-0000-000016410000}"/>
    <cellStyle name="0_comodity_curve_for_6128 3 2 3 3" xfId="16679" xr:uid="{00000000-0005-0000-0000-000017410000}"/>
    <cellStyle name="0_comodity_curve_for_6128 3 2 3 3 2" xfId="16680" xr:uid="{00000000-0005-0000-0000-000018410000}"/>
    <cellStyle name="0_comodity_curve_for_6128 3 2 3 4" xfId="16681" xr:uid="{00000000-0005-0000-0000-000019410000}"/>
    <cellStyle name="0_comodity_curve_for_6128 3 2 4" xfId="16682" xr:uid="{00000000-0005-0000-0000-00001A410000}"/>
    <cellStyle name="0_comodity_curve_for_6128 3 2 4 2" xfId="16683" xr:uid="{00000000-0005-0000-0000-00001B410000}"/>
    <cellStyle name="0_comodity_curve_for_6128 3 2 4 2 2" xfId="16684" xr:uid="{00000000-0005-0000-0000-00001C410000}"/>
    <cellStyle name="0_comodity_curve_for_6128 3 2 4 3" xfId="16685" xr:uid="{00000000-0005-0000-0000-00001D410000}"/>
    <cellStyle name="0_comodity_curve_for_6128 3 2 4 3 2" xfId="16686" xr:uid="{00000000-0005-0000-0000-00001E410000}"/>
    <cellStyle name="0_comodity_curve_for_6128 3 2 4 4" xfId="16687" xr:uid="{00000000-0005-0000-0000-00001F410000}"/>
    <cellStyle name="0_comodity_curve_for_6128 3 2 5" xfId="16688" xr:uid="{00000000-0005-0000-0000-000020410000}"/>
    <cellStyle name="0_comodity_curve_for_6128 3 2 5 2" xfId="16689" xr:uid="{00000000-0005-0000-0000-000021410000}"/>
    <cellStyle name="0_comodity_curve_for_6128 3 2 5 2 2" xfId="16690" xr:uid="{00000000-0005-0000-0000-000022410000}"/>
    <cellStyle name="0_comodity_curve_for_6128 3 2 5 3" xfId="16691" xr:uid="{00000000-0005-0000-0000-000023410000}"/>
    <cellStyle name="0_comodity_curve_for_6128 3 2 5 3 2" xfId="16692" xr:uid="{00000000-0005-0000-0000-000024410000}"/>
    <cellStyle name="0_comodity_curve_for_6128 3 2 5 4" xfId="16693" xr:uid="{00000000-0005-0000-0000-000025410000}"/>
    <cellStyle name="0_comodity_curve_for_6128 3 2 6" xfId="16694" xr:uid="{00000000-0005-0000-0000-000026410000}"/>
    <cellStyle name="0_comodity_curve_for_6128 3 2 6 2" xfId="16695" xr:uid="{00000000-0005-0000-0000-000027410000}"/>
    <cellStyle name="0_comodity_curve_for_6128 3 2 7" xfId="16696" xr:uid="{00000000-0005-0000-0000-000028410000}"/>
    <cellStyle name="0_comodity_curve_for_6128 3 2 7 2" xfId="16697" xr:uid="{00000000-0005-0000-0000-000029410000}"/>
    <cellStyle name="0_comodity_curve_for_6128 3 2 8" xfId="16698" xr:uid="{00000000-0005-0000-0000-00002A410000}"/>
    <cellStyle name="0_comodity_curve_for_6128 3 2 9" xfId="16699" xr:uid="{00000000-0005-0000-0000-00002B410000}"/>
    <cellStyle name="0_comodity_curve_for_6128 3 3" xfId="16700" xr:uid="{00000000-0005-0000-0000-00002C410000}"/>
    <cellStyle name="0_comodity_curve_for_6128 3 3 2" xfId="16701" xr:uid="{00000000-0005-0000-0000-00002D410000}"/>
    <cellStyle name="0_comodity_curve_for_6128 3 3 2 2" xfId="16702" xr:uid="{00000000-0005-0000-0000-00002E410000}"/>
    <cellStyle name="0_comodity_curve_for_6128 3 3 2 2 2" xfId="16703" xr:uid="{00000000-0005-0000-0000-00002F410000}"/>
    <cellStyle name="0_comodity_curve_for_6128 3 3 2 2 2 2" xfId="16704" xr:uid="{00000000-0005-0000-0000-000030410000}"/>
    <cellStyle name="0_comodity_curve_for_6128 3 3 2 2 3" xfId="16705" xr:uid="{00000000-0005-0000-0000-000031410000}"/>
    <cellStyle name="0_comodity_curve_for_6128 3 3 2 2 3 2" xfId="16706" xr:uid="{00000000-0005-0000-0000-000032410000}"/>
    <cellStyle name="0_comodity_curve_for_6128 3 3 2 2 4" xfId="16707" xr:uid="{00000000-0005-0000-0000-000033410000}"/>
    <cellStyle name="0_comodity_curve_for_6128 3 3 2 3" xfId="16708" xr:uid="{00000000-0005-0000-0000-000034410000}"/>
    <cellStyle name="0_comodity_curve_for_6128 3 3 2 3 2" xfId="16709" xr:uid="{00000000-0005-0000-0000-000035410000}"/>
    <cellStyle name="0_comodity_curve_for_6128 3 3 2 3 2 2" xfId="16710" xr:uid="{00000000-0005-0000-0000-000036410000}"/>
    <cellStyle name="0_comodity_curve_for_6128 3 3 2 3 3" xfId="16711" xr:uid="{00000000-0005-0000-0000-000037410000}"/>
    <cellStyle name="0_comodity_curve_for_6128 3 3 2 3 3 2" xfId="16712" xr:uid="{00000000-0005-0000-0000-000038410000}"/>
    <cellStyle name="0_comodity_curve_for_6128 3 3 2 3 4" xfId="16713" xr:uid="{00000000-0005-0000-0000-000039410000}"/>
    <cellStyle name="0_comodity_curve_for_6128 3 3 2 4" xfId="16714" xr:uid="{00000000-0005-0000-0000-00003A410000}"/>
    <cellStyle name="0_comodity_curve_for_6128 3 3 2 4 2" xfId="16715" xr:uid="{00000000-0005-0000-0000-00003B410000}"/>
    <cellStyle name="0_comodity_curve_for_6128 3 3 2 5" xfId="16716" xr:uid="{00000000-0005-0000-0000-00003C410000}"/>
    <cellStyle name="0_comodity_curve_for_6128 3 3 2 5 2" xfId="16717" xr:uid="{00000000-0005-0000-0000-00003D410000}"/>
    <cellStyle name="0_comodity_curve_for_6128 3 3 2 6" xfId="16718" xr:uid="{00000000-0005-0000-0000-00003E410000}"/>
    <cellStyle name="0_comodity_curve_for_6128 3 3 3" xfId="16719" xr:uid="{00000000-0005-0000-0000-00003F410000}"/>
    <cellStyle name="0_comodity_curve_for_6128 3 3 3 2" xfId="16720" xr:uid="{00000000-0005-0000-0000-000040410000}"/>
    <cellStyle name="0_comodity_curve_for_6128 3 3 3 2 2" xfId="16721" xr:uid="{00000000-0005-0000-0000-000041410000}"/>
    <cellStyle name="0_comodity_curve_for_6128 3 3 3 3" xfId="16722" xr:uid="{00000000-0005-0000-0000-000042410000}"/>
    <cellStyle name="0_comodity_curve_for_6128 3 3 3 3 2" xfId="16723" xr:uid="{00000000-0005-0000-0000-000043410000}"/>
    <cellStyle name="0_comodity_curve_for_6128 3 3 3 4" xfId="16724" xr:uid="{00000000-0005-0000-0000-000044410000}"/>
    <cellStyle name="0_comodity_curve_for_6128 3 3 4" xfId="16725" xr:uid="{00000000-0005-0000-0000-000045410000}"/>
    <cellStyle name="0_comodity_curve_for_6128 3 3 4 2" xfId="16726" xr:uid="{00000000-0005-0000-0000-000046410000}"/>
    <cellStyle name="0_comodity_curve_for_6128 3 3 4 2 2" xfId="16727" xr:uid="{00000000-0005-0000-0000-000047410000}"/>
    <cellStyle name="0_comodity_curve_for_6128 3 3 4 3" xfId="16728" xr:uid="{00000000-0005-0000-0000-000048410000}"/>
    <cellStyle name="0_comodity_curve_for_6128 3 3 4 3 2" xfId="16729" xr:uid="{00000000-0005-0000-0000-000049410000}"/>
    <cellStyle name="0_comodity_curve_for_6128 3 3 4 4" xfId="16730" xr:uid="{00000000-0005-0000-0000-00004A410000}"/>
    <cellStyle name="0_comodity_curve_for_6128 3 3 5" xfId="16731" xr:uid="{00000000-0005-0000-0000-00004B410000}"/>
    <cellStyle name="0_comodity_curve_for_6128 3 3 5 2" xfId="16732" xr:uid="{00000000-0005-0000-0000-00004C410000}"/>
    <cellStyle name="0_comodity_curve_for_6128 3 3 5 2 2" xfId="16733" xr:uid="{00000000-0005-0000-0000-00004D410000}"/>
    <cellStyle name="0_comodity_curve_for_6128 3 3 5 3" xfId="16734" xr:uid="{00000000-0005-0000-0000-00004E410000}"/>
    <cellStyle name="0_comodity_curve_for_6128 3 3 5 3 2" xfId="16735" xr:uid="{00000000-0005-0000-0000-00004F410000}"/>
    <cellStyle name="0_comodity_curve_for_6128 3 3 5 4" xfId="16736" xr:uid="{00000000-0005-0000-0000-000050410000}"/>
    <cellStyle name="0_comodity_curve_for_6128 3 3 6" xfId="16737" xr:uid="{00000000-0005-0000-0000-000051410000}"/>
    <cellStyle name="0_comodity_curve_for_6128 3 3 6 2" xfId="16738" xr:uid="{00000000-0005-0000-0000-000052410000}"/>
    <cellStyle name="0_comodity_curve_for_6128 3 3 7" xfId="16739" xr:uid="{00000000-0005-0000-0000-000053410000}"/>
    <cellStyle name="0_comodity_curve_for_6128 3 3 7 2" xfId="16740" xr:uid="{00000000-0005-0000-0000-000054410000}"/>
    <cellStyle name="0_comodity_curve_for_6128 3 3 8" xfId="16741" xr:uid="{00000000-0005-0000-0000-000055410000}"/>
    <cellStyle name="0_comodity_curve_for_6128 3 4" xfId="16742" xr:uid="{00000000-0005-0000-0000-000056410000}"/>
    <cellStyle name="0_comodity_curve_for_6128 3 4 2" xfId="16743" xr:uid="{00000000-0005-0000-0000-000057410000}"/>
    <cellStyle name="0_comodity_curve_for_6128 3 4 2 2" xfId="16744" xr:uid="{00000000-0005-0000-0000-000058410000}"/>
    <cellStyle name="0_comodity_curve_for_6128 3 4 2 2 2" xfId="16745" xr:uid="{00000000-0005-0000-0000-000059410000}"/>
    <cellStyle name="0_comodity_curve_for_6128 3 4 2 2 2 2" xfId="16746" xr:uid="{00000000-0005-0000-0000-00005A410000}"/>
    <cellStyle name="0_comodity_curve_for_6128 3 4 2 2 3" xfId="16747" xr:uid="{00000000-0005-0000-0000-00005B410000}"/>
    <cellStyle name="0_comodity_curve_for_6128 3 4 2 2 3 2" xfId="16748" xr:uid="{00000000-0005-0000-0000-00005C410000}"/>
    <cellStyle name="0_comodity_curve_for_6128 3 4 2 2 4" xfId="16749" xr:uid="{00000000-0005-0000-0000-00005D410000}"/>
    <cellStyle name="0_comodity_curve_for_6128 3 4 2 3" xfId="16750" xr:uid="{00000000-0005-0000-0000-00005E410000}"/>
    <cellStyle name="0_comodity_curve_for_6128 3 4 2 3 2" xfId="16751" xr:uid="{00000000-0005-0000-0000-00005F410000}"/>
    <cellStyle name="0_comodity_curve_for_6128 3 4 2 3 2 2" xfId="16752" xr:uid="{00000000-0005-0000-0000-000060410000}"/>
    <cellStyle name="0_comodity_curve_for_6128 3 4 2 3 3" xfId="16753" xr:uid="{00000000-0005-0000-0000-000061410000}"/>
    <cellStyle name="0_comodity_curve_for_6128 3 4 2 3 3 2" xfId="16754" xr:uid="{00000000-0005-0000-0000-000062410000}"/>
    <cellStyle name="0_comodity_curve_for_6128 3 4 2 3 4" xfId="16755" xr:uid="{00000000-0005-0000-0000-000063410000}"/>
    <cellStyle name="0_comodity_curve_for_6128 3 4 2 4" xfId="16756" xr:uid="{00000000-0005-0000-0000-000064410000}"/>
    <cellStyle name="0_comodity_curve_for_6128 3 4 2 4 2" xfId="16757" xr:uid="{00000000-0005-0000-0000-000065410000}"/>
    <cellStyle name="0_comodity_curve_for_6128 3 4 2 5" xfId="16758" xr:uid="{00000000-0005-0000-0000-000066410000}"/>
    <cellStyle name="0_comodity_curve_for_6128 3 4 2 5 2" xfId="16759" xr:uid="{00000000-0005-0000-0000-000067410000}"/>
    <cellStyle name="0_comodity_curve_for_6128 3 4 2 6" xfId="16760" xr:uid="{00000000-0005-0000-0000-000068410000}"/>
    <cellStyle name="0_comodity_curve_for_6128 3 4 3" xfId="16761" xr:uid="{00000000-0005-0000-0000-000069410000}"/>
    <cellStyle name="0_comodity_curve_for_6128 3 4 3 2" xfId="16762" xr:uid="{00000000-0005-0000-0000-00006A410000}"/>
    <cellStyle name="0_comodity_curve_for_6128 3 4 3 2 2" xfId="16763" xr:uid="{00000000-0005-0000-0000-00006B410000}"/>
    <cellStyle name="0_comodity_curve_for_6128 3 4 3 3" xfId="16764" xr:uid="{00000000-0005-0000-0000-00006C410000}"/>
    <cellStyle name="0_comodity_curve_for_6128 3 4 3 3 2" xfId="16765" xr:uid="{00000000-0005-0000-0000-00006D410000}"/>
    <cellStyle name="0_comodity_curve_for_6128 3 4 3 4" xfId="16766" xr:uid="{00000000-0005-0000-0000-00006E410000}"/>
    <cellStyle name="0_comodity_curve_for_6128 3 4 4" xfId="16767" xr:uid="{00000000-0005-0000-0000-00006F410000}"/>
    <cellStyle name="0_comodity_curve_for_6128 3 4 4 2" xfId="16768" xr:uid="{00000000-0005-0000-0000-000070410000}"/>
    <cellStyle name="0_comodity_curve_for_6128 3 4 4 2 2" xfId="16769" xr:uid="{00000000-0005-0000-0000-000071410000}"/>
    <cellStyle name="0_comodity_curve_for_6128 3 4 4 3" xfId="16770" xr:uid="{00000000-0005-0000-0000-000072410000}"/>
    <cellStyle name="0_comodity_curve_for_6128 3 4 4 3 2" xfId="16771" xr:uid="{00000000-0005-0000-0000-000073410000}"/>
    <cellStyle name="0_comodity_curve_for_6128 3 4 4 4" xfId="16772" xr:uid="{00000000-0005-0000-0000-000074410000}"/>
    <cellStyle name="0_comodity_curve_for_6128 3 4 5" xfId="16773" xr:uid="{00000000-0005-0000-0000-000075410000}"/>
    <cellStyle name="0_comodity_curve_for_6128 3 4 5 2" xfId="16774" xr:uid="{00000000-0005-0000-0000-000076410000}"/>
    <cellStyle name="0_comodity_curve_for_6128 3 4 5 2 2" xfId="16775" xr:uid="{00000000-0005-0000-0000-000077410000}"/>
    <cellStyle name="0_comodity_curve_for_6128 3 4 5 3" xfId="16776" xr:uid="{00000000-0005-0000-0000-000078410000}"/>
    <cellStyle name="0_comodity_curve_for_6128 3 4 5 3 2" xfId="16777" xr:uid="{00000000-0005-0000-0000-000079410000}"/>
    <cellStyle name="0_comodity_curve_for_6128 3 4 5 4" xfId="16778" xr:uid="{00000000-0005-0000-0000-00007A410000}"/>
    <cellStyle name="0_comodity_curve_for_6128 3 4 6" xfId="16779" xr:uid="{00000000-0005-0000-0000-00007B410000}"/>
    <cellStyle name="0_comodity_curve_for_6128 3 4 6 2" xfId="16780" xr:uid="{00000000-0005-0000-0000-00007C410000}"/>
    <cellStyle name="0_comodity_curve_for_6128 3 4 7" xfId="16781" xr:uid="{00000000-0005-0000-0000-00007D410000}"/>
    <cellStyle name="0_comodity_curve_for_6128 3 4 7 2" xfId="16782" xr:uid="{00000000-0005-0000-0000-00007E410000}"/>
    <cellStyle name="0_comodity_curve_for_6128 3 4 8" xfId="16783" xr:uid="{00000000-0005-0000-0000-00007F410000}"/>
    <cellStyle name="0_comodity_curve_for_6128 3 5" xfId="16784" xr:uid="{00000000-0005-0000-0000-000080410000}"/>
    <cellStyle name="0_comodity_curve_for_6128 3 5 2" xfId="16785" xr:uid="{00000000-0005-0000-0000-000081410000}"/>
    <cellStyle name="0_comodity_curve_for_6128 3 5 2 2" xfId="16786" xr:uid="{00000000-0005-0000-0000-000082410000}"/>
    <cellStyle name="0_comodity_curve_for_6128 3 5 2 2 2" xfId="16787" xr:uid="{00000000-0005-0000-0000-000083410000}"/>
    <cellStyle name="0_comodity_curve_for_6128 3 5 2 2 2 2" xfId="16788" xr:uid="{00000000-0005-0000-0000-000084410000}"/>
    <cellStyle name="0_comodity_curve_for_6128 3 5 2 2 3" xfId="16789" xr:uid="{00000000-0005-0000-0000-000085410000}"/>
    <cellStyle name="0_comodity_curve_for_6128 3 5 2 2 3 2" xfId="16790" xr:uid="{00000000-0005-0000-0000-000086410000}"/>
    <cellStyle name="0_comodity_curve_for_6128 3 5 2 2 4" xfId="16791" xr:uid="{00000000-0005-0000-0000-000087410000}"/>
    <cellStyle name="0_comodity_curve_for_6128 3 5 2 3" xfId="16792" xr:uid="{00000000-0005-0000-0000-000088410000}"/>
    <cellStyle name="0_comodity_curve_for_6128 3 5 2 3 2" xfId="16793" xr:uid="{00000000-0005-0000-0000-000089410000}"/>
    <cellStyle name="0_comodity_curve_for_6128 3 5 2 3 2 2" xfId="16794" xr:uid="{00000000-0005-0000-0000-00008A410000}"/>
    <cellStyle name="0_comodity_curve_for_6128 3 5 2 3 3" xfId="16795" xr:uid="{00000000-0005-0000-0000-00008B410000}"/>
    <cellStyle name="0_comodity_curve_for_6128 3 5 2 3 3 2" xfId="16796" xr:uid="{00000000-0005-0000-0000-00008C410000}"/>
    <cellStyle name="0_comodity_curve_for_6128 3 5 2 3 4" xfId="16797" xr:uid="{00000000-0005-0000-0000-00008D410000}"/>
    <cellStyle name="0_comodity_curve_for_6128 3 5 2 4" xfId="16798" xr:uid="{00000000-0005-0000-0000-00008E410000}"/>
    <cellStyle name="0_comodity_curve_for_6128 3 5 2 4 2" xfId="16799" xr:uid="{00000000-0005-0000-0000-00008F410000}"/>
    <cellStyle name="0_comodity_curve_for_6128 3 5 2 5" xfId="16800" xr:uid="{00000000-0005-0000-0000-000090410000}"/>
    <cellStyle name="0_comodity_curve_for_6128 3 5 2 5 2" xfId="16801" xr:uid="{00000000-0005-0000-0000-000091410000}"/>
    <cellStyle name="0_comodity_curve_for_6128 3 5 2 6" xfId="16802" xr:uid="{00000000-0005-0000-0000-000092410000}"/>
    <cellStyle name="0_comodity_curve_for_6128 3 5 3" xfId="16803" xr:uid="{00000000-0005-0000-0000-000093410000}"/>
    <cellStyle name="0_comodity_curve_for_6128 3 5 3 2" xfId="16804" xr:uid="{00000000-0005-0000-0000-000094410000}"/>
    <cellStyle name="0_comodity_curve_for_6128 3 5 3 2 2" xfId="16805" xr:uid="{00000000-0005-0000-0000-000095410000}"/>
    <cellStyle name="0_comodity_curve_for_6128 3 5 3 3" xfId="16806" xr:uid="{00000000-0005-0000-0000-000096410000}"/>
    <cellStyle name="0_comodity_curve_for_6128 3 5 3 3 2" xfId="16807" xr:uid="{00000000-0005-0000-0000-000097410000}"/>
    <cellStyle name="0_comodity_curve_for_6128 3 5 3 4" xfId="16808" xr:uid="{00000000-0005-0000-0000-000098410000}"/>
    <cellStyle name="0_comodity_curve_for_6128 3 5 4" xfId="16809" xr:uid="{00000000-0005-0000-0000-000099410000}"/>
    <cellStyle name="0_comodity_curve_for_6128 3 5 4 2" xfId="16810" xr:uid="{00000000-0005-0000-0000-00009A410000}"/>
    <cellStyle name="0_comodity_curve_for_6128 3 5 4 2 2" xfId="16811" xr:uid="{00000000-0005-0000-0000-00009B410000}"/>
    <cellStyle name="0_comodity_curve_for_6128 3 5 4 3" xfId="16812" xr:uid="{00000000-0005-0000-0000-00009C410000}"/>
    <cellStyle name="0_comodity_curve_for_6128 3 5 4 3 2" xfId="16813" xr:uid="{00000000-0005-0000-0000-00009D410000}"/>
    <cellStyle name="0_comodity_curve_for_6128 3 5 4 4" xfId="16814" xr:uid="{00000000-0005-0000-0000-00009E410000}"/>
    <cellStyle name="0_comodity_curve_for_6128 3 5 5" xfId="16815" xr:uid="{00000000-0005-0000-0000-00009F410000}"/>
    <cellStyle name="0_comodity_curve_for_6128 3 5 5 2" xfId="16816" xr:uid="{00000000-0005-0000-0000-0000A0410000}"/>
    <cellStyle name="0_comodity_curve_for_6128 3 5 5 2 2" xfId="16817" xr:uid="{00000000-0005-0000-0000-0000A1410000}"/>
    <cellStyle name="0_comodity_curve_for_6128 3 5 5 3" xfId="16818" xr:uid="{00000000-0005-0000-0000-0000A2410000}"/>
    <cellStyle name="0_comodity_curve_for_6128 3 5 5 3 2" xfId="16819" xr:uid="{00000000-0005-0000-0000-0000A3410000}"/>
    <cellStyle name="0_comodity_curve_for_6128 3 5 5 4" xfId="16820" xr:uid="{00000000-0005-0000-0000-0000A4410000}"/>
    <cellStyle name="0_comodity_curve_for_6128 3 5 6" xfId="16821" xr:uid="{00000000-0005-0000-0000-0000A5410000}"/>
    <cellStyle name="0_comodity_curve_for_6128 3 5 6 2" xfId="16822" xr:uid="{00000000-0005-0000-0000-0000A6410000}"/>
    <cellStyle name="0_comodity_curve_for_6128 3 5 7" xfId="16823" xr:uid="{00000000-0005-0000-0000-0000A7410000}"/>
    <cellStyle name="0_comodity_curve_for_6128 3 5 7 2" xfId="16824" xr:uid="{00000000-0005-0000-0000-0000A8410000}"/>
    <cellStyle name="0_comodity_curve_for_6128 3 5 8" xfId="16825" xr:uid="{00000000-0005-0000-0000-0000A9410000}"/>
    <cellStyle name="0_comodity_curve_for_6128 3 6" xfId="16826" xr:uid="{00000000-0005-0000-0000-0000AA410000}"/>
    <cellStyle name="0_comodity_curve_for_6128 3 6 2" xfId="16827" xr:uid="{00000000-0005-0000-0000-0000AB410000}"/>
    <cellStyle name="0_comodity_curve_for_6128 3 6 2 2" xfId="16828" xr:uid="{00000000-0005-0000-0000-0000AC410000}"/>
    <cellStyle name="0_comodity_curve_for_6128 3 6 2 2 2" xfId="16829" xr:uid="{00000000-0005-0000-0000-0000AD410000}"/>
    <cellStyle name="0_comodity_curve_for_6128 3 6 2 2 2 2" xfId="16830" xr:uid="{00000000-0005-0000-0000-0000AE410000}"/>
    <cellStyle name="0_comodity_curve_for_6128 3 6 2 2 3" xfId="16831" xr:uid="{00000000-0005-0000-0000-0000AF410000}"/>
    <cellStyle name="0_comodity_curve_for_6128 3 6 2 2 3 2" xfId="16832" xr:uid="{00000000-0005-0000-0000-0000B0410000}"/>
    <cellStyle name="0_comodity_curve_for_6128 3 6 2 2 4" xfId="16833" xr:uid="{00000000-0005-0000-0000-0000B1410000}"/>
    <cellStyle name="0_comodity_curve_for_6128 3 6 2 3" xfId="16834" xr:uid="{00000000-0005-0000-0000-0000B2410000}"/>
    <cellStyle name="0_comodity_curve_for_6128 3 6 2 3 2" xfId="16835" xr:uid="{00000000-0005-0000-0000-0000B3410000}"/>
    <cellStyle name="0_comodity_curve_for_6128 3 6 2 3 2 2" xfId="16836" xr:uid="{00000000-0005-0000-0000-0000B4410000}"/>
    <cellStyle name="0_comodity_curve_for_6128 3 6 2 3 3" xfId="16837" xr:uid="{00000000-0005-0000-0000-0000B5410000}"/>
    <cellStyle name="0_comodity_curve_for_6128 3 6 2 3 3 2" xfId="16838" xr:uid="{00000000-0005-0000-0000-0000B6410000}"/>
    <cellStyle name="0_comodity_curve_for_6128 3 6 2 3 4" xfId="16839" xr:uid="{00000000-0005-0000-0000-0000B7410000}"/>
    <cellStyle name="0_comodity_curve_for_6128 3 6 2 4" xfId="16840" xr:uid="{00000000-0005-0000-0000-0000B8410000}"/>
    <cellStyle name="0_comodity_curve_for_6128 3 6 2 4 2" xfId="16841" xr:uid="{00000000-0005-0000-0000-0000B9410000}"/>
    <cellStyle name="0_comodity_curve_for_6128 3 6 2 5" xfId="16842" xr:uid="{00000000-0005-0000-0000-0000BA410000}"/>
    <cellStyle name="0_comodity_curve_for_6128 3 6 2 5 2" xfId="16843" xr:uid="{00000000-0005-0000-0000-0000BB410000}"/>
    <cellStyle name="0_comodity_curve_for_6128 3 6 2 6" xfId="16844" xr:uid="{00000000-0005-0000-0000-0000BC410000}"/>
    <cellStyle name="0_comodity_curve_for_6128 3 6 3" xfId="16845" xr:uid="{00000000-0005-0000-0000-0000BD410000}"/>
    <cellStyle name="0_comodity_curve_for_6128 3 6 3 2" xfId="16846" xr:uid="{00000000-0005-0000-0000-0000BE410000}"/>
    <cellStyle name="0_comodity_curve_for_6128 3 6 3 2 2" xfId="16847" xr:uid="{00000000-0005-0000-0000-0000BF410000}"/>
    <cellStyle name="0_comodity_curve_for_6128 3 6 3 3" xfId="16848" xr:uid="{00000000-0005-0000-0000-0000C0410000}"/>
    <cellStyle name="0_comodity_curve_for_6128 3 6 3 3 2" xfId="16849" xr:uid="{00000000-0005-0000-0000-0000C1410000}"/>
    <cellStyle name="0_comodity_curve_for_6128 3 6 3 4" xfId="16850" xr:uid="{00000000-0005-0000-0000-0000C2410000}"/>
    <cellStyle name="0_comodity_curve_for_6128 3 6 4" xfId="16851" xr:uid="{00000000-0005-0000-0000-0000C3410000}"/>
    <cellStyle name="0_comodity_curve_for_6128 3 6 4 2" xfId="16852" xr:uid="{00000000-0005-0000-0000-0000C4410000}"/>
    <cellStyle name="0_comodity_curve_for_6128 3 6 4 2 2" xfId="16853" xr:uid="{00000000-0005-0000-0000-0000C5410000}"/>
    <cellStyle name="0_comodity_curve_for_6128 3 6 4 3" xfId="16854" xr:uid="{00000000-0005-0000-0000-0000C6410000}"/>
    <cellStyle name="0_comodity_curve_for_6128 3 6 4 3 2" xfId="16855" xr:uid="{00000000-0005-0000-0000-0000C7410000}"/>
    <cellStyle name="0_comodity_curve_for_6128 3 6 4 4" xfId="16856" xr:uid="{00000000-0005-0000-0000-0000C8410000}"/>
    <cellStyle name="0_comodity_curve_for_6128 3 6 5" xfId="16857" xr:uid="{00000000-0005-0000-0000-0000C9410000}"/>
    <cellStyle name="0_comodity_curve_for_6128 3 6 5 2" xfId="16858" xr:uid="{00000000-0005-0000-0000-0000CA410000}"/>
    <cellStyle name="0_comodity_curve_for_6128 3 6 5 2 2" xfId="16859" xr:uid="{00000000-0005-0000-0000-0000CB410000}"/>
    <cellStyle name="0_comodity_curve_for_6128 3 6 5 3" xfId="16860" xr:uid="{00000000-0005-0000-0000-0000CC410000}"/>
    <cellStyle name="0_comodity_curve_for_6128 3 6 5 3 2" xfId="16861" xr:uid="{00000000-0005-0000-0000-0000CD410000}"/>
    <cellStyle name="0_comodity_curve_for_6128 3 6 5 4" xfId="16862" xr:uid="{00000000-0005-0000-0000-0000CE410000}"/>
    <cellStyle name="0_comodity_curve_for_6128 3 6 6" xfId="16863" xr:uid="{00000000-0005-0000-0000-0000CF410000}"/>
    <cellStyle name="0_comodity_curve_for_6128 3 6 6 2" xfId="16864" xr:uid="{00000000-0005-0000-0000-0000D0410000}"/>
    <cellStyle name="0_comodity_curve_for_6128 3 6 7" xfId="16865" xr:uid="{00000000-0005-0000-0000-0000D1410000}"/>
    <cellStyle name="0_comodity_curve_for_6128 3 6 7 2" xfId="16866" xr:uid="{00000000-0005-0000-0000-0000D2410000}"/>
    <cellStyle name="0_comodity_curve_for_6128 3 6 8" xfId="16867" xr:uid="{00000000-0005-0000-0000-0000D3410000}"/>
    <cellStyle name="0_comodity_curve_for_6128 3 7" xfId="16868" xr:uid="{00000000-0005-0000-0000-0000D4410000}"/>
    <cellStyle name="0_comodity_curve_for_6128 3 7 2" xfId="16869" xr:uid="{00000000-0005-0000-0000-0000D5410000}"/>
    <cellStyle name="0_comodity_curve_for_6128 3 7 2 2" xfId="16870" xr:uid="{00000000-0005-0000-0000-0000D6410000}"/>
    <cellStyle name="0_comodity_curve_for_6128 3 7 2 2 2" xfId="16871" xr:uid="{00000000-0005-0000-0000-0000D7410000}"/>
    <cellStyle name="0_comodity_curve_for_6128 3 7 2 3" xfId="16872" xr:uid="{00000000-0005-0000-0000-0000D8410000}"/>
    <cellStyle name="0_comodity_curve_for_6128 3 7 2 3 2" xfId="16873" xr:uid="{00000000-0005-0000-0000-0000D9410000}"/>
    <cellStyle name="0_comodity_curve_for_6128 3 7 2 4" xfId="16874" xr:uid="{00000000-0005-0000-0000-0000DA410000}"/>
    <cellStyle name="0_comodity_curve_for_6128 3 7 3" xfId="16875" xr:uid="{00000000-0005-0000-0000-0000DB410000}"/>
    <cellStyle name="0_comodity_curve_for_6128 3 7 3 2" xfId="16876" xr:uid="{00000000-0005-0000-0000-0000DC410000}"/>
    <cellStyle name="0_comodity_curve_for_6128 3 7 3 2 2" xfId="16877" xr:uid="{00000000-0005-0000-0000-0000DD410000}"/>
    <cellStyle name="0_comodity_curve_for_6128 3 7 3 3" xfId="16878" xr:uid="{00000000-0005-0000-0000-0000DE410000}"/>
    <cellStyle name="0_comodity_curve_for_6128 3 7 3 3 2" xfId="16879" xr:uid="{00000000-0005-0000-0000-0000DF410000}"/>
    <cellStyle name="0_comodity_curve_for_6128 3 7 3 4" xfId="16880" xr:uid="{00000000-0005-0000-0000-0000E0410000}"/>
    <cellStyle name="0_comodity_curve_for_6128 3 7 4" xfId="16881" xr:uid="{00000000-0005-0000-0000-0000E1410000}"/>
    <cellStyle name="0_comodity_curve_for_6128 3 7 4 2" xfId="16882" xr:uid="{00000000-0005-0000-0000-0000E2410000}"/>
    <cellStyle name="0_comodity_curve_for_6128 3 7 5" xfId="16883" xr:uid="{00000000-0005-0000-0000-0000E3410000}"/>
    <cellStyle name="0_comodity_curve_for_6128 3 7 5 2" xfId="16884" xr:uid="{00000000-0005-0000-0000-0000E4410000}"/>
    <cellStyle name="0_comodity_curve_for_6128 3 7 6" xfId="16885" xr:uid="{00000000-0005-0000-0000-0000E5410000}"/>
    <cellStyle name="0_comodity_curve_for_6128 3 8" xfId="16886" xr:uid="{00000000-0005-0000-0000-0000E6410000}"/>
    <cellStyle name="0_comodity_curve_for_6128 3 8 2" xfId="16887" xr:uid="{00000000-0005-0000-0000-0000E7410000}"/>
    <cellStyle name="0_comodity_curve_for_6128 3 8 2 2" xfId="16888" xr:uid="{00000000-0005-0000-0000-0000E8410000}"/>
    <cellStyle name="0_comodity_curve_for_6128 3 8 3" xfId="16889" xr:uid="{00000000-0005-0000-0000-0000E9410000}"/>
    <cellStyle name="0_comodity_curve_for_6128 3 8 3 2" xfId="16890" xr:uid="{00000000-0005-0000-0000-0000EA410000}"/>
    <cellStyle name="0_comodity_curve_for_6128 3 8 4" xfId="16891" xr:uid="{00000000-0005-0000-0000-0000EB410000}"/>
    <cellStyle name="0_comodity_curve_for_6128 3 9" xfId="16892" xr:uid="{00000000-0005-0000-0000-0000EC410000}"/>
    <cellStyle name="0_comodity_curve_for_6128 3 9 2" xfId="16893" xr:uid="{00000000-0005-0000-0000-0000ED410000}"/>
    <cellStyle name="0_comodity_curve_for_6128 3 9 2 2" xfId="16894" xr:uid="{00000000-0005-0000-0000-0000EE410000}"/>
    <cellStyle name="0_comodity_curve_for_6128 3 9 3" xfId="16895" xr:uid="{00000000-0005-0000-0000-0000EF410000}"/>
    <cellStyle name="0_comodity_curve_for_6128 3 9 3 2" xfId="16896" xr:uid="{00000000-0005-0000-0000-0000F0410000}"/>
    <cellStyle name="0_comodity_curve_for_6128 3 9 4" xfId="16897" xr:uid="{00000000-0005-0000-0000-0000F1410000}"/>
    <cellStyle name="0_comodity_curve_for_6128 30" xfId="16898" xr:uid="{00000000-0005-0000-0000-0000F2410000}"/>
    <cellStyle name="0_comodity_curve_for_6128 31" xfId="16899" xr:uid="{00000000-0005-0000-0000-0000F3410000}"/>
    <cellStyle name="0_comodity_curve_for_6128 32" xfId="16900" xr:uid="{00000000-0005-0000-0000-0000F4410000}"/>
    <cellStyle name="0_comodity_curve_for_6128 33" xfId="16901" xr:uid="{00000000-0005-0000-0000-0000F5410000}"/>
    <cellStyle name="0_comodity_curve_for_6128 34" xfId="16902" xr:uid="{00000000-0005-0000-0000-0000F6410000}"/>
    <cellStyle name="0_comodity_curve_for_6128 35" xfId="16903" xr:uid="{00000000-0005-0000-0000-0000F7410000}"/>
    <cellStyle name="0_comodity_curve_for_6128 36" xfId="16904" xr:uid="{00000000-0005-0000-0000-0000F8410000}"/>
    <cellStyle name="0_comodity_curve_for_6128 37" xfId="16905" xr:uid="{00000000-0005-0000-0000-0000F9410000}"/>
    <cellStyle name="0_comodity_curve_for_6128 38" xfId="16906" xr:uid="{00000000-0005-0000-0000-0000FA410000}"/>
    <cellStyle name="0_comodity_curve_for_6128 39" xfId="16907" xr:uid="{00000000-0005-0000-0000-0000FB410000}"/>
    <cellStyle name="0_comodity_curve_for_6128 4" xfId="16908" xr:uid="{00000000-0005-0000-0000-0000FC410000}"/>
    <cellStyle name="0_comodity_curve_for_6128 4 10" xfId="16909" xr:uid="{00000000-0005-0000-0000-0000FD410000}"/>
    <cellStyle name="0_comodity_curve_for_6128 4 10 2" xfId="16910" xr:uid="{00000000-0005-0000-0000-0000FE410000}"/>
    <cellStyle name="0_comodity_curve_for_6128 4 10 2 2" xfId="16911" xr:uid="{00000000-0005-0000-0000-0000FF410000}"/>
    <cellStyle name="0_comodity_curve_for_6128 4 10 3" xfId="16912" xr:uid="{00000000-0005-0000-0000-000000420000}"/>
    <cellStyle name="0_comodity_curve_for_6128 4 10 3 2" xfId="16913" xr:uid="{00000000-0005-0000-0000-000001420000}"/>
    <cellStyle name="0_comodity_curve_for_6128 4 10 4" xfId="16914" xr:uid="{00000000-0005-0000-0000-000002420000}"/>
    <cellStyle name="0_comodity_curve_for_6128 4 11" xfId="16915" xr:uid="{00000000-0005-0000-0000-000003420000}"/>
    <cellStyle name="0_comodity_curve_for_6128 4 11 2" xfId="16916" xr:uid="{00000000-0005-0000-0000-000004420000}"/>
    <cellStyle name="0_comodity_curve_for_6128 4 12" xfId="16917" xr:uid="{00000000-0005-0000-0000-000005420000}"/>
    <cellStyle name="0_comodity_curve_for_6128 4 12 2" xfId="16918" xr:uid="{00000000-0005-0000-0000-000006420000}"/>
    <cellStyle name="0_comodity_curve_for_6128 4 13" xfId="16919" xr:uid="{00000000-0005-0000-0000-000007420000}"/>
    <cellStyle name="0_comodity_curve_for_6128 4 14" xfId="16920" xr:uid="{00000000-0005-0000-0000-000008420000}"/>
    <cellStyle name="0_comodity_curve_for_6128 4 2" xfId="16921" xr:uid="{00000000-0005-0000-0000-000009420000}"/>
    <cellStyle name="0_comodity_curve_for_6128 4 2 2" xfId="16922" xr:uid="{00000000-0005-0000-0000-00000A420000}"/>
    <cellStyle name="0_comodity_curve_for_6128 4 2 2 2" xfId="16923" xr:uid="{00000000-0005-0000-0000-00000B420000}"/>
    <cellStyle name="0_comodity_curve_for_6128 4 2 2 2 2" xfId="16924" xr:uid="{00000000-0005-0000-0000-00000C420000}"/>
    <cellStyle name="0_comodity_curve_for_6128 4 2 2 2 2 2" xfId="16925" xr:uid="{00000000-0005-0000-0000-00000D420000}"/>
    <cellStyle name="0_comodity_curve_for_6128 4 2 2 2 3" xfId="16926" xr:uid="{00000000-0005-0000-0000-00000E420000}"/>
    <cellStyle name="0_comodity_curve_for_6128 4 2 2 2 3 2" xfId="16927" xr:uid="{00000000-0005-0000-0000-00000F420000}"/>
    <cellStyle name="0_comodity_curve_for_6128 4 2 2 2 4" xfId="16928" xr:uid="{00000000-0005-0000-0000-000010420000}"/>
    <cellStyle name="0_comodity_curve_for_6128 4 2 2 3" xfId="16929" xr:uid="{00000000-0005-0000-0000-000011420000}"/>
    <cellStyle name="0_comodity_curve_for_6128 4 2 2 3 2" xfId="16930" xr:uid="{00000000-0005-0000-0000-000012420000}"/>
    <cellStyle name="0_comodity_curve_for_6128 4 2 2 3 2 2" xfId="16931" xr:uid="{00000000-0005-0000-0000-000013420000}"/>
    <cellStyle name="0_comodity_curve_for_6128 4 2 2 3 3" xfId="16932" xr:uid="{00000000-0005-0000-0000-000014420000}"/>
    <cellStyle name="0_comodity_curve_for_6128 4 2 2 3 3 2" xfId="16933" xr:uid="{00000000-0005-0000-0000-000015420000}"/>
    <cellStyle name="0_comodity_curve_for_6128 4 2 2 3 4" xfId="16934" xr:uid="{00000000-0005-0000-0000-000016420000}"/>
    <cellStyle name="0_comodity_curve_for_6128 4 2 2 4" xfId="16935" xr:uid="{00000000-0005-0000-0000-000017420000}"/>
    <cellStyle name="0_comodity_curve_for_6128 4 2 2 4 2" xfId="16936" xr:uid="{00000000-0005-0000-0000-000018420000}"/>
    <cellStyle name="0_comodity_curve_for_6128 4 2 2 5" xfId="16937" xr:uid="{00000000-0005-0000-0000-000019420000}"/>
    <cellStyle name="0_comodity_curve_for_6128 4 2 2 5 2" xfId="16938" xr:uid="{00000000-0005-0000-0000-00001A420000}"/>
    <cellStyle name="0_comodity_curve_for_6128 4 2 2 6" xfId="16939" xr:uid="{00000000-0005-0000-0000-00001B420000}"/>
    <cellStyle name="0_comodity_curve_for_6128 4 2 3" xfId="16940" xr:uid="{00000000-0005-0000-0000-00001C420000}"/>
    <cellStyle name="0_comodity_curve_for_6128 4 2 3 2" xfId="16941" xr:uid="{00000000-0005-0000-0000-00001D420000}"/>
    <cellStyle name="0_comodity_curve_for_6128 4 2 3 2 2" xfId="16942" xr:uid="{00000000-0005-0000-0000-00001E420000}"/>
    <cellStyle name="0_comodity_curve_for_6128 4 2 3 3" xfId="16943" xr:uid="{00000000-0005-0000-0000-00001F420000}"/>
    <cellStyle name="0_comodity_curve_for_6128 4 2 3 3 2" xfId="16944" xr:uid="{00000000-0005-0000-0000-000020420000}"/>
    <cellStyle name="0_comodity_curve_for_6128 4 2 3 4" xfId="16945" xr:uid="{00000000-0005-0000-0000-000021420000}"/>
    <cellStyle name="0_comodity_curve_for_6128 4 2 4" xfId="16946" xr:uid="{00000000-0005-0000-0000-000022420000}"/>
    <cellStyle name="0_comodity_curve_for_6128 4 2 4 2" xfId="16947" xr:uid="{00000000-0005-0000-0000-000023420000}"/>
    <cellStyle name="0_comodity_curve_for_6128 4 2 4 2 2" xfId="16948" xr:uid="{00000000-0005-0000-0000-000024420000}"/>
    <cellStyle name="0_comodity_curve_for_6128 4 2 4 3" xfId="16949" xr:uid="{00000000-0005-0000-0000-000025420000}"/>
    <cellStyle name="0_comodity_curve_for_6128 4 2 4 3 2" xfId="16950" xr:uid="{00000000-0005-0000-0000-000026420000}"/>
    <cellStyle name="0_comodity_curve_for_6128 4 2 4 4" xfId="16951" xr:uid="{00000000-0005-0000-0000-000027420000}"/>
    <cellStyle name="0_comodity_curve_for_6128 4 2 5" xfId="16952" xr:uid="{00000000-0005-0000-0000-000028420000}"/>
    <cellStyle name="0_comodity_curve_for_6128 4 2 5 2" xfId="16953" xr:uid="{00000000-0005-0000-0000-000029420000}"/>
    <cellStyle name="0_comodity_curve_for_6128 4 2 5 2 2" xfId="16954" xr:uid="{00000000-0005-0000-0000-00002A420000}"/>
    <cellStyle name="0_comodity_curve_for_6128 4 2 5 3" xfId="16955" xr:uid="{00000000-0005-0000-0000-00002B420000}"/>
    <cellStyle name="0_comodity_curve_for_6128 4 2 5 3 2" xfId="16956" xr:uid="{00000000-0005-0000-0000-00002C420000}"/>
    <cellStyle name="0_comodity_curve_for_6128 4 2 5 4" xfId="16957" xr:uid="{00000000-0005-0000-0000-00002D420000}"/>
    <cellStyle name="0_comodity_curve_for_6128 4 2 6" xfId="16958" xr:uid="{00000000-0005-0000-0000-00002E420000}"/>
    <cellStyle name="0_comodity_curve_for_6128 4 2 6 2" xfId="16959" xr:uid="{00000000-0005-0000-0000-00002F420000}"/>
    <cellStyle name="0_comodity_curve_for_6128 4 2 7" xfId="16960" xr:uid="{00000000-0005-0000-0000-000030420000}"/>
    <cellStyle name="0_comodity_curve_for_6128 4 2 7 2" xfId="16961" xr:uid="{00000000-0005-0000-0000-000031420000}"/>
    <cellStyle name="0_comodity_curve_for_6128 4 2 8" xfId="16962" xr:uid="{00000000-0005-0000-0000-000032420000}"/>
    <cellStyle name="0_comodity_curve_for_6128 4 3" xfId="16963" xr:uid="{00000000-0005-0000-0000-000033420000}"/>
    <cellStyle name="0_comodity_curve_for_6128 4 3 2" xfId="16964" xr:uid="{00000000-0005-0000-0000-000034420000}"/>
    <cellStyle name="0_comodity_curve_for_6128 4 3 2 2" xfId="16965" xr:uid="{00000000-0005-0000-0000-000035420000}"/>
    <cellStyle name="0_comodity_curve_for_6128 4 3 2 2 2" xfId="16966" xr:uid="{00000000-0005-0000-0000-000036420000}"/>
    <cellStyle name="0_comodity_curve_for_6128 4 3 2 2 2 2" xfId="16967" xr:uid="{00000000-0005-0000-0000-000037420000}"/>
    <cellStyle name="0_comodity_curve_for_6128 4 3 2 2 3" xfId="16968" xr:uid="{00000000-0005-0000-0000-000038420000}"/>
    <cellStyle name="0_comodity_curve_for_6128 4 3 2 2 3 2" xfId="16969" xr:uid="{00000000-0005-0000-0000-000039420000}"/>
    <cellStyle name="0_comodity_curve_for_6128 4 3 2 2 4" xfId="16970" xr:uid="{00000000-0005-0000-0000-00003A420000}"/>
    <cellStyle name="0_comodity_curve_for_6128 4 3 2 3" xfId="16971" xr:uid="{00000000-0005-0000-0000-00003B420000}"/>
    <cellStyle name="0_comodity_curve_for_6128 4 3 2 3 2" xfId="16972" xr:uid="{00000000-0005-0000-0000-00003C420000}"/>
    <cellStyle name="0_comodity_curve_for_6128 4 3 2 3 2 2" xfId="16973" xr:uid="{00000000-0005-0000-0000-00003D420000}"/>
    <cellStyle name="0_comodity_curve_for_6128 4 3 2 3 3" xfId="16974" xr:uid="{00000000-0005-0000-0000-00003E420000}"/>
    <cellStyle name="0_comodity_curve_for_6128 4 3 2 3 3 2" xfId="16975" xr:uid="{00000000-0005-0000-0000-00003F420000}"/>
    <cellStyle name="0_comodity_curve_for_6128 4 3 2 3 4" xfId="16976" xr:uid="{00000000-0005-0000-0000-000040420000}"/>
    <cellStyle name="0_comodity_curve_for_6128 4 3 2 4" xfId="16977" xr:uid="{00000000-0005-0000-0000-000041420000}"/>
    <cellStyle name="0_comodity_curve_for_6128 4 3 2 4 2" xfId="16978" xr:uid="{00000000-0005-0000-0000-000042420000}"/>
    <cellStyle name="0_comodity_curve_for_6128 4 3 2 5" xfId="16979" xr:uid="{00000000-0005-0000-0000-000043420000}"/>
    <cellStyle name="0_comodity_curve_for_6128 4 3 2 5 2" xfId="16980" xr:uid="{00000000-0005-0000-0000-000044420000}"/>
    <cellStyle name="0_comodity_curve_for_6128 4 3 2 6" xfId="16981" xr:uid="{00000000-0005-0000-0000-000045420000}"/>
    <cellStyle name="0_comodity_curve_for_6128 4 3 3" xfId="16982" xr:uid="{00000000-0005-0000-0000-000046420000}"/>
    <cellStyle name="0_comodity_curve_for_6128 4 3 3 2" xfId="16983" xr:uid="{00000000-0005-0000-0000-000047420000}"/>
    <cellStyle name="0_comodity_curve_for_6128 4 3 3 2 2" xfId="16984" xr:uid="{00000000-0005-0000-0000-000048420000}"/>
    <cellStyle name="0_comodity_curve_for_6128 4 3 3 3" xfId="16985" xr:uid="{00000000-0005-0000-0000-000049420000}"/>
    <cellStyle name="0_comodity_curve_for_6128 4 3 3 3 2" xfId="16986" xr:uid="{00000000-0005-0000-0000-00004A420000}"/>
    <cellStyle name="0_comodity_curve_for_6128 4 3 3 4" xfId="16987" xr:uid="{00000000-0005-0000-0000-00004B420000}"/>
    <cellStyle name="0_comodity_curve_for_6128 4 3 4" xfId="16988" xr:uid="{00000000-0005-0000-0000-00004C420000}"/>
    <cellStyle name="0_comodity_curve_for_6128 4 3 4 2" xfId="16989" xr:uid="{00000000-0005-0000-0000-00004D420000}"/>
    <cellStyle name="0_comodity_curve_for_6128 4 3 4 2 2" xfId="16990" xr:uid="{00000000-0005-0000-0000-00004E420000}"/>
    <cellStyle name="0_comodity_curve_for_6128 4 3 4 3" xfId="16991" xr:uid="{00000000-0005-0000-0000-00004F420000}"/>
    <cellStyle name="0_comodity_curve_for_6128 4 3 4 3 2" xfId="16992" xr:uid="{00000000-0005-0000-0000-000050420000}"/>
    <cellStyle name="0_comodity_curve_for_6128 4 3 4 4" xfId="16993" xr:uid="{00000000-0005-0000-0000-000051420000}"/>
    <cellStyle name="0_comodity_curve_for_6128 4 3 5" xfId="16994" xr:uid="{00000000-0005-0000-0000-000052420000}"/>
    <cellStyle name="0_comodity_curve_for_6128 4 3 5 2" xfId="16995" xr:uid="{00000000-0005-0000-0000-000053420000}"/>
    <cellStyle name="0_comodity_curve_for_6128 4 3 5 2 2" xfId="16996" xr:uid="{00000000-0005-0000-0000-000054420000}"/>
    <cellStyle name="0_comodity_curve_for_6128 4 3 5 3" xfId="16997" xr:uid="{00000000-0005-0000-0000-000055420000}"/>
    <cellStyle name="0_comodity_curve_for_6128 4 3 5 3 2" xfId="16998" xr:uid="{00000000-0005-0000-0000-000056420000}"/>
    <cellStyle name="0_comodity_curve_for_6128 4 3 5 4" xfId="16999" xr:uid="{00000000-0005-0000-0000-000057420000}"/>
    <cellStyle name="0_comodity_curve_for_6128 4 3 6" xfId="17000" xr:uid="{00000000-0005-0000-0000-000058420000}"/>
    <cellStyle name="0_comodity_curve_for_6128 4 3 6 2" xfId="17001" xr:uid="{00000000-0005-0000-0000-000059420000}"/>
    <cellStyle name="0_comodity_curve_for_6128 4 3 7" xfId="17002" xr:uid="{00000000-0005-0000-0000-00005A420000}"/>
    <cellStyle name="0_comodity_curve_for_6128 4 3 7 2" xfId="17003" xr:uid="{00000000-0005-0000-0000-00005B420000}"/>
    <cellStyle name="0_comodity_curve_for_6128 4 3 8" xfId="17004" xr:uid="{00000000-0005-0000-0000-00005C420000}"/>
    <cellStyle name="0_comodity_curve_for_6128 4 4" xfId="17005" xr:uid="{00000000-0005-0000-0000-00005D420000}"/>
    <cellStyle name="0_comodity_curve_for_6128 4 4 2" xfId="17006" xr:uid="{00000000-0005-0000-0000-00005E420000}"/>
    <cellStyle name="0_comodity_curve_for_6128 4 4 2 2" xfId="17007" xr:uid="{00000000-0005-0000-0000-00005F420000}"/>
    <cellStyle name="0_comodity_curve_for_6128 4 4 2 2 2" xfId="17008" xr:uid="{00000000-0005-0000-0000-000060420000}"/>
    <cellStyle name="0_comodity_curve_for_6128 4 4 2 2 2 2" xfId="17009" xr:uid="{00000000-0005-0000-0000-000061420000}"/>
    <cellStyle name="0_comodity_curve_for_6128 4 4 2 2 3" xfId="17010" xr:uid="{00000000-0005-0000-0000-000062420000}"/>
    <cellStyle name="0_comodity_curve_for_6128 4 4 2 2 3 2" xfId="17011" xr:uid="{00000000-0005-0000-0000-000063420000}"/>
    <cellStyle name="0_comodity_curve_for_6128 4 4 2 2 4" xfId="17012" xr:uid="{00000000-0005-0000-0000-000064420000}"/>
    <cellStyle name="0_comodity_curve_for_6128 4 4 2 3" xfId="17013" xr:uid="{00000000-0005-0000-0000-000065420000}"/>
    <cellStyle name="0_comodity_curve_for_6128 4 4 2 3 2" xfId="17014" xr:uid="{00000000-0005-0000-0000-000066420000}"/>
    <cellStyle name="0_comodity_curve_for_6128 4 4 2 3 2 2" xfId="17015" xr:uid="{00000000-0005-0000-0000-000067420000}"/>
    <cellStyle name="0_comodity_curve_for_6128 4 4 2 3 3" xfId="17016" xr:uid="{00000000-0005-0000-0000-000068420000}"/>
    <cellStyle name="0_comodity_curve_for_6128 4 4 2 3 3 2" xfId="17017" xr:uid="{00000000-0005-0000-0000-000069420000}"/>
    <cellStyle name="0_comodity_curve_for_6128 4 4 2 3 4" xfId="17018" xr:uid="{00000000-0005-0000-0000-00006A420000}"/>
    <cellStyle name="0_comodity_curve_for_6128 4 4 2 4" xfId="17019" xr:uid="{00000000-0005-0000-0000-00006B420000}"/>
    <cellStyle name="0_comodity_curve_for_6128 4 4 2 4 2" xfId="17020" xr:uid="{00000000-0005-0000-0000-00006C420000}"/>
    <cellStyle name="0_comodity_curve_for_6128 4 4 2 5" xfId="17021" xr:uid="{00000000-0005-0000-0000-00006D420000}"/>
    <cellStyle name="0_comodity_curve_for_6128 4 4 2 5 2" xfId="17022" xr:uid="{00000000-0005-0000-0000-00006E420000}"/>
    <cellStyle name="0_comodity_curve_for_6128 4 4 2 6" xfId="17023" xr:uid="{00000000-0005-0000-0000-00006F420000}"/>
    <cellStyle name="0_comodity_curve_for_6128 4 4 3" xfId="17024" xr:uid="{00000000-0005-0000-0000-000070420000}"/>
    <cellStyle name="0_comodity_curve_for_6128 4 4 3 2" xfId="17025" xr:uid="{00000000-0005-0000-0000-000071420000}"/>
    <cellStyle name="0_comodity_curve_for_6128 4 4 3 2 2" xfId="17026" xr:uid="{00000000-0005-0000-0000-000072420000}"/>
    <cellStyle name="0_comodity_curve_for_6128 4 4 3 3" xfId="17027" xr:uid="{00000000-0005-0000-0000-000073420000}"/>
    <cellStyle name="0_comodity_curve_for_6128 4 4 3 3 2" xfId="17028" xr:uid="{00000000-0005-0000-0000-000074420000}"/>
    <cellStyle name="0_comodity_curve_for_6128 4 4 3 4" xfId="17029" xr:uid="{00000000-0005-0000-0000-000075420000}"/>
    <cellStyle name="0_comodity_curve_for_6128 4 4 4" xfId="17030" xr:uid="{00000000-0005-0000-0000-000076420000}"/>
    <cellStyle name="0_comodity_curve_for_6128 4 4 4 2" xfId="17031" xr:uid="{00000000-0005-0000-0000-000077420000}"/>
    <cellStyle name="0_comodity_curve_for_6128 4 4 4 2 2" xfId="17032" xr:uid="{00000000-0005-0000-0000-000078420000}"/>
    <cellStyle name="0_comodity_curve_for_6128 4 4 4 3" xfId="17033" xr:uid="{00000000-0005-0000-0000-000079420000}"/>
    <cellStyle name="0_comodity_curve_for_6128 4 4 4 3 2" xfId="17034" xr:uid="{00000000-0005-0000-0000-00007A420000}"/>
    <cellStyle name="0_comodity_curve_for_6128 4 4 4 4" xfId="17035" xr:uid="{00000000-0005-0000-0000-00007B420000}"/>
    <cellStyle name="0_comodity_curve_for_6128 4 4 5" xfId="17036" xr:uid="{00000000-0005-0000-0000-00007C420000}"/>
    <cellStyle name="0_comodity_curve_for_6128 4 4 5 2" xfId="17037" xr:uid="{00000000-0005-0000-0000-00007D420000}"/>
    <cellStyle name="0_comodity_curve_for_6128 4 4 5 2 2" xfId="17038" xr:uid="{00000000-0005-0000-0000-00007E420000}"/>
    <cellStyle name="0_comodity_curve_for_6128 4 4 5 3" xfId="17039" xr:uid="{00000000-0005-0000-0000-00007F420000}"/>
    <cellStyle name="0_comodity_curve_for_6128 4 4 5 3 2" xfId="17040" xr:uid="{00000000-0005-0000-0000-000080420000}"/>
    <cellStyle name="0_comodity_curve_for_6128 4 4 5 4" xfId="17041" xr:uid="{00000000-0005-0000-0000-000081420000}"/>
    <cellStyle name="0_comodity_curve_for_6128 4 4 6" xfId="17042" xr:uid="{00000000-0005-0000-0000-000082420000}"/>
    <cellStyle name="0_comodity_curve_for_6128 4 4 6 2" xfId="17043" xr:uid="{00000000-0005-0000-0000-000083420000}"/>
    <cellStyle name="0_comodity_curve_for_6128 4 4 7" xfId="17044" xr:uid="{00000000-0005-0000-0000-000084420000}"/>
    <cellStyle name="0_comodity_curve_for_6128 4 4 7 2" xfId="17045" xr:uid="{00000000-0005-0000-0000-000085420000}"/>
    <cellStyle name="0_comodity_curve_for_6128 4 4 8" xfId="17046" xr:uid="{00000000-0005-0000-0000-000086420000}"/>
    <cellStyle name="0_comodity_curve_for_6128 4 5" xfId="17047" xr:uid="{00000000-0005-0000-0000-000087420000}"/>
    <cellStyle name="0_comodity_curve_for_6128 4 5 2" xfId="17048" xr:uid="{00000000-0005-0000-0000-000088420000}"/>
    <cellStyle name="0_comodity_curve_for_6128 4 5 2 2" xfId="17049" xr:uid="{00000000-0005-0000-0000-000089420000}"/>
    <cellStyle name="0_comodity_curve_for_6128 4 5 2 2 2" xfId="17050" xr:uid="{00000000-0005-0000-0000-00008A420000}"/>
    <cellStyle name="0_comodity_curve_for_6128 4 5 2 2 2 2" xfId="17051" xr:uid="{00000000-0005-0000-0000-00008B420000}"/>
    <cellStyle name="0_comodity_curve_for_6128 4 5 2 2 3" xfId="17052" xr:uid="{00000000-0005-0000-0000-00008C420000}"/>
    <cellStyle name="0_comodity_curve_for_6128 4 5 2 2 3 2" xfId="17053" xr:uid="{00000000-0005-0000-0000-00008D420000}"/>
    <cellStyle name="0_comodity_curve_for_6128 4 5 2 2 4" xfId="17054" xr:uid="{00000000-0005-0000-0000-00008E420000}"/>
    <cellStyle name="0_comodity_curve_for_6128 4 5 2 3" xfId="17055" xr:uid="{00000000-0005-0000-0000-00008F420000}"/>
    <cellStyle name="0_comodity_curve_for_6128 4 5 2 3 2" xfId="17056" xr:uid="{00000000-0005-0000-0000-000090420000}"/>
    <cellStyle name="0_comodity_curve_for_6128 4 5 2 3 2 2" xfId="17057" xr:uid="{00000000-0005-0000-0000-000091420000}"/>
    <cellStyle name="0_comodity_curve_for_6128 4 5 2 3 3" xfId="17058" xr:uid="{00000000-0005-0000-0000-000092420000}"/>
    <cellStyle name="0_comodity_curve_for_6128 4 5 2 3 3 2" xfId="17059" xr:uid="{00000000-0005-0000-0000-000093420000}"/>
    <cellStyle name="0_comodity_curve_for_6128 4 5 2 3 4" xfId="17060" xr:uid="{00000000-0005-0000-0000-000094420000}"/>
    <cellStyle name="0_comodity_curve_for_6128 4 5 2 4" xfId="17061" xr:uid="{00000000-0005-0000-0000-000095420000}"/>
    <cellStyle name="0_comodity_curve_for_6128 4 5 2 4 2" xfId="17062" xr:uid="{00000000-0005-0000-0000-000096420000}"/>
    <cellStyle name="0_comodity_curve_for_6128 4 5 2 5" xfId="17063" xr:uid="{00000000-0005-0000-0000-000097420000}"/>
    <cellStyle name="0_comodity_curve_for_6128 4 5 2 5 2" xfId="17064" xr:uid="{00000000-0005-0000-0000-000098420000}"/>
    <cellStyle name="0_comodity_curve_for_6128 4 5 2 6" xfId="17065" xr:uid="{00000000-0005-0000-0000-000099420000}"/>
    <cellStyle name="0_comodity_curve_for_6128 4 5 3" xfId="17066" xr:uid="{00000000-0005-0000-0000-00009A420000}"/>
    <cellStyle name="0_comodity_curve_for_6128 4 5 3 2" xfId="17067" xr:uid="{00000000-0005-0000-0000-00009B420000}"/>
    <cellStyle name="0_comodity_curve_for_6128 4 5 3 2 2" xfId="17068" xr:uid="{00000000-0005-0000-0000-00009C420000}"/>
    <cellStyle name="0_comodity_curve_for_6128 4 5 3 3" xfId="17069" xr:uid="{00000000-0005-0000-0000-00009D420000}"/>
    <cellStyle name="0_comodity_curve_for_6128 4 5 3 3 2" xfId="17070" xr:uid="{00000000-0005-0000-0000-00009E420000}"/>
    <cellStyle name="0_comodity_curve_for_6128 4 5 3 4" xfId="17071" xr:uid="{00000000-0005-0000-0000-00009F420000}"/>
    <cellStyle name="0_comodity_curve_for_6128 4 5 4" xfId="17072" xr:uid="{00000000-0005-0000-0000-0000A0420000}"/>
    <cellStyle name="0_comodity_curve_for_6128 4 5 4 2" xfId="17073" xr:uid="{00000000-0005-0000-0000-0000A1420000}"/>
    <cellStyle name="0_comodity_curve_for_6128 4 5 4 2 2" xfId="17074" xr:uid="{00000000-0005-0000-0000-0000A2420000}"/>
    <cellStyle name="0_comodity_curve_for_6128 4 5 4 3" xfId="17075" xr:uid="{00000000-0005-0000-0000-0000A3420000}"/>
    <cellStyle name="0_comodity_curve_for_6128 4 5 4 3 2" xfId="17076" xr:uid="{00000000-0005-0000-0000-0000A4420000}"/>
    <cellStyle name="0_comodity_curve_for_6128 4 5 4 4" xfId="17077" xr:uid="{00000000-0005-0000-0000-0000A5420000}"/>
    <cellStyle name="0_comodity_curve_for_6128 4 5 5" xfId="17078" xr:uid="{00000000-0005-0000-0000-0000A6420000}"/>
    <cellStyle name="0_comodity_curve_for_6128 4 5 5 2" xfId="17079" xr:uid="{00000000-0005-0000-0000-0000A7420000}"/>
    <cellStyle name="0_comodity_curve_for_6128 4 5 5 2 2" xfId="17080" xr:uid="{00000000-0005-0000-0000-0000A8420000}"/>
    <cellStyle name="0_comodity_curve_for_6128 4 5 5 3" xfId="17081" xr:uid="{00000000-0005-0000-0000-0000A9420000}"/>
    <cellStyle name="0_comodity_curve_for_6128 4 5 5 3 2" xfId="17082" xr:uid="{00000000-0005-0000-0000-0000AA420000}"/>
    <cellStyle name="0_comodity_curve_for_6128 4 5 5 4" xfId="17083" xr:uid="{00000000-0005-0000-0000-0000AB420000}"/>
    <cellStyle name="0_comodity_curve_for_6128 4 5 6" xfId="17084" xr:uid="{00000000-0005-0000-0000-0000AC420000}"/>
    <cellStyle name="0_comodity_curve_for_6128 4 5 6 2" xfId="17085" xr:uid="{00000000-0005-0000-0000-0000AD420000}"/>
    <cellStyle name="0_comodity_curve_for_6128 4 5 7" xfId="17086" xr:uid="{00000000-0005-0000-0000-0000AE420000}"/>
    <cellStyle name="0_comodity_curve_for_6128 4 5 7 2" xfId="17087" xr:uid="{00000000-0005-0000-0000-0000AF420000}"/>
    <cellStyle name="0_comodity_curve_for_6128 4 5 8" xfId="17088" xr:uid="{00000000-0005-0000-0000-0000B0420000}"/>
    <cellStyle name="0_comodity_curve_for_6128 4 6" xfId="17089" xr:uid="{00000000-0005-0000-0000-0000B1420000}"/>
    <cellStyle name="0_comodity_curve_for_6128 4 6 2" xfId="17090" xr:uid="{00000000-0005-0000-0000-0000B2420000}"/>
    <cellStyle name="0_comodity_curve_for_6128 4 6 2 2" xfId="17091" xr:uid="{00000000-0005-0000-0000-0000B3420000}"/>
    <cellStyle name="0_comodity_curve_for_6128 4 6 2 2 2" xfId="17092" xr:uid="{00000000-0005-0000-0000-0000B4420000}"/>
    <cellStyle name="0_comodity_curve_for_6128 4 6 2 2 2 2" xfId="17093" xr:uid="{00000000-0005-0000-0000-0000B5420000}"/>
    <cellStyle name="0_comodity_curve_for_6128 4 6 2 2 3" xfId="17094" xr:uid="{00000000-0005-0000-0000-0000B6420000}"/>
    <cellStyle name="0_comodity_curve_for_6128 4 6 2 2 3 2" xfId="17095" xr:uid="{00000000-0005-0000-0000-0000B7420000}"/>
    <cellStyle name="0_comodity_curve_for_6128 4 6 2 2 4" xfId="17096" xr:uid="{00000000-0005-0000-0000-0000B8420000}"/>
    <cellStyle name="0_comodity_curve_for_6128 4 6 2 3" xfId="17097" xr:uid="{00000000-0005-0000-0000-0000B9420000}"/>
    <cellStyle name="0_comodity_curve_for_6128 4 6 2 3 2" xfId="17098" xr:uid="{00000000-0005-0000-0000-0000BA420000}"/>
    <cellStyle name="0_comodity_curve_for_6128 4 6 2 3 2 2" xfId="17099" xr:uid="{00000000-0005-0000-0000-0000BB420000}"/>
    <cellStyle name="0_comodity_curve_for_6128 4 6 2 3 3" xfId="17100" xr:uid="{00000000-0005-0000-0000-0000BC420000}"/>
    <cellStyle name="0_comodity_curve_for_6128 4 6 2 3 3 2" xfId="17101" xr:uid="{00000000-0005-0000-0000-0000BD420000}"/>
    <cellStyle name="0_comodity_curve_for_6128 4 6 2 3 4" xfId="17102" xr:uid="{00000000-0005-0000-0000-0000BE420000}"/>
    <cellStyle name="0_comodity_curve_for_6128 4 6 2 4" xfId="17103" xr:uid="{00000000-0005-0000-0000-0000BF420000}"/>
    <cellStyle name="0_comodity_curve_for_6128 4 6 2 4 2" xfId="17104" xr:uid="{00000000-0005-0000-0000-0000C0420000}"/>
    <cellStyle name="0_comodity_curve_for_6128 4 6 2 5" xfId="17105" xr:uid="{00000000-0005-0000-0000-0000C1420000}"/>
    <cellStyle name="0_comodity_curve_for_6128 4 6 2 5 2" xfId="17106" xr:uid="{00000000-0005-0000-0000-0000C2420000}"/>
    <cellStyle name="0_comodity_curve_for_6128 4 6 2 6" xfId="17107" xr:uid="{00000000-0005-0000-0000-0000C3420000}"/>
    <cellStyle name="0_comodity_curve_for_6128 4 6 3" xfId="17108" xr:uid="{00000000-0005-0000-0000-0000C4420000}"/>
    <cellStyle name="0_comodity_curve_for_6128 4 6 3 2" xfId="17109" xr:uid="{00000000-0005-0000-0000-0000C5420000}"/>
    <cellStyle name="0_comodity_curve_for_6128 4 6 3 2 2" xfId="17110" xr:uid="{00000000-0005-0000-0000-0000C6420000}"/>
    <cellStyle name="0_comodity_curve_for_6128 4 6 3 3" xfId="17111" xr:uid="{00000000-0005-0000-0000-0000C7420000}"/>
    <cellStyle name="0_comodity_curve_for_6128 4 6 3 3 2" xfId="17112" xr:uid="{00000000-0005-0000-0000-0000C8420000}"/>
    <cellStyle name="0_comodity_curve_for_6128 4 6 3 4" xfId="17113" xr:uid="{00000000-0005-0000-0000-0000C9420000}"/>
    <cellStyle name="0_comodity_curve_for_6128 4 6 4" xfId="17114" xr:uid="{00000000-0005-0000-0000-0000CA420000}"/>
    <cellStyle name="0_comodity_curve_for_6128 4 6 4 2" xfId="17115" xr:uid="{00000000-0005-0000-0000-0000CB420000}"/>
    <cellStyle name="0_comodity_curve_for_6128 4 6 4 2 2" xfId="17116" xr:uid="{00000000-0005-0000-0000-0000CC420000}"/>
    <cellStyle name="0_comodity_curve_for_6128 4 6 4 3" xfId="17117" xr:uid="{00000000-0005-0000-0000-0000CD420000}"/>
    <cellStyle name="0_comodity_curve_for_6128 4 6 4 3 2" xfId="17118" xr:uid="{00000000-0005-0000-0000-0000CE420000}"/>
    <cellStyle name="0_comodity_curve_for_6128 4 6 4 4" xfId="17119" xr:uid="{00000000-0005-0000-0000-0000CF420000}"/>
    <cellStyle name="0_comodity_curve_for_6128 4 6 5" xfId="17120" xr:uid="{00000000-0005-0000-0000-0000D0420000}"/>
    <cellStyle name="0_comodity_curve_for_6128 4 6 5 2" xfId="17121" xr:uid="{00000000-0005-0000-0000-0000D1420000}"/>
    <cellStyle name="0_comodity_curve_for_6128 4 6 5 2 2" xfId="17122" xr:uid="{00000000-0005-0000-0000-0000D2420000}"/>
    <cellStyle name="0_comodity_curve_for_6128 4 6 5 3" xfId="17123" xr:uid="{00000000-0005-0000-0000-0000D3420000}"/>
    <cellStyle name="0_comodity_curve_for_6128 4 6 5 3 2" xfId="17124" xr:uid="{00000000-0005-0000-0000-0000D4420000}"/>
    <cellStyle name="0_comodity_curve_for_6128 4 6 5 4" xfId="17125" xr:uid="{00000000-0005-0000-0000-0000D5420000}"/>
    <cellStyle name="0_comodity_curve_for_6128 4 6 6" xfId="17126" xr:uid="{00000000-0005-0000-0000-0000D6420000}"/>
    <cellStyle name="0_comodity_curve_for_6128 4 6 6 2" xfId="17127" xr:uid="{00000000-0005-0000-0000-0000D7420000}"/>
    <cellStyle name="0_comodity_curve_for_6128 4 6 7" xfId="17128" xr:uid="{00000000-0005-0000-0000-0000D8420000}"/>
    <cellStyle name="0_comodity_curve_for_6128 4 6 7 2" xfId="17129" xr:uid="{00000000-0005-0000-0000-0000D9420000}"/>
    <cellStyle name="0_comodity_curve_for_6128 4 6 8" xfId="17130" xr:uid="{00000000-0005-0000-0000-0000DA420000}"/>
    <cellStyle name="0_comodity_curve_for_6128 4 7" xfId="17131" xr:uid="{00000000-0005-0000-0000-0000DB420000}"/>
    <cellStyle name="0_comodity_curve_for_6128 4 7 2" xfId="17132" xr:uid="{00000000-0005-0000-0000-0000DC420000}"/>
    <cellStyle name="0_comodity_curve_for_6128 4 7 2 2" xfId="17133" xr:uid="{00000000-0005-0000-0000-0000DD420000}"/>
    <cellStyle name="0_comodity_curve_for_6128 4 7 2 2 2" xfId="17134" xr:uid="{00000000-0005-0000-0000-0000DE420000}"/>
    <cellStyle name="0_comodity_curve_for_6128 4 7 2 3" xfId="17135" xr:uid="{00000000-0005-0000-0000-0000DF420000}"/>
    <cellStyle name="0_comodity_curve_for_6128 4 7 2 3 2" xfId="17136" xr:uid="{00000000-0005-0000-0000-0000E0420000}"/>
    <cellStyle name="0_comodity_curve_for_6128 4 7 2 4" xfId="17137" xr:uid="{00000000-0005-0000-0000-0000E1420000}"/>
    <cellStyle name="0_comodity_curve_for_6128 4 7 3" xfId="17138" xr:uid="{00000000-0005-0000-0000-0000E2420000}"/>
    <cellStyle name="0_comodity_curve_for_6128 4 7 3 2" xfId="17139" xr:uid="{00000000-0005-0000-0000-0000E3420000}"/>
    <cellStyle name="0_comodity_curve_for_6128 4 7 3 2 2" xfId="17140" xr:uid="{00000000-0005-0000-0000-0000E4420000}"/>
    <cellStyle name="0_comodity_curve_for_6128 4 7 3 3" xfId="17141" xr:uid="{00000000-0005-0000-0000-0000E5420000}"/>
    <cellStyle name="0_comodity_curve_for_6128 4 7 3 3 2" xfId="17142" xr:uid="{00000000-0005-0000-0000-0000E6420000}"/>
    <cellStyle name="0_comodity_curve_for_6128 4 7 3 4" xfId="17143" xr:uid="{00000000-0005-0000-0000-0000E7420000}"/>
    <cellStyle name="0_comodity_curve_for_6128 4 7 4" xfId="17144" xr:uid="{00000000-0005-0000-0000-0000E8420000}"/>
    <cellStyle name="0_comodity_curve_for_6128 4 7 4 2" xfId="17145" xr:uid="{00000000-0005-0000-0000-0000E9420000}"/>
    <cellStyle name="0_comodity_curve_for_6128 4 7 5" xfId="17146" xr:uid="{00000000-0005-0000-0000-0000EA420000}"/>
    <cellStyle name="0_comodity_curve_for_6128 4 7 5 2" xfId="17147" xr:uid="{00000000-0005-0000-0000-0000EB420000}"/>
    <cellStyle name="0_comodity_curve_for_6128 4 7 6" xfId="17148" xr:uid="{00000000-0005-0000-0000-0000EC420000}"/>
    <cellStyle name="0_comodity_curve_for_6128 4 8" xfId="17149" xr:uid="{00000000-0005-0000-0000-0000ED420000}"/>
    <cellStyle name="0_comodity_curve_for_6128 4 8 2" xfId="17150" xr:uid="{00000000-0005-0000-0000-0000EE420000}"/>
    <cellStyle name="0_comodity_curve_for_6128 4 8 2 2" xfId="17151" xr:uid="{00000000-0005-0000-0000-0000EF420000}"/>
    <cellStyle name="0_comodity_curve_for_6128 4 8 3" xfId="17152" xr:uid="{00000000-0005-0000-0000-0000F0420000}"/>
    <cellStyle name="0_comodity_curve_for_6128 4 8 3 2" xfId="17153" xr:uid="{00000000-0005-0000-0000-0000F1420000}"/>
    <cellStyle name="0_comodity_curve_for_6128 4 8 4" xfId="17154" xr:uid="{00000000-0005-0000-0000-0000F2420000}"/>
    <cellStyle name="0_comodity_curve_for_6128 4 9" xfId="17155" xr:uid="{00000000-0005-0000-0000-0000F3420000}"/>
    <cellStyle name="0_comodity_curve_for_6128 4 9 2" xfId="17156" xr:uid="{00000000-0005-0000-0000-0000F4420000}"/>
    <cellStyle name="0_comodity_curve_for_6128 4 9 2 2" xfId="17157" xr:uid="{00000000-0005-0000-0000-0000F5420000}"/>
    <cellStyle name="0_comodity_curve_for_6128 4 9 3" xfId="17158" xr:uid="{00000000-0005-0000-0000-0000F6420000}"/>
    <cellStyle name="0_comodity_curve_for_6128 4 9 3 2" xfId="17159" xr:uid="{00000000-0005-0000-0000-0000F7420000}"/>
    <cellStyle name="0_comodity_curve_for_6128 4 9 4" xfId="17160" xr:uid="{00000000-0005-0000-0000-0000F8420000}"/>
    <cellStyle name="0_comodity_curve_for_6128 40" xfId="17161" xr:uid="{00000000-0005-0000-0000-0000F9420000}"/>
    <cellStyle name="0_comodity_curve_for_6128 41" xfId="17162" xr:uid="{00000000-0005-0000-0000-0000FA420000}"/>
    <cellStyle name="0_comodity_curve_for_6128 42" xfId="17163" xr:uid="{00000000-0005-0000-0000-0000FB420000}"/>
    <cellStyle name="0_comodity_curve_for_6128 43" xfId="17164" xr:uid="{00000000-0005-0000-0000-0000FC420000}"/>
    <cellStyle name="0_comodity_curve_for_6128 44" xfId="17165" xr:uid="{00000000-0005-0000-0000-0000FD420000}"/>
    <cellStyle name="0_comodity_curve_for_6128 45" xfId="17166" xr:uid="{00000000-0005-0000-0000-0000FE420000}"/>
    <cellStyle name="0_comodity_curve_for_6128 46" xfId="17167" xr:uid="{00000000-0005-0000-0000-0000FF420000}"/>
    <cellStyle name="0_comodity_curve_for_6128 47" xfId="17168" xr:uid="{00000000-0005-0000-0000-000000430000}"/>
    <cellStyle name="0_comodity_curve_for_6128 48" xfId="17169" xr:uid="{00000000-0005-0000-0000-000001430000}"/>
    <cellStyle name="0_comodity_curve_for_6128 49" xfId="17170" xr:uid="{00000000-0005-0000-0000-000002430000}"/>
    <cellStyle name="0_comodity_curve_for_6128 5" xfId="17171" xr:uid="{00000000-0005-0000-0000-000003430000}"/>
    <cellStyle name="0_comodity_curve_for_6128 5 10" xfId="17172" xr:uid="{00000000-0005-0000-0000-000004430000}"/>
    <cellStyle name="0_comodity_curve_for_6128 5 10 2" xfId="17173" xr:uid="{00000000-0005-0000-0000-000005430000}"/>
    <cellStyle name="0_comodity_curve_for_6128 5 10 2 2" xfId="17174" xr:uid="{00000000-0005-0000-0000-000006430000}"/>
    <cellStyle name="0_comodity_curve_for_6128 5 10 3" xfId="17175" xr:uid="{00000000-0005-0000-0000-000007430000}"/>
    <cellStyle name="0_comodity_curve_for_6128 5 10 3 2" xfId="17176" xr:uid="{00000000-0005-0000-0000-000008430000}"/>
    <cellStyle name="0_comodity_curve_for_6128 5 10 4" xfId="17177" xr:uid="{00000000-0005-0000-0000-000009430000}"/>
    <cellStyle name="0_comodity_curve_for_6128 5 11" xfId="17178" xr:uid="{00000000-0005-0000-0000-00000A430000}"/>
    <cellStyle name="0_comodity_curve_for_6128 5 11 2" xfId="17179" xr:uid="{00000000-0005-0000-0000-00000B430000}"/>
    <cellStyle name="0_comodity_curve_for_6128 5 12" xfId="17180" xr:uid="{00000000-0005-0000-0000-00000C430000}"/>
    <cellStyle name="0_comodity_curve_for_6128 5 12 2" xfId="17181" xr:uid="{00000000-0005-0000-0000-00000D430000}"/>
    <cellStyle name="0_comodity_curve_for_6128 5 13" xfId="17182" xr:uid="{00000000-0005-0000-0000-00000E430000}"/>
    <cellStyle name="0_comodity_curve_for_6128 5 14" xfId="17183" xr:uid="{00000000-0005-0000-0000-00000F430000}"/>
    <cellStyle name="0_comodity_curve_for_6128 5 2" xfId="17184" xr:uid="{00000000-0005-0000-0000-000010430000}"/>
    <cellStyle name="0_comodity_curve_for_6128 5 2 2" xfId="17185" xr:uid="{00000000-0005-0000-0000-000011430000}"/>
    <cellStyle name="0_comodity_curve_for_6128 5 2 2 2" xfId="17186" xr:uid="{00000000-0005-0000-0000-000012430000}"/>
    <cellStyle name="0_comodity_curve_for_6128 5 2 2 2 2" xfId="17187" xr:uid="{00000000-0005-0000-0000-000013430000}"/>
    <cellStyle name="0_comodity_curve_for_6128 5 2 2 2 2 2" xfId="17188" xr:uid="{00000000-0005-0000-0000-000014430000}"/>
    <cellStyle name="0_comodity_curve_for_6128 5 2 2 2 3" xfId="17189" xr:uid="{00000000-0005-0000-0000-000015430000}"/>
    <cellStyle name="0_comodity_curve_for_6128 5 2 2 2 3 2" xfId="17190" xr:uid="{00000000-0005-0000-0000-000016430000}"/>
    <cellStyle name="0_comodity_curve_for_6128 5 2 2 2 4" xfId="17191" xr:uid="{00000000-0005-0000-0000-000017430000}"/>
    <cellStyle name="0_comodity_curve_for_6128 5 2 2 3" xfId="17192" xr:uid="{00000000-0005-0000-0000-000018430000}"/>
    <cellStyle name="0_comodity_curve_for_6128 5 2 2 3 2" xfId="17193" xr:uid="{00000000-0005-0000-0000-000019430000}"/>
    <cellStyle name="0_comodity_curve_for_6128 5 2 2 3 2 2" xfId="17194" xr:uid="{00000000-0005-0000-0000-00001A430000}"/>
    <cellStyle name="0_comodity_curve_for_6128 5 2 2 3 3" xfId="17195" xr:uid="{00000000-0005-0000-0000-00001B430000}"/>
    <cellStyle name="0_comodity_curve_for_6128 5 2 2 3 3 2" xfId="17196" xr:uid="{00000000-0005-0000-0000-00001C430000}"/>
    <cellStyle name="0_comodity_curve_for_6128 5 2 2 3 4" xfId="17197" xr:uid="{00000000-0005-0000-0000-00001D430000}"/>
    <cellStyle name="0_comodity_curve_for_6128 5 2 2 4" xfId="17198" xr:uid="{00000000-0005-0000-0000-00001E430000}"/>
    <cellStyle name="0_comodity_curve_for_6128 5 2 2 4 2" xfId="17199" xr:uid="{00000000-0005-0000-0000-00001F430000}"/>
    <cellStyle name="0_comodity_curve_for_6128 5 2 2 5" xfId="17200" xr:uid="{00000000-0005-0000-0000-000020430000}"/>
    <cellStyle name="0_comodity_curve_for_6128 5 2 2 5 2" xfId="17201" xr:uid="{00000000-0005-0000-0000-000021430000}"/>
    <cellStyle name="0_comodity_curve_for_6128 5 2 2 6" xfId="17202" xr:uid="{00000000-0005-0000-0000-000022430000}"/>
    <cellStyle name="0_comodity_curve_for_6128 5 2 3" xfId="17203" xr:uid="{00000000-0005-0000-0000-000023430000}"/>
    <cellStyle name="0_comodity_curve_for_6128 5 2 3 2" xfId="17204" xr:uid="{00000000-0005-0000-0000-000024430000}"/>
    <cellStyle name="0_comodity_curve_for_6128 5 2 3 2 2" xfId="17205" xr:uid="{00000000-0005-0000-0000-000025430000}"/>
    <cellStyle name="0_comodity_curve_for_6128 5 2 3 3" xfId="17206" xr:uid="{00000000-0005-0000-0000-000026430000}"/>
    <cellStyle name="0_comodity_curve_for_6128 5 2 3 3 2" xfId="17207" xr:uid="{00000000-0005-0000-0000-000027430000}"/>
    <cellStyle name="0_comodity_curve_for_6128 5 2 3 4" xfId="17208" xr:uid="{00000000-0005-0000-0000-000028430000}"/>
    <cellStyle name="0_comodity_curve_for_6128 5 2 4" xfId="17209" xr:uid="{00000000-0005-0000-0000-000029430000}"/>
    <cellStyle name="0_comodity_curve_for_6128 5 2 4 2" xfId="17210" xr:uid="{00000000-0005-0000-0000-00002A430000}"/>
    <cellStyle name="0_comodity_curve_for_6128 5 2 4 2 2" xfId="17211" xr:uid="{00000000-0005-0000-0000-00002B430000}"/>
    <cellStyle name="0_comodity_curve_for_6128 5 2 4 3" xfId="17212" xr:uid="{00000000-0005-0000-0000-00002C430000}"/>
    <cellStyle name="0_comodity_curve_for_6128 5 2 4 3 2" xfId="17213" xr:uid="{00000000-0005-0000-0000-00002D430000}"/>
    <cellStyle name="0_comodity_curve_for_6128 5 2 4 4" xfId="17214" xr:uid="{00000000-0005-0000-0000-00002E430000}"/>
    <cellStyle name="0_comodity_curve_for_6128 5 2 5" xfId="17215" xr:uid="{00000000-0005-0000-0000-00002F430000}"/>
    <cellStyle name="0_comodity_curve_for_6128 5 2 5 2" xfId="17216" xr:uid="{00000000-0005-0000-0000-000030430000}"/>
    <cellStyle name="0_comodity_curve_for_6128 5 2 5 2 2" xfId="17217" xr:uid="{00000000-0005-0000-0000-000031430000}"/>
    <cellStyle name="0_comodity_curve_for_6128 5 2 5 3" xfId="17218" xr:uid="{00000000-0005-0000-0000-000032430000}"/>
    <cellStyle name="0_comodity_curve_for_6128 5 2 5 3 2" xfId="17219" xr:uid="{00000000-0005-0000-0000-000033430000}"/>
    <cellStyle name="0_comodity_curve_for_6128 5 2 5 4" xfId="17220" xr:uid="{00000000-0005-0000-0000-000034430000}"/>
    <cellStyle name="0_comodity_curve_for_6128 5 2 6" xfId="17221" xr:uid="{00000000-0005-0000-0000-000035430000}"/>
    <cellStyle name="0_comodity_curve_for_6128 5 2 6 2" xfId="17222" xr:uid="{00000000-0005-0000-0000-000036430000}"/>
    <cellStyle name="0_comodity_curve_for_6128 5 2 7" xfId="17223" xr:uid="{00000000-0005-0000-0000-000037430000}"/>
    <cellStyle name="0_comodity_curve_for_6128 5 2 7 2" xfId="17224" xr:uid="{00000000-0005-0000-0000-000038430000}"/>
    <cellStyle name="0_comodity_curve_for_6128 5 2 8" xfId="17225" xr:uid="{00000000-0005-0000-0000-000039430000}"/>
    <cellStyle name="0_comodity_curve_for_6128 5 3" xfId="17226" xr:uid="{00000000-0005-0000-0000-00003A430000}"/>
    <cellStyle name="0_comodity_curve_for_6128 5 3 2" xfId="17227" xr:uid="{00000000-0005-0000-0000-00003B430000}"/>
    <cellStyle name="0_comodity_curve_for_6128 5 3 2 2" xfId="17228" xr:uid="{00000000-0005-0000-0000-00003C430000}"/>
    <cellStyle name="0_comodity_curve_for_6128 5 3 2 2 2" xfId="17229" xr:uid="{00000000-0005-0000-0000-00003D430000}"/>
    <cellStyle name="0_comodity_curve_for_6128 5 3 2 2 2 2" xfId="17230" xr:uid="{00000000-0005-0000-0000-00003E430000}"/>
    <cellStyle name="0_comodity_curve_for_6128 5 3 2 2 3" xfId="17231" xr:uid="{00000000-0005-0000-0000-00003F430000}"/>
    <cellStyle name="0_comodity_curve_for_6128 5 3 2 2 3 2" xfId="17232" xr:uid="{00000000-0005-0000-0000-000040430000}"/>
    <cellStyle name="0_comodity_curve_for_6128 5 3 2 2 4" xfId="17233" xr:uid="{00000000-0005-0000-0000-000041430000}"/>
    <cellStyle name="0_comodity_curve_for_6128 5 3 2 3" xfId="17234" xr:uid="{00000000-0005-0000-0000-000042430000}"/>
    <cellStyle name="0_comodity_curve_for_6128 5 3 2 3 2" xfId="17235" xr:uid="{00000000-0005-0000-0000-000043430000}"/>
    <cellStyle name="0_comodity_curve_for_6128 5 3 2 3 2 2" xfId="17236" xr:uid="{00000000-0005-0000-0000-000044430000}"/>
    <cellStyle name="0_comodity_curve_for_6128 5 3 2 3 3" xfId="17237" xr:uid="{00000000-0005-0000-0000-000045430000}"/>
    <cellStyle name="0_comodity_curve_for_6128 5 3 2 3 3 2" xfId="17238" xr:uid="{00000000-0005-0000-0000-000046430000}"/>
    <cellStyle name="0_comodity_curve_for_6128 5 3 2 3 4" xfId="17239" xr:uid="{00000000-0005-0000-0000-000047430000}"/>
    <cellStyle name="0_comodity_curve_for_6128 5 3 2 4" xfId="17240" xr:uid="{00000000-0005-0000-0000-000048430000}"/>
    <cellStyle name="0_comodity_curve_for_6128 5 3 2 4 2" xfId="17241" xr:uid="{00000000-0005-0000-0000-000049430000}"/>
    <cellStyle name="0_comodity_curve_for_6128 5 3 2 5" xfId="17242" xr:uid="{00000000-0005-0000-0000-00004A430000}"/>
    <cellStyle name="0_comodity_curve_for_6128 5 3 2 5 2" xfId="17243" xr:uid="{00000000-0005-0000-0000-00004B430000}"/>
    <cellStyle name="0_comodity_curve_for_6128 5 3 2 6" xfId="17244" xr:uid="{00000000-0005-0000-0000-00004C430000}"/>
    <cellStyle name="0_comodity_curve_for_6128 5 3 3" xfId="17245" xr:uid="{00000000-0005-0000-0000-00004D430000}"/>
    <cellStyle name="0_comodity_curve_for_6128 5 3 3 2" xfId="17246" xr:uid="{00000000-0005-0000-0000-00004E430000}"/>
    <cellStyle name="0_comodity_curve_for_6128 5 3 3 2 2" xfId="17247" xr:uid="{00000000-0005-0000-0000-00004F430000}"/>
    <cellStyle name="0_comodity_curve_for_6128 5 3 3 3" xfId="17248" xr:uid="{00000000-0005-0000-0000-000050430000}"/>
    <cellStyle name="0_comodity_curve_for_6128 5 3 3 3 2" xfId="17249" xr:uid="{00000000-0005-0000-0000-000051430000}"/>
    <cellStyle name="0_comodity_curve_for_6128 5 3 3 4" xfId="17250" xr:uid="{00000000-0005-0000-0000-000052430000}"/>
    <cellStyle name="0_comodity_curve_for_6128 5 3 4" xfId="17251" xr:uid="{00000000-0005-0000-0000-000053430000}"/>
    <cellStyle name="0_comodity_curve_for_6128 5 3 4 2" xfId="17252" xr:uid="{00000000-0005-0000-0000-000054430000}"/>
    <cellStyle name="0_comodity_curve_for_6128 5 3 4 2 2" xfId="17253" xr:uid="{00000000-0005-0000-0000-000055430000}"/>
    <cellStyle name="0_comodity_curve_for_6128 5 3 4 3" xfId="17254" xr:uid="{00000000-0005-0000-0000-000056430000}"/>
    <cellStyle name="0_comodity_curve_for_6128 5 3 4 3 2" xfId="17255" xr:uid="{00000000-0005-0000-0000-000057430000}"/>
    <cellStyle name="0_comodity_curve_for_6128 5 3 4 4" xfId="17256" xr:uid="{00000000-0005-0000-0000-000058430000}"/>
    <cellStyle name="0_comodity_curve_for_6128 5 3 5" xfId="17257" xr:uid="{00000000-0005-0000-0000-000059430000}"/>
    <cellStyle name="0_comodity_curve_for_6128 5 3 5 2" xfId="17258" xr:uid="{00000000-0005-0000-0000-00005A430000}"/>
    <cellStyle name="0_comodity_curve_for_6128 5 3 5 2 2" xfId="17259" xr:uid="{00000000-0005-0000-0000-00005B430000}"/>
    <cellStyle name="0_comodity_curve_for_6128 5 3 5 3" xfId="17260" xr:uid="{00000000-0005-0000-0000-00005C430000}"/>
    <cellStyle name="0_comodity_curve_for_6128 5 3 5 3 2" xfId="17261" xr:uid="{00000000-0005-0000-0000-00005D430000}"/>
    <cellStyle name="0_comodity_curve_for_6128 5 3 5 4" xfId="17262" xr:uid="{00000000-0005-0000-0000-00005E430000}"/>
    <cellStyle name="0_comodity_curve_for_6128 5 3 6" xfId="17263" xr:uid="{00000000-0005-0000-0000-00005F430000}"/>
    <cellStyle name="0_comodity_curve_for_6128 5 3 6 2" xfId="17264" xr:uid="{00000000-0005-0000-0000-000060430000}"/>
    <cellStyle name="0_comodity_curve_for_6128 5 3 7" xfId="17265" xr:uid="{00000000-0005-0000-0000-000061430000}"/>
    <cellStyle name="0_comodity_curve_for_6128 5 3 7 2" xfId="17266" xr:uid="{00000000-0005-0000-0000-000062430000}"/>
    <cellStyle name="0_comodity_curve_for_6128 5 3 8" xfId="17267" xr:uid="{00000000-0005-0000-0000-000063430000}"/>
    <cellStyle name="0_comodity_curve_for_6128 5 4" xfId="17268" xr:uid="{00000000-0005-0000-0000-000064430000}"/>
    <cellStyle name="0_comodity_curve_for_6128 5 4 2" xfId="17269" xr:uid="{00000000-0005-0000-0000-000065430000}"/>
    <cellStyle name="0_comodity_curve_for_6128 5 4 2 2" xfId="17270" xr:uid="{00000000-0005-0000-0000-000066430000}"/>
    <cellStyle name="0_comodity_curve_for_6128 5 4 2 2 2" xfId="17271" xr:uid="{00000000-0005-0000-0000-000067430000}"/>
    <cellStyle name="0_comodity_curve_for_6128 5 4 2 2 2 2" xfId="17272" xr:uid="{00000000-0005-0000-0000-000068430000}"/>
    <cellStyle name="0_comodity_curve_for_6128 5 4 2 2 3" xfId="17273" xr:uid="{00000000-0005-0000-0000-000069430000}"/>
    <cellStyle name="0_comodity_curve_for_6128 5 4 2 2 3 2" xfId="17274" xr:uid="{00000000-0005-0000-0000-00006A430000}"/>
    <cellStyle name="0_comodity_curve_for_6128 5 4 2 2 4" xfId="17275" xr:uid="{00000000-0005-0000-0000-00006B430000}"/>
    <cellStyle name="0_comodity_curve_for_6128 5 4 2 3" xfId="17276" xr:uid="{00000000-0005-0000-0000-00006C430000}"/>
    <cellStyle name="0_comodity_curve_for_6128 5 4 2 3 2" xfId="17277" xr:uid="{00000000-0005-0000-0000-00006D430000}"/>
    <cellStyle name="0_comodity_curve_for_6128 5 4 2 3 2 2" xfId="17278" xr:uid="{00000000-0005-0000-0000-00006E430000}"/>
    <cellStyle name="0_comodity_curve_for_6128 5 4 2 3 3" xfId="17279" xr:uid="{00000000-0005-0000-0000-00006F430000}"/>
    <cellStyle name="0_comodity_curve_for_6128 5 4 2 3 3 2" xfId="17280" xr:uid="{00000000-0005-0000-0000-000070430000}"/>
    <cellStyle name="0_comodity_curve_for_6128 5 4 2 3 4" xfId="17281" xr:uid="{00000000-0005-0000-0000-000071430000}"/>
    <cellStyle name="0_comodity_curve_for_6128 5 4 2 4" xfId="17282" xr:uid="{00000000-0005-0000-0000-000072430000}"/>
    <cellStyle name="0_comodity_curve_for_6128 5 4 2 4 2" xfId="17283" xr:uid="{00000000-0005-0000-0000-000073430000}"/>
    <cellStyle name="0_comodity_curve_for_6128 5 4 2 5" xfId="17284" xr:uid="{00000000-0005-0000-0000-000074430000}"/>
    <cellStyle name="0_comodity_curve_for_6128 5 4 2 5 2" xfId="17285" xr:uid="{00000000-0005-0000-0000-000075430000}"/>
    <cellStyle name="0_comodity_curve_for_6128 5 4 2 6" xfId="17286" xr:uid="{00000000-0005-0000-0000-000076430000}"/>
    <cellStyle name="0_comodity_curve_for_6128 5 4 3" xfId="17287" xr:uid="{00000000-0005-0000-0000-000077430000}"/>
    <cellStyle name="0_comodity_curve_for_6128 5 4 3 2" xfId="17288" xr:uid="{00000000-0005-0000-0000-000078430000}"/>
    <cellStyle name="0_comodity_curve_for_6128 5 4 3 2 2" xfId="17289" xr:uid="{00000000-0005-0000-0000-000079430000}"/>
    <cellStyle name="0_comodity_curve_for_6128 5 4 3 3" xfId="17290" xr:uid="{00000000-0005-0000-0000-00007A430000}"/>
    <cellStyle name="0_comodity_curve_for_6128 5 4 3 3 2" xfId="17291" xr:uid="{00000000-0005-0000-0000-00007B430000}"/>
    <cellStyle name="0_comodity_curve_for_6128 5 4 3 4" xfId="17292" xr:uid="{00000000-0005-0000-0000-00007C430000}"/>
    <cellStyle name="0_comodity_curve_for_6128 5 4 4" xfId="17293" xr:uid="{00000000-0005-0000-0000-00007D430000}"/>
    <cellStyle name="0_comodity_curve_for_6128 5 4 4 2" xfId="17294" xr:uid="{00000000-0005-0000-0000-00007E430000}"/>
    <cellStyle name="0_comodity_curve_for_6128 5 4 4 2 2" xfId="17295" xr:uid="{00000000-0005-0000-0000-00007F430000}"/>
    <cellStyle name="0_comodity_curve_for_6128 5 4 4 3" xfId="17296" xr:uid="{00000000-0005-0000-0000-000080430000}"/>
    <cellStyle name="0_comodity_curve_for_6128 5 4 4 3 2" xfId="17297" xr:uid="{00000000-0005-0000-0000-000081430000}"/>
    <cellStyle name="0_comodity_curve_for_6128 5 4 4 4" xfId="17298" xr:uid="{00000000-0005-0000-0000-000082430000}"/>
    <cellStyle name="0_comodity_curve_for_6128 5 4 5" xfId="17299" xr:uid="{00000000-0005-0000-0000-000083430000}"/>
    <cellStyle name="0_comodity_curve_for_6128 5 4 5 2" xfId="17300" xr:uid="{00000000-0005-0000-0000-000084430000}"/>
    <cellStyle name="0_comodity_curve_for_6128 5 4 5 2 2" xfId="17301" xr:uid="{00000000-0005-0000-0000-000085430000}"/>
    <cellStyle name="0_comodity_curve_for_6128 5 4 5 3" xfId="17302" xr:uid="{00000000-0005-0000-0000-000086430000}"/>
    <cellStyle name="0_comodity_curve_for_6128 5 4 5 3 2" xfId="17303" xr:uid="{00000000-0005-0000-0000-000087430000}"/>
    <cellStyle name="0_comodity_curve_for_6128 5 4 5 4" xfId="17304" xr:uid="{00000000-0005-0000-0000-000088430000}"/>
    <cellStyle name="0_comodity_curve_for_6128 5 4 6" xfId="17305" xr:uid="{00000000-0005-0000-0000-000089430000}"/>
    <cellStyle name="0_comodity_curve_for_6128 5 4 6 2" xfId="17306" xr:uid="{00000000-0005-0000-0000-00008A430000}"/>
    <cellStyle name="0_comodity_curve_for_6128 5 4 7" xfId="17307" xr:uid="{00000000-0005-0000-0000-00008B430000}"/>
    <cellStyle name="0_comodity_curve_for_6128 5 4 7 2" xfId="17308" xr:uid="{00000000-0005-0000-0000-00008C430000}"/>
    <cellStyle name="0_comodity_curve_for_6128 5 4 8" xfId="17309" xr:uid="{00000000-0005-0000-0000-00008D430000}"/>
    <cellStyle name="0_comodity_curve_for_6128 5 5" xfId="17310" xr:uid="{00000000-0005-0000-0000-00008E430000}"/>
    <cellStyle name="0_comodity_curve_for_6128 5 5 2" xfId="17311" xr:uid="{00000000-0005-0000-0000-00008F430000}"/>
    <cellStyle name="0_comodity_curve_for_6128 5 5 2 2" xfId="17312" xr:uid="{00000000-0005-0000-0000-000090430000}"/>
    <cellStyle name="0_comodity_curve_for_6128 5 5 2 2 2" xfId="17313" xr:uid="{00000000-0005-0000-0000-000091430000}"/>
    <cellStyle name="0_comodity_curve_for_6128 5 5 2 2 2 2" xfId="17314" xr:uid="{00000000-0005-0000-0000-000092430000}"/>
    <cellStyle name="0_comodity_curve_for_6128 5 5 2 2 3" xfId="17315" xr:uid="{00000000-0005-0000-0000-000093430000}"/>
    <cellStyle name="0_comodity_curve_for_6128 5 5 2 2 3 2" xfId="17316" xr:uid="{00000000-0005-0000-0000-000094430000}"/>
    <cellStyle name="0_comodity_curve_for_6128 5 5 2 2 4" xfId="17317" xr:uid="{00000000-0005-0000-0000-000095430000}"/>
    <cellStyle name="0_comodity_curve_for_6128 5 5 2 3" xfId="17318" xr:uid="{00000000-0005-0000-0000-000096430000}"/>
    <cellStyle name="0_comodity_curve_for_6128 5 5 2 3 2" xfId="17319" xr:uid="{00000000-0005-0000-0000-000097430000}"/>
    <cellStyle name="0_comodity_curve_for_6128 5 5 2 3 2 2" xfId="17320" xr:uid="{00000000-0005-0000-0000-000098430000}"/>
    <cellStyle name="0_comodity_curve_for_6128 5 5 2 3 3" xfId="17321" xr:uid="{00000000-0005-0000-0000-000099430000}"/>
    <cellStyle name="0_comodity_curve_for_6128 5 5 2 3 3 2" xfId="17322" xr:uid="{00000000-0005-0000-0000-00009A430000}"/>
    <cellStyle name="0_comodity_curve_for_6128 5 5 2 3 4" xfId="17323" xr:uid="{00000000-0005-0000-0000-00009B430000}"/>
    <cellStyle name="0_comodity_curve_for_6128 5 5 2 4" xfId="17324" xr:uid="{00000000-0005-0000-0000-00009C430000}"/>
    <cellStyle name="0_comodity_curve_for_6128 5 5 2 4 2" xfId="17325" xr:uid="{00000000-0005-0000-0000-00009D430000}"/>
    <cellStyle name="0_comodity_curve_for_6128 5 5 2 5" xfId="17326" xr:uid="{00000000-0005-0000-0000-00009E430000}"/>
    <cellStyle name="0_comodity_curve_for_6128 5 5 2 5 2" xfId="17327" xr:uid="{00000000-0005-0000-0000-00009F430000}"/>
    <cellStyle name="0_comodity_curve_for_6128 5 5 2 6" xfId="17328" xr:uid="{00000000-0005-0000-0000-0000A0430000}"/>
    <cellStyle name="0_comodity_curve_for_6128 5 5 3" xfId="17329" xr:uid="{00000000-0005-0000-0000-0000A1430000}"/>
    <cellStyle name="0_comodity_curve_for_6128 5 5 3 2" xfId="17330" xr:uid="{00000000-0005-0000-0000-0000A2430000}"/>
    <cellStyle name="0_comodity_curve_for_6128 5 5 3 2 2" xfId="17331" xr:uid="{00000000-0005-0000-0000-0000A3430000}"/>
    <cellStyle name="0_comodity_curve_for_6128 5 5 3 3" xfId="17332" xr:uid="{00000000-0005-0000-0000-0000A4430000}"/>
    <cellStyle name="0_comodity_curve_for_6128 5 5 3 3 2" xfId="17333" xr:uid="{00000000-0005-0000-0000-0000A5430000}"/>
    <cellStyle name="0_comodity_curve_for_6128 5 5 3 4" xfId="17334" xr:uid="{00000000-0005-0000-0000-0000A6430000}"/>
    <cellStyle name="0_comodity_curve_for_6128 5 5 4" xfId="17335" xr:uid="{00000000-0005-0000-0000-0000A7430000}"/>
    <cellStyle name="0_comodity_curve_for_6128 5 5 4 2" xfId="17336" xr:uid="{00000000-0005-0000-0000-0000A8430000}"/>
    <cellStyle name="0_comodity_curve_for_6128 5 5 4 2 2" xfId="17337" xr:uid="{00000000-0005-0000-0000-0000A9430000}"/>
    <cellStyle name="0_comodity_curve_for_6128 5 5 4 3" xfId="17338" xr:uid="{00000000-0005-0000-0000-0000AA430000}"/>
    <cellStyle name="0_comodity_curve_for_6128 5 5 4 3 2" xfId="17339" xr:uid="{00000000-0005-0000-0000-0000AB430000}"/>
    <cellStyle name="0_comodity_curve_for_6128 5 5 4 4" xfId="17340" xr:uid="{00000000-0005-0000-0000-0000AC430000}"/>
    <cellStyle name="0_comodity_curve_for_6128 5 5 5" xfId="17341" xr:uid="{00000000-0005-0000-0000-0000AD430000}"/>
    <cellStyle name="0_comodity_curve_for_6128 5 5 5 2" xfId="17342" xr:uid="{00000000-0005-0000-0000-0000AE430000}"/>
    <cellStyle name="0_comodity_curve_for_6128 5 5 5 2 2" xfId="17343" xr:uid="{00000000-0005-0000-0000-0000AF430000}"/>
    <cellStyle name="0_comodity_curve_for_6128 5 5 5 3" xfId="17344" xr:uid="{00000000-0005-0000-0000-0000B0430000}"/>
    <cellStyle name="0_comodity_curve_for_6128 5 5 5 3 2" xfId="17345" xr:uid="{00000000-0005-0000-0000-0000B1430000}"/>
    <cellStyle name="0_comodity_curve_for_6128 5 5 5 4" xfId="17346" xr:uid="{00000000-0005-0000-0000-0000B2430000}"/>
    <cellStyle name="0_comodity_curve_for_6128 5 5 6" xfId="17347" xr:uid="{00000000-0005-0000-0000-0000B3430000}"/>
    <cellStyle name="0_comodity_curve_for_6128 5 5 6 2" xfId="17348" xr:uid="{00000000-0005-0000-0000-0000B4430000}"/>
    <cellStyle name="0_comodity_curve_for_6128 5 5 7" xfId="17349" xr:uid="{00000000-0005-0000-0000-0000B5430000}"/>
    <cellStyle name="0_comodity_curve_for_6128 5 5 7 2" xfId="17350" xr:uid="{00000000-0005-0000-0000-0000B6430000}"/>
    <cellStyle name="0_comodity_curve_for_6128 5 5 8" xfId="17351" xr:uid="{00000000-0005-0000-0000-0000B7430000}"/>
    <cellStyle name="0_comodity_curve_for_6128 5 6" xfId="17352" xr:uid="{00000000-0005-0000-0000-0000B8430000}"/>
    <cellStyle name="0_comodity_curve_for_6128 5 6 2" xfId="17353" xr:uid="{00000000-0005-0000-0000-0000B9430000}"/>
    <cellStyle name="0_comodity_curve_for_6128 5 6 2 2" xfId="17354" xr:uid="{00000000-0005-0000-0000-0000BA430000}"/>
    <cellStyle name="0_comodity_curve_for_6128 5 6 2 2 2" xfId="17355" xr:uid="{00000000-0005-0000-0000-0000BB430000}"/>
    <cellStyle name="0_comodity_curve_for_6128 5 6 2 2 2 2" xfId="17356" xr:uid="{00000000-0005-0000-0000-0000BC430000}"/>
    <cellStyle name="0_comodity_curve_for_6128 5 6 2 2 3" xfId="17357" xr:uid="{00000000-0005-0000-0000-0000BD430000}"/>
    <cellStyle name="0_comodity_curve_for_6128 5 6 2 2 3 2" xfId="17358" xr:uid="{00000000-0005-0000-0000-0000BE430000}"/>
    <cellStyle name="0_comodity_curve_for_6128 5 6 2 2 4" xfId="17359" xr:uid="{00000000-0005-0000-0000-0000BF430000}"/>
    <cellStyle name="0_comodity_curve_for_6128 5 6 2 3" xfId="17360" xr:uid="{00000000-0005-0000-0000-0000C0430000}"/>
    <cellStyle name="0_comodity_curve_for_6128 5 6 2 3 2" xfId="17361" xr:uid="{00000000-0005-0000-0000-0000C1430000}"/>
    <cellStyle name="0_comodity_curve_for_6128 5 6 2 3 2 2" xfId="17362" xr:uid="{00000000-0005-0000-0000-0000C2430000}"/>
    <cellStyle name="0_comodity_curve_for_6128 5 6 2 3 3" xfId="17363" xr:uid="{00000000-0005-0000-0000-0000C3430000}"/>
    <cellStyle name="0_comodity_curve_for_6128 5 6 2 3 3 2" xfId="17364" xr:uid="{00000000-0005-0000-0000-0000C4430000}"/>
    <cellStyle name="0_comodity_curve_for_6128 5 6 2 3 4" xfId="17365" xr:uid="{00000000-0005-0000-0000-0000C5430000}"/>
    <cellStyle name="0_comodity_curve_for_6128 5 6 2 4" xfId="17366" xr:uid="{00000000-0005-0000-0000-0000C6430000}"/>
    <cellStyle name="0_comodity_curve_for_6128 5 6 2 4 2" xfId="17367" xr:uid="{00000000-0005-0000-0000-0000C7430000}"/>
    <cellStyle name="0_comodity_curve_for_6128 5 6 2 5" xfId="17368" xr:uid="{00000000-0005-0000-0000-0000C8430000}"/>
    <cellStyle name="0_comodity_curve_for_6128 5 6 2 5 2" xfId="17369" xr:uid="{00000000-0005-0000-0000-0000C9430000}"/>
    <cellStyle name="0_comodity_curve_for_6128 5 6 2 6" xfId="17370" xr:uid="{00000000-0005-0000-0000-0000CA430000}"/>
    <cellStyle name="0_comodity_curve_for_6128 5 6 3" xfId="17371" xr:uid="{00000000-0005-0000-0000-0000CB430000}"/>
    <cellStyle name="0_comodity_curve_for_6128 5 6 3 2" xfId="17372" xr:uid="{00000000-0005-0000-0000-0000CC430000}"/>
    <cellStyle name="0_comodity_curve_for_6128 5 6 3 2 2" xfId="17373" xr:uid="{00000000-0005-0000-0000-0000CD430000}"/>
    <cellStyle name="0_comodity_curve_for_6128 5 6 3 3" xfId="17374" xr:uid="{00000000-0005-0000-0000-0000CE430000}"/>
    <cellStyle name="0_comodity_curve_for_6128 5 6 3 3 2" xfId="17375" xr:uid="{00000000-0005-0000-0000-0000CF430000}"/>
    <cellStyle name="0_comodity_curve_for_6128 5 6 3 4" xfId="17376" xr:uid="{00000000-0005-0000-0000-0000D0430000}"/>
    <cellStyle name="0_comodity_curve_for_6128 5 6 4" xfId="17377" xr:uid="{00000000-0005-0000-0000-0000D1430000}"/>
    <cellStyle name="0_comodity_curve_for_6128 5 6 4 2" xfId="17378" xr:uid="{00000000-0005-0000-0000-0000D2430000}"/>
    <cellStyle name="0_comodity_curve_for_6128 5 6 4 2 2" xfId="17379" xr:uid="{00000000-0005-0000-0000-0000D3430000}"/>
    <cellStyle name="0_comodity_curve_for_6128 5 6 4 3" xfId="17380" xr:uid="{00000000-0005-0000-0000-0000D4430000}"/>
    <cellStyle name="0_comodity_curve_for_6128 5 6 4 3 2" xfId="17381" xr:uid="{00000000-0005-0000-0000-0000D5430000}"/>
    <cellStyle name="0_comodity_curve_for_6128 5 6 4 4" xfId="17382" xr:uid="{00000000-0005-0000-0000-0000D6430000}"/>
    <cellStyle name="0_comodity_curve_for_6128 5 6 5" xfId="17383" xr:uid="{00000000-0005-0000-0000-0000D7430000}"/>
    <cellStyle name="0_comodity_curve_for_6128 5 6 5 2" xfId="17384" xr:uid="{00000000-0005-0000-0000-0000D8430000}"/>
    <cellStyle name="0_comodity_curve_for_6128 5 6 5 2 2" xfId="17385" xr:uid="{00000000-0005-0000-0000-0000D9430000}"/>
    <cellStyle name="0_comodity_curve_for_6128 5 6 5 3" xfId="17386" xr:uid="{00000000-0005-0000-0000-0000DA430000}"/>
    <cellStyle name="0_comodity_curve_for_6128 5 6 5 3 2" xfId="17387" xr:uid="{00000000-0005-0000-0000-0000DB430000}"/>
    <cellStyle name="0_comodity_curve_for_6128 5 6 5 4" xfId="17388" xr:uid="{00000000-0005-0000-0000-0000DC430000}"/>
    <cellStyle name="0_comodity_curve_for_6128 5 6 6" xfId="17389" xr:uid="{00000000-0005-0000-0000-0000DD430000}"/>
    <cellStyle name="0_comodity_curve_for_6128 5 6 6 2" xfId="17390" xr:uid="{00000000-0005-0000-0000-0000DE430000}"/>
    <cellStyle name="0_comodity_curve_for_6128 5 6 7" xfId="17391" xr:uid="{00000000-0005-0000-0000-0000DF430000}"/>
    <cellStyle name="0_comodity_curve_for_6128 5 6 7 2" xfId="17392" xr:uid="{00000000-0005-0000-0000-0000E0430000}"/>
    <cellStyle name="0_comodity_curve_for_6128 5 6 8" xfId="17393" xr:uid="{00000000-0005-0000-0000-0000E1430000}"/>
    <cellStyle name="0_comodity_curve_for_6128 5 7" xfId="17394" xr:uid="{00000000-0005-0000-0000-0000E2430000}"/>
    <cellStyle name="0_comodity_curve_for_6128 5 7 2" xfId="17395" xr:uid="{00000000-0005-0000-0000-0000E3430000}"/>
    <cellStyle name="0_comodity_curve_for_6128 5 7 2 2" xfId="17396" xr:uid="{00000000-0005-0000-0000-0000E4430000}"/>
    <cellStyle name="0_comodity_curve_for_6128 5 7 2 2 2" xfId="17397" xr:uid="{00000000-0005-0000-0000-0000E5430000}"/>
    <cellStyle name="0_comodity_curve_for_6128 5 7 2 3" xfId="17398" xr:uid="{00000000-0005-0000-0000-0000E6430000}"/>
    <cellStyle name="0_comodity_curve_for_6128 5 7 2 3 2" xfId="17399" xr:uid="{00000000-0005-0000-0000-0000E7430000}"/>
    <cellStyle name="0_comodity_curve_for_6128 5 7 2 4" xfId="17400" xr:uid="{00000000-0005-0000-0000-0000E8430000}"/>
    <cellStyle name="0_comodity_curve_for_6128 5 7 3" xfId="17401" xr:uid="{00000000-0005-0000-0000-0000E9430000}"/>
    <cellStyle name="0_comodity_curve_for_6128 5 7 3 2" xfId="17402" xr:uid="{00000000-0005-0000-0000-0000EA430000}"/>
    <cellStyle name="0_comodity_curve_for_6128 5 7 3 2 2" xfId="17403" xr:uid="{00000000-0005-0000-0000-0000EB430000}"/>
    <cellStyle name="0_comodity_curve_for_6128 5 7 3 3" xfId="17404" xr:uid="{00000000-0005-0000-0000-0000EC430000}"/>
    <cellStyle name="0_comodity_curve_for_6128 5 7 3 3 2" xfId="17405" xr:uid="{00000000-0005-0000-0000-0000ED430000}"/>
    <cellStyle name="0_comodity_curve_for_6128 5 7 3 4" xfId="17406" xr:uid="{00000000-0005-0000-0000-0000EE430000}"/>
    <cellStyle name="0_comodity_curve_for_6128 5 7 4" xfId="17407" xr:uid="{00000000-0005-0000-0000-0000EF430000}"/>
    <cellStyle name="0_comodity_curve_for_6128 5 7 4 2" xfId="17408" xr:uid="{00000000-0005-0000-0000-0000F0430000}"/>
    <cellStyle name="0_comodity_curve_for_6128 5 7 5" xfId="17409" xr:uid="{00000000-0005-0000-0000-0000F1430000}"/>
    <cellStyle name="0_comodity_curve_for_6128 5 7 5 2" xfId="17410" xr:uid="{00000000-0005-0000-0000-0000F2430000}"/>
    <cellStyle name="0_comodity_curve_for_6128 5 7 6" xfId="17411" xr:uid="{00000000-0005-0000-0000-0000F3430000}"/>
    <cellStyle name="0_comodity_curve_for_6128 5 8" xfId="17412" xr:uid="{00000000-0005-0000-0000-0000F4430000}"/>
    <cellStyle name="0_comodity_curve_for_6128 5 8 2" xfId="17413" xr:uid="{00000000-0005-0000-0000-0000F5430000}"/>
    <cellStyle name="0_comodity_curve_for_6128 5 8 2 2" xfId="17414" xr:uid="{00000000-0005-0000-0000-0000F6430000}"/>
    <cellStyle name="0_comodity_curve_for_6128 5 8 3" xfId="17415" xr:uid="{00000000-0005-0000-0000-0000F7430000}"/>
    <cellStyle name="0_comodity_curve_for_6128 5 8 3 2" xfId="17416" xr:uid="{00000000-0005-0000-0000-0000F8430000}"/>
    <cellStyle name="0_comodity_curve_for_6128 5 8 4" xfId="17417" xr:uid="{00000000-0005-0000-0000-0000F9430000}"/>
    <cellStyle name="0_comodity_curve_for_6128 5 9" xfId="17418" xr:uid="{00000000-0005-0000-0000-0000FA430000}"/>
    <cellStyle name="0_comodity_curve_for_6128 5 9 2" xfId="17419" xr:uid="{00000000-0005-0000-0000-0000FB430000}"/>
    <cellStyle name="0_comodity_curve_for_6128 5 9 2 2" xfId="17420" xr:uid="{00000000-0005-0000-0000-0000FC430000}"/>
    <cellStyle name="0_comodity_curve_for_6128 5 9 3" xfId="17421" xr:uid="{00000000-0005-0000-0000-0000FD430000}"/>
    <cellStyle name="0_comodity_curve_for_6128 5 9 3 2" xfId="17422" xr:uid="{00000000-0005-0000-0000-0000FE430000}"/>
    <cellStyle name="0_comodity_curve_for_6128 5 9 4" xfId="17423" xr:uid="{00000000-0005-0000-0000-0000FF430000}"/>
    <cellStyle name="0_comodity_curve_for_6128 50" xfId="17424" xr:uid="{00000000-0005-0000-0000-000000440000}"/>
    <cellStyle name="0_comodity_curve_for_6128 51" xfId="17425" xr:uid="{00000000-0005-0000-0000-000001440000}"/>
    <cellStyle name="0_comodity_curve_for_6128 52" xfId="17426" xr:uid="{00000000-0005-0000-0000-000002440000}"/>
    <cellStyle name="0_comodity_curve_for_6128 53" xfId="17427" xr:uid="{00000000-0005-0000-0000-000003440000}"/>
    <cellStyle name="0_comodity_curve_for_6128 54" xfId="17428" xr:uid="{00000000-0005-0000-0000-000004440000}"/>
    <cellStyle name="0_comodity_curve_for_6128 55" xfId="17429" xr:uid="{00000000-0005-0000-0000-000005440000}"/>
    <cellStyle name="0_comodity_curve_for_6128 56" xfId="17430" xr:uid="{00000000-0005-0000-0000-000006440000}"/>
    <cellStyle name="0_comodity_curve_for_6128 57" xfId="17431" xr:uid="{00000000-0005-0000-0000-000007440000}"/>
    <cellStyle name="0_comodity_curve_for_6128 58" xfId="17432" xr:uid="{00000000-0005-0000-0000-000008440000}"/>
    <cellStyle name="0_comodity_curve_for_6128 59" xfId="17433" xr:uid="{00000000-0005-0000-0000-000009440000}"/>
    <cellStyle name="0_comodity_curve_for_6128 6" xfId="17434" xr:uid="{00000000-0005-0000-0000-00000A440000}"/>
    <cellStyle name="0_comodity_curve_for_6128 6 2" xfId="17435" xr:uid="{00000000-0005-0000-0000-00000B440000}"/>
    <cellStyle name="0_comodity_curve_for_6128 6 2 2" xfId="17436" xr:uid="{00000000-0005-0000-0000-00000C440000}"/>
    <cellStyle name="0_comodity_curve_for_6128 6 2 2 2" xfId="17437" xr:uid="{00000000-0005-0000-0000-00000D440000}"/>
    <cellStyle name="0_comodity_curve_for_6128 6 2 2 2 2" xfId="17438" xr:uid="{00000000-0005-0000-0000-00000E440000}"/>
    <cellStyle name="0_comodity_curve_for_6128 6 2 2 3" xfId="17439" xr:uid="{00000000-0005-0000-0000-00000F440000}"/>
    <cellStyle name="0_comodity_curve_for_6128 6 2 2 3 2" xfId="17440" xr:uid="{00000000-0005-0000-0000-000010440000}"/>
    <cellStyle name="0_comodity_curve_for_6128 6 2 2 4" xfId="17441" xr:uid="{00000000-0005-0000-0000-000011440000}"/>
    <cellStyle name="0_comodity_curve_for_6128 6 2 3" xfId="17442" xr:uid="{00000000-0005-0000-0000-000012440000}"/>
    <cellStyle name="0_comodity_curve_for_6128 6 2 3 2" xfId="17443" xr:uid="{00000000-0005-0000-0000-000013440000}"/>
    <cellStyle name="0_comodity_curve_for_6128 6 2 3 2 2" xfId="17444" xr:uid="{00000000-0005-0000-0000-000014440000}"/>
    <cellStyle name="0_comodity_curve_for_6128 6 2 3 3" xfId="17445" xr:uid="{00000000-0005-0000-0000-000015440000}"/>
    <cellStyle name="0_comodity_curve_for_6128 6 2 3 3 2" xfId="17446" xr:uid="{00000000-0005-0000-0000-000016440000}"/>
    <cellStyle name="0_comodity_curve_for_6128 6 2 3 4" xfId="17447" xr:uid="{00000000-0005-0000-0000-000017440000}"/>
    <cellStyle name="0_comodity_curve_for_6128 6 2 4" xfId="17448" xr:uid="{00000000-0005-0000-0000-000018440000}"/>
    <cellStyle name="0_comodity_curve_for_6128 6 2 4 2" xfId="17449" xr:uid="{00000000-0005-0000-0000-000019440000}"/>
    <cellStyle name="0_comodity_curve_for_6128 6 2 5" xfId="17450" xr:uid="{00000000-0005-0000-0000-00001A440000}"/>
    <cellStyle name="0_comodity_curve_for_6128 6 2 5 2" xfId="17451" xr:uid="{00000000-0005-0000-0000-00001B440000}"/>
    <cellStyle name="0_comodity_curve_for_6128 6 2 6" xfId="17452" xr:uid="{00000000-0005-0000-0000-00001C440000}"/>
    <cellStyle name="0_comodity_curve_for_6128 6 3" xfId="17453" xr:uid="{00000000-0005-0000-0000-00001D440000}"/>
    <cellStyle name="0_comodity_curve_for_6128 6 3 2" xfId="17454" xr:uid="{00000000-0005-0000-0000-00001E440000}"/>
    <cellStyle name="0_comodity_curve_for_6128 6 3 2 2" xfId="17455" xr:uid="{00000000-0005-0000-0000-00001F440000}"/>
    <cellStyle name="0_comodity_curve_for_6128 6 3 3" xfId="17456" xr:uid="{00000000-0005-0000-0000-000020440000}"/>
    <cellStyle name="0_comodity_curve_for_6128 6 3 3 2" xfId="17457" xr:uid="{00000000-0005-0000-0000-000021440000}"/>
    <cellStyle name="0_comodity_curve_for_6128 6 3 4" xfId="17458" xr:uid="{00000000-0005-0000-0000-000022440000}"/>
    <cellStyle name="0_comodity_curve_for_6128 6 4" xfId="17459" xr:uid="{00000000-0005-0000-0000-000023440000}"/>
    <cellStyle name="0_comodity_curve_for_6128 6 4 2" xfId="17460" xr:uid="{00000000-0005-0000-0000-000024440000}"/>
    <cellStyle name="0_comodity_curve_for_6128 6 4 2 2" xfId="17461" xr:uid="{00000000-0005-0000-0000-000025440000}"/>
    <cellStyle name="0_comodity_curve_for_6128 6 4 3" xfId="17462" xr:uid="{00000000-0005-0000-0000-000026440000}"/>
    <cellStyle name="0_comodity_curve_for_6128 6 4 3 2" xfId="17463" xr:uid="{00000000-0005-0000-0000-000027440000}"/>
    <cellStyle name="0_comodity_curve_for_6128 6 4 4" xfId="17464" xr:uid="{00000000-0005-0000-0000-000028440000}"/>
    <cellStyle name="0_comodity_curve_for_6128 6 5" xfId="17465" xr:uid="{00000000-0005-0000-0000-000029440000}"/>
    <cellStyle name="0_comodity_curve_for_6128 6 5 2" xfId="17466" xr:uid="{00000000-0005-0000-0000-00002A440000}"/>
    <cellStyle name="0_comodity_curve_for_6128 6 5 2 2" xfId="17467" xr:uid="{00000000-0005-0000-0000-00002B440000}"/>
    <cellStyle name="0_comodity_curve_for_6128 6 5 3" xfId="17468" xr:uid="{00000000-0005-0000-0000-00002C440000}"/>
    <cellStyle name="0_comodity_curve_for_6128 6 5 3 2" xfId="17469" xr:uid="{00000000-0005-0000-0000-00002D440000}"/>
    <cellStyle name="0_comodity_curve_for_6128 6 5 4" xfId="17470" xr:uid="{00000000-0005-0000-0000-00002E440000}"/>
    <cellStyle name="0_comodity_curve_for_6128 6 6" xfId="17471" xr:uid="{00000000-0005-0000-0000-00002F440000}"/>
    <cellStyle name="0_comodity_curve_for_6128 6 6 2" xfId="17472" xr:uid="{00000000-0005-0000-0000-000030440000}"/>
    <cellStyle name="0_comodity_curve_for_6128 6 7" xfId="17473" xr:uid="{00000000-0005-0000-0000-000031440000}"/>
    <cellStyle name="0_comodity_curve_for_6128 6 7 2" xfId="17474" xr:uid="{00000000-0005-0000-0000-000032440000}"/>
    <cellStyle name="0_comodity_curve_for_6128 6 8" xfId="17475" xr:uid="{00000000-0005-0000-0000-000033440000}"/>
    <cellStyle name="0_comodity_curve_for_6128 60" xfId="17476" xr:uid="{00000000-0005-0000-0000-000034440000}"/>
    <cellStyle name="0_comodity_curve_for_6128 61" xfId="17477" xr:uid="{00000000-0005-0000-0000-000035440000}"/>
    <cellStyle name="0_comodity_curve_for_6128 62" xfId="17478" xr:uid="{00000000-0005-0000-0000-000036440000}"/>
    <cellStyle name="0_comodity_curve_for_6128 63" xfId="17479" xr:uid="{00000000-0005-0000-0000-000037440000}"/>
    <cellStyle name="0_comodity_curve_for_6128 64" xfId="17480" xr:uid="{00000000-0005-0000-0000-000038440000}"/>
    <cellStyle name="0_comodity_curve_for_6128 65" xfId="17481" xr:uid="{00000000-0005-0000-0000-000039440000}"/>
    <cellStyle name="0_comodity_curve_for_6128 66" xfId="17482" xr:uid="{00000000-0005-0000-0000-00003A440000}"/>
    <cellStyle name="0_comodity_curve_for_6128 67" xfId="17483" xr:uid="{00000000-0005-0000-0000-00003B440000}"/>
    <cellStyle name="0_comodity_curve_for_6128 68" xfId="17484" xr:uid="{00000000-0005-0000-0000-00003C440000}"/>
    <cellStyle name="0_comodity_curve_for_6128 69" xfId="17485" xr:uid="{00000000-0005-0000-0000-00003D440000}"/>
    <cellStyle name="0_comodity_curve_for_6128 7" xfId="17486" xr:uid="{00000000-0005-0000-0000-00003E440000}"/>
    <cellStyle name="0_comodity_curve_for_6128 7 2" xfId="17487" xr:uid="{00000000-0005-0000-0000-00003F440000}"/>
    <cellStyle name="0_comodity_curve_for_6128 7 2 2" xfId="17488" xr:uid="{00000000-0005-0000-0000-000040440000}"/>
    <cellStyle name="0_comodity_curve_for_6128 7 2 2 2" xfId="17489" xr:uid="{00000000-0005-0000-0000-000041440000}"/>
    <cellStyle name="0_comodity_curve_for_6128 7 2 3" xfId="17490" xr:uid="{00000000-0005-0000-0000-000042440000}"/>
    <cellStyle name="0_comodity_curve_for_6128 7 2 3 2" xfId="17491" xr:uid="{00000000-0005-0000-0000-000043440000}"/>
    <cellStyle name="0_comodity_curve_for_6128 7 2 4" xfId="17492" xr:uid="{00000000-0005-0000-0000-000044440000}"/>
    <cellStyle name="0_comodity_curve_for_6128 7 3" xfId="17493" xr:uid="{00000000-0005-0000-0000-000045440000}"/>
    <cellStyle name="0_comodity_curve_for_6128 7 3 2" xfId="17494" xr:uid="{00000000-0005-0000-0000-000046440000}"/>
    <cellStyle name="0_comodity_curve_for_6128 7 3 2 2" xfId="17495" xr:uid="{00000000-0005-0000-0000-000047440000}"/>
    <cellStyle name="0_comodity_curve_for_6128 7 3 3" xfId="17496" xr:uid="{00000000-0005-0000-0000-000048440000}"/>
    <cellStyle name="0_comodity_curve_for_6128 7 3 3 2" xfId="17497" xr:uid="{00000000-0005-0000-0000-000049440000}"/>
    <cellStyle name="0_comodity_curve_for_6128 7 3 4" xfId="17498" xr:uid="{00000000-0005-0000-0000-00004A440000}"/>
    <cellStyle name="0_comodity_curve_for_6128 7 4" xfId="17499" xr:uid="{00000000-0005-0000-0000-00004B440000}"/>
    <cellStyle name="0_comodity_curve_for_6128 7 4 2" xfId="17500" xr:uid="{00000000-0005-0000-0000-00004C440000}"/>
    <cellStyle name="0_comodity_curve_for_6128 7 5" xfId="17501" xr:uid="{00000000-0005-0000-0000-00004D440000}"/>
    <cellStyle name="0_comodity_curve_for_6128 7 5 2" xfId="17502" xr:uid="{00000000-0005-0000-0000-00004E440000}"/>
    <cellStyle name="0_comodity_curve_for_6128 7 6" xfId="17503" xr:uid="{00000000-0005-0000-0000-00004F440000}"/>
    <cellStyle name="0_comodity_curve_for_6128 70" xfId="17504" xr:uid="{00000000-0005-0000-0000-000050440000}"/>
    <cellStyle name="0_comodity_curve_for_6128 71" xfId="17505" xr:uid="{00000000-0005-0000-0000-000051440000}"/>
    <cellStyle name="0_comodity_curve_for_6128 72" xfId="17506" xr:uid="{00000000-0005-0000-0000-000052440000}"/>
    <cellStyle name="0_comodity_curve_for_6128 73" xfId="17507" xr:uid="{00000000-0005-0000-0000-000053440000}"/>
    <cellStyle name="0_comodity_curve_for_6128 74" xfId="17508" xr:uid="{00000000-0005-0000-0000-000054440000}"/>
    <cellStyle name="0_comodity_curve_for_6128 75" xfId="17509" xr:uid="{00000000-0005-0000-0000-000055440000}"/>
    <cellStyle name="0_comodity_curve_for_6128 76" xfId="17510" xr:uid="{00000000-0005-0000-0000-000056440000}"/>
    <cellStyle name="0_comodity_curve_for_6128 77" xfId="17511" xr:uid="{00000000-0005-0000-0000-000057440000}"/>
    <cellStyle name="0_comodity_curve_for_6128 78" xfId="17512" xr:uid="{00000000-0005-0000-0000-000058440000}"/>
    <cellStyle name="0_comodity_curve_for_6128 79" xfId="17513" xr:uid="{00000000-0005-0000-0000-000059440000}"/>
    <cellStyle name="0_comodity_curve_for_6128 8" xfId="17514" xr:uid="{00000000-0005-0000-0000-00005A440000}"/>
    <cellStyle name="0_comodity_curve_for_6128 8 2" xfId="17515" xr:uid="{00000000-0005-0000-0000-00005B440000}"/>
    <cellStyle name="0_comodity_curve_for_6128 8 2 2" xfId="17516" xr:uid="{00000000-0005-0000-0000-00005C440000}"/>
    <cellStyle name="0_comodity_curve_for_6128 8 2 2 2" xfId="17517" xr:uid="{00000000-0005-0000-0000-00005D440000}"/>
    <cellStyle name="0_comodity_curve_for_6128 8 2 3" xfId="17518" xr:uid="{00000000-0005-0000-0000-00005E440000}"/>
    <cellStyle name="0_comodity_curve_for_6128 8 2 3 2" xfId="17519" xr:uid="{00000000-0005-0000-0000-00005F440000}"/>
    <cellStyle name="0_comodity_curve_for_6128 8 2 4" xfId="17520" xr:uid="{00000000-0005-0000-0000-000060440000}"/>
    <cellStyle name="0_comodity_curve_for_6128 8 3" xfId="17521" xr:uid="{00000000-0005-0000-0000-000061440000}"/>
    <cellStyle name="0_comodity_curve_for_6128 8 3 2" xfId="17522" xr:uid="{00000000-0005-0000-0000-000062440000}"/>
    <cellStyle name="0_comodity_curve_for_6128 8 3 2 2" xfId="17523" xr:uid="{00000000-0005-0000-0000-000063440000}"/>
    <cellStyle name="0_comodity_curve_for_6128 8 3 3" xfId="17524" xr:uid="{00000000-0005-0000-0000-000064440000}"/>
    <cellStyle name="0_comodity_curve_for_6128 8 3 3 2" xfId="17525" xr:uid="{00000000-0005-0000-0000-000065440000}"/>
    <cellStyle name="0_comodity_curve_for_6128 8 3 4" xfId="17526" xr:uid="{00000000-0005-0000-0000-000066440000}"/>
    <cellStyle name="0_comodity_curve_for_6128 8 4" xfId="17527" xr:uid="{00000000-0005-0000-0000-000067440000}"/>
    <cellStyle name="0_comodity_curve_for_6128 8 4 2" xfId="17528" xr:uid="{00000000-0005-0000-0000-000068440000}"/>
    <cellStyle name="0_comodity_curve_for_6128 8 5" xfId="17529" xr:uid="{00000000-0005-0000-0000-000069440000}"/>
    <cellStyle name="0_comodity_curve_for_6128 8 5 2" xfId="17530" xr:uid="{00000000-0005-0000-0000-00006A440000}"/>
    <cellStyle name="0_comodity_curve_for_6128 8 6" xfId="17531" xr:uid="{00000000-0005-0000-0000-00006B440000}"/>
    <cellStyle name="0_comodity_curve_for_6128 9" xfId="17532" xr:uid="{00000000-0005-0000-0000-00006C440000}"/>
    <cellStyle name="0_comodity_curve_for_6128 9 2" xfId="17533" xr:uid="{00000000-0005-0000-0000-00006D440000}"/>
    <cellStyle name="0_comodity_curve_for_6128 9 2 2" xfId="17534" xr:uid="{00000000-0005-0000-0000-00006E440000}"/>
    <cellStyle name="0_comodity_curve_for_6128 9 3" xfId="17535" xr:uid="{00000000-0005-0000-0000-00006F440000}"/>
    <cellStyle name="0_comodity_curve_for_6128 9 3 2" xfId="17536" xr:uid="{00000000-0005-0000-0000-000070440000}"/>
    <cellStyle name="0_comodity_curve_for_6128 9 4" xfId="17537" xr:uid="{00000000-0005-0000-0000-000071440000}"/>
    <cellStyle name="0_DPR May 09" xfId="17538" xr:uid="{00000000-0005-0000-0000-000072440000}"/>
    <cellStyle name="0_DPR May 09 10" xfId="17539" xr:uid="{00000000-0005-0000-0000-000073440000}"/>
    <cellStyle name="0_DPR May 09 11" xfId="17540" xr:uid="{00000000-0005-0000-0000-000074440000}"/>
    <cellStyle name="0_DPR May 09 12" xfId="17541" xr:uid="{00000000-0005-0000-0000-000075440000}"/>
    <cellStyle name="0_DPR May 09 13" xfId="17542" xr:uid="{00000000-0005-0000-0000-000076440000}"/>
    <cellStyle name="0_DPR May 09 14" xfId="17543" xr:uid="{00000000-0005-0000-0000-000077440000}"/>
    <cellStyle name="0_DPR May 09 15" xfId="17544" xr:uid="{00000000-0005-0000-0000-000078440000}"/>
    <cellStyle name="0_DPR May 09 16" xfId="17545" xr:uid="{00000000-0005-0000-0000-000079440000}"/>
    <cellStyle name="0_DPR May 09 17" xfId="17546" xr:uid="{00000000-0005-0000-0000-00007A440000}"/>
    <cellStyle name="0_DPR May 09 18" xfId="17547" xr:uid="{00000000-0005-0000-0000-00007B440000}"/>
    <cellStyle name="0_DPR May 09 19" xfId="17548" xr:uid="{00000000-0005-0000-0000-00007C440000}"/>
    <cellStyle name="0_DPR May 09 2" xfId="17549" xr:uid="{00000000-0005-0000-0000-00007D440000}"/>
    <cellStyle name="0_DPR May 09 2 2" xfId="17550" xr:uid="{00000000-0005-0000-0000-00007E440000}"/>
    <cellStyle name="0_DPR May 09 2 2 2" xfId="17551" xr:uid="{00000000-0005-0000-0000-00007F440000}"/>
    <cellStyle name="0_DPR May 09 2 2 2 2" xfId="17552" xr:uid="{00000000-0005-0000-0000-000080440000}"/>
    <cellStyle name="0_DPR May 09 2 2 3" xfId="17553" xr:uid="{00000000-0005-0000-0000-000081440000}"/>
    <cellStyle name="0_DPR May 09 2 2 3 2" xfId="17554" xr:uid="{00000000-0005-0000-0000-000082440000}"/>
    <cellStyle name="0_DPR May 09 2 2 4" xfId="17555" xr:uid="{00000000-0005-0000-0000-000083440000}"/>
    <cellStyle name="0_DPR May 09 2 3" xfId="17556" xr:uid="{00000000-0005-0000-0000-000084440000}"/>
    <cellStyle name="0_DPR May 09 2 3 2" xfId="17557" xr:uid="{00000000-0005-0000-0000-000085440000}"/>
    <cellStyle name="0_DPR May 09 2 3 2 2" xfId="17558" xr:uid="{00000000-0005-0000-0000-000086440000}"/>
    <cellStyle name="0_DPR May 09 2 3 3" xfId="17559" xr:uid="{00000000-0005-0000-0000-000087440000}"/>
    <cellStyle name="0_DPR May 09 2 3 3 2" xfId="17560" xr:uid="{00000000-0005-0000-0000-000088440000}"/>
    <cellStyle name="0_DPR May 09 2 3 4" xfId="17561" xr:uid="{00000000-0005-0000-0000-000089440000}"/>
    <cellStyle name="0_DPR May 09 2 4" xfId="17562" xr:uid="{00000000-0005-0000-0000-00008A440000}"/>
    <cellStyle name="0_DPR May 09 2 4 2" xfId="17563" xr:uid="{00000000-0005-0000-0000-00008B440000}"/>
    <cellStyle name="0_DPR May 09 2 5" xfId="17564" xr:uid="{00000000-0005-0000-0000-00008C440000}"/>
    <cellStyle name="0_DPR May 09 2 5 2" xfId="17565" xr:uid="{00000000-0005-0000-0000-00008D440000}"/>
    <cellStyle name="0_DPR May 09 2 6" xfId="17566" xr:uid="{00000000-0005-0000-0000-00008E440000}"/>
    <cellStyle name="0_DPR May 09 20" xfId="17567" xr:uid="{00000000-0005-0000-0000-00008F440000}"/>
    <cellStyle name="0_DPR May 09 21" xfId="17568" xr:uid="{00000000-0005-0000-0000-000090440000}"/>
    <cellStyle name="0_DPR May 09 22" xfId="17569" xr:uid="{00000000-0005-0000-0000-000091440000}"/>
    <cellStyle name="0_DPR May 09 23" xfId="17570" xr:uid="{00000000-0005-0000-0000-000092440000}"/>
    <cellStyle name="0_DPR May 09 24" xfId="17571" xr:uid="{00000000-0005-0000-0000-000093440000}"/>
    <cellStyle name="0_DPR May 09 25" xfId="17572" xr:uid="{00000000-0005-0000-0000-000094440000}"/>
    <cellStyle name="0_DPR May 09 26" xfId="17573" xr:uid="{00000000-0005-0000-0000-000095440000}"/>
    <cellStyle name="0_DPR May 09 27" xfId="17574" xr:uid="{00000000-0005-0000-0000-000096440000}"/>
    <cellStyle name="0_DPR May 09 28" xfId="17575" xr:uid="{00000000-0005-0000-0000-000097440000}"/>
    <cellStyle name="0_DPR May 09 29" xfId="17576" xr:uid="{00000000-0005-0000-0000-000098440000}"/>
    <cellStyle name="0_DPR May 09 3" xfId="17577" xr:uid="{00000000-0005-0000-0000-000099440000}"/>
    <cellStyle name="0_DPR May 09 3 2" xfId="17578" xr:uid="{00000000-0005-0000-0000-00009A440000}"/>
    <cellStyle name="0_DPR May 09 3 2 2" xfId="17579" xr:uid="{00000000-0005-0000-0000-00009B440000}"/>
    <cellStyle name="0_DPR May 09 3 3" xfId="17580" xr:uid="{00000000-0005-0000-0000-00009C440000}"/>
    <cellStyle name="0_DPR May 09 3 3 2" xfId="17581" xr:uid="{00000000-0005-0000-0000-00009D440000}"/>
    <cellStyle name="0_DPR May 09 3 4" xfId="17582" xr:uid="{00000000-0005-0000-0000-00009E440000}"/>
    <cellStyle name="0_DPR May 09 30" xfId="17583" xr:uid="{00000000-0005-0000-0000-00009F440000}"/>
    <cellStyle name="0_DPR May 09 31" xfId="17584" xr:uid="{00000000-0005-0000-0000-0000A0440000}"/>
    <cellStyle name="0_DPR May 09 32" xfId="17585" xr:uid="{00000000-0005-0000-0000-0000A1440000}"/>
    <cellStyle name="0_DPR May 09 33" xfId="17586" xr:uid="{00000000-0005-0000-0000-0000A2440000}"/>
    <cellStyle name="0_DPR May 09 34" xfId="17587" xr:uid="{00000000-0005-0000-0000-0000A3440000}"/>
    <cellStyle name="0_DPR May 09 35" xfId="17588" xr:uid="{00000000-0005-0000-0000-0000A4440000}"/>
    <cellStyle name="0_DPR May 09 36" xfId="17589" xr:uid="{00000000-0005-0000-0000-0000A5440000}"/>
    <cellStyle name="0_DPR May 09 37" xfId="17590" xr:uid="{00000000-0005-0000-0000-0000A6440000}"/>
    <cellStyle name="0_DPR May 09 38" xfId="17591" xr:uid="{00000000-0005-0000-0000-0000A7440000}"/>
    <cellStyle name="0_DPR May 09 39" xfId="17592" xr:uid="{00000000-0005-0000-0000-0000A8440000}"/>
    <cellStyle name="0_DPR May 09 4" xfId="17593" xr:uid="{00000000-0005-0000-0000-0000A9440000}"/>
    <cellStyle name="0_DPR May 09 4 2" xfId="17594" xr:uid="{00000000-0005-0000-0000-0000AA440000}"/>
    <cellStyle name="0_DPR May 09 4 2 2" xfId="17595" xr:uid="{00000000-0005-0000-0000-0000AB440000}"/>
    <cellStyle name="0_DPR May 09 4 3" xfId="17596" xr:uid="{00000000-0005-0000-0000-0000AC440000}"/>
    <cellStyle name="0_DPR May 09 4 3 2" xfId="17597" xr:uid="{00000000-0005-0000-0000-0000AD440000}"/>
    <cellStyle name="0_DPR May 09 4 4" xfId="17598" xr:uid="{00000000-0005-0000-0000-0000AE440000}"/>
    <cellStyle name="0_DPR May 09 40" xfId="17599" xr:uid="{00000000-0005-0000-0000-0000AF440000}"/>
    <cellStyle name="0_DPR May 09 41" xfId="17600" xr:uid="{00000000-0005-0000-0000-0000B0440000}"/>
    <cellStyle name="0_DPR May 09 42" xfId="17601" xr:uid="{00000000-0005-0000-0000-0000B1440000}"/>
    <cellStyle name="0_DPR May 09 43" xfId="17602" xr:uid="{00000000-0005-0000-0000-0000B2440000}"/>
    <cellStyle name="0_DPR May 09 44" xfId="17603" xr:uid="{00000000-0005-0000-0000-0000B3440000}"/>
    <cellStyle name="0_DPR May 09 45" xfId="17604" xr:uid="{00000000-0005-0000-0000-0000B4440000}"/>
    <cellStyle name="0_DPR May 09 46" xfId="17605" xr:uid="{00000000-0005-0000-0000-0000B5440000}"/>
    <cellStyle name="0_DPR May 09 47" xfId="17606" xr:uid="{00000000-0005-0000-0000-0000B6440000}"/>
    <cellStyle name="0_DPR May 09 48" xfId="17607" xr:uid="{00000000-0005-0000-0000-0000B7440000}"/>
    <cellStyle name="0_DPR May 09 49" xfId="17608" xr:uid="{00000000-0005-0000-0000-0000B8440000}"/>
    <cellStyle name="0_DPR May 09 5" xfId="17609" xr:uid="{00000000-0005-0000-0000-0000B9440000}"/>
    <cellStyle name="0_DPR May 09 5 2" xfId="17610" xr:uid="{00000000-0005-0000-0000-0000BA440000}"/>
    <cellStyle name="0_DPR May 09 50" xfId="17611" xr:uid="{00000000-0005-0000-0000-0000BB440000}"/>
    <cellStyle name="0_DPR May 09 51" xfId="17612" xr:uid="{00000000-0005-0000-0000-0000BC440000}"/>
    <cellStyle name="0_DPR May 09 52" xfId="17613" xr:uid="{00000000-0005-0000-0000-0000BD440000}"/>
    <cellStyle name="0_DPR May 09 53" xfId="17614" xr:uid="{00000000-0005-0000-0000-0000BE440000}"/>
    <cellStyle name="0_DPR May 09 54" xfId="17615" xr:uid="{00000000-0005-0000-0000-0000BF440000}"/>
    <cellStyle name="0_DPR May 09 55" xfId="17616" xr:uid="{00000000-0005-0000-0000-0000C0440000}"/>
    <cellStyle name="0_DPR May 09 56" xfId="17617" xr:uid="{00000000-0005-0000-0000-0000C1440000}"/>
    <cellStyle name="0_DPR May 09 57" xfId="17618" xr:uid="{00000000-0005-0000-0000-0000C2440000}"/>
    <cellStyle name="0_DPR May 09 58" xfId="17619" xr:uid="{00000000-0005-0000-0000-0000C3440000}"/>
    <cellStyle name="0_DPR May 09 59" xfId="17620" xr:uid="{00000000-0005-0000-0000-0000C4440000}"/>
    <cellStyle name="0_DPR May 09 6" xfId="17621" xr:uid="{00000000-0005-0000-0000-0000C5440000}"/>
    <cellStyle name="0_DPR May 09 6 2" xfId="17622" xr:uid="{00000000-0005-0000-0000-0000C6440000}"/>
    <cellStyle name="0_DPR May 09 60" xfId="17623" xr:uid="{00000000-0005-0000-0000-0000C7440000}"/>
    <cellStyle name="0_DPR May 09 61" xfId="17624" xr:uid="{00000000-0005-0000-0000-0000C8440000}"/>
    <cellStyle name="0_DPR May 09 62" xfId="17625" xr:uid="{00000000-0005-0000-0000-0000C9440000}"/>
    <cellStyle name="0_DPR May 09 63" xfId="17626" xr:uid="{00000000-0005-0000-0000-0000CA440000}"/>
    <cellStyle name="0_DPR May 09 64" xfId="17627" xr:uid="{00000000-0005-0000-0000-0000CB440000}"/>
    <cellStyle name="0_DPR May 09 65" xfId="17628" xr:uid="{00000000-0005-0000-0000-0000CC440000}"/>
    <cellStyle name="0_DPR May 09 66" xfId="17629" xr:uid="{00000000-0005-0000-0000-0000CD440000}"/>
    <cellStyle name="0_DPR May 09 67" xfId="17630" xr:uid="{00000000-0005-0000-0000-0000CE440000}"/>
    <cellStyle name="0_DPR May 09 68" xfId="17631" xr:uid="{00000000-0005-0000-0000-0000CF440000}"/>
    <cellStyle name="0_DPR May 09 69" xfId="17632" xr:uid="{00000000-0005-0000-0000-0000D0440000}"/>
    <cellStyle name="0_DPR May 09 7" xfId="17633" xr:uid="{00000000-0005-0000-0000-0000D1440000}"/>
    <cellStyle name="0_DPR May 09 70" xfId="17634" xr:uid="{00000000-0005-0000-0000-0000D2440000}"/>
    <cellStyle name="0_DPR May 09 71" xfId="17635" xr:uid="{00000000-0005-0000-0000-0000D3440000}"/>
    <cellStyle name="0_DPR May 09 72" xfId="17636" xr:uid="{00000000-0005-0000-0000-0000D4440000}"/>
    <cellStyle name="0_DPR May 09 73" xfId="17637" xr:uid="{00000000-0005-0000-0000-0000D5440000}"/>
    <cellStyle name="0_DPR May 09 74" xfId="17638" xr:uid="{00000000-0005-0000-0000-0000D6440000}"/>
    <cellStyle name="0_DPR May 09 75" xfId="17639" xr:uid="{00000000-0005-0000-0000-0000D7440000}"/>
    <cellStyle name="0_DPR May 09 76" xfId="17640" xr:uid="{00000000-0005-0000-0000-0000D8440000}"/>
    <cellStyle name="0_DPR May 09 77" xfId="17641" xr:uid="{00000000-0005-0000-0000-0000D9440000}"/>
    <cellStyle name="0_DPR May 09 78" xfId="17642" xr:uid="{00000000-0005-0000-0000-0000DA440000}"/>
    <cellStyle name="0_DPR May 09 79" xfId="17643" xr:uid="{00000000-0005-0000-0000-0000DB440000}"/>
    <cellStyle name="0_DPR May 09 8" xfId="17644" xr:uid="{00000000-0005-0000-0000-0000DC440000}"/>
    <cellStyle name="0_DPR May 09 9" xfId="17645" xr:uid="{00000000-0005-0000-0000-0000DD440000}"/>
    <cellStyle name="0_DPR May 09_ORG CHART FOR CEO MEETING" xfId="17646" xr:uid="{00000000-0005-0000-0000-0000DE440000}"/>
    <cellStyle name="0_DPR May 09_ORG CHART FOR CEO MEETING 2" xfId="17647" xr:uid="{00000000-0005-0000-0000-0000DF440000}"/>
    <cellStyle name="0_DPR May 09_ORG CHART FOR CEO MEETING 2 2" xfId="17648" xr:uid="{00000000-0005-0000-0000-0000E0440000}"/>
    <cellStyle name="0_DPR May 09_ORG CHART FOR CEO MEETING 2 2 2" xfId="17649" xr:uid="{00000000-0005-0000-0000-0000E1440000}"/>
    <cellStyle name="0_DPR May 09_ORG CHART FOR CEO MEETING 2 2 2 2" xfId="17650" xr:uid="{00000000-0005-0000-0000-0000E2440000}"/>
    <cellStyle name="0_DPR May 09_ORG CHART FOR CEO MEETING 2 2 3" xfId="17651" xr:uid="{00000000-0005-0000-0000-0000E3440000}"/>
    <cellStyle name="0_DPR May 09_ORG CHART FOR CEO MEETING 2 2 3 2" xfId="17652" xr:uid="{00000000-0005-0000-0000-0000E4440000}"/>
    <cellStyle name="0_DPR May 09_ORG CHART FOR CEO MEETING 2 2 4" xfId="17653" xr:uid="{00000000-0005-0000-0000-0000E5440000}"/>
    <cellStyle name="0_DPR May 09_ORG CHART FOR CEO MEETING 2 3" xfId="17654" xr:uid="{00000000-0005-0000-0000-0000E6440000}"/>
    <cellStyle name="0_DPR May 09_ORG CHART FOR CEO MEETING 2 3 2" xfId="17655" xr:uid="{00000000-0005-0000-0000-0000E7440000}"/>
    <cellStyle name="0_DPR May 09_ORG CHART FOR CEO MEETING 2 3 2 2" xfId="17656" xr:uid="{00000000-0005-0000-0000-0000E8440000}"/>
    <cellStyle name="0_DPR May 09_ORG CHART FOR CEO MEETING 2 3 3" xfId="17657" xr:uid="{00000000-0005-0000-0000-0000E9440000}"/>
    <cellStyle name="0_DPR May 09_ORG CHART FOR CEO MEETING 2 3 3 2" xfId="17658" xr:uid="{00000000-0005-0000-0000-0000EA440000}"/>
    <cellStyle name="0_DPR May 09_ORG CHART FOR CEO MEETING 2 3 4" xfId="17659" xr:uid="{00000000-0005-0000-0000-0000EB440000}"/>
    <cellStyle name="0_DPR May 09_ORG CHART FOR CEO MEETING 2 4" xfId="17660" xr:uid="{00000000-0005-0000-0000-0000EC440000}"/>
    <cellStyle name="0_DPR May 09_ORG CHART FOR CEO MEETING 2 4 2" xfId="17661" xr:uid="{00000000-0005-0000-0000-0000ED440000}"/>
    <cellStyle name="0_DPR May 09_ORG CHART FOR CEO MEETING 2 5" xfId="17662" xr:uid="{00000000-0005-0000-0000-0000EE440000}"/>
    <cellStyle name="0_DPR May 09_ORG CHART FOR CEO MEETING 2 5 2" xfId="17663" xr:uid="{00000000-0005-0000-0000-0000EF440000}"/>
    <cellStyle name="0_DPR May 09_ORG CHART FOR CEO MEETING 2 6" xfId="17664" xr:uid="{00000000-0005-0000-0000-0000F0440000}"/>
    <cellStyle name="0_DPR May 09_ORG CHART FOR CEO MEETING 3" xfId="17665" xr:uid="{00000000-0005-0000-0000-0000F1440000}"/>
    <cellStyle name="0_DPR May 09_ORG CHART FOR CEO MEETING 3 2" xfId="17666" xr:uid="{00000000-0005-0000-0000-0000F2440000}"/>
    <cellStyle name="0_DPR May 09_ORG CHART FOR CEO MEETING 3 2 2" xfId="17667" xr:uid="{00000000-0005-0000-0000-0000F3440000}"/>
    <cellStyle name="0_DPR May 09_ORG CHART FOR CEO MEETING 3 3" xfId="17668" xr:uid="{00000000-0005-0000-0000-0000F4440000}"/>
    <cellStyle name="0_DPR May 09_ORG CHART FOR CEO MEETING 3 3 2" xfId="17669" xr:uid="{00000000-0005-0000-0000-0000F5440000}"/>
    <cellStyle name="0_DPR May 09_ORG CHART FOR CEO MEETING 3 4" xfId="17670" xr:uid="{00000000-0005-0000-0000-0000F6440000}"/>
    <cellStyle name="0_DPR May 09_ORG CHART FOR CEO MEETING 4" xfId="17671" xr:uid="{00000000-0005-0000-0000-0000F7440000}"/>
    <cellStyle name="0_DPR May 09_ORG CHART FOR CEO MEETING 4 2" xfId="17672" xr:uid="{00000000-0005-0000-0000-0000F8440000}"/>
    <cellStyle name="0_DPR May 09_ORG CHART FOR CEO MEETING 4 2 2" xfId="17673" xr:uid="{00000000-0005-0000-0000-0000F9440000}"/>
    <cellStyle name="0_DPR May 09_ORG CHART FOR CEO MEETING 4 3" xfId="17674" xr:uid="{00000000-0005-0000-0000-0000FA440000}"/>
    <cellStyle name="0_DPR May 09_ORG CHART FOR CEO MEETING 4 3 2" xfId="17675" xr:uid="{00000000-0005-0000-0000-0000FB440000}"/>
    <cellStyle name="0_DPR May 09_ORG CHART FOR CEO MEETING 4 4" xfId="17676" xr:uid="{00000000-0005-0000-0000-0000FC440000}"/>
    <cellStyle name="0_DPR May 09_ORG CHART FOR CEO MEETING 5" xfId="17677" xr:uid="{00000000-0005-0000-0000-0000FD440000}"/>
    <cellStyle name="0_DPR May 09_ORG CHART FOR CEO MEETING 5 2" xfId="17678" xr:uid="{00000000-0005-0000-0000-0000FE440000}"/>
    <cellStyle name="0_DPR May 09_ORG CHART FOR CEO MEETING 6" xfId="17679" xr:uid="{00000000-0005-0000-0000-0000FF440000}"/>
    <cellStyle name="0_DPR May 09_ORG CHART FOR CEO MEETING 6 2" xfId="17680" xr:uid="{00000000-0005-0000-0000-000000450000}"/>
    <cellStyle name="0_DPR May 09_ORG CHART FOR CEO MEETING 7" xfId="17681" xr:uid="{00000000-0005-0000-0000-000001450000}"/>
    <cellStyle name="0_FORMAT A" xfId="17682" xr:uid="{00000000-0005-0000-0000-000002450000}"/>
    <cellStyle name="0_FORMAT A 2" xfId="17683" xr:uid="{00000000-0005-0000-0000-000003450000}"/>
    <cellStyle name="0_FORMAT A 2 2" xfId="17684" xr:uid="{00000000-0005-0000-0000-000004450000}"/>
    <cellStyle name="0_FORMAT A 2 2 2" xfId="17685" xr:uid="{00000000-0005-0000-0000-000005450000}"/>
    <cellStyle name="0_FORMAT A 2 2 2 2" xfId="17686" xr:uid="{00000000-0005-0000-0000-000006450000}"/>
    <cellStyle name="0_FORMAT A 2 2 3" xfId="17687" xr:uid="{00000000-0005-0000-0000-000007450000}"/>
    <cellStyle name="0_FORMAT A 2 2 3 2" xfId="17688" xr:uid="{00000000-0005-0000-0000-000008450000}"/>
    <cellStyle name="0_FORMAT A 2 2 4" xfId="17689" xr:uid="{00000000-0005-0000-0000-000009450000}"/>
    <cellStyle name="0_FORMAT A 2 3" xfId="17690" xr:uid="{00000000-0005-0000-0000-00000A450000}"/>
    <cellStyle name="0_FORMAT A 2 3 2" xfId="17691" xr:uid="{00000000-0005-0000-0000-00000B450000}"/>
    <cellStyle name="0_FORMAT A 2 3 2 2" xfId="17692" xr:uid="{00000000-0005-0000-0000-00000C450000}"/>
    <cellStyle name="0_FORMAT A 2 3 3" xfId="17693" xr:uid="{00000000-0005-0000-0000-00000D450000}"/>
    <cellStyle name="0_FORMAT A 2 3 3 2" xfId="17694" xr:uid="{00000000-0005-0000-0000-00000E450000}"/>
    <cellStyle name="0_FORMAT A 2 3 4" xfId="17695" xr:uid="{00000000-0005-0000-0000-00000F450000}"/>
    <cellStyle name="0_FORMAT A 2 4" xfId="17696" xr:uid="{00000000-0005-0000-0000-000010450000}"/>
    <cellStyle name="0_FORMAT A 2 4 2" xfId="17697" xr:uid="{00000000-0005-0000-0000-000011450000}"/>
    <cellStyle name="0_FORMAT A 2 5" xfId="17698" xr:uid="{00000000-0005-0000-0000-000012450000}"/>
    <cellStyle name="0_FORMAT A 2 5 2" xfId="17699" xr:uid="{00000000-0005-0000-0000-000013450000}"/>
    <cellStyle name="0_FORMAT A 2 6" xfId="17700" xr:uid="{00000000-0005-0000-0000-000014450000}"/>
    <cellStyle name="0_FORMAT A 3" xfId="17701" xr:uid="{00000000-0005-0000-0000-000015450000}"/>
    <cellStyle name="0_FORMAT A 3 2" xfId="17702" xr:uid="{00000000-0005-0000-0000-000016450000}"/>
    <cellStyle name="0_FORMAT A 3 2 2" xfId="17703" xr:uid="{00000000-0005-0000-0000-000017450000}"/>
    <cellStyle name="0_FORMAT A 3 3" xfId="17704" xr:uid="{00000000-0005-0000-0000-000018450000}"/>
    <cellStyle name="0_FORMAT A 3 3 2" xfId="17705" xr:uid="{00000000-0005-0000-0000-000019450000}"/>
    <cellStyle name="0_FORMAT A 3 4" xfId="17706" xr:uid="{00000000-0005-0000-0000-00001A450000}"/>
    <cellStyle name="0_FORMAT A 4" xfId="17707" xr:uid="{00000000-0005-0000-0000-00001B450000}"/>
    <cellStyle name="0_FORMAT A 4 2" xfId="17708" xr:uid="{00000000-0005-0000-0000-00001C450000}"/>
    <cellStyle name="0_FORMAT A 4 2 2" xfId="17709" xr:uid="{00000000-0005-0000-0000-00001D450000}"/>
    <cellStyle name="0_FORMAT A 4 3" xfId="17710" xr:uid="{00000000-0005-0000-0000-00001E450000}"/>
    <cellStyle name="0_FORMAT A 4 3 2" xfId="17711" xr:uid="{00000000-0005-0000-0000-00001F450000}"/>
    <cellStyle name="0_FORMAT A 4 4" xfId="17712" xr:uid="{00000000-0005-0000-0000-000020450000}"/>
    <cellStyle name="0_FORMAT A 5" xfId="17713" xr:uid="{00000000-0005-0000-0000-000021450000}"/>
    <cellStyle name="0_FORMAT A 5 2" xfId="17714" xr:uid="{00000000-0005-0000-0000-000022450000}"/>
    <cellStyle name="0_FORMAT A 6" xfId="17715" xr:uid="{00000000-0005-0000-0000-000023450000}"/>
    <cellStyle name="0_FORMAT A 6 2" xfId="17716" xr:uid="{00000000-0005-0000-0000-000024450000}"/>
    <cellStyle name="0_FORMAT A 7" xfId="17717" xr:uid="{00000000-0005-0000-0000-000025450000}"/>
    <cellStyle name="0_FPR Jul-08" xfId="17718" xr:uid="{00000000-0005-0000-0000-000026450000}"/>
    <cellStyle name="0_FPR Jul-08 2" xfId="17719" xr:uid="{00000000-0005-0000-0000-000027450000}"/>
    <cellStyle name="0_FPR Jul-08 2 2" xfId="17720" xr:uid="{00000000-0005-0000-0000-000028450000}"/>
    <cellStyle name="0_FPR Jul-08 2 2 2" xfId="17721" xr:uid="{00000000-0005-0000-0000-000029450000}"/>
    <cellStyle name="0_FPR Jul-08 2 3" xfId="17722" xr:uid="{00000000-0005-0000-0000-00002A450000}"/>
    <cellStyle name="0_FPR Jul-08 2 3 2" xfId="17723" xr:uid="{00000000-0005-0000-0000-00002B450000}"/>
    <cellStyle name="0_FPR Jul-08 2 4" xfId="17724" xr:uid="{00000000-0005-0000-0000-00002C450000}"/>
    <cellStyle name="0_FPR Jul-08 2 4 2" xfId="17725" xr:uid="{00000000-0005-0000-0000-00002D450000}"/>
    <cellStyle name="0_FPR Jul-08 3" xfId="17726" xr:uid="{00000000-0005-0000-0000-00002E450000}"/>
    <cellStyle name="0_FPR Jul-08 3 2" xfId="17727" xr:uid="{00000000-0005-0000-0000-00002F450000}"/>
    <cellStyle name="0_FPR Jul-08 3 2 2" xfId="17728" xr:uid="{00000000-0005-0000-0000-000030450000}"/>
    <cellStyle name="0_FPR Jul-08 3 3" xfId="17729" xr:uid="{00000000-0005-0000-0000-000031450000}"/>
    <cellStyle name="0_FPR Jul-08 3 3 2" xfId="17730" xr:uid="{00000000-0005-0000-0000-000032450000}"/>
    <cellStyle name="0_FPR Jul-08 3 4" xfId="17731" xr:uid="{00000000-0005-0000-0000-000033450000}"/>
    <cellStyle name="0_FPR Jul-08 3 4 2" xfId="17732" xr:uid="{00000000-0005-0000-0000-000034450000}"/>
    <cellStyle name="0_FPR Jul-08 4" xfId="17733" xr:uid="{00000000-0005-0000-0000-000035450000}"/>
    <cellStyle name="0_FPR Jul-08 4 2" xfId="17734" xr:uid="{00000000-0005-0000-0000-000036450000}"/>
    <cellStyle name="0_FPR Jul-08 4 2 2" xfId="17735" xr:uid="{00000000-0005-0000-0000-000037450000}"/>
    <cellStyle name="0_FPR Jul-08 4 3" xfId="17736" xr:uid="{00000000-0005-0000-0000-000038450000}"/>
    <cellStyle name="0_FPR Jul-08 5" xfId="17737" xr:uid="{00000000-0005-0000-0000-000039450000}"/>
    <cellStyle name="0_FPR Jul-08 5 2" xfId="17738" xr:uid="{00000000-0005-0000-0000-00003A450000}"/>
    <cellStyle name="0_FPR Jul-08 5 2 2" xfId="17739" xr:uid="{00000000-0005-0000-0000-00003B450000}"/>
    <cellStyle name="0_FPR Jul-08 5 3" xfId="17740" xr:uid="{00000000-0005-0000-0000-00003C450000}"/>
    <cellStyle name="0_FPR Jul-08 6" xfId="17741" xr:uid="{00000000-0005-0000-0000-00003D450000}"/>
    <cellStyle name="0_FPR Jul-08 6 2" xfId="17742" xr:uid="{00000000-0005-0000-0000-00003E450000}"/>
    <cellStyle name="0_FPR Jul-08 6 2 2" xfId="17743" xr:uid="{00000000-0005-0000-0000-00003F450000}"/>
    <cellStyle name="0_FPR Jul-08 6 3" xfId="17744" xr:uid="{00000000-0005-0000-0000-000040450000}"/>
    <cellStyle name="0_FPR Jul-08 7" xfId="17745" xr:uid="{00000000-0005-0000-0000-000041450000}"/>
    <cellStyle name="0_FPR Jul-08 7 2" xfId="17746" xr:uid="{00000000-0005-0000-0000-000042450000}"/>
    <cellStyle name="0_FPR Jul-08 8" xfId="17747" xr:uid="{00000000-0005-0000-0000-000043450000}"/>
    <cellStyle name="0_FPR Jul-08 8 2" xfId="17748" xr:uid="{00000000-0005-0000-0000-000044450000}"/>
    <cellStyle name="0_FPR Jul-08 9" xfId="17749" xr:uid="{00000000-0005-0000-0000-000045450000}"/>
    <cellStyle name="0_FPR Jul-08 9 2" xfId="17750" xr:uid="{00000000-0005-0000-0000-000046450000}"/>
    <cellStyle name="0_J 40.4012 - CEO - Progress Review - 2009 Jan &amp; Feb" xfId="17751" xr:uid="{00000000-0005-0000-0000-000047450000}"/>
    <cellStyle name="0_J 40.4012 - CEO - Progress Review - 2009 Jan &amp; Feb 10" xfId="17752" xr:uid="{00000000-0005-0000-0000-000048450000}"/>
    <cellStyle name="0_J 40.4012 - CEO - Progress Review - 2009 Jan &amp; Feb 11" xfId="17753" xr:uid="{00000000-0005-0000-0000-000049450000}"/>
    <cellStyle name="0_J 40.4012 - CEO - Progress Review - 2009 Jan &amp; Feb 12" xfId="17754" xr:uid="{00000000-0005-0000-0000-00004A450000}"/>
    <cellStyle name="0_J 40.4012 - CEO - Progress Review - 2009 Jan &amp; Feb 13" xfId="17755" xr:uid="{00000000-0005-0000-0000-00004B450000}"/>
    <cellStyle name="0_J 40.4012 - CEO - Progress Review - 2009 Jan &amp; Feb 14" xfId="17756" xr:uid="{00000000-0005-0000-0000-00004C450000}"/>
    <cellStyle name="0_J 40.4012 - CEO - Progress Review - 2009 Jan &amp; Feb 2" xfId="17757" xr:uid="{00000000-0005-0000-0000-00004D450000}"/>
    <cellStyle name="0_J 40.4012 - CEO - Progress Review - 2009 Jan &amp; Feb 2 10" xfId="17758" xr:uid="{00000000-0005-0000-0000-00004E450000}"/>
    <cellStyle name="0_J 40.4012 - CEO - Progress Review - 2009 Jan &amp; Feb 2 11" xfId="17759" xr:uid="{00000000-0005-0000-0000-00004F450000}"/>
    <cellStyle name="0_J 40.4012 - CEO - Progress Review - 2009 Jan &amp; Feb 2 12" xfId="17760" xr:uid="{00000000-0005-0000-0000-000050450000}"/>
    <cellStyle name="0_J 40.4012 - CEO - Progress Review - 2009 Jan &amp; Feb 2 13" xfId="17761" xr:uid="{00000000-0005-0000-0000-000051450000}"/>
    <cellStyle name="0_J 40.4012 - CEO - Progress Review - 2009 Jan &amp; Feb 2 2" xfId="17762" xr:uid="{00000000-0005-0000-0000-000052450000}"/>
    <cellStyle name="0_J 40.4012 - CEO - Progress Review - 2009 Jan &amp; Feb 2 2 2" xfId="17763" xr:uid="{00000000-0005-0000-0000-000053450000}"/>
    <cellStyle name="0_J 40.4012 - CEO - Progress Review - 2009 Jan &amp; Feb 2 2 2 2" xfId="17764" xr:uid="{00000000-0005-0000-0000-000054450000}"/>
    <cellStyle name="0_J 40.4012 - CEO - Progress Review - 2009 Jan &amp; Feb 2 2 3" xfId="17765" xr:uid="{00000000-0005-0000-0000-000055450000}"/>
    <cellStyle name="0_J 40.4012 - CEO - Progress Review - 2009 Jan &amp; Feb 2 3" xfId="17766" xr:uid="{00000000-0005-0000-0000-000056450000}"/>
    <cellStyle name="0_J 40.4012 - CEO - Progress Review - 2009 Jan &amp; Feb 2 3 2" xfId="17767" xr:uid="{00000000-0005-0000-0000-000057450000}"/>
    <cellStyle name="0_J 40.4012 - CEO - Progress Review - 2009 Jan &amp; Feb 2 3 2 2" xfId="17768" xr:uid="{00000000-0005-0000-0000-000058450000}"/>
    <cellStyle name="0_J 40.4012 - CEO - Progress Review - 2009 Jan &amp; Feb 2 3 3" xfId="17769" xr:uid="{00000000-0005-0000-0000-000059450000}"/>
    <cellStyle name="0_J 40.4012 - CEO - Progress Review - 2009 Jan &amp; Feb 2 4" xfId="17770" xr:uid="{00000000-0005-0000-0000-00005A450000}"/>
    <cellStyle name="0_J 40.4012 - CEO - Progress Review - 2009 Jan &amp; Feb 2 4 2" xfId="17771" xr:uid="{00000000-0005-0000-0000-00005B450000}"/>
    <cellStyle name="0_J 40.4012 - CEO - Progress Review - 2009 Jan &amp; Feb 2 4 2 2" xfId="17772" xr:uid="{00000000-0005-0000-0000-00005C450000}"/>
    <cellStyle name="0_J 40.4012 - CEO - Progress Review - 2009 Jan &amp; Feb 2 4 3" xfId="17773" xr:uid="{00000000-0005-0000-0000-00005D450000}"/>
    <cellStyle name="0_J 40.4012 - CEO - Progress Review - 2009 Jan &amp; Feb 2 5" xfId="17774" xr:uid="{00000000-0005-0000-0000-00005E450000}"/>
    <cellStyle name="0_J 40.4012 - CEO - Progress Review - 2009 Jan &amp; Feb 2 5 2" xfId="17775" xr:uid="{00000000-0005-0000-0000-00005F450000}"/>
    <cellStyle name="0_J 40.4012 - CEO - Progress Review - 2009 Jan &amp; Feb 2 6" xfId="17776" xr:uid="{00000000-0005-0000-0000-000060450000}"/>
    <cellStyle name="0_J 40.4012 - CEO - Progress Review - 2009 Jan &amp; Feb 2 6 2" xfId="17777" xr:uid="{00000000-0005-0000-0000-000061450000}"/>
    <cellStyle name="0_J 40.4012 - CEO - Progress Review - 2009 Jan &amp; Feb 2 7" xfId="17778" xr:uid="{00000000-0005-0000-0000-000062450000}"/>
    <cellStyle name="0_J 40.4012 - CEO - Progress Review - 2009 Jan &amp; Feb 2 7 2" xfId="17779" xr:uid="{00000000-0005-0000-0000-000063450000}"/>
    <cellStyle name="0_J 40.4012 - CEO - Progress Review - 2009 Jan &amp; Feb 2 8" xfId="17780" xr:uid="{00000000-0005-0000-0000-000064450000}"/>
    <cellStyle name="0_J 40.4012 - CEO - Progress Review - 2009 Jan &amp; Feb 2 9" xfId="17781" xr:uid="{00000000-0005-0000-0000-000065450000}"/>
    <cellStyle name="0_J 40.4012 - CEO - Progress Review - 2009 Jan &amp; Feb 3" xfId="17782" xr:uid="{00000000-0005-0000-0000-000066450000}"/>
    <cellStyle name="0_J 40.4012 - CEO - Progress Review - 2009 Jan &amp; Feb 3 10" xfId="17783" xr:uid="{00000000-0005-0000-0000-000067450000}"/>
    <cellStyle name="0_J 40.4012 - CEO - Progress Review - 2009 Jan &amp; Feb 3 11" xfId="17784" xr:uid="{00000000-0005-0000-0000-000068450000}"/>
    <cellStyle name="0_J 40.4012 - CEO - Progress Review - 2009 Jan &amp; Feb 3 12" xfId="17785" xr:uid="{00000000-0005-0000-0000-000069450000}"/>
    <cellStyle name="0_J 40.4012 - CEO - Progress Review - 2009 Jan &amp; Feb 3 2" xfId="17786" xr:uid="{00000000-0005-0000-0000-00006A450000}"/>
    <cellStyle name="0_J 40.4012 - CEO - Progress Review - 2009 Jan &amp; Feb 3 2 2" xfId="17787" xr:uid="{00000000-0005-0000-0000-00006B450000}"/>
    <cellStyle name="0_J 40.4012 - CEO - Progress Review - 2009 Jan &amp; Feb 3 3" xfId="17788" xr:uid="{00000000-0005-0000-0000-00006C450000}"/>
    <cellStyle name="0_J 40.4012 - CEO - Progress Review - 2009 Jan &amp; Feb 3 4" xfId="17789" xr:uid="{00000000-0005-0000-0000-00006D450000}"/>
    <cellStyle name="0_J 40.4012 - CEO - Progress Review - 2009 Jan &amp; Feb 3 5" xfId="17790" xr:uid="{00000000-0005-0000-0000-00006E450000}"/>
    <cellStyle name="0_J 40.4012 - CEO - Progress Review - 2009 Jan &amp; Feb 3 6" xfId="17791" xr:uid="{00000000-0005-0000-0000-00006F450000}"/>
    <cellStyle name="0_J 40.4012 - CEO - Progress Review - 2009 Jan &amp; Feb 3 7" xfId="17792" xr:uid="{00000000-0005-0000-0000-000070450000}"/>
    <cellStyle name="0_J 40.4012 - CEO - Progress Review - 2009 Jan &amp; Feb 3 8" xfId="17793" xr:uid="{00000000-0005-0000-0000-000071450000}"/>
    <cellStyle name="0_J 40.4012 - CEO - Progress Review - 2009 Jan &amp; Feb 3 9" xfId="17794" xr:uid="{00000000-0005-0000-0000-000072450000}"/>
    <cellStyle name="0_J 40.4012 - CEO - Progress Review - 2009 Jan &amp; Feb 4" xfId="17795" xr:uid="{00000000-0005-0000-0000-000073450000}"/>
    <cellStyle name="0_J 40.4012 - CEO - Progress Review - 2009 Jan &amp; Feb 4 2" xfId="17796" xr:uid="{00000000-0005-0000-0000-000074450000}"/>
    <cellStyle name="0_J 40.4012 - CEO - Progress Review - 2009 Jan &amp; Feb 5" xfId="17797" xr:uid="{00000000-0005-0000-0000-000075450000}"/>
    <cellStyle name="0_J 40.4012 - CEO - Progress Review - 2009 Jan &amp; Feb 6" xfId="17798" xr:uid="{00000000-0005-0000-0000-000076450000}"/>
    <cellStyle name="0_J 40.4012 - CEO - Progress Review - 2009 Jan &amp; Feb 7" xfId="17799" xr:uid="{00000000-0005-0000-0000-000077450000}"/>
    <cellStyle name="0_J 40.4012 - CEO - Progress Review - 2009 Jan &amp; Feb 8" xfId="17800" xr:uid="{00000000-0005-0000-0000-000078450000}"/>
    <cellStyle name="0_J 40.4012 - CEO - Progress Review - 2009 Jan &amp; Feb 9" xfId="17801" xr:uid="{00000000-0005-0000-0000-000079450000}"/>
    <cellStyle name="0_JAN 10 TO HO" xfId="17802" xr:uid="{00000000-0005-0000-0000-00007A450000}"/>
    <cellStyle name="0_JAN 10 TO HO 2" xfId="17803" xr:uid="{00000000-0005-0000-0000-00007B450000}"/>
    <cellStyle name="0_JAN 10 TO HO 2 2" xfId="17804" xr:uid="{00000000-0005-0000-0000-00007C450000}"/>
    <cellStyle name="0_JAN 10 TO HO 2 2 2" xfId="17805" xr:uid="{00000000-0005-0000-0000-00007D450000}"/>
    <cellStyle name="0_JAN 10 TO HO 2 2 2 2" xfId="17806" xr:uid="{00000000-0005-0000-0000-00007E450000}"/>
    <cellStyle name="0_JAN 10 TO HO 2 2 3" xfId="17807" xr:uid="{00000000-0005-0000-0000-00007F450000}"/>
    <cellStyle name="0_JAN 10 TO HO 2 2 3 2" xfId="17808" xr:uid="{00000000-0005-0000-0000-000080450000}"/>
    <cellStyle name="0_JAN 10 TO HO 2 2 4" xfId="17809" xr:uid="{00000000-0005-0000-0000-000081450000}"/>
    <cellStyle name="0_JAN 10 TO HO 2 3" xfId="17810" xr:uid="{00000000-0005-0000-0000-000082450000}"/>
    <cellStyle name="0_JAN 10 TO HO 2 3 2" xfId="17811" xr:uid="{00000000-0005-0000-0000-000083450000}"/>
    <cellStyle name="0_JAN 10 TO HO 2 3 2 2" xfId="17812" xr:uid="{00000000-0005-0000-0000-000084450000}"/>
    <cellStyle name="0_JAN 10 TO HO 2 3 3" xfId="17813" xr:uid="{00000000-0005-0000-0000-000085450000}"/>
    <cellStyle name="0_JAN 10 TO HO 2 3 3 2" xfId="17814" xr:uid="{00000000-0005-0000-0000-000086450000}"/>
    <cellStyle name="0_JAN 10 TO HO 2 3 4" xfId="17815" xr:uid="{00000000-0005-0000-0000-000087450000}"/>
    <cellStyle name="0_JAN 10 TO HO 2 4" xfId="17816" xr:uid="{00000000-0005-0000-0000-000088450000}"/>
    <cellStyle name="0_JAN 10 TO HO 2 4 2" xfId="17817" xr:uid="{00000000-0005-0000-0000-000089450000}"/>
    <cellStyle name="0_JAN 10 TO HO 2 5" xfId="17818" xr:uid="{00000000-0005-0000-0000-00008A450000}"/>
    <cellStyle name="0_JAN 10 TO HO 2 5 2" xfId="17819" xr:uid="{00000000-0005-0000-0000-00008B450000}"/>
    <cellStyle name="0_JAN 10 TO HO 2 6" xfId="17820" xr:uid="{00000000-0005-0000-0000-00008C450000}"/>
    <cellStyle name="0_JAN 10 TO HO 3" xfId="17821" xr:uid="{00000000-0005-0000-0000-00008D450000}"/>
    <cellStyle name="0_JAN 10 TO HO 3 2" xfId="17822" xr:uid="{00000000-0005-0000-0000-00008E450000}"/>
    <cellStyle name="0_JAN 10 TO HO 3 2 2" xfId="17823" xr:uid="{00000000-0005-0000-0000-00008F450000}"/>
    <cellStyle name="0_JAN 10 TO HO 3 3" xfId="17824" xr:uid="{00000000-0005-0000-0000-000090450000}"/>
    <cellStyle name="0_JAN 10 TO HO 3 3 2" xfId="17825" xr:uid="{00000000-0005-0000-0000-000091450000}"/>
    <cellStyle name="0_JAN 10 TO HO 3 4" xfId="17826" xr:uid="{00000000-0005-0000-0000-000092450000}"/>
    <cellStyle name="0_JAN 10 TO HO 4" xfId="17827" xr:uid="{00000000-0005-0000-0000-000093450000}"/>
    <cellStyle name="0_JAN 10 TO HO 4 2" xfId="17828" xr:uid="{00000000-0005-0000-0000-000094450000}"/>
    <cellStyle name="0_JAN 10 TO HO 4 2 2" xfId="17829" xr:uid="{00000000-0005-0000-0000-000095450000}"/>
    <cellStyle name="0_JAN 10 TO HO 4 3" xfId="17830" xr:uid="{00000000-0005-0000-0000-000096450000}"/>
    <cellStyle name="0_JAN 10 TO HO 4 3 2" xfId="17831" xr:uid="{00000000-0005-0000-0000-000097450000}"/>
    <cellStyle name="0_JAN 10 TO HO 4 4" xfId="17832" xr:uid="{00000000-0005-0000-0000-000098450000}"/>
    <cellStyle name="0_JAN 10 TO HO 5" xfId="17833" xr:uid="{00000000-0005-0000-0000-000099450000}"/>
    <cellStyle name="0_JAN 10 TO HO 5 2" xfId="17834" xr:uid="{00000000-0005-0000-0000-00009A450000}"/>
    <cellStyle name="0_JAN 10 TO HO 6" xfId="17835" xr:uid="{00000000-0005-0000-0000-00009B450000}"/>
    <cellStyle name="0_JAN 10 TO HO 6 2" xfId="17836" xr:uid="{00000000-0005-0000-0000-00009C450000}"/>
    <cellStyle name="0_JAN 10 TO HO 7" xfId="17837" xr:uid="{00000000-0005-0000-0000-00009D450000}"/>
    <cellStyle name="0_JULY 2010 5" xfId="17838" xr:uid="{00000000-0005-0000-0000-00009E450000}"/>
    <cellStyle name="0_JULY 2010 5 2" xfId="17839" xr:uid="{00000000-0005-0000-0000-00009F450000}"/>
    <cellStyle name="0_JULY 2010 5 2 2" xfId="17840" xr:uid="{00000000-0005-0000-0000-0000A0450000}"/>
    <cellStyle name="0_JULY 2010 5 2 2 2" xfId="17841" xr:uid="{00000000-0005-0000-0000-0000A1450000}"/>
    <cellStyle name="0_JULY 2010 5 2 2 2 2" xfId="17842" xr:uid="{00000000-0005-0000-0000-0000A2450000}"/>
    <cellStyle name="0_JULY 2010 5 2 2 3" xfId="17843" xr:uid="{00000000-0005-0000-0000-0000A3450000}"/>
    <cellStyle name="0_JULY 2010 5 2 2 3 2" xfId="17844" xr:uid="{00000000-0005-0000-0000-0000A4450000}"/>
    <cellStyle name="0_JULY 2010 5 2 2 4" xfId="17845" xr:uid="{00000000-0005-0000-0000-0000A5450000}"/>
    <cellStyle name="0_JULY 2010 5 2 3" xfId="17846" xr:uid="{00000000-0005-0000-0000-0000A6450000}"/>
    <cellStyle name="0_JULY 2010 5 2 3 2" xfId="17847" xr:uid="{00000000-0005-0000-0000-0000A7450000}"/>
    <cellStyle name="0_JULY 2010 5 2 3 2 2" xfId="17848" xr:uid="{00000000-0005-0000-0000-0000A8450000}"/>
    <cellStyle name="0_JULY 2010 5 2 3 3" xfId="17849" xr:uid="{00000000-0005-0000-0000-0000A9450000}"/>
    <cellStyle name="0_JULY 2010 5 2 3 3 2" xfId="17850" xr:uid="{00000000-0005-0000-0000-0000AA450000}"/>
    <cellStyle name="0_JULY 2010 5 2 3 4" xfId="17851" xr:uid="{00000000-0005-0000-0000-0000AB450000}"/>
    <cellStyle name="0_JULY 2010 5 2 4" xfId="17852" xr:uid="{00000000-0005-0000-0000-0000AC450000}"/>
    <cellStyle name="0_JULY 2010 5 2 4 2" xfId="17853" xr:uid="{00000000-0005-0000-0000-0000AD450000}"/>
    <cellStyle name="0_JULY 2010 5 2 5" xfId="17854" xr:uid="{00000000-0005-0000-0000-0000AE450000}"/>
    <cellStyle name="0_JULY 2010 5 2 5 2" xfId="17855" xr:uid="{00000000-0005-0000-0000-0000AF450000}"/>
    <cellStyle name="0_JULY 2010 5 2 6" xfId="17856" xr:uid="{00000000-0005-0000-0000-0000B0450000}"/>
    <cellStyle name="0_JULY 2010 5 3" xfId="17857" xr:uid="{00000000-0005-0000-0000-0000B1450000}"/>
    <cellStyle name="0_JULY 2010 5 3 2" xfId="17858" xr:uid="{00000000-0005-0000-0000-0000B2450000}"/>
    <cellStyle name="0_JULY 2010 5 3 2 2" xfId="17859" xr:uid="{00000000-0005-0000-0000-0000B3450000}"/>
    <cellStyle name="0_JULY 2010 5 3 3" xfId="17860" xr:uid="{00000000-0005-0000-0000-0000B4450000}"/>
    <cellStyle name="0_JULY 2010 5 3 3 2" xfId="17861" xr:uid="{00000000-0005-0000-0000-0000B5450000}"/>
    <cellStyle name="0_JULY 2010 5 3 4" xfId="17862" xr:uid="{00000000-0005-0000-0000-0000B6450000}"/>
    <cellStyle name="0_JULY 2010 5 4" xfId="17863" xr:uid="{00000000-0005-0000-0000-0000B7450000}"/>
    <cellStyle name="0_JULY 2010 5 4 2" xfId="17864" xr:uid="{00000000-0005-0000-0000-0000B8450000}"/>
    <cellStyle name="0_JULY 2010 5 4 2 2" xfId="17865" xr:uid="{00000000-0005-0000-0000-0000B9450000}"/>
    <cellStyle name="0_JULY 2010 5 4 3" xfId="17866" xr:uid="{00000000-0005-0000-0000-0000BA450000}"/>
    <cellStyle name="0_JULY 2010 5 4 3 2" xfId="17867" xr:uid="{00000000-0005-0000-0000-0000BB450000}"/>
    <cellStyle name="0_JULY 2010 5 4 4" xfId="17868" xr:uid="{00000000-0005-0000-0000-0000BC450000}"/>
    <cellStyle name="0_JULY 2010 5 5" xfId="17869" xr:uid="{00000000-0005-0000-0000-0000BD450000}"/>
    <cellStyle name="0_JULY 2010 5 5 2" xfId="17870" xr:uid="{00000000-0005-0000-0000-0000BE450000}"/>
    <cellStyle name="0_JULY 2010 5 6" xfId="17871" xr:uid="{00000000-0005-0000-0000-0000BF450000}"/>
    <cellStyle name="0_JULY 2010 5 6 2" xfId="17872" xr:uid="{00000000-0005-0000-0000-0000C0450000}"/>
    <cellStyle name="0_JULY 2010 5 7" xfId="17873" xr:uid="{00000000-0005-0000-0000-0000C1450000}"/>
    <cellStyle name="0_MAJOR COMODITES for6094" xfId="17874" xr:uid="{00000000-0005-0000-0000-0000C2450000}"/>
    <cellStyle name="0_MAJOR COMODITES for6094 10" xfId="17875" xr:uid="{00000000-0005-0000-0000-0000C3450000}"/>
    <cellStyle name="0_MAJOR COMODITES for6094 10 2" xfId="17876" xr:uid="{00000000-0005-0000-0000-0000C4450000}"/>
    <cellStyle name="0_MAJOR COMODITES for6094 10 2 2" xfId="17877" xr:uid="{00000000-0005-0000-0000-0000C5450000}"/>
    <cellStyle name="0_MAJOR COMODITES for6094 10 3" xfId="17878" xr:uid="{00000000-0005-0000-0000-0000C6450000}"/>
    <cellStyle name="0_MAJOR COMODITES for6094 10 3 2" xfId="17879" xr:uid="{00000000-0005-0000-0000-0000C7450000}"/>
    <cellStyle name="0_MAJOR COMODITES for6094 10 4" xfId="17880" xr:uid="{00000000-0005-0000-0000-0000C8450000}"/>
    <cellStyle name="0_MAJOR COMODITES for6094 11" xfId="17881" xr:uid="{00000000-0005-0000-0000-0000C9450000}"/>
    <cellStyle name="0_MAJOR COMODITES for6094 11 2" xfId="17882" xr:uid="{00000000-0005-0000-0000-0000CA450000}"/>
    <cellStyle name="0_MAJOR COMODITES for6094 12" xfId="17883" xr:uid="{00000000-0005-0000-0000-0000CB450000}"/>
    <cellStyle name="0_MAJOR COMODITES for6094 12 2" xfId="17884" xr:uid="{00000000-0005-0000-0000-0000CC450000}"/>
    <cellStyle name="0_MAJOR COMODITES for6094 13" xfId="17885" xr:uid="{00000000-0005-0000-0000-0000CD450000}"/>
    <cellStyle name="0_MAJOR COMODITES for6094 13 2" xfId="17886" xr:uid="{00000000-0005-0000-0000-0000CE450000}"/>
    <cellStyle name="0_MAJOR COMODITES for6094 14" xfId="17887" xr:uid="{00000000-0005-0000-0000-0000CF450000}"/>
    <cellStyle name="0_MAJOR COMODITES for6094 15" xfId="17888" xr:uid="{00000000-0005-0000-0000-0000D0450000}"/>
    <cellStyle name="0_MAJOR COMODITES for6094 16" xfId="17889" xr:uid="{00000000-0005-0000-0000-0000D1450000}"/>
    <cellStyle name="0_MAJOR COMODITES for6094 17" xfId="17890" xr:uid="{00000000-0005-0000-0000-0000D2450000}"/>
    <cellStyle name="0_MAJOR COMODITES for6094 18" xfId="17891" xr:uid="{00000000-0005-0000-0000-0000D3450000}"/>
    <cellStyle name="0_MAJOR COMODITES for6094 19" xfId="17892" xr:uid="{00000000-0005-0000-0000-0000D4450000}"/>
    <cellStyle name="0_MAJOR COMODITES for6094 2" xfId="17893" xr:uid="{00000000-0005-0000-0000-0000D5450000}"/>
    <cellStyle name="0_MAJOR COMODITES for6094 2 10" xfId="17894" xr:uid="{00000000-0005-0000-0000-0000D6450000}"/>
    <cellStyle name="0_MAJOR COMODITES for6094 2 10 2" xfId="17895" xr:uid="{00000000-0005-0000-0000-0000D7450000}"/>
    <cellStyle name="0_MAJOR COMODITES for6094 2 11" xfId="17896" xr:uid="{00000000-0005-0000-0000-0000D8450000}"/>
    <cellStyle name="0_MAJOR COMODITES for6094 2 11 2" xfId="17897" xr:uid="{00000000-0005-0000-0000-0000D9450000}"/>
    <cellStyle name="0_MAJOR COMODITES for6094 2 12" xfId="17898" xr:uid="{00000000-0005-0000-0000-0000DA450000}"/>
    <cellStyle name="0_MAJOR COMODITES for6094 2 13" xfId="17899" xr:uid="{00000000-0005-0000-0000-0000DB450000}"/>
    <cellStyle name="0_MAJOR COMODITES for6094 2 14" xfId="17900" xr:uid="{00000000-0005-0000-0000-0000DC450000}"/>
    <cellStyle name="0_MAJOR COMODITES for6094 2 2" xfId="17901" xr:uid="{00000000-0005-0000-0000-0000DD450000}"/>
    <cellStyle name="0_MAJOR COMODITES for6094 2 2 10" xfId="17902" xr:uid="{00000000-0005-0000-0000-0000DE450000}"/>
    <cellStyle name="0_MAJOR COMODITES for6094 2 2 11" xfId="17903" xr:uid="{00000000-0005-0000-0000-0000DF450000}"/>
    <cellStyle name="0_MAJOR COMODITES for6094 2 2 12" xfId="17904" xr:uid="{00000000-0005-0000-0000-0000E0450000}"/>
    <cellStyle name="0_MAJOR COMODITES for6094 2 2 13" xfId="17905" xr:uid="{00000000-0005-0000-0000-0000E1450000}"/>
    <cellStyle name="0_MAJOR COMODITES for6094 2 2 2" xfId="17906" xr:uid="{00000000-0005-0000-0000-0000E2450000}"/>
    <cellStyle name="0_MAJOR COMODITES for6094 2 2 2 10" xfId="17907" xr:uid="{00000000-0005-0000-0000-0000E3450000}"/>
    <cellStyle name="0_MAJOR COMODITES for6094 2 2 2 11" xfId="17908" xr:uid="{00000000-0005-0000-0000-0000E4450000}"/>
    <cellStyle name="0_MAJOR COMODITES for6094 2 2 2 12" xfId="17909" xr:uid="{00000000-0005-0000-0000-0000E5450000}"/>
    <cellStyle name="0_MAJOR COMODITES for6094 2 2 2 2" xfId="17910" xr:uid="{00000000-0005-0000-0000-0000E6450000}"/>
    <cellStyle name="0_MAJOR COMODITES for6094 2 2 2 2 2" xfId="17911" xr:uid="{00000000-0005-0000-0000-0000E7450000}"/>
    <cellStyle name="0_MAJOR COMODITES for6094 2 2 2 2 2 2" xfId="17912" xr:uid="{00000000-0005-0000-0000-0000E8450000}"/>
    <cellStyle name="0_MAJOR COMODITES for6094 2 2 2 2 3" xfId="17913" xr:uid="{00000000-0005-0000-0000-0000E9450000}"/>
    <cellStyle name="0_MAJOR COMODITES for6094 2 2 2 2 3 2" xfId="17914" xr:uid="{00000000-0005-0000-0000-0000EA450000}"/>
    <cellStyle name="0_MAJOR COMODITES for6094 2 2 2 2 4" xfId="17915" xr:uid="{00000000-0005-0000-0000-0000EB450000}"/>
    <cellStyle name="0_MAJOR COMODITES for6094 2 2 2 3" xfId="17916" xr:uid="{00000000-0005-0000-0000-0000EC450000}"/>
    <cellStyle name="0_MAJOR COMODITES for6094 2 2 2 3 2" xfId="17917" xr:uid="{00000000-0005-0000-0000-0000ED450000}"/>
    <cellStyle name="0_MAJOR COMODITES for6094 2 2 2 3 2 2" xfId="17918" xr:uid="{00000000-0005-0000-0000-0000EE450000}"/>
    <cellStyle name="0_MAJOR COMODITES for6094 2 2 2 3 3" xfId="17919" xr:uid="{00000000-0005-0000-0000-0000EF450000}"/>
    <cellStyle name="0_MAJOR COMODITES for6094 2 2 2 3 3 2" xfId="17920" xr:uid="{00000000-0005-0000-0000-0000F0450000}"/>
    <cellStyle name="0_MAJOR COMODITES for6094 2 2 2 3 4" xfId="17921" xr:uid="{00000000-0005-0000-0000-0000F1450000}"/>
    <cellStyle name="0_MAJOR COMODITES for6094 2 2 2 4" xfId="17922" xr:uid="{00000000-0005-0000-0000-0000F2450000}"/>
    <cellStyle name="0_MAJOR COMODITES for6094 2 2 2 4 2" xfId="17923" xr:uid="{00000000-0005-0000-0000-0000F3450000}"/>
    <cellStyle name="0_MAJOR COMODITES for6094 2 2 2 5" xfId="17924" xr:uid="{00000000-0005-0000-0000-0000F4450000}"/>
    <cellStyle name="0_MAJOR COMODITES for6094 2 2 2 5 2" xfId="17925" xr:uid="{00000000-0005-0000-0000-0000F5450000}"/>
    <cellStyle name="0_MAJOR COMODITES for6094 2 2 2 6" xfId="17926" xr:uid="{00000000-0005-0000-0000-0000F6450000}"/>
    <cellStyle name="0_MAJOR COMODITES for6094 2 2 2 7" xfId="17927" xr:uid="{00000000-0005-0000-0000-0000F7450000}"/>
    <cellStyle name="0_MAJOR COMODITES for6094 2 2 2 8" xfId="17928" xr:uid="{00000000-0005-0000-0000-0000F8450000}"/>
    <cellStyle name="0_MAJOR COMODITES for6094 2 2 2 9" xfId="17929" xr:uid="{00000000-0005-0000-0000-0000F9450000}"/>
    <cellStyle name="0_MAJOR COMODITES for6094 2 2 3" xfId="17930" xr:uid="{00000000-0005-0000-0000-0000FA450000}"/>
    <cellStyle name="0_MAJOR COMODITES for6094 2 2 3 2" xfId="17931" xr:uid="{00000000-0005-0000-0000-0000FB450000}"/>
    <cellStyle name="0_MAJOR COMODITES for6094 2 2 3 2 2" xfId="17932" xr:uid="{00000000-0005-0000-0000-0000FC450000}"/>
    <cellStyle name="0_MAJOR COMODITES for6094 2 2 3 3" xfId="17933" xr:uid="{00000000-0005-0000-0000-0000FD450000}"/>
    <cellStyle name="0_MAJOR COMODITES for6094 2 2 3 3 2" xfId="17934" xr:uid="{00000000-0005-0000-0000-0000FE450000}"/>
    <cellStyle name="0_MAJOR COMODITES for6094 2 2 3 4" xfId="17935" xr:uid="{00000000-0005-0000-0000-0000FF450000}"/>
    <cellStyle name="0_MAJOR COMODITES for6094 2 2 4" xfId="17936" xr:uid="{00000000-0005-0000-0000-000000460000}"/>
    <cellStyle name="0_MAJOR COMODITES for6094 2 2 4 2" xfId="17937" xr:uid="{00000000-0005-0000-0000-000001460000}"/>
    <cellStyle name="0_MAJOR COMODITES for6094 2 2 4 2 2" xfId="17938" xr:uid="{00000000-0005-0000-0000-000002460000}"/>
    <cellStyle name="0_MAJOR COMODITES for6094 2 2 4 3" xfId="17939" xr:uid="{00000000-0005-0000-0000-000003460000}"/>
    <cellStyle name="0_MAJOR COMODITES for6094 2 2 4 3 2" xfId="17940" xr:uid="{00000000-0005-0000-0000-000004460000}"/>
    <cellStyle name="0_MAJOR COMODITES for6094 2 2 4 4" xfId="17941" xr:uid="{00000000-0005-0000-0000-000005460000}"/>
    <cellStyle name="0_MAJOR COMODITES for6094 2 2 5" xfId="17942" xr:uid="{00000000-0005-0000-0000-000006460000}"/>
    <cellStyle name="0_MAJOR COMODITES for6094 2 2 5 2" xfId="17943" xr:uid="{00000000-0005-0000-0000-000007460000}"/>
    <cellStyle name="0_MAJOR COMODITES for6094 2 2 5 2 2" xfId="17944" xr:uid="{00000000-0005-0000-0000-000008460000}"/>
    <cellStyle name="0_MAJOR COMODITES for6094 2 2 5 3" xfId="17945" xr:uid="{00000000-0005-0000-0000-000009460000}"/>
    <cellStyle name="0_MAJOR COMODITES for6094 2 2 5 3 2" xfId="17946" xr:uid="{00000000-0005-0000-0000-00000A460000}"/>
    <cellStyle name="0_MAJOR COMODITES for6094 2 2 5 4" xfId="17947" xr:uid="{00000000-0005-0000-0000-00000B460000}"/>
    <cellStyle name="0_MAJOR COMODITES for6094 2 2 6" xfId="17948" xr:uid="{00000000-0005-0000-0000-00000C460000}"/>
    <cellStyle name="0_MAJOR COMODITES for6094 2 2 6 2" xfId="17949" xr:uid="{00000000-0005-0000-0000-00000D460000}"/>
    <cellStyle name="0_MAJOR COMODITES for6094 2 2 7" xfId="17950" xr:uid="{00000000-0005-0000-0000-00000E460000}"/>
    <cellStyle name="0_MAJOR COMODITES for6094 2 2 7 2" xfId="17951" xr:uid="{00000000-0005-0000-0000-00000F460000}"/>
    <cellStyle name="0_MAJOR COMODITES for6094 2 2 8" xfId="17952" xr:uid="{00000000-0005-0000-0000-000010460000}"/>
    <cellStyle name="0_MAJOR COMODITES for6094 2 2 9" xfId="17953" xr:uid="{00000000-0005-0000-0000-000011460000}"/>
    <cellStyle name="0_MAJOR COMODITES for6094 2 3" xfId="17954" xr:uid="{00000000-0005-0000-0000-000012460000}"/>
    <cellStyle name="0_MAJOR COMODITES for6094 2 3 10" xfId="17955" xr:uid="{00000000-0005-0000-0000-000013460000}"/>
    <cellStyle name="0_MAJOR COMODITES for6094 2 3 11" xfId="17956" xr:uid="{00000000-0005-0000-0000-000014460000}"/>
    <cellStyle name="0_MAJOR COMODITES for6094 2 3 12" xfId="17957" xr:uid="{00000000-0005-0000-0000-000015460000}"/>
    <cellStyle name="0_MAJOR COMODITES for6094 2 3 2" xfId="17958" xr:uid="{00000000-0005-0000-0000-000016460000}"/>
    <cellStyle name="0_MAJOR COMODITES for6094 2 3 2 2" xfId="17959" xr:uid="{00000000-0005-0000-0000-000017460000}"/>
    <cellStyle name="0_MAJOR COMODITES for6094 2 3 2 2 2" xfId="17960" xr:uid="{00000000-0005-0000-0000-000018460000}"/>
    <cellStyle name="0_MAJOR COMODITES for6094 2 3 2 2 2 2" xfId="17961" xr:uid="{00000000-0005-0000-0000-000019460000}"/>
    <cellStyle name="0_MAJOR COMODITES for6094 2 3 2 2 3" xfId="17962" xr:uid="{00000000-0005-0000-0000-00001A460000}"/>
    <cellStyle name="0_MAJOR COMODITES for6094 2 3 2 2 3 2" xfId="17963" xr:uid="{00000000-0005-0000-0000-00001B460000}"/>
    <cellStyle name="0_MAJOR COMODITES for6094 2 3 2 2 4" xfId="17964" xr:uid="{00000000-0005-0000-0000-00001C460000}"/>
    <cellStyle name="0_MAJOR COMODITES for6094 2 3 2 3" xfId="17965" xr:uid="{00000000-0005-0000-0000-00001D460000}"/>
    <cellStyle name="0_MAJOR COMODITES for6094 2 3 2 3 2" xfId="17966" xr:uid="{00000000-0005-0000-0000-00001E460000}"/>
    <cellStyle name="0_MAJOR COMODITES for6094 2 3 2 3 2 2" xfId="17967" xr:uid="{00000000-0005-0000-0000-00001F460000}"/>
    <cellStyle name="0_MAJOR COMODITES for6094 2 3 2 3 3" xfId="17968" xr:uid="{00000000-0005-0000-0000-000020460000}"/>
    <cellStyle name="0_MAJOR COMODITES for6094 2 3 2 3 3 2" xfId="17969" xr:uid="{00000000-0005-0000-0000-000021460000}"/>
    <cellStyle name="0_MAJOR COMODITES for6094 2 3 2 3 4" xfId="17970" xr:uid="{00000000-0005-0000-0000-000022460000}"/>
    <cellStyle name="0_MAJOR COMODITES for6094 2 3 2 4" xfId="17971" xr:uid="{00000000-0005-0000-0000-000023460000}"/>
    <cellStyle name="0_MAJOR COMODITES for6094 2 3 2 4 2" xfId="17972" xr:uid="{00000000-0005-0000-0000-000024460000}"/>
    <cellStyle name="0_MAJOR COMODITES for6094 2 3 2 5" xfId="17973" xr:uid="{00000000-0005-0000-0000-000025460000}"/>
    <cellStyle name="0_MAJOR COMODITES for6094 2 3 2 5 2" xfId="17974" xr:uid="{00000000-0005-0000-0000-000026460000}"/>
    <cellStyle name="0_MAJOR COMODITES for6094 2 3 2 6" xfId="17975" xr:uid="{00000000-0005-0000-0000-000027460000}"/>
    <cellStyle name="0_MAJOR COMODITES for6094 2 3 2 7" xfId="17976" xr:uid="{00000000-0005-0000-0000-000028460000}"/>
    <cellStyle name="0_MAJOR COMODITES for6094 2 3 3" xfId="17977" xr:uid="{00000000-0005-0000-0000-000029460000}"/>
    <cellStyle name="0_MAJOR COMODITES for6094 2 3 3 2" xfId="17978" xr:uid="{00000000-0005-0000-0000-00002A460000}"/>
    <cellStyle name="0_MAJOR COMODITES for6094 2 3 3 2 2" xfId="17979" xr:uid="{00000000-0005-0000-0000-00002B460000}"/>
    <cellStyle name="0_MAJOR COMODITES for6094 2 3 3 3" xfId="17980" xr:uid="{00000000-0005-0000-0000-00002C460000}"/>
    <cellStyle name="0_MAJOR COMODITES for6094 2 3 3 3 2" xfId="17981" xr:uid="{00000000-0005-0000-0000-00002D460000}"/>
    <cellStyle name="0_MAJOR COMODITES for6094 2 3 3 4" xfId="17982" xr:uid="{00000000-0005-0000-0000-00002E460000}"/>
    <cellStyle name="0_MAJOR COMODITES for6094 2 3 4" xfId="17983" xr:uid="{00000000-0005-0000-0000-00002F460000}"/>
    <cellStyle name="0_MAJOR COMODITES for6094 2 3 4 2" xfId="17984" xr:uid="{00000000-0005-0000-0000-000030460000}"/>
    <cellStyle name="0_MAJOR COMODITES for6094 2 3 4 2 2" xfId="17985" xr:uid="{00000000-0005-0000-0000-000031460000}"/>
    <cellStyle name="0_MAJOR COMODITES for6094 2 3 4 3" xfId="17986" xr:uid="{00000000-0005-0000-0000-000032460000}"/>
    <cellStyle name="0_MAJOR COMODITES for6094 2 3 4 3 2" xfId="17987" xr:uid="{00000000-0005-0000-0000-000033460000}"/>
    <cellStyle name="0_MAJOR COMODITES for6094 2 3 4 4" xfId="17988" xr:uid="{00000000-0005-0000-0000-000034460000}"/>
    <cellStyle name="0_MAJOR COMODITES for6094 2 3 5" xfId="17989" xr:uid="{00000000-0005-0000-0000-000035460000}"/>
    <cellStyle name="0_MAJOR COMODITES for6094 2 3 5 2" xfId="17990" xr:uid="{00000000-0005-0000-0000-000036460000}"/>
    <cellStyle name="0_MAJOR COMODITES for6094 2 3 5 2 2" xfId="17991" xr:uid="{00000000-0005-0000-0000-000037460000}"/>
    <cellStyle name="0_MAJOR COMODITES for6094 2 3 5 3" xfId="17992" xr:uid="{00000000-0005-0000-0000-000038460000}"/>
    <cellStyle name="0_MAJOR COMODITES for6094 2 3 5 3 2" xfId="17993" xr:uid="{00000000-0005-0000-0000-000039460000}"/>
    <cellStyle name="0_MAJOR COMODITES for6094 2 3 5 4" xfId="17994" xr:uid="{00000000-0005-0000-0000-00003A460000}"/>
    <cellStyle name="0_MAJOR COMODITES for6094 2 3 6" xfId="17995" xr:uid="{00000000-0005-0000-0000-00003B460000}"/>
    <cellStyle name="0_MAJOR COMODITES for6094 2 3 6 2" xfId="17996" xr:uid="{00000000-0005-0000-0000-00003C460000}"/>
    <cellStyle name="0_MAJOR COMODITES for6094 2 3 7" xfId="17997" xr:uid="{00000000-0005-0000-0000-00003D460000}"/>
    <cellStyle name="0_MAJOR COMODITES for6094 2 3 7 2" xfId="17998" xr:uid="{00000000-0005-0000-0000-00003E460000}"/>
    <cellStyle name="0_MAJOR COMODITES for6094 2 3 8" xfId="17999" xr:uid="{00000000-0005-0000-0000-00003F460000}"/>
    <cellStyle name="0_MAJOR COMODITES for6094 2 3 9" xfId="18000" xr:uid="{00000000-0005-0000-0000-000040460000}"/>
    <cellStyle name="0_MAJOR COMODITES for6094 2 4" xfId="18001" xr:uid="{00000000-0005-0000-0000-000041460000}"/>
    <cellStyle name="0_MAJOR COMODITES for6094 2 4 2" xfId="18002" xr:uid="{00000000-0005-0000-0000-000042460000}"/>
    <cellStyle name="0_MAJOR COMODITES for6094 2 4 2 2" xfId="18003" xr:uid="{00000000-0005-0000-0000-000043460000}"/>
    <cellStyle name="0_MAJOR COMODITES for6094 2 4 2 2 2" xfId="18004" xr:uid="{00000000-0005-0000-0000-000044460000}"/>
    <cellStyle name="0_MAJOR COMODITES for6094 2 4 2 2 2 2" xfId="18005" xr:uid="{00000000-0005-0000-0000-000045460000}"/>
    <cellStyle name="0_MAJOR COMODITES for6094 2 4 2 2 3" xfId="18006" xr:uid="{00000000-0005-0000-0000-000046460000}"/>
    <cellStyle name="0_MAJOR COMODITES for6094 2 4 2 2 3 2" xfId="18007" xr:uid="{00000000-0005-0000-0000-000047460000}"/>
    <cellStyle name="0_MAJOR COMODITES for6094 2 4 2 2 4" xfId="18008" xr:uid="{00000000-0005-0000-0000-000048460000}"/>
    <cellStyle name="0_MAJOR COMODITES for6094 2 4 2 3" xfId="18009" xr:uid="{00000000-0005-0000-0000-000049460000}"/>
    <cellStyle name="0_MAJOR COMODITES for6094 2 4 2 3 2" xfId="18010" xr:uid="{00000000-0005-0000-0000-00004A460000}"/>
    <cellStyle name="0_MAJOR COMODITES for6094 2 4 2 3 2 2" xfId="18011" xr:uid="{00000000-0005-0000-0000-00004B460000}"/>
    <cellStyle name="0_MAJOR COMODITES for6094 2 4 2 3 3" xfId="18012" xr:uid="{00000000-0005-0000-0000-00004C460000}"/>
    <cellStyle name="0_MAJOR COMODITES for6094 2 4 2 3 3 2" xfId="18013" xr:uid="{00000000-0005-0000-0000-00004D460000}"/>
    <cellStyle name="0_MAJOR COMODITES for6094 2 4 2 3 4" xfId="18014" xr:uid="{00000000-0005-0000-0000-00004E460000}"/>
    <cellStyle name="0_MAJOR COMODITES for6094 2 4 2 4" xfId="18015" xr:uid="{00000000-0005-0000-0000-00004F460000}"/>
    <cellStyle name="0_MAJOR COMODITES for6094 2 4 2 4 2" xfId="18016" xr:uid="{00000000-0005-0000-0000-000050460000}"/>
    <cellStyle name="0_MAJOR COMODITES for6094 2 4 2 5" xfId="18017" xr:uid="{00000000-0005-0000-0000-000051460000}"/>
    <cellStyle name="0_MAJOR COMODITES for6094 2 4 2 5 2" xfId="18018" xr:uid="{00000000-0005-0000-0000-000052460000}"/>
    <cellStyle name="0_MAJOR COMODITES for6094 2 4 2 6" xfId="18019" xr:uid="{00000000-0005-0000-0000-000053460000}"/>
    <cellStyle name="0_MAJOR COMODITES for6094 2 4 3" xfId="18020" xr:uid="{00000000-0005-0000-0000-000054460000}"/>
    <cellStyle name="0_MAJOR COMODITES for6094 2 4 3 2" xfId="18021" xr:uid="{00000000-0005-0000-0000-000055460000}"/>
    <cellStyle name="0_MAJOR COMODITES for6094 2 4 3 2 2" xfId="18022" xr:uid="{00000000-0005-0000-0000-000056460000}"/>
    <cellStyle name="0_MAJOR COMODITES for6094 2 4 3 3" xfId="18023" xr:uid="{00000000-0005-0000-0000-000057460000}"/>
    <cellStyle name="0_MAJOR COMODITES for6094 2 4 3 3 2" xfId="18024" xr:uid="{00000000-0005-0000-0000-000058460000}"/>
    <cellStyle name="0_MAJOR COMODITES for6094 2 4 3 4" xfId="18025" xr:uid="{00000000-0005-0000-0000-000059460000}"/>
    <cellStyle name="0_MAJOR COMODITES for6094 2 4 4" xfId="18026" xr:uid="{00000000-0005-0000-0000-00005A460000}"/>
    <cellStyle name="0_MAJOR COMODITES for6094 2 4 4 2" xfId="18027" xr:uid="{00000000-0005-0000-0000-00005B460000}"/>
    <cellStyle name="0_MAJOR COMODITES for6094 2 4 4 2 2" xfId="18028" xr:uid="{00000000-0005-0000-0000-00005C460000}"/>
    <cellStyle name="0_MAJOR COMODITES for6094 2 4 4 3" xfId="18029" xr:uid="{00000000-0005-0000-0000-00005D460000}"/>
    <cellStyle name="0_MAJOR COMODITES for6094 2 4 4 3 2" xfId="18030" xr:uid="{00000000-0005-0000-0000-00005E460000}"/>
    <cellStyle name="0_MAJOR COMODITES for6094 2 4 4 4" xfId="18031" xr:uid="{00000000-0005-0000-0000-00005F460000}"/>
    <cellStyle name="0_MAJOR COMODITES for6094 2 4 5" xfId="18032" xr:uid="{00000000-0005-0000-0000-000060460000}"/>
    <cellStyle name="0_MAJOR COMODITES for6094 2 4 5 2" xfId="18033" xr:uid="{00000000-0005-0000-0000-000061460000}"/>
    <cellStyle name="0_MAJOR COMODITES for6094 2 4 5 2 2" xfId="18034" xr:uid="{00000000-0005-0000-0000-000062460000}"/>
    <cellStyle name="0_MAJOR COMODITES for6094 2 4 5 3" xfId="18035" xr:uid="{00000000-0005-0000-0000-000063460000}"/>
    <cellStyle name="0_MAJOR COMODITES for6094 2 4 5 3 2" xfId="18036" xr:uid="{00000000-0005-0000-0000-000064460000}"/>
    <cellStyle name="0_MAJOR COMODITES for6094 2 4 5 4" xfId="18037" xr:uid="{00000000-0005-0000-0000-000065460000}"/>
    <cellStyle name="0_MAJOR COMODITES for6094 2 4 6" xfId="18038" xr:uid="{00000000-0005-0000-0000-000066460000}"/>
    <cellStyle name="0_MAJOR COMODITES for6094 2 4 6 2" xfId="18039" xr:uid="{00000000-0005-0000-0000-000067460000}"/>
    <cellStyle name="0_MAJOR COMODITES for6094 2 4 7" xfId="18040" xr:uid="{00000000-0005-0000-0000-000068460000}"/>
    <cellStyle name="0_MAJOR COMODITES for6094 2 4 7 2" xfId="18041" xr:uid="{00000000-0005-0000-0000-000069460000}"/>
    <cellStyle name="0_MAJOR COMODITES for6094 2 4 8" xfId="18042" xr:uid="{00000000-0005-0000-0000-00006A460000}"/>
    <cellStyle name="0_MAJOR COMODITES for6094 2 4 9" xfId="18043" xr:uid="{00000000-0005-0000-0000-00006B460000}"/>
    <cellStyle name="0_MAJOR COMODITES for6094 2 5" xfId="18044" xr:uid="{00000000-0005-0000-0000-00006C460000}"/>
    <cellStyle name="0_MAJOR COMODITES for6094 2 5 2" xfId="18045" xr:uid="{00000000-0005-0000-0000-00006D460000}"/>
    <cellStyle name="0_MAJOR COMODITES for6094 2 5 2 2" xfId="18046" xr:uid="{00000000-0005-0000-0000-00006E460000}"/>
    <cellStyle name="0_MAJOR COMODITES for6094 2 5 2 2 2" xfId="18047" xr:uid="{00000000-0005-0000-0000-00006F460000}"/>
    <cellStyle name="0_MAJOR COMODITES for6094 2 5 2 2 2 2" xfId="18048" xr:uid="{00000000-0005-0000-0000-000070460000}"/>
    <cellStyle name="0_MAJOR COMODITES for6094 2 5 2 2 3" xfId="18049" xr:uid="{00000000-0005-0000-0000-000071460000}"/>
    <cellStyle name="0_MAJOR COMODITES for6094 2 5 2 2 3 2" xfId="18050" xr:uid="{00000000-0005-0000-0000-000072460000}"/>
    <cellStyle name="0_MAJOR COMODITES for6094 2 5 2 2 4" xfId="18051" xr:uid="{00000000-0005-0000-0000-000073460000}"/>
    <cellStyle name="0_MAJOR COMODITES for6094 2 5 2 3" xfId="18052" xr:uid="{00000000-0005-0000-0000-000074460000}"/>
    <cellStyle name="0_MAJOR COMODITES for6094 2 5 2 3 2" xfId="18053" xr:uid="{00000000-0005-0000-0000-000075460000}"/>
    <cellStyle name="0_MAJOR COMODITES for6094 2 5 2 3 2 2" xfId="18054" xr:uid="{00000000-0005-0000-0000-000076460000}"/>
    <cellStyle name="0_MAJOR COMODITES for6094 2 5 2 3 3" xfId="18055" xr:uid="{00000000-0005-0000-0000-000077460000}"/>
    <cellStyle name="0_MAJOR COMODITES for6094 2 5 2 3 3 2" xfId="18056" xr:uid="{00000000-0005-0000-0000-000078460000}"/>
    <cellStyle name="0_MAJOR COMODITES for6094 2 5 2 3 4" xfId="18057" xr:uid="{00000000-0005-0000-0000-000079460000}"/>
    <cellStyle name="0_MAJOR COMODITES for6094 2 5 2 4" xfId="18058" xr:uid="{00000000-0005-0000-0000-00007A460000}"/>
    <cellStyle name="0_MAJOR COMODITES for6094 2 5 2 4 2" xfId="18059" xr:uid="{00000000-0005-0000-0000-00007B460000}"/>
    <cellStyle name="0_MAJOR COMODITES for6094 2 5 2 5" xfId="18060" xr:uid="{00000000-0005-0000-0000-00007C460000}"/>
    <cellStyle name="0_MAJOR COMODITES for6094 2 5 2 5 2" xfId="18061" xr:uid="{00000000-0005-0000-0000-00007D460000}"/>
    <cellStyle name="0_MAJOR COMODITES for6094 2 5 2 6" xfId="18062" xr:uid="{00000000-0005-0000-0000-00007E460000}"/>
    <cellStyle name="0_MAJOR COMODITES for6094 2 5 3" xfId="18063" xr:uid="{00000000-0005-0000-0000-00007F460000}"/>
    <cellStyle name="0_MAJOR COMODITES for6094 2 5 3 2" xfId="18064" xr:uid="{00000000-0005-0000-0000-000080460000}"/>
    <cellStyle name="0_MAJOR COMODITES for6094 2 5 3 2 2" xfId="18065" xr:uid="{00000000-0005-0000-0000-000081460000}"/>
    <cellStyle name="0_MAJOR COMODITES for6094 2 5 3 3" xfId="18066" xr:uid="{00000000-0005-0000-0000-000082460000}"/>
    <cellStyle name="0_MAJOR COMODITES for6094 2 5 3 3 2" xfId="18067" xr:uid="{00000000-0005-0000-0000-000083460000}"/>
    <cellStyle name="0_MAJOR COMODITES for6094 2 5 3 4" xfId="18068" xr:uid="{00000000-0005-0000-0000-000084460000}"/>
    <cellStyle name="0_MAJOR COMODITES for6094 2 5 4" xfId="18069" xr:uid="{00000000-0005-0000-0000-000085460000}"/>
    <cellStyle name="0_MAJOR COMODITES for6094 2 5 4 2" xfId="18070" xr:uid="{00000000-0005-0000-0000-000086460000}"/>
    <cellStyle name="0_MAJOR COMODITES for6094 2 5 4 2 2" xfId="18071" xr:uid="{00000000-0005-0000-0000-000087460000}"/>
    <cellStyle name="0_MAJOR COMODITES for6094 2 5 4 3" xfId="18072" xr:uid="{00000000-0005-0000-0000-000088460000}"/>
    <cellStyle name="0_MAJOR COMODITES for6094 2 5 4 3 2" xfId="18073" xr:uid="{00000000-0005-0000-0000-000089460000}"/>
    <cellStyle name="0_MAJOR COMODITES for6094 2 5 4 4" xfId="18074" xr:uid="{00000000-0005-0000-0000-00008A460000}"/>
    <cellStyle name="0_MAJOR COMODITES for6094 2 5 5" xfId="18075" xr:uid="{00000000-0005-0000-0000-00008B460000}"/>
    <cellStyle name="0_MAJOR COMODITES for6094 2 5 5 2" xfId="18076" xr:uid="{00000000-0005-0000-0000-00008C460000}"/>
    <cellStyle name="0_MAJOR COMODITES for6094 2 5 5 2 2" xfId="18077" xr:uid="{00000000-0005-0000-0000-00008D460000}"/>
    <cellStyle name="0_MAJOR COMODITES for6094 2 5 5 3" xfId="18078" xr:uid="{00000000-0005-0000-0000-00008E460000}"/>
    <cellStyle name="0_MAJOR COMODITES for6094 2 5 5 3 2" xfId="18079" xr:uid="{00000000-0005-0000-0000-00008F460000}"/>
    <cellStyle name="0_MAJOR COMODITES for6094 2 5 5 4" xfId="18080" xr:uid="{00000000-0005-0000-0000-000090460000}"/>
    <cellStyle name="0_MAJOR COMODITES for6094 2 5 6" xfId="18081" xr:uid="{00000000-0005-0000-0000-000091460000}"/>
    <cellStyle name="0_MAJOR COMODITES for6094 2 5 6 2" xfId="18082" xr:uid="{00000000-0005-0000-0000-000092460000}"/>
    <cellStyle name="0_MAJOR COMODITES for6094 2 5 7" xfId="18083" xr:uid="{00000000-0005-0000-0000-000093460000}"/>
    <cellStyle name="0_MAJOR COMODITES for6094 2 5 7 2" xfId="18084" xr:uid="{00000000-0005-0000-0000-000094460000}"/>
    <cellStyle name="0_MAJOR COMODITES for6094 2 5 8" xfId="18085" xr:uid="{00000000-0005-0000-0000-000095460000}"/>
    <cellStyle name="0_MAJOR COMODITES for6094 2 5 9" xfId="18086" xr:uid="{00000000-0005-0000-0000-000096460000}"/>
    <cellStyle name="0_MAJOR COMODITES for6094 2 6" xfId="18087" xr:uid="{00000000-0005-0000-0000-000097460000}"/>
    <cellStyle name="0_MAJOR COMODITES for6094 2 6 2" xfId="18088" xr:uid="{00000000-0005-0000-0000-000098460000}"/>
    <cellStyle name="0_MAJOR COMODITES for6094 2 6 2 2" xfId="18089" xr:uid="{00000000-0005-0000-0000-000099460000}"/>
    <cellStyle name="0_MAJOR COMODITES for6094 2 6 2 2 2" xfId="18090" xr:uid="{00000000-0005-0000-0000-00009A460000}"/>
    <cellStyle name="0_MAJOR COMODITES for6094 2 6 2 2 2 2" xfId="18091" xr:uid="{00000000-0005-0000-0000-00009B460000}"/>
    <cellStyle name="0_MAJOR COMODITES for6094 2 6 2 2 3" xfId="18092" xr:uid="{00000000-0005-0000-0000-00009C460000}"/>
    <cellStyle name="0_MAJOR COMODITES for6094 2 6 2 2 3 2" xfId="18093" xr:uid="{00000000-0005-0000-0000-00009D460000}"/>
    <cellStyle name="0_MAJOR COMODITES for6094 2 6 2 2 4" xfId="18094" xr:uid="{00000000-0005-0000-0000-00009E460000}"/>
    <cellStyle name="0_MAJOR COMODITES for6094 2 6 2 3" xfId="18095" xr:uid="{00000000-0005-0000-0000-00009F460000}"/>
    <cellStyle name="0_MAJOR COMODITES for6094 2 6 2 3 2" xfId="18096" xr:uid="{00000000-0005-0000-0000-0000A0460000}"/>
    <cellStyle name="0_MAJOR COMODITES for6094 2 6 2 3 2 2" xfId="18097" xr:uid="{00000000-0005-0000-0000-0000A1460000}"/>
    <cellStyle name="0_MAJOR COMODITES for6094 2 6 2 3 3" xfId="18098" xr:uid="{00000000-0005-0000-0000-0000A2460000}"/>
    <cellStyle name="0_MAJOR COMODITES for6094 2 6 2 3 3 2" xfId="18099" xr:uid="{00000000-0005-0000-0000-0000A3460000}"/>
    <cellStyle name="0_MAJOR COMODITES for6094 2 6 2 3 4" xfId="18100" xr:uid="{00000000-0005-0000-0000-0000A4460000}"/>
    <cellStyle name="0_MAJOR COMODITES for6094 2 6 2 4" xfId="18101" xr:uid="{00000000-0005-0000-0000-0000A5460000}"/>
    <cellStyle name="0_MAJOR COMODITES for6094 2 6 2 4 2" xfId="18102" xr:uid="{00000000-0005-0000-0000-0000A6460000}"/>
    <cellStyle name="0_MAJOR COMODITES for6094 2 6 2 5" xfId="18103" xr:uid="{00000000-0005-0000-0000-0000A7460000}"/>
    <cellStyle name="0_MAJOR COMODITES for6094 2 6 2 5 2" xfId="18104" xr:uid="{00000000-0005-0000-0000-0000A8460000}"/>
    <cellStyle name="0_MAJOR COMODITES for6094 2 6 2 6" xfId="18105" xr:uid="{00000000-0005-0000-0000-0000A9460000}"/>
    <cellStyle name="0_MAJOR COMODITES for6094 2 6 3" xfId="18106" xr:uid="{00000000-0005-0000-0000-0000AA460000}"/>
    <cellStyle name="0_MAJOR COMODITES for6094 2 6 3 2" xfId="18107" xr:uid="{00000000-0005-0000-0000-0000AB460000}"/>
    <cellStyle name="0_MAJOR COMODITES for6094 2 6 3 2 2" xfId="18108" xr:uid="{00000000-0005-0000-0000-0000AC460000}"/>
    <cellStyle name="0_MAJOR COMODITES for6094 2 6 3 3" xfId="18109" xr:uid="{00000000-0005-0000-0000-0000AD460000}"/>
    <cellStyle name="0_MAJOR COMODITES for6094 2 6 3 3 2" xfId="18110" xr:uid="{00000000-0005-0000-0000-0000AE460000}"/>
    <cellStyle name="0_MAJOR COMODITES for6094 2 6 3 4" xfId="18111" xr:uid="{00000000-0005-0000-0000-0000AF460000}"/>
    <cellStyle name="0_MAJOR COMODITES for6094 2 6 4" xfId="18112" xr:uid="{00000000-0005-0000-0000-0000B0460000}"/>
    <cellStyle name="0_MAJOR COMODITES for6094 2 6 4 2" xfId="18113" xr:uid="{00000000-0005-0000-0000-0000B1460000}"/>
    <cellStyle name="0_MAJOR COMODITES for6094 2 6 4 2 2" xfId="18114" xr:uid="{00000000-0005-0000-0000-0000B2460000}"/>
    <cellStyle name="0_MAJOR COMODITES for6094 2 6 4 3" xfId="18115" xr:uid="{00000000-0005-0000-0000-0000B3460000}"/>
    <cellStyle name="0_MAJOR COMODITES for6094 2 6 4 3 2" xfId="18116" xr:uid="{00000000-0005-0000-0000-0000B4460000}"/>
    <cellStyle name="0_MAJOR COMODITES for6094 2 6 4 4" xfId="18117" xr:uid="{00000000-0005-0000-0000-0000B5460000}"/>
    <cellStyle name="0_MAJOR COMODITES for6094 2 6 5" xfId="18118" xr:uid="{00000000-0005-0000-0000-0000B6460000}"/>
    <cellStyle name="0_MAJOR COMODITES for6094 2 6 5 2" xfId="18119" xr:uid="{00000000-0005-0000-0000-0000B7460000}"/>
    <cellStyle name="0_MAJOR COMODITES for6094 2 6 5 2 2" xfId="18120" xr:uid="{00000000-0005-0000-0000-0000B8460000}"/>
    <cellStyle name="0_MAJOR COMODITES for6094 2 6 5 3" xfId="18121" xr:uid="{00000000-0005-0000-0000-0000B9460000}"/>
    <cellStyle name="0_MAJOR COMODITES for6094 2 6 5 3 2" xfId="18122" xr:uid="{00000000-0005-0000-0000-0000BA460000}"/>
    <cellStyle name="0_MAJOR COMODITES for6094 2 6 5 4" xfId="18123" xr:uid="{00000000-0005-0000-0000-0000BB460000}"/>
    <cellStyle name="0_MAJOR COMODITES for6094 2 6 6" xfId="18124" xr:uid="{00000000-0005-0000-0000-0000BC460000}"/>
    <cellStyle name="0_MAJOR COMODITES for6094 2 6 6 2" xfId="18125" xr:uid="{00000000-0005-0000-0000-0000BD460000}"/>
    <cellStyle name="0_MAJOR COMODITES for6094 2 6 7" xfId="18126" xr:uid="{00000000-0005-0000-0000-0000BE460000}"/>
    <cellStyle name="0_MAJOR COMODITES for6094 2 6 7 2" xfId="18127" xr:uid="{00000000-0005-0000-0000-0000BF460000}"/>
    <cellStyle name="0_MAJOR COMODITES for6094 2 6 8" xfId="18128" xr:uid="{00000000-0005-0000-0000-0000C0460000}"/>
    <cellStyle name="0_MAJOR COMODITES for6094 2 7" xfId="18129" xr:uid="{00000000-0005-0000-0000-0000C1460000}"/>
    <cellStyle name="0_MAJOR COMODITES for6094 2 7 2" xfId="18130" xr:uid="{00000000-0005-0000-0000-0000C2460000}"/>
    <cellStyle name="0_MAJOR COMODITES for6094 2 7 2 2" xfId="18131" xr:uid="{00000000-0005-0000-0000-0000C3460000}"/>
    <cellStyle name="0_MAJOR COMODITES for6094 2 7 2 2 2" xfId="18132" xr:uid="{00000000-0005-0000-0000-0000C4460000}"/>
    <cellStyle name="0_MAJOR COMODITES for6094 2 7 2 3" xfId="18133" xr:uid="{00000000-0005-0000-0000-0000C5460000}"/>
    <cellStyle name="0_MAJOR COMODITES for6094 2 7 2 3 2" xfId="18134" xr:uid="{00000000-0005-0000-0000-0000C6460000}"/>
    <cellStyle name="0_MAJOR COMODITES for6094 2 7 2 4" xfId="18135" xr:uid="{00000000-0005-0000-0000-0000C7460000}"/>
    <cellStyle name="0_MAJOR COMODITES for6094 2 7 3" xfId="18136" xr:uid="{00000000-0005-0000-0000-0000C8460000}"/>
    <cellStyle name="0_MAJOR COMODITES for6094 2 7 3 2" xfId="18137" xr:uid="{00000000-0005-0000-0000-0000C9460000}"/>
    <cellStyle name="0_MAJOR COMODITES for6094 2 7 3 2 2" xfId="18138" xr:uid="{00000000-0005-0000-0000-0000CA460000}"/>
    <cellStyle name="0_MAJOR COMODITES for6094 2 7 3 3" xfId="18139" xr:uid="{00000000-0005-0000-0000-0000CB460000}"/>
    <cellStyle name="0_MAJOR COMODITES for6094 2 7 3 3 2" xfId="18140" xr:uid="{00000000-0005-0000-0000-0000CC460000}"/>
    <cellStyle name="0_MAJOR COMODITES for6094 2 7 3 4" xfId="18141" xr:uid="{00000000-0005-0000-0000-0000CD460000}"/>
    <cellStyle name="0_MAJOR COMODITES for6094 2 7 4" xfId="18142" xr:uid="{00000000-0005-0000-0000-0000CE460000}"/>
    <cellStyle name="0_MAJOR COMODITES for6094 2 7 4 2" xfId="18143" xr:uid="{00000000-0005-0000-0000-0000CF460000}"/>
    <cellStyle name="0_MAJOR COMODITES for6094 2 7 5" xfId="18144" xr:uid="{00000000-0005-0000-0000-0000D0460000}"/>
    <cellStyle name="0_MAJOR COMODITES for6094 2 7 5 2" xfId="18145" xr:uid="{00000000-0005-0000-0000-0000D1460000}"/>
    <cellStyle name="0_MAJOR COMODITES for6094 2 7 6" xfId="18146" xr:uid="{00000000-0005-0000-0000-0000D2460000}"/>
    <cellStyle name="0_MAJOR COMODITES for6094 2 8" xfId="18147" xr:uid="{00000000-0005-0000-0000-0000D3460000}"/>
    <cellStyle name="0_MAJOR COMODITES for6094 2 8 2" xfId="18148" xr:uid="{00000000-0005-0000-0000-0000D4460000}"/>
    <cellStyle name="0_MAJOR COMODITES for6094 2 8 2 2" xfId="18149" xr:uid="{00000000-0005-0000-0000-0000D5460000}"/>
    <cellStyle name="0_MAJOR COMODITES for6094 2 8 3" xfId="18150" xr:uid="{00000000-0005-0000-0000-0000D6460000}"/>
    <cellStyle name="0_MAJOR COMODITES for6094 2 8 3 2" xfId="18151" xr:uid="{00000000-0005-0000-0000-0000D7460000}"/>
    <cellStyle name="0_MAJOR COMODITES for6094 2 8 4" xfId="18152" xr:uid="{00000000-0005-0000-0000-0000D8460000}"/>
    <cellStyle name="0_MAJOR COMODITES for6094 2 9" xfId="18153" xr:uid="{00000000-0005-0000-0000-0000D9460000}"/>
    <cellStyle name="0_MAJOR COMODITES for6094 2 9 2" xfId="18154" xr:uid="{00000000-0005-0000-0000-0000DA460000}"/>
    <cellStyle name="0_MAJOR COMODITES for6094 2 9 2 2" xfId="18155" xr:uid="{00000000-0005-0000-0000-0000DB460000}"/>
    <cellStyle name="0_MAJOR COMODITES for6094 2 9 3" xfId="18156" xr:uid="{00000000-0005-0000-0000-0000DC460000}"/>
    <cellStyle name="0_MAJOR COMODITES for6094 2 9 3 2" xfId="18157" xr:uid="{00000000-0005-0000-0000-0000DD460000}"/>
    <cellStyle name="0_MAJOR COMODITES for6094 2 9 4" xfId="18158" xr:uid="{00000000-0005-0000-0000-0000DE460000}"/>
    <cellStyle name="0_MAJOR COMODITES for6094 20" xfId="18159" xr:uid="{00000000-0005-0000-0000-0000DF460000}"/>
    <cellStyle name="0_MAJOR COMODITES for6094 21" xfId="18160" xr:uid="{00000000-0005-0000-0000-0000E0460000}"/>
    <cellStyle name="0_MAJOR COMODITES for6094 22" xfId="18161" xr:uid="{00000000-0005-0000-0000-0000E1460000}"/>
    <cellStyle name="0_MAJOR COMODITES for6094 23" xfId="18162" xr:uid="{00000000-0005-0000-0000-0000E2460000}"/>
    <cellStyle name="0_MAJOR COMODITES for6094 24" xfId="18163" xr:uid="{00000000-0005-0000-0000-0000E3460000}"/>
    <cellStyle name="0_MAJOR COMODITES for6094 25" xfId="18164" xr:uid="{00000000-0005-0000-0000-0000E4460000}"/>
    <cellStyle name="0_MAJOR COMODITES for6094 26" xfId="18165" xr:uid="{00000000-0005-0000-0000-0000E5460000}"/>
    <cellStyle name="0_MAJOR COMODITES for6094 27" xfId="18166" xr:uid="{00000000-0005-0000-0000-0000E6460000}"/>
    <cellStyle name="0_MAJOR COMODITES for6094 28" xfId="18167" xr:uid="{00000000-0005-0000-0000-0000E7460000}"/>
    <cellStyle name="0_MAJOR COMODITES for6094 29" xfId="18168" xr:uid="{00000000-0005-0000-0000-0000E8460000}"/>
    <cellStyle name="0_MAJOR COMODITES for6094 3" xfId="18169" xr:uid="{00000000-0005-0000-0000-0000E9460000}"/>
    <cellStyle name="0_MAJOR COMODITES for6094 3 10" xfId="18170" xr:uid="{00000000-0005-0000-0000-0000EA460000}"/>
    <cellStyle name="0_MAJOR COMODITES for6094 3 10 2" xfId="18171" xr:uid="{00000000-0005-0000-0000-0000EB460000}"/>
    <cellStyle name="0_MAJOR COMODITES for6094 3 10 2 2" xfId="18172" xr:uid="{00000000-0005-0000-0000-0000EC460000}"/>
    <cellStyle name="0_MAJOR COMODITES for6094 3 10 3" xfId="18173" xr:uid="{00000000-0005-0000-0000-0000ED460000}"/>
    <cellStyle name="0_MAJOR COMODITES for6094 3 10 3 2" xfId="18174" xr:uid="{00000000-0005-0000-0000-0000EE460000}"/>
    <cellStyle name="0_MAJOR COMODITES for6094 3 10 4" xfId="18175" xr:uid="{00000000-0005-0000-0000-0000EF460000}"/>
    <cellStyle name="0_MAJOR COMODITES for6094 3 11" xfId="18176" xr:uid="{00000000-0005-0000-0000-0000F0460000}"/>
    <cellStyle name="0_MAJOR COMODITES for6094 3 11 2" xfId="18177" xr:uid="{00000000-0005-0000-0000-0000F1460000}"/>
    <cellStyle name="0_MAJOR COMODITES for6094 3 12" xfId="18178" xr:uid="{00000000-0005-0000-0000-0000F2460000}"/>
    <cellStyle name="0_MAJOR COMODITES for6094 3 12 2" xfId="18179" xr:uid="{00000000-0005-0000-0000-0000F3460000}"/>
    <cellStyle name="0_MAJOR COMODITES for6094 3 13" xfId="18180" xr:uid="{00000000-0005-0000-0000-0000F4460000}"/>
    <cellStyle name="0_MAJOR COMODITES for6094 3 14" xfId="18181" xr:uid="{00000000-0005-0000-0000-0000F5460000}"/>
    <cellStyle name="0_MAJOR COMODITES for6094 3 2" xfId="18182" xr:uid="{00000000-0005-0000-0000-0000F6460000}"/>
    <cellStyle name="0_MAJOR COMODITES for6094 3 2 10" xfId="18183" xr:uid="{00000000-0005-0000-0000-0000F7460000}"/>
    <cellStyle name="0_MAJOR COMODITES for6094 3 2 11" xfId="18184" xr:uid="{00000000-0005-0000-0000-0000F8460000}"/>
    <cellStyle name="0_MAJOR COMODITES for6094 3 2 12" xfId="18185" xr:uid="{00000000-0005-0000-0000-0000F9460000}"/>
    <cellStyle name="0_MAJOR COMODITES for6094 3 2 2" xfId="18186" xr:uid="{00000000-0005-0000-0000-0000FA460000}"/>
    <cellStyle name="0_MAJOR COMODITES for6094 3 2 2 2" xfId="18187" xr:uid="{00000000-0005-0000-0000-0000FB460000}"/>
    <cellStyle name="0_MAJOR COMODITES for6094 3 2 2 2 2" xfId="18188" xr:uid="{00000000-0005-0000-0000-0000FC460000}"/>
    <cellStyle name="0_MAJOR COMODITES for6094 3 2 2 2 2 2" xfId="18189" xr:uid="{00000000-0005-0000-0000-0000FD460000}"/>
    <cellStyle name="0_MAJOR COMODITES for6094 3 2 2 2 3" xfId="18190" xr:uid="{00000000-0005-0000-0000-0000FE460000}"/>
    <cellStyle name="0_MAJOR COMODITES for6094 3 2 2 2 3 2" xfId="18191" xr:uid="{00000000-0005-0000-0000-0000FF460000}"/>
    <cellStyle name="0_MAJOR COMODITES for6094 3 2 2 2 4" xfId="18192" xr:uid="{00000000-0005-0000-0000-000000470000}"/>
    <cellStyle name="0_MAJOR COMODITES for6094 3 2 2 3" xfId="18193" xr:uid="{00000000-0005-0000-0000-000001470000}"/>
    <cellStyle name="0_MAJOR COMODITES for6094 3 2 2 3 2" xfId="18194" xr:uid="{00000000-0005-0000-0000-000002470000}"/>
    <cellStyle name="0_MAJOR COMODITES for6094 3 2 2 3 2 2" xfId="18195" xr:uid="{00000000-0005-0000-0000-000003470000}"/>
    <cellStyle name="0_MAJOR COMODITES for6094 3 2 2 3 3" xfId="18196" xr:uid="{00000000-0005-0000-0000-000004470000}"/>
    <cellStyle name="0_MAJOR COMODITES for6094 3 2 2 3 3 2" xfId="18197" xr:uid="{00000000-0005-0000-0000-000005470000}"/>
    <cellStyle name="0_MAJOR COMODITES for6094 3 2 2 3 4" xfId="18198" xr:uid="{00000000-0005-0000-0000-000006470000}"/>
    <cellStyle name="0_MAJOR COMODITES for6094 3 2 2 4" xfId="18199" xr:uid="{00000000-0005-0000-0000-000007470000}"/>
    <cellStyle name="0_MAJOR COMODITES for6094 3 2 2 4 2" xfId="18200" xr:uid="{00000000-0005-0000-0000-000008470000}"/>
    <cellStyle name="0_MAJOR COMODITES for6094 3 2 2 5" xfId="18201" xr:uid="{00000000-0005-0000-0000-000009470000}"/>
    <cellStyle name="0_MAJOR COMODITES for6094 3 2 2 5 2" xfId="18202" xr:uid="{00000000-0005-0000-0000-00000A470000}"/>
    <cellStyle name="0_MAJOR COMODITES for6094 3 2 2 6" xfId="18203" xr:uid="{00000000-0005-0000-0000-00000B470000}"/>
    <cellStyle name="0_MAJOR COMODITES for6094 3 2 3" xfId="18204" xr:uid="{00000000-0005-0000-0000-00000C470000}"/>
    <cellStyle name="0_MAJOR COMODITES for6094 3 2 3 2" xfId="18205" xr:uid="{00000000-0005-0000-0000-00000D470000}"/>
    <cellStyle name="0_MAJOR COMODITES for6094 3 2 3 2 2" xfId="18206" xr:uid="{00000000-0005-0000-0000-00000E470000}"/>
    <cellStyle name="0_MAJOR COMODITES for6094 3 2 3 3" xfId="18207" xr:uid="{00000000-0005-0000-0000-00000F470000}"/>
    <cellStyle name="0_MAJOR COMODITES for6094 3 2 3 3 2" xfId="18208" xr:uid="{00000000-0005-0000-0000-000010470000}"/>
    <cellStyle name="0_MAJOR COMODITES for6094 3 2 3 4" xfId="18209" xr:uid="{00000000-0005-0000-0000-000011470000}"/>
    <cellStyle name="0_MAJOR COMODITES for6094 3 2 4" xfId="18210" xr:uid="{00000000-0005-0000-0000-000012470000}"/>
    <cellStyle name="0_MAJOR COMODITES for6094 3 2 4 2" xfId="18211" xr:uid="{00000000-0005-0000-0000-000013470000}"/>
    <cellStyle name="0_MAJOR COMODITES for6094 3 2 4 2 2" xfId="18212" xr:uid="{00000000-0005-0000-0000-000014470000}"/>
    <cellStyle name="0_MAJOR COMODITES for6094 3 2 4 3" xfId="18213" xr:uid="{00000000-0005-0000-0000-000015470000}"/>
    <cellStyle name="0_MAJOR COMODITES for6094 3 2 4 3 2" xfId="18214" xr:uid="{00000000-0005-0000-0000-000016470000}"/>
    <cellStyle name="0_MAJOR COMODITES for6094 3 2 4 4" xfId="18215" xr:uid="{00000000-0005-0000-0000-000017470000}"/>
    <cellStyle name="0_MAJOR COMODITES for6094 3 2 5" xfId="18216" xr:uid="{00000000-0005-0000-0000-000018470000}"/>
    <cellStyle name="0_MAJOR COMODITES for6094 3 2 5 2" xfId="18217" xr:uid="{00000000-0005-0000-0000-000019470000}"/>
    <cellStyle name="0_MAJOR COMODITES for6094 3 2 5 2 2" xfId="18218" xr:uid="{00000000-0005-0000-0000-00001A470000}"/>
    <cellStyle name="0_MAJOR COMODITES for6094 3 2 5 3" xfId="18219" xr:uid="{00000000-0005-0000-0000-00001B470000}"/>
    <cellStyle name="0_MAJOR COMODITES for6094 3 2 5 3 2" xfId="18220" xr:uid="{00000000-0005-0000-0000-00001C470000}"/>
    <cellStyle name="0_MAJOR COMODITES for6094 3 2 5 4" xfId="18221" xr:uid="{00000000-0005-0000-0000-00001D470000}"/>
    <cellStyle name="0_MAJOR COMODITES for6094 3 2 6" xfId="18222" xr:uid="{00000000-0005-0000-0000-00001E470000}"/>
    <cellStyle name="0_MAJOR COMODITES for6094 3 2 6 2" xfId="18223" xr:uid="{00000000-0005-0000-0000-00001F470000}"/>
    <cellStyle name="0_MAJOR COMODITES for6094 3 2 7" xfId="18224" xr:uid="{00000000-0005-0000-0000-000020470000}"/>
    <cellStyle name="0_MAJOR COMODITES for6094 3 2 7 2" xfId="18225" xr:uid="{00000000-0005-0000-0000-000021470000}"/>
    <cellStyle name="0_MAJOR COMODITES for6094 3 2 8" xfId="18226" xr:uid="{00000000-0005-0000-0000-000022470000}"/>
    <cellStyle name="0_MAJOR COMODITES for6094 3 2 9" xfId="18227" xr:uid="{00000000-0005-0000-0000-000023470000}"/>
    <cellStyle name="0_MAJOR COMODITES for6094 3 3" xfId="18228" xr:uid="{00000000-0005-0000-0000-000024470000}"/>
    <cellStyle name="0_MAJOR COMODITES for6094 3 3 2" xfId="18229" xr:uid="{00000000-0005-0000-0000-000025470000}"/>
    <cellStyle name="0_MAJOR COMODITES for6094 3 3 2 2" xfId="18230" xr:uid="{00000000-0005-0000-0000-000026470000}"/>
    <cellStyle name="0_MAJOR COMODITES for6094 3 3 2 2 2" xfId="18231" xr:uid="{00000000-0005-0000-0000-000027470000}"/>
    <cellStyle name="0_MAJOR COMODITES for6094 3 3 2 2 2 2" xfId="18232" xr:uid="{00000000-0005-0000-0000-000028470000}"/>
    <cellStyle name="0_MAJOR COMODITES for6094 3 3 2 2 3" xfId="18233" xr:uid="{00000000-0005-0000-0000-000029470000}"/>
    <cellStyle name="0_MAJOR COMODITES for6094 3 3 2 2 3 2" xfId="18234" xr:uid="{00000000-0005-0000-0000-00002A470000}"/>
    <cellStyle name="0_MAJOR COMODITES for6094 3 3 2 2 4" xfId="18235" xr:uid="{00000000-0005-0000-0000-00002B470000}"/>
    <cellStyle name="0_MAJOR COMODITES for6094 3 3 2 3" xfId="18236" xr:uid="{00000000-0005-0000-0000-00002C470000}"/>
    <cellStyle name="0_MAJOR COMODITES for6094 3 3 2 3 2" xfId="18237" xr:uid="{00000000-0005-0000-0000-00002D470000}"/>
    <cellStyle name="0_MAJOR COMODITES for6094 3 3 2 3 2 2" xfId="18238" xr:uid="{00000000-0005-0000-0000-00002E470000}"/>
    <cellStyle name="0_MAJOR COMODITES for6094 3 3 2 3 3" xfId="18239" xr:uid="{00000000-0005-0000-0000-00002F470000}"/>
    <cellStyle name="0_MAJOR COMODITES for6094 3 3 2 3 3 2" xfId="18240" xr:uid="{00000000-0005-0000-0000-000030470000}"/>
    <cellStyle name="0_MAJOR COMODITES for6094 3 3 2 3 4" xfId="18241" xr:uid="{00000000-0005-0000-0000-000031470000}"/>
    <cellStyle name="0_MAJOR COMODITES for6094 3 3 2 4" xfId="18242" xr:uid="{00000000-0005-0000-0000-000032470000}"/>
    <cellStyle name="0_MAJOR COMODITES for6094 3 3 2 4 2" xfId="18243" xr:uid="{00000000-0005-0000-0000-000033470000}"/>
    <cellStyle name="0_MAJOR COMODITES for6094 3 3 2 5" xfId="18244" xr:uid="{00000000-0005-0000-0000-000034470000}"/>
    <cellStyle name="0_MAJOR COMODITES for6094 3 3 2 5 2" xfId="18245" xr:uid="{00000000-0005-0000-0000-000035470000}"/>
    <cellStyle name="0_MAJOR COMODITES for6094 3 3 2 6" xfId="18246" xr:uid="{00000000-0005-0000-0000-000036470000}"/>
    <cellStyle name="0_MAJOR COMODITES for6094 3 3 3" xfId="18247" xr:uid="{00000000-0005-0000-0000-000037470000}"/>
    <cellStyle name="0_MAJOR COMODITES for6094 3 3 3 2" xfId="18248" xr:uid="{00000000-0005-0000-0000-000038470000}"/>
    <cellStyle name="0_MAJOR COMODITES for6094 3 3 3 2 2" xfId="18249" xr:uid="{00000000-0005-0000-0000-000039470000}"/>
    <cellStyle name="0_MAJOR COMODITES for6094 3 3 3 3" xfId="18250" xr:uid="{00000000-0005-0000-0000-00003A470000}"/>
    <cellStyle name="0_MAJOR COMODITES for6094 3 3 3 3 2" xfId="18251" xr:uid="{00000000-0005-0000-0000-00003B470000}"/>
    <cellStyle name="0_MAJOR COMODITES for6094 3 3 3 4" xfId="18252" xr:uid="{00000000-0005-0000-0000-00003C470000}"/>
    <cellStyle name="0_MAJOR COMODITES for6094 3 3 4" xfId="18253" xr:uid="{00000000-0005-0000-0000-00003D470000}"/>
    <cellStyle name="0_MAJOR COMODITES for6094 3 3 4 2" xfId="18254" xr:uid="{00000000-0005-0000-0000-00003E470000}"/>
    <cellStyle name="0_MAJOR COMODITES for6094 3 3 4 2 2" xfId="18255" xr:uid="{00000000-0005-0000-0000-00003F470000}"/>
    <cellStyle name="0_MAJOR COMODITES for6094 3 3 4 3" xfId="18256" xr:uid="{00000000-0005-0000-0000-000040470000}"/>
    <cellStyle name="0_MAJOR COMODITES for6094 3 3 4 3 2" xfId="18257" xr:uid="{00000000-0005-0000-0000-000041470000}"/>
    <cellStyle name="0_MAJOR COMODITES for6094 3 3 4 4" xfId="18258" xr:uid="{00000000-0005-0000-0000-000042470000}"/>
    <cellStyle name="0_MAJOR COMODITES for6094 3 3 5" xfId="18259" xr:uid="{00000000-0005-0000-0000-000043470000}"/>
    <cellStyle name="0_MAJOR COMODITES for6094 3 3 5 2" xfId="18260" xr:uid="{00000000-0005-0000-0000-000044470000}"/>
    <cellStyle name="0_MAJOR COMODITES for6094 3 3 5 2 2" xfId="18261" xr:uid="{00000000-0005-0000-0000-000045470000}"/>
    <cellStyle name="0_MAJOR COMODITES for6094 3 3 5 3" xfId="18262" xr:uid="{00000000-0005-0000-0000-000046470000}"/>
    <cellStyle name="0_MAJOR COMODITES for6094 3 3 5 3 2" xfId="18263" xr:uid="{00000000-0005-0000-0000-000047470000}"/>
    <cellStyle name="0_MAJOR COMODITES for6094 3 3 5 4" xfId="18264" xr:uid="{00000000-0005-0000-0000-000048470000}"/>
    <cellStyle name="0_MAJOR COMODITES for6094 3 3 6" xfId="18265" xr:uid="{00000000-0005-0000-0000-000049470000}"/>
    <cellStyle name="0_MAJOR COMODITES for6094 3 3 6 2" xfId="18266" xr:uid="{00000000-0005-0000-0000-00004A470000}"/>
    <cellStyle name="0_MAJOR COMODITES for6094 3 3 7" xfId="18267" xr:uid="{00000000-0005-0000-0000-00004B470000}"/>
    <cellStyle name="0_MAJOR COMODITES for6094 3 3 7 2" xfId="18268" xr:uid="{00000000-0005-0000-0000-00004C470000}"/>
    <cellStyle name="0_MAJOR COMODITES for6094 3 3 8" xfId="18269" xr:uid="{00000000-0005-0000-0000-00004D470000}"/>
    <cellStyle name="0_MAJOR COMODITES for6094 3 4" xfId="18270" xr:uid="{00000000-0005-0000-0000-00004E470000}"/>
    <cellStyle name="0_MAJOR COMODITES for6094 3 4 2" xfId="18271" xr:uid="{00000000-0005-0000-0000-00004F470000}"/>
    <cellStyle name="0_MAJOR COMODITES for6094 3 4 2 2" xfId="18272" xr:uid="{00000000-0005-0000-0000-000050470000}"/>
    <cellStyle name="0_MAJOR COMODITES for6094 3 4 2 2 2" xfId="18273" xr:uid="{00000000-0005-0000-0000-000051470000}"/>
    <cellStyle name="0_MAJOR COMODITES for6094 3 4 2 2 2 2" xfId="18274" xr:uid="{00000000-0005-0000-0000-000052470000}"/>
    <cellStyle name="0_MAJOR COMODITES for6094 3 4 2 2 3" xfId="18275" xr:uid="{00000000-0005-0000-0000-000053470000}"/>
    <cellStyle name="0_MAJOR COMODITES for6094 3 4 2 2 3 2" xfId="18276" xr:uid="{00000000-0005-0000-0000-000054470000}"/>
    <cellStyle name="0_MAJOR COMODITES for6094 3 4 2 2 4" xfId="18277" xr:uid="{00000000-0005-0000-0000-000055470000}"/>
    <cellStyle name="0_MAJOR COMODITES for6094 3 4 2 3" xfId="18278" xr:uid="{00000000-0005-0000-0000-000056470000}"/>
    <cellStyle name="0_MAJOR COMODITES for6094 3 4 2 3 2" xfId="18279" xr:uid="{00000000-0005-0000-0000-000057470000}"/>
    <cellStyle name="0_MAJOR COMODITES for6094 3 4 2 3 2 2" xfId="18280" xr:uid="{00000000-0005-0000-0000-000058470000}"/>
    <cellStyle name="0_MAJOR COMODITES for6094 3 4 2 3 3" xfId="18281" xr:uid="{00000000-0005-0000-0000-000059470000}"/>
    <cellStyle name="0_MAJOR COMODITES for6094 3 4 2 3 3 2" xfId="18282" xr:uid="{00000000-0005-0000-0000-00005A470000}"/>
    <cellStyle name="0_MAJOR COMODITES for6094 3 4 2 3 4" xfId="18283" xr:uid="{00000000-0005-0000-0000-00005B470000}"/>
    <cellStyle name="0_MAJOR COMODITES for6094 3 4 2 4" xfId="18284" xr:uid="{00000000-0005-0000-0000-00005C470000}"/>
    <cellStyle name="0_MAJOR COMODITES for6094 3 4 2 4 2" xfId="18285" xr:uid="{00000000-0005-0000-0000-00005D470000}"/>
    <cellStyle name="0_MAJOR COMODITES for6094 3 4 2 5" xfId="18286" xr:uid="{00000000-0005-0000-0000-00005E470000}"/>
    <cellStyle name="0_MAJOR COMODITES for6094 3 4 2 5 2" xfId="18287" xr:uid="{00000000-0005-0000-0000-00005F470000}"/>
    <cellStyle name="0_MAJOR COMODITES for6094 3 4 2 6" xfId="18288" xr:uid="{00000000-0005-0000-0000-000060470000}"/>
    <cellStyle name="0_MAJOR COMODITES for6094 3 4 3" xfId="18289" xr:uid="{00000000-0005-0000-0000-000061470000}"/>
    <cellStyle name="0_MAJOR COMODITES for6094 3 4 3 2" xfId="18290" xr:uid="{00000000-0005-0000-0000-000062470000}"/>
    <cellStyle name="0_MAJOR COMODITES for6094 3 4 3 2 2" xfId="18291" xr:uid="{00000000-0005-0000-0000-000063470000}"/>
    <cellStyle name="0_MAJOR COMODITES for6094 3 4 3 3" xfId="18292" xr:uid="{00000000-0005-0000-0000-000064470000}"/>
    <cellStyle name="0_MAJOR COMODITES for6094 3 4 3 3 2" xfId="18293" xr:uid="{00000000-0005-0000-0000-000065470000}"/>
    <cellStyle name="0_MAJOR COMODITES for6094 3 4 3 4" xfId="18294" xr:uid="{00000000-0005-0000-0000-000066470000}"/>
    <cellStyle name="0_MAJOR COMODITES for6094 3 4 4" xfId="18295" xr:uid="{00000000-0005-0000-0000-000067470000}"/>
    <cellStyle name="0_MAJOR COMODITES for6094 3 4 4 2" xfId="18296" xr:uid="{00000000-0005-0000-0000-000068470000}"/>
    <cellStyle name="0_MAJOR COMODITES for6094 3 4 4 2 2" xfId="18297" xr:uid="{00000000-0005-0000-0000-000069470000}"/>
    <cellStyle name="0_MAJOR COMODITES for6094 3 4 4 3" xfId="18298" xr:uid="{00000000-0005-0000-0000-00006A470000}"/>
    <cellStyle name="0_MAJOR COMODITES for6094 3 4 4 3 2" xfId="18299" xr:uid="{00000000-0005-0000-0000-00006B470000}"/>
    <cellStyle name="0_MAJOR COMODITES for6094 3 4 4 4" xfId="18300" xr:uid="{00000000-0005-0000-0000-00006C470000}"/>
    <cellStyle name="0_MAJOR COMODITES for6094 3 4 5" xfId="18301" xr:uid="{00000000-0005-0000-0000-00006D470000}"/>
    <cellStyle name="0_MAJOR COMODITES for6094 3 4 5 2" xfId="18302" xr:uid="{00000000-0005-0000-0000-00006E470000}"/>
    <cellStyle name="0_MAJOR COMODITES for6094 3 4 5 2 2" xfId="18303" xr:uid="{00000000-0005-0000-0000-00006F470000}"/>
    <cellStyle name="0_MAJOR COMODITES for6094 3 4 5 3" xfId="18304" xr:uid="{00000000-0005-0000-0000-000070470000}"/>
    <cellStyle name="0_MAJOR COMODITES for6094 3 4 5 3 2" xfId="18305" xr:uid="{00000000-0005-0000-0000-000071470000}"/>
    <cellStyle name="0_MAJOR COMODITES for6094 3 4 5 4" xfId="18306" xr:uid="{00000000-0005-0000-0000-000072470000}"/>
    <cellStyle name="0_MAJOR COMODITES for6094 3 4 6" xfId="18307" xr:uid="{00000000-0005-0000-0000-000073470000}"/>
    <cellStyle name="0_MAJOR COMODITES for6094 3 4 6 2" xfId="18308" xr:uid="{00000000-0005-0000-0000-000074470000}"/>
    <cellStyle name="0_MAJOR COMODITES for6094 3 4 7" xfId="18309" xr:uid="{00000000-0005-0000-0000-000075470000}"/>
    <cellStyle name="0_MAJOR COMODITES for6094 3 4 7 2" xfId="18310" xr:uid="{00000000-0005-0000-0000-000076470000}"/>
    <cellStyle name="0_MAJOR COMODITES for6094 3 4 8" xfId="18311" xr:uid="{00000000-0005-0000-0000-000077470000}"/>
    <cellStyle name="0_MAJOR COMODITES for6094 3 5" xfId="18312" xr:uid="{00000000-0005-0000-0000-000078470000}"/>
    <cellStyle name="0_MAJOR COMODITES for6094 3 5 2" xfId="18313" xr:uid="{00000000-0005-0000-0000-000079470000}"/>
    <cellStyle name="0_MAJOR COMODITES for6094 3 5 2 2" xfId="18314" xr:uid="{00000000-0005-0000-0000-00007A470000}"/>
    <cellStyle name="0_MAJOR COMODITES for6094 3 5 2 2 2" xfId="18315" xr:uid="{00000000-0005-0000-0000-00007B470000}"/>
    <cellStyle name="0_MAJOR COMODITES for6094 3 5 2 2 2 2" xfId="18316" xr:uid="{00000000-0005-0000-0000-00007C470000}"/>
    <cellStyle name="0_MAJOR COMODITES for6094 3 5 2 2 3" xfId="18317" xr:uid="{00000000-0005-0000-0000-00007D470000}"/>
    <cellStyle name="0_MAJOR COMODITES for6094 3 5 2 2 3 2" xfId="18318" xr:uid="{00000000-0005-0000-0000-00007E470000}"/>
    <cellStyle name="0_MAJOR COMODITES for6094 3 5 2 2 4" xfId="18319" xr:uid="{00000000-0005-0000-0000-00007F470000}"/>
    <cellStyle name="0_MAJOR COMODITES for6094 3 5 2 3" xfId="18320" xr:uid="{00000000-0005-0000-0000-000080470000}"/>
    <cellStyle name="0_MAJOR COMODITES for6094 3 5 2 3 2" xfId="18321" xr:uid="{00000000-0005-0000-0000-000081470000}"/>
    <cellStyle name="0_MAJOR COMODITES for6094 3 5 2 3 2 2" xfId="18322" xr:uid="{00000000-0005-0000-0000-000082470000}"/>
    <cellStyle name="0_MAJOR COMODITES for6094 3 5 2 3 3" xfId="18323" xr:uid="{00000000-0005-0000-0000-000083470000}"/>
    <cellStyle name="0_MAJOR COMODITES for6094 3 5 2 3 3 2" xfId="18324" xr:uid="{00000000-0005-0000-0000-000084470000}"/>
    <cellStyle name="0_MAJOR COMODITES for6094 3 5 2 3 4" xfId="18325" xr:uid="{00000000-0005-0000-0000-000085470000}"/>
    <cellStyle name="0_MAJOR COMODITES for6094 3 5 2 4" xfId="18326" xr:uid="{00000000-0005-0000-0000-000086470000}"/>
    <cellStyle name="0_MAJOR COMODITES for6094 3 5 2 4 2" xfId="18327" xr:uid="{00000000-0005-0000-0000-000087470000}"/>
    <cellStyle name="0_MAJOR COMODITES for6094 3 5 2 5" xfId="18328" xr:uid="{00000000-0005-0000-0000-000088470000}"/>
    <cellStyle name="0_MAJOR COMODITES for6094 3 5 2 5 2" xfId="18329" xr:uid="{00000000-0005-0000-0000-000089470000}"/>
    <cellStyle name="0_MAJOR COMODITES for6094 3 5 2 6" xfId="18330" xr:uid="{00000000-0005-0000-0000-00008A470000}"/>
    <cellStyle name="0_MAJOR COMODITES for6094 3 5 3" xfId="18331" xr:uid="{00000000-0005-0000-0000-00008B470000}"/>
    <cellStyle name="0_MAJOR COMODITES for6094 3 5 3 2" xfId="18332" xr:uid="{00000000-0005-0000-0000-00008C470000}"/>
    <cellStyle name="0_MAJOR COMODITES for6094 3 5 3 2 2" xfId="18333" xr:uid="{00000000-0005-0000-0000-00008D470000}"/>
    <cellStyle name="0_MAJOR COMODITES for6094 3 5 3 3" xfId="18334" xr:uid="{00000000-0005-0000-0000-00008E470000}"/>
    <cellStyle name="0_MAJOR COMODITES for6094 3 5 3 3 2" xfId="18335" xr:uid="{00000000-0005-0000-0000-00008F470000}"/>
    <cellStyle name="0_MAJOR COMODITES for6094 3 5 3 4" xfId="18336" xr:uid="{00000000-0005-0000-0000-000090470000}"/>
    <cellStyle name="0_MAJOR COMODITES for6094 3 5 4" xfId="18337" xr:uid="{00000000-0005-0000-0000-000091470000}"/>
    <cellStyle name="0_MAJOR COMODITES for6094 3 5 4 2" xfId="18338" xr:uid="{00000000-0005-0000-0000-000092470000}"/>
    <cellStyle name="0_MAJOR COMODITES for6094 3 5 4 2 2" xfId="18339" xr:uid="{00000000-0005-0000-0000-000093470000}"/>
    <cellStyle name="0_MAJOR COMODITES for6094 3 5 4 3" xfId="18340" xr:uid="{00000000-0005-0000-0000-000094470000}"/>
    <cellStyle name="0_MAJOR COMODITES for6094 3 5 4 3 2" xfId="18341" xr:uid="{00000000-0005-0000-0000-000095470000}"/>
    <cellStyle name="0_MAJOR COMODITES for6094 3 5 4 4" xfId="18342" xr:uid="{00000000-0005-0000-0000-000096470000}"/>
    <cellStyle name="0_MAJOR COMODITES for6094 3 5 5" xfId="18343" xr:uid="{00000000-0005-0000-0000-000097470000}"/>
    <cellStyle name="0_MAJOR COMODITES for6094 3 5 5 2" xfId="18344" xr:uid="{00000000-0005-0000-0000-000098470000}"/>
    <cellStyle name="0_MAJOR COMODITES for6094 3 5 5 2 2" xfId="18345" xr:uid="{00000000-0005-0000-0000-000099470000}"/>
    <cellStyle name="0_MAJOR COMODITES for6094 3 5 5 3" xfId="18346" xr:uid="{00000000-0005-0000-0000-00009A470000}"/>
    <cellStyle name="0_MAJOR COMODITES for6094 3 5 5 3 2" xfId="18347" xr:uid="{00000000-0005-0000-0000-00009B470000}"/>
    <cellStyle name="0_MAJOR COMODITES for6094 3 5 5 4" xfId="18348" xr:uid="{00000000-0005-0000-0000-00009C470000}"/>
    <cellStyle name="0_MAJOR COMODITES for6094 3 5 6" xfId="18349" xr:uid="{00000000-0005-0000-0000-00009D470000}"/>
    <cellStyle name="0_MAJOR COMODITES for6094 3 5 6 2" xfId="18350" xr:uid="{00000000-0005-0000-0000-00009E470000}"/>
    <cellStyle name="0_MAJOR COMODITES for6094 3 5 7" xfId="18351" xr:uid="{00000000-0005-0000-0000-00009F470000}"/>
    <cellStyle name="0_MAJOR COMODITES for6094 3 5 7 2" xfId="18352" xr:uid="{00000000-0005-0000-0000-0000A0470000}"/>
    <cellStyle name="0_MAJOR COMODITES for6094 3 5 8" xfId="18353" xr:uid="{00000000-0005-0000-0000-0000A1470000}"/>
    <cellStyle name="0_MAJOR COMODITES for6094 3 6" xfId="18354" xr:uid="{00000000-0005-0000-0000-0000A2470000}"/>
    <cellStyle name="0_MAJOR COMODITES for6094 3 6 2" xfId="18355" xr:uid="{00000000-0005-0000-0000-0000A3470000}"/>
    <cellStyle name="0_MAJOR COMODITES for6094 3 6 2 2" xfId="18356" xr:uid="{00000000-0005-0000-0000-0000A4470000}"/>
    <cellStyle name="0_MAJOR COMODITES for6094 3 6 2 2 2" xfId="18357" xr:uid="{00000000-0005-0000-0000-0000A5470000}"/>
    <cellStyle name="0_MAJOR COMODITES for6094 3 6 2 2 2 2" xfId="18358" xr:uid="{00000000-0005-0000-0000-0000A6470000}"/>
    <cellStyle name="0_MAJOR COMODITES for6094 3 6 2 2 3" xfId="18359" xr:uid="{00000000-0005-0000-0000-0000A7470000}"/>
    <cellStyle name="0_MAJOR COMODITES for6094 3 6 2 2 3 2" xfId="18360" xr:uid="{00000000-0005-0000-0000-0000A8470000}"/>
    <cellStyle name="0_MAJOR COMODITES for6094 3 6 2 2 4" xfId="18361" xr:uid="{00000000-0005-0000-0000-0000A9470000}"/>
    <cellStyle name="0_MAJOR COMODITES for6094 3 6 2 3" xfId="18362" xr:uid="{00000000-0005-0000-0000-0000AA470000}"/>
    <cellStyle name="0_MAJOR COMODITES for6094 3 6 2 3 2" xfId="18363" xr:uid="{00000000-0005-0000-0000-0000AB470000}"/>
    <cellStyle name="0_MAJOR COMODITES for6094 3 6 2 3 2 2" xfId="18364" xr:uid="{00000000-0005-0000-0000-0000AC470000}"/>
    <cellStyle name="0_MAJOR COMODITES for6094 3 6 2 3 3" xfId="18365" xr:uid="{00000000-0005-0000-0000-0000AD470000}"/>
    <cellStyle name="0_MAJOR COMODITES for6094 3 6 2 3 3 2" xfId="18366" xr:uid="{00000000-0005-0000-0000-0000AE470000}"/>
    <cellStyle name="0_MAJOR COMODITES for6094 3 6 2 3 4" xfId="18367" xr:uid="{00000000-0005-0000-0000-0000AF470000}"/>
    <cellStyle name="0_MAJOR COMODITES for6094 3 6 2 4" xfId="18368" xr:uid="{00000000-0005-0000-0000-0000B0470000}"/>
    <cellStyle name="0_MAJOR COMODITES for6094 3 6 2 4 2" xfId="18369" xr:uid="{00000000-0005-0000-0000-0000B1470000}"/>
    <cellStyle name="0_MAJOR COMODITES for6094 3 6 2 5" xfId="18370" xr:uid="{00000000-0005-0000-0000-0000B2470000}"/>
    <cellStyle name="0_MAJOR COMODITES for6094 3 6 2 5 2" xfId="18371" xr:uid="{00000000-0005-0000-0000-0000B3470000}"/>
    <cellStyle name="0_MAJOR COMODITES for6094 3 6 2 6" xfId="18372" xr:uid="{00000000-0005-0000-0000-0000B4470000}"/>
    <cellStyle name="0_MAJOR COMODITES for6094 3 6 3" xfId="18373" xr:uid="{00000000-0005-0000-0000-0000B5470000}"/>
    <cellStyle name="0_MAJOR COMODITES for6094 3 6 3 2" xfId="18374" xr:uid="{00000000-0005-0000-0000-0000B6470000}"/>
    <cellStyle name="0_MAJOR COMODITES for6094 3 6 3 2 2" xfId="18375" xr:uid="{00000000-0005-0000-0000-0000B7470000}"/>
    <cellStyle name="0_MAJOR COMODITES for6094 3 6 3 3" xfId="18376" xr:uid="{00000000-0005-0000-0000-0000B8470000}"/>
    <cellStyle name="0_MAJOR COMODITES for6094 3 6 3 3 2" xfId="18377" xr:uid="{00000000-0005-0000-0000-0000B9470000}"/>
    <cellStyle name="0_MAJOR COMODITES for6094 3 6 3 4" xfId="18378" xr:uid="{00000000-0005-0000-0000-0000BA470000}"/>
    <cellStyle name="0_MAJOR COMODITES for6094 3 6 4" xfId="18379" xr:uid="{00000000-0005-0000-0000-0000BB470000}"/>
    <cellStyle name="0_MAJOR COMODITES for6094 3 6 4 2" xfId="18380" xr:uid="{00000000-0005-0000-0000-0000BC470000}"/>
    <cellStyle name="0_MAJOR COMODITES for6094 3 6 4 2 2" xfId="18381" xr:uid="{00000000-0005-0000-0000-0000BD470000}"/>
    <cellStyle name="0_MAJOR COMODITES for6094 3 6 4 3" xfId="18382" xr:uid="{00000000-0005-0000-0000-0000BE470000}"/>
    <cellStyle name="0_MAJOR COMODITES for6094 3 6 4 3 2" xfId="18383" xr:uid="{00000000-0005-0000-0000-0000BF470000}"/>
    <cellStyle name="0_MAJOR COMODITES for6094 3 6 4 4" xfId="18384" xr:uid="{00000000-0005-0000-0000-0000C0470000}"/>
    <cellStyle name="0_MAJOR COMODITES for6094 3 6 5" xfId="18385" xr:uid="{00000000-0005-0000-0000-0000C1470000}"/>
    <cellStyle name="0_MAJOR COMODITES for6094 3 6 5 2" xfId="18386" xr:uid="{00000000-0005-0000-0000-0000C2470000}"/>
    <cellStyle name="0_MAJOR COMODITES for6094 3 6 5 2 2" xfId="18387" xr:uid="{00000000-0005-0000-0000-0000C3470000}"/>
    <cellStyle name="0_MAJOR COMODITES for6094 3 6 5 3" xfId="18388" xr:uid="{00000000-0005-0000-0000-0000C4470000}"/>
    <cellStyle name="0_MAJOR COMODITES for6094 3 6 5 3 2" xfId="18389" xr:uid="{00000000-0005-0000-0000-0000C5470000}"/>
    <cellStyle name="0_MAJOR COMODITES for6094 3 6 5 4" xfId="18390" xr:uid="{00000000-0005-0000-0000-0000C6470000}"/>
    <cellStyle name="0_MAJOR COMODITES for6094 3 6 6" xfId="18391" xr:uid="{00000000-0005-0000-0000-0000C7470000}"/>
    <cellStyle name="0_MAJOR COMODITES for6094 3 6 6 2" xfId="18392" xr:uid="{00000000-0005-0000-0000-0000C8470000}"/>
    <cellStyle name="0_MAJOR COMODITES for6094 3 6 7" xfId="18393" xr:uid="{00000000-0005-0000-0000-0000C9470000}"/>
    <cellStyle name="0_MAJOR COMODITES for6094 3 6 7 2" xfId="18394" xr:uid="{00000000-0005-0000-0000-0000CA470000}"/>
    <cellStyle name="0_MAJOR COMODITES for6094 3 6 8" xfId="18395" xr:uid="{00000000-0005-0000-0000-0000CB470000}"/>
    <cellStyle name="0_MAJOR COMODITES for6094 3 7" xfId="18396" xr:uid="{00000000-0005-0000-0000-0000CC470000}"/>
    <cellStyle name="0_MAJOR COMODITES for6094 3 7 2" xfId="18397" xr:uid="{00000000-0005-0000-0000-0000CD470000}"/>
    <cellStyle name="0_MAJOR COMODITES for6094 3 7 2 2" xfId="18398" xr:uid="{00000000-0005-0000-0000-0000CE470000}"/>
    <cellStyle name="0_MAJOR COMODITES for6094 3 7 2 2 2" xfId="18399" xr:uid="{00000000-0005-0000-0000-0000CF470000}"/>
    <cellStyle name="0_MAJOR COMODITES for6094 3 7 2 3" xfId="18400" xr:uid="{00000000-0005-0000-0000-0000D0470000}"/>
    <cellStyle name="0_MAJOR COMODITES for6094 3 7 2 3 2" xfId="18401" xr:uid="{00000000-0005-0000-0000-0000D1470000}"/>
    <cellStyle name="0_MAJOR COMODITES for6094 3 7 2 4" xfId="18402" xr:uid="{00000000-0005-0000-0000-0000D2470000}"/>
    <cellStyle name="0_MAJOR COMODITES for6094 3 7 3" xfId="18403" xr:uid="{00000000-0005-0000-0000-0000D3470000}"/>
    <cellStyle name="0_MAJOR COMODITES for6094 3 7 3 2" xfId="18404" xr:uid="{00000000-0005-0000-0000-0000D4470000}"/>
    <cellStyle name="0_MAJOR COMODITES for6094 3 7 3 2 2" xfId="18405" xr:uid="{00000000-0005-0000-0000-0000D5470000}"/>
    <cellStyle name="0_MAJOR COMODITES for6094 3 7 3 3" xfId="18406" xr:uid="{00000000-0005-0000-0000-0000D6470000}"/>
    <cellStyle name="0_MAJOR COMODITES for6094 3 7 3 3 2" xfId="18407" xr:uid="{00000000-0005-0000-0000-0000D7470000}"/>
    <cellStyle name="0_MAJOR COMODITES for6094 3 7 3 4" xfId="18408" xr:uid="{00000000-0005-0000-0000-0000D8470000}"/>
    <cellStyle name="0_MAJOR COMODITES for6094 3 7 4" xfId="18409" xr:uid="{00000000-0005-0000-0000-0000D9470000}"/>
    <cellStyle name="0_MAJOR COMODITES for6094 3 7 4 2" xfId="18410" xr:uid="{00000000-0005-0000-0000-0000DA470000}"/>
    <cellStyle name="0_MAJOR COMODITES for6094 3 7 5" xfId="18411" xr:uid="{00000000-0005-0000-0000-0000DB470000}"/>
    <cellStyle name="0_MAJOR COMODITES for6094 3 7 5 2" xfId="18412" xr:uid="{00000000-0005-0000-0000-0000DC470000}"/>
    <cellStyle name="0_MAJOR COMODITES for6094 3 7 6" xfId="18413" xr:uid="{00000000-0005-0000-0000-0000DD470000}"/>
    <cellStyle name="0_MAJOR COMODITES for6094 3 8" xfId="18414" xr:uid="{00000000-0005-0000-0000-0000DE470000}"/>
    <cellStyle name="0_MAJOR COMODITES for6094 3 8 2" xfId="18415" xr:uid="{00000000-0005-0000-0000-0000DF470000}"/>
    <cellStyle name="0_MAJOR COMODITES for6094 3 8 2 2" xfId="18416" xr:uid="{00000000-0005-0000-0000-0000E0470000}"/>
    <cellStyle name="0_MAJOR COMODITES for6094 3 8 3" xfId="18417" xr:uid="{00000000-0005-0000-0000-0000E1470000}"/>
    <cellStyle name="0_MAJOR COMODITES for6094 3 8 3 2" xfId="18418" xr:uid="{00000000-0005-0000-0000-0000E2470000}"/>
    <cellStyle name="0_MAJOR COMODITES for6094 3 8 4" xfId="18419" xr:uid="{00000000-0005-0000-0000-0000E3470000}"/>
    <cellStyle name="0_MAJOR COMODITES for6094 3 9" xfId="18420" xr:uid="{00000000-0005-0000-0000-0000E4470000}"/>
    <cellStyle name="0_MAJOR COMODITES for6094 3 9 2" xfId="18421" xr:uid="{00000000-0005-0000-0000-0000E5470000}"/>
    <cellStyle name="0_MAJOR COMODITES for6094 3 9 2 2" xfId="18422" xr:uid="{00000000-0005-0000-0000-0000E6470000}"/>
    <cellStyle name="0_MAJOR COMODITES for6094 3 9 3" xfId="18423" xr:uid="{00000000-0005-0000-0000-0000E7470000}"/>
    <cellStyle name="0_MAJOR COMODITES for6094 3 9 3 2" xfId="18424" xr:uid="{00000000-0005-0000-0000-0000E8470000}"/>
    <cellStyle name="0_MAJOR COMODITES for6094 3 9 4" xfId="18425" xr:uid="{00000000-0005-0000-0000-0000E9470000}"/>
    <cellStyle name="0_MAJOR COMODITES for6094 30" xfId="18426" xr:uid="{00000000-0005-0000-0000-0000EA470000}"/>
    <cellStyle name="0_MAJOR COMODITES for6094 31" xfId="18427" xr:uid="{00000000-0005-0000-0000-0000EB470000}"/>
    <cellStyle name="0_MAJOR COMODITES for6094 32" xfId="18428" xr:uid="{00000000-0005-0000-0000-0000EC470000}"/>
    <cellStyle name="0_MAJOR COMODITES for6094 33" xfId="18429" xr:uid="{00000000-0005-0000-0000-0000ED470000}"/>
    <cellStyle name="0_MAJOR COMODITES for6094 34" xfId="18430" xr:uid="{00000000-0005-0000-0000-0000EE470000}"/>
    <cellStyle name="0_MAJOR COMODITES for6094 35" xfId="18431" xr:uid="{00000000-0005-0000-0000-0000EF470000}"/>
    <cellStyle name="0_MAJOR COMODITES for6094 36" xfId="18432" xr:uid="{00000000-0005-0000-0000-0000F0470000}"/>
    <cellStyle name="0_MAJOR COMODITES for6094 37" xfId="18433" xr:uid="{00000000-0005-0000-0000-0000F1470000}"/>
    <cellStyle name="0_MAJOR COMODITES for6094 38" xfId="18434" xr:uid="{00000000-0005-0000-0000-0000F2470000}"/>
    <cellStyle name="0_MAJOR COMODITES for6094 39" xfId="18435" xr:uid="{00000000-0005-0000-0000-0000F3470000}"/>
    <cellStyle name="0_MAJOR COMODITES for6094 4" xfId="18436" xr:uid="{00000000-0005-0000-0000-0000F4470000}"/>
    <cellStyle name="0_MAJOR COMODITES for6094 4 10" xfId="18437" xr:uid="{00000000-0005-0000-0000-0000F5470000}"/>
    <cellStyle name="0_MAJOR COMODITES for6094 4 10 2" xfId="18438" xr:uid="{00000000-0005-0000-0000-0000F6470000}"/>
    <cellStyle name="0_MAJOR COMODITES for6094 4 10 2 2" xfId="18439" xr:uid="{00000000-0005-0000-0000-0000F7470000}"/>
    <cellStyle name="0_MAJOR COMODITES for6094 4 10 3" xfId="18440" xr:uid="{00000000-0005-0000-0000-0000F8470000}"/>
    <cellStyle name="0_MAJOR COMODITES for6094 4 10 3 2" xfId="18441" xr:uid="{00000000-0005-0000-0000-0000F9470000}"/>
    <cellStyle name="0_MAJOR COMODITES for6094 4 10 4" xfId="18442" xr:uid="{00000000-0005-0000-0000-0000FA470000}"/>
    <cellStyle name="0_MAJOR COMODITES for6094 4 11" xfId="18443" xr:uid="{00000000-0005-0000-0000-0000FB470000}"/>
    <cellStyle name="0_MAJOR COMODITES for6094 4 11 2" xfId="18444" xr:uid="{00000000-0005-0000-0000-0000FC470000}"/>
    <cellStyle name="0_MAJOR COMODITES for6094 4 12" xfId="18445" xr:uid="{00000000-0005-0000-0000-0000FD470000}"/>
    <cellStyle name="0_MAJOR COMODITES for6094 4 12 2" xfId="18446" xr:uid="{00000000-0005-0000-0000-0000FE470000}"/>
    <cellStyle name="0_MAJOR COMODITES for6094 4 13" xfId="18447" xr:uid="{00000000-0005-0000-0000-0000FF470000}"/>
    <cellStyle name="0_MAJOR COMODITES for6094 4 14" xfId="18448" xr:uid="{00000000-0005-0000-0000-000000480000}"/>
    <cellStyle name="0_MAJOR COMODITES for6094 4 2" xfId="18449" xr:uid="{00000000-0005-0000-0000-000001480000}"/>
    <cellStyle name="0_MAJOR COMODITES for6094 4 2 2" xfId="18450" xr:uid="{00000000-0005-0000-0000-000002480000}"/>
    <cellStyle name="0_MAJOR COMODITES for6094 4 2 2 2" xfId="18451" xr:uid="{00000000-0005-0000-0000-000003480000}"/>
    <cellStyle name="0_MAJOR COMODITES for6094 4 2 2 2 2" xfId="18452" xr:uid="{00000000-0005-0000-0000-000004480000}"/>
    <cellStyle name="0_MAJOR COMODITES for6094 4 2 2 2 2 2" xfId="18453" xr:uid="{00000000-0005-0000-0000-000005480000}"/>
    <cellStyle name="0_MAJOR COMODITES for6094 4 2 2 2 3" xfId="18454" xr:uid="{00000000-0005-0000-0000-000006480000}"/>
    <cellStyle name="0_MAJOR COMODITES for6094 4 2 2 2 3 2" xfId="18455" xr:uid="{00000000-0005-0000-0000-000007480000}"/>
    <cellStyle name="0_MAJOR COMODITES for6094 4 2 2 2 4" xfId="18456" xr:uid="{00000000-0005-0000-0000-000008480000}"/>
    <cellStyle name="0_MAJOR COMODITES for6094 4 2 2 3" xfId="18457" xr:uid="{00000000-0005-0000-0000-000009480000}"/>
    <cellStyle name="0_MAJOR COMODITES for6094 4 2 2 3 2" xfId="18458" xr:uid="{00000000-0005-0000-0000-00000A480000}"/>
    <cellStyle name="0_MAJOR COMODITES for6094 4 2 2 3 2 2" xfId="18459" xr:uid="{00000000-0005-0000-0000-00000B480000}"/>
    <cellStyle name="0_MAJOR COMODITES for6094 4 2 2 3 3" xfId="18460" xr:uid="{00000000-0005-0000-0000-00000C480000}"/>
    <cellStyle name="0_MAJOR COMODITES for6094 4 2 2 3 3 2" xfId="18461" xr:uid="{00000000-0005-0000-0000-00000D480000}"/>
    <cellStyle name="0_MAJOR COMODITES for6094 4 2 2 3 4" xfId="18462" xr:uid="{00000000-0005-0000-0000-00000E480000}"/>
    <cellStyle name="0_MAJOR COMODITES for6094 4 2 2 4" xfId="18463" xr:uid="{00000000-0005-0000-0000-00000F480000}"/>
    <cellStyle name="0_MAJOR COMODITES for6094 4 2 2 4 2" xfId="18464" xr:uid="{00000000-0005-0000-0000-000010480000}"/>
    <cellStyle name="0_MAJOR COMODITES for6094 4 2 2 5" xfId="18465" xr:uid="{00000000-0005-0000-0000-000011480000}"/>
    <cellStyle name="0_MAJOR COMODITES for6094 4 2 2 5 2" xfId="18466" xr:uid="{00000000-0005-0000-0000-000012480000}"/>
    <cellStyle name="0_MAJOR COMODITES for6094 4 2 2 6" xfId="18467" xr:uid="{00000000-0005-0000-0000-000013480000}"/>
    <cellStyle name="0_MAJOR COMODITES for6094 4 2 3" xfId="18468" xr:uid="{00000000-0005-0000-0000-000014480000}"/>
    <cellStyle name="0_MAJOR COMODITES for6094 4 2 3 2" xfId="18469" xr:uid="{00000000-0005-0000-0000-000015480000}"/>
    <cellStyle name="0_MAJOR COMODITES for6094 4 2 3 2 2" xfId="18470" xr:uid="{00000000-0005-0000-0000-000016480000}"/>
    <cellStyle name="0_MAJOR COMODITES for6094 4 2 3 3" xfId="18471" xr:uid="{00000000-0005-0000-0000-000017480000}"/>
    <cellStyle name="0_MAJOR COMODITES for6094 4 2 3 3 2" xfId="18472" xr:uid="{00000000-0005-0000-0000-000018480000}"/>
    <cellStyle name="0_MAJOR COMODITES for6094 4 2 3 4" xfId="18473" xr:uid="{00000000-0005-0000-0000-000019480000}"/>
    <cellStyle name="0_MAJOR COMODITES for6094 4 2 4" xfId="18474" xr:uid="{00000000-0005-0000-0000-00001A480000}"/>
    <cellStyle name="0_MAJOR COMODITES for6094 4 2 4 2" xfId="18475" xr:uid="{00000000-0005-0000-0000-00001B480000}"/>
    <cellStyle name="0_MAJOR COMODITES for6094 4 2 4 2 2" xfId="18476" xr:uid="{00000000-0005-0000-0000-00001C480000}"/>
    <cellStyle name="0_MAJOR COMODITES for6094 4 2 4 3" xfId="18477" xr:uid="{00000000-0005-0000-0000-00001D480000}"/>
    <cellStyle name="0_MAJOR COMODITES for6094 4 2 4 3 2" xfId="18478" xr:uid="{00000000-0005-0000-0000-00001E480000}"/>
    <cellStyle name="0_MAJOR COMODITES for6094 4 2 4 4" xfId="18479" xr:uid="{00000000-0005-0000-0000-00001F480000}"/>
    <cellStyle name="0_MAJOR COMODITES for6094 4 2 5" xfId="18480" xr:uid="{00000000-0005-0000-0000-000020480000}"/>
    <cellStyle name="0_MAJOR COMODITES for6094 4 2 5 2" xfId="18481" xr:uid="{00000000-0005-0000-0000-000021480000}"/>
    <cellStyle name="0_MAJOR COMODITES for6094 4 2 5 2 2" xfId="18482" xr:uid="{00000000-0005-0000-0000-000022480000}"/>
    <cellStyle name="0_MAJOR COMODITES for6094 4 2 5 3" xfId="18483" xr:uid="{00000000-0005-0000-0000-000023480000}"/>
    <cellStyle name="0_MAJOR COMODITES for6094 4 2 5 3 2" xfId="18484" xr:uid="{00000000-0005-0000-0000-000024480000}"/>
    <cellStyle name="0_MAJOR COMODITES for6094 4 2 5 4" xfId="18485" xr:uid="{00000000-0005-0000-0000-000025480000}"/>
    <cellStyle name="0_MAJOR COMODITES for6094 4 2 6" xfId="18486" xr:uid="{00000000-0005-0000-0000-000026480000}"/>
    <cellStyle name="0_MAJOR COMODITES for6094 4 2 6 2" xfId="18487" xr:uid="{00000000-0005-0000-0000-000027480000}"/>
    <cellStyle name="0_MAJOR COMODITES for6094 4 2 7" xfId="18488" xr:uid="{00000000-0005-0000-0000-000028480000}"/>
    <cellStyle name="0_MAJOR COMODITES for6094 4 2 7 2" xfId="18489" xr:uid="{00000000-0005-0000-0000-000029480000}"/>
    <cellStyle name="0_MAJOR COMODITES for6094 4 2 8" xfId="18490" xr:uid="{00000000-0005-0000-0000-00002A480000}"/>
    <cellStyle name="0_MAJOR COMODITES for6094 4 3" xfId="18491" xr:uid="{00000000-0005-0000-0000-00002B480000}"/>
    <cellStyle name="0_MAJOR COMODITES for6094 4 3 2" xfId="18492" xr:uid="{00000000-0005-0000-0000-00002C480000}"/>
    <cellStyle name="0_MAJOR COMODITES for6094 4 3 2 2" xfId="18493" xr:uid="{00000000-0005-0000-0000-00002D480000}"/>
    <cellStyle name="0_MAJOR COMODITES for6094 4 3 2 2 2" xfId="18494" xr:uid="{00000000-0005-0000-0000-00002E480000}"/>
    <cellStyle name="0_MAJOR COMODITES for6094 4 3 2 2 2 2" xfId="18495" xr:uid="{00000000-0005-0000-0000-00002F480000}"/>
    <cellStyle name="0_MAJOR COMODITES for6094 4 3 2 2 3" xfId="18496" xr:uid="{00000000-0005-0000-0000-000030480000}"/>
    <cellStyle name="0_MAJOR COMODITES for6094 4 3 2 2 3 2" xfId="18497" xr:uid="{00000000-0005-0000-0000-000031480000}"/>
    <cellStyle name="0_MAJOR COMODITES for6094 4 3 2 2 4" xfId="18498" xr:uid="{00000000-0005-0000-0000-000032480000}"/>
    <cellStyle name="0_MAJOR COMODITES for6094 4 3 2 3" xfId="18499" xr:uid="{00000000-0005-0000-0000-000033480000}"/>
    <cellStyle name="0_MAJOR COMODITES for6094 4 3 2 3 2" xfId="18500" xr:uid="{00000000-0005-0000-0000-000034480000}"/>
    <cellStyle name="0_MAJOR COMODITES for6094 4 3 2 3 2 2" xfId="18501" xr:uid="{00000000-0005-0000-0000-000035480000}"/>
    <cellStyle name="0_MAJOR COMODITES for6094 4 3 2 3 3" xfId="18502" xr:uid="{00000000-0005-0000-0000-000036480000}"/>
    <cellStyle name="0_MAJOR COMODITES for6094 4 3 2 3 3 2" xfId="18503" xr:uid="{00000000-0005-0000-0000-000037480000}"/>
    <cellStyle name="0_MAJOR COMODITES for6094 4 3 2 3 4" xfId="18504" xr:uid="{00000000-0005-0000-0000-000038480000}"/>
    <cellStyle name="0_MAJOR COMODITES for6094 4 3 2 4" xfId="18505" xr:uid="{00000000-0005-0000-0000-000039480000}"/>
    <cellStyle name="0_MAJOR COMODITES for6094 4 3 2 4 2" xfId="18506" xr:uid="{00000000-0005-0000-0000-00003A480000}"/>
    <cellStyle name="0_MAJOR COMODITES for6094 4 3 2 5" xfId="18507" xr:uid="{00000000-0005-0000-0000-00003B480000}"/>
    <cellStyle name="0_MAJOR COMODITES for6094 4 3 2 5 2" xfId="18508" xr:uid="{00000000-0005-0000-0000-00003C480000}"/>
    <cellStyle name="0_MAJOR COMODITES for6094 4 3 2 6" xfId="18509" xr:uid="{00000000-0005-0000-0000-00003D480000}"/>
    <cellStyle name="0_MAJOR COMODITES for6094 4 3 3" xfId="18510" xr:uid="{00000000-0005-0000-0000-00003E480000}"/>
    <cellStyle name="0_MAJOR COMODITES for6094 4 3 3 2" xfId="18511" xr:uid="{00000000-0005-0000-0000-00003F480000}"/>
    <cellStyle name="0_MAJOR COMODITES for6094 4 3 3 2 2" xfId="18512" xr:uid="{00000000-0005-0000-0000-000040480000}"/>
    <cellStyle name="0_MAJOR COMODITES for6094 4 3 3 3" xfId="18513" xr:uid="{00000000-0005-0000-0000-000041480000}"/>
    <cellStyle name="0_MAJOR COMODITES for6094 4 3 3 3 2" xfId="18514" xr:uid="{00000000-0005-0000-0000-000042480000}"/>
    <cellStyle name="0_MAJOR COMODITES for6094 4 3 3 4" xfId="18515" xr:uid="{00000000-0005-0000-0000-000043480000}"/>
    <cellStyle name="0_MAJOR COMODITES for6094 4 3 4" xfId="18516" xr:uid="{00000000-0005-0000-0000-000044480000}"/>
    <cellStyle name="0_MAJOR COMODITES for6094 4 3 4 2" xfId="18517" xr:uid="{00000000-0005-0000-0000-000045480000}"/>
    <cellStyle name="0_MAJOR COMODITES for6094 4 3 4 2 2" xfId="18518" xr:uid="{00000000-0005-0000-0000-000046480000}"/>
    <cellStyle name="0_MAJOR COMODITES for6094 4 3 4 3" xfId="18519" xr:uid="{00000000-0005-0000-0000-000047480000}"/>
    <cellStyle name="0_MAJOR COMODITES for6094 4 3 4 3 2" xfId="18520" xr:uid="{00000000-0005-0000-0000-000048480000}"/>
    <cellStyle name="0_MAJOR COMODITES for6094 4 3 4 4" xfId="18521" xr:uid="{00000000-0005-0000-0000-000049480000}"/>
    <cellStyle name="0_MAJOR COMODITES for6094 4 3 5" xfId="18522" xr:uid="{00000000-0005-0000-0000-00004A480000}"/>
    <cellStyle name="0_MAJOR COMODITES for6094 4 3 5 2" xfId="18523" xr:uid="{00000000-0005-0000-0000-00004B480000}"/>
    <cellStyle name="0_MAJOR COMODITES for6094 4 3 5 2 2" xfId="18524" xr:uid="{00000000-0005-0000-0000-00004C480000}"/>
    <cellStyle name="0_MAJOR COMODITES for6094 4 3 5 3" xfId="18525" xr:uid="{00000000-0005-0000-0000-00004D480000}"/>
    <cellStyle name="0_MAJOR COMODITES for6094 4 3 5 3 2" xfId="18526" xr:uid="{00000000-0005-0000-0000-00004E480000}"/>
    <cellStyle name="0_MAJOR COMODITES for6094 4 3 5 4" xfId="18527" xr:uid="{00000000-0005-0000-0000-00004F480000}"/>
    <cellStyle name="0_MAJOR COMODITES for6094 4 3 6" xfId="18528" xr:uid="{00000000-0005-0000-0000-000050480000}"/>
    <cellStyle name="0_MAJOR COMODITES for6094 4 3 6 2" xfId="18529" xr:uid="{00000000-0005-0000-0000-000051480000}"/>
    <cellStyle name="0_MAJOR COMODITES for6094 4 3 7" xfId="18530" xr:uid="{00000000-0005-0000-0000-000052480000}"/>
    <cellStyle name="0_MAJOR COMODITES for6094 4 3 7 2" xfId="18531" xr:uid="{00000000-0005-0000-0000-000053480000}"/>
    <cellStyle name="0_MAJOR COMODITES for6094 4 3 8" xfId="18532" xr:uid="{00000000-0005-0000-0000-000054480000}"/>
    <cellStyle name="0_MAJOR COMODITES for6094 4 4" xfId="18533" xr:uid="{00000000-0005-0000-0000-000055480000}"/>
    <cellStyle name="0_MAJOR COMODITES for6094 4 4 2" xfId="18534" xr:uid="{00000000-0005-0000-0000-000056480000}"/>
    <cellStyle name="0_MAJOR COMODITES for6094 4 4 2 2" xfId="18535" xr:uid="{00000000-0005-0000-0000-000057480000}"/>
    <cellStyle name="0_MAJOR COMODITES for6094 4 4 2 2 2" xfId="18536" xr:uid="{00000000-0005-0000-0000-000058480000}"/>
    <cellStyle name="0_MAJOR COMODITES for6094 4 4 2 2 2 2" xfId="18537" xr:uid="{00000000-0005-0000-0000-000059480000}"/>
    <cellStyle name="0_MAJOR COMODITES for6094 4 4 2 2 3" xfId="18538" xr:uid="{00000000-0005-0000-0000-00005A480000}"/>
    <cellStyle name="0_MAJOR COMODITES for6094 4 4 2 2 3 2" xfId="18539" xr:uid="{00000000-0005-0000-0000-00005B480000}"/>
    <cellStyle name="0_MAJOR COMODITES for6094 4 4 2 2 4" xfId="18540" xr:uid="{00000000-0005-0000-0000-00005C480000}"/>
    <cellStyle name="0_MAJOR COMODITES for6094 4 4 2 3" xfId="18541" xr:uid="{00000000-0005-0000-0000-00005D480000}"/>
    <cellStyle name="0_MAJOR COMODITES for6094 4 4 2 3 2" xfId="18542" xr:uid="{00000000-0005-0000-0000-00005E480000}"/>
    <cellStyle name="0_MAJOR COMODITES for6094 4 4 2 3 2 2" xfId="18543" xr:uid="{00000000-0005-0000-0000-00005F480000}"/>
    <cellStyle name="0_MAJOR COMODITES for6094 4 4 2 3 3" xfId="18544" xr:uid="{00000000-0005-0000-0000-000060480000}"/>
    <cellStyle name="0_MAJOR COMODITES for6094 4 4 2 3 3 2" xfId="18545" xr:uid="{00000000-0005-0000-0000-000061480000}"/>
    <cellStyle name="0_MAJOR COMODITES for6094 4 4 2 3 4" xfId="18546" xr:uid="{00000000-0005-0000-0000-000062480000}"/>
    <cellStyle name="0_MAJOR COMODITES for6094 4 4 2 4" xfId="18547" xr:uid="{00000000-0005-0000-0000-000063480000}"/>
    <cellStyle name="0_MAJOR COMODITES for6094 4 4 2 4 2" xfId="18548" xr:uid="{00000000-0005-0000-0000-000064480000}"/>
    <cellStyle name="0_MAJOR COMODITES for6094 4 4 2 5" xfId="18549" xr:uid="{00000000-0005-0000-0000-000065480000}"/>
    <cellStyle name="0_MAJOR COMODITES for6094 4 4 2 5 2" xfId="18550" xr:uid="{00000000-0005-0000-0000-000066480000}"/>
    <cellStyle name="0_MAJOR COMODITES for6094 4 4 2 6" xfId="18551" xr:uid="{00000000-0005-0000-0000-000067480000}"/>
    <cellStyle name="0_MAJOR COMODITES for6094 4 4 3" xfId="18552" xr:uid="{00000000-0005-0000-0000-000068480000}"/>
    <cellStyle name="0_MAJOR COMODITES for6094 4 4 3 2" xfId="18553" xr:uid="{00000000-0005-0000-0000-000069480000}"/>
    <cellStyle name="0_MAJOR COMODITES for6094 4 4 3 2 2" xfId="18554" xr:uid="{00000000-0005-0000-0000-00006A480000}"/>
    <cellStyle name="0_MAJOR COMODITES for6094 4 4 3 3" xfId="18555" xr:uid="{00000000-0005-0000-0000-00006B480000}"/>
    <cellStyle name="0_MAJOR COMODITES for6094 4 4 3 3 2" xfId="18556" xr:uid="{00000000-0005-0000-0000-00006C480000}"/>
    <cellStyle name="0_MAJOR COMODITES for6094 4 4 3 4" xfId="18557" xr:uid="{00000000-0005-0000-0000-00006D480000}"/>
    <cellStyle name="0_MAJOR COMODITES for6094 4 4 4" xfId="18558" xr:uid="{00000000-0005-0000-0000-00006E480000}"/>
    <cellStyle name="0_MAJOR COMODITES for6094 4 4 4 2" xfId="18559" xr:uid="{00000000-0005-0000-0000-00006F480000}"/>
    <cellStyle name="0_MAJOR COMODITES for6094 4 4 4 2 2" xfId="18560" xr:uid="{00000000-0005-0000-0000-000070480000}"/>
    <cellStyle name="0_MAJOR COMODITES for6094 4 4 4 3" xfId="18561" xr:uid="{00000000-0005-0000-0000-000071480000}"/>
    <cellStyle name="0_MAJOR COMODITES for6094 4 4 4 3 2" xfId="18562" xr:uid="{00000000-0005-0000-0000-000072480000}"/>
    <cellStyle name="0_MAJOR COMODITES for6094 4 4 4 4" xfId="18563" xr:uid="{00000000-0005-0000-0000-000073480000}"/>
    <cellStyle name="0_MAJOR COMODITES for6094 4 4 5" xfId="18564" xr:uid="{00000000-0005-0000-0000-000074480000}"/>
    <cellStyle name="0_MAJOR COMODITES for6094 4 4 5 2" xfId="18565" xr:uid="{00000000-0005-0000-0000-000075480000}"/>
    <cellStyle name="0_MAJOR COMODITES for6094 4 4 5 2 2" xfId="18566" xr:uid="{00000000-0005-0000-0000-000076480000}"/>
    <cellStyle name="0_MAJOR COMODITES for6094 4 4 5 3" xfId="18567" xr:uid="{00000000-0005-0000-0000-000077480000}"/>
    <cellStyle name="0_MAJOR COMODITES for6094 4 4 5 3 2" xfId="18568" xr:uid="{00000000-0005-0000-0000-000078480000}"/>
    <cellStyle name="0_MAJOR COMODITES for6094 4 4 5 4" xfId="18569" xr:uid="{00000000-0005-0000-0000-000079480000}"/>
    <cellStyle name="0_MAJOR COMODITES for6094 4 4 6" xfId="18570" xr:uid="{00000000-0005-0000-0000-00007A480000}"/>
    <cellStyle name="0_MAJOR COMODITES for6094 4 4 6 2" xfId="18571" xr:uid="{00000000-0005-0000-0000-00007B480000}"/>
    <cellStyle name="0_MAJOR COMODITES for6094 4 4 7" xfId="18572" xr:uid="{00000000-0005-0000-0000-00007C480000}"/>
    <cellStyle name="0_MAJOR COMODITES for6094 4 4 7 2" xfId="18573" xr:uid="{00000000-0005-0000-0000-00007D480000}"/>
    <cellStyle name="0_MAJOR COMODITES for6094 4 4 8" xfId="18574" xr:uid="{00000000-0005-0000-0000-00007E480000}"/>
    <cellStyle name="0_MAJOR COMODITES for6094 4 5" xfId="18575" xr:uid="{00000000-0005-0000-0000-00007F480000}"/>
    <cellStyle name="0_MAJOR COMODITES for6094 4 5 2" xfId="18576" xr:uid="{00000000-0005-0000-0000-000080480000}"/>
    <cellStyle name="0_MAJOR COMODITES for6094 4 5 2 2" xfId="18577" xr:uid="{00000000-0005-0000-0000-000081480000}"/>
    <cellStyle name="0_MAJOR COMODITES for6094 4 5 2 2 2" xfId="18578" xr:uid="{00000000-0005-0000-0000-000082480000}"/>
    <cellStyle name="0_MAJOR COMODITES for6094 4 5 2 2 2 2" xfId="18579" xr:uid="{00000000-0005-0000-0000-000083480000}"/>
    <cellStyle name="0_MAJOR COMODITES for6094 4 5 2 2 3" xfId="18580" xr:uid="{00000000-0005-0000-0000-000084480000}"/>
    <cellStyle name="0_MAJOR COMODITES for6094 4 5 2 2 3 2" xfId="18581" xr:uid="{00000000-0005-0000-0000-000085480000}"/>
    <cellStyle name="0_MAJOR COMODITES for6094 4 5 2 2 4" xfId="18582" xr:uid="{00000000-0005-0000-0000-000086480000}"/>
    <cellStyle name="0_MAJOR COMODITES for6094 4 5 2 3" xfId="18583" xr:uid="{00000000-0005-0000-0000-000087480000}"/>
    <cellStyle name="0_MAJOR COMODITES for6094 4 5 2 3 2" xfId="18584" xr:uid="{00000000-0005-0000-0000-000088480000}"/>
    <cellStyle name="0_MAJOR COMODITES for6094 4 5 2 3 2 2" xfId="18585" xr:uid="{00000000-0005-0000-0000-000089480000}"/>
    <cellStyle name="0_MAJOR COMODITES for6094 4 5 2 3 3" xfId="18586" xr:uid="{00000000-0005-0000-0000-00008A480000}"/>
    <cellStyle name="0_MAJOR COMODITES for6094 4 5 2 3 3 2" xfId="18587" xr:uid="{00000000-0005-0000-0000-00008B480000}"/>
    <cellStyle name="0_MAJOR COMODITES for6094 4 5 2 3 4" xfId="18588" xr:uid="{00000000-0005-0000-0000-00008C480000}"/>
    <cellStyle name="0_MAJOR COMODITES for6094 4 5 2 4" xfId="18589" xr:uid="{00000000-0005-0000-0000-00008D480000}"/>
    <cellStyle name="0_MAJOR COMODITES for6094 4 5 2 4 2" xfId="18590" xr:uid="{00000000-0005-0000-0000-00008E480000}"/>
    <cellStyle name="0_MAJOR COMODITES for6094 4 5 2 5" xfId="18591" xr:uid="{00000000-0005-0000-0000-00008F480000}"/>
    <cellStyle name="0_MAJOR COMODITES for6094 4 5 2 5 2" xfId="18592" xr:uid="{00000000-0005-0000-0000-000090480000}"/>
    <cellStyle name="0_MAJOR COMODITES for6094 4 5 2 6" xfId="18593" xr:uid="{00000000-0005-0000-0000-000091480000}"/>
    <cellStyle name="0_MAJOR COMODITES for6094 4 5 3" xfId="18594" xr:uid="{00000000-0005-0000-0000-000092480000}"/>
    <cellStyle name="0_MAJOR COMODITES for6094 4 5 3 2" xfId="18595" xr:uid="{00000000-0005-0000-0000-000093480000}"/>
    <cellStyle name="0_MAJOR COMODITES for6094 4 5 3 2 2" xfId="18596" xr:uid="{00000000-0005-0000-0000-000094480000}"/>
    <cellStyle name="0_MAJOR COMODITES for6094 4 5 3 3" xfId="18597" xr:uid="{00000000-0005-0000-0000-000095480000}"/>
    <cellStyle name="0_MAJOR COMODITES for6094 4 5 3 3 2" xfId="18598" xr:uid="{00000000-0005-0000-0000-000096480000}"/>
    <cellStyle name="0_MAJOR COMODITES for6094 4 5 3 4" xfId="18599" xr:uid="{00000000-0005-0000-0000-000097480000}"/>
    <cellStyle name="0_MAJOR COMODITES for6094 4 5 4" xfId="18600" xr:uid="{00000000-0005-0000-0000-000098480000}"/>
    <cellStyle name="0_MAJOR COMODITES for6094 4 5 4 2" xfId="18601" xr:uid="{00000000-0005-0000-0000-000099480000}"/>
    <cellStyle name="0_MAJOR COMODITES for6094 4 5 4 2 2" xfId="18602" xr:uid="{00000000-0005-0000-0000-00009A480000}"/>
    <cellStyle name="0_MAJOR COMODITES for6094 4 5 4 3" xfId="18603" xr:uid="{00000000-0005-0000-0000-00009B480000}"/>
    <cellStyle name="0_MAJOR COMODITES for6094 4 5 4 3 2" xfId="18604" xr:uid="{00000000-0005-0000-0000-00009C480000}"/>
    <cellStyle name="0_MAJOR COMODITES for6094 4 5 4 4" xfId="18605" xr:uid="{00000000-0005-0000-0000-00009D480000}"/>
    <cellStyle name="0_MAJOR COMODITES for6094 4 5 5" xfId="18606" xr:uid="{00000000-0005-0000-0000-00009E480000}"/>
    <cellStyle name="0_MAJOR COMODITES for6094 4 5 5 2" xfId="18607" xr:uid="{00000000-0005-0000-0000-00009F480000}"/>
    <cellStyle name="0_MAJOR COMODITES for6094 4 5 5 2 2" xfId="18608" xr:uid="{00000000-0005-0000-0000-0000A0480000}"/>
    <cellStyle name="0_MAJOR COMODITES for6094 4 5 5 3" xfId="18609" xr:uid="{00000000-0005-0000-0000-0000A1480000}"/>
    <cellStyle name="0_MAJOR COMODITES for6094 4 5 5 3 2" xfId="18610" xr:uid="{00000000-0005-0000-0000-0000A2480000}"/>
    <cellStyle name="0_MAJOR COMODITES for6094 4 5 5 4" xfId="18611" xr:uid="{00000000-0005-0000-0000-0000A3480000}"/>
    <cellStyle name="0_MAJOR COMODITES for6094 4 5 6" xfId="18612" xr:uid="{00000000-0005-0000-0000-0000A4480000}"/>
    <cellStyle name="0_MAJOR COMODITES for6094 4 5 6 2" xfId="18613" xr:uid="{00000000-0005-0000-0000-0000A5480000}"/>
    <cellStyle name="0_MAJOR COMODITES for6094 4 5 7" xfId="18614" xr:uid="{00000000-0005-0000-0000-0000A6480000}"/>
    <cellStyle name="0_MAJOR COMODITES for6094 4 5 7 2" xfId="18615" xr:uid="{00000000-0005-0000-0000-0000A7480000}"/>
    <cellStyle name="0_MAJOR COMODITES for6094 4 5 8" xfId="18616" xr:uid="{00000000-0005-0000-0000-0000A8480000}"/>
    <cellStyle name="0_MAJOR COMODITES for6094 4 6" xfId="18617" xr:uid="{00000000-0005-0000-0000-0000A9480000}"/>
    <cellStyle name="0_MAJOR COMODITES for6094 4 6 2" xfId="18618" xr:uid="{00000000-0005-0000-0000-0000AA480000}"/>
    <cellStyle name="0_MAJOR COMODITES for6094 4 6 2 2" xfId="18619" xr:uid="{00000000-0005-0000-0000-0000AB480000}"/>
    <cellStyle name="0_MAJOR COMODITES for6094 4 6 2 2 2" xfId="18620" xr:uid="{00000000-0005-0000-0000-0000AC480000}"/>
    <cellStyle name="0_MAJOR COMODITES for6094 4 6 2 2 2 2" xfId="18621" xr:uid="{00000000-0005-0000-0000-0000AD480000}"/>
    <cellStyle name="0_MAJOR COMODITES for6094 4 6 2 2 3" xfId="18622" xr:uid="{00000000-0005-0000-0000-0000AE480000}"/>
    <cellStyle name="0_MAJOR COMODITES for6094 4 6 2 2 3 2" xfId="18623" xr:uid="{00000000-0005-0000-0000-0000AF480000}"/>
    <cellStyle name="0_MAJOR COMODITES for6094 4 6 2 2 4" xfId="18624" xr:uid="{00000000-0005-0000-0000-0000B0480000}"/>
    <cellStyle name="0_MAJOR COMODITES for6094 4 6 2 3" xfId="18625" xr:uid="{00000000-0005-0000-0000-0000B1480000}"/>
    <cellStyle name="0_MAJOR COMODITES for6094 4 6 2 3 2" xfId="18626" xr:uid="{00000000-0005-0000-0000-0000B2480000}"/>
    <cellStyle name="0_MAJOR COMODITES for6094 4 6 2 3 2 2" xfId="18627" xr:uid="{00000000-0005-0000-0000-0000B3480000}"/>
    <cellStyle name="0_MAJOR COMODITES for6094 4 6 2 3 3" xfId="18628" xr:uid="{00000000-0005-0000-0000-0000B4480000}"/>
    <cellStyle name="0_MAJOR COMODITES for6094 4 6 2 3 3 2" xfId="18629" xr:uid="{00000000-0005-0000-0000-0000B5480000}"/>
    <cellStyle name="0_MAJOR COMODITES for6094 4 6 2 3 4" xfId="18630" xr:uid="{00000000-0005-0000-0000-0000B6480000}"/>
    <cellStyle name="0_MAJOR COMODITES for6094 4 6 2 4" xfId="18631" xr:uid="{00000000-0005-0000-0000-0000B7480000}"/>
    <cellStyle name="0_MAJOR COMODITES for6094 4 6 2 4 2" xfId="18632" xr:uid="{00000000-0005-0000-0000-0000B8480000}"/>
    <cellStyle name="0_MAJOR COMODITES for6094 4 6 2 5" xfId="18633" xr:uid="{00000000-0005-0000-0000-0000B9480000}"/>
    <cellStyle name="0_MAJOR COMODITES for6094 4 6 2 5 2" xfId="18634" xr:uid="{00000000-0005-0000-0000-0000BA480000}"/>
    <cellStyle name="0_MAJOR COMODITES for6094 4 6 2 6" xfId="18635" xr:uid="{00000000-0005-0000-0000-0000BB480000}"/>
    <cellStyle name="0_MAJOR COMODITES for6094 4 6 3" xfId="18636" xr:uid="{00000000-0005-0000-0000-0000BC480000}"/>
    <cellStyle name="0_MAJOR COMODITES for6094 4 6 3 2" xfId="18637" xr:uid="{00000000-0005-0000-0000-0000BD480000}"/>
    <cellStyle name="0_MAJOR COMODITES for6094 4 6 3 2 2" xfId="18638" xr:uid="{00000000-0005-0000-0000-0000BE480000}"/>
    <cellStyle name="0_MAJOR COMODITES for6094 4 6 3 3" xfId="18639" xr:uid="{00000000-0005-0000-0000-0000BF480000}"/>
    <cellStyle name="0_MAJOR COMODITES for6094 4 6 3 3 2" xfId="18640" xr:uid="{00000000-0005-0000-0000-0000C0480000}"/>
    <cellStyle name="0_MAJOR COMODITES for6094 4 6 3 4" xfId="18641" xr:uid="{00000000-0005-0000-0000-0000C1480000}"/>
    <cellStyle name="0_MAJOR COMODITES for6094 4 6 4" xfId="18642" xr:uid="{00000000-0005-0000-0000-0000C2480000}"/>
    <cellStyle name="0_MAJOR COMODITES for6094 4 6 4 2" xfId="18643" xr:uid="{00000000-0005-0000-0000-0000C3480000}"/>
    <cellStyle name="0_MAJOR COMODITES for6094 4 6 4 2 2" xfId="18644" xr:uid="{00000000-0005-0000-0000-0000C4480000}"/>
    <cellStyle name="0_MAJOR COMODITES for6094 4 6 4 3" xfId="18645" xr:uid="{00000000-0005-0000-0000-0000C5480000}"/>
    <cellStyle name="0_MAJOR COMODITES for6094 4 6 4 3 2" xfId="18646" xr:uid="{00000000-0005-0000-0000-0000C6480000}"/>
    <cellStyle name="0_MAJOR COMODITES for6094 4 6 4 4" xfId="18647" xr:uid="{00000000-0005-0000-0000-0000C7480000}"/>
    <cellStyle name="0_MAJOR COMODITES for6094 4 6 5" xfId="18648" xr:uid="{00000000-0005-0000-0000-0000C8480000}"/>
    <cellStyle name="0_MAJOR COMODITES for6094 4 6 5 2" xfId="18649" xr:uid="{00000000-0005-0000-0000-0000C9480000}"/>
    <cellStyle name="0_MAJOR COMODITES for6094 4 6 5 2 2" xfId="18650" xr:uid="{00000000-0005-0000-0000-0000CA480000}"/>
    <cellStyle name="0_MAJOR COMODITES for6094 4 6 5 3" xfId="18651" xr:uid="{00000000-0005-0000-0000-0000CB480000}"/>
    <cellStyle name="0_MAJOR COMODITES for6094 4 6 5 3 2" xfId="18652" xr:uid="{00000000-0005-0000-0000-0000CC480000}"/>
    <cellStyle name="0_MAJOR COMODITES for6094 4 6 5 4" xfId="18653" xr:uid="{00000000-0005-0000-0000-0000CD480000}"/>
    <cellStyle name="0_MAJOR COMODITES for6094 4 6 6" xfId="18654" xr:uid="{00000000-0005-0000-0000-0000CE480000}"/>
    <cellStyle name="0_MAJOR COMODITES for6094 4 6 6 2" xfId="18655" xr:uid="{00000000-0005-0000-0000-0000CF480000}"/>
    <cellStyle name="0_MAJOR COMODITES for6094 4 6 7" xfId="18656" xr:uid="{00000000-0005-0000-0000-0000D0480000}"/>
    <cellStyle name="0_MAJOR COMODITES for6094 4 6 7 2" xfId="18657" xr:uid="{00000000-0005-0000-0000-0000D1480000}"/>
    <cellStyle name="0_MAJOR COMODITES for6094 4 6 8" xfId="18658" xr:uid="{00000000-0005-0000-0000-0000D2480000}"/>
    <cellStyle name="0_MAJOR COMODITES for6094 4 7" xfId="18659" xr:uid="{00000000-0005-0000-0000-0000D3480000}"/>
    <cellStyle name="0_MAJOR COMODITES for6094 4 7 2" xfId="18660" xr:uid="{00000000-0005-0000-0000-0000D4480000}"/>
    <cellStyle name="0_MAJOR COMODITES for6094 4 7 2 2" xfId="18661" xr:uid="{00000000-0005-0000-0000-0000D5480000}"/>
    <cellStyle name="0_MAJOR COMODITES for6094 4 7 2 2 2" xfId="18662" xr:uid="{00000000-0005-0000-0000-0000D6480000}"/>
    <cellStyle name="0_MAJOR COMODITES for6094 4 7 2 3" xfId="18663" xr:uid="{00000000-0005-0000-0000-0000D7480000}"/>
    <cellStyle name="0_MAJOR COMODITES for6094 4 7 2 3 2" xfId="18664" xr:uid="{00000000-0005-0000-0000-0000D8480000}"/>
    <cellStyle name="0_MAJOR COMODITES for6094 4 7 2 4" xfId="18665" xr:uid="{00000000-0005-0000-0000-0000D9480000}"/>
    <cellStyle name="0_MAJOR COMODITES for6094 4 7 3" xfId="18666" xr:uid="{00000000-0005-0000-0000-0000DA480000}"/>
    <cellStyle name="0_MAJOR COMODITES for6094 4 7 3 2" xfId="18667" xr:uid="{00000000-0005-0000-0000-0000DB480000}"/>
    <cellStyle name="0_MAJOR COMODITES for6094 4 7 3 2 2" xfId="18668" xr:uid="{00000000-0005-0000-0000-0000DC480000}"/>
    <cellStyle name="0_MAJOR COMODITES for6094 4 7 3 3" xfId="18669" xr:uid="{00000000-0005-0000-0000-0000DD480000}"/>
    <cellStyle name="0_MAJOR COMODITES for6094 4 7 3 3 2" xfId="18670" xr:uid="{00000000-0005-0000-0000-0000DE480000}"/>
    <cellStyle name="0_MAJOR COMODITES for6094 4 7 3 4" xfId="18671" xr:uid="{00000000-0005-0000-0000-0000DF480000}"/>
    <cellStyle name="0_MAJOR COMODITES for6094 4 7 4" xfId="18672" xr:uid="{00000000-0005-0000-0000-0000E0480000}"/>
    <cellStyle name="0_MAJOR COMODITES for6094 4 7 4 2" xfId="18673" xr:uid="{00000000-0005-0000-0000-0000E1480000}"/>
    <cellStyle name="0_MAJOR COMODITES for6094 4 7 5" xfId="18674" xr:uid="{00000000-0005-0000-0000-0000E2480000}"/>
    <cellStyle name="0_MAJOR COMODITES for6094 4 7 5 2" xfId="18675" xr:uid="{00000000-0005-0000-0000-0000E3480000}"/>
    <cellStyle name="0_MAJOR COMODITES for6094 4 7 6" xfId="18676" xr:uid="{00000000-0005-0000-0000-0000E4480000}"/>
    <cellStyle name="0_MAJOR COMODITES for6094 4 8" xfId="18677" xr:uid="{00000000-0005-0000-0000-0000E5480000}"/>
    <cellStyle name="0_MAJOR COMODITES for6094 4 8 2" xfId="18678" xr:uid="{00000000-0005-0000-0000-0000E6480000}"/>
    <cellStyle name="0_MAJOR COMODITES for6094 4 8 2 2" xfId="18679" xr:uid="{00000000-0005-0000-0000-0000E7480000}"/>
    <cellStyle name="0_MAJOR COMODITES for6094 4 8 3" xfId="18680" xr:uid="{00000000-0005-0000-0000-0000E8480000}"/>
    <cellStyle name="0_MAJOR COMODITES for6094 4 8 3 2" xfId="18681" xr:uid="{00000000-0005-0000-0000-0000E9480000}"/>
    <cellStyle name="0_MAJOR COMODITES for6094 4 8 4" xfId="18682" xr:uid="{00000000-0005-0000-0000-0000EA480000}"/>
    <cellStyle name="0_MAJOR COMODITES for6094 4 9" xfId="18683" xr:uid="{00000000-0005-0000-0000-0000EB480000}"/>
    <cellStyle name="0_MAJOR COMODITES for6094 4 9 2" xfId="18684" xr:uid="{00000000-0005-0000-0000-0000EC480000}"/>
    <cellStyle name="0_MAJOR COMODITES for6094 4 9 2 2" xfId="18685" xr:uid="{00000000-0005-0000-0000-0000ED480000}"/>
    <cellStyle name="0_MAJOR COMODITES for6094 4 9 3" xfId="18686" xr:uid="{00000000-0005-0000-0000-0000EE480000}"/>
    <cellStyle name="0_MAJOR COMODITES for6094 4 9 3 2" xfId="18687" xr:uid="{00000000-0005-0000-0000-0000EF480000}"/>
    <cellStyle name="0_MAJOR COMODITES for6094 4 9 4" xfId="18688" xr:uid="{00000000-0005-0000-0000-0000F0480000}"/>
    <cellStyle name="0_MAJOR COMODITES for6094 40" xfId="18689" xr:uid="{00000000-0005-0000-0000-0000F1480000}"/>
    <cellStyle name="0_MAJOR COMODITES for6094 41" xfId="18690" xr:uid="{00000000-0005-0000-0000-0000F2480000}"/>
    <cellStyle name="0_MAJOR COMODITES for6094 42" xfId="18691" xr:uid="{00000000-0005-0000-0000-0000F3480000}"/>
    <cellStyle name="0_MAJOR COMODITES for6094 43" xfId="18692" xr:uid="{00000000-0005-0000-0000-0000F4480000}"/>
    <cellStyle name="0_MAJOR COMODITES for6094 44" xfId="18693" xr:uid="{00000000-0005-0000-0000-0000F5480000}"/>
    <cellStyle name="0_MAJOR COMODITES for6094 45" xfId="18694" xr:uid="{00000000-0005-0000-0000-0000F6480000}"/>
    <cellStyle name="0_MAJOR COMODITES for6094 46" xfId="18695" xr:uid="{00000000-0005-0000-0000-0000F7480000}"/>
    <cellStyle name="0_MAJOR COMODITES for6094 47" xfId="18696" xr:uid="{00000000-0005-0000-0000-0000F8480000}"/>
    <cellStyle name="0_MAJOR COMODITES for6094 48" xfId="18697" xr:uid="{00000000-0005-0000-0000-0000F9480000}"/>
    <cellStyle name="0_MAJOR COMODITES for6094 49" xfId="18698" xr:uid="{00000000-0005-0000-0000-0000FA480000}"/>
    <cellStyle name="0_MAJOR COMODITES for6094 5" xfId="18699" xr:uid="{00000000-0005-0000-0000-0000FB480000}"/>
    <cellStyle name="0_MAJOR COMODITES for6094 5 10" xfId="18700" xr:uid="{00000000-0005-0000-0000-0000FC480000}"/>
    <cellStyle name="0_MAJOR COMODITES for6094 5 10 2" xfId="18701" xr:uid="{00000000-0005-0000-0000-0000FD480000}"/>
    <cellStyle name="0_MAJOR COMODITES for6094 5 10 2 2" xfId="18702" xr:uid="{00000000-0005-0000-0000-0000FE480000}"/>
    <cellStyle name="0_MAJOR COMODITES for6094 5 10 3" xfId="18703" xr:uid="{00000000-0005-0000-0000-0000FF480000}"/>
    <cellStyle name="0_MAJOR COMODITES for6094 5 10 3 2" xfId="18704" xr:uid="{00000000-0005-0000-0000-000000490000}"/>
    <cellStyle name="0_MAJOR COMODITES for6094 5 10 4" xfId="18705" xr:uid="{00000000-0005-0000-0000-000001490000}"/>
    <cellStyle name="0_MAJOR COMODITES for6094 5 11" xfId="18706" xr:uid="{00000000-0005-0000-0000-000002490000}"/>
    <cellStyle name="0_MAJOR COMODITES for6094 5 11 2" xfId="18707" xr:uid="{00000000-0005-0000-0000-000003490000}"/>
    <cellStyle name="0_MAJOR COMODITES for6094 5 12" xfId="18708" xr:uid="{00000000-0005-0000-0000-000004490000}"/>
    <cellStyle name="0_MAJOR COMODITES for6094 5 12 2" xfId="18709" xr:uid="{00000000-0005-0000-0000-000005490000}"/>
    <cellStyle name="0_MAJOR COMODITES for6094 5 13" xfId="18710" xr:uid="{00000000-0005-0000-0000-000006490000}"/>
    <cellStyle name="0_MAJOR COMODITES for6094 5 14" xfId="18711" xr:uid="{00000000-0005-0000-0000-000007490000}"/>
    <cellStyle name="0_MAJOR COMODITES for6094 5 2" xfId="18712" xr:uid="{00000000-0005-0000-0000-000008490000}"/>
    <cellStyle name="0_MAJOR COMODITES for6094 5 2 2" xfId="18713" xr:uid="{00000000-0005-0000-0000-000009490000}"/>
    <cellStyle name="0_MAJOR COMODITES for6094 5 2 2 2" xfId="18714" xr:uid="{00000000-0005-0000-0000-00000A490000}"/>
    <cellStyle name="0_MAJOR COMODITES for6094 5 2 2 2 2" xfId="18715" xr:uid="{00000000-0005-0000-0000-00000B490000}"/>
    <cellStyle name="0_MAJOR COMODITES for6094 5 2 2 2 2 2" xfId="18716" xr:uid="{00000000-0005-0000-0000-00000C490000}"/>
    <cellStyle name="0_MAJOR COMODITES for6094 5 2 2 2 3" xfId="18717" xr:uid="{00000000-0005-0000-0000-00000D490000}"/>
    <cellStyle name="0_MAJOR COMODITES for6094 5 2 2 2 3 2" xfId="18718" xr:uid="{00000000-0005-0000-0000-00000E490000}"/>
    <cellStyle name="0_MAJOR COMODITES for6094 5 2 2 2 4" xfId="18719" xr:uid="{00000000-0005-0000-0000-00000F490000}"/>
    <cellStyle name="0_MAJOR COMODITES for6094 5 2 2 3" xfId="18720" xr:uid="{00000000-0005-0000-0000-000010490000}"/>
    <cellStyle name="0_MAJOR COMODITES for6094 5 2 2 3 2" xfId="18721" xr:uid="{00000000-0005-0000-0000-000011490000}"/>
    <cellStyle name="0_MAJOR COMODITES for6094 5 2 2 3 2 2" xfId="18722" xr:uid="{00000000-0005-0000-0000-000012490000}"/>
    <cellStyle name="0_MAJOR COMODITES for6094 5 2 2 3 3" xfId="18723" xr:uid="{00000000-0005-0000-0000-000013490000}"/>
    <cellStyle name="0_MAJOR COMODITES for6094 5 2 2 3 3 2" xfId="18724" xr:uid="{00000000-0005-0000-0000-000014490000}"/>
    <cellStyle name="0_MAJOR COMODITES for6094 5 2 2 3 4" xfId="18725" xr:uid="{00000000-0005-0000-0000-000015490000}"/>
    <cellStyle name="0_MAJOR COMODITES for6094 5 2 2 4" xfId="18726" xr:uid="{00000000-0005-0000-0000-000016490000}"/>
    <cellStyle name="0_MAJOR COMODITES for6094 5 2 2 4 2" xfId="18727" xr:uid="{00000000-0005-0000-0000-000017490000}"/>
    <cellStyle name="0_MAJOR COMODITES for6094 5 2 2 5" xfId="18728" xr:uid="{00000000-0005-0000-0000-000018490000}"/>
    <cellStyle name="0_MAJOR COMODITES for6094 5 2 2 5 2" xfId="18729" xr:uid="{00000000-0005-0000-0000-000019490000}"/>
    <cellStyle name="0_MAJOR COMODITES for6094 5 2 2 6" xfId="18730" xr:uid="{00000000-0005-0000-0000-00001A490000}"/>
    <cellStyle name="0_MAJOR COMODITES for6094 5 2 3" xfId="18731" xr:uid="{00000000-0005-0000-0000-00001B490000}"/>
    <cellStyle name="0_MAJOR COMODITES for6094 5 2 3 2" xfId="18732" xr:uid="{00000000-0005-0000-0000-00001C490000}"/>
    <cellStyle name="0_MAJOR COMODITES for6094 5 2 3 2 2" xfId="18733" xr:uid="{00000000-0005-0000-0000-00001D490000}"/>
    <cellStyle name="0_MAJOR COMODITES for6094 5 2 3 3" xfId="18734" xr:uid="{00000000-0005-0000-0000-00001E490000}"/>
    <cellStyle name="0_MAJOR COMODITES for6094 5 2 3 3 2" xfId="18735" xr:uid="{00000000-0005-0000-0000-00001F490000}"/>
    <cellStyle name="0_MAJOR COMODITES for6094 5 2 3 4" xfId="18736" xr:uid="{00000000-0005-0000-0000-000020490000}"/>
    <cellStyle name="0_MAJOR COMODITES for6094 5 2 4" xfId="18737" xr:uid="{00000000-0005-0000-0000-000021490000}"/>
    <cellStyle name="0_MAJOR COMODITES for6094 5 2 4 2" xfId="18738" xr:uid="{00000000-0005-0000-0000-000022490000}"/>
    <cellStyle name="0_MAJOR COMODITES for6094 5 2 4 2 2" xfId="18739" xr:uid="{00000000-0005-0000-0000-000023490000}"/>
    <cellStyle name="0_MAJOR COMODITES for6094 5 2 4 3" xfId="18740" xr:uid="{00000000-0005-0000-0000-000024490000}"/>
    <cellStyle name="0_MAJOR COMODITES for6094 5 2 4 3 2" xfId="18741" xr:uid="{00000000-0005-0000-0000-000025490000}"/>
    <cellStyle name="0_MAJOR COMODITES for6094 5 2 4 4" xfId="18742" xr:uid="{00000000-0005-0000-0000-000026490000}"/>
    <cellStyle name="0_MAJOR COMODITES for6094 5 2 5" xfId="18743" xr:uid="{00000000-0005-0000-0000-000027490000}"/>
    <cellStyle name="0_MAJOR COMODITES for6094 5 2 5 2" xfId="18744" xr:uid="{00000000-0005-0000-0000-000028490000}"/>
    <cellStyle name="0_MAJOR COMODITES for6094 5 2 5 2 2" xfId="18745" xr:uid="{00000000-0005-0000-0000-000029490000}"/>
    <cellStyle name="0_MAJOR COMODITES for6094 5 2 5 3" xfId="18746" xr:uid="{00000000-0005-0000-0000-00002A490000}"/>
    <cellStyle name="0_MAJOR COMODITES for6094 5 2 5 3 2" xfId="18747" xr:uid="{00000000-0005-0000-0000-00002B490000}"/>
    <cellStyle name="0_MAJOR COMODITES for6094 5 2 5 4" xfId="18748" xr:uid="{00000000-0005-0000-0000-00002C490000}"/>
    <cellStyle name="0_MAJOR COMODITES for6094 5 2 6" xfId="18749" xr:uid="{00000000-0005-0000-0000-00002D490000}"/>
    <cellStyle name="0_MAJOR COMODITES for6094 5 2 6 2" xfId="18750" xr:uid="{00000000-0005-0000-0000-00002E490000}"/>
    <cellStyle name="0_MAJOR COMODITES for6094 5 2 7" xfId="18751" xr:uid="{00000000-0005-0000-0000-00002F490000}"/>
    <cellStyle name="0_MAJOR COMODITES for6094 5 2 7 2" xfId="18752" xr:uid="{00000000-0005-0000-0000-000030490000}"/>
    <cellStyle name="0_MAJOR COMODITES for6094 5 2 8" xfId="18753" xr:uid="{00000000-0005-0000-0000-000031490000}"/>
    <cellStyle name="0_MAJOR COMODITES for6094 5 3" xfId="18754" xr:uid="{00000000-0005-0000-0000-000032490000}"/>
    <cellStyle name="0_MAJOR COMODITES for6094 5 3 2" xfId="18755" xr:uid="{00000000-0005-0000-0000-000033490000}"/>
    <cellStyle name="0_MAJOR COMODITES for6094 5 3 2 2" xfId="18756" xr:uid="{00000000-0005-0000-0000-000034490000}"/>
    <cellStyle name="0_MAJOR COMODITES for6094 5 3 2 2 2" xfId="18757" xr:uid="{00000000-0005-0000-0000-000035490000}"/>
    <cellStyle name="0_MAJOR COMODITES for6094 5 3 2 2 2 2" xfId="18758" xr:uid="{00000000-0005-0000-0000-000036490000}"/>
    <cellStyle name="0_MAJOR COMODITES for6094 5 3 2 2 3" xfId="18759" xr:uid="{00000000-0005-0000-0000-000037490000}"/>
    <cellStyle name="0_MAJOR COMODITES for6094 5 3 2 2 3 2" xfId="18760" xr:uid="{00000000-0005-0000-0000-000038490000}"/>
    <cellStyle name="0_MAJOR COMODITES for6094 5 3 2 2 4" xfId="18761" xr:uid="{00000000-0005-0000-0000-000039490000}"/>
    <cellStyle name="0_MAJOR COMODITES for6094 5 3 2 3" xfId="18762" xr:uid="{00000000-0005-0000-0000-00003A490000}"/>
    <cellStyle name="0_MAJOR COMODITES for6094 5 3 2 3 2" xfId="18763" xr:uid="{00000000-0005-0000-0000-00003B490000}"/>
    <cellStyle name="0_MAJOR COMODITES for6094 5 3 2 3 2 2" xfId="18764" xr:uid="{00000000-0005-0000-0000-00003C490000}"/>
    <cellStyle name="0_MAJOR COMODITES for6094 5 3 2 3 3" xfId="18765" xr:uid="{00000000-0005-0000-0000-00003D490000}"/>
    <cellStyle name="0_MAJOR COMODITES for6094 5 3 2 3 3 2" xfId="18766" xr:uid="{00000000-0005-0000-0000-00003E490000}"/>
    <cellStyle name="0_MAJOR COMODITES for6094 5 3 2 3 4" xfId="18767" xr:uid="{00000000-0005-0000-0000-00003F490000}"/>
    <cellStyle name="0_MAJOR COMODITES for6094 5 3 2 4" xfId="18768" xr:uid="{00000000-0005-0000-0000-000040490000}"/>
    <cellStyle name="0_MAJOR COMODITES for6094 5 3 2 4 2" xfId="18769" xr:uid="{00000000-0005-0000-0000-000041490000}"/>
    <cellStyle name="0_MAJOR COMODITES for6094 5 3 2 5" xfId="18770" xr:uid="{00000000-0005-0000-0000-000042490000}"/>
    <cellStyle name="0_MAJOR COMODITES for6094 5 3 2 5 2" xfId="18771" xr:uid="{00000000-0005-0000-0000-000043490000}"/>
    <cellStyle name="0_MAJOR COMODITES for6094 5 3 2 6" xfId="18772" xr:uid="{00000000-0005-0000-0000-000044490000}"/>
    <cellStyle name="0_MAJOR COMODITES for6094 5 3 3" xfId="18773" xr:uid="{00000000-0005-0000-0000-000045490000}"/>
    <cellStyle name="0_MAJOR COMODITES for6094 5 3 3 2" xfId="18774" xr:uid="{00000000-0005-0000-0000-000046490000}"/>
    <cellStyle name="0_MAJOR COMODITES for6094 5 3 3 2 2" xfId="18775" xr:uid="{00000000-0005-0000-0000-000047490000}"/>
    <cellStyle name="0_MAJOR COMODITES for6094 5 3 3 3" xfId="18776" xr:uid="{00000000-0005-0000-0000-000048490000}"/>
    <cellStyle name="0_MAJOR COMODITES for6094 5 3 3 3 2" xfId="18777" xr:uid="{00000000-0005-0000-0000-000049490000}"/>
    <cellStyle name="0_MAJOR COMODITES for6094 5 3 3 4" xfId="18778" xr:uid="{00000000-0005-0000-0000-00004A490000}"/>
    <cellStyle name="0_MAJOR COMODITES for6094 5 3 4" xfId="18779" xr:uid="{00000000-0005-0000-0000-00004B490000}"/>
    <cellStyle name="0_MAJOR COMODITES for6094 5 3 4 2" xfId="18780" xr:uid="{00000000-0005-0000-0000-00004C490000}"/>
    <cellStyle name="0_MAJOR COMODITES for6094 5 3 4 2 2" xfId="18781" xr:uid="{00000000-0005-0000-0000-00004D490000}"/>
    <cellStyle name="0_MAJOR COMODITES for6094 5 3 4 3" xfId="18782" xr:uid="{00000000-0005-0000-0000-00004E490000}"/>
    <cellStyle name="0_MAJOR COMODITES for6094 5 3 4 3 2" xfId="18783" xr:uid="{00000000-0005-0000-0000-00004F490000}"/>
    <cellStyle name="0_MAJOR COMODITES for6094 5 3 4 4" xfId="18784" xr:uid="{00000000-0005-0000-0000-000050490000}"/>
    <cellStyle name="0_MAJOR COMODITES for6094 5 3 5" xfId="18785" xr:uid="{00000000-0005-0000-0000-000051490000}"/>
    <cellStyle name="0_MAJOR COMODITES for6094 5 3 5 2" xfId="18786" xr:uid="{00000000-0005-0000-0000-000052490000}"/>
    <cellStyle name="0_MAJOR COMODITES for6094 5 3 5 2 2" xfId="18787" xr:uid="{00000000-0005-0000-0000-000053490000}"/>
    <cellStyle name="0_MAJOR COMODITES for6094 5 3 5 3" xfId="18788" xr:uid="{00000000-0005-0000-0000-000054490000}"/>
    <cellStyle name="0_MAJOR COMODITES for6094 5 3 5 3 2" xfId="18789" xr:uid="{00000000-0005-0000-0000-000055490000}"/>
    <cellStyle name="0_MAJOR COMODITES for6094 5 3 5 4" xfId="18790" xr:uid="{00000000-0005-0000-0000-000056490000}"/>
    <cellStyle name="0_MAJOR COMODITES for6094 5 3 6" xfId="18791" xr:uid="{00000000-0005-0000-0000-000057490000}"/>
    <cellStyle name="0_MAJOR COMODITES for6094 5 3 6 2" xfId="18792" xr:uid="{00000000-0005-0000-0000-000058490000}"/>
    <cellStyle name="0_MAJOR COMODITES for6094 5 3 7" xfId="18793" xr:uid="{00000000-0005-0000-0000-000059490000}"/>
    <cellStyle name="0_MAJOR COMODITES for6094 5 3 7 2" xfId="18794" xr:uid="{00000000-0005-0000-0000-00005A490000}"/>
    <cellStyle name="0_MAJOR COMODITES for6094 5 3 8" xfId="18795" xr:uid="{00000000-0005-0000-0000-00005B490000}"/>
    <cellStyle name="0_MAJOR COMODITES for6094 5 4" xfId="18796" xr:uid="{00000000-0005-0000-0000-00005C490000}"/>
    <cellStyle name="0_MAJOR COMODITES for6094 5 4 2" xfId="18797" xr:uid="{00000000-0005-0000-0000-00005D490000}"/>
    <cellStyle name="0_MAJOR COMODITES for6094 5 4 2 2" xfId="18798" xr:uid="{00000000-0005-0000-0000-00005E490000}"/>
    <cellStyle name="0_MAJOR COMODITES for6094 5 4 2 2 2" xfId="18799" xr:uid="{00000000-0005-0000-0000-00005F490000}"/>
    <cellStyle name="0_MAJOR COMODITES for6094 5 4 2 2 2 2" xfId="18800" xr:uid="{00000000-0005-0000-0000-000060490000}"/>
    <cellStyle name="0_MAJOR COMODITES for6094 5 4 2 2 3" xfId="18801" xr:uid="{00000000-0005-0000-0000-000061490000}"/>
    <cellStyle name="0_MAJOR COMODITES for6094 5 4 2 2 3 2" xfId="18802" xr:uid="{00000000-0005-0000-0000-000062490000}"/>
    <cellStyle name="0_MAJOR COMODITES for6094 5 4 2 2 4" xfId="18803" xr:uid="{00000000-0005-0000-0000-000063490000}"/>
    <cellStyle name="0_MAJOR COMODITES for6094 5 4 2 3" xfId="18804" xr:uid="{00000000-0005-0000-0000-000064490000}"/>
    <cellStyle name="0_MAJOR COMODITES for6094 5 4 2 3 2" xfId="18805" xr:uid="{00000000-0005-0000-0000-000065490000}"/>
    <cellStyle name="0_MAJOR COMODITES for6094 5 4 2 3 2 2" xfId="18806" xr:uid="{00000000-0005-0000-0000-000066490000}"/>
    <cellStyle name="0_MAJOR COMODITES for6094 5 4 2 3 3" xfId="18807" xr:uid="{00000000-0005-0000-0000-000067490000}"/>
    <cellStyle name="0_MAJOR COMODITES for6094 5 4 2 3 3 2" xfId="18808" xr:uid="{00000000-0005-0000-0000-000068490000}"/>
    <cellStyle name="0_MAJOR COMODITES for6094 5 4 2 3 4" xfId="18809" xr:uid="{00000000-0005-0000-0000-000069490000}"/>
    <cellStyle name="0_MAJOR COMODITES for6094 5 4 2 4" xfId="18810" xr:uid="{00000000-0005-0000-0000-00006A490000}"/>
    <cellStyle name="0_MAJOR COMODITES for6094 5 4 2 4 2" xfId="18811" xr:uid="{00000000-0005-0000-0000-00006B490000}"/>
    <cellStyle name="0_MAJOR COMODITES for6094 5 4 2 5" xfId="18812" xr:uid="{00000000-0005-0000-0000-00006C490000}"/>
    <cellStyle name="0_MAJOR COMODITES for6094 5 4 2 5 2" xfId="18813" xr:uid="{00000000-0005-0000-0000-00006D490000}"/>
    <cellStyle name="0_MAJOR COMODITES for6094 5 4 2 6" xfId="18814" xr:uid="{00000000-0005-0000-0000-00006E490000}"/>
    <cellStyle name="0_MAJOR COMODITES for6094 5 4 3" xfId="18815" xr:uid="{00000000-0005-0000-0000-00006F490000}"/>
    <cellStyle name="0_MAJOR COMODITES for6094 5 4 3 2" xfId="18816" xr:uid="{00000000-0005-0000-0000-000070490000}"/>
    <cellStyle name="0_MAJOR COMODITES for6094 5 4 3 2 2" xfId="18817" xr:uid="{00000000-0005-0000-0000-000071490000}"/>
    <cellStyle name="0_MAJOR COMODITES for6094 5 4 3 3" xfId="18818" xr:uid="{00000000-0005-0000-0000-000072490000}"/>
    <cellStyle name="0_MAJOR COMODITES for6094 5 4 3 3 2" xfId="18819" xr:uid="{00000000-0005-0000-0000-000073490000}"/>
    <cellStyle name="0_MAJOR COMODITES for6094 5 4 3 4" xfId="18820" xr:uid="{00000000-0005-0000-0000-000074490000}"/>
    <cellStyle name="0_MAJOR COMODITES for6094 5 4 4" xfId="18821" xr:uid="{00000000-0005-0000-0000-000075490000}"/>
    <cellStyle name="0_MAJOR COMODITES for6094 5 4 4 2" xfId="18822" xr:uid="{00000000-0005-0000-0000-000076490000}"/>
    <cellStyle name="0_MAJOR COMODITES for6094 5 4 4 2 2" xfId="18823" xr:uid="{00000000-0005-0000-0000-000077490000}"/>
    <cellStyle name="0_MAJOR COMODITES for6094 5 4 4 3" xfId="18824" xr:uid="{00000000-0005-0000-0000-000078490000}"/>
    <cellStyle name="0_MAJOR COMODITES for6094 5 4 4 3 2" xfId="18825" xr:uid="{00000000-0005-0000-0000-000079490000}"/>
    <cellStyle name="0_MAJOR COMODITES for6094 5 4 4 4" xfId="18826" xr:uid="{00000000-0005-0000-0000-00007A490000}"/>
    <cellStyle name="0_MAJOR COMODITES for6094 5 4 5" xfId="18827" xr:uid="{00000000-0005-0000-0000-00007B490000}"/>
    <cellStyle name="0_MAJOR COMODITES for6094 5 4 5 2" xfId="18828" xr:uid="{00000000-0005-0000-0000-00007C490000}"/>
    <cellStyle name="0_MAJOR COMODITES for6094 5 4 5 2 2" xfId="18829" xr:uid="{00000000-0005-0000-0000-00007D490000}"/>
    <cellStyle name="0_MAJOR COMODITES for6094 5 4 5 3" xfId="18830" xr:uid="{00000000-0005-0000-0000-00007E490000}"/>
    <cellStyle name="0_MAJOR COMODITES for6094 5 4 5 3 2" xfId="18831" xr:uid="{00000000-0005-0000-0000-00007F490000}"/>
    <cellStyle name="0_MAJOR COMODITES for6094 5 4 5 4" xfId="18832" xr:uid="{00000000-0005-0000-0000-000080490000}"/>
    <cellStyle name="0_MAJOR COMODITES for6094 5 4 6" xfId="18833" xr:uid="{00000000-0005-0000-0000-000081490000}"/>
    <cellStyle name="0_MAJOR COMODITES for6094 5 4 6 2" xfId="18834" xr:uid="{00000000-0005-0000-0000-000082490000}"/>
    <cellStyle name="0_MAJOR COMODITES for6094 5 4 7" xfId="18835" xr:uid="{00000000-0005-0000-0000-000083490000}"/>
    <cellStyle name="0_MAJOR COMODITES for6094 5 4 7 2" xfId="18836" xr:uid="{00000000-0005-0000-0000-000084490000}"/>
    <cellStyle name="0_MAJOR COMODITES for6094 5 4 8" xfId="18837" xr:uid="{00000000-0005-0000-0000-000085490000}"/>
    <cellStyle name="0_MAJOR COMODITES for6094 5 5" xfId="18838" xr:uid="{00000000-0005-0000-0000-000086490000}"/>
    <cellStyle name="0_MAJOR COMODITES for6094 5 5 2" xfId="18839" xr:uid="{00000000-0005-0000-0000-000087490000}"/>
    <cellStyle name="0_MAJOR COMODITES for6094 5 5 2 2" xfId="18840" xr:uid="{00000000-0005-0000-0000-000088490000}"/>
    <cellStyle name="0_MAJOR COMODITES for6094 5 5 2 2 2" xfId="18841" xr:uid="{00000000-0005-0000-0000-000089490000}"/>
    <cellStyle name="0_MAJOR COMODITES for6094 5 5 2 2 2 2" xfId="18842" xr:uid="{00000000-0005-0000-0000-00008A490000}"/>
    <cellStyle name="0_MAJOR COMODITES for6094 5 5 2 2 3" xfId="18843" xr:uid="{00000000-0005-0000-0000-00008B490000}"/>
    <cellStyle name="0_MAJOR COMODITES for6094 5 5 2 2 3 2" xfId="18844" xr:uid="{00000000-0005-0000-0000-00008C490000}"/>
    <cellStyle name="0_MAJOR COMODITES for6094 5 5 2 2 4" xfId="18845" xr:uid="{00000000-0005-0000-0000-00008D490000}"/>
    <cellStyle name="0_MAJOR COMODITES for6094 5 5 2 3" xfId="18846" xr:uid="{00000000-0005-0000-0000-00008E490000}"/>
    <cellStyle name="0_MAJOR COMODITES for6094 5 5 2 3 2" xfId="18847" xr:uid="{00000000-0005-0000-0000-00008F490000}"/>
    <cellStyle name="0_MAJOR COMODITES for6094 5 5 2 3 2 2" xfId="18848" xr:uid="{00000000-0005-0000-0000-000090490000}"/>
    <cellStyle name="0_MAJOR COMODITES for6094 5 5 2 3 3" xfId="18849" xr:uid="{00000000-0005-0000-0000-000091490000}"/>
    <cellStyle name="0_MAJOR COMODITES for6094 5 5 2 3 3 2" xfId="18850" xr:uid="{00000000-0005-0000-0000-000092490000}"/>
    <cellStyle name="0_MAJOR COMODITES for6094 5 5 2 3 4" xfId="18851" xr:uid="{00000000-0005-0000-0000-000093490000}"/>
    <cellStyle name="0_MAJOR COMODITES for6094 5 5 2 4" xfId="18852" xr:uid="{00000000-0005-0000-0000-000094490000}"/>
    <cellStyle name="0_MAJOR COMODITES for6094 5 5 2 4 2" xfId="18853" xr:uid="{00000000-0005-0000-0000-000095490000}"/>
    <cellStyle name="0_MAJOR COMODITES for6094 5 5 2 5" xfId="18854" xr:uid="{00000000-0005-0000-0000-000096490000}"/>
    <cellStyle name="0_MAJOR COMODITES for6094 5 5 2 5 2" xfId="18855" xr:uid="{00000000-0005-0000-0000-000097490000}"/>
    <cellStyle name="0_MAJOR COMODITES for6094 5 5 2 6" xfId="18856" xr:uid="{00000000-0005-0000-0000-000098490000}"/>
    <cellStyle name="0_MAJOR COMODITES for6094 5 5 3" xfId="18857" xr:uid="{00000000-0005-0000-0000-000099490000}"/>
    <cellStyle name="0_MAJOR COMODITES for6094 5 5 3 2" xfId="18858" xr:uid="{00000000-0005-0000-0000-00009A490000}"/>
    <cellStyle name="0_MAJOR COMODITES for6094 5 5 3 2 2" xfId="18859" xr:uid="{00000000-0005-0000-0000-00009B490000}"/>
    <cellStyle name="0_MAJOR COMODITES for6094 5 5 3 3" xfId="18860" xr:uid="{00000000-0005-0000-0000-00009C490000}"/>
    <cellStyle name="0_MAJOR COMODITES for6094 5 5 3 3 2" xfId="18861" xr:uid="{00000000-0005-0000-0000-00009D490000}"/>
    <cellStyle name="0_MAJOR COMODITES for6094 5 5 3 4" xfId="18862" xr:uid="{00000000-0005-0000-0000-00009E490000}"/>
    <cellStyle name="0_MAJOR COMODITES for6094 5 5 4" xfId="18863" xr:uid="{00000000-0005-0000-0000-00009F490000}"/>
    <cellStyle name="0_MAJOR COMODITES for6094 5 5 4 2" xfId="18864" xr:uid="{00000000-0005-0000-0000-0000A0490000}"/>
    <cellStyle name="0_MAJOR COMODITES for6094 5 5 4 2 2" xfId="18865" xr:uid="{00000000-0005-0000-0000-0000A1490000}"/>
    <cellStyle name="0_MAJOR COMODITES for6094 5 5 4 3" xfId="18866" xr:uid="{00000000-0005-0000-0000-0000A2490000}"/>
    <cellStyle name="0_MAJOR COMODITES for6094 5 5 4 3 2" xfId="18867" xr:uid="{00000000-0005-0000-0000-0000A3490000}"/>
    <cellStyle name="0_MAJOR COMODITES for6094 5 5 4 4" xfId="18868" xr:uid="{00000000-0005-0000-0000-0000A4490000}"/>
    <cellStyle name="0_MAJOR COMODITES for6094 5 5 5" xfId="18869" xr:uid="{00000000-0005-0000-0000-0000A5490000}"/>
    <cellStyle name="0_MAJOR COMODITES for6094 5 5 5 2" xfId="18870" xr:uid="{00000000-0005-0000-0000-0000A6490000}"/>
    <cellStyle name="0_MAJOR COMODITES for6094 5 5 5 2 2" xfId="18871" xr:uid="{00000000-0005-0000-0000-0000A7490000}"/>
    <cellStyle name="0_MAJOR COMODITES for6094 5 5 5 3" xfId="18872" xr:uid="{00000000-0005-0000-0000-0000A8490000}"/>
    <cellStyle name="0_MAJOR COMODITES for6094 5 5 5 3 2" xfId="18873" xr:uid="{00000000-0005-0000-0000-0000A9490000}"/>
    <cellStyle name="0_MAJOR COMODITES for6094 5 5 5 4" xfId="18874" xr:uid="{00000000-0005-0000-0000-0000AA490000}"/>
    <cellStyle name="0_MAJOR COMODITES for6094 5 5 6" xfId="18875" xr:uid="{00000000-0005-0000-0000-0000AB490000}"/>
    <cellStyle name="0_MAJOR COMODITES for6094 5 5 6 2" xfId="18876" xr:uid="{00000000-0005-0000-0000-0000AC490000}"/>
    <cellStyle name="0_MAJOR COMODITES for6094 5 5 7" xfId="18877" xr:uid="{00000000-0005-0000-0000-0000AD490000}"/>
    <cellStyle name="0_MAJOR COMODITES for6094 5 5 7 2" xfId="18878" xr:uid="{00000000-0005-0000-0000-0000AE490000}"/>
    <cellStyle name="0_MAJOR COMODITES for6094 5 5 8" xfId="18879" xr:uid="{00000000-0005-0000-0000-0000AF490000}"/>
    <cellStyle name="0_MAJOR COMODITES for6094 5 6" xfId="18880" xr:uid="{00000000-0005-0000-0000-0000B0490000}"/>
    <cellStyle name="0_MAJOR COMODITES for6094 5 6 2" xfId="18881" xr:uid="{00000000-0005-0000-0000-0000B1490000}"/>
    <cellStyle name="0_MAJOR COMODITES for6094 5 6 2 2" xfId="18882" xr:uid="{00000000-0005-0000-0000-0000B2490000}"/>
    <cellStyle name="0_MAJOR COMODITES for6094 5 6 2 2 2" xfId="18883" xr:uid="{00000000-0005-0000-0000-0000B3490000}"/>
    <cellStyle name="0_MAJOR COMODITES for6094 5 6 2 2 2 2" xfId="18884" xr:uid="{00000000-0005-0000-0000-0000B4490000}"/>
    <cellStyle name="0_MAJOR COMODITES for6094 5 6 2 2 3" xfId="18885" xr:uid="{00000000-0005-0000-0000-0000B5490000}"/>
    <cellStyle name="0_MAJOR COMODITES for6094 5 6 2 2 3 2" xfId="18886" xr:uid="{00000000-0005-0000-0000-0000B6490000}"/>
    <cellStyle name="0_MAJOR COMODITES for6094 5 6 2 2 4" xfId="18887" xr:uid="{00000000-0005-0000-0000-0000B7490000}"/>
    <cellStyle name="0_MAJOR COMODITES for6094 5 6 2 3" xfId="18888" xr:uid="{00000000-0005-0000-0000-0000B8490000}"/>
    <cellStyle name="0_MAJOR COMODITES for6094 5 6 2 3 2" xfId="18889" xr:uid="{00000000-0005-0000-0000-0000B9490000}"/>
    <cellStyle name="0_MAJOR COMODITES for6094 5 6 2 3 2 2" xfId="18890" xr:uid="{00000000-0005-0000-0000-0000BA490000}"/>
    <cellStyle name="0_MAJOR COMODITES for6094 5 6 2 3 3" xfId="18891" xr:uid="{00000000-0005-0000-0000-0000BB490000}"/>
    <cellStyle name="0_MAJOR COMODITES for6094 5 6 2 3 3 2" xfId="18892" xr:uid="{00000000-0005-0000-0000-0000BC490000}"/>
    <cellStyle name="0_MAJOR COMODITES for6094 5 6 2 3 4" xfId="18893" xr:uid="{00000000-0005-0000-0000-0000BD490000}"/>
    <cellStyle name="0_MAJOR COMODITES for6094 5 6 2 4" xfId="18894" xr:uid="{00000000-0005-0000-0000-0000BE490000}"/>
    <cellStyle name="0_MAJOR COMODITES for6094 5 6 2 4 2" xfId="18895" xr:uid="{00000000-0005-0000-0000-0000BF490000}"/>
    <cellStyle name="0_MAJOR COMODITES for6094 5 6 2 5" xfId="18896" xr:uid="{00000000-0005-0000-0000-0000C0490000}"/>
    <cellStyle name="0_MAJOR COMODITES for6094 5 6 2 5 2" xfId="18897" xr:uid="{00000000-0005-0000-0000-0000C1490000}"/>
    <cellStyle name="0_MAJOR COMODITES for6094 5 6 2 6" xfId="18898" xr:uid="{00000000-0005-0000-0000-0000C2490000}"/>
    <cellStyle name="0_MAJOR COMODITES for6094 5 6 3" xfId="18899" xr:uid="{00000000-0005-0000-0000-0000C3490000}"/>
    <cellStyle name="0_MAJOR COMODITES for6094 5 6 3 2" xfId="18900" xr:uid="{00000000-0005-0000-0000-0000C4490000}"/>
    <cellStyle name="0_MAJOR COMODITES for6094 5 6 3 2 2" xfId="18901" xr:uid="{00000000-0005-0000-0000-0000C5490000}"/>
    <cellStyle name="0_MAJOR COMODITES for6094 5 6 3 3" xfId="18902" xr:uid="{00000000-0005-0000-0000-0000C6490000}"/>
    <cellStyle name="0_MAJOR COMODITES for6094 5 6 3 3 2" xfId="18903" xr:uid="{00000000-0005-0000-0000-0000C7490000}"/>
    <cellStyle name="0_MAJOR COMODITES for6094 5 6 3 4" xfId="18904" xr:uid="{00000000-0005-0000-0000-0000C8490000}"/>
    <cellStyle name="0_MAJOR COMODITES for6094 5 6 4" xfId="18905" xr:uid="{00000000-0005-0000-0000-0000C9490000}"/>
    <cellStyle name="0_MAJOR COMODITES for6094 5 6 4 2" xfId="18906" xr:uid="{00000000-0005-0000-0000-0000CA490000}"/>
    <cellStyle name="0_MAJOR COMODITES for6094 5 6 4 2 2" xfId="18907" xr:uid="{00000000-0005-0000-0000-0000CB490000}"/>
    <cellStyle name="0_MAJOR COMODITES for6094 5 6 4 3" xfId="18908" xr:uid="{00000000-0005-0000-0000-0000CC490000}"/>
    <cellStyle name="0_MAJOR COMODITES for6094 5 6 4 3 2" xfId="18909" xr:uid="{00000000-0005-0000-0000-0000CD490000}"/>
    <cellStyle name="0_MAJOR COMODITES for6094 5 6 4 4" xfId="18910" xr:uid="{00000000-0005-0000-0000-0000CE490000}"/>
    <cellStyle name="0_MAJOR COMODITES for6094 5 6 5" xfId="18911" xr:uid="{00000000-0005-0000-0000-0000CF490000}"/>
    <cellStyle name="0_MAJOR COMODITES for6094 5 6 5 2" xfId="18912" xr:uid="{00000000-0005-0000-0000-0000D0490000}"/>
    <cellStyle name="0_MAJOR COMODITES for6094 5 6 5 2 2" xfId="18913" xr:uid="{00000000-0005-0000-0000-0000D1490000}"/>
    <cellStyle name="0_MAJOR COMODITES for6094 5 6 5 3" xfId="18914" xr:uid="{00000000-0005-0000-0000-0000D2490000}"/>
    <cellStyle name="0_MAJOR COMODITES for6094 5 6 5 3 2" xfId="18915" xr:uid="{00000000-0005-0000-0000-0000D3490000}"/>
    <cellStyle name="0_MAJOR COMODITES for6094 5 6 5 4" xfId="18916" xr:uid="{00000000-0005-0000-0000-0000D4490000}"/>
    <cellStyle name="0_MAJOR COMODITES for6094 5 6 6" xfId="18917" xr:uid="{00000000-0005-0000-0000-0000D5490000}"/>
    <cellStyle name="0_MAJOR COMODITES for6094 5 6 6 2" xfId="18918" xr:uid="{00000000-0005-0000-0000-0000D6490000}"/>
    <cellStyle name="0_MAJOR COMODITES for6094 5 6 7" xfId="18919" xr:uid="{00000000-0005-0000-0000-0000D7490000}"/>
    <cellStyle name="0_MAJOR COMODITES for6094 5 6 7 2" xfId="18920" xr:uid="{00000000-0005-0000-0000-0000D8490000}"/>
    <cellStyle name="0_MAJOR COMODITES for6094 5 6 8" xfId="18921" xr:uid="{00000000-0005-0000-0000-0000D9490000}"/>
    <cellStyle name="0_MAJOR COMODITES for6094 5 7" xfId="18922" xr:uid="{00000000-0005-0000-0000-0000DA490000}"/>
    <cellStyle name="0_MAJOR COMODITES for6094 5 7 2" xfId="18923" xr:uid="{00000000-0005-0000-0000-0000DB490000}"/>
    <cellStyle name="0_MAJOR COMODITES for6094 5 7 2 2" xfId="18924" xr:uid="{00000000-0005-0000-0000-0000DC490000}"/>
    <cellStyle name="0_MAJOR COMODITES for6094 5 7 2 2 2" xfId="18925" xr:uid="{00000000-0005-0000-0000-0000DD490000}"/>
    <cellStyle name="0_MAJOR COMODITES for6094 5 7 2 3" xfId="18926" xr:uid="{00000000-0005-0000-0000-0000DE490000}"/>
    <cellStyle name="0_MAJOR COMODITES for6094 5 7 2 3 2" xfId="18927" xr:uid="{00000000-0005-0000-0000-0000DF490000}"/>
    <cellStyle name="0_MAJOR COMODITES for6094 5 7 2 4" xfId="18928" xr:uid="{00000000-0005-0000-0000-0000E0490000}"/>
    <cellStyle name="0_MAJOR COMODITES for6094 5 7 3" xfId="18929" xr:uid="{00000000-0005-0000-0000-0000E1490000}"/>
    <cellStyle name="0_MAJOR COMODITES for6094 5 7 3 2" xfId="18930" xr:uid="{00000000-0005-0000-0000-0000E2490000}"/>
    <cellStyle name="0_MAJOR COMODITES for6094 5 7 3 2 2" xfId="18931" xr:uid="{00000000-0005-0000-0000-0000E3490000}"/>
    <cellStyle name="0_MAJOR COMODITES for6094 5 7 3 3" xfId="18932" xr:uid="{00000000-0005-0000-0000-0000E4490000}"/>
    <cellStyle name="0_MAJOR COMODITES for6094 5 7 3 3 2" xfId="18933" xr:uid="{00000000-0005-0000-0000-0000E5490000}"/>
    <cellStyle name="0_MAJOR COMODITES for6094 5 7 3 4" xfId="18934" xr:uid="{00000000-0005-0000-0000-0000E6490000}"/>
    <cellStyle name="0_MAJOR COMODITES for6094 5 7 4" xfId="18935" xr:uid="{00000000-0005-0000-0000-0000E7490000}"/>
    <cellStyle name="0_MAJOR COMODITES for6094 5 7 4 2" xfId="18936" xr:uid="{00000000-0005-0000-0000-0000E8490000}"/>
    <cellStyle name="0_MAJOR COMODITES for6094 5 7 5" xfId="18937" xr:uid="{00000000-0005-0000-0000-0000E9490000}"/>
    <cellStyle name="0_MAJOR COMODITES for6094 5 7 5 2" xfId="18938" xr:uid="{00000000-0005-0000-0000-0000EA490000}"/>
    <cellStyle name="0_MAJOR COMODITES for6094 5 7 6" xfId="18939" xr:uid="{00000000-0005-0000-0000-0000EB490000}"/>
    <cellStyle name="0_MAJOR COMODITES for6094 5 8" xfId="18940" xr:uid="{00000000-0005-0000-0000-0000EC490000}"/>
    <cellStyle name="0_MAJOR COMODITES for6094 5 8 2" xfId="18941" xr:uid="{00000000-0005-0000-0000-0000ED490000}"/>
    <cellStyle name="0_MAJOR COMODITES for6094 5 8 2 2" xfId="18942" xr:uid="{00000000-0005-0000-0000-0000EE490000}"/>
    <cellStyle name="0_MAJOR COMODITES for6094 5 8 3" xfId="18943" xr:uid="{00000000-0005-0000-0000-0000EF490000}"/>
    <cellStyle name="0_MAJOR COMODITES for6094 5 8 3 2" xfId="18944" xr:uid="{00000000-0005-0000-0000-0000F0490000}"/>
    <cellStyle name="0_MAJOR COMODITES for6094 5 8 4" xfId="18945" xr:uid="{00000000-0005-0000-0000-0000F1490000}"/>
    <cellStyle name="0_MAJOR COMODITES for6094 5 9" xfId="18946" xr:uid="{00000000-0005-0000-0000-0000F2490000}"/>
    <cellStyle name="0_MAJOR COMODITES for6094 5 9 2" xfId="18947" xr:uid="{00000000-0005-0000-0000-0000F3490000}"/>
    <cellStyle name="0_MAJOR COMODITES for6094 5 9 2 2" xfId="18948" xr:uid="{00000000-0005-0000-0000-0000F4490000}"/>
    <cellStyle name="0_MAJOR COMODITES for6094 5 9 3" xfId="18949" xr:uid="{00000000-0005-0000-0000-0000F5490000}"/>
    <cellStyle name="0_MAJOR COMODITES for6094 5 9 3 2" xfId="18950" xr:uid="{00000000-0005-0000-0000-0000F6490000}"/>
    <cellStyle name="0_MAJOR COMODITES for6094 5 9 4" xfId="18951" xr:uid="{00000000-0005-0000-0000-0000F7490000}"/>
    <cellStyle name="0_MAJOR COMODITES for6094 50" xfId="18952" xr:uid="{00000000-0005-0000-0000-0000F8490000}"/>
    <cellStyle name="0_MAJOR COMODITES for6094 51" xfId="18953" xr:uid="{00000000-0005-0000-0000-0000F9490000}"/>
    <cellStyle name="0_MAJOR COMODITES for6094 52" xfId="18954" xr:uid="{00000000-0005-0000-0000-0000FA490000}"/>
    <cellStyle name="0_MAJOR COMODITES for6094 53" xfId="18955" xr:uid="{00000000-0005-0000-0000-0000FB490000}"/>
    <cellStyle name="0_MAJOR COMODITES for6094 54" xfId="18956" xr:uid="{00000000-0005-0000-0000-0000FC490000}"/>
    <cellStyle name="0_MAJOR COMODITES for6094 55" xfId="18957" xr:uid="{00000000-0005-0000-0000-0000FD490000}"/>
    <cellStyle name="0_MAJOR COMODITES for6094 56" xfId="18958" xr:uid="{00000000-0005-0000-0000-0000FE490000}"/>
    <cellStyle name="0_MAJOR COMODITES for6094 57" xfId="18959" xr:uid="{00000000-0005-0000-0000-0000FF490000}"/>
    <cellStyle name="0_MAJOR COMODITES for6094 58" xfId="18960" xr:uid="{00000000-0005-0000-0000-0000004A0000}"/>
    <cellStyle name="0_MAJOR COMODITES for6094 59" xfId="18961" xr:uid="{00000000-0005-0000-0000-0000014A0000}"/>
    <cellStyle name="0_MAJOR COMODITES for6094 6" xfId="18962" xr:uid="{00000000-0005-0000-0000-0000024A0000}"/>
    <cellStyle name="0_MAJOR COMODITES for6094 6 2" xfId="18963" xr:uid="{00000000-0005-0000-0000-0000034A0000}"/>
    <cellStyle name="0_MAJOR COMODITES for6094 6 2 2" xfId="18964" xr:uid="{00000000-0005-0000-0000-0000044A0000}"/>
    <cellStyle name="0_MAJOR COMODITES for6094 6 2 2 2" xfId="18965" xr:uid="{00000000-0005-0000-0000-0000054A0000}"/>
    <cellStyle name="0_MAJOR COMODITES for6094 6 2 2 2 2" xfId="18966" xr:uid="{00000000-0005-0000-0000-0000064A0000}"/>
    <cellStyle name="0_MAJOR COMODITES for6094 6 2 2 3" xfId="18967" xr:uid="{00000000-0005-0000-0000-0000074A0000}"/>
    <cellStyle name="0_MAJOR COMODITES for6094 6 2 2 3 2" xfId="18968" xr:uid="{00000000-0005-0000-0000-0000084A0000}"/>
    <cellStyle name="0_MAJOR COMODITES for6094 6 2 2 4" xfId="18969" xr:uid="{00000000-0005-0000-0000-0000094A0000}"/>
    <cellStyle name="0_MAJOR COMODITES for6094 6 2 3" xfId="18970" xr:uid="{00000000-0005-0000-0000-00000A4A0000}"/>
    <cellStyle name="0_MAJOR COMODITES for6094 6 2 3 2" xfId="18971" xr:uid="{00000000-0005-0000-0000-00000B4A0000}"/>
    <cellStyle name="0_MAJOR COMODITES for6094 6 2 3 2 2" xfId="18972" xr:uid="{00000000-0005-0000-0000-00000C4A0000}"/>
    <cellStyle name="0_MAJOR COMODITES for6094 6 2 3 3" xfId="18973" xr:uid="{00000000-0005-0000-0000-00000D4A0000}"/>
    <cellStyle name="0_MAJOR COMODITES for6094 6 2 3 3 2" xfId="18974" xr:uid="{00000000-0005-0000-0000-00000E4A0000}"/>
    <cellStyle name="0_MAJOR COMODITES for6094 6 2 3 4" xfId="18975" xr:uid="{00000000-0005-0000-0000-00000F4A0000}"/>
    <cellStyle name="0_MAJOR COMODITES for6094 6 2 4" xfId="18976" xr:uid="{00000000-0005-0000-0000-0000104A0000}"/>
    <cellStyle name="0_MAJOR COMODITES for6094 6 2 4 2" xfId="18977" xr:uid="{00000000-0005-0000-0000-0000114A0000}"/>
    <cellStyle name="0_MAJOR COMODITES for6094 6 2 5" xfId="18978" xr:uid="{00000000-0005-0000-0000-0000124A0000}"/>
    <cellStyle name="0_MAJOR COMODITES for6094 6 2 5 2" xfId="18979" xr:uid="{00000000-0005-0000-0000-0000134A0000}"/>
    <cellStyle name="0_MAJOR COMODITES for6094 6 2 6" xfId="18980" xr:uid="{00000000-0005-0000-0000-0000144A0000}"/>
    <cellStyle name="0_MAJOR COMODITES for6094 6 3" xfId="18981" xr:uid="{00000000-0005-0000-0000-0000154A0000}"/>
    <cellStyle name="0_MAJOR COMODITES for6094 6 3 2" xfId="18982" xr:uid="{00000000-0005-0000-0000-0000164A0000}"/>
    <cellStyle name="0_MAJOR COMODITES for6094 6 3 2 2" xfId="18983" xr:uid="{00000000-0005-0000-0000-0000174A0000}"/>
    <cellStyle name="0_MAJOR COMODITES for6094 6 3 3" xfId="18984" xr:uid="{00000000-0005-0000-0000-0000184A0000}"/>
    <cellStyle name="0_MAJOR COMODITES for6094 6 3 3 2" xfId="18985" xr:uid="{00000000-0005-0000-0000-0000194A0000}"/>
    <cellStyle name="0_MAJOR COMODITES for6094 6 3 4" xfId="18986" xr:uid="{00000000-0005-0000-0000-00001A4A0000}"/>
    <cellStyle name="0_MAJOR COMODITES for6094 6 4" xfId="18987" xr:uid="{00000000-0005-0000-0000-00001B4A0000}"/>
    <cellStyle name="0_MAJOR COMODITES for6094 6 4 2" xfId="18988" xr:uid="{00000000-0005-0000-0000-00001C4A0000}"/>
    <cellStyle name="0_MAJOR COMODITES for6094 6 4 2 2" xfId="18989" xr:uid="{00000000-0005-0000-0000-00001D4A0000}"/>
    <cellStyle name="0_MAJOR COMODITES for6094 6 4 3" xfId="18990" xr:uid="{00000000-0005-0000-0000-00001E4A0000}"/>
    <cellStyle name="0_MAJOR COMODITES for6094 6 4 3 2" xfId="18991" xr:uid="{00000000-0005-0000-0000-00001F4A0000}"/>
    <cellStyle name="0_MAJOR COMODITES for6094 6 4 4" xfId="18992" xr:uid="{00000000-0005-0000-0000-0000204A0000}"/>
    <cellStyle name="0_MAJOR COMODITES for6094 6 5" xfId="18993" xr:uid="{00000000-0005-0000-0000-0000214A0000}"/>
    <cellStyle name="0_MAJOR COMODITES for6094 6 5 2" xfId="18994" xr:uid="{00000000-0005-0000-0000-0000224A0000}"/>
    <cellStyle name="0_MAJOR COMODITES for6094 6 5 2 2" xfId="18995" xr:uid="{00000000-0005-0000-0000-0000234A0000}"/>
    <cellStyle name="0_MAJOR COMODITES for6094 6 5 3" xfId="18996" xr:uid="{00000000-0005-0000-0000-0000244A0000}"/>
    <cellStyle name="0_MAJOR COMODITES for6094 6 5 3 2" xfId="18997" xr:uid="{00000000-0005-0000-0000-0000254A0000}"/>
    <cellStyle name="0_MAJOR COMODITES for6094 6 5 4" xfId="18998" xr:uid="{00000000-0005-0000-0000-0000264A0000}"/>
    <cellStyle name="0_MAJOR COMODITES for6094 6 6" xfId="18999" xr:uid="{00000000-0005-0000-0000-0000274A0000}"/>
    <cellStyle name="0_MAJOR COMODITES for6094 6 6 2" xfId="19000" xr:uid="{00000000-0005-0000-0000-0000284A0000}"/>
    <cellStyle name="0_MAJOR COMODITES for6094 6 7" xfId="19001" xr:uid="{00000000-0005-0000-0000-0000294A0000}"/>
    <cellStyle name="0_MAJOR COMODITES for6094 6 7 2" xfId="19002" xr:uid="{00000000-0005-0000-0000-00002A4A0000}"/>
    <cellStyle name="0_MAJOR COMODITES for6094 6 8" xfId="19003" xr:uid="{00000000-0005-0000-0000-00002B4A0000}"/>
    <cellStyle name="0_MAJOR COMODITES for6094 60" xfId="19004" xr:uid="{00000000-0005-0000-0000-00002C4A0000}"/>
    <cellStyle name="0_MAJOR COMODITES for6094 61" xfId="19005" xr:uid="{00000000-0005-0000-0000-00002D4A0000}"/>
    <cellStyle name="0_MAJOR COMODITES for6094 62" xfId="19006" xr:uid="{00000000-0005-0000-0000-00002E4A0000}"/>
    <cellStyle name="0_MAJOR COMODITES for6094 63" xfId="19007" xr:uid="{00000000-0005-0000-0000-00002F4A0000}"/>
    <cellStyle name="0_MAJOR COMODITES for6094 64" xfId="19008" xr:uid="{00000000-0005-0000-0000-0000304A0000}"/>
    <cellStyle name="0_MAJOR COMODITES for6094 65" xfId="19009" xr:uid="{00000000-0005-0000-0000-0000314A0000}"/>
    <cellStyle name="0_MAJOR COMODITES for6094 66" xfId="19010" xr:uid="{00000000-0005-0000-0000-0000324A0000}"/>
    <cellStyle name="0_MAJOR COMODITES for6094 67" xfId="19011" xr:uid="{00000000-0005-0000-0000-0000334A0000}"/>
    <cellStyle name="0_MAJOR COMODITES for6094 68" xfId="19012" xr:uid="{00000000-0005-0000-0000-0000344A0000}"/>
    <cellStyle name="0_MAJOR COMODITES for6094 69" xfId="19013" xr:uid="{00000000-0005-0000-0000-0000354A0000}"/>
    <cellStyle name="0_MAJOR COMODITES for6094 7" xfId="19014" xr:uid="{00000000-0005-0000-0000-0000364A0000}"/>
    <cellStyle name="0_MAJOR COMODITES for6094 7 2" xfId="19015" xr:uid="{00000000-0005-0000-0000-0000374A0000}"/>
    <cellStyle name="0_MAJOR COMODITES for6094 7 2 2" xfId="19016" xr:uid="{00000000-0005-0000-0000-0000384A0000}"/>
    <cellStyle name="0_MAJOR COMODITES for6094 7 2 2 2" xfId="19017" xr:uid="{00000000-0005-0000-0000-0000394A0000}"/>
    <cellStyle name="0_MAJOR COMODITES for6094 7 2 3" xfId="19018" xr:uid="{00000000-0005-0000-0000-00003A4A0000}"/>
    <cellStyle name="0_MAJOR COMODITES for6094 7 2 3 2" xfId="19019" xr:uid="{00000000-0005-0000-0000-00003B4A0000}"/>
    <cellStyle name="0_MAJOR COMODITES for6094 7 2 4" xfId="19020" xr:uid="{00000000-0005-0000-0000-00003C4A0000}"/>
    <cellStyle name="0_MAJOR COMODITES for6094 7 3" xfId="19021" xr:uid="{00000000-0005-0000-0000-00003D4A0000}"/>
    <cellStyle name="0_MAJOR COMODITES for6094 7 3 2" xfId="19022" xr:uid="{00000000-0005-0000-0000-00003E4A0000}"/>
    <cellStyle name="0_MAJOR COMODITES for6094 7 3 2 2" xfId="19023" xr:uid="{00000000-0005-0000-0000-00003F4A0000}"/>
    <cellStyle name="0_MAJOR COMODITES for6094 7 3 3" xfId="19024" xr:uid="{00000000-0005-0000-0000-0000404A0000}"/>
    <cellStyle name="0_MAJOR COMODITES for6094 7 3 3 2" xfId="19025" xr:uid="{00000000-0005-0000-0000-0000414A0000}"/>
    <cellStyle name="0_MAJOR COMODITES for6094 7 3 4" xfId="19026" xr:uid="{00000000-0005-0000-0000-0000424A0000}"/>
    <cellStyle name="0_MAJOR COMODITES for6094 7 4" xfId="19027" xr:uid="{00000000-0005-0000-0000-0000434A0000}"/>
    <cellStyle name="0_MAJOR COMODITES for6094 7 4 2" xfId="19028" xr:uid="{00000000-0005-0000-0000-0000444A0000}"/>
    <cellStyle name="0_MAJOR COMODITES for6094 7 5" xfId="19029" xr:uid="{00000000-0005-0000-0000-0000454A0000}"/>
    <cellStyle name="0_MAJOR COMODITES for6094 7 5 2" xfId="19030" xr:uid="{00000000-0005-0000-0000-0000464A0000}"/>
    <cellStyle name="0_MAJOR COMODITES for6094 7 6" xfId="19031" xr:uid="{00000000-0005-0000-0000-0000474A0000}"/>
    <cellStyle name="0_MAJOR COMODITES for6094 70" xfId="19032" xr:uid="{00000000-0005-0000-0000-0000484A0000}"/>
    <cellStyle name="0_MAJOR COMODITES for6094 71" xfId="19033" xr:uid="{00000000-0005-0000-0000-0000494A0000}"/>
    <cellStyle name="0_MAJOR COMODITES for6094 72" xfId="19034" xr:uid="{00000000-0005-0000-0000-00004A4A0000}"/>
    <cellStyle name="0_MAJOR COMODITES for6094 73" xfId="19035" xr:uid="{00000000-0005-0000-0000-00004B4A0000}"/>
    <cellStyle name="0_MAJOR COMODITES for6094 74" xfId="19036" xr:uid="{00000000-0005-0000-0000-00004C4A0000}"/>
    <cellStyle name="0_MAJOR COMODITES for6094 75" xfId="19037" xr:uid="{00000000-0005-0000-0000-00004D4A0000}"/>
    <cellStyle name="0_MAJOR COMODITES for6094 76" xfId="19038" xr:uid="{00000000-0005-0000-0000-00004E4A0000}"/>
    <cellStyle name="0_MAJOR COMODITES for6094 77" xfId="19039" xr:uid="{00000000-0005-0000-0000-00004F4A0000}"/>
    <cellStyle name="0_MAJOR COMODITES for6094 78" xfId="19040" xr:uid="{00000000-0005-0000-0000-0000504A0000}"/>
    <cellStyle name="0_MAJOR COMODITES for6094 79" xfId="19041" xr:uid="{00000000-0005-0000-0000-0000514A0000}"/>
    <cellStyle name="0_MAJOR COMODITES for6094 8" xfId="19042" xr:uid="{00000000-0005-0000-0000-0000524A0000}"/>
    <cellStyle name="0_MAJOR COMODITES for6094 8 2" xfId="19043" xr:uid="{00000000-0005-0000-0000-0000534A0000}"/>
    <cellStyle name="0_MAJOR COMODITES for6094 8 2 2" xfId="19044" xr:uid="{00000000-0005-0000-0000-0000544A0000}"/>
    <cellStyle name="0_MAJOR COMODITES for6094 8 2 2 2" xfId="19045" xr:uid="{00000000-0005-0000-0000-0000554A0000}"/>
    <cellStyle name="0_MAJOR COMODITES for6094 8 2 3" xfId="19046" xr:uid="{00000000-0005-0000-0000-0000564A0000}"/>
    <cellStyle name="0_MAJOR COMODITES for6094 8 2 3 2" xfId="19047" xr:uid="{00000000-0005-0000-0000-0000574A0000}"/>
    <cellStyle name="0_MAJOR COMODITES for6094 8 2 4" xfId="19048" xr:uid="{00000000-0005-0000-0000-0000584A0000}"/>
    <cellStyle name="0_MAJOR COMODITES for6094 8 3" xfId="19049" xr:uid="{00000000-0005-0000-0000-0000594A0000}"/>
    <cellStyle name="0_MAJOR COMODITES for6094 8 3 2" xfId="19050" xr:uid="{00000000-0005-0000-0000-00005A4A0000}"/>
    <cellStyle name="0_MAJOR COMODITES for6094 8 3 2 2" xfId="19051" xr:uid="{00000000-0005-0000-0000-00005B4A0000}"/>
    <cellStyle name="0_MAJOR COMODITES for6094 8 3 3" xfId="19052" xr:uid="{00000000-0005-0000-0000-00005C4A0000}"/>
    <cellStyle name="0_MAJOR COMODITES for6094 8 3 3 2" xfId="19053" xr:uid="{00000000-0005-0000-0000-00005D4A0000}"/>
    <cellStyle name="0_MAJOR COMODITES for6094 8 3 4" xfId="19054" xr:uid="{00000000-0005-0000-0000-00005E4A0000}"/>
    <cellStyle name="0_MAJOR COMODITES for6094 8 4" xfId="19055" xr:uid="{00000000-0005-0000-0000-00005F4A0000}"/>
    <cellStyle name="0_MAJOR COMODITES for6094 8 4 2" xfId="19056" xr:uid="{00000000-0005-0000-0000-0000604A0000}"/>
    <cellStyle name="0_MAJOR COMODITES for6094 8 5" xfId="19057" xr:uid="{00000000-0005-0000-0000-0000614A0000}"/>
    <cellStyle name="0_MAJOR COMODITES for6094 8 5 2" xfId="19058" xr:uid="{00000000-0005-0000-0000-0000624A0000}"/>
    <cellStyle name="0_MAJOR COMODITES for6094 8 6" xfId="19059" xr:uid="{00000000-0005-0000-0000-0000634A0000}"/>
    <cellStyle name="0_MAJOR COMODITES for6094 9" xfId="19060" xr:uid="{00000000-0005-0000-0000-0000644A0000}"/>
    <cellStyle name="0_MAJOR COMODITES for6094 9 2" xfId="19061" xr:uid="{00000000-0005-0000-0000-0000654A0000}"/>
    <cellStyle name="0_MAJOR COMODITES for6094 9 2 2" xfId="19062" xr:uid="{00000000-0005-0000-0000-0000664A0000}"/>
    <cellStyle name="0_MAJOR COMODITES for6094 9 3" xfId="19063" xr:uid="{00000000-0005-0000-0000-0000674A0000}"/>
    <cellStyle name="0_MAJOR COMODITES for6094 9 3 2" xfId="19064" xr:uid="{00000000-0005-0000-0000-0000684A0000}"/>
    <cellStyle name="0_MAJOR COMODITES for6094 9 4" xfId="19065" xr:uid="{00000000-0005-0000-0000-0000694A0000}"/>
    <cellStyle name="0_man_cat" xfId="19066" xr:uid="{00000000-0005-0000-0000-00006A4A0000}"/>
    <cellStyle name="0_man_cat 10" xfId="19067" xr:uid="{00000000-0005-0000-0000-00006B4A0000}"/>
    <cellStyle name="0_man_cat 10 2" xfId="19068" xr:uid="{00000000-0005-0000-0000-00006C4A0000}"/>
    <cellStyle name="0_man_cat 10 2 2" xfId="19069" xr:uid="{00000000-0005-0000-0000-00006D4A0000}"/>
    <cellStyle name="0_man_cat 10 3" xfId="19070" xr:uid="{00000000-0005-0000-0000-00006E4A0000}"/>
    <cellStyle name="0_man_cat 10 3 2" xfId="19071" xr:uid="{00000000-0005-0000-0000-00006F4A0000}"/>
    <cellStyle name="0_man_cat 10 4" xfId="19072" xr:uid="{00000000-0005-0000-0000-0000704A0000}"/>
    <cellStyle name="0_man_cat 11" xfId="19073" xr:uid="{00000000-0005-0000-0000-0000714A0000}"/>
    <cellStyle name="0_man_cat 11 2" xfId="19074" xr:uid="{00000000-0005-0000-0000-0000724A0000}"/>
    <cellStyle name="0_man_cat 11 2 2" xfId="19075" xr:uid="{00000000-0005-0000-0000-0000734A0000}"/>
    <cellStyle name="0_man_cat 11 3" xfId="19076" xr:uid="{00000000-0005-0000-0000-0000744A0000}"/>
    <cellStyle name="0_man_cat 11 3 2" xfId="19077" xr:uid="{00000000-0005-0000-0000-0000754A0000}"/>
    <cellStyle name="0_man_cat 11 4" xfId="19078" xr:uid="{00000000-0005-0000-0000-0000764A0000}"/>
    <cellStyle name="0_man_cat 12" xfId="19079" xr:uid="{00000000-0005-0000-0000-0000774A0000}"/>
    <cellStyle name="0_man_cat 12 2" xfId="19080" xr:uid="{00000000-0005-0000-0000-0000784A0000}"/>
    <cellStyle name="0_man_cat 13" xfId="19081" xr:uid="{00000000-0005-0000-0000-0000794A0000}"/>
    <cellStyle name="0_man_cat 13 2" xfId="19082" xr:uid="{00000000-0005-0000-0000-00007A4A0000}"/>
    <cellStyle name="0_man_cat 14" xfId="19083" xr:uid="{00000000-0005-0000-0000-00007B4A0000}"/>
    <cellStyle name="0_man_cat 14 2" xfId="19084" xr:uid="{00000000-0005-0000-0000-00007C4A0000}"/>
    <cellStyle name="0_man_cat 15" xfId="19085" xr:uid="{00000000-0005-0000-0000-00007D4A0000}"/>
    <cellStyle name="0_man_cat 16" xfId="19086" xr:uid="{00000000-0005-0000-0000-00007E4A0000}"/>
    <cellStyle name="0_man_cat 17" xfId="19087" xr:uid="{00000000-0005-0000-0000-00007F4A0000}"/>
    <cellStyle name="0_man_cat 18" xfId="19088" xr:uid="{00000000-0005-0000-0000-0000804A0000}"/>
    <cellStyle name="0_man_cat 19" xfId="19089" xr:uid="{00000000-0005-0000-0000-0000814A0000}"/>
    <cellStyle name="0_man_cat 2" xfId="19090" xr:uid="{00000000-0005-0000-0000-0000824A0000}"/>
    <cellStyle name="0_man_cat 2 10" xfId="19091" xr:uid="{00000000-0005-0000-0000-0000834A0000}"/>
    <cellStyle name="0_man_cat 2 10 2" xfId="19092" xr:uid="{00000000-0005-0000-0000-0000844A0000}"/>
    <cellStyle name="0_man_cat 2 10 2 2" xfId="19093" xr:uid="{00000000-0005-0000-0000-0000854A0000}"/>
    <cellStyle name="0_man_cat 2 10 3" xfId="19094" xr:uid="{00000000-0005-0000-0000-0000864A0000}"/>
    <cellStyle name="0_man_cat 2 10 3 2" xfId="19095" xr:uid="{00000000-0005-0000-0000-0000874A0000}"/>
    <cellStyle name="0_man_cat 2 10 4" xfId="19096" xr:uid="{00000000-0005-0000-0000-0000884A0000}"/>
    <cellStyle name="0_man_cat 2 11" xfId="19097" xr:uid="{00000000-0005-0000-0000-0000894A0000}"/>
    <cellStyle name="0_man_cat 2 11 2" xfId="19098" xr:uid="{00000000-0005-0000-0000-00008A4A0000}"/>
    <cellStyle name="0_man_cat 2 12" xfId="19099" xr:uid="{00000000-0005-0000-0000-00008B4A0000}"/>
    <cellStyle name="0_man_cat 2 12 2" xfId="19100" xr:uid="{00000000-0005-0000-0000-00008C4A0000}"/>
    <cellStyle name="0_man_cat 2 13" xfId="19101" xr:uid="{00000000-0005-0000-0000-00008D4A0000}"/>
    <cellStyle name="0_man_cat 2 14" xfId="19102" xr:uid="{00000000-0005-0000-0000-00008E4A0000}"/>
    <cellStyle name="0_man_cat 2 2" xfId="19103" xr:uid="{00000000-0005-0000-0000-00008F4A0000}"/>
    <cellStyle name="0_man_cat 2 2 10" xfId="19104" xr:uid="{00000000-0005-0000-0000-0000904A0000}"/>
    <cellStyle name="0_man_cat 2 2 11" xfId="19105" xr:uid="{00000000-0005-0000-0000-0000914A0000}"/>
    <cellStyle name="0_man_cat 2 2 12" xfId="19106" xr:uid="{00000000-0005-0000-0000-0000924A0000}"/>
    <cellStyle name="0_man_cat 2 2 13" xfId="19107" xr:uid="{00000000-0005-0000-0000-0000934A0000}"/>
    <cellStyle name="0_man_cat 2 2 2" xfId="19108" xr:uid="{00000000-0005-0000-0000-0000944A0000}"/>
    <cellStyle name="0_man_cat 2 2 2 10" xfId="19109" xr:uid="{00000000-0005-0000-0000-0000954A0000}"/>
    <cellStyle name="0_man_cat 2 2 2 11" xfId="19110" xr:uid="{00000000-0005-0000-0000-0000964A0000}"/>
    <cellStyle name="0_man_cat 2 2 2 12" xfId="19111" xr:uid="{00000000-0005-0000-0000-0000974A0000}"/>
    <cellStyle name="0_man_cat 2 2 2 2" xfId="19112" xr:uid="{00000000-0005-0000-0000-0000984A0000}"/>
    <cellStyle name="0_man_cat 2 2 2 2 2" xfId="19113" xr:uid="{00000000-0005-0000-0000-0000994A0000}"/>
    <cellStyle name="0_man_cat 2 2 2 2 2 2" xfId="19114" xr:uid="{00000000-0005-0000-0000-00009A4A0000}"/>
    <cellStyle name="0_man_cat 2 2 2 2 3" xfId="19115" xr:uid="{00000000-0005-0000-0000-00009B4A0000}"/>
    <cellStyle name="0_man_cat 2 2 2 2 3 2" xfId="19116" xr:uid="{00000000-0005-0000-0000-00009C4A0000}"/>
    <cellStyle name="0_man_cat 2 2 2 2 4" xfId="19117" xr:uid="{00000000-0005-0000-0000-00009D4A0000}"/>
    <cellStyle name="0_man_cat 2 2 2 3" xfId="19118" xr:uid="{00000000-0005-0000-0000-00009E4A0000}"/>
    <cellStyle name="0_man_cat 2 2 2 3 2" xfId="19119" xr:uid="{00000000-0005-0000-0000-00009F4A0000}"/>
    <cellStyle name="0_man_cat 2 2 2 3 2 2" xfId="19120" xr:uid="{00000000-0005-0000-0000-0000A04A0000}"/>
    <cellStyle name="0_man_cat 2 2 2 3 3" xfId="19121" xr:uid="{00000000-0005-0000-0000-0000A14A0000}"/>
    <cellStyle name="0_man_cat 2 2 2 3 3 2" xfId="19122" xr:uid="{00000000-0005-0000-0000-0000A24A0000}"/>
    <cellStyle name="0_man_cat 2 2 2 3 4" xfId="19123" xr:uid="{00000000-0005-0000-0000-0000A34A0000}"/>
    <cellStyle name="0_man_cat 2 2 2 4" xfId="19124" xr:uid="{00000000-0005-0000-0000-0000A44A0000}"/>
    <cellStyle name="0_man_cat 2 2 2 4 2" xfId="19125" xr:uid="{00000000-0005-0000-0000-0000A54A0000}"/>
    <cellStyle name="0_man_cat 2 2 2 5" xfId="19126" xr:uid="{00000000-0005-0000-0000-0000A64A0000}"/>
    <cellStyle name="0_man_cat 2 2 2 5 2" xfId="19127" xr:uid="{00000000-0005-0000-0000-0000A74A0000}"/>
    <cellStyle name="0_man_cat 2 2 2 6" xfId="19128" xr:uid="{00000000-0005-0000-0000-0000A84A0000}"/>
    <cellStyle name="0_man_cat 2 2 2 7" xfId="19129" xr:uid="{00000000-0005-0000-0000-0000A94A0000}"/>
    <cellStyle name="0_man_cat 2 2 2 8" xfId="19130" xr:uid="{00000000-0005-0000-0000-0000AA4A0000}"/>
    <cellStyle name="0_man_cat 2 2 2 9" xfId="19131" xr:uid="{00000000-0005-0000-0000-0000AB4A0000}"/>
    <cellStyle name="0_man_cat 2 2 3" xfId="19132" xr:uid="{00000000-0005-0000-0000-0000AC4A0000}"/>
    <cellStyle name="0_man_cat 2 2 3 2" xfId="19133" xr:uid="{00000000-0005-0000-0000-0000AD4A0000}"/>
    <cellStyle name="0_man_cat 2 2 3 2 2" xfId="19134" xr:uid="{00000000-0005-0000-0000-0000AE4A0000}"/>
    <cellStyle name="0_man_cat 2 2 3 3" xfId="19135" xr:uid="{00000000-0005-0000-0000-0000AF4A0000}"/>
    <cellStyle name="0_man_cat 2 2 3 3 2" xfId="19136" xr:uid="{00000000-0005-0000-0000-0000B04A0000}"/>
    <cellStyle name="0_man_cat 2 2 3 4" xfId="19137" xr:uid="{00000000-0005-0000-0000-0000B14A0000}"/>
    <cellStyle name="0_man_cat 2 2 4" xfId="19138" xr:uid="{00000000-0005-0000-0000-0000B24A0000}"/>
    <cellStyle name="0_man_cat 2 2 4 2" xfId="19139" xr:uid="{00000000-0005-0000-0000-0000B34A0000}"/>
    <cellStyle name="0_man_cat 2 2 4 2 2" xfId="19140" xr:uid="{00000000-0005-0000-0000-0000B44A0000}"/>
    <cellStyle name="0_man_cat 2 2 4 3" xfId="19141" xr:uid="{00000000-0005-0000-0000-0000B54A0000}"/>
    <cellStyle name="0_man_cat 2 2 4 3 2" xfId="19142" xr:uid="{00000000-0005-0000-0000-0000B64A0000}"/>
    <cellStyle name="0_man_cat 2 2 4 4" xfId="19143" xr:uid="{00000000-0005-0000-0000-0000B74A0000}"/>
    <cellStyle name="0_man_cat 2 2 5" xfId="19144" xr:uid="{00000000-0005-0000-0000-0000B84A0000}"/>
    <cellStyle name="0_man_cat 2 2 5 2" xfId="19145" xr:uid="{00000000-0005-0000-0000-0000B94A0000}"/>
    <cellStyle name="0_man_cat 2 2 5 2 2" xfId="19146" xr:uid="{00000000-0005-0000-0000-0000BA4A0000}"/>
    <cellStyle name="0_man_cat 2 2 5 3" xfId="19147" xr:uid="{00000000-0005-0000-0000-0000BB4A0000}"/>
    <cellStyle name="0_man_cat 2 2 5 3 2" xfId="19148" xr:uid="{00000000-0005-0000-0000-0000BC4A0000}"/>
    <cellStyle name="0_man_cat 2 2 5 4" xfId="19149" xr:uid="{00000000-0005-0000-0000-0000BD4A0000}"/>
    <cellStyle name="0_man_cat 2 2 6" xfId="19150" xr:uid="{00000000-0005-0000-0000-0000BE4A0000}"/>
    <cellStyle name="0_man_cat 2 2 6 2" xfId="19151" xr:uid="{00000000-0005-0000-0000-0000BF4A0000}"/>
    <cellStyle name="0_man_cat 2 2 7" xfId="19152" xr:uid="{00000000-0005-0000-0000-0000C04A0000}"/>
    <cellStyle name="0_man_cat 2 2 7 2" xfId="19153" xr:uid="{00000000-0005-0000-0000-0000C14A0000}"/>
    <cellStyle name="0_man_cat 2 2 8" xfId="19154" xr:uid="{00000000-0005-0000-0000-0000C24A0000}"/>
    <cellStyle name="0_man_cat 2 2 9" xfId="19155" xr:uid="{00000000-0005-0000-0000-0000C34A0000}"/>
    <cellStyle name="0_man_cat 2 3" xfId="19156" xr:uid="{00000000-0005-0000-0000-0000C44A0000}"/>
    <cellStyle name="0_man_cat 2 3 10" xfId="19157" xr:uid="{00000000-0005-0000-0000-0000C54A0000}"/>
    <cellStyle name="0_man_cat 2 3 11" xfId="19158" xr:uid="{00000000-0005-0000-0000-0000C64A0000}"/>
    <cellStyle name="0_man_cat 2 3 12" xfId="19159" xr:uid="{00000000-0005-0000-0000-0000C74A0000}"/>
    <cellStyle name="0_man_cat 2 3 2" xfId="19160" xr:uid="{00000000-0005-0000-0000-0000C84A0000}"/>
    <cellStyle name="0_man_cat 2 3 2 2" xfId="19161" xr:uid="{00000000-0005-0000-0000-0000C94A0000}"/>
    <cellStyle name="0_man_cat 2 3 2 2 2" xfId="19162" xr:uid="{00000000-0005-0000-0000-0000CA4A0000}"/>
    <cellStyle name="0_man_cat 2 3 2 2 2 2" xfId="19163" xr:uid="{00000000-0005-0000-0000-0000CB4A0000}"/>
    <cellStyle name="0_man_cat 2 3 2 2 3" xfId="19164" xr:uid="{00000000-0005-0000-0000-0000CC4A0000}"/>
    <cellStyle name="0_man_cat 2 3 2 2 3 2" xfId="19165" xr:uid="{00000000-0005-0000-0000-0000CD4A0000}"/>
    <cellStyle name="0_man_cat 2 3 2 2 4" xfId="19166" xr:uid="{00000000-0005-0000-0000-0000CE4A0000}"/>
    <cellStyle name="0_man_cat 2 3 2 3" xfId="19167" xr:uid="{00000000-0005-0000-0000-0000CF4A0000}"/>
    <cellStyle name="0_man_cat 2 3 2 3 2" xfId="19168" xr:uid="{00000000-0005-0000-0000-0000D04A0000}"/>
    <cellStyle name="0_man_cat 2 3 2 3 2 2" xfId="19169" xr:uid="{00000000-0005-0000-0000-0000D14A0000}"/>
    <cellStyle name="0_man_cat 2 3 2 3 3" xfId="19170" xr:uid="{00000000-0005-0000-0000-0000D24A0000}"/>
    <cellStyle name="0_man_cat 2 3 2 3 3 2" xfId="19171" xr:uid="{00000000-0005-0000-0000-0000D34A0000}"/>
    <cellStyle name="0_man_cat 2 3 2 3 4" xfId="19172" xr:uid="{00000000-0005-0000-0000-0000D44A0000}"/>
    <cellStyle name="0_man_cat 2 3 2 4" xfId="19173" xr:uid="{00000000-0005-0000-0000-0000D54A0000}"/>
    <cellStyle name="0_man_cat 2 3 2 4 2" xfId="19174" xr:uid="{00000000-0005-0000-0000-0000D64A0000}"/>
    <cellStyle name="0_man_cat 2 3 2 5" xfId="19175" xr:uid="{00000000-0005-0000-0000-0000D74A0000}"/>
    <cellStyle name="0_man_cat 2 3 2 5 2" xfId="19176" xr:uid="{00000000-0005-0000-0000-0000D84A0000}"/>
    <cellStyle name="0_man_cat 2 3 2 6" xfId="19177" xr:uid="{00000000-0005-0000-0000-0000D94A0000}"/>
    <cellStyle name="0_man_cat 2 3 2 7" xfId="19178" xr:uid="{00000000-0005-0000-0000-0000DA4A0000}"/>
    <cellStyle name="0_man_cat 2 3 3" xfId="19179" xr:uid="{00000000-0005-0000-0000-0000DB4A0000}"/>
    <cellStyle name="0_man_cat 2 3 3 2" xfId="19180" xr:uid="{00000000-0005-0000-0000-0000DC4A0000}"/>
    <cellStyle name="0_man_cat 2 3 3 2 2" xfId="19181" xr:uid="{00000000-0005-0000-0000-0000DD4A0000}"/>
    <cellStyle name="0_man_cat 2 3 3 3" xfId="19182" xr:uid="{00000000-0005-0000-0000-0000DE4A0000}"/>
    <cellStyle name="0_man_cat 2 3 3 3 2" xfId="19183" xr:uid="{00000000-0005-0000-0000-0000DF4A0000}"/>
    <cellStyle name="0_man_cat 2 3 3 4" xfId="19184" xr:uid="{00000000-0005-0000-0000-0000E04A0000}"/>
    <cellStyle name="0_man_cat 2 3 4" xfId="19185" xr:uid="{00000000-0005-0000-0000-0000E14A0000}"/>
    <cellStyle name="0_man_cat 2 3 4 2" xfId="19186" xr:uid="{00000000-0005-0000-0000-0000E24A0000}"/>
    <cellStyle name="0_man_cat 2 3 4 2 2" xfId="19187" xr:uid="{00000000-0005-0000-0000-0000E34A0000}"/>
    <cellStyle name="0_man_cat 2 3 4 3" xfId="19188" xr:uid="{00000000-0005-0000-0000-0000E44A0000}"/>
    <cellStyle name="0_man_cat 2 3 4 3 2" xfId="19189" xr:uid="{00000000-0005-0000-0000-0000E54A0000}"/>
    <cellStyle name="0_man_cat 2 3 4 4" xfId="19190" xr:uid="{00000000-0005-0000-0000-0000E64A0000}"/>
    <cellStyle name="0_man_cat 2 3 5" xfId="19191" xr:uid="{00000000-0005-0000-0000-0000E74A0000}"/>
    <cellStyle name="0_man_cat 2 3 5 2" xfId="19192" xr:uid="{00000000-0005-0000-0000-0000E84A0000}"/>
    <cellStyle name="0_man_cat 2 3 5 2 2" xfId="19193" xr:uid="{00000000-0005-0000-0000-0000E94A0000}"/>
    <cellStyle name="0_man_cat 2 3 5 3" xfId="19194" xr:uid="{00000000-0005-0000-0000-0000EA4A0000}"/>
    <cellStyle name="0_man_cat 2 3 5 3 2" xfId="19195" xr:uid="{00000000-0005-0000-0000-0000EB4A0000}"/>
    <cellStyle name="0_man_cat 2 3 5 4" xfId="19196" xr:uid="{00000000-0005-0000-0000-0000EC4A0000}"/>
    <cellStyle name="0_man_cat 2 3 6" xfId="19197" xr:uid="{00000000-0005-0000-0000-0000ED4A0000}"/>
    <cellStyle name="0_man_cat 2 3 6 2" xfId="19198" xr:uid="{00000000-0005-0000-0000-0000EE4A0000}"/>
    <cellStyle name="0_man_cat 2 3 7" xfId="19199" xr:uid="{00000000-0005-0000-0000-0000EF4A0000}"/>
    <cellStyle name="0_man_cat 2 3 7 2" xfId="19200" xr:uid="{00000000-0005-0000-0000-0000F04A0000}"/>
    <cellStyle name="0_man_cat 2 3 8" xfId="19201" xr:uid="{00000000-0005-0000-0000-0000F14A0000}"/>
    <cellStyle name="0_man_cat 2 3 9" xfId="19202" xr:uid="{00000000-0005-0000-0000-0000F24A0000}"/>
    <cellStyle name="0_man_cat 2 4" xfId="19203" xr:uid="{00000000-0005-0000-0000-0000F34A0000}"/>
    <cellStyle name="0_man_cat 2 4 2" xfId="19204" xr:uid="{00000000-0005-0000-0000-0000F44A0000}"/>
    <cellStyle name="0_man_cat 2 4 2 2" xfId="19205" xr:uid="{00000000-0005-0000-0000-0000F54A0000}"/>
    <cellStyle name="0_man_cat 2 4 2 2 2" xfId="19206" xr:uid="{00000000-0005-0000-0000-0000F64A0000}"/>
    <cellStyle name="0_man_cat 2 4 2 2 2 2" xfId="19207" xr:uid="{00000000-0005-0000-0000-0000F74A0000}"/>
    <cellStyle name="0_man_cat 2 4 2 2 3" xfId="19208" xr:uid="{00000000-0005-0000-0000-0000F84A0000}"/>
    <cellStyle name="0_man_cat 2 4 2 2 3 2" xfId="19209" xr:uid="{00000000-0005-0000-0000-0000F94A0000}"/>
    <cellStyle name="0_man_cat 2 4 2 2 4" xfId="19210" xr:uid="{00000000-0005-0000-0000-0000FA4A0000}"/>
    <cellStyle name="0_man_cat 2 4 2 3" xfId="19211" xr:uid="{00000000-0005-0000-0000-0000FB4A0000}"/>
    <cellStyle name="0_man_cat 2 4 2 3 2" xfId="19212" xr:uid="{00000000-0005-0000-0000-0000FC4A0000}"/>
    <cellStyle name="0_man_cat 2 4 2 3 2 2" xfId="19213" xr:uid="{00000000-0005-0000-0000-0000FD4A0000}"/>
    <cellStyle name="0_man_cat 2 4 2 3 3" xfId="19214" xr:uid="{00000000-0005-0000-0000-0000FE4A0000}"/>
    <cellStyle name="0_man_cat 2 4 2 3 3 2" xfId="19215" xr:uid="{00000000-0005-0000-0000-0000FF4A0000}"/>
    <cellStyle name="0_man_cat 2 4 2 3 4" xfId="19216" xr:uid="{00000000-0005-0000-0000-0000004B0000}"/>
    <cellStyle name="0_man_cat 2 4 2 4" xfId="19217" xr:uid="{00000000-0005-0000-0000-0000014B0000}"/>
    <cellStyle name="0_man_cat 2 4 2 4 2" xfId="19218" xr:uid="{00000000-0005-0000-0000-0000024B0000}"/>
    <cellStyle name="0_man_cat 2 4 2 5" xfId="19219" xr:uid="{00000000-0005-0000-0000-0000034B0000}"/>
    <cellStyle name="0_man_cat 2 4 2 5 2" xfId="19220" xr:uid="{00000000-0005-0000-0000-0000044B0000}"/>
    <cellStyle name="0_man_cat 2 4 2 6" xfId="19221" xr:uid="{00000000-0005-0000-0000-0000054B0000}"/>
    <cellStyle name="0_man_cat 2 4 3" xfId="19222" xr:uid="{00000000-0005-0000-0000-0000064B0000}"/>
    <cellStyle name="0_man_cat 2 4 3 2" xfId="19223" xr:uid="{00000000-0005-0000-0000-0000074B0000}"/>
    <cellStyle name="0_man_cat 2 4 3 2 2" xfId="19224" xr:uid="{00000000-0005-0000-0000-0000084B0000}"/>
    <cellStyle name="0_man_cat 2 4 3 3" xfId="19225" xr:uid="{00000000-0005-0000-0000-0000094B0000}"/>
    <cellStyle name="0_man_cat 2 4 3 3 2" xfId="19226" xr:uid="{00000000-0005-0000-0000-00000A4B0000}"/>
    <cellStyle name="0_man_cat 2 4 3 4" xfId="19227" xr:uid="{00000000-0005-0000-0000-00000B4B0000}"/>
    <cellStyle name="0_man_cat 2 4 4" xfId="19228" xr:uid="{00000000-0005-0000-0000-00000C4B0000}"/>
    <cellStyle name="0_man_cat 2 4 4 2" xfId="19229" xr:uid="{00000000-0005-0000-0000-00000D4B0000}"/>
    <cellStyle name="0_man_cat 2 4 4 2 2" xfId="19230" xr:uid="{00000000-0005-0000-0000-00000E4B0000}"/>
    <cellStyle name="0_man_cat 2 4 4 3" xfId="19231" xr:uid="{00000000-0005-0000-0000-00000F4B0000}"/>
    <cellStyle name="0_man_cat 2 4 4 3 2" xfId="19232" xr:uid="{00000000-0005-0000-0000-0000104B0000}"/>
    <cellStyle name="0_man_cat 2 4 4 4" xfId="19233" xr:uid="{00000000-0005-0000-0000-0000114B0000}"/>
    <cellStyle name="0_man_cat 2 4 5" xfId="19234" xr:uid="{00000000-0005-0000-0000-0000124B0000}"/>
    <cellStyle name="0_man_cat 2 4 5 2" xfId="19235" xr:uid="{00000000-0005-0000-0000-0000134B0000}"/>
    <cellStyle name="0_man_cat 2 4 5 2 2" xfId="19236" xr:uid="{00000000-0005-0000-0000-0000144B0000}"/>
    <cellStyle name="0_man_cat 2 4 5 3" xfId="19237" xr:uid="{00000000-0005-0000-0000-0000154B0000}"/>
    <cellStyle name="0_man_cat 2 4 5 3 2" xfId="19238" xr:uid="{00000000-0005-0000-0000-0000164B0000}"/>
    <cellStyle name="0_man_cat 2 4 5 4" xfId="19239" xr:uid="{00000000-0005-0000-0000-0000174B0000}"/>
    <cellStyle name="0_man_cat 2 4 6" xfId="19240" xr:uid="{00000000-0005-0000-0000-0000184B0000}"/>
    <cellStyle name="0_man_cat 2 4 6 2" xfId="19241" xr:uid="{00000000-0005-0000-0000-0000194B0000}"/>
    <cellStyle name="0_man_cat 2 4 7" xfId="19242" xr:uid="{00000000-0005-0000-0000-00001A4B0000}"/>
    <cellStyle name="0_man_cat 2 4 7 2" xfId="19243" xr:uid="{00000000-0005-0000-0000-00001B4B0000}"/>
    <cellStyle name="0_man_cat 2 4 8" xfId="19244" xr:uid="{00000000-0005-0000-0000-00001C4B0000}"/>
    <cellStyle name="0_man_cat 2 4 9" xfId="19245" xr:uid="{00000000-0005-0000-0000-00001D4B0000}"/>
    <cellStyle name="0_man_cat 2 5" xfId="19246" xr:uid="{00000000-0005-0000-0000-00001E4B0000}"/>
    <cellStyle name="0_man_cat 2 5 2" xfId="19247" xr:uid="{00000000-0005-0000-0000-00001F4B0000}"/>
    <cellStyle name="0_man_cat 2 5 2 2" xfId="19248" xr:uid="{00000000-0005-0000-0000-0000204B0000}"/>
    <cellStyle name="0_man_cat 2 5 2 2 2" xfId="19249" xr:uid="{00000000-0005-0000-0000-0000214B0000}"/>
    <cellStyle name="0_man_cat 2 5 2 2 2 2" xfId="19250" xr:uid="{00000000-0005-0000-0000-0000224B0000}"/>
    <cellStyle name="0_man_cat 2 5 2 2 3" xfId="19251" xr:uid="{00000000-0005-0000-0000-0000234B0000}"/>
    <cellStyle name="0_man_cat 2 5 2 2 3 2" xfId="19252" xr:uid="{00000000-0005-0000-0000-0000244B0000}"/>
    <cellStyle name="0_man_cat 2 5 2 2 4" xfId="19253" xr:uid="{00000000-0005-0000-0000-0000254B0000}"/>
    <cellStyle name="0_man_cat 2 5 2 3" xfId="19254" xr:uid="{00000000-0005-0000-0000-0000264B0000}"/>
    <cellStyle name="0_man_cat 2 5 2 3 2" xfId="19255" xr:uid="{00000000-0005-0000-0000-0000274B0000}"/>
    <cellStyle name="0_man_cat 2 5 2 3 2 2" xfId="19256" xr:uid="{00000000-0005-0000-0000-0000284B0000}"/>
    <cellStyle name="0_man_cat 2 5 2 3 3" xfId="19257" xr:uid="{00000000-0005-0000-0000-0000294B0000}"/>
    <cellStyle name="0_man_cat 2 5 2 3 3 2" xfId="19258" xr:uid="{00000000-0005-0000-0000-00002A4B0000}"/>
    <cellStyle name="0_man_cat 2 5 2 3 4" xfId="19259" xr:uid="{00000000-0005-0000-0000-00002B4B0000}"/>
    <cellStyle name="0_man_cat 2 5 2 4" xfId="19260" xr:uid="{00000000-0005-0000-0000-00002C4B0000}"/>
    <cellStyle name="0_man_cat 2 5 2 4 2" xfId="19261" xr:uid="{00000000-0005-0000-0000-00002D4B0000}"/>
    <cellStyle name="0_man_cat 2 5 2 5" xfId="19262" xr:uid="{00000000-0005-0000-0000-00002E4B0000}"/>
    <cellStyle name="0_man_cat 2 5 2 5 2" xfId="19263" xr:uid="{00000000-0005-0000-0000-00002F4B0000}"/>
    <cellStyle name="0_man_cat 2 5 2 6" xfId="19264" xr:uid="{00000000-0005-0000-0000-0000304B0000}"/>
    <cellStyle name="0_man_cat 2 5 3" xfId="19265" xr:uid="{00000000-0005-0000-0000-0000314B0000}"/>
    <cellStyle name="0_man_cat 2 5 3 2" xfId="19266" xr:uid="{00000000-0005-0000-0000-0000324B0000}"/>
    <cellStyle name="0_man_cat 2 5 3 2 2" xfId="19267" xr:uid="{00000000-0005-0000-0000-0000334B0000}"/>
    <cellStyle name="0_man_cat 2 5 3 3" xfId="19268" xr:uid="{00000000-0005-0000-0000-0000344B0000}"/>
    <cellStyle name="0_man_cat 2 5 3 3 2" xfId="19269" xr:uid="{00000000-0005-0000-0000-0000354B0000}"/>
    <cellStyle name="0_man_cat 2 5 3 4" xfId="19270" xr:uid="{00000000-0005-0000-0000-0000364B0000}"/>
    <cellStyle name="0_man_cat 2 5 4" xfId="19271" xr:uid="{00000000-0005-0000-0000-0000374B0000}"/>
    <cellStyle name="0_man_cat 2 5 4 2" xfId="19272" xr:uid="{00000000-0005-0000-0000-0000384B0000}"/>
    <cellStyle name="0_man_cat 2 5 4 2 2" xfId="19273" xr:uid="{00000000-0005-0000-0000-0000394B0000}"/>
    <cellStyle name="0_man_cat 2 5 4 3" xfId="19274" xr:uid="{00000000-0005-0000-0000-00003A4B0000}"/>
    <cellStyle name="0_man_cat 2 5 4 3 2" xfId="19275" xr:uid="{00000000-0005-0000-0000-00003B4B0000}"/>
    <cellStyle name="0_man_cat 2 5 4 4" xfId="19276" xr:uid="{00000000-0005-0000-0000-00003C4B0000}"/>
    <cellStyle name="0_man_cat 2 5 5" xfId="19277" xr:uid="{00000000-0005-0000-0000-00003D4B0000}"/>
    <cellStyle name="0_man_cat 2 5 5 2" xfId="19278" xr:uid="{00000000-0005-0000-0000-00003E4B0000}"/>
    <cellStyle name="0_man_cat 2 5 5 2 2" xfId="19279" xr:uid="{00000000-0005-0000-0000-00003F4B0000}"/>
    <cellStyle name="0_man_cat 2 5 5 3" xfId="19280" xr:uid="{00000000-0005-0000-0000-0000404B0000}"/>
    <cellStyle name="0_man_cat 2 5 5 3 2" xfId="19281" xr:uid="{00000000-0005-0000-0000-0000414B0000}"/>
    <cellStyle name="0_man_cat 2 5 5 4" xfId="19282" xr:uid="{00000000-0005-0000-0000-0000424B0000}"/>
    <cellStyle name="0_man_cat 2 5 6" xfId="19283" xr:uid="{00000000-0005-0000-0000-0000434B0000}"/>
    <cellStyle name="0_man_cat 2 5 6 2" xfId="19284" xr:uid="{00000000-0005-0000-0000-0000444B0000}"/>
    <cellStyle name="0_man_cat 2 5 7" xfId="19285" xr:uid="{00000000-0005-0000-0000-0000454B0000}"/>
    <cellStyle name="0_man_cat 2 5 7 2" xfId="19286" xr:uid="{00000000-0005-0000-0000-0000464B0000}"/>
    <cellStyle name="0_man_cat 2 5 8" xfId="19287" xr:uid="{00000000-0005-0000-0000-0000474B0000}"/>
    <cellStyle name="0_man_cat 2 5 9" xfId="19288" xr:uid="{00000000-0005-0000-0000-0000484B0000}"/>
    <cellStyle name="0_man_cat 2 6" xfId="19289" xr:uid="{00000000-0005-0000-0000-0000494B0000}"/>
    <cellStyle name="0_man_cat 2 6 2" xfId="19290" xr:uid="{00000000-0005-0000-0000-00004A4B0000}"/>
    <cellStyle name="0_man_cat 2 6 2 2" xfId="19291" xr:uid="{00000000-0005-0000-0000-00004B4B0000}"/>
    <cellStyle name="0_man_cat 2 6 2 2 2" xfId="19292" xr:uid="{00000000-0005-0000-0000-00004C4B0000}"/>
    <cellStyle name="0_man_cat 2 6 2 2 2 2" xfId="19293" xr:uid="{00000000-0005-0000-0000-00004D4B0000}"/>
    <cellStyle name="0_man_cat 2 6 2 2 3" xfId="19294" xr:uid="{00000000-0005-0000-0000-00004E4B0000}"/>
    <cellStyle name="0_man_cat 2 6 2 2 3 2" xfId="19295" xr:uid="{00000000-0005-0000-0000-00004F4B0000}"/>
    <cellStyle name="0_man_cat 2 6 2 2 4" xfId="19296" xr:uid="{00000000-0005-0000-0000-0000504B0000}"/>
    <cellStyle name="0_man_cat 2 6 2 3" xfId="19297" xr:uid="{00000000-0005-0000-0000-0000514B0000}"/>
    <cellStyle name="0_man_cat 2 6 2 3 2" xfId="19298" xr:uid="{00000000-0005-0000-0000-0000524B0000}"/>
    <cellStyle name="0_man_cat 2 6 2 3 2 2" xfId="19299" xr:uid="{00000000-0005-0000-0000-0000534B0000}"/>
    <cellStyle name="0_man_cat 2 6 2 3 3" xfId="19300" xr:uid="{00000000-0005-0000-0000-0000544B0000}"/>
    <cellStyle name="0_man_cat 2 6 2 3 3 2" xfId="19301" xr:uid="{00000000-0005-0000-0000-0000554B0000}"/>
    <cellStyle name="0_man_cat 2 6 2 3 4" xfId="19302" xr:uid="{00000000-0005-0000-0000-0000564B0000}"/>
    <cellStyle name="0_man_cat 2 6 2 4" xfId="19303" xr:uid="{00000000-0005-0000-0000-0000574B0000}"/>
    <cellStyle name="0_man_cat 2 6 2 4 2" xfId="19304" xr:uid="{00000000-0005-0000-0000-0000584B0000}"/>
    <cellStyle name="0_man_cat 2 6 2 5" xfId="19305" xr:uid="{00000000-0005-0000-0000-0000594B0000}"/>
    <cellStyle name="0_man_cat 2 6 2 5 2" xfId="19306" xr:uid="{00000000-0005-0000-0000-00005A4B0000}"/>
    <cellStyle name="0_man_cat 2 6 2 6" xfId="19307" xr:uid="{00000000-0005-0000-0000-00005B4B0000}"/>
    <cellStyle name="0_man_cat 2 6 3" xfId="19308" xr:uid="{00000000-0005-0000-0000-00005C4B0000}"/>
    <cellStyle name="0_man_cat 2 6 3 2" xfId="19309" xr:uid="{00000000-0005-0000-0000-00005D4B0000}"/>
    <cellStyle name="0_man_cat 2 6 3 2 2" xfId="19310" xr:uid="{00000000-0005-0000-0000-00005E4B0000}"/>
    <cellStyle name="0_man_cat 2 6 3 3" xfId="19311" xr:uid="{00000000-0005-0000-0000-00005F4B0000}"/>
    <cellStyle name="0_man_cat 2 6 3 3 2" xfId="19312" xr:uid="{00000000-0005-0000-0000-0000604B0000}"/>
    <cellStyle name="0_man_cat 2 6 3 4" xfId="19313" xr:uid="{00000000-0005-0000-0000-0000614B0000}"/>
    <cellStyle name="0_man_cat 2 6 4" xfId="19314" xr:uid="{00000000-0005-0000-0000-0000624B0000}"/>
    <cellStyle name="0_man_cat 2 6 4 2" xfId="19315" xr:uid="{00000000-0005-0000-0000-0000634B0000}"/>
    <cellStyle name="0_man_cat 2 6 4 2 2" xfId="19316" xr:uid="{00000000-0005-0000-0000-0000644B0000}"/>
    <cellStyle name="0_man_cat 2 6 4 3" xfId="19317" xr:uid="{00000000-0005-0000-0000-0000654B0000}"/>
    <cellStyle name="0_man_cat 2 6 4 3 2" xfId="19318" xr:uid="{00000000-0005-0000-0000-0000664B0000}"/>
    <cellStyle name="0_man_cat 2 6 4 4" xfId="19319" xr:uid="{00000000-0005-0000-0000-0000674B0000}"/>
    <cellStyle name="0_man_cat 2 6 5" xfId="19320" xr:uid="{00000000-0005-0000-0000-0000684B0000}"/>
    <cellStyle name="0_man_cat 2 6 5 2" xfId="19321" xr:uid="{00000000-0005-0000-0000-0000694B0000}"/>
    <cellStyle name="0_man_cat 2 6 5 2 2" xfId="19322" xr:uid="{00000000-0005-0000-0000-00006A4B0000}"/>
    <cellStyle name="0_man_cat 2 6 5 3" xfId="19323" xr:uid="{00000000-0005-0000-0000-00006B4B0000}"/>
    <cellStyle name="0_man_cat 2 6 5 3 2" xfId="19324" xr:uid="{00000000-0005-0000-0000-00006C4B0000}"/>
    <cellStyle name="0_man_cat 2 6 5 4" xfId="19325" xr:uid="{00000000-0005-0000-0000-00006D4B0000}"/>
    <cellStyle name="0_man_cat 2 6 6" xfId="19326" xr:uid="{00000000-0005-0000-0000-00006E4B0000}"/>
    <cellStyle name="0_man_cat 2 6 6 2" xfId="19327" xr:uid="{00000000-0005-0000-0000-00006F4B0000}"/>
    <cellStyle name="0_man_cat 2 6 7" xfId="19328" xr:uid="{00000000-0005-0000-0000-0000704B0000}"/>
    <cellStyle name="0_man_cat 2 6 7 2" xfId="19329" xr:uid="{00000000-0005-0000-0000-0000714B0000}"/>
    <cellStyle name="0_man_cat 2 6 8" xfId="19330" xr:uid="{00000000-0005-0000-0000-0000724B0000}"/>
    <cellStyle name="0_man_cat 2 7" xfId="19331" xr:uid="{00000000-0005-0000-0000-0000734B0000}"/>
    <cellStyle name="0_man_cat 2 7 2" xfId="19332" xr:uid="{00000000-0005-0000-0000-0000744B0000}"/>
    <cellStyle name="0_man_cat 2 7 2 2" xfId="19333" xr:uid="{00000000-0005-0000-0000-0000754B0000}"/>
    <cellStyle name="0_man_cat 2 7 2 2 2" xfId="19334" xr:uid="{00000000-0005-0000-0000-0000764B0000}"/>
    <cellStyle name="0_man_cat 2 7 2 3" xfId="19335" xr:uid="{00000000-0005-0000-0000-0000774B0000}"/>
    <cellStyle name="0_man_cat 2 7 2 3 2" xfId="19336" xr:uid="{00000000-0005-0000-0000-0000784B0000}"/>
    <cellStyle name="0_man_cat 2 7 2 4" xfId="19337" xr:uid="{00000000-0005-0000-0000-0000794B0000}"/>
    <cellStyle name="0_man_cat 2 7 3" xfId="19338" xr:uid="{00000000-0005-0000-0000-00007A4B0000}"/>
    <cellStyle name="0_man_cat 2 7 3 2" xfId="19339" xr:uid="{00000000-0005-0000-0000-00007B4B0000}"/>
    <cellStyle name="0_man_cat 2 7 3 2 2" xfId="19340" xr:uid="{00000000-0005-0000-0000-00007C4B0000}"/>
    <cellStyle name="0_man_cat 2 7 3 3" xfId="19341" xr:uid="{00000000-0005-0000-0000-00007D4B0000}"/>
    <cellStyle name="0_man_cat 2 7 3 3 2" xfId="19342" xr:uid="{00000000-0005-0000-0000-00007E4B0000}"/>
    <cellStyle name="0_man_cat 2 7 3 4" xfId="19343" xr:uid="{00000000-0005-0000-0000-00007F4B0000}"/>
    <cellStyle name="0_man_cat 2 7 4" xfId="19344" xr:uid="{00000000-0005-0000-0000-0000804B0000}"/>
    <cellStyle name="0_man_cat 2 7 4 2" xfId="19345" xr:uid="{00000000-0005-0000-0000-0000814B0000}"/>
    <cellStyle name="0_man_cat 2 7 5" xfId="19346" xr:uid="{00000000-0005-0000-0000-0000824B0000}"/>
    <cellStyle name="0_man_cat 2 7 5 2" xfId="19347" xr:uid="{00000000-0005-0000-0000-0000834B0000}"/>
    <cellStyle name="0_man_cat 2 7 6" xfId="19348" xr:uid="{00000000-0005-0000-0000-0000844B0000}"/>
    <cellStyle name="0_man_cat 2 8" xfId="19349" xr:uid="{00000000-0005-0000-0000-0000854B0000}"/>
    <cellStyle name="0_man_cat 2 8 2" xfId="19350" xr:uid="{00000000-0005-0000-0000-0000864B0000}"/>
    <cellStyle name="0_man_cat 2 8 2 2" xfId="19351" xr:uid="{00000000-0005-0000-0000-0000874B0000}"/>
    <cellStyle name="0_man_cat 2 8 3" xfId="19352" xr:uid="{00000000-0005-0000-0000-0000884B0000}"/>
    <cellStyle name="0_man_cat 2 8 3 2" xfId="19353" xr:uid="{00000000-0005-0000-0000-0000894B0000}"/>
    <cellStyle name="0_man_cat 2 8 4" xfId="19354" xr:uid="{00000000-0005-0000-0000-00008A4B0000}"/>
    <cellStyle name="0_man_cat 2 9" xfId="19355" xr:uid="{00000000-0005-0000-0000-00008B4B0000}"/>
    <cellStyle name="0_man_cat 2 9 2" xfId="19356" xr:uid="{00000000-0005-0000-0000-00008C4B0000}"/>
    <cellStyle name="0_man_cat 2 9 2 2" xfId="19357" xr:uid="{00000000-0005-0000-0000-00008D4B0000}"/>
    <cellStyle name="0_man_cat 2 9 3" xfId="19358" xr:uid="{00000000-0005-0000-0000-00008E4B0000}"/>
    <cellStyle name="0_man_cat 2 9 3 2" xfId="19359" xr:uid="{00000000-0005-0000-0000-00008F4B0000}"/>
    <cellStyle name="0_man_cat 2 9 4" xfId="19360" xr:uid="{00000000-0005-0000-0000-0000904B0000}"/>
    <cellStyle name="0_man_cat 20" xfId="19361" xr:uid="{00000000-0005-0000-0000-0000914B0000}"/>
    <cellStyle name="0_man_cat 21" xfId="19362" xr:uid="{00000000-0005-0000-0000-0000924B0000}"/>
    <cellStyle name="0_man_cat 22" xfId="19363" xr:uid="{00000000-0005-0000-0000-0000934B0000}"/>
    <cellStyle name="0_man_cat 23" xfId="19364" xr:uid="{00000000-0005-0000-0000-0000944B0000}"/>
    <cellStyle name="0_man_cat 24" xfId="19365" xr:uid="{00000000-0005-0000-0000-0000954B0000}"/>
    <cellStyle name="0_man_cat 25" xfId="19366" xr:uid="{00000000-0005-0000-0000-0000964B0000}"/>
    <cellStyle name="0_man_cat 26" xfId="19367" xr:uid="{00000000-0005-0000-0000-0000974B0000}"/>
    <cellStyle name="0_man_cat 27" xfId="19368" xr:uid="{00000000-0005-0000-0000-0000984B0000}"/>
    <cellStyle name="0_man_cat 28" xfId="19369" xr:uid="{00000000-0005-0000-0000-0000994B0000}"/>
    <cellStyle name="0_man_cat 29" xfId="19370" xr:uid="{00000000-0005-0000-0000-00009A4B0000}"/>
    <cellStyle name="0_man_cat 3" xfId="19371" xr:uid="{00000000-0005-0000-0000-00009B4B0000}"/>
    <cellStyle name="0_man_cat 3 10" xfId="19372" xr:uid="{00000000-0005-0000-0000-00009C4B0000}"/>
    <cellStyle name="0_man_cat 3 10 2" xfId="19373" xr:uid="{00000000-0005-0000-0000-00009D4B0000}"/>
    <cellStyle name="0_man_cat 3 10 2 2" xfId="19374" xr:uid="{00000000-0005-0000-0000-00009E4B0000}"/>
    <cellStyle name="0_man_cat 3 10 3" xfId="19375" xr:uid="{00000000-0005-0000-0000-00009F4B0000}"/>
    <cellStyle name="0_man_cat 3 10 3 2" xfId="19376" xr:uid="{00000000-0005-0000-0000-0000A04B0000}"/>
    <cellStyle name="0_man_cat 3 10 4" xfId="19377" xr:uid="{00000000-0005-0000-0000-0000A14B0000}"/>
    <cellStyle name="0_man_cat 3 11" xfId="19378" xr:uid="{00000000-0005-0000-0000-0000A24B0000}"/>
    <cellStyle name="0_man_cat 3 11 2" xfId="19379" xr:uid="{00000000-0005-0000-0000-0000A34B0000}"/>
    <cellStyle name="0_man_cat 3 12" xfId="19380" xr:uid="{00000000-0005-0000-0000-0000A44B0000}"/>
    <cellStyle name="0_man_cat 3 12 2" xfId="19381" xr:uid="{00000000-0005-0000-0000-0000A54B0000}"/>
    <cellStyle name="0_man_cat 3 13" xfId="19382" xr:uid="{00000000-0005-0000-0000-0000A64B0000}"/>
    <cellStyle name="0_man_cat 3 14" xfId="19383" xr:uid="{00000000-0005-0000-0000-0000A74B0000}"/>
    <cellStyle name="0_man_cat 3 2" xfId="19384" xr:uid="{00000000-0005-0000-0000-0000A84B0000}"/>
    <cellStyle name="0_man_cat 3 2 10" xfId="19385" xr:uid="{00000000-0005-0000-0000-0000A94B0000}"/>
    <cellStyle name="0_man_cat 3 2 11" xfId="19386" xr:uid="{00000000-0005-0000-0000-0000AA4B0000}"/>
    <cellStyle name="0_man_cat 3 2 12" xfId="19387" xr:uid="{00000000-0005-0000-0000-0000AB4B0000}"/>
    <cellStyle name="0_man_cat 3 2 2" xfId="19388" xr:uid="{00000000-0005-0000-0000-0000AC4B0000}"/>
    <cellStyle name="0_man_cat 3 2 2 2" xfId="19389" xr:uid="{00000000-0005-0000-0000-0000AD4B0000}"/>
    <cellStyle name="0_man_cat 3 2 2 2 2" xfId="19390" xr:uid="{00000000-0005-0000-0000-0000AE4B0000}"/>
    <cellStyle name="0_man_cat 3 2 2 2 2 2" xfId="19391" xr:uid="{00000000-0005-0000-0000-0000AF4B0000}"/>
    <cellStyle name="0_man_cat 3 2 2 2 3" xfId="19392" xr:uid="{00000000-0005-0000-0000-0000B04B0000}"/>
    <cellStyle name="0_man_cat 3 2 2 2 3 2" xfId="19393" xr:uid="{00000000-0005-0000-0000-0000B14B0000}"/>
    <cellStyle name="0_man_cat 3 2 2 2 4" xfId="19394" xr:uid="{00000000-0005-0000-0000-0000B24B0000}"/>
    <cellStyle name="0_man_cat 3 2 2 3" xfId="19395" xr:uid="{00000000-0005-0000-0000-0000B34B0000}"/>
    <cellStyle name="0_man_cat 3 2 2 3 2" xfId="19396" xr:uid="{00000000-0005-0000-0000-0000B44B0000}"/>
    <cellStyle name="0_man_cat 3 2 2 3 2 2" xfId="19397" xr:uid="{00000000-0005-0000-0000-0000B54B0000}"/>
    <cellStyle name="0_man_cat 3 2 2 3 3" xfId="19398" xr:uid="{00000000-0005-0000-0000-0000B64B0000}"/>
    <cellStyle name="0_man_cat 3 2 2 3 3 2" xfId="19399" xr:uid="{00000000-0005-0000-0000-0000B74B0000}"/>
    <cellStyle name="0_man_cat 3 2 2 3 4" xfId="19400" xr:uid="{00000000-0005-0000-0000-0000B84B0000}"/>
    <cellStyle name="0_man_cat 3 2 2 4" xfId="19401" xr:uid="{00000000-0005-0000-0000-0000B94B0000}"/>
    <cellStyle name="0_man_cat 3 2 2 4 2" xfId="19402" xr:uid="{00000000-0005-0000-0000-0000BA4B0000}"/>
    <cellStyle name="0_man_cat 3 2 2 5" xfId="19403" xr:uid="{00000000-0005-0000-0000-0000BB4B0000}"/>
    <cellStyle name="0_man_cat 3 2 2 5 2" xfId="19404" xr:uid="{00000000-0005-0000-0000-0000BC4B0000}"/>
    <cellStyle name="0_man_cat 3 2 2 6" xfId="19405" xr:uid="{00000000-0005-0000-0000-0000BD4B0000}"/>
    <cellStyle name="0_man_cat 3 2 3" xfId="19406" xr:uid="{00000000-0005-0000-0000-0000BE4B0000}"/>
    <cellStyle name="0_man_cat 3 2 3 2" xfId="19407" xr:uid="{00000000-0005-0000-0000-0000BF4B0000}"/>
    <cellStyle name="0_man_cat 3 2 3 2 2" xfId="19408" xr:uid="{00000000-0005-0000-0000-0000C04B0000}"/>
    <cellStyle name="0_man_cat 3 2 3 3" xfId="19409" xr:uid="{00000000-0005-0000-0000-0000C14B0000}"/>
    <cellStyle name="0_man_cat 3 2 3 3 2" xfId="19410" xr:uid="{00000000-0005-0000-0000-0000C24B0000}"/>
    <cellStyle name="0_man_cat 3 2 3 4" xfId="19411" xr:uid="{00000000-0005-0000-0000-0000C34B0000}"/>
    <cellStyle name="0_man_cat 3 2 4" xfId="19412" xr:uid="{00000000-0005-0000-0000-0000C44B0000}"/>
    <cellStyle name="0_man_cat 3 2 4 2" xfId="19413" xr:uid="{00000000-0005-0000-0000-0000C54B0000}"/>
    <cellStyle name="0_man_cat 3 2 4 2 2" xfId="19414" xr:uid="{00000000-0005-0000-0000-0000C64B0000}"/>
    <cellStyle name="0_man_cat 3 2 4 3" xfId="19415" xr:uid="{00000000-0005-0000-0000-0000C74B0000}"/>
    <cellStyle name="0_man_cat 3 2 4 3 2" xfId="19416" xr:uid="{00000000-0005-0000-0000-0000C84B0000}"/>
    <cellStyle name="0_man_cat 3 2 4 4" xfId="19417" xr:uid="{00000000-0005-0000-0000-0000C94B0000}"/>
    <cellStyle name="0_man_cat 3 2 5" xfId="19418" xr:uid="{00000000-0005-0000-0000-0000CA4B0000}"/>
    <cellStyle name="0_man_cat 3 2 5 2" xfId="19419" xr:uid="{00000000-0005-0000-0000-0000CB4B0000}"/>
    <cellStyle name="0_man_cat 3 2 5 2 2" xfId="19420" xr:uid="{00000000-0005-0000-0000-0000CC4B0000}"/>
    <cellStyle name="0_man_cat 3 2 5 3" xfId="19421" xr:uid="{00000000-0005-0000-0000-0000CD4B0000}"/>
    <cellStyle name="0_man_cat 3 2 5 3 2" xfId="19422" xr:uid="{00000000-0005-0000-0000-0000CE4B0000}"/>
    <cellStyle name="0_man_cat 3 2 5 4" xfId="19423" xr:uid="{00000000-0005-0000-0000-0000CF4B0000}"/>
    <cellStyle name="0_man_cat 3 2 6" xfId="19424" xr:uid="{00000000-0005-0000-0000-0000D04B0000}"/>
    <cellStyle name="0_man_cat 3 2 6 2" xfId="19425" xr:uid="{00000000-0005-0000-0000-0000D14B0000}"/>
    <cellStyle name="0_man_cat 3 2 7" xfId="19426" xr:uid="{00000000-0005-0000-0000-0000D24B0000}"/>
    <cellStyle name="0_man_cat 3 2 7 2" xfId="19427" xr:uid="{00000000-0005-0000-0000-0000D34B0000}"/>
    <cellStyle name="0_man_cat 3 2 8" xfId="19428" xr:uid="{00000000-0005-0000-0000-0000D44B0000}"/>
    <cellStyle name="0_man_cat 3 2 9" xfId="19429" xr:uid="{00000000-0005-0000-0000-0000D54B0000}"/>
    <cellStyle name="0_man_cat 3 3" xfId="19430" xr:uid="{00000000-0005-0000-0000-0000D64B0000}"/>
    <cellStyle name="0_man_cat 3 3 2" xfId="19431" xr:uid="{00000000-0005-0000-0000-0000D74B0000}"/>
    <cellStyle name="0_man_cat 3 3 2 2" xfId="19432" xr:uid="{00000000-0005-0000-0000-0000D84B0000}"/>
    <cellStyle name="0_man_cat 3 3 2 2 2" xfId="19433" xr:uid="{00000000-0005-0000-0000-0000D94B0000}"/>
    <cellStyle name="0_man_cat 3 3 2 2 2 2" xfId="19434" xr:uid="{00000000-0005-0000-0000-0000DA4B0000}"/>
    <cellStyle name="0_man_cat 3 3 2 2 3" xfId="19435" xr:uid="{00000000-0005-0000-0000-0000DB4B0000}"/>
    <cellStyle name="0_man_cat 3 3 2 2 3 2" xfId="19436" xr:uid="{00000000-0005-0000-0000-0000DC4B0000}"/>
    <cellStyle name="0_man_cat 3 3 2 2 4" xfId="19437" xr:uid="{00000000-0005-0000-0000-0000DD4B0000}"/>
    <cellStyle name="0_man_cat 3 3 2 3" xfId="19438" xr:uid="{00000000-0005-0000-0000-0000DE4B0000}"/>
    <cellStyle name="0_man_cat 3 3 2 3 2" xfId="19439" xr:uid="{00000000-0005-0000-0000-0000DF4B0000}"/>
    <cellStyle name="0_man_cat 3 3 2 3 2 2" xfId="19440" xr:uid="{00000000-0005-0000-0000-0000E04B0000}"/>
    <cellStyle name="0_man_cat 3 3 2 3 3" xfId="19441" xr:uid="{00000000-0005-0000-0000-0000E14B0000}"/>
    <cellStyle name="0_man_cat 3 3 2 3 3 2" xfId="19442" xr:uid="{00000000-0005-0000-0000-0000E24B0000}"/>
    <cellStyle name="0_man_cat 3 3 2 3 4" xfId="19443" xr:uid="{00000000-0005-0000-0000-0000E34B0000}"/>
    <cellStyle name="0_man_cat 3 3 2 4" xfId="19444" xr:uid="{00000000-0005-0000-0000-0000E44B0000}"/>
    <cellStyle name="0_man_cat 3 3 2 4 2" xfId="19445" xr:uid="{00000000-0005-0000-0000-0000E54B0000}"/>
    <cellStyle name="0_man_cat 3 3 2 5" xfId="19446" xr:uid="{00000000-0005-0000-0000-0000E64B0000}"/>
    <cellStyle name="0_man_cat 3 3 2 5 2" xfId="19447" xr:uid="{00000000-0005-0000-0000-0000E74B0000}"/>
    <cellStyle name="0_man_cat 3 3 2 6" xfId="19448" xr:uid="{00000000-0005-0000-0000-0000E84B0000}"/>
    <cellStyle name="0_man_cat 3 3 3" xfId="19449" xr:uid="{00000000-0005-0000-0000-0000E94B0000}"/>
    <cellStyle name="0_man_cat 3 3 3 2" xfId="19450" xr:uid="{00000000-0005-0000-0000-0000EA4B0000}"/>
    <cellStyle name="0_man_cat 3 3 3 2 2" xfId="19451" xr:uid="{00000000-0005-0000-0000-0000EB4B0000}"/>
    <cellStyle name="0_man_cat 3 3 3 3" xfId="19452" xr:uid="{00000000-0005-0000-0000-0000EC4B0000}"/>
    <cellStyle name="0_man_cat 3 3 3 3 2" xfId="19453" xr:uid="{00000000-0005-0000-0000-0000ED4B0000}"/>
    <cellStyle name="0_man_cat 3 3 3 4" xfId="19454" xr:uid="{00000000-0005-0000-0000-0000EE4B0000}"/>
    <cellStyle name="0_man_cat 3 3 4" xfId="19455" xr:uid="{00000000-0005-0000-0000-0000EF4B0000}"/>
    <cellStyle name="0_man_cat 3 3 4 2" xfId="19456" xr:uid="{00000000-0005-0000-0000-0000F04B0000}"/>
    <cellStyle name="0_man_cat 3 3 4 2 2" xfId="19457" xr:uid="{00000000-0005-0000-0000-0000F14B0000}"/>
    <cellStyle name="0_man_cat 3 3 4 3" xfId="19458" xr:uid="{00000000-0005-0000-0000-0000F24B0000}"/>
    <cellStyle name="0_man_cat 3 3 4 3 2" xfId="19459" xr:uid="{00000000-0005-0000-0000-0000F34B0000}"/>
    <cellStyle name="0_man_cat 3 3 4 4" xfId="19460" xr:uid="{00000000-0005-0000-0000-0000F44B0000}"/>
    <cellStyle name="0_man_cat 3 3 5" xfId="19461" xr:uid="{00000000-0005-0000-0000-0000F54B0000}"/>
    <cellStyle name="0_man_cat 3 3 5 2" xfId="19462" xr:uid="{00000000-0005-0000-0000-0000F64B0000}"/>
    <cellStyle name="0_man_cat 3 3 5 2 2" xfId="19463" xr:uid="{00000000-0005-0000-0000-0000F74B0000}"/>
    <cellStyle name="0_man_cat 3 3 5 3" xfId="19464" xr:uid="{00000000-0005-0000-0000-0000F84B0000}"/>
    <cellStyle name="0_man_cat 3 3 5 3 2" xfId="19465" xr:uid="{00000000-0005-0000-0000-0000F94B0000}"/>
    <cellStyle name="0_man_cat 3 3 5 4" xfId="19466" xr:uid="{00000000-0005-0000-0000-0000FA4B0000}"/>
    <cellStyle name="0_man_cat 3 3 6" xfId="19467" xr:uid="{00000000-0005-0000-0000-0000FB4B0000}"/>
    <cellStyle name="0_man_cat 3 3 6 2" xfId="19468" xr:uid="{00000000-0005-0000-0000-0000FC4B0000}"/>
    <cellStyle name="0_man_cat 3 3 7" xfId="19469" xr:uid="{00000000-0005-0000-0000-0000FD4B0000}"/>
    <cellStyle name="0_man_cat 3 3 7 2" xfId="19470" xr:uid="{00000000-0005-0000-0000-0000FE4B0000}"/>
    <cellStyle name="0_man_cat 3 3 8" xfId="19471" xr:uid="{00000000-0005-0000-0000-0000FF4B0000}"/>
    <cellStyle name="0_man_cat 3 4" xfId="19472" xr:uid="{00000000-0005-0000-0000-0000004C0000}"/>
    <cellStyle name="0_man_cat 3 4 2" xfId="19473" xr:uid="{00000000-0005-0000-0000-0000014C0000}"/>
    <cellStyle name="0_man_cat 3 4 2 2" xfId="19474" xr:uid="{00000000-0005-0000-0000-0000024C0000}"/>
    <cellStyle name="0_man_cat 3 4 2 2 2" xfId="19475" xr:uid="{00000000-0005-0000-0000-0000034C0000}"/>
    <cellStyle name="0_man_cat 3 4 2 2 2 2" xfId="19476" xr:uid="{00000000-0005-0000-0000-0000044C0000}"/>
    <cellStyle name="0_man_cat 3 4 2 2 3" xfId="19477" xr:uid="{00000000-0005-0000-0000-0000054C0000}"/>
    <cellStyle name="0_man_cat 3 4 2 2 3 2" xfId="19478" xr:uid="{00000000-0005-0000-0000-0000064C0000}"/>
    <cellStyle name="0_man_cat 3 4 2 2 4" xfId="19479" xr:uid="{00000000-0005-0000-0000-0000074C0000}"/>
    <cellStyle name="0_man_cat 3 4 2 3" xfId="19480" xr:uid="{00000000-0005-0000-0000-0000084C0000}"/>
    <cellStyle name="0_man_cat 3 4 2 3 2" xfId="19481" xr:uid="{00000000-0005-0000-0000-0000094C0000}"/>
    <cellStyle name="0_man_cat 3 4 2 3 2 2" xfId="19482" xr:uid="{00000000-0005-0000-0000-00000A4C0000}"/>
    <cellStyle name="0_man_cat 3 4 2 3 3" xfId="19483" xr:uid="{00000000-0005-0000-0000-00000B4C0000}"/>
    <cellStyle name="0_man_cat 3 4 2 3 3 2" xfId="19484" xr:uid="{00000000-0005-0000-0000-00000C4C0000}"/>
    <cellStyle name="0_man_cat 3 4 2 3 4" xfId="19485" xr:uid="{00000000-0005-0000-0000-00000D4C0000}"/>
    <cellStyle name="0_man_cat 3 4 2 4" xfId="19486" xr:uid="{00000000-0005-0000-0000-00000E4C0000}"/>
    <cellStyle name="0_man_cat 3 4 2 4 2" xfId="19487" xr:uid="{00000000-0005-0000-0000-00000F4C0000}"/>
    <cellStyle name="0_man_cat 3 4 2 5" xfId="19488" xr:uid="{00000000-0005-0000-0000-0000104C0000}"/>
    <cellStyle name="0_man_cat 3 4 2 5 2" xfId="19489" xr:uid="{00000000-0005-0000-0000-0000114C0000}"/>
    <cellStyle name="0_man_cat 3 4 2 6" xfId="19490" xr:uid="{00000000-0005-0000-0000-0000124C0000}"/>
    <cellStyle name="0_man_cat 3 4 3" xfId="19491" xr:uid="{00000000-0005-0000-0000-0000134C0000}"/>
    <cellStyle name="0_man_cat 3 4 3 2" xfId="19492" xr:uid="{00000000-0005-0000-0000-0000144C0000}"/>
    <cellStyle name="0_man_cat 3 4 3 2 2" xfId="19493" xr:uid="{00000000-0005-0000-0000-0000154C0000}"/>
    <cellStyle name="0_man_cat 3 4 3 3" xfId="19494" xr:uid="{00000000-0005-0000-0000-0000164C0000}"/>
    <cellStyle name="0_man_cat 3 4 3 3 2" xfId="19495" xr:uid="{00000000-0005-0000-0000-0000174C0000}"/>
    <cellStyle name="0_man_cat 3 4 3 4" xfId="19496" xr:uid="{00000000-0005-0000-0000-0000184C0000}"/>
    <cellStyle name="0_man_cat 3 4 4" xfId="19497" xr:uid="{00000000-0005-0000-0000-0000194C0000}"/>
    <cellStyle name="0_man_cat 3 4 4 2" xfId="19498" xr:uid="{00000000-0005-0000-0000-00001A4C0000}"/>
    <cellStyle name="0_man_cat 3 4 4 2 2" xfId="19499" xr:uid="{00000000-0005-0000-0000-00001B4C0000}"/>
    <cellStyle name="0_man_cat 3 4 4 3" xfId="19500" xr:uid="{00000000-0005-0000-0000-00001C4C0000}"/>
    <cellStyle name="0_man_cat 3 4 4 3 2" xfId="19501" xr:uid="{00000000-0005-0000-0000-00001D4C0000}"/>
    <cellStyle name="0_man_cat 3 4 4 4" xfId="19502" xr:uid="{00000000-0005-0000-0000-00001E4C0000}"/>
    <cellStyle name="0_man_cat 3 4 5" xfId="19503" xr:uid="{00000000-0005-0000-0000-00001F4C0000}"/>
    <cellStyle name="0_man_cat 3 4 5 2" xfId="19504" xr:uid="{00000000-0005-0000-0000-0000204C0000}"/>
    <cellStyle name="0_man_cat 3 4 5 2 2" xfId="19505" xr:uid="{00000000-0005-0000-0000-0000214C0000}"/>
    <cellStyle name="0_man_cat 3 4 5 3" xfId="19506" xr:uid="{00000000-0005-0000-0000-0000224C0000}"/>
    <cellStyle name="0_man_cat 3 4 5 3 2" xfId="19507" xr:uid="{00000000-0005-0000-0000-0000234C0000}"/>
    <cellStyle name="0_man_cat 3 4 5 4" xfId="19508" xr:uid="{00000000-0005-0000-0000-0000244C0000}"/>
    <cellStyle name="0_man_cat 3 4 6" xfId="19509" xr:uid="{00000000-0005-0000-0000-0000254C0000}"/>
    <cellStyle name="0_man_cat 3 4 6 2" xfId="19510" xr:uid="{00000000-0005-0000-0000-0000264C0000}"/>
    <cellStyle name="0_man_cat 3 4 7" xfId="19511" xr:uid="{00000000-0005-0000-0000-0000274C0000}"/>
    <cellStyle name="0_man_cat 3 4 7 2" xfId="19512" xr:uid="{00000000-0005-0000-0000-0000284C0000}"/>
    <cellStyle name="0_man_cat 3 4 8" xfId="19513" xr:uid="{00000000-0005-0000-0000-0000294C0000}"/>
    <cellStyle name="0_man_cat 3 5" xfId="19514" xr:uid="{00000000-0005-0000-0000-00002A4C0000}"/>
    <cellStyle name="0_man_cat 3 5 2" xfId="19515" xr:uid="{00000000-0005-0000-0000-00002B4C0000}"/>
    <cellStyle name="0_man_cat 3 5 2 2" xfId="19516" xr:uid="{00000000-0005-0000-0000-00002C4C0000}"/>
    <cellStyle name="0_man_cat 3 5 2 2 2" xfId="19517" xr:uid="{00000000-0005-0000-0000-00002D4C0000}"/>
    <cellStyle name="0_man_cat 3 5 2 2 2 2" xfId="19518" xr:uid="{00000000-0005-0000-0000-00002E4C0000}"/>
    <cellStyle name="0_man_cat 3 5 2 2 3" xfId="19519" xr:uid="{00000000-0005-0000-0000-00002F4C0000}"/>
    <cellStyle name="0_man_cat 3 5 2 2 3 2" xfId="19520" xr:uid="{00000000-0005-0000-0000-0000304C0000}"/>
    <cellStyle name="0_man_cat 3 5 2 2 4" xfId="19521" xr:uid="{00000000-0005-0000-0000-0000314C0000}"/>
    <cellStyle name="0_man_cat 3 5 2 3" xfId="19522" xr:uid="{00000000-0005-0000-0000-0000324C0000}"/>
    <cellStyle name="0_man_cat 3 5 2 3 2" xfId="19523" xr:uid="{00000000-0005-0000-0000-0000334C0000}"/>
    <cellStyle name="0_man_cat 3 5 2 3 2 2" xfId="19524" xr:uid="{00000000-0005-0000-0000-0000344C0000}"/>
    <cellStyle name="0_man_cat 3 5 2 3 3" xfId="19525" xr:uid="{00000000-0005-0000-0000-0000354C0000}"/>
    <cellStyle name="0_man_cat 3 5 2 3 3 2" xfId="19526" xr:uid="{00000000-0005-0000-0000-0000364C0000}"/>
    <cellStyle name="0_man_cat 3 5 2 3 4" xfId="19527" xr:uid="{00000000-0005-0000-0000-0000374C0000}"/>
    <cellStyle name="0_man_cat 3 5 2 4" xfId="19528" xr:uid="{00000000-0005-0000-0000-0000384C0000}"/>
    <cellStyle name="0_man_cat 3 5 2 4 2" xfId="19529" xr:uid="{00000000-0005-0000-0000-0000394C0000}"/>
    <cellStyle name="0_man_cat 3 5 2 5" xfId="19530" xr:uid="{00000000-0005-0000-0000-00003A4C0000}"/>
    <cellStyle name="0_man_cat 3 5 2 5 2" xfId="19531" xr:uid="{00000000-0005-0000-0000-00003B4C0000}"/>
    <cellStyle name="0_man_cat 3 5 2 6" xfId="19532" xr:uid="{00000000-0005-0000-0000-00003C4C0000}"/>
    <cellStyle name="0_man_cat 3 5 3" xfId="19533" xr:uid="{00000000-0005-0000-0000-00003D4C0000}"/>
    <cellStyle name="0_man_cat 3 5 3 2" xfId="19534" xr:uid="{00000000-0005-0000-0000-00003E4C0000}"/>
    <cellStyle name="0_man_cat 3 5 3 2 2" xfId="19535" xr:uid="{00000000-0005-0000-0000-00003F4C0000}"/>
    <cellStyle name="0_man_cat 3 5 3 3" xfId="19536" xr:uid="{00000000-0005-0000-0000-0000404C0000}"/>
    <cellStyle name="0_man_cat 3 5 3 3 2" xfId="19537" xr:uid="{00000000-0005-0000-0000-0000414C0000}"/>
    <cellStyle name="0_man_cat 3 5 3 4" xfId="19538" xr:uid="{00000000-0005-0000-0000-0000424C0000}"/>
    <cellStyle name="0_man_cat 3 5 4" xfId="19539" xr:uid="{00000000-0005-0000-0000-0000434C0000}"/>
    <cellStyle name="0_man_cat 3 5 4 2" xfId="19540" xr:uid="{00000000-0005-0000-0000-0000444C0000}"/>
    <cellStyle name="0_man_cat 3 5 4 2 2" xfId="19541" xr:uid="{00000000-0005-0000-0000-0000454C0000}"/>
    <cellStyle name="0_man_cat 3 5 4 3" xfId="19542" xr:uid="{00000000-0005-0000-0000-0000464C0000}"/>
    <cellStyle name="0_man_cat 3 5 4 3 2" xfId="19543" xr:uid="{00000000-0005-0000-0000-0000474C0000}"/>
    <cellStyle name="0_man_cat 3 5 4 4" xfId="19544" xr:uid="{00000000-0005-0000-0000-0000484C0000}"/>
    <cellStyle name="0_man_cat 3 5 5" xfId="19545" xr:uid="{00000000-0005-0000-0000-0000494C0000}"/>
    <cellStyle name="0_man_cat 3 5 5 2" xfId="19546" xr:uid="{00000000-0005-0000-0000-00004A4C0000}"/>
    <cellStyle name="0_man_cat 3 5 5 2 2" xfId="19547" xr:uid="{00000000-0005-0000-0000-00004B4C0000}"/>
    <cellStyle name="0_man_cat 3 5 5 3" xfId="19548" xr:uid="{00000000-0005-0000-0000-00004C4C0000}"/>
    <cellStyle name="0_man_cat 3 5 5 3 2" xfId="19549" xr:uid="{00000000-0005-0000-0000-00004D4C0000}"/>
    <cellStyle name="0_man_cat 3 5 5 4" xfId="19550" xr:uid="{00000000-0005-0000-0000-00004E4C0000}"/>
    <cellStyle name="0_man_cat 3 5 6" xfId="19551" xr:uid="{00000000-0005-0000-0000-00004F4C0000}"/>
    <cellStyle name="0_man_cat 3 5 6 2" xfId="19552" xr:uid="{00000000-0005-0000-0000-0000504C0000}"/>
    <cellStyle name="0_man_cat 3 5 7" xfId="19553" xr:uid="{00000000-0005-0000-0000-0000514C0000}"/>
    <cellStyle name="0_man_cat 3 5 7 2" xfId="19554" xr:uid="{00000000-0005-0000-0000-0000524C0000}"/>
    <cellStyle name="0_man_cat 3 5 8" xfId="19555" xr:uid="{00000000-0005-0000-0000-0000534C0000}"/>
    <cellStyle name="0_man_cat 3 6" xfId="19556" xr:uid="{00000000-0005-0000-0000-0000544C0000}"/>
    <cellStyle name="0_man_cat 3 6 2" xfId="19557" xr:uid="{00000000-0005-0000-0000-0000554C0000}"/>
    <cellStyle name="0_man_cat 3 6 2 2" xfId="19558" xr:uid="{00000000-0005-0000-0000-0000564C0000}"/>
    <cellStyle name="0_man_cat 3 6 2 2 2" xfId="19559" xr:uid="{00000000-0005-0000-0000-0000574C0000}"/>
    <cellStyle name="0_man_cat 3 6 2 2 2 2" xfId="19560" xr:uid="{00000000-0005-0000-0000-0000584C0000}"/>
    <cellStyle name="0_man_cat 3 6 2 2 3" xfId="19561" xr:uid="{00000000-0005-0000-0000-0000594C0000}"/>
    <cellStyle name="0_man_cat 3 6 2 2 3 2" xfId="19562" xr:uid="{00000000-0005-0000-0000-00005A4C0000}"/>
    <cellStyle name="0_man_cat 3 6 2 2 4" xfId="19563" xr:uid="{00000000-0005-0000-0000-00005B4C0000}"/>
    <cellStyle name="0_man_cat 3 6 2 3" xfId="19564" xr:uid="{00000000-0005-0000-0000-00005C4C0000}"/>
    <cellStyle name="0_man_cat 3 6 2 3 2" xfId="19565" xr:uid="{00000000-0005-0000-0000-00005D4C0000}"/>
    <cellStyle name="0_man_cat 3 6 2 3 2 2" xfId="19566" xr:uid="{00000000-0005-0000-0000-00005E4C0000}"/>
    <cellStyle name="0_man_cat 3 6 2 3 3" xfId="19567" xr:uid="{00000000-0005-0000-0000-00005F4C0000}"/>
    <cellStyle name="0_man_cat 3 6 2 3 3 2" xfId="19568" xr:uid="{00000000-0005-0000-0000-0000604C0000}"/>
    <cellStyle name="0_man_cat 3 6 2 3 4" xfId="19569" xr:uid="{00000000-0005-0000-0000-0000614C0000}"/>
    <cellStyle name="0_man_cat 3 6 2 4" xfId="19570" xr:uid="{00000000-0005-0000-0000-0000624C0000}"/>
    <cellStyle name="0_man_cat 3 6 2 4 2" xfId="19571" xr:uid="{00000000-0005-0000-0000-0000634C0000}"/>
    <cellStyle name="0_man_cat 3 6 2 5" xfId="19572" xr:uid="{00000000-0005-0000-0000-0000644C0000}"/>
    <cellStyle name="0_man_cat 3 6 2 5 2" xfId="19573" xr:uid="{00000000-0005-0000-0000-0000654C0000}"/>
    <cellStyle name="0_man_cat 3 6 2 6" xfId="19574" xr:uid="{00000000-0005-0000-0000-0000664C0000}"/>
    <cellStyle name="0_man_cat 3 6 3" xfId="19575" xr:uid="{00000000-0005-0000-0000-0000674C0000}"/>
    <cellStyle name="0_man_cat 3 6 3 2" xfId="19576" xr:uid="{00000000-0005-0000-0000-0000684C0000}"/>
    <cellStyle name="0_man_cat 3 6 3 2 2" xfId="19577" xr:uid="{00000000-0005-0000-0000-0000694C0000}"/>
    <cellStyle name="0_man_cat 3 6 3 3" xfId="19578" xr:uid="{00000000-0005-0000-0000-00006A4C0000}"/>
    <cellStyle name="0_man_cat 3 6 3 3 2" xfId="19579" xr:uid="{00000000-0005-0000-0000-00006B4C0000}"/>
    <cellStyle name="0_man_cat 3 6 3 4" xfId="19580" xr:uid="{00000000-0005-0000-0000-00006C4C0000}"/>
    <cellStyle name="0_man_cat 3 6 4" xfId="19581" xr:uid="{00000000-0005-0000-0000-00006D4C0000}"/>
    <cellStyle name="0_man_cat 3 6 4 2" xfId="19582" xr:uid="{00000000-0005-0000-0000-00006E4C0000}"/>
    <cellStyle name="0_man_cat 3 6 4 2 2" xfId="19583" xr:uid="{00000000-0005-0000-0000-00006F4C0000}"/>
    <cellStyle name="0_man_cat 3 6 4 3" xfId="19584" xr:uid="{00000000-0005-0000-0000-0000704C0000}"/>
    <cellStyle name="0_man_cat 3 6 4 3 2" xfId="19585" xr:uid="{00000000-0005-0000-0000-0000714C0000}"/>
    <cellStyle name="0_man_cat 3 6 4 4" xfId="19586" xr:uid="{00000000-0005-0000-0000-0000724C0000}"/>
    <cellStyle name="0_man_cat 3 6 5" xfId="19587" xr:uid="{00000000-0005-0000-0000-0000734C0000}"/>
    <cellStyle name="0_man_cat 3 6 5 2" xfId="19588" xr:uid="{00000000-0005-0000-0000-0000744C0000}"/>
    <cellStyle name="0_man_cat 3 6 5 2 2" xfId="19589" xr:uid="{00000000-0005-0000-0000-0000754C0000}"/>
    <cellStyle name="0_man_cat 3 6 5 3" xfId="19590" xr:uid="{00000000-0005-0000-0000-0000764C0000}"/>
    <cellStyle name="0_man_cat 3 6 5 3 2" xfId="19591" xr:uid="{00000000-0005-0000-0000-0000774C0000}"/>
    <cellStyle name="0_man_cat 3 6 5 4" xfId="19592" xr:uid="{00000000-0005-0000-0000-0000784C0000}"/>
    <cellStyle name="0_man_cat 3 6 6" xfId="19593" xr:uid="{00000000-0005-0000-0000-0000794C0000}"/>
    <cellStyle name="0_man_cat 3 6 6 2" xfId="19594" xr:uid="{00000000-0005-0000-0000-00007A4C0000}"/>
    <cellStyle name="0_man_cat 3 6 7" xfId="19595" xr:uid="{00000000-0005-0000-0000-00007B4C0000}"/>
    <cellStyle name="0_man_cat 3 6 7 2" xfId="19596" xr:uid="{00000000-0005-0000-0000-00007C4C0000}"/>
    <cellStyle name="0_man_cat 3 6 8" xfId="19597" xr:uid="{00000000-0005-0000-0000-00007D4C0000}"/>
    <cellStyle name="0_man_cat 3 7" xfId="19598" xr:uid="{00000000-0005-0000-0000-00007E4C0000}"/>
    <cellStyle name="0_man_cat 3 7 2" xfId="19599" xr:uid="{00000000-0005-0000-0000-00007F4C0000}"/>
    <cellStyle name="0_man_cat 3 7 2 2" xfId="19600" xr:uid="{00000000-0005-0000-0000-0000804C0000}"/>
    <cellStyle name="0_man_cat 3 7 2 2 2" xfId="19601" xr:uid="{00000000-0005-0000-0000-0000814C0000}"/>
    <cellStyle name="0_man_cat 3 7 2 3" xfId="19602" xr:uid="{00000000-0005-0000-0000-0000824C0000}"/>
    <cellStyle name="0_man_cat 3 7 2 3 2" xfId="19603" xr:uid="{00000000-0005-0000-0000-0000834C0000}"/>
    <cellStyle name="0_man_cat 3 7 2 4" xfId="19604" xr:uid="{00000000-0005-0000-0000-0000844C0000}"/>
    <cellStyle name="0_man_cat 3 7 3" xfId="19605" xr:uid="{00000000-0005-0000-0000-0000854C0000}"/>
    <cellStyle name="0_man_cat 3 7 3 2" xfId="19606" xr:uid="{00000000-0005-0000-0000-0000864C0000}"/>
    <cellStyle name="0_man_cat 3 7 3 2 2" xfId="19607" xr:uid="{00000000-0005-0000-0000-0000874C0000}"/>
    <cellStyle name="0_man_cat 3 7 3 3" xfId="19608" xr:uid="{00000000-0005-0000-0000-0000884C0000}"/>
    <cellStyle name="0_man_cat 3 7 3 3 2" xfId="19609" xr:uid="{00000000-0005-0000-0000-0000894C0000}"/>
    <cellStyle name="0_man_cat 3 7 3 4" xfId="19610" xr:uid="{00000000-0005-0000-0000-00008A4C0000}"/>
    <cellStyle name="0_man_cat 3 7 4" xfId="19611" xr:uid="{00000000-0005-0000-0000-00008B4C0000}"/>
    <cellStyle name="0_man_cat 3 7 4 2" xfId="19612" xr:uid="{00000000-0005-0000-0000-00008C4C0000}"/>
    <cellStyle name="0_man_cat 3 7 5" xfId="19613" xr:uid="{00000000-0005-0000-0000-00008D4C0000}"/>
    <cellStyle name="0_man_cat 3 7 5 2" xfId="19614" xr:uid="{00000000-0005-0000-0000-00008E4C0000}"/>
    <cellStyle name="0_man_cat 3 7 6" xfId="19615" xr:uid="{00000000-0005-0000-0000-00008F4C0000}"/>
    <cellStyle name="0_man_cat 3 8" xfId="19616" xr:uid="{00000000-0005-0000-0000-0000904C0000}"/>
    <cellStyle name="0_man_cat 3 8 2" xfId="19617" xr:uid="{00000000-0005-0000-0000-0000914C0000}"/>
    <cellStyle name="0_man_cat 3 8 2 2" xfId="19618" xr:uid="{00000000-0005-0000-0000-0000924C0000}"/>
    <cellStyle name="0_man_cat 3 8 3" xfId="19619" xr:uid="{00000000-0005-0000-0000-0000934C0000}"/>
    <cellStyle name="0_man_cat 3 8 3 2" xfId="19620" xr:uid="{00000000-0005-0000-0000-0000944C0000}"/>
    <cellStyle name="0_man_cat 3 8 4" xfId="19621" xr:uid="{00000000-0005-0000-0000-0000954C0000}"/>
    <cellStyle name="0_man_cat 3 9" xfId="19622" xr:uid="{00000000-0005-0000-0000-0000964C0000}"/>
    <cellStyle name="0_man_cat 3 9 2" xfId="19623" xr:uid="{00000000-0005-0000-0000-0000974C0000}"/>
    <cellStyle name="0_man_cat 3 9 2 2" xfId="19624" xr:uid="{00000000-0005-0000-0000-0000984C0000}"/>
    <cellStyle name="0_man_cat 3 9 3" xfId="19625" xr:uid="{00000000-0005-0000-0000-0000994C0000}"/>
    <cellStyle name="0_man_cat 3 9 3 2" xfId="19626" xr:uid="{00000000-0005-0000-0000-00009A4C0000}"/>
    <cellStyle name="0_man_cat 3 9 4" xfId="19627" xr:uid="{00000000-0005-0000-0000-00009B4C0000}"/>
    <cellStyle name="0_man_cat 30" xfId="19628" xr:uid="{00000000-0005-0000-0000-00009C4C0000}"/>
    <cellStyle name="0_man_cat 31" xfId="19629" xr:uid="{00000000-0005-0000-0000-00009D4C0000}"/>
    <cellStyle name="0_man_cat 32" xfId="19630" xr:uid="{00000000-0005-0000-0000-00009E4C0000}"/>
    <cellStyle name="0_man_cat 33" xfId="19631" xr:uid="{00000000-0005-0000-0000-00009F4C0000}"/>
    <cellStyle name="0_man_cat 34" xfId="19632" xr:uid="{00000000-0005-0000-0000-0000A04C0000}"/>
    <cellStyle name="0_man_cat 35" xfId="19633" xr:uid="{00000000-0005-0000-0000-0000A14C0000}"/>
    <cellStyle name="0_man_cat 36" xfId="19634" xr:uid="{00000000-0005-0000-0000-0000A24C0000}"/>
    <cellStyle name="0_man_cat 37" xfId="19635" xr:uid="{00000000-0005-0000-0000-0000A34C0000}"/>
    <cellStyle name="0_man_cat 38" xfId="19636" xr:uid="{00000000-0005-0000-0000-0000A44C0000}"/>
    <cellStyle name="0_man_cat 39" xfId="19637" xr:uid="{00000000-0005-0000-0000-0000A54C0000}"/>
    <cellStyle name="0_man_cat 4" xfId="19638" xr:uid="{00000000-0005-0000-0000-0000A64C0000}"/>
    <cellStyle name="0_man_cat 4 10" xfId="19639" xr:uid="{00000000-0005-0000-0000-0000A74C0000}"/>
    <cellStyle name="0_man_cat 4 10 2" xfId="19640" xr:uid="{00000000-0005-0000-0000-0000A84C0000}"/>
    <cellStyle name="0_man_cat 4 10 2 2" xfId="19641" xr:uid="{00000000-0005-0000-0000-0000A94C0000}"/>
    <cellStyle name="0_man_cat 4 10 3" xfId="19642" xr:uid="{00000000-0005-0000-0000-0000AA4C0000}"/>
    <cellStyle name="0_man_cat 4 10 3 2" xfId="19643" xr:uid="{00000000-0005-0000-0000-0000AB4C0000}"/>
    <cellStyle name="0_man_cat 4 10 4" xfId="19644" xr:uid="{00000000-0005-0000-0000-0000AC4C0000}"/>
    <cellStyle name="0_man_cat 4 11" xfId="19645" xr:uid="{00000000-0005-0000-0000-0000AD4C0000}"/>
    <cellStyle name="0_man_cat 4 11 2" xfId="19646" xr:uid="{00000000-0005-0000-0000-0000AE4C0000}"/>
    <cellStyle name="0_man_cat 4 12" xfId="19647" xr:uid="{00000000-0005-0000-0000-0000AF4C0000}"/>
    <cellStyle name="0_man_cat 4 12 2" xfId="19648" xr:uid="{00000000-0005-0000-0000-0000B04C0000}"/>
    <cellStyle name="0_man_cat 4 13" xfId="19649" xr:uid="{00000000-0005-0000-0000-0000B14C0000}"/>
    <cellStyle name="0_man_cat 4 14" xfId="19650" xr:uid="{00000000-0005-0000-0000-0000B24C0000}"/>
    <cellStyle name="0_man_cat 4 2" xfId="19651" xr:uid="{00000000-0005-0000-0000-0000B34C0000}"/>
    <cellStyle name="0_man_cat 4 2 2" xfId="19652" xr:uid="{00000000-0005-0000-0000-0000B44C0000}"/>
    <cellStyle name="0_man_cat 4 2 2 2" xfId="19653" xr:uid="{00000000-0005-0000-0000-0000B54C0000}"/>
    <cellStyle name="0_man_cat 4 2 2 2 2" xfId="19654" xr:uid="{00000000-0005-0000-0000-0000B64C0000}"/>
    <cellStyle name="0_man_cat 4 2 2 2 2 2" xfId="19655" xr:uid="{00000000-0005-0000-0000-0000B74C0000}"/>
    <cellStyle name="0_man_cat 4 2 2 2 3" xfId="19656" xr:uid="{00000000-0005-0000-0000-0000B84C0000}"/>
    <cellStyle name="0_man_cat 4 2 2 2 3 2" xfId="19657" xr:uid="{00000000-0005-0000-0000-0000B94C0000}"/>
    <cellStyle name="0_man_cat 4 2 2 2 4" xfId="19658" xr:uid="{00000000-0005-0000-0000-0000BA4C0000}"/>
    <cellStyle name="0_man_cat 4 2 2 3" xfId="19659" xr:uid="{00000000-0005-0000-0000-0000BB4C0000}"/>
    <cellStyle name="0_man_cat 4 2 2 3 2" xfId="19660" xr:uid="{00000000-0005-0000-0000-0000BC4C0000}"/>
    <cellStyle name="0_man_cat 4 2 2 3 2 2" xfId="19661" xr:uid="{00000000-0005-0000-0000-0000BD4C0000}"/>
    <cellStyle name="0_man_cat 4 2 2 3 3" xfId="19662" xr:uid="{00000000-0005-0000-0000-0000BE4C0000}"/>
    <cellStyle name="0_man_cat 4 2 2 3 3 2" xfId="19663" xr:uid="{00000000-0005-0000-0000-0000BF4C0000}"/>
    <cellStyle name="0_man_cat 4 2 2 3 4" xfId="19664" xr:uid="{00000000-0005-0000-0000-0000C04C0000}"/>
    <cellStyle name="0_man_cat 4 2 2 4" xfId="19665" xr:uid="{00000000-0005-0000-0000-0000C14C0000}"/>
    <cellStyle name="0_man_cat 4 2 2 4 2" xfId="19666" xr:uid="{00000000-0005-0000-0000-0000C24C0000}"/>
    <cellStyle name="0_man_cat 4 2 2 5" xfId="19667" xr:uid="{00000000-0005-0000-0000-0000C34C0000}"/>
    <cellStyle name="0_man_cat 4 2 2 5 2" xfId="19668" xr:uid="{00000000-0005-0000-0000-0000C44C0000}"/>
    <cellStyle name="0_man_cat 4 2 2 6" xfId="19669" xr:uid="{00000000-0005-0000-0000-0000C54C0000}"/>
    <cellStyle name="0_man_cat 4 2 3" xfId="19670" xr:uid="{00000000-0005-0000-0000-0000C64C0000}"/>
    <cellStyle name="0_man_cat 4 2 3 2" xfId="19671" xr:uid="{00000000-0005-0000-0000-0000C74C0000}"/>
    <cellStyle name="0_man_cat 4 2 3 2 2" xfId="19672" xr:uid="{00000000-0005-0000-0000-0000C84C0000}"/>
    <cellStyle name="0_man_cat 4 2 3 3" xfId="19673" xr:uid="{00000000-0005-0000-0000-0000C94C0000}"/>
    <cellStyle name="0_man_cat 4 2 3 3 2" xfId="19674" xr:uid="{00000000-0005-0000-0000-0000CA4C0000}"/>
    <cellStyle name="0_man_cat 4 2 3 4" xfId="19675" xr:uid="{00000000-0005-0000-0000-0000CB4C0000}"/>
    <cellStyle name="0_man_cat 4 2 4" xfId="19676" xr:uid="{00000000-0005-0000-0000-0000CC4C0000}"/>
    <cellStyle name="0_man_cat 4 2 4 2" xfId="19677" xr:uid="{00000000-0005-0000-0000-0000CD4C0000}"/>
    <cellStyle name="0_man_cat 4 2 4 2 2" xfId="19678" xr:uid="{00000000-0005-0000-0000-0000CE4C0000}"/>
    <cellStyle name="0_man_cat 4 2 4 3" xfId="19679" xr:uid="{00000000-0005-0000-0000-0000CF4C0000}"/>
    <cellStyle name="0_man_cat 4 2 4 3 2" xfId="19680" xr:uid="{00000000-0005-0000-0000-0000D04C0000}"/>
    <cellStyle name="0_man_cat 4 2 4 4" xfId="19681" xr:uid="{00000000-0005-0000-0000-0000D14C0000}"/>
    <cellStyle name="0_man_cat 4 2 5" xfId="19682" xr:uid="{00000000-0005-0000-0000-0000D24C0000}"/>
    <cellStyle name="0_man_cat 4 2 5 2" xfId="19683" xr:uid="{00000000-0005-0000-0000-0000D34C0000}"/>
    <cellStyle name="0_man_cat 4 2 5 2 2" xfId="19684" xr:uid="{00000000-0005-0000-0000-0000D44C0000}"/>
    <cellStyle name="0_man_cat 4 2 5 3" xfId="19685" xr:uid="{00000000-0005-0000-0000-0000D54C0000}"/>
    <cellStyle name="0_man_cat 4 2 5 3 2" xfId="19686" xr:uid="{00000000-0005-0000-0000-0000D64C0000}"/>
    <cellStyle name="0_man_cat 4 2 5 4" xfId="19687" xr:uid="{00000000-0005-0000-0000-0000D74C0000}"/>
    <cellStyle name="0_man_cat 4 2 6" xfId="19688" xr:uid="{00000000-0005-0000-0000-0000D84C0000}"/>
    <cellStyle name="0_man_cat 4 2 6 2" xfId="19689" xr:uid="{00000000-0005-0000-0000-0000D94C0000}"/>
    <cellStyle name="0_man_cat 4 2 7" xfId="19690" xr:uid="{00000000-0005-0000-0000-0000DA4C0000}"/>
    <cellStyle name="0_man_cat 4 2 7 2" xfId="19691" xr:uid="{00000000-0005-0000-0000-0000DB4C0000}"/>
    <cellStyle name="0_man_cat 4 2 8" xfId="19692" xr:uid="{00000000-0005-0000-0000-0000DC4C0000}"/>
    <cellStyle name="0_man_cat 4 2 9" xfId="19693" xr:uid="{00000000-0005-0000-0000-0000DD4C0000}"/>
    <cellStyle name="0_man_cat 4 3" xfId="19694" xr:uid="{00000000-0005-0000-0000-0000DE4C0000}"/>
    <cellStyle name="0_man_cat 4 3 2" xfId="19695" xr:uid="{00000000-0005-0000-0000-0000DF4C0000}"/>
    <cellStyle name="0_man_cat 4 3 2 2" xfId="19696" xr:uid="{00000000-0005-0000-0000-0000E04C0000}"/>
    <cellStyle name="0_man_cat 4 3 2 2 2" xfId="19697" xr:uid="{00000000-0005-0000-0000-0000E14C0000}"/>
    <cellStyle name="0_man_cat 4 3 2 2 2 2" xfId="19698" xr:uid="{00000000-0005-0000-0000-0000E24C0000}"/>
    <cellStyle name="0_man_cat 4 3 2 2 3" xfId="19699" xr:uid="{00000000-0005-0000-0000-0000E34C0000}"/>
    <cellStyle name="0_man_cat 4 3 2 2 3 2" xfId="19700" xr:uid="{00000000-0005-0000-0000-0000E44C0000}"/>
    <cellStyle name="0_man_cat 4 3 2 2 4" xfId="19701" xr:uid="{00000000-0005-0000-0000-0000E54C0000}"/>
    <cellStyle name="0_man_cat 4 3 2 3" xfId="19702" xr:uid="{00000000-0005-0000-0000-0000E64C0000}"/>
    <cellStyle name="0_man_cat 4 3 2 3 2" xfId="19703" xr:uid="{00000000-0005-0000-0000-0000E74C0000}"/>
    <cellStyle name="0_man_cat 4 3 2 3 2 2" xfId="19704" xr:uid="{00000000-0005-0000-0000-0000E84C0000}"/>
    <cellStyle name="0_man_cat 4 3 2 3 3" xfId="19705" xr:uid="{00000000-0005-0000-0000-0000E94C0000}"/>
    <cellStyle name="0_man_cat 4 3 2 3 3 2" xfId="19706" xr:uid="{00000000-0005-0000-0000-0000EA4C0000}"/>
    <cellStyle name="0_man_cat 4 3 2 3 4" xfId="19707" xr:uid="{00000000-0005-0000-0000-0000EB4C0000}"/>
    <cellStyle name="0_man_cat 4 3 2 4" xfId="19708" xr:uid="{00000000-0005-0000-0000-0000EC4C0000}"/>
    <cellStyle name="0_man_cat 4 3 2 4 2" xfId="19709" xr:uid="{00000000-0005-0000-0000-0000ED4C0000}"/>
    <cellStyle name="0_man_cat 4 3 2 5" xfId="19710" xr:uid="{00000000-0005-0000-0000-0000EE4C0000}"/>
    <cellStyle name="0_man_cat 4 3 2 5 2" xfId="19711" xr:uid="{00000000-0005-0000-0000-0000EF4C0000}"/>
    <cellStyle name="0_man_cat 4 3 2 6" xfId="19712" xr:uid="{00000000-0005-0000-0000-0000F04C0000}"/>
    <cellStyle name="0_man_cat 4 3 3" xfId="19713" xr:uid="{00000000-0005-0000-0000-0000F14C0000}"/>
    <cellStyle name="0_man_cat 4 3 3 2" xfId="19714" xr:uid="{00000000-0005-0000-0000-0000F24C0000}"/>
    <cellStyle name="0_man_cat 4 3 3 2 2" xfId="19715" xr:uid="{00000000-0005-0000-0000-0000F34C0000}"/>
    <cellStyle name="0_man_cat 4 3 3 3" xfId="19716" xr:uid="{00000000-0005-0000-0000-0000F44C0000}"/>
    <cellStyle name="0_man_cat 4 3 3 3 2" xfId="19717" xr:uid="{00000000-0005-0000-0000-0000F54C0000}"/>
    <cellStyle name="0_man_cat 4 3 3 4" xfId="19718" xr:uid="{00000000-0005-0000-0000-0000F64C0000}"/>
    <cellStyle name="0_man_cat 4 3 4" xfId="19719" xr:uid="{00000000-0005-0000-0000-0000F74C0000}"/>
    <cellStyle name="0_man_cat 4 3 4 2" xfId="19720" xr:uid="{00000000-0005-0000-0000-0000F84C0000}"/>
    <cellStyle name="0_man_cat 4 3 4 2 2" xfId="19721" xr:uid="{00000000-0005-0000-0000-0000F94C0000}"/>
    <cellStyle name="0_man_cat 4 3 4 3" xfId="19722" xr:uid="{00000000-0005-0000-0000-0000FA4C0000}"/>
    <cellStyle name="0_man_cat 4 3 4 3 2" xfId="19723" xr:uid="{00000000-0005-0000-0000-0000FB4C0000}"/>
    <cellStyle name="0_man_cat 4 3 4 4" xfId="19724" xr:uid="{00000000-0005-0000-0000-0000FC4C0000}"/>
    <cellStyle name="0_man_cat 4 3 5" xfId="19725" xr:uid="{00000000-0005-0000-0000-0000FD4C0000}"/>
    <cellStyle name="0_man_cat 4 3 5 2" xfId="19726" xr:uid="{00000000-0005-0000-0000-0000FE4C0000}"/>
    <cellStyle name="0_man_cat 4 3 5 2 2" xfId="19727" xr:uid="{00000000-0005-0000-0000-0000FF4C0000}"/>
    <cellStyle name="0_man_cat 4 3 5 3" xfId="19728" xr:uid="{00000000-0005-0000-0000-0000004D0000}"/>
    <cellStyle name="0_man_cat 4 3 5 3 2" xfId="19729" xr:uid="{00000000-0005-0000-0000-0000014D0000}"/>
    <cellStyle name="0_man_cat 4 3 5 4" xfId="19730" xr:uid="{00000000-0005-0000-0000-0000024D0000}"/>
    <cellStyle name="0_man_cat 4 3 6" xfId="19731" xr:uid="{00000000-0005-0000-0000-0000034D0000}"/>
    <cellStyle name="0_man_cat 4 3 6 2" xfId="19732" xr:uid="{00000000-0005-0000-0000-0000044D0000}"/>
    <cellStyle name="0_man_cat 4 3 7" xfId="19733" xr:uid="{00000000-0005-0000-0000-0000054D0000}"/>
    <cellStyle name="0_man_cat 4 3 7 2" xfId="19734" xr:uid="{00000000-0005-0000-0000-0000064D0000}"/>
    <cellStyle name="0_man_cat 4 3 8" xfId="19735" xr:uid="{00000000-0005-0000-0000-0000074D0000}"/>
    <cellStyle name="0_man_cat 4 4" xfId="19736" xr:uid="{00000000-0005-0000-0000-0000084D0000}"/>
    <cellStyle name="0_man_cat 4 4 2" xfId="19737" xr:uid="{00000000-0005-0000-0000-0000094D0000}"/>
    <cellStyle name="0_man_cat 4 4 2 2" xfId="19738" xr:uid="{00000000-0005-0000-0000-00000A4D0000}"/>
    <cellStyle name="0_man_cat 4 4 2 2 2" xfId="19739" xr:uid="{00000000-0005-0000-0000-00000B4D0000}"/>
    <cellStyle name="0_man_cat 4 4 2 2 2 2" xfId="19740" xr:uid="{00000000-0005-0000-0000-00000C4D0000}"/>
    <cellStyle name="0_man_cat 4 4 2 2 3" xfId="19741" xr:uid="{00000000-0005-0000-0000-00000D4D0000}"/>
    <cellStyle name="0_man_cat 4 4 2 2 3 2" xfId="19742" xr:uid="{00000000-0005-0000-0000-00000E4D0000}"/>
    <cellStyle name="0_man_cat 4 4 2 2 4" xfId="19743" xr:uid="{00000000-0005-0000-0000-00000F4D0000}"/>
    <cellStyle name="0_man_cat 4 4 2 3" xfId="19744" xr:uid="{00000000-0005-0000-0000-0000104D0000}"/>
    <cellStyle name="0_man_cat 4 4 2 3 2" xfId="19745" xr:uid="{00000000-0005-0000-0000-0000114D0000}"/>
    <cellStyle name="0_man_cat 4 4 2 3 2 2" xfId="19746" xr:uid="{00000000-0005-0000-0000-0000124D0000}"/>
    <cellStyle name="0_man_cat 4 4 2 3 3" xfId="19747" xr:uid="{00000000-0005-0000-0000-0000134D0000}"/>
    <cellStyle name="0_man_cat 4 4 2 3 3 2" xfId="19748" xr:uid="{00000000-0005-0000-0000-0000144D0000}"/>
    <cellStyle name="0_man_cat 4 4 2 3 4" xfId="19749" xr:uid="{00000000-0005-0000-0000-0000154D0000}"/>
    <cellStyle name="0_man_cat 4 4 2 4" xfId="19750" xr:uid="{00000000-0005-0000-0000-0000164D0000}"/>
    <cellStyle name="0_man_cat 4 4 2 4 2" xfId="19751" xr:uid="{00000000-0005-0000-0000-0000174D0000}"/>
    <cellStyle name="0_man_cat 4 4 2 5" xfId="19752" xr:uid="{00000000-0005-0000-0000-0000184D0000}"/>
    <cellStyle name="0_man_cat 4 4 2 5 2" xfId="19753" xr:uid="{00000000-0005-0000-0000-0000194D0000}"/>
    <cellStyle name="0_man_cat 4 4 2 6" xfId="19754" xr:uid="{00000000-0005-0000-0000-00001A4D0000}"/>
    <cellStyle name="0_man_cat 4 4 3" xfId="19755" xr:uid="{00000000-0005-0000-0000-00001B4D0000}"/>
    <cellStyle name="0_man_cat 4 4 3 2" xfId="19756" xr:uid="{00000000-0005-0000-0000-00001C4D0000}"/>
    <cellStyle name="0_man_cat 4 4 3 2 2" xfId="19757" xr:uid="{00000000-0005-0000-0000-00001D4D0000}"/>
    <cellStyle name="0_man_cat 4 4 3 3" xfId="19758" xr:uid="{00000000-0005-0000-0000-00001E4D0000}"/>
    <cellStyle name="0_man_cat 4 4 3 3 2" xfId="19759" xr:uid="{00000000-0005-0000-0000-00001F4D0000}"/>
    <cellStyle name="0_man_cat 4 4 3 4" xfId="19760" xr:uid="{00000000-0005-0000-0000-0000204D0000}"/>
    <cellStyle name="0_man_cat 4 4 4" xfId="19761" xr:uid="{00000000-0005-0000-0000-0000214D0000}"/>
    <cellStyle name="0_man_cat 4 4 4 2" xfId="19762" xr:uid="{00000000-0005-0000-0000-0000224D0000}"/>
    <cellStyle name="0_man_cat 4 4 4 2 2" xfId="19763" xr:uid="{00000000-0005-0000-0000-0000234D0000}"/>
    <cellStyle name="0_man_cat 4 4 4 3" xfId="19764" xr:uid="{00000000-0005-0000-0000-0000244D0000}"/>
    <cellStyle name="0_man_cat 4 4 4 3 2" xfId="19765" xr:uid="{00000000-0005-0000-0000-0000254D0000}"/>
    <cellStyle name="0_man_cat 4 4 4 4" xfId="19766" xr:uid="{00000000-0005-0000-0000-0000264D0000}"/>
    <cellStyle name="0_man_cat 4 4 5" xfId="19767" xr:uid="{00000000-0005-0000-0000-0000274D0000}"/>
    <cellStyle name="0_man_cat 4 4 5 2" xfId="19768" xr:uid="{00000000-0005-0000-0000-0000284D0000}"/>
    <cellStyle name="0_man_cat 4 4 5 2 2" xfId="19769" xr:uid="{00000000-0005-0000-0000-0000294D0000}"/>
    <cellStyle name="0_man_cat 4 4 5 3" xfId="19770" xr:uid="{00000000-0005-0000-0000-00002A4D0000}"/>
    <cellStyle name="0_man_cat 4 4 5 3 2" xfId="19771" xr:uid="{00000000-0005-0000-0000-00002B4D0000}"/>
    <cellStyle name="0_man_cat 4 4 5 4" xfId="19772" xr:uid="{00000000-0005-0000-0000-00002C4D0000}"/>
    <cellStyle name="0_man_cat 4 4 6" xfId="19773" xr:uid="{00000000-0005-0000-0000-00002D4D0000}"/>
    <cellStyle name="0_man_cat 4 4 6 2" xfId="19774" xr:uid="{00000000-0005-0000-0000-00002E4D0000}"/>
    <cellStyle name="0_man_cat 4 4 7" xfId="19775" xr:uid="{00000000-0005-0000-0000-00002F4D0000}"/>
    <cellStyle name="0_man_cat 4 4 7 2" xfId="19776" xr:uid="{00000000-0005-0000-0000-0000304D0000}"/>
    <cellStyle name="0_man_cat 4 4 8" xfId="19777" xr:uid="{00000000-0005-0000-0000-0000314D0000}"/>
    <cellStyle name="0_man_cat 4 5" xfId="19778" xr:uid="{00000000-0005-0000-0000-0000324D0000}"/>
    <cellStyle name="0_man_cat 4 5 2" xfId="19779" xr:uid="{00000000-0005-0000-0000-0000334D0000}"/>
    <cellStyle name="0_man_cat 4 5 2 2" xfId="19780" xr:uid="{00000000-0005-0000-0000-0000344D0000}"/>
    <cellStyle name="0_man_cat 4 5 2 2 2" xfId="19781" xr:uid="{00000000-0005-0000-0000-0000354D0000}"/>
    <cellStyle name="0_man_cat 4 5 2 2 2 2" xfId="19782" xr:uid="{00000000-0005-0000-0000-0000364D0000}"/>
    <cellStyle name="0_man_cat 4 5 2 2 3" xfId="19783" xr:uid="{00000000-0005-0000-0000-0000374D0000}"/>
    <cellStyle name="0_man_cat 4 5 2 2 3 2" xfId="19784" xr:uid="{00000000-0005-0000-0000-0000384D0000}"/>
    <cellStyle name="0_man_cat 4 5 2 2 4" xfId="19785" xr:uid="{00000000-0005-0000-0000-0000394D0000}"/>
    <cellStyle name="0_man_cat 4 5 2 3" xfId="19786" xr:uid="{00000000-0005-0000-0000-00003A4D0000}"/>
    <cellStyle name="0_man_cat 4 5 2 3 2" xfId="19787" xr:uid="{00000000-0005-0000-0000-00003B4D0000}"/>
    <cellStyle name="0_man_cat 4 5 2 3 2 2" xfId="19788" xr:uid="{00000000-0005-0000-0000-00003C4D0000}"/>
    <cellStyle name="0_man_cat 4 5 2 3 3" xfId="19789" xr:uid="{00000000-0005-0000-0000-00003D4D0000}"/>
    <cellStyle name="0_man_cat 4 5 2 3 3 2" xfId="19790" xr:uid="{00000000-0005-0000-0000-00003E4D0000}"/>
    <cellStyle name="0_man_cat 4 5 2 3 4" xfId="19791" xr:uid="{00000000-0005-0000-0000-00003F4D0000}"/>
    <cellStyle name="0_man_cat 4 5 2 4" xfId="19792" xr:uid="{00000000-0005-0000-0000-0000404D0000}"/>
    <cellStyle name="0_man_cat 4 5 2 4 2" xfId="19793" xr:uid="{00000000-0005-0000-0000-0000414D0000}"/>
    <cellStyle name="0_man_cat 4 5 2 5" xfId="19794" xr:uid="{00000000-0005-0000-0000-0000424D0000}"/>
    <cellStyle name="0_man_cat 4 5 2 5 2" xfId="19795" xr:uid="{00000000-0005-0000-0000-0000434D0000}"/>
    <cellStyle name="0_man_cat 4 5 2 6" xfId="19796" xr:uid="{00000000-0005-0000-0000-0000444D0000}"/>
    <cellStyle name="0_man_cat 4 5 3" xfId="19797" xr:uid="{00000000-0005-0000-0000-0000454D0000}"/>
    <cellStyle name="0_man_cat 4 5 3 2" xfId="19798" xr:uid="{00000000-0005-0000-0000-0000464D0000}"/>
    <cellStyle name="0_man_cat 4 5 3 2 2" xfId="19799" xr:uid="{00000000-0005-0000-0000-0000474D0000}"/>
    <cellStyle name="0_man_cat 4 5 3 3" xfId="19800" xr:uid="{00000000-0005-0000-0000-0000484D0000}"/>
    <cellStyle name="0_man_cat 4 5 3 3 2" xfId="19801" xr:uid="{00000000-0005-0000-0000-0000494D0000}"/>
    <cellStyle name="0_man_cat 4 5 3 4" xfId="19802" xr:uid="{00000000-0005-0000-0000-00004A4D0000}"/>
    <cellStyle name="0_man_cat 4 5 4" xfId="19803" xr:uid="{00000000-0005-0000-0000-00004B4D0000}"/>
    <cellStyle name="0_man_cat 4 5 4 2" xfId="19804" xr:uid="{00000000-0005-0000-0000-00004C4D0000}"/>
    <cellStyle name="0_man_cat 4 5 4 2 2" xfId="19805" xr:uid="{00000000-0005-0000-0000-00004D4D0000}"/>
    <cellStyle name="0_man_cat 4 5 4 3" xfId="19806" xr:uid="{00000000-0005-0000-0000-00004E4D0000}"/>
    <cellStyle name="0_man_cat 4 5 4 3 2" xfId="19807" xr:uid="{00000000-0005-0000-0000-00004F4D0000}"/>
    <cellStyle name="0_man_cat 4 5 4 4" xfId="19808" xr:uid="{00000000-0005-0000-0000-0000504D0000}"/>
    <cellStyle name="0_man_cat 4 5 5" xfId="19809" xr:uid="{00000000-0005-0000-0000-0000514D0000}"/>
    <cellStyle name="0_man_cat 4 5 5 2" xfId="19810" xr:uid="{00000000-0005-0000-0000-0000524D0000}"/>
    <cellStyle name="0_man_cat 4 5 5 2 2" xfId="19811" xr:uid="{00000000-0005-0000-0000-0000534D0000}"/>
    <cellStyle name="0_man_cat 4 5 5 3" xfId="19812" xr:uid="{00000000-0005-0000-0000-0000544D0000}"/>
    <cellStyle name="0_man_cat 4 5 5 3 2" xfId="19813" xr:uid="{00000000-0005-0000-0000-0000554D0000}"/>
    <cellStyle name="0_man_cat 4 5 5 4" xfId="19814" xr:uid="{00000000-0005-0000-0000-0000564D0000}"/>
    <cellStyle name="0_man_cat 4 5 6" xfId="19815" xr:uid="{00000000-0005-0000-0000-0000574D0000}"/>
    <cellStyle name="0_man_cat 4 5 6 2" xfId="19816" xr:uid="{00000000-0005-0000-0000-0000584D0000}"/>
    <cellStyle name="0_man_cat 4 5 7" xfId="19817" xr:uid="{00000000-0005-0000-0000-0000594D0000}"/>
    <cellStyle name="0_man_cat 4 5 7 2" xfId="19818" xr:uid="{00000000-0005-0000-0000-00005A4D0000}"/>
    <cellStyle name="0_man_cat 4 5 8" xfId="19819" xr:uid="{00000000-0005-0000-0000-00005B4D0000}"/>
    <cellStyle name="0_man_cat 4 6" xfId="19820" xr:uid="{00000000-0005-0000-0000-00005C4D0000}"/>
    <cellStyle name="0_man_cat 4 6 2" xfId="19821" xr:uid="{00000000-0005-0000-0000-00005D4D0000}"/>
    <cellStyle name="0_man_cat 4 6 2 2" xfId="19822" xr:uid="{00000000-0005-0000-0000-00005E4D0000}"/>
    <cellStyle name="0_man_cat 4 6 2 2 2" xfId="19823" xr:uid="{00000000-0005-0000-0000-00005F4D0000}"/>
    <cellStyle name="0_man_cat 4 6 2 2 2 2" xfId="19824" xr:uid="{00000000-0005-0000-0000-0000604D0000}"/>
    <cellStyle name="0_man_cat 4 6 2 2 3" xfId="19825" xr:uid="{00000000-0005-0000-0000-0000614D0000}"/>
    <cellStyle name="0_man_cat 4 6 2 2 3 2" xfId="19826" xr:uid="{00000000-0005-0000-0000-0000624D0000}"/>
    <cellStyle name="0_man_cat 4 6 2 2 4" xfId="19827" xr:uid="{00000000-0005-0000-0000-0000634D0000}"/>
    <cellStyle name="0_man_cat 4 6 2 3" xfId="19828" xr:uid="{00000000-0005-0000-0000-0000644D0000}"/>
    <cellStyle name="0_man_cat 4 6 2 3 2" xfId="19829" xr:uid="{00000000-0005-0000-0000-0000654D0000}"/>
    <cellStyle name="0_man_cat 4 6 2 3 2 2" xfId="19830" xr:uid="{00000000-0005-0000-0000-0000664D0000}"/>
    <cellStyle name="0_man_cat 4 6 2 3 3" xfId="19831" xr:uid="{00000000-0005-0000-0000-0000674D0000}"/>
    <cellStyle name="0_man_cat 4 6 2 3 3 2" xfId="19832" xr:uid="{00000000-0005-0000-0000-0000684D0000}"/>
    <cellStyle name="0_man_cat 4 6 2 3 4" xfId="19833" xr:uid="{00000000-0005-0000-0000-0000694D0000}"/>
    <cellStyle name="0_man_cat 4 6 2 4" xfId="19834" xr:uid="{00000000-0005-0000-0000-00006A4D0000}"/>
    <cellStyle name="0_man_cat 4 6 2 4 2" xfId="19835" xr:uid="{00000000-0005-0000-0000-00006B4D0000}"/>
    <cellStyle name="0_man_cat 4 6 2 5" xfId="19836" xr:uid="{00000000-0005-0000-0000-00006C4D0000}"/>
    <cellStyle name="0_man_cat 4 6 2 5 2" xfId="19837" xr:uid="{00000000-0005-0000-0000-00006D4D0000}"/>
    <cellStyle name="0_man_cat 4 6 2 6" xfId="19838" xr:uid="{00000000-0005-0000-0000-00006E4D0000}"/>
    <cellStyle name="0_man_cat 4 6 3" xfId="19839" xr:uid="{00000000-0005-0000-0000-00006F4D0000}"/>
    <cellStyle name="0_man_cat 4 6 3 2" xfId="19840" xr:uid="{00000000-0005-0000-0000-0000704D0000}"/>
    <cellStyle name="0_man_cat 4 6 3 2 2" xfId="19841" xr:uid="{00000000-0005-0000-0000-0000714D0000}"/>
    <cellStyle name="0_man_cat 4 6 3 3" xfId="19842" xr:uid="{00000000-0005-0000-0000-0000724D0000}"/>
    <cellStyle name="0_man_cat 4 6 3 3 2" xfId="19843" xr:uid="{00000000-0005-0000-0000-0000734D0000}"/>
    <cellStyle name="0_man_cat 4 6 3 4" xfId="19844" xr:uid="{00000000-0005-0000-0000-0000744D0000}"/>
    <cellStyle name="0_man_cat 4 6 4" xfId="19845" xr:uid="{00000000-0005-0000-0000-0000754D0000}"/>
    <cellStyle name="0_man_cat 4 6 4 2" xfId="19846" xr:uid="{00000000-0005-0000-0000-0000764D0000}"/>
    <cellStyle name="0_man_cat 4 6 4 2 2" xfId="19847" xr:uid="{00000000-0005-0000-0000-0000774D0000}"/>
    <cellStyle name="0_man_cat 4 6 4 3" xfId="19848" xr:uid="{00000000-0005-0000-0000-0000784D0000}"/>
    <cellStyle name="0_man_cat 4 6 4 3 2" xfId="19849" xr:uid="{00000000-0005-0000-0000-0000794D0000}"/>
    <cellStyle name="0_man_cat 4 6 4 4" xfId="19850" xr:uid="{00000000-0005-0000-0000-00007A4D0000}"/>
    <cellStyle name="0_man_cat 4 6 5" xfId="19851" xr:uid="{00000000-0005-0000-0000-00007B4D0000}"/>
    <cellStyle name="0_man_cat 4 6 5 2" xfId="19852" xr:uid="{00000000-0005-0000-0000-00007C4D0000}"/>
    <cellStyle name="0_man_cat 4 6 5 2 2" xfId="19853" xr:uid="{00000000-0005-0000-0000-00007D4D0000}"/>
    <cellStyle name="0_man_cat 4 6 5 3" xfId="19854" xr:uid="{00000000-0005-0000-0000-00007E4D0000}"/>
    <cellStyle name="0_man_cat 4 6 5 3 2" xfId="19855" xr:uid="{00000000-0005-0000-0000-00007F4D0000}"/>
    <cellStyle name="0_man_cat 4 6 5 4" xfId="19856" xr:uid="{00000000-0005-0000-0000-0000804D0000}"/>
    <cellStyle name="0_man_cat 4 6 6" xfId="19857" xr:uid="{00000000-0005-0000-0000-0000814D0000}"/>
    <cellStyle name="0_man_cat 4 6 6 2" xfId="19858" xr:uid="{00000000-0005-0000-0000-0000824D0000}"/>
    <cellStyle name="0_man_cat 4 6 7" xfId="19859" xr:uid="{00000000-0005-0000-0000-0000834D0000}"/>
    <cellStyle name="0_man_cat 4 6 7 2" xfId="19860" xr:uid="{00000000-0005-0000-0000-0000844D0000}"/>
    <cellStyle name="0_man_cat 4 6 8" xfId="19861" xr:uid="{00000000-0005-0000-0000-0000854D0000}"/>
    <cellStyle name="0_man_cat 4 7" xfId="19862" xr:uid="{00000000-0005-0000-0000-0000864D0000}"/>
    <cellStyle name="0_man_cat 4 7 2" xfId="19863" xr:uid="{00000000-0005-0000-0000-0000874D0000}"/>
    <cellStyle name="0_man_cat 4 7 2 2" xfId="19864" xr:uid="{00000000-0005-0000-0000-0000884D0000}"/>
    <cellStyle name="0_man_cat 4 7 2 2 2" xfId="19865" xr:uid="{00000000-0005-0000-0000-0000894D0000}"/>
    <cellStyle name="0_man_cat 4 7 2 3" xfId="19866" xr:uid="{00000000-0005-0000-0000-00008A4D0000}"/>
    <cellStyle name="0_man_cat 4 7 2 3 2" xfId="19867" xr:uid="{00000000-0005-0000-0000-00008B4D0000}"/>
    <cellStyle name="0_man_cat 4 7 2 4" xfId="19868" xr:uid="{00000000-0005-0000-0000-00008C4D0000}"/>
    <cellStyle name="0_man_cat 4 7 3" xfId="19869" xr:uid="{00000000-0005-0000-0000-00008D4D0000}"/>
    <cellStyle name="0_man_cat 4 7 3 2" xfId="19870" xr:uid="{00000000-0005-0000-0000-00008E4D0000}"/>
    <cellStyle name="0_man_cat 4 7 3 2 2" xfId="19871" xr:uid="{00000000-0005-0000-0000-00008F4D0000}"/>
    <cellStyle name="0_man_cat 4 7 3 3" xfId="19872" xr:uid="{00000000-0005-0000-0000-0000904D0000}"/>
    <cellStyle name="0_man_cat 4 7 3 3 2" xfId="19873" xr:uid="{00000000-0005-0000-0000-0000914D0000}"/>
    <cellStyle name="0_man_cat 4 7 3 4" xfId="19874" xr:uid="{00000000-0005-0000-0000-0000924D0000}"/>
    <cellStyle name="0_man_cat 4 7 4" xfId="19875" xr:uid="{00000000-0005-0000-0000-0000934D0000}"/>
    <cellStyle name="0_man_cat 4 7 4 2" xfId="19876" xr:uid="{00000000-0005-0000-0000-0000944D0000}"/>
    <cellStyle name="0_man_cat 4 7 5" xfId="19877" xr:uid="{00000000-0005-0000-0000-0000954D0000}"/>
    <cellStyle name="0_man_cat 4 7 5 2" xfId="19878" xr:uid="{00000000-0005-0000-0000-0000964D0000}"/>
    <cellStyle name="0_man_cat 4 7 6" xfId="19879" xr:uid="{00000000-0005-0000-0000-0000974D0000}"/>
    <cellStyle name="0_man_cat 4 8" xfId="19880" xr:uid="{00000000-0005-0000-0000-0000984D0000}"/>
    <cellStyle name="0_man_cat 4 8 2" xfId="19881" xr:uid="{00000000-0005-0000-0000-0000994D0000}"/>
    <cellStyle name="0_man_cat 4 8 2 2" xfId="19882" xr:uid="{00000000-0005-0000-0000-00009A4D0000}"/>
    <cellStyle name="0_man_cat 4 8 3" xfId="19883" xr:uid="{00000000-0005-0000-0000-00009B4D0000}"/>
    <cellStyle name="0_man_cat 4 8 3 2" xfId="19884" xr:uid="{00000000-0005-0000-0000-00009C4D0000}"/>
    <cellStyle name="0_man_cat 4 8 4" xfId="19885" xr:uid="{00000000-0005-0000-0000-00009D4D0000}"/>
    <cellStyle name="0_man_cat 4 9" xfId="19886" xr:uid="{00000000-0005-0000-0000-00009E4D0000}"/>
    <cellStyle name="0_man_cat 4 9 2" xfId="19887" xr:uid="{00000000-0005-0000-0000-00009F4D0000}"/>
    <cellStyle name="0_man_cat 4 9 2 2" xfId="19888" xr:uid="{00000000-0005-0000-0000-0000A04D0000}"/>
    <cellStyle name="0_man_cat 4 9 3" xfId="19889" xr:uid="{00000000-0005-0000-0000-0000A14D0000}"/>
    <cellStyle name="0_man_cat 4 9 3 2" xfId="19890" xr:uid="{00000000-0005-0000-0000-0000A24D0000}"/>
    <cellStyle name="0_man_cat 4 9 4" xfId="19891" xr:uid="{00000000-0005-0000-0000-0000A34D0000}"/>
    <cellStyle name="0_man_cat 40" xfId="19892" xr:uid="{00000000-0005-0000-0000-0000A44D0000}"/>
    <cellStyle name="0_man_cat 41" xfId="19893" xr:uid="{00000000-0005-0000-0000-0000A54D0000}"/>
    <cellStyle name="0_man_cat 42" xfId="19894" xr:uid="{00000000-0005-0000-0000-0000A64D0000}"/>
    <cellStyle name="0_man_cat 43" xfId="19895" xr:uid="{00000000-0005-0000-0000-0000A74D0000}"/>
    <cellStyle name="0_man_cat 44" xfId="19896" xr:uid="{00000000-0005-0000-0000-0000A84D0000}"/>
    <cellStyle name="0_man_cat 45" xfId="19897" xr:uid="{00000000-0005-0000-0000-0000A94D0000}"/>
    <cellStyle name="0_man_cat 46" xfId="19898" xr:uid="{00000000-0005-0000-0000-0000AA4D0000}"/>
    <cellStyle name="0_man_cat 47" xfId="19899" xr:uid="{00000000-0005-0000-0000-0000AB4D0000}"/>
    <cellStyle name="0_man_cat 48" xfId="19900" xr:uid="{00000000-0005-0000-0000-0000AC4D0000}"/>
    <cellStyle name="0_man_cat 49" xfId="19901" xr:uid="{00000000-0005-0000-0000-0000AD4D0000}"/>
    <cellStyle name="0_man_cat 5" xfId="19902" xr:uid="{00000000-0005-0000-0000-0000AE4D0000}"/>
    <cellStyle name="0_man_cat 5 10" xfId="19903" xr:uid="{00000000-0005-0000-0000-0000AF4D0000}"/>
    <cellStyle name="0_man_cat 5 10 2" xfId="19904" xr:uid="{00000000-0005-0000-0000-0000B04D0000}"/>
    <cellStyle name="0_man_cat 5 10 2 2" xfId="19905" xr:uid="{00000000-0005-0000-0000-0000B14D0000}"/>
    <cellStyle name="0_man_cat 5 10 3" xfId="19906" xr:uid="{00000000-0005-0000-0000-0000B24D0000}"/>
    <cellStyle name="0_man_cat 5 10 3 2" xfId="19907" xr:uid="{00000000-0005-0000-0000-0000B34D0000}"/>
    <cellStyle name="0_man_cat 5 10 4" xfId="19908" xr:uid="{00000000-0005-0000-0000-0000B44D0000}"/>
    <cellStyle name="0_man_cat 5 11" xfId="19909" xr:uid="{00000000-0005-0000-0000-0000B54D0000}"/>
    <cellStyle name="0_man_cat 5 11 2" xfId="19910" xr:uid="{00000000-0005-0000-0000-0000B64D0000}"/>
    <cellStyle name="0_man_cat 5 12" xfId="19911" xr:uid="{00000000-0005-0000-0000-0000B74D0000}"/>
    <cellStyle name="0_man_cat 5 12 2" xfId="19912" xr:uid="{00000000-0005-0000-0000-0000B84D0000}"/>
    <cellStyle name="0_man_cat 5 13" xfId="19913" xr:uid="{00000000-0005-0000-0000-0000B94D0000}"/>
    <cellStyle name="0_man_cat 5 14" xfId="19914" xr:uid="{00000000-0005-0000-0000-0000BA4D0000}"/>
    <cellStyle name="0_man_cat 5 2" xfId="19915" xr:uid="{00000000-0005-0000-0000-0000BB4D0000}"/>
    <cellStyle name="0_man_cat 5 2 2" xfId="19916" xr:uid="{00000000-0005-0000-0000-0000BC4D0000}"/>
    <cellStyle name="0_man_cat 5 2 2 2" xfId="19917" xr:uid="{00000000-0005-0000-0000-0000BD4D0000}"/>
    <cellStyle name="0_man_cat 5 2 2 2 2" xfId="19918" xr:uid="{00000000-0005-0000-0000-0000BE4D0000}"/>
    <cellStyle name="0_man_cat 5 2 2 2 2 2" xfId="19919" xr:uid="{00000000-0005-0000-0000-0000BF4D0000}"/>
    <cellStyle name="0_man_cat 5 2 2 2 3" xfId="19920" xr:uid="{00000000-0005-0000-0000-0000C04D0000}"/>
    <cellStyle name="0_man_cat 5 2 2 2 3 2" xfId="19921" xr:uid="{00000000-0005-0000-0000-0000C14D0000}"/>
    <cellStyle name="0_man_cat 5 2 2 2 4" xfId="19922" xr:uid="{00000000-0005-0000-0000-0000C24D0000}"/>
    <cellStyle name="0_man_cat 5 2 2 3" xfId="19923" xr:uid="{00000000-0005-0000-0000-0000C34D0000}"/>
    <cellStyle name="0_man_cat 5 2 2 3 2" xfId="19924" xr:uid="{00000000-0005-0000-0000-0000C44D0000}"/>
    <cellStyle name="0_man_cat 5 2 2 3 2 2" xfId="19925" xr:uid="{00000000-0005-0000-0000-0000C54D0000}"/>
    <cellStyle name="0_man_cat 5 2 2 3 3" xfId="19926" xr:uid="{00000000-0005-0000-0000-0000C64D0000}"/>
    <cellStyle name="0_man_cat 5 2 2 3 3 2" xfId="19927" xr:uid="{00000000-0005-0000-0000-0000C74D0000}"/>
    <cellStyle name="0_man_cat 5 2 2 3 4" xfId="19928" xr:uid="{00000000-0005-0000-0000-0000C84D0000}"/>
    <cellStyle name="0_man_cat 5 2 2 4" xfId="19929" xr:uid="{00000000-0005-0000-0000-0000C94D0000}"/>
    <cellStyle name="0_man_cat 5 2 2 4 2" xfId="19930" xr:uid="{00000000-0005-0000-0000-0000CA4D0000}"/>
    <cellStyle name="0_man_cat 5 2 2 5" xfId="19931" xr:uid="{00000000-0005-0000-0000-0000CB4D0000}"/>
    <cellStyle name="0_man_cat 5 2 2 5 2" xfId="19932" xr:uid="{00000000-0005-0000-0000-0000CC4D0000}"/>
    <cellStyle name="0_man_cat 5 2 2 6" xfId="19933" xr:uid="{00000000-0005-0000-0000-0000CD4D0000}"/>
    <cellStyle name="0_man_cat 5 2 3" xfId="19934" xr:uid="{00000000-0005-0000-0000-0000CE4D0000}"/>
    <cellStyle name="0_man_cat 5 2 3 2" xfId="19935" xr:uid="{00000000-0005-0000-0000-0000CF4D0000}"/>
    <cellStyle name="0_man_cat 5 2 3 2 2" xfId="19936" xr:uid="{00000000-0005-0000-0000-0000D04D0000}"/>
    <cellStyle name="0_man_cat 5 2 3 3" xfId="19937" xr:uid="{00000000-0005-0000-0000-0000D14D0000}"/>
    <cellStyle name="0_man_cat 5 2 3 3 2" xfId="19938" xr:uid="{00000000-0005-0000-0000-0000D24D0000}"/>
    <cellStyle name="0_man_cat 5 2 3 4" xfId="19939" xr:uid="{00000000-0005-0000-0000-0000D34D0000}"/>
    <cellStyle name="0_man_cat 5 2 4" xfId="19940" xr:uid="{00000000-0005-0000-0000-0000D44D0000}"/>
    <cellStyle name="0_man_cat 5 2 4 2" xfId="19941" xr:uid="{00000000-0005-0000-0000-0000D54D0000}"/>
    <cellStyle name="0_man_cat 5 2 4 2 2" xfId="19942" xr:uid="{00000000-0005-0000-0000-0000D64D0000}"/>
    <cellStyle name="0_man_cat 5 2 4 3" xfId="19943" xr:uid="{00000000-0005-0000-0000-0000D74D0000}"/>
    <cellStyle name="0_man_cat 5 2 4 3 2" xfId="19944" xr:uid="{00000000-0005-0000-0000-0000D84D0000}"/>
    <cellStyle name="0_man_cat 5 2 4 4" xfId="19945" xr:uid="{00000000-0005-0000-0000-0000D94D0000}"/>
    <cellStyle name="0_man_cat 5 2 5" xfId="19946" xr:uid="{00000000-0005-0000-0000-0000DA4D0000}"/>
    <cellStyle name="0_man_cat 5 2 5 2" xfId="19947" xr:uid="{00000000-0005-0000-0000-0000DB4D0000}"/>
    <cellStyle name="0_man_cat 5 2 5 2 2" xfId="19948" xr:uid="{00000000-0005-0000-0000-0000DC4D0000}"/>
    <cellStyle name="0_man_cat 5 2 5 3" xfId="19949" xr:uid="{00000000-0005-0000-0000-0000DD4D0000}"/>
    <cellStyle name="0_man_cat 5 2 5 3 2" xfId="19950" xr:uid="{00000000-0005-0000-0000-0000DE4D0000}"/>
    <cellStyle name="0_man_cat 5 2 5 4" xfId="19951" xr:uid="{00000000-0005-0000-0000-0000DF4D0000}"/>
    <cellStyle name="0_man_cat 5 2 6" xfId="19952" xr:uid="{00000000-0005-0000-0000-0000E04D0000}"/>
    <cellStyle name="0_man_cat 5 2 6 2" xfId="19953" xr:uid="{00000000-0005-0000-0000-0000E14D0000}"/>
    <cellStyle name="0_man_cat 5 2 7" xfId="19954" xr:uid="{00000000-0005-0000-0000-0000E24D0000}"/>
    <cellStyle name="0_man_cat 5 2 7 2" xfId="19955" xr:uid="{00000000-0005-0000-0000-0000E34D0000}"/>
    <cellStyle name="0_man_cat 5 2 8" xfId="19956" xr:uid="{00000000-0005-0000-0000-0000E44D0000}"/>
    <cellStyle name="0_man_cat 5 3" xfId="19957" xr:uid="{00000000-0005-0000-0000-0000E54D0000}"/>
    <cellStyle name="0_man_cat 5 3 2" xfId="19958" xr:uid="{00000000-0005-0000-0000-0000E64D0000}"/>
    <cellStyle name="0_man_cat 5 3 2 2" xfId="19959" xr:uid="{00000000-0005-0000-0000-0000E74D0000}"/>
    <cellStyle name="0_man_cat 5 3 2 2 2" xfId="19960" xr:uid="{00000000-0005-0000-0000-0000E84D0000}"/>
    <cellStyle name="0_man_cat 5 3 2 2 2 2" xfId="19961" xr:uid="{00000000-0005-0000-0000-0000E94D0000}"/>
    <cellStyle name="0_man_cat 5 3 2 2 3" xfId="19962" xr:uid="{00000000-0005-0000-0000-0000EA4D0000}"/>
    <cellStyle name="0_man_cat 5 3 2 2 3 2" xfId="19963" xr:uid="{00000000-0005-0000-0000-0000EB4D0000}"/>
    <cellStyle name="0_man_cat 5 3 2 2 4" xfId="19964" xr:uid="{00000000-0005-0000-0000-0000EC4D0000}"/>
    <cellStyle name="0_man_cat 5 3 2 3" xfId="19965" xr:uid="{00000000-0005-0000-0000-0000ED4D0000}"/>
    <cellStyle name="0_man_cat 5 3 2 3 2" xfId="19966" xr:uid="{00000000-0005-0000-0000-0000EE4D0000}"/>
    <cellStyle name="0_man_cat 5 3 2 3 2 2" xfId="19967" xr:uid="{00000000-0005-0000-0000-0000EF4D0000}"/>
    <cellStyle name="0_man_cat 5 3 2 3 3" xfId="19968" xr:uid="{00000000-0005-0000-0000-0000F04D0000}"/>
    <cellStyle name="0_man_cat 5 3 2 3 3 2" xfId="19969" xr:uid="{00000000-0005-0000-0000-0000F14D0000}"/>
    <cellStyle name="0_man_cat 5 3 2 3 4" xfId="19970" xr:uid="{00000000-0005-0000-0000-0000F24D0000}"/>
    <cellStyle name="0_man_cat 5 3 2 4" xfId="19971" xr:uid="{00000000-0005-0000-0000-0000F34D0000}"/>
    <cellStyle name="0_man_cat 5 3 2 4 2" xfId="19972" xr:uid="{00000000-0005-0000-0000-0000F44D0000}"/>
    <cellStyle name="0_man_cat 5 3 2 5" xfId="19973" xr:uid="{00000000-0005-0000-0000-0000F54D0000}"/>
    <cellStyle name="0_man_cat 5 3 2 5 2" xfId="19974" xr:uid="{00000000-0005-0000-0000-0000F64D0000}"/>
    <cellStyle name="0_man_cat 5 3 2 6" xfId="19975" xr:uid="{00000000-0005-0000-0000-0000F74D0000}"/>
    <cellStyle name="0_man_cat 5 3 3" xfId="19976" xr:uid="{00000000-0005-0000-0000-0000F84D0000}"/>
    <cellStyle name="0_man_cat 5 3 3 2" xfId="19977" xr:uid="{00000000-0005-0000-0000-0000F94D0000}"/>
    <cellStyle name="0_man_cat 5 3 3 2 2" xfId="19978" xr:uid="{00000000-0005-0000-0000-0000FA4D0000}"/>
    <cellStyle name="0_man_cat 5 3 3 3" xfId="19979" xr:uid="{00000000-0005-0000-0000-0000FB4D0000}"/>
    <cellStyle name="0_man_cat 5 3 3 3 2" xfId="19980" xr:uid="{00000000-0005-0000-0000-0000FC4D0000}"/>
    <cellStyle name="0_man_cat 5 3 3 4" xfId="19981" xr:uid="{00000000-0005-0000-0000-0000FD4D0000}"/>
    <cellStyle name="0_man_cat 5 3 4" xfId="19982" xr:uid="{00000000-0005-0000-0000-0000FE4D0000}"/>
    <cellStyle name="0_man_cat 5 3 4 2" xfId="19983" xr:uid="{00000000-0005-0000-0000-0000FF4D0000}"/>
    <cellStyle name="0_man_cat 5 3 4 2 2" xfId="19984" xr:uid="{00000000-0005-0000-0000-0000004E0000}"/>
    <cellStyle name="0_man_cat 5 3 4 3" xfId="19985" xr:uid="{00000000-0005-0000-0000-0000014E0000}"/>
    <cellStyle name="0_man_cat 5 3 4 3 2" xfId="19986" xr:uid="{00000000-0005-0000-0000-0000024E0000}"/>
    <cellStyle name="0_man_cat 5 3 4 4" xfId="19987" xr:uid="{00000000-0005-0000-0000-0000034E0000}"/>
    <cellStyle name="0_man_cat 5 3 5" xfId="19988" xr:uid="{00000000-0005-0000-0000-0000044E0000}"/>
    <cellStyle name="0_man_cat 5 3 5 2" xfId="19989" xr:uid="{00000000-0005-0000-0000-0000054E0000}"/>
    <cellStyle name="0_man_cat 5 3 5 2 2" xfId="19990" xr:uid="{00000000-0005-0000-0000-0000064E0000}"/>
    <cellStyle name="0_man_cat 5 3 5 3" xfId="19991" xr:uid="{00000000-0005-0000-0000-0000074E0000}"/>
    <cellStyle name="0_man_cat 5 3 5 3 2" xfId="19992" xr:uid="{00000000-0005-0000-0000-0000084E0000}"/>
    <cellStyle name="0_man_cat 5 3 5 4" xfId="19993" xr:uid="{00000000-0005-0000-0000-0000094E0000}"/>
    <cellStyle name="0_man_cat 5 3 6" xfId="19994" xr:uid="{00000000-0005-0000-0000-00000A4E0000}"/>
    <cellStyle name="0_man_cat 5 3 6 2" xfId="19995" xr:uid="{00000000-0005-0000-0000-00000B4E0000}"/>
    <cellStyle name="0_man_cat 5 3 7" xfId="19996" xr:uid="{00000000-0005-0000-0000-00000C4E0000}"/>
    <cellStyle name="0_man_cat 5 3 7 2" xfId="19997" xr:uid="{00000000-0005-0000-0000-00000D4E0000}"/>
    <cellStyle name="0_man_cat 5 3 8" xfId="19998" xr:uid="{00000000-0005-0000-0000-00000E4E0000}"/>
    <cellStyle name="0_man_cat 5 4" xfId="19999" xr:uid="{00000000-0005-0000-0000-00000F4E0000}"/>
    <cellStyle name="0_man_cat 5 4 2" xfId="20000" xr:uid="{00000000-0005-0000-0000-0000104E0000}"/>
    <cellStyle name="0_man_cat 5 4 2 2" xfId="20001" xr:uid="{00000000-0005-0000-0000-0000114E0000}"/>
    <cellStyle name="0_man_cat 5 4 2 2 2" xfId="20002" xr:uid="{00000000-0005-0000-0000-0000124E0000}"/>
    <cellStyle name="0_man_cat 5 4 2 2 2 2" xfId="20003" xr:uid="{00000000-0005-0000-0000-0000134E0000}"/>
    <cellStyle name="0_man_cat 5 4 2 2 3" xfId="20004" xr:uid="{00000000-0005-0000-0000-0000144E0000}"/>
    <cellStyle name="0_man_cat 5 4 2 2 3 2" xfId="20005" xr:uid="{00000000-0005-0000-0000-0000154E0000}"/>
    <cellStyle name="0_man_cat 5 4 2 2 4" xfId="20006" xr:uid="{00000000-0005-0000-0000-0000164E0000}"/>
    <cellStyle name="0_man_cat 5 4 2 3" xfId="20007" xr:uid="{00000000-0005-0000-0000-0000174E0000}"/>
    <cellStyle name="0_man_cat 5 4 2 3 2" xfId="20008" xr:uid="{00000000-0005-0000-0000-0000184E0000}"/>
    <cellStyle name="0_man_cat 5 4 2 3 2 2" xfId="20009" xr:uid="{00000000-0005-0000-0000-0000194E0000}"/>
    <cellStyle name="0_man_cat 5 4 2 3 3" xfId="20010" xr:uid="{00000000-0005-0000-0000-00001A4E0000}"/>
    <cellStyle name="0_man_cat 5 4 2 3 3 2" xfId="20011" xr:uid="{00000000-0005-0000-0000-00001B4E0000}"/>
    <cellStyle name="0_man_cat 5 4 2 3 4" xfId="20012" xr:uid="{00000000-0005-0000-0000-00001C4E0000}"/>
    <cellStyle name="0_man_cat 5 4 2 4" xfId="20013" xr:uid="{00000000-0005-0000-0000-00001D4E0000}"/>
    <cellStyle name="0_man_cat 5 4 2 4 2" xfId="20014" xr:uid="{00000000-0005-0000-0000-00001E4E0000}"/>
    <cellStyle name="0_man_cat 5 4 2 5" xfId="20015" xr:uid="{00000000-0005-0000-0000-00001F4E0000}"/>
    <cellStyle name="0_man_cat 5 4 2 5 2" xfId="20016" xr:uid="{00000000-0005-0000-0000-0000204E0000}"/>
    <cellStyle name="0_man_cat 5 4 2 6" xfId="20017" xr:uid="{00000000-0005-0000-0000-0000214E0000}"/>
    <cellStyle name="0_man_cat 5 4 3" xfId="20018" xr:uid="{00000000-0005-0000-0000-0000224E0000}"/>
    <cellStyle name="0_man_cat 5 4 3 2" xfId="20019" xr:uid="{00000000-0005-0000-0000-0000234E0000}"/>
    <cellStyle name="0_man_cat 5 4 3 2 2" xfId="20020" xr:uid="{00000000-0005-0000-0000-0000244E0000}"/>
    <cellStyle name="0_man_cat 5 4 3 3" xfId="20021" xr:uid="{00000000-0005-0000-0000-0000254E0000}"/>
    <cellStyle name="0_man_cat 5 4 3 3 2" xfId="20022" xr:uid="{00000000-0005-0000-0000-0000264E0000}"/>
    <cellStyle name="0_man_cat 5 4 3 4" xfId="20023" xr:uid="{00000000-0005-0000-0000-0000274E0000}"/>
    <cellStyle name="0_man_cat 5 4 4" xfId="20024" xr:uid="{00000000-0005-0000-0000-0000284E0000}"/>
    <cellStyle name="0_man_cat 5 4 4 2" xfId="20025" xr:uid="{00000000-0005-0000-0000-0000294E0000}"/>
    <cellStyle name="0_man_cat 5 4 4 2 2" xfId="20026" xr:uid="{00000000-0005-0000-0000-00002A4E0000}"/>
    <cellStyle name="0_man_cat 5 4 4 3" xfId="20027" xr:uid="{00000000-0005-0000-0000-00002B4E0000}"/>
    <cellStyle name="0_man_cat 5 4 4 3 2" xfId="20028" xr:uid="{00000000-0005-0000-0000-00002C4E0000}"/>
    <cellStyle name="0_man_cat 5 4 4 4" xfId="20029" xr:uid="{00000000-0005-0000-0000-00002D4E0000}"/>
    <cellStyle name="0_man_cat 5 4 5" xfId="20030" xr:uid="{00000000-0005-0000-0000-00002E4E0000}"/>
    <cellStyle name="0_man_cat 5 4 5 2" xfId="20031" xr:uid="{00000000-0005-0000-0000-00002F4E0000}"/>
    <cellStyle name="0_man_cat 5 4 5 2 2" xfId="20032" xr:uid="{00000000-0005-0000-0000-0000304E0000}"/>
    <cellStyle name="0_man_cat 5 4 5 3" xfId="20033" xr:uid="{00000000-0005-0000-0000-0000314E0000}"/>
    <cellStyle name="0_man_cat 5 4 5 3 2" xfId="20034" xr:uid="{00000000-0005-0000-0000-0000324E0000}"/>
    <cellStyle name="0_man_cat 5 4 5 4" xfId="20035" xr:uid="{00000000-0005-0000-0000-0000334E0000}"/>
    <cellStyle name="0_man_cat 5 4 6" xfId="20036" xr:uid="{00000000-0005-0000-0000-0000344E0000}"/>
    <cellStyle name="0_man_cat 5 4 6 2" xfId="20037" xr:uid="{00000000-0005-0000-0000-0000354E0000}"/>
    <cellStyle name="0_man_cat 5 4 7" xfId="20038" xr:uid="{00000000-0005-0000-0000-0000364E0000}"/>
    <cellStyle name="0_man_cat 5 4 7 2" xfId="20039" xr:uid="{00000000-0005-0000-0000-0000374E0000}"/>
    <cellStyle name="0_man_cat 5 4 8" xfId="20040" xr:uid="{00000000-0005-0000-0000-0000384E0000}"/>
    <cellStyle name="0_man_cat 5 5" xfId="20041" xr:uid="{00000000-0005-0000-0000-0000394E0000}"/>
    <cellStyle name="0_man_cat 5 5 2" xfId="20042" xr:uid="{00000000-0005-0000-0000-00003A4E0000}"/>
    <cellStyle name="0_man_cat 5 5 2 2" xfId="20043" xr:uid="{00000000-0005-0000-0000-00003B4E0000}"/>
    <cellStyle name="0_man_cat 5 5 2 2 2" xfId="20044" xr:uid="{00000000-0005-0000-0000-00003C4E0000}"/>
    <cellStyle name="0_man_cat 5 5 2 2 2 2" xfId="20045" xr:uid="{00000000-0005-0000-0000-00003D4E0000}"/>
    <cellStyle name="0_man_cat 5 5 2 2 3" xfId="20046" xr:uid="{00000000-0005-0000-0000-00003E4E0000}"/>
    <cellStyle name="0_man_cat 5 5 2 2 3 2" xfId="20047" xr:uid="{00000000-0005-0000-0000-00003F4E0000}"/>
    <cellStyle name="0_man_cat 5 5 2 2 4" xfId="20048" xr:uid="{00000000-0005-0000-0000-0000404E0000}"/>
    <cellStyle name="0_man_cat 5 5 2 3" xfId="20049" xr:uid="{00000000-0005-0000-0000-0000414E0000}"/>
    <cellStyle name="0_man_cat 5 5 2 3 2" xfId="20050" xr:uid="{00000000-0005-0000-0000-0000424E0000}"/>
    <cellStyle name="0_man_cat 5 5 2 3 2 2" xfId="20051" xr:uid="{00000000-0005-0000-0000-0000434E0000}"/>
    <cellStyle name="0_man_cat 5 5 2 3 3" xfId="20052" xr:uid="{00000000-0005-0000-0000-0000444E0000}"/>
    <cellStyle name="0_man_cat 5 5 2 3 3 2" xfId="20053" xr:uid="{00000000-0005-0000-0000-0000454E0000}"/>
    <cellStyle name="0_man_cat 5 5 2 3 4" xfId="20054" xr:uid="{00000000-0005-0000-0000-0000464E0000}"/>
    <cellStyle name="0_man_cat 5 5 2 4" xfId="20055" xr:uid="{00000000-0005-0000-0000-0000474E0000}"/>
    <cellStyle name="0_man_cat 5 5 2 4 2" xfId="20056" xr:uid="{00000000-0005-0000-0000-0000484E0000}"/>
    <cellStyle name="0_man_cat 5 5 2 5" xfId="20057" xr:uid="{00000000-0005-0000-0000-0000494E0000}"/>
    <cellStyle name="0_man_cat 5 5 2 5 2" xfId="20058" xr:uid="{00000000-0005-0000-0000-00004A4E0000}"/>
    <cellStyle name="0_man_cat 5 5 2 6" xfId="20059" xr:uid="{00000000-0005-0000-0000-00004B4E0000}"/>
    <cellStyle name="0_man_cat 5 5 3" xfId="20060" xr:uid="{00000000-0005-0000-0000-00004C4E0000}"/>
    <cellStyle name="0_man_cat 5 5 3 2" xfId="20061" xr:uid="{00000000-0005-0000-0000-00004D4E0000}"/>
    <cellStyle name="0_man_cat 5 5 3 2 2" xfId="20062" xr:uid="{00000000-0005-0000-0000-00004E4E0000}"/>
    <cellStyle name="0_man_cat 5 5 3 3" xfId="20063" xr:uid="{00000000-0005-0000-0000-00004F4E0000}"/>
    <cellStyle name="0_man_cat 5 5 3 3 2" xfId="20064" xr:uid="{00000000-0005-0000-0000-0000504E0000}"/>
    <cellStyle name="0_man_cat 5 5 3 4" xfId="20065" xr:uid="{00000000-0005-0000-0000-0000514E0000}"/>
    <cellStyle name="0_man_cat 5 5 4" xfId="20066" xr:uid="{00000000-0005-0000-0000-0000524E0000}"/>
    <cellStyle name="0_man_cat 5 5 4 2" xfId="20067" xr:uid="{00000000-0005-0000-0000-0000534E0000}"/>
    <cellStyle name="0_man_cat 5 5 4 2 2" xfId="20068" xr:uid="{00000000-0005-0000-0000-0000544E0000}"/>
    <cellStyle name="0_man_cat 5 5 4 3" xfId="20069" xr:uid="{00000000-0005-0000-0000-0000554E0000}"/>
    <cellStyle name="0_man_cat 5 5 4 3 2" xfId="20070" xr:uid="{00000000-0005-0000-0000-0000564E0000}"/>
    <cellStyle name="0_man_cat 5 5 4 4" xfId="20071" xr:uid="{00000000-0005-0000-0000-0000574E0000}"/>
    <cellStyle name="0_man_cat 5 5 5" xfId="20072" xr:uid="{00000000-0005-0000-0000-0000584E0000}"/>
    <cellStyle name="0_man_cat 5 5 5 2" xfId="20073" xr:uid="{00000000-0005-0000-0000-0000594E0000}"/>
    <cellStyle name="0_man_cat 5 5 5 2 2" xfId="20074" xr:uid="{00000000-0005-0000-0000-00005A4E0000}"/>
    <cellStyle name="0_man_cat 5 5 5 3" xfId="20075" xr:uid="{00000000-0005-0000-0000-00005B4E0000}"/>
    <cellStyle name="0_man_cat 5 5 5 3 2" xfId="20076" xr:uid="{00000000-0005-0000-0000-00005C4E0000}"/>
    <cellStyle name="0_man_cat 5 5 5 4" xfId="20077" xr:uid="{00000000-0005-0000-0000-00005D4E0000}"/>
    <cellStyle name="0_man_cat 5 5 6" xfId="20078" xr:uid="{00000000-0005-0000-0000-00005E4E0000}"/>
    <cellStyle name="0_man_cat 5 5 6 2" xfId="20079" xr:uid="{00000000-0005-0000-0000-00005F4E0000}"/>
    <cellStyle name="0_man_cat 5 5 7" xfId="20080" xr:uid="{00000000-0005-0000-0000-0000604E0000}"/>
    <cellStyle name="0_man_cat 5 5 7 2" xfId="20081" xr:uid="{00000000-0005-0000-0000-0000614E0000}"/>
    <cellStyle name="0_man_cat 5 5 8" xfId="20082" xr:uid="{00000000-0005-0000-0000-0000624E0000}"/>
    <cellStyle name="0_man_cat 5 6" xfId="20083" xr:uid="{00000000-0005-0000-0000-0000634E0000}"/>
    <cellStyle name="0_man_cat 5 6 2" xfId="20084" xr:uid="{00000000-0005-0000-0000-0000644E0000}"/>
    <cellStyle name="0_man_cat 5 6 2 2" xfId="20085" xr:uid="{00000000-0005-0000-0000-0000654E0000}"/>
    <cellStyle name="0_man_cat 5 6 2 2 2" xfId="20086" xr:uid="{00000000-0005-0000-0000-0000664E0000}"/>
    <cellStyle name="0_man_cat 5 6 2 2 2 2" xfId="20087" xr:uid="{00000000-0005-0000-0000-0000674E0000}"/>
    <cellStyle name="0_man_cat 5 6 2 2 3" xfId="20088" xr:uid="{00000000-0005-0000-0000-0000684E0000}"/>
    <cellStyle name="0_man_cat 5 6 2 2 3 2" xfId="20089" xr:uid="{00000000-0005-0000-0000-0000694E0000}"/>
    <cellStyle name="0_man_cat 5 6 2 2 4" xfId="20090" xr:uid="{00000000-0005-0000-0000-00006A4E0000}"/>
    <cellStyle name="0_man_cat 5 6 2 3" xfId="20091" xr:uid="{00000000-0005-0000-0000-00006B4E0000}"/>
    <cellStyle name="0_man_cat 5 6 2 3 2" xfId="20092" xr:uid="{00000000-0005-0000-0000-00006C4E0000}"/>
    <cellStyle name="0_man_cat 5 6 2 3 2 2" xfId="20093" xr:uid="{00000000-0005-0000-0000-00006D4E0000}"/>
    <cellStyle name="0_man_cat 5 6 2 3 3" xfId="20094" xr:uid="{00000000-0005-0000-0000-00006E4E0000}"/>
    <cellStyle name="0_man_cat 5 6 2 3 3 2" xfId="20095" xr:uid="{00000000-0005-0000-0000-00006F4E0000}"/>
    <cellStyle name="0_man_cat 5 6 2 3 4" xfId="20096" xr:uid="{00000000-0005-0000-0000-0000704E0000}"/>
    <cellStyle name="0_man_cat 5 6 2 4" xfId="20097" xr:uid="{00000000-0005-0000-0000-0000714E0000}"/>
    <cellStyle name="0_man_cat 5 6 2 4 2" xfId="20098" xr:uid="{00000000-0005-0000-0000-0000724E0000}"/>
    <cellStyle name="0_man_cat 5 6 2 5" xfId="20099" xr:uid="{00000000-0005-0000-0000-0000734E0000}"/>
    <cellStyle name="0_man_cat 5 6 2 5 2" xfId="20100" xr:uid="{00000000-0005-0000-0000-0000744E0000}"/>
    <cellStyle name="0_man_cat 5 6 2 6" xfId="20101" xr:uid="{00000000-0005-0000-0000-0000754E0000}"/>
    <cellStyle name="0_man_cat 5 6 3" xfId="20102" xr:uid="{00000000-0005-0000-0000-0000764E0000}"/>
    <cellStyle name="0_man_cat 5 6 3 2" xfId="20103" xr:uid="{00000000-0005-0000-0000-0000774E0000}"/>
    <cellStyle name="0_man_cat 5 6 3 2 2" xfId="20104" xr:uid="{00000000-0005-0000-0000-0000784E0000}"/>
    <cellStyle name="0_man_cat 5 6 3 3" xfId="20105" xr:uid="{00000000-0005-0000-0000-0000794E0000}"/>
    <cellStyle name="0_man_cat 5 6 3 3 2" xfId="20106" xr:uid="{00000000-0005-0000-0000-00007A4E0000}"/>
    <cellStyle name="0_man_cat 5 6 3 4" xfId="20107" xr:uid="{00000000-0005-0000-0000-00007B4E0000}"/>
    <cellStyle name="0_man_cat 5 6 4" xfId="20108" xr:uid="{00000000-0005-0000-0000-00007C4E0000}"/>
    <cellStyle name="0_man_cat 5 6 4 2" xfId="20109" xr:uid="{00000000-0005-0000-0000-00007D4E0000}"/>
    <cellStyle name="0_man_cat 5 6 4 2 2" xfId="20110" xr:uid="{00000000-0005-0000-0000-00007E4E0000}"/>
    <cellStyle name="0_man_cat 5 6 4 3" xfId="20111" xr:uid="{00000000-0005-0000-0000-00007F4E0000}"/>
    <cellStyle name="0_man_cat 5 6 4 3 2" xfId="20112" xr:uid="{00000000-0005-0000-0000-0000804E0000}"/>
    <cellStyle name="0_man_cat 5 6 4 4" xfId="20113" xr:uid="{00000000-0005-0000-0000-0000814E0000}"/>
    <cellStyle name="0_man_cat 5 6 5" xfId="20114" xr:uid="{00000000-0005-0000-0000-0000824E0000}"/>
    <cellStyle name="0_man_cat 5 6 5 2" xfId="20115" xr:uid="{00000000-0005-0000-0000-0000834E0000}"/>
    <cellStyle name="0_man_cat 5 6 5 2 2" xfId="20116" xr:uid="{00000000-0005-0000-0000-0000844E0000}"/>
    <cellStyle name="0_man_cat 5 6 5 3" xfId="20117" xr:uid="{00000000-0005-0000-0000-0000854E0000}"/>
    <cellStyle name="0_man_cat 5 6 5 3 2" xfId="20118" xr:uid="{00000000-0005-0000-0000-0000864E0000}"/>
    <cellStyle name="0_man_cat 5 6 5 4" xfId="20119" xr:uid="{00000000-0005-0000-0000-0000874E0000}"/>
    <cellStyle name="0_man_cat 5 6 6" xfId="20120" xr:uid="{00000000-0005-0000-0000-0000884E0000}"/>
    <cellStyle name="0_man_cat 5 6 6 2" xfId="20121" xr:uid="{00000000-0005-0000-0000-0000894E0000}"/>
    <cellStyle name="0_man_cat 5 6 7" xfId="20122" xr:uid="{00000000-0005-0000-0000-00008A4E0000}"/>
    <cellStyle name="0_man_cat 5 6 7 2" xfId="20123" xr:uid="{00000000-0005-0000-0000-00008B4E0000}"/>
    <cellStyle name="0_man_cat 5 6 8" xfId="20124" xr:uid="{00000000-0005-0000-0000-00008C4E0000}"/>
    <cellStyle name="0_man_cat 5 7" xfId="20125" xr:uid="{00000000-0005-0000-0000-00008D4E0000}"/>
    <cellStyle name="0_man_cat 5 7 2" xfId="20126" xr:uid="{00000000-0005-0000-0000-00008E4E0000}"/>
    <cellStyle name="0_man_cat 5 7 2 2" xfId="20127" xr:uid="{00000000-0005-0000-0000-00008F4E0000}"/>
    <cellStyle name="0_man_cat 5 7 2 2 2" xfId="20128" xr:uid="{00000000-0005-0000-0000-0000904E0000}"/>
    <cellStyle name="0_man_cat 5 7 2 3" xfId="20129" xr:uid="{00000000-0005-0000-0000-0000914E0000}"/>
    <cellStyle name="0_man_cat 5 7 2 3 2" xfId="20130" xr:uid="{00000000-0005-0000-0000-0000924E0000}"/>
    <cellStyle name="0_man_cat 5 7 2 4" xfId="20131" xr:uid="{00000000-0005-0000-0000-0000934E0000}"/>
    <cellStyle name="0_man_cat 5 7 3" xfId="20132" xr:uid="{00000000-0005-0000-0000-0000944E0000}"/>
    <cellStyle name="0_man_cat 5 7 3 2" xfId="20133" xr:uid="{00000000-0005-0000-0000-0000954E0000}"/>
    <cellStyle name="0_man_cat 5 7 3 2 2" xfId="20134" xr:uid="{00000000-0005-0000-0000-0000964E0000}"/>
    <cellStyle name="0_man_cat 5 7 3 3" xfId="20135" xr:uid="{00000000-0005-0000-0000-0000974E0000}"/>
    <cellStyle name="0_man_cat 5 7 3 3 2" xfId="20136" xr:uid="{00000000-0005-0000-0000-0000984E0000}"/>
    <cellStyle name="0_man_cat 5 7 3 4" xfId="20137" xr:uid="{00000000-0005-0000-0000-0000994E0000}"/>
    <cellStyle name="0_man_cat 5 7 4" xfId="20138" xr:uid="{00000000-0005-0000-0000-00009A4E0000}"/>
    <cellStyle name="0_man_cat 5 7 4 2" xfId="20139" xr:uid="{00000000-0005-0000-0000-00009B4E0000}"/>
    <cellStyle name="0_man_cat 5 7 5" xfId="20140" xr:uid="{00000000-0005-0000-0000-00009C4E0000}"/>
    <cellStyle name="0_man_cat 5 7 5 2" xfId="20141" xr:uid="{00000000-0005-0000-0000-00009D4E0000}"/>
    <cellStyle name="0_man_cat 5 7 6" xfId="20142" xr:uid="{00000000-0005-0000-0000-00009E4E0000}"/>
    <cellStyle name="0_man_cat 5 8" xfId="20143" xr:uid="{00000000-0005-0000-0000-00009F4E0000}"/>
    <cellStyle name="0_man_cat 5 8 2" xfId="20144" xr:uid="{00000000-0005-0000-0000-0000A04E0000}"/>
    <cellStyle name="0_man_cat 5 8 2 2" xfId="20145" xr:uid="{00000000-0005-0000-0000-0000A14E0000}"/>
    <cellStyle name="0_man_cat 5 8 3" xfId="20146" xr:uid="{00000000-0005-0000-0000-0000A24E0000}"/>
    <cellStyle name="0_man_cat 5 8 3 2" xfId="20147" xr:uid="{00000000-0005-0000-0000-0000A34E0000}"/>
    <cellStyle name="0_man_cat 5 8 4" xfId="20148" xr:uid="{00000000-0005-0000-0000-0000A44E0000}"/>
    <cellStyle name="0_man_cat 5 9" xfId="20149" xr:uid="{00000000-0005-0000-0000-0000A54E0000}"/>
    <cellStyle name="0_man_cat 5 9 2" xfId="20150" xr:uid="{00000000-0005-0000-0000-0000A64E0000}"/>
    <cellStyle name="0_man_cat 5 9 2 2" xfId="20151" xr:uid="{00000000-0005-0000-0000-0000A74E0000}"/>
    <cellStyle name="0_man_cat 5 9 3" xfId="20152" xr:uid="{00000000-0005-0000-0000-0000A84E0000}"/>
    <cellStyle name="0_man_cat 5 9 3 2" xfId="20153" xr:uid="{00000000-0005-0000-0000-0000A94E0000}"/>
    <cellStyle name="0_man_cat 5 9 4" xfId="20154" xr:uid="{00000000-0005-0000-0000-0000AA4E0000}"/>
    <cellStyle name="0_man_cat 50" xfId="20155" xr:uid="{00000000-0005-0000-0000-0000AB4E0000}"/>
    <cellStyle name="0_man_cat 51" xfId="20156" xr:uid="{00000000-0005-0000-0000-0000AC4E0000}"/>
    <cellStyle name="0_man_cat 52" xfId="20157" xr:uid="{00000000-0005-0000-0000-0000AD4E0000}"/>
    <cellStyle name="0_man_cat 53" xfId="20158" xr:uid="{00000000-0005-0000-0000-0000AE4E0000}"/>
    <cellStyle name="0_man_cat 54" xfId="20159" xr:uid="{00000000-0005-0000-0000-0000AF4E0000}"/>
    <cellStyle name="0_man_cat 55" xfId="20160" xr:uid="{00000000-0005-0000-0000-0000B04E0000}"/>
    <cellStyle name="0_man_cat 56" xfId="20161" xr:uid="{00000000-0005-0000-0000-0000B14E0000}"/>
    <cellStyle name="0_man_cat 57" xfId="20162" xr:uid="{00000000-0005-0000-0000-0000B24E0000}"/>
    <cellStyle name="0_man_cat 58" xfId="20163" xr:uid="{00000000-0005-0000-0000-0000B34E0000}"/>
    <cellStyle name="0_man_cat 59" xfId="20164" xr:uid="{00000000-0005-0000-0000-0000B44E0000}"/>
    <cellStyle name="0_man_cat 6" xfId="20165" xr:uid="{00000000-0005-0000-0000-0000B54E0000}"/>
    <cellStyle name="0_man_cat 6 2" xfId="20166" xr:uid="{00000000-0005-0000-0000-0000B64E0000}"/>
    <cellStyle name="0_man_cat 6 2 2" xfId="20167" xr:uid="{00000000-0005-0000-0000-0000B74E0000}"/>
    <cellStyle name="0_man_cat 6 2 2 2" xfId="20168" xr:uid="{00000000-0005-0000-0000-0000B84E0000}"/>
    <cellStyle name="0_man_cat 6 2 2 2 2" xfId="20169" xr:uid="{00000000-0005-0000-0000-0000B94E0000}"/>
    <cellStyle name="0_man_cat 6 2 2 3" xfId="20170" xr:uid="{00000000-0005-0000-0000-0000BA4E0000}"/>
    <cellStyle name="0_man_cat 6 2 2 3 2" xfId="20171" xr:uid="{00000000-0005-0000-0000-0000BB4E0000}"/>
    <cellStyle name="0_man_cat 6 2 2 4" xfId="20172" xr:uid="{00000000-0005-0000-0000-0000BC4E0000}"/>
    <cellStyle name="0_man_cat 6 2 3" xfId="20173" xr:uid="{00000000-0005-0000-0000-0000BD4E0000}"/>
    <cellStyle name="0_man_cat 6 2 3 2" xfId="20174" xr:uid="{00000000-0005-0000-0000-0000BE4E0000}"/>
    <cellStyle name="0_man_cat 6 2 3 2 2" xfId="20175" xr:uid="{00000000-0005-0000-0000-0000BF4E0000}"/>
    <cellStyle name="0_man_cat 6 2 3 3" xfId="20176" xr:uid="{00000000-0005-0000-0000-0000C04E0000}"/>
    <cellStyle name="0_man_cat 6 2 3 3 2" xfId="20177" xr:uid="{00000000-0005-0000-0000-0000C14E0000}"/>
    <cellStyle name="0_man_cat 6 2 3 4" xfId="20178" xr:uid="{00000000-0005-0000-0000-0000C24E0000}"/>
    <cellStyle name="0_man_cat 6 2 4" xfId="20179" xr:uid="{00000000-0005-0000-0000-0000C34E0000}"/>
    <cellStyle name="0_man_cat 6 2 4 2" xfId="20180" xr:uid="{00000000-0005-0000-0000-0000C44E0000}"/>
    <cellStyle name="0_man_cat 6 2 5" xfId="20181" xr:uid="{00000000-0005-0000-0000-0000C54E0000}"/>
    <cellStyle name="0_man_cat 6 2 5 2" xfId="20182" xr:uid="{00000000-0005-0000-0000-0000C64E0000}"/>
    <cellStyle name="0_man_cat 6 2 6" xfId="20183" xr:uid="{00000000-0005-0000-0000-0000C74E0000}"/>
    <cellStyle name="0_man_cat 6 3" xfId="20184" xr:uid="{00000000-0005-0000-0000-0000C84E0000}"/>
    <cellStyle name="0_man_cat 6 3 2" xfId="20185" xr:uid="{00000000-0005-0000-0000-0000C94E0000}"/>
    <cellStyle name="0_man_cat 6 3 2 2" xfId="20186" xr:uid="{00000000-0005-0000-0000-0000CA4E0000}"/>
    <cellStyle name="0_man_cat 6 3 3" xfId="20187" xr:uid="{00000000-0005-0000-0000-0000CB4E0000}"/>
    <cellStyle name="0_man_cat 6 3 3 2" xfId="20188" xr:uid="{00000000-0005-0000-0000-0000CC4E0000}"/>
    <cellStyle name="0_man_cat 6 3 4" xfId="20189" xr:uid="{00000000-0005-0000-0000-0000CD4E0000}"/>
    <cellStyle name="0_man_cat 6 4" xfId="20190" xr:uid="{00000000-0005-0000-0000-0000CE4E0000}"/>
    <cellStyle name="0_man_cat 6 4 2" xfId="20191" xr:uid="{00000000-0005-0000-0000-0000CF4E0000}"/>
    <cellStyle name="0_man_cat 6 4 2 2" xfId="20192" xr:uid="{00000000-0005-0000-0000-0000D04E0000}"/>
    <cellStyle name="0_man_cat 6 4 3" xfId="20193" xr:uid="{00000000-0005-0000-0000-0000D14E0000}"/>
    <cellStyle name="0_man_cat 6 4 3 2" xfId="20194" xr:uid="{00000000-0005-0000-0000-0000D24E0000}"/>
    <cellStyle name="0_man_cat 6 4 4" xfId="20195" xr:uid="{00000000-0005-0000-0000-0000D34E0000}"/>
    <cellStyle name="0_man_cat 6 5" xfId="20196" xr:uid="{00000000-0005-0000-0000-0000D44E0000}"/>
    <cellStyle name="0_man_cat 6 5 2" xfId="20197" xr:uid="{00000000-0005-0000-0000-0000D54E0000}"/>
    <cellStyle name="0_man_cat 6 5 2 2" xfId="20198" xr:uid="{00000000-0005-0000-0000-0000D64E0000}"/>
    <cellStyle name="0_man_cat 6 5 3" xfId="20199" xr:uid="{00000000-0005-0000-0000-0000D74E0000}"/>
    <cellStyle name="0_man_cat 6 5 3 2" xfId="20200" xr:uid="{00000000-0005-0000-0000-0000D84E0000}"/>
    <cellStyle name="0_man_cat 6 5 4" xfId="20201" xr:uid="{00000000-0005-0000-0000-0000D94E0000}"/>
    <cellStyle name="0_man_cat 6 6" xfId="20202" xr:uid="{00000000-0005-0000-0000-0000DA4E0000}"/>
    <cellStyle name="0_man_cat 6 6 2" xfId="20203" xr:uid="{00000000-0005-0000-0000-0000DB4E0000}"/>
    <cellStyle name="0_man_cat 6 7" xfId="20204" xr:uid="{00000000-0005-0000-0000-0000DC4E0000}"/>
    <cellStyle name="0_man_cat 6 7 2" xfId="20205" xr:uid="{00000000-0005-0000-0000-0000DD4E0000}"/>
    <cellStyle name="0_man_cat 6 8" xfId="20206" xr:uid="{00000000-0005-0000-0000-0000DE4E0000}"/>
    <cellStyle name="0_man_cat 6 9" xfId="20207" xr:uid="{00000000-0005-0000-0000-0000DF4E0000}"/>
    <cellStyle name="0_man_cat 60" xfId="20208" xr:uid="{00000000-0005-0000-0000-0000E04E0000}"/>
    <cellStyle name="0_man_cat 61" xfId="20209" xr:uid="{00000000-0005-0000-0000-0000E14E0000}"/>
    <cellStyle name="0_man_cat 62" xfId="20210" xr:uid="{00000000-0005-0000-0000-0000E24E0000}"/>
    <cellStyle name="0_man_cat 63" xfId="20211" xr:uid="{00000000-0005-0000-0000-0000E34E0000}"/>
    <cellStyle name="0_man_cat 64" xfId="20212" xr:uid="{00000000-0005-0000-0000-0000E44E0000}"/>
    <cellStyle name="0_man_cat 65" xfId="20213" xr:uid="{00000000-0005-0000-0000-0000E54E0000}"/>
    <cellStyle name="0_man_cat 66" xfId="20214" xr:uid="{00000000-0005-0000-0000-0000E64E0000}"/>
    <cellStyle name="0_man_cat 67" xfId="20215" xr:uid="{00000000-0005-0000-0000-0000E74E0000}"/>
    <cellStyle name="0_man_cat 68" xfId="20216" xr:uid="{00000000-0005-0000-0000-0000E84E0000}"/>
    <cellStyle name="0_man_cat 69" xfId="20217" xr:uid="{00000000-0005-0000-0000-0000E94E0000}"/>
    <cellStyle name="0_man_cat 7" xfId="20218" xr:uid="{00000000-0005-0000-0000-0000EA4E0000}"/>
    <cellStyle name="0_man_cat 7 2" xfId="20219" xr:uid="{00000000-0005-0000-0000-0000EB4E0000}"/>
    <cellStyle name="0_man_cat 7 2 2" xfId="20220" xr:uid="{00000000-0005-0000-0000-0000EC4E0000}"/>
    <cellStyle name="0_man_cat 7 2 2 2" xfId="20221" xr:uid="{00000000-0005-0000-0000-0000ED4E0000}"/>
    <cellStyle name="0_man_cat 7 2 3" xfId="20222" xr:uid="{00000000-0005-0000-0000-0000EE4E0000}"/>
    <cellStyle name="0_man_cat 7 2 3 2" xfId="20223" xr:uid="{00000000-0005-0000-0000-0000EF4E0000}"/>
    <cellStyle name="0_man_cat 7 2 4" xfId="20224" xr:uid="{00000000-0005-0000-0000-0000F04E0000}"/>
    <cellStyle name="0_man_cat 7 3" xfId="20225" xr:uid="{00000000-0005-0000-0000-0000F14E0000}"/>
    <cellStyle name="0_man_cat 7 3 2" xfId="20226" xr:uid="{00000000-0005-0000-0000-0000F24E0000}"/>
    <cellStyle name="0_man_cat 7 3 2 2" xfId="20227" xr:uid="{00000000-0005-0000-0000-0000F34E0000}"/>
    <cellStyle name="0_man_cat 7 3 3" xfId="20228" xr:uid="{00000000-0005-0000-0000-0000F44E0000}"/>
    <cellStyle name="0_man_cat 7 3 3 2" xfId="20229" xr:uid="{00000000-0005-0000-0000-0000F54E0000}"/>
    <cellStyle name="0_man_cat 7 3 4" xfId="20230" xr:uid="{00000000-0005-0000-0000-0000F64E0000}"/>
    <cellStyle name="0_man_cat 7 4" xfId="20231" xr:uid="{00000000-0005-0000-0000-0000F74E0000}"/>
    <cellStyle name="0_man_cat 7 4 2" xfId="20232" xr:uid="{00000000-0005-0000-0000-0000F84E0000}"/>
    <cellStyle name="0_man_cat 7 5" xfId="20233" xr:uid="{00000000-0005-0000-0000-0000F94E0000}"/>
    <cellStyle name="0_man_cat 7 5 2" xfId="20234" xr:uid="{00000000-0005-0000-0000-0000FA4E0000}"/>
    <cellStyle name="0_man_cat 7 6" xfId="20235" xr:uid="{00000000-0005-0000-0000-0000FB4E0000}"/>
    <cellStyle name="0_man_cat 70" xfId="20236" xr:uid="{00000000-0005-0000-0000-0000FC4E0000}"/>
    <cellStyle name="0_man_cat 71" xfId="20237" xr:uid="{00000000-0005-0000-0000-0000FD4E0000}"/>
    <cellStyle name="0_man_cat 72" xfId="20238" xr:uid="{00000000-0005-0000-0000-0000FE4E0000}"/>
    <cellStyle name="0_man_cat 73" xfId="20239" xr:uid="{00000000-0005-0000-0000-0000FF4E0000}"/>
    <cellStyle name="0_man_cat 74" xfId="20240" xr:uid="{00000000-0005-0000-0000-0000004F0000}"/>
    <cellStyle name="0_man_cat 75" xfId="20241" xr:uid="{00000000-0005-0000-0000-0000014F0000}"/>
    <cellStyle name="0_man_cat 76" xfId="20242" xr:uid="{00000000-0005-0000-0000-0000024F0000}"/>
    <cellStyle name="0_man_cat 77" xfId="20243" xr:uid="{00000000-0005-0000-0000-0000034F0000}"/>
    <cellStyle name="0_man_cat 78" xfId="20244" xr:uid="{00000000-0005-0000-0000-0000044F0000}"/>
    <cellStyle name="0_man_cat 79" xfId="20245" xr:uid="{00000000-0005-0000-0000-0000054F0000}"/>
    <cellStyle name="0_man_cat 8" xfId="20246" xr:uid="{00000000-0005-0000-0000-0000064F0000}"/>
    <cellStyle name="0_man_cat 8 2" xfId="20247" xr:uid="{00000000-0005-0000-0000-0000074F0000}"/>
    <cellStyle name="0_man_cat 8 2 2" xfId="20248" xr:uid="{00000000-0005-0000-0000-0000084F0000}"/>
    <cellStyle name="0_man_cat 8 2 2 2" xfId="20249" xr:uid="{00000000-0005-0000-0000-0000094F0000}"/>
    <cellStyle name="0_man_cat 8 2 3" xfId="20250" xr:uid="{00000000-0005-0000-0000-00000A4F0000}"/>
    <cellStyle name="0_man_cat 8 2 3 2" xfId="20251" xr:uid="{00000000-0005-0000-0000-00000B4F0000}"/>
    <cellStyle name="0_man_cat 8 2 4" xfId="20252" xr:uid="{00000000-0005-0000-0000-00000C4F0000}"/>
    <cellStyle name="0_man_cat 8 3" xfId="20253" xr:uid="{00000000-0005-0000-0000-00000D4F0000}"/>
    <cellStyle name="0_man_cat 8 3 2" xfId="20254" xr:uid="{00000000-0005-0000-0000-00000E4F0000}"/>
    <cellStyle name="0_man_cat 8 3 2 2" xfId="20255" xr:uid="{00000000-0005-0000-0000-00000F4F0000}"/>
    <cellStyle name="0_man_cat 8 3 3" xfId="20256" xr:uid="{00000000-0005-0000-0000-0000104F0000}"/>
    <cellStyle name="0_man_cat 8 3 3 2" xfId="20257" xr:uid="{00000000-0005-0000-0000-0000114F0000}"/>
    <cellStyle name="0_man_cat 8 3 4" xfId="20258" xr:uid="{00000000-0005-0000-0000-0000124F0000}"/>
    <cellStyle name="0_man_cat 8 4" xfId="20259" xr:uid="{00000000-0005-0000-0000-0000134F0000}"/>
    <cellStyle name="0_man_cat 8 4 2" xfId="20260" xr:uid="{00000000-0005-0000-0000-0000144F0000}"/>
    <cellStyle name="0_man_cat 8 5" xfId="20261" xr:uid="{00000000-0005-0000-0000-0000154F0000}"/>
    <cellStyle name="0_man_cat 8 5 2" xfId="20262" xr:uid="{00000000-0005-0000-0000-0000164F0000}"/>
    <cellStyle name="0_man_cat 8 6" xfId="20263" xr:uid="{00000000-0005-0000-0000-0000174F0000}"/>
    <cellStyle name="0_man_cat 9" xfId="20264" xr:uid="{00000000-0005-0000-0000-0000184F0000}"/>
    <cellStyle name="0_man_cat 9 2" xfId="20265" xr:uid="{00000000-0005-0000-0000-0000194F0000}"/>
    <cellStyle name="0_man_cat 9 2 2" xfId="20266" xr:uid="{00000000-0005-0000-0000-00001A4F0000}"/>
    <cellStyle name="0_man_cat 9 3" xfId="20267" xr:uid="{00000000-0005-0000-0000-00001B4F0000}"/>
    <cellStyle name="0_man_cat 9 3 2" xfId="20268" xr:uid="{00000000-0005-0000-0000-00001C4F0000}"/>
    <cellStyle name="0_man_cat 9 4" xfId="20269" xr:uid="{00000000-0005-0000-0000-00001D4F0000}"/>
    <cellStyle name="0_MIS_Projection_Feb'2009_5171" xfId="20270" xr:uid="{00000000-0005-0000-0000-00001E4F0000}"/>
    <cellStyle name="0_MIS_Projection_Feb'2009_5171 10" xfId="20271" xr:uid="{00000000-0005-0000-0000-00001F4F0000}"/>
    <cellStyle name="0_MIS_Projection_Feb'2009_5171 10 2" xfId="20272" xr:uid="{00000000-0005-0000-0000-0000204F0000}"/>
    <cellStyle name="0_MIS_Projection_Feb'2009_5171 10 2 2" xfId="20273" xr:uid="{00000000-0005-0000-0000-0000214F0000}"/>
    <cellStyle name="0_MIS_Projection_Feb'2009_5171 10 3" xfId="20274" xr:uid="{00000000-0005-0000-0000-0000224F0000}"/>
    <cellStyle name="0_MIS_Projection_Feb'2009_5171 10 3 2" xfId="20275" xr:uid="{00000000-0005-0000-0000-0000234F0000}"/>
    <cellStyle name="0_MIS_Projection_Feb'2009_5171 10 4" xfId="20276" xr:uid="{00000000-0005-0000-0000-0000244F0000}"/>
    <cellStyle name="0_MIS_Projection_Feb'2009_5171 11" xfId="20277" xr:uid="{00000000-0005-0000-0000-0000254F0000}"/>
    <cellStyle name="0_MIS_Projection_Feb'2009_5171 11 2" xfId="20278" xr:uid="{00000000-0005-0000-0000-0000264F0000}"/>
    <cellStyle name="0_MIS_Projection_Feb'2009_5171 12" xfId="20279" xr:uid="{00000000-0005-0000-0000-0000274F0000}"/>
    <cellStyle name="0_MIS_Projection_Feb'2009_5171 12 2" xfId="20280" xr:uid="{00000000-0005-0000-0000-0000284F0000}"/>
    <cellStyle name="0_MIS_Projection_Feb'2009_5171 13" xfId="20281" xr:uid="{00000000-0005-0000-0000-0000294F0000}"/>
    <cellStyle name="0_MIS_Projection_Feb'2009_5171 13 2" xfId="20282" xr:uid="{00000000-0005-0000-0000-00002A4F0000}"/>
    <cellStyle name="0_MIS_Projection_Feb'2009_5171 14" xfId="20283" xr:uid="{00000000-0005-0000-0000-00002B4F0000}"/>
    <cellStyle name="0_MIS_Projection_Feb'2009_5171 15" xfId="20284" xr:uid="{00000000-0005-0000-0000-00002C4F0000}"/>
    <cellStyle name="0_MIS_Projection_Feb'2009_5171 16" xfId="20285" xr:uid="{00000000-0005-0000-0000-00002D4F0000}"/>
    <cellStyle name="0_MIS_Projection_Feb'2009_5171 17" xfId="20286" xr:uid="{00000000-0005-0000-0000-00002E4F0000}"/>
    <cellStyle name="0_MIS_Projection_Feb'2009_5171 18" xfId="20287" xr:uid="{00000000-0005-0000-0000-00002F4F0000}"/>
    <cellStyle name="0_MIS_Projection_Feb'2009_5171 19" xfId="20288" xr:uid="{00000000-0005-0000-0000-0000304F0000}"/>
    <cellStyle name="0_MIS_Projection_Feb'2009_5171 2" xfId="20289" xr:uid="{00000000-0005-0000-0000-0000314F0000}"/>
    <cellStyle name="0_MIS_Projection_Feb'2009_5171 2 10" xfId="20290" xr:uid="{00000000-0005-0000-0000-0000324F0000}"/>
    <cellStyle name="0_MIS_Projection_Feb'2009_5171 2 10 2" xfId="20291" xr:uid="{00000000-0005-0000-0000-0000334F0000}"/>
    <cellStyle name="0_MIS_Projection_Feb'2009_5171 2 11" xfId="20292" xr:uid="{00000000-0005-0000-0000-0000344F0000}"/>
    <cellStyle name="0_MIS_Projection_Feb'2009_5171 2 11 2" xfId="20293" xr:uid="{00000000-0005-0000-0000-0000354F0000}"/>
    <cellStyle name="0_MIS_Projection_Feb'2009_5171 2 12" xfId="20294" xr:uid="{00000000-0005-0000-0000-0000364F0000}"/>
    <cellStyle name="0_MIS_Projection_Feb'2009_5171 2 13" xfId="20295" xr:uid="{00000000-0005-0000-0000-0000374F0000}"/>
    <cellStyle name="0_MIS_Projection_Feb'2009_5171 2 14" xfId="20296" xr:uid="{00000000-0005-0000-0000-0000384F0000}"/>
    <cellStyle name="0_MIS_Projection_Feb'2009_5171 2 2" xfId="20297" xr:uid="{00000000-0005-0000-0000-0000394F0000}"/>
    <cellStyle name="0_MIS_Projection_Feb'2009_5171 2 2 10" xfId="20298" xr:uid="{00000000-0005-0000-0000-00003A4F0000}"/>
    <cellStyle name="0_MIS_Projection_Feb'2009_5171 2 2 11" xfId="20299" xr:uid="{00000000-0005-0000-0000-00003B4F0000}"/>
    <cellStyle name="0_MIS_Projection_Feb'2009_5171 2 2 12" xfId="20300" xr:uid="{00000000-0005-0000-0000-00003C4F0000}"/>
    <cellStyle name="0_MIS_Projection_Feb'2009_5171 2 2 13" xfId="20301" xr:uid="{00000000-0005-0000-0000-00003D4F0000}"/>
    <cellStyle name="0_MIS_Projection_Feb'2009_5171 2 2 2" xfId="20302" xr:uid="{00000000-0005-0000-0000-00003E4F0000}"/>
    <cellStyle name="0_MIS_Projection_Feb'2009_5171 2 2 2 10" xfId="20303" xr:uid="{00000000-0005-0000-0000-00003F4F0000}"/>
    <cellStyle name="0_MIS_Projection_Feb'2009_5171 2 2 2 11" xfId="20304" xr:uid="{00000000-0005-0000-0000-0000404F0000}"/>
    <cellStyle name="0_MIS_Projection_Feb'2009_5171 2 2 2 12" xfId="20305" xr:uid="{00000000-0005-0000-0000-0000414F0000}"/>
    <cellStyle name="0_MIS_Projection_Feb'2009_5171 2 2 2 2" xfId="20306" xr:uid="{00000000-0005-0000-0000-0000424F0000}"/>
    <cellStyle name="0_MIS_Projection_Feb'2009_5171 2 2 2 2 2" xfId="20307" xr:uid="{00000000-0005-0000-0000-0000434F0000}"/>
    <cellStyle name="0_MIS_Projection_Feb'2009_5171 2 2 2 2 2 2" xfId="20308" xr:uid="{00000000-0005-0000-0000-0000444F0000}"/>
    <cellStyle name="0_MIS_Projection_Feb'2009_5171 2 2 2 2 3" xfId="20309" xr:uid="{00000000-0005-0000-0000-0000454F0000}"/>
    <cellStyle name="0_MIS_Projection_Feb'2009_5171 2 2 2 2 3 2" xfId="20310" xr:uid="{00000000-0005-0000-0000-0000464F0000}"/>
    <cellStyle name="0_MIS_Projection_Feb'2009_5171 2 2 2 2 4" xfId="20311" xr:uid="{00000000-0005-0000-0000-0000474F0000}"/>
    <cellStyle name="0_MIS_Projection_Feb'2009_5171 2 2 2 2 5" xfId="20312" xr:uid="{00000000-0005-0000-0000-0000484F0000}"/>
    <cellStyle name="0_MIS_Projection_Feb'2009_5171 2 2 2 3" xfId="20313" xr:uid="{00000000-0005-0000-0000-0000494F0000}"/>
    <cellStyle name="0_MIS_Projection_Feb'2009_5171 2 2 2 3 2" xfId="20314" xr:uid="{00000000-0005-0000-0000-00004A4F0000}"/>
    <cellStyle name="0_MIS_Projection_Feb'2009_5171 2 2 2 3 2 2" xfId="20315" xr:uid="{00000000-0005-0000-0000-00004B4F0000}"/>
    <cellStyle name="0_MIS_Projection_Feb'2009_5171 2 2 2 3 3" xfId="20316" xr:uid="{00000000-0005-0000-0000-00004C4F0000}"/>
    <cellStyle name="0_MIS_Projection_Feb'2009_5171 2 2 2 3 3 2" xfId="20317" xr:uid="{00000000-0005-0000-0000-00004D4F0000}"/>
    <cellStyle name="0_MIS_Projection_Feb'2009_5171 2 2 2 3 4" xfId="20318" xr:uid="{00000000-0005-0000-0000-00004E4F0000}"/>
    <cellStyle name="0_MIS_Projection_Feb'2009_5171 2 2 2 4" xfId="20319" xr:uid="{00000000-0005-0000-0000-00004F4F0000}"/>
    <cellStyle name="0_MIS_Projection_Feb'2009_5171 2 2 2 4 2" xfId="20320" xr:uid="{00000000-0005-0000-0000-0000504F0000}"/>
    <cellStyle name="0_MIS_Projection_Feb'2009_5171 2 2 2 5" xfId="20321" xr:uid="{00000000-0005-0000-0000-0000514F0000}"/>
    <cellStyle name="0_MIS_Projection_Feb'2009_5171 2 2 2 5 2" xfId="20322" xr:uid="{00000000-0005-0000-0000-0000524F0000}"/>
    <cellStyle name="0_MIS_Projection_Feb'2009_5171 2 2 2 6" xfId="20323" xr:uid="{00000000-0005-0000-0000-0000534F0000}"/>
    <cellStyle name="0_MIS_Projection_Feb'2009_5171 2 2 2 7" xfId="20324" xr:uid="{00000000-0005-0000-0000-0000544F0000}"/>
    <cellStyle name="0_MIS_Projection_Feb'2009_5171 2 2 2 8" xfId="20325" xr:uid="{00000000-0005-0000-0000-0000554F0000}"/>
    <cellStyle name="0_MIS_Projection_Feb'2009_5171 2 2 2 9" xfId="20326" xr:uid="{00000000-0005-0000-0000-0000564F0000}"/>
    <cellStyle name="0_MIS_Projection_Feb'2009_5171 2 2 3" xfId="20327" xr:uid="{00000000-0005-0000-0000-0000574F0000}"/>
    <cellStyle name="0_MIS_Projection_Feb'2009_5171 2 2 3 2" xfId="20328" xr:uid="{00000000-0005-0000-0000-0000584F0000}"/>
    <cellStyle name="0_MIS_Projection_Feb'2009_5171 2 2 3 2 2" xfId="20329" xr:uid="{00000000-0005-0000-0000-0000594F0000}"/>
    <cellStyle name="0_MIS_Projection_Feb'2009_5171 2 2 3 2 3" xfId="20330" xr:uid="{00000000-0005-0000-0000-00005A4F0000}"/>
    <cellStyle name="0_MIS_Projection_Feb'2009_5171 2 2 3 3" xfId="20331" xr:uid="{00000000-0005-0000-0000-00005B4F0000}"/>
    <cellStyle name="0_MIS_Projection_Feb'2009_5171 2 2 3 3 2" xfId="20332" xr:uid="{00000000-0005-0000-0000-00005C4F0000}"/>
    <cellStyle name="0_MIS_Projection_Feb'2009_5171 2 2 3 4" xfId="20333" xr:uid="{00000000-0005-0000-0000-00005D4F0000}"/>
    <cellStyle name="0_MIS_Projection_Feb'2009_5171 2 2 3 5" xfId="20334" xr:uid="{00000000-0005-0000-0000-00005E4F0000}"/>
    <cellStyle name="0_MIS_Projection_Feb'2009_5171 2 2 4" xfId="20335" xr:uid="{00000000-0005-0000-0000-00005F4F0000}"/>
    <cellStyle name="0_MIS_Projection_Feb'2009_5171 2 2 4 2" xfId="20336" xr:uid="{00000000-0005-0000-0000-0000604F0000}"/>
    <cellStyle name="0_MIS_Projection_Feb'2009_5171 2 2 4 2 2" xfId="20337" xr:uid="{00000000-0005-0000-0000-0000614F0000}"/>
    <cellStyle name="0_MIS_Projection_Feb'2009_5171 2 2 4 3" xfId="20338" xr:uid="{00000000-0005-0000-0000-0000624F0000}"/>
    <cellStyle name="0_MIS_Projection_Feb'2009_5171 2 2 4 3 2" xfId="20339" xr:uid="{00000000-0005-0000-0000-0000634F0000}"/>
    <cellStyle name="0_MIS_Projection_Feb'2009_5171 2 2 4 4" xfId="20340" xr:uid="{00000000-0005-0000-0000-0000644F0000}"/>
    <cellStyle name="0_MIS_Projection_Feb'2009_5171 2 2 4 5" xfId="20341" xr:uid="{00000000-0005-0000-0000-0000654F0000}"/>
    <cellStyle name="0_MIS_Projection_Feb'2009_5171 2 2 5" xfId="20342" xr:uid="{00000000-0005-0000-0000-0000664F0000}"/>
    <cellStyle name="0_MIS_Projection_Feb'2009_5171 2 2 5 2" xfId="20343" xr:uid="{00000000-0005-0000-0000-0000674F0000}"/>
    <cellStyle name="0_MIS_Projection_Feb'2009_5171 2 2 5 2 2" xfId="20344" xr:uid="{00000000-0005-0000-0000-0000684F0000}"/>
    <cellStyle name="0_MIS_Projection_Feb'2009_5171 2 2 5 3" xfId="20345" xr:uid="{00000000-0005-0000-0000-0000694F0000}"/>
    <cellStyle name="0_MIS_Projection_Feb'2009_5171 2 2 5 3 2" xfId="20346" xr:uid="{00000000-0005-0000-0000-00006A4F0000}"/>
    <cellStyle name="0_MIS_Projection_Feb'2009_5171 2 2 5 4" xfId="20347" xr:uid="{00000000-0005-0000-0000-00006B4F0000}"/>
    <cellStyle name="0_MIS_Projection_Feb'2009_5171 2 2 6" xfId="20348" xr:uid="{00000000-0005-0000-0000-00006C4F0000}"/>
    <cellStyle name="0_MIS_Projection_Feb'2009_5171 2 2 6 2" xfId="20349" xr:uid="{00000000-0005-0000-0000-00006D4F0000}"/>
    <cellStyle name="0_MIS_Projection_Feb'2009_5171 2 2 7" xfId="20350" xr:uid="{00000000-0005-0000-0000-00006E4F0000}"/>
    <cellStyle name="0_MIS_Projection_Feb'2009_5171 2 2 7 2" xfId="20351" xr:uid="{00000000-0005-0000-0000-00006F4F0000}"/>
    <cellStyle name="0_MIS_Projection_Feb'2009_5171 2 2 8" xfId="20352" xr:uid="{00000000-0005-0000-0000-0000704F0000}"/>
    <cellStyle name="0_MIS_Projection_Feb'2009_5171 2 2 9" xfId="20353" xr:uid="{00000000-0005-0000-0000-0000714F0000}"/>
    <cellStyle name="0_MIS_Projection_Feb'2009_5171 2 3" xfId="20354" xr:uid="{00000000-0005-0000-0000-0000724F0000}"/>
    <cellStyle name="0_MIS_Projection_Feb'2009_5171 2 3 10" xfId="20355" xr:uid="{00000000-0005-0000-0000-0000734F0000}"/>
    <cellStyle name="0_MIS_Projection_Feb'2009_5171 2 3 11" xfId="20356" xr:uid="{00000000-0005-0000-0000-0000744F0000}"/>
    <cellStyle name="0_MIS_Projection_Feb'2009_5171 2 3 12" xfId="20357" xr:uid="{00000000-0005-0000-0000-0000754F0000}"/>
    <cellStyle name="0_MIS_Projection_Feb'2009_5171 2 3 2" xfId="20358" xr:uid="{00000000-0005-0000-0000-0000764F0000}"/>
    <cellStyle name="0_MIS_Projection_Feb'2009_5171 2 3 2 2" xfId="20359" xr:uid="{00000000-0005-0000-0000-0000774F0000}"/>
    <cellStyle name="0_MIS_Projection_Feb'2009_5171 2 3 2 2 2" xfId="20360" xr:uid="{00000000-0005-0000-0000-0000784F0000}"/>
    <cellStyle name="0_MIS_Projection_Feb'2009_5171 2 3 2 2 2 2" xfId="20361" xr:uid="{00000000-0005-0000-0000-0000794F0000}"/>
    <cellStyle name="0_MIS_Projection_Feb'2009_5171 2 3 2 2 3" xfId="20362" xr:uid="{00000000-0005-0000-0000-00007A4F0000}"/>
    <cellStyle name="0_MIS_Projection_Feb'2009_5171 2 3 2 2 3 2" xfId="20363" xr:uid="{00000000-0005-0000-0000-00007B4F0000}"/>
    <cellStyle name="0_MIS_Projection_Feb'2009_5171 2 3 2 2 4" xfId="20364" xr:uid="{00000000-0005-0000-0000-00007C4F0000}"/>
    <cellStyle name="0_MIS_Projection_Feb'2009_5171 2 3 2 3" xfId="20365" xr:uid="{00000000-0005-0000-0000-00007D4F0000}"/>
    <cellStyle name="0_MIS_Projection_Feb'2009_5171 2 3 2 3 2" xfId="20366" xr:uid="{00000000-0005-0000-0000-00007E4F0000}"/>
    <cellStyle name="0_MIS_Projection_Feb'2009_5171 2 3 2 3 2 2" xfId="20367" xr:uid="{00000000-0005-0000-0000-00007F4F0000}"/>
    <cellStyle name="0_MIS_Projection_Feb'2009_5171 2 3 2 3 3" xfId="20368" xr:uid="{00000000-0005-0000-0000-0000804F0000}"/>
    <cellStyle name="0_MIS_Projection_Feb'2009_5171 2 3 2 3 3 2" xfId="20369" xr:uid="{00000000-0005-0000-0000-0000814F0000}"/>
    <cellStyle name="0_MIS_Projection_Feb'2009_5171 2 3 2 3 4" xfId="20370" xr:uid="{00000000-0005-0000-0000-0000824F0000}"/>
    <cellStyle name="0_MIS_Projection_Feb'2009_5171 2 3 2 4" xfId="20371" xr:uid="{00000000-0005-0000-0000-0000834F0000}"/>
    <cellStyle name="0_MIS_Projection_Feb'2009_5171 2 3 2 4 2" xfId="20372" xr:uid="{00000000-0005-0000-0000-0000844F0000}"/>
    <cellStyle name="0_MIS_Projection_Feb'2009_5171 2 3 2 5" xfId="20373" xr:uid="{00000000-0005-0000-0000-0000854F0000}"/>
    <cellStyle name="0_MIS_Projection_Feb'2009_5171 2 3 2 5 2" xfId="20374" xr:uid="{00000000-0005-0000-0000-0000864F0000}"/>
    <cellStyle name="0_MIS_Projection_Feb'2009_5171 2 3 2 6" xfId="20375" xr:uid="{00000000-0005-0000-0000-0000874F0000}"/>
    <cellStyle name="0_MIS_Projection_Feb'2009_5171 2 3 2 7" xfId="20376" xr:uid="{00000000-0005-0000-0000-0000884F0000}"/>
    <cellStyle name="0_MIS_Projection_Feb'2009_5171 2 3 3" xfId="20377" xr:uid="{00000000-0005-0000-0000-0000894F0000}"/>
    <cellStyle name="0_MIS_Projection_Feb'2009_5171 2 3 3 2" xfId="20378" xr:uid="{00000000-0005-0000-0000-00008A4F0000}"/>
    <cellStyle name="0_MIS_Projection_Feb'2009_5171 2 3 3 2 2" xfId="20379" xr:uid="{00000000-0005-0000-0000-00008B4F0000}"/>
    <cellStyle name="0_MIS_Projection_Feb'2009_5171 2 3 3 3" xfId="20380" xr:uid="{00000000-0005-0000-0000-00008C4F0000}"/>
    <cellStyle name="0_MIS_Projection_Feb'2009_5171 2 3 3 3 2" xfId="20381" xr:uid="{00000000-0005-0000-0000-00008D4F0000}"/>
    <cellStyle name="0_MIS_Projection_Feb'2009_5171 2 3 3 4" xfId="20382" xr:uid="{00000000-0005-0000-0000-00008E4F0000}"/>
    <cellStyle name="0_MIS_Projection_Feb'2009_5171 2 3 4" xfId="20383" xr:uid="{00000000-0005-0000-0000-00008F4F0000}"/>
    <cellStyle name="0_MIS_Projection_Feb'2009_5171 2 3 4 2" xfId="20384" xr:uid="{00000000-0005-0000-0000-0000904F0000}"/>
    <cellStyle name="0_MIS_Projection_Feb'2009_5171 2 3 4 2 2" xfId="20385" xr:uid="{00000000-0005-0000-0000-0000914F0000}"/>
    <cellStyle name="0_MIS_Projection_Feb'2009_5171 2 3 4 3" xfId="20386" xr:uid="{00000000-0005-0000-0000-0000924F0000}"/>
    <cellStyle name="0_MIS_Projection_Feb'2009_5171 2 3 4 3 2" xfId="20387" xr:uid="{00000000-0005-0000-0000-0000934F0000}"/>
    <cellStyle name="0_MIS_Projection_Feb'2009_5171 2 3 4 4" xfId="20388" xr:uid="{00000000-0005-0000-0000-0000944F0000}"/>
    <cellStyle name="0_MIS_Projection_Feb'2009_5171 2 3 5" xfId="20389" xr:uid="{00000000-0005-0000-0000-0000954F0000}"/>
    <cellStyle name="0_MIS_Projection_Feb'2009_5171 2 3 5 2" xfId="20390" xr:uid="{00000000-0005-0000-0000-0000964F0000}"/>
    <cellStyle name="0_MIS_Projection_Feb'2009_5171 2 3 5 2 2" xfId="20391" xr:uid="{00000000-0005-0000-0000-0000974F0000}"/>
    <cellStyle name="0_MIS_Projection_Feb'2009_5171 2 3 5 3" xfId="20392" xr:uid="{00000000-0005-0000-0000-0000984F0000}"/>
    <cellStyle name="0_MIS_Projection_Feb'2009_5171 2 3 5 3 2" xfId="20393" xr:uid="{00000000-0005-0000-0000-0000994F0000}"/>
    <cellStyle name="0_MIS_Projection_Feb'2009_5171 2 3 5 4" xfId="20394" xr:uid="{00000000-0005-0000-0000-00009A4F0000}"/>
    <cellStyle name="0_MIS_Projection_Feb'2009_5171 2 3 6" xfId="20395" xr:uid="{00000000-0005-0000-0000-00009B4F0000}"/>
    <cellStyle name="0_MIS_Projection_Feb'2009_5171 2 3 6 2" xfId="20396" xr:uid="{00000000-0005-0000-0000-00009C4F0000}"/>
    <cellStyle name="0_MIS_Projection_Feb'2009_5171 2 3 7" xfId="20397" xr:uid="{00000000-0005-0000-0000-00009D4F0000}"/>
    <cellStyle name="0_MIS_Projection_Feb'2009_5171 2 3 7 2" xfId="20398" xr:uid="{00000000-0005-0000-0000-00009E4F0000}"/>
    <cellStyle name="0_MIS_Projection_Feb'2009_5171 2 3 8" xfId="20399" xr:uid="{00000000-0005-0000-0000-00009F4F0000}"/>
    <cellStyle name="0_MIS_Projection_Feb'2009_5171 2 3 9" xfId="20400" xr:uid="{00000000-0005-0000-0000-0000A04F0000}"/>
    <cellStyle name="0_MIS_Projection_Feb'2009_5171 2 4" xfId="20401" xr:uid="{00000000-0005-0000-0000-0000A14F0000}"/>
    <cellStyle name="0_MIS_Projection_Feb'2009_5171 2 4 2" xfId="20402" xr:uid="{00000000-0005-0000-0000-0000A24F0000}"/>
    <cellStyle name="0_MIS_Projection_Feb'2009_5171 2 4 2 2" xfId="20403" xr:uid="{00000000-0005-0000-0000-0000A34F0000}"/>
    <cellStyle name="0_MIS_Projection_Feb'2009_5171 2 4 2 2 2" xfId="20404" xr:uid="{00000000-0005-0000-0000-0000A44F0000}"/>
    <cellStyle name="0_MIS_Projection_Feb'2009_5171 2 4 2 2 2 2" xfId="20405" xr:uid="{00000000-0005-0000-0000-0000A54F0000}"/>
    <cellStyle name="0_MIS_Projection_Feb'2009_5171 2 4 2 2 3" xfId="20406" xr:uid="{00000000-0005-0000-0000-0000A64F0000}"/>
    <cellStyle name="0_MIS_Projection_Feb'2009_5171 2 4 2 2 3 2" xfId="20407" xr:uid="{00000000-0005-0000-0000-0000A74F0000}"/>
    <cellStyle name="0_MIS_Projection_Feb'2009_5171 2 4 2 2 4" xfId="20408" xr:uid="{00000000-0005-0000-0000-0000A84F0000}"/>
    <cellStyle name="0_MIS_Projection_Feb'2009_5171 2 4 2 3" xfId="20409" xr:uid="{00000000-0005-0000-0000-0000A94F0000}"/>
    <cellStyle name="0_MIS_Projection_Feb'2009_5171 2 4 2 3 2" xfId="20410" xr:uid="{00000000-0005-0000-0000-0000AA4F0000}"/>
    <cellStyle name="0_MIS_Projection_Feb'2009_5171 2 4 2 3 2 2" xfId="20411" xr:uid="{00000000-0005-0000-0000-0000AB4F0000}"/>
    <cellStyle name="0_MIS_Projection_Feb'2009_5171 2 4 2 3 3" xfId="20412" xr:uid="{00000000-0005-0000-0000-0000AC4F0000}"/>
    <cellStyle name="0_MIS_Projection_Feb'2009_5171 2 4 2 3 3 2" xfId="20413" xr:uid="{00000000-0005-0000-0000-0000AD4F0000}"/>
    <cellStyle name="0_MIS_Projection_Feb'2009_5171 2 4 2 3 4" xfId="20414" xr:uid="{00000000-0005-0000-0000-0000AE4F0000}"/>
    <cellStyle name="0_MIS_Projection_Feb'2009_5171 2 4 2 4" xfId="20415" xr:uid="{00000000-0005-0000-0000-0000AF4F0000}"/>
    <cellStyle name="0_MIS_Projection_Feb'2009_5171 2 4 2 4 2" xfId="20416" xr:uid="{00000000-0005-0000-0000-0000B04F0000}"/>
    <cellStyle name="0_MIS_Projection_Feb'2009_5171 2 4 2 5" xfId="20417" xr:uid="{00000000-0005-0000-0000-0000B14F0000}"/>
    <cellStyle name="0_MIS_Projection_Feb'2009_5171 2 4 2 5 2" xfId="20418" xr:uid="{00000000-0005-0000-0000-0000B24F0000}"/>
    <cellStyle name="0_MIS_Projection_Feb'2009_5171 2 4 2 6" xfId="20419" xr:uid="{00000000-0005-0000-0000-0000B34F0000}"/>
    <cellStyle name="0_MIS_Projection_Feb'2009_5171 2 4 3" xfId="20420" xr:uid="{00000000-0005-0000-0000-0000B44F0000}"/>
    <cellStyle name="0_MIS_Projection_Feb'2009_5171 2 4 3 2" xfId="20421" xr:uid="{00000000-0005-0000-0000-0000B54F0000}"/>
    <cellStyle name="0_MIS_Projection_Feb'2009_5171 2 4 3 2 2" xfId="20422" xr:uid="{00000000-0005-0000-0000-0000B64F0000}"/>
    <cellStyle name="0_MIS_Projection_Feb'2009_5171 2 4 3 3" xfId="20423" xr:uid="{00000000-0005-0000-0000-0000B74F0000}"/>
    <cellStyle name="0_MIS_Projection_Feb'2009_5171 2 4 3 3 2" xfId="20424" xr:uid="{00000000-0005-0000-0000-0000B84F0000}"/>
    <cellStyle name="0_MIS_Projection_Feb'2009_5171 2 4 3 4" xfId="20425" xr:uid="{00000000-0005-0000-0000-0000B94F0000}"/>
    <cellStyle name="0_MIS_Projection_Feb'2009_5171 2 4 4" xfId="20426" xr:uid="{00000000-0005-0000-0000-0000BA4F0000}"/>
    <cellStyle name="0_MIS_Projection_Feb'2009_5171 2 4 4 2" xfId="20427" xr:uid="{00000000-0005-0000-0000-0000BB4F0000}"/>
    <cellStyle name="0_MIS_Projection_Feb'2009_5171 2 4 4 2 2" xfId="20428" xr:uid="{00000000-0005-0000-0000-0000BC4F0000}"/>
    <cellStyle name="0_MIS_Projection_Feb'2009_5171 2 4 4 3" xfId="20429" xr:uid="{00000000-0005-0000-0000-0000BD4F0000}"/>
    <cellStyle name="0_MIS_Projection_Feb'2009_5171 2 4 4 3 2" xfId="20430" xr:uid="{00000000-0005-0000-0000-0000BE4F0000}"/>
    <cellStyle name="0_MIS_Projection_Feb'2009_5171 2 4 4 4" xfId="20431" xr:uid="{00000000-0005-0000-0000-0000BF4F0000}"/>
    <cellStyle name="0_MIS_Projection_Feb'2009_5171 2 4 5" xfId="20432" xr:uid="{00000000-0005-0000-0000-0000C04F0000}"/>
    <cellStyle name="0_MIS_Projection_Feb'2009_5171 2 4 5 2" xfId="20433" xr:uid="{00000000-0005-0000-0000-0000C14F0000}"/>
    <cellStyle name="0_MIS_Projection_Feb'2009_5171 2 4 5 2 2" xfId="20434" xr:uid="{00000000-0005-0000-0000-0000C24F0000}"/>
    <cellStyle name="0_MIS_Projection_Feb'2009_5171 2 4 5 3" xfId="20435" xr:uid="{00000000-0005-0000-0000-0000C34F0000}"/>
    <cellStyle name="0_MIS_Projection_Feb'2009_5171 2 4 5 3 2" xfId="20436" xr:uid="{00000000-0005-0000-0000-0000C44F0000}"/>
    <cellStyle name="0_MIS_Projection_Feb'2009_5171 2 4 5 4" xfId="20437" xr:uid="{00000000-0005-0000-0000-0000C54F0000}"/>
    <cellStyle name="0_MIS_Projection_Feb'2009_5171 2 4 6" xfId="20438" xr:uid="{00000000-0005-0000-0000-0000C64F0000}"/>
    <cellStyle name="0_MIS_Projection_Feb'2009_5171 2 4 6 2" xfId="20439" xr:uid="{00000000-0005-0000-0000-0000C74F0000}"/>
    <cellStyle name="0_MIS_Projection_Feb'2009_5171 2 4 7" xfId="20440" xr:uid="{00000000-0005-0000-0000-0000C84F0000}"/>
    <cellStyle name="0_MIS_Projection_Feb'2009_5171 2 4 7 2" xfId="20441" xr:uid="{00000000-0005-0000-0000-0000C94F0000}"/>
    <cellStyle name="0_MIS_Projection_Feb'2009_5171 2 4 8" xfId="20442" xr:uid="{00000000-0005-0000-0000-0000CA4F0000}"/>
    <cellStyle name="0_MIS_Projection_Feb'2009_5171 2 4 9" xfId="20443" xr:uid="{00000000-0005-0000-0000-0000CB4F0000}"/>
    <cellStyle name="0_MIS_Projection_Feb'2009_5171 2 5" xfId="20444" xr:uid="{00000000-0005-0000-0000-0000CC4F0000}"/>
    <cellStyle name="0_MIS_Projection_Feb'2009_5171 2 5 2" xfId="20445" xr:uid="{00000000-0005-0000-0000-0000CD4F0000}"/>
    <cellStyle name="0_MIS_Projection_Feb'2009_5171 2 5 2 2" xfId="20446" xr:uid="{00000000-0005-0000-0000-0000CE4F0000}"/>
    <cellStyle name="0_MIS_Projection_Feb'2009_5171 2 5 2 2 2" xfId="20447" xr:uid="{00000000-0005-0000-0000-0000CF4F0000}"/>
    <cellStyle name="0_MIS_Projection_Feb'2009_5171 2 5 2 2 2 2" xfId="20448" xr:uid="{00000000-0005-0000-0000-0000D04F0000}"/>
    <cellStyle name="0_MIS_Projection_Feb'2009_5171 2 5 2 2 3" xfId="20449" xr:uid="{00000000-0005-0000-0000-0000D14F0000}"/>
    <cellStyle name="0_MIS_Projection_Feb'2009_5171 2 5 2 2 3 2" xfId="20450" xr:uid="{00000000-0005-0000-0000-0000D24F0000}"/>
    <cellStyle name="0_MIS_Projection_Feb'2009_5171 2 5 2 2 4" xfId="20451" xr:uid="{00000000-0005-0000-0000-0000D34F0000}"/>
    <cellStyle name="0_MIS_Projection_Feb'2009_5171 2 5 2 3" xfId="20452" xr:uid="{00000000-0005-0000-0000-0000D44F0000}"/>
    <cellStyle name="0_MIS_Projection_Feb'2009_5171 2 5 2 3 2" xfId="20453" xr:uid="{00000000-0005-0000-0000-0000D54F0000}"/>
    <cellStyle name="0_MIS_Projection_Feb'2009_5171 2 5 2 3 2 2" xfId="20454" xr:uid="{00000000-0005-0000-0000-0000D64F0000}"/>
    <cellStyle name="0_MIS_Projection_Feb'2009_5171 2 5 2 3 3" xfId="20455" xr:uid="{00000000-0005-0000-0000-0000D74F0000}"/>
    <cellStyle name="0_MIS_Projection_Feb'2009_5171 2 5 2 3 3 2" xfId="20456" xr:uid="{00000000-0005-0000-0000-0000D84F0000}"/>
    <cellStyle name="0_MIS_Projection_Feb'2009_5171 2 5 2 3 4" xfId="20457" xr:uid="{00000000-0005-0000-0000-0000D94F0000}"/>
    <cellStyle name="0_MIS_Projection_Feb'2009_5171 2 5 2 4" xfId="20458" xr:uid="{00000000-0005-0000-0000-0000DA4F0000}"/>
    <cellStyle name="0_MIS_Projection_Feb'2009_5171 2 5 2 4 2" xfId="20459" xr:uid="{00000000-0005-0000-0000-0000DB4F0000}"/>
    <cellStyle name="0_MIS_Projection_Feb'2009_5171 2 5 2 5" xfId="20460" xr:uid="{00000000-0005-0000-0000-0000DC4F0000}"/>
    <cellStyle name="0_MIS_Projection_Feb'2009_5171 2 5 2 5 2" xfId="20461" xr:uid="{00000000-0005-0000-0000-0000DD4F0000}"/>
    <cellStyle name="0_MIS_Projection_Feb'2009_5171 2 5 2 6" xfId="20462" xr:uid="{00000000-0005-0000-0000-0000DE4F0000}"/>
    <cellStyle name="0_MIS_Projection_Feb'2009_5171 2 5 3" xfId="20463" xr:uid="{00000000-0005-0000-0000-0000DF4F0000}"/>
    <cellStyle name="0_MIS_Projection_Feb'2009_5171 2 5 3 2" xfId="20464" xr:uid="{00000000-0005-0000-0000-0000E04F0000}"/>
    <cellStyle name="0_MIS_Projection_Feb'2009_5171 2 5 3 2 2" xfId="20465" xr:uid="{00000000-0005-0000-0000-0000E14F0000}"/>
    <cellStyle name="0_MIS_Projection_Feb'2009_5171 2 5 3 3" xfId="20466" xr:uid="{00000000-0005-0000-0000-0000E24F0000}"/>
    <cellStyle name="0_MIS_Projection_Feb'2009_5171 2 5 3 3 2" xfId="20467" xr:uid="{00000000-0005-0000-0000-0000E34F0000}"/>
    <cellStyle name="0_MIS_Projection_Feb'2009_5171 2 5 3 4" xfId="20468" xr:uid="{00000000-0005-0000-0000-0000E44F0000}"/>
    <cellStyle name="0_MIS_Projection_Feb'2009_5171 2 5 4" xfId="20469" xr:uid="{00000000-0005-0000-0000-0000E54F0000}"/>
    <cellStyle name="0_MIS_Projection_Feb'2009_5171 2 5 4 2" xfId="20470" xr:uid="{00000000-0005-0000-0000-0000E64F0000}"/>
    <cellStyle name="0_MIS_Projection_Feb'2009_5171 2 5 4 2 2" xfId="20471" xr:uid="{00000000-0005-0000-0000-0000E74F0000}"/>
    <cellStyle name="0_MIS_Projection_Feb'2009_5171 2 5 4 3" xfId="20472" xr:uid="{00000000-0005-0000-0000-0000E84F0000}"/>
    <cellStyle name="0_MIS_Projection_Feb'2009_5171 2 5 4 3 2" xfId="20473" xr:uid="{00000000-0005-0000-0000-0000E94F0000}"/>
    <cellStyle name="0_MIS_Projection_Feb'2009_5171 2 5 4 4" xfId="20474" xr:uid="{00000000-0005-0000-0000-0000EA4F0000}"/>
    <cellStyle name="0_MIS_Projection_Feb'2009_5171 2 5 5" xfId="20475" xr:uid="{00000000-0005-0000-0000-0000EB4F0000}"/>
    <cellStyle name="0_MIS_Projection_Feb'2009_5171 2 5 5 2" xfId="20476" xr:uid="{00000000-0005-0000-0000-0000EC4F0000}"/>
    <cellStyle name="0_MIS_Projection_Feb'2009_5171 2 5 5 2 2" xfId="20477" xr:uid="{00000000-0005-0000-0000-0000ED4F0000}"/>
    <cellStyle name="0_MIS_Projection_Feb'2009_5171 2 5 5 3" xfId="20478" xr:uid="{00000000-0005-0000-0000-0000EE4F0000}"/>
    <cellStyle name="0_MIS_Projection_Feb'2009_5171 2 5 5 3 2" xfId="20479" xr:uid="{00000000-0005-0000-0000-0000EF4F0000}"/>
    <cellStyle name="0_MIS_Projection_Feb'2009_5171 2 5 5 4" xfId="20480" xr:uid="{00000000-0005-0000-0000-0000F04F0000}"/>
    <cellStyle name="0_MIS_Projection_Feb'2009_5171 2 5 6" xfId="20481" xr:uid="{00000000-0005-0000-0000-0000F14F0000}"/>
    <cellStyle name="0_MIS_Projection_Feb'2009_5171 2 5 6 2" xfId="20482" xr:uid="{00000000-0005-0000-0000-0000F24F0000}"/>
    <cellStyle name="0_MIS_Projection_Feb'2009_5171 2 5 7" xfId="20483" xr:uid="{00000000-0005-0000-0000-0000F34F0000}"/>
    <cellStyle name="0_MIS_Projection_Feb'2009_5171 2 5 7 2" xfId="20484" xr:uid="{00000000-0005-0000-0000-0000F44F0000}"/>
    <cellStyle name="0_MIS_Projection_Feb'2009_5171 2 5 8" xfId="20485" xr:uid="{00000000-0005-0000-0000-0000F54F0000}"/>
    <cellStyle name="0_MIS_Projection_Feb'2009_5171 2 6" xfId="20486" xr:uid="{00000000-0005-0000-0000-0000F64F0000}"/>
    <cellStyle name="0_MIS_Projection_Feb'2009_5171 2 6 2" xfId="20487" xr:uid="{00000000-0005-0000-0000-0000F74F0000}"/>
    <cellStyle name="0_MIS_Projection_Feb'2009_5171 2 6 2 2" xfId="20488" xr:uid="{00000000-0005-0000-0000-0000F84F0000}"/>
    <cellStyle name="0_MIS_Projection_Feb'2009_5171 2 6 2 2 2" xfId="20489" xr:uid="{00000000-0005-0000-0000-0000F94F0000}"/>
    <cellStyle name="0_MIS_Projection_Feb'2009_5171 2 6 2 2 2 2" xfId="20490" xr:uid="{00000000-0005-0000-0000-0000FA4F0000}"/>
    <cellStyle name="0_MIS_Projection_Feb'2009_5171 2 6 2 2 3" xfId="20491" xr:uid="{00000000-0005-0000-0000-0000FB4F0000}"/>
    <cellStyle name="0_MIS_Projection_Feb'2009_5171 2 6 2 2 3 2" xfId="20492" xr:uid="{00000000-0005-0000-0000-0000FC4F0000}"/>
    <cellStyle name="0_MIS_Projection_Feb'2009_5171 2 6 2 2 4" xfId="20493" xr:uid="{00000000-0005-0000-0000-0000FD4F0000}"/>
    <cellStyle name="0_MIS_Projection_Feb'2009_5171 2 6 2 3" xfId="20494" xr:uid="{00000000-0005-0000-0000-0000FE4F0000}"/>
    <cellStyle name="0_MIS_Projection_Feb'2009_5171 2 6 2 3 2" xfId="20495" xr:uid="{00000000-0005-0000-0000-0000FF4F0000}"/>
    <cellStyle name="0_MIS_Projection_Feb'2009_5171 2 6 2 3 2 2" xfId="20496" xr:uid="{00000000-0005-0000-0000-000000500000}"/>
    <cellStyle name="0_MIS_Projection_Feb'2009_5171 2 6 2 3 3" xfId="20497" xr:uid="{00000000-0005-0000-0000-000001500000}"/>
    <cellStyle name="0_MIS_Projection_Feb'2009_5171 2 6 2 3 3 2" xfId="20498" xr:uid="{00000000-0005-0000-0000-000002500000}"/>
    <cellStyle name="0_MIS_Projection_Feb'2009_5171 2 6 2 3 4" xfId="20499" xr:uid="{00000000-0005-0000-0000-000003500000}"/>
    <cellStyle name="0_MIS_Projection_Feb'2009_5171 2 6 2 4" xfId="20500" xr:uid="{00000000-0005-0000-0000-000004500000}"/>
    <cellStyle name="0_MIS_Projection_Feb'2009_5171 2 6 2 4 2" xfId="20501" xr:uid="{00000000-0005-0000-0000-000005500000}"/>
    <cellStyle name="0_MIS_Projection_Feb'2009_5171 2 6 2 5" xfId="20502" xr:uid="{00000000-0005-0000-0000-000006500000}"/>
    <cellStyle name="0_MIS_Projection_Feb'2009_5171 2 6 2 5 2" xfId="20503" xr:uid="{00000000-0005-0000-0000-000007500000}"/>
    <cellStyle name="0_MIS_Projection_Feb'2009_5171 2 6 2 6" xfId="20504" xr:uid="{00000000-0005-0000-0000-000008500000}"/>
    <cellStyle name="0_MIS_Projection_Feb'2009_5171 2 6 3" xfId="20505" xr:uid="{00000000-0005-0000-0000-000009500000}"/>
    <cellStyle name="0_MIS_Projection_Feb'2009_5171 2 6 3 2" xfId="20506" xr:uid="{00000000-0005-0000-0000-00000A500000}"/>
    <cellStyle name="0_MIS_Projection_Feb'2009_5171 2 6 3 2 2" xfId="20507" xr:uid="{00000000-0005-0000-0000-00000B500000}"/>
    <cellStyle name="0_MIS_Projection_Feb'2009_5171 2 6 3 3" xfId="20508" xr:uid="{00000000-0005-0000-0000-00000C500000}"/>
    <cellStyle name="0_MIS_Projection_Feb'2009_5171 2 6 3 3 2" xfId="20509" xr:uid="{00000000-0005-0000-0000-00000D500000}"/>
    <cellStyle name="0_MIS_Projection_Feb'2009_5171 2 6 3 4" xfId="20510" xr:uid="{00000000-0005-0000-0000-00000E500000}"/>
    <cellStyle name="0_MIS_Projection_Feb'2009_5171 2 6 4" xfId="20511" xr:uid="{00000000-0005-0000-0000-00000F500000}"/>
    <cellStyle name="0_MIS_Projection_Feb'2009_5171 2 6 4 2" xfId="20512" xr:uid="{00000000-0005-0000-0000-000010500000}"/>
    <cellStyle name="0_MIS_Projection_Feb'2009_5171 2 6 4 2 2" xfId="20513" xr:uid="{00000000-0005-0000-0000-000011500000}"/>
    <cellStyle name="0_MIS_Projection_Feb'2009_5171 2 6 4 3" xfId="20514" xr:uid="{00000000-0005-0000-0000-000012500000}"/>
    <cellStyle name="0_MIS_Projection_Feb'2009_5171 2 6 4 3 2" xfId="20515" xr:uid="{00000000-0005-0000-0000-000013500000}"/>
    <cellStyle name="0_MIS_Projection_Feb'2009_5171 2 6 4 4" xfId="20516" xr:uid="{00000000-0005-0000-0000-000014500000}"/>
    <cellStyle name="0_MIS_Projection_Feb'2009_5171 2 6 5" xfId="20517" xr:uid="{00000000-0005-0000-0000-000015500000}"/>
    <cellStyle name="0_MIS_Projection_Feb'2009_5171 2 6 5 2" xfId="20518" xr:uid="{00000000-0005-0000-0000-000016500000}"/>
    <cellStyle name="0_MIS_Projection_Feb'2009_5171 2 6 5 2 2" xfId="20519" xr:uid="{00000000-0005-0000-0000-000017500000}"/>
    <cellStyle name="0_MIS_Projection_Feb'2009_5171 2 6 5 3" xfId="20520" xr:uid="{00000000-0005-0000-0000-000018500000}"/>
    <cellStyle name="0_MIS_Projection_Feb'2009_5171 2 6 5 3 2" xfId="20521" xr:uid="{00000000-0005-0000-0000-000019500000}"/>
    <cellStyle name="0_MIS_Projection_Feb'2009_5171 2 6 5 4" xfId="20522" xr:uid="{00000000-0005-0000-0000-00001A500000}"/>
    <cellStyle name="0_MIS_Projection_Feb'2009_5171 2 6 6" xfId="20523" xr:uid="{00000000-0005-0000-0000-00001B500000}"/>
    <cellStyle name="0_MIS_Projection_Feb'2009_5171 2 6 6 2" xfId="20524" xr:uid="{00000000-0005-0000-0000-00001C500000}"/>
    <cellStyle name="0_MIS_Projection_Feb'2009_5171 2 6 7" xfId="20525" xr:uid="{00000000-0005-0000-0000-00001D500000}"/>
    <cellStyle name="0_MIS_Projection_Feb'2009_5171 2 6 7 2" xfId="20526" xr:uid="{00000000-0005-0000-0000-00001E500000}"/>
    <cellStyle name="0_MIS_Projection_Feb'2009_5171 2 6 8" xfId="20527" xr:uid="{00000000-0005-0000-0000-00001F500000}"/>
    <cellStyle name="0_MIS_Projection_Feb'2009_5171 2 7" xfId="20528" xr:uid="{00000000-0005-0000-0000-000020500000}"/>
    <cellStyle name="0_MIS_Projection_Feb'2009_5171 2 7 2" xfId="20529" xr:uid="{00000000-0005-0000-0000-000021500000}"/>
    <cellStyle name="0_MIS_Projection_Feb'2009_5171 2 7 2 2" xfId="20530" xr:uid="{00000000-0005-0000-0000-000022500000}"/>
    <cellStyle name="0_MIS_Projection_Feb'2009_5171 2 7 2 2 2" xfId="20531" xr:uid="{00000000-0005-0000-0000-000023500000}"/>
    <cellStyle name="0_MIS_Projection_Feb'2009_5171 2 7 2 3" xfId="20532" xr:uid="{00000000-0005-0000-0000-000024500000}"/>
    <cellStyle name="0_MIS_Projection_Feb'2009_5171 2 7 2 3 2" xfId="20533" xr:uid="{00000000-0005-0000-0000-000025500000}"/>
    <cellStyle name="0_MIS_Projection_Feb'2009_5171 2 7 2 4" xfId="20534" xr:uid="{00000000-0005-0000-0000-000026500000}"/>
    <cellStyle name="0_MIS_Projection_Feb'2009_5171 2 7 3" xfId="20535" xr:uid="{00000000-0005-0000-0000-000027500000}"/>
    <cellStyle name="0_MIS_Projection_Feb'2009_5171 2 7 3 2" xfId="20536" xr:uid="{00000000-0005-0000-0000-000028500000}"/>
    <cellStyle name="0_MIS_Projection_Feb'2009_5171 2 7 3 2 2" xfId="20537" xr:uid="{00000000-0005-0000-0000-000029500000}"/>
    <cellStyle name="0_MIS_Projection_Feb'2009_5171 2 7 3 3" xfId="20538" xr:uid="{00000000-0005-0000-0000-00002A500000}"/>
    <cellStyle name="0_MIS_Projection_Feb'2009_5171 2 7 3 3 2" xfId="20539" xr:uid="{00000000-0005-0000-0000-00002B500000}"/>
    <cellStyle name="0_MIS_Projection_Feb'2009_5171 2 7 3 4" xfId="20540" xr:uid="{00000000-0005-0000-0000-00002C500000}"/>
    <cellStyle name="0_MIS_Projection_Feb'2009_5171 2 7 4" xfId="20541" xr:uid="{00000000-0005-0000-0000-00002D500000}"/>
    <cellStyle name="0_MIS_Projection_Feb'2009_5171 2 7 4 2" xfId="20542" xr:uid="{00000000-0005-0000-0000-00002E500000}"/>
    <cellStyle name="0_MIS_Projection_Feb'2009_5171 2 7 5" xfId="20543" xr:uid="{00000000-0005-0000-0000-00002F500000}"/>
    <cellStyle name="0_MIS_Projection_Feb'2009_5171 2 7 5 2" xfId="20544" xr:uid="{00000000-0005-0000-0000-000030500000}"/>
    <cellStyle name="0_MIS_Projection_Feb'2009_5171 2 7 6" xfId="20545" xr:uid="{00000000-0005-0000-0000-000031500000}"/>
    <cellStyle name="0_MIS_Projection_Feb'2009_5171 2 8" xfId="20546" xr:uid="{00000000-0005-0000-0000-000032500000}"/>
    <cellStyle name="0_MIS_Projection_Feb'2009_5171 2 8 2" xfId="20547" xr:uid="{00000000-0005-0000-0000-000033500000}"/>
    <cellStyle name="0_MIS_Projection_Feb'2009_5171 2 8 2 2" xfId="20548" xr:uid="{00000000-0005-0000-0000-000034500000}"/>
    <cellStyle name="0_MIS_Projection_Feb'2009_5171 2 8 3" xfId="20549" xr:uid="{00000000-0005-0000-0000-000035500000}"/>
    <cellStyle name="0_MIS_Projection_Feb'2009_5171 2 8 3 2" xfId="20550" xr:uid="{00000000-0005-0000-0000-000036500000}"/>
    <cellStyle name="0_MIS_Projection_Feb'2009_5171 2 8 4" xfId="20551" xr:uid="{00000000-0005-0000-0000-000037500000}"/>
    <cellStyle name="0_MIS_Projection_Feb'2009_5171 2 9" xfId="20552" xr:uid="{00000000-0005-0000-0000-000038500000}"/>
    <cellStyle name="0_MIS_Projection_Feb'2009_5171 2 9 2" xfId="20553" xr:uid="{00000000-0005-0000-0000-000039500000}"/>
    <cellStyle name="0_MIS_Projection_Feb'2009_5171 2 9 2 2" xfId="20554" xr:uid="{00000000-0005-0000-0000-00003A500000}"/>
    <cellStyle name="0_MIS_Projection_Feb'2009_5171 2 9 3" xfId="20555" xr:uid="{00000000-0005-0000-0000-00003B500000}"/>
    <cellStyle name="0_MIS_Projection_Feb'2009_5171 2 9 3 2" xfId="20556" xr:uid="{00000000-0005-0000-0000-00003C500000}"/>
    <cellStyle name="0_MIS_Projection_Feb'2009_5171 2 9 4" xfId="20557" xr:uid="{00000000-0005-0000-0000-00003D500000}"/>
    <cellStyle name="0_MIS_Projection_Feb'2009_5171 20" xfId="20558" xr:uid="{00000000-0005-0000-0000-00003E500000}"/>
    <cellStyle name="0_MIS_Projection_Feb'2009_5171 21" xfId="20559" xr:uid="{00000000-0005-0000-0000-00003F500000}"/>
    <cellStyle name="0_MIS_Projection_Feb'2009_5171 22" xfId="20560" xr:uid="{00000000-0005-0000-0000-000040500000}"/>
    <cellStyle name="0_MIS_Projection_Feb'2009_5171 23" xfId="20561" xr:uid="{00000000-0005-0000-0000-000041500000}"/>
    <cellStyle name="0_MIS_Projection_Feb'2009_5171 24" xfId="20562" xr:uid="{00000000-0005-0000-0000-000042500000}"/>
    <cellStyle name="0_MIS_Projection_Feb'2009_5171 25" xfId="20563" xr:uid="{00000000-0005-0000-0000-000043500000}"/>
    <cellStyle name="0_MIS_Projection_Feb'2009_5171 26" xfId="20564" xr:uid="{00000000-0005-0000-0000-000044500000}"/>
    <cellStyle name="0_MIS_Projection_Feb'2009_5171 27" xfId="20565" xr:uid="{00000000-0005-0000-0000-000045500000}"/>
    <cellStyle name="0_MIS_Projection_Feb'2009_5171 28" xfId="20566" xr:uid="{00000000-0005-0000-0000-000046500000}"/>
    <cellStyle name="0_MIS_Projection_Feb'2009_5171 29" xfId="20567" xr:uid="{00000000-0005-0000-0000-000047500000}"/>
    <cellStyle name="0_MIS_Projection_Feb'2009_5171 3" xfId="20568" xr:uid="{00000000-0005-0000-0000-000048500000}"/>
    <cellStyle name="0_MIS_Projection_Feb'2009_5171 3 10" xfId="20569" xr:uid="{00000000-0005-0000-0000-000049500000}"/>
    <cellStyle name="0_MIS_Projection_Feb'2009_5171 3 10 2" xfId="20570" xr:uid="{00000000-0005-0000-0000-00004A500000}"/>
    <cellStyle name="0_MIS_Projection_Feb'2009_5171 3 10 2 2" xfId="20571" xr:uid="{00000000-0005-0000-0000-00004B500000}"/>
    <cellStyle name="0_MIS_Projection_Feb'2009_5171 3 10 3" xfId="20572" xr:uid="{00000000-0005-0000-0000-00004C500000}"/>
    <cellStyle name="0_MIS_Projection_Feb'2009_5171 3 10 3 2" xfId="20573" xr:uid="{00000000-0005-0000-0000-00004D500000}"/>
    <cellStyle name="0_MIS_Projection_Feb'2009_5171 3 10 4" xfId="20574" xr:uid="{00000000-0005-0000-0000-00004E500000}"/>
    <cellStyle name="0_MIS_Projection_Feb'2009_5171 3 11" xfId="20575" xr:uid="{00000000-0005-0000-0000-00004F500000}"/>
    <cellStyle name="0_MIS_Projection_Feb'2009_5171 3 11 2" xfId="20576" xr:uid="{00000000-0005-0000-0000-000050500000}"/>
    <cellStyle name="0_MIS_Projection_Feb'2009_5171 3 12" xfId="20577" xr:uid="{00000000-0005-0000-0000-000051500000}"/>
    <cellStyle name="0_MIS_Projection_Feb'2009_5171 3 12 2" xfId="20578" xr:uid="{00000000-0005-0000-0000-000052500000}"/>
    <cellStyle name="0_MIS_Projection_Feb'2009_5171 3 13" xfId="20579" xr:uid="{00000000-0005-0000-0000-000053500000}"/>
    <cellStyle name="0_MIS_Projection_Feb'2009_5171 3 14" xfId="20580" xr:uid="{00000000-0005-0000-0000-000054500000}"/>
    <cellStyle name="0_MIS_Projection_Feb'2009_5171 3 2" xfId="20581" xr:uid="{00000000-0005-0000-0000-000055500000}"/>
    <cellStyle name="0_MIS_Projection_Feb'2009_5171 3 2 10" xfId="20582" xr:uid="{00000000-0005-0000-0000-000056500000}"/>
    <cellStyle name="0_MIS_Projection_Feb'2009_5171 3 2 11" xfId="20583" xr:uid="{00000000-0005-0000-0000-000057500000}"/>
    <cellStyle name="0_MIS_Projection_Feb'2009_5171 3 2 12" xfId="20584" xr:uid="{00000000-0005-0000-0000-000058500000}"/>
    <cellStyle name="0_MIS_Projection_Feb'2009_5171 3 2 2" xfId="20585" xr:uid="{00000000-0005-0000-0000-000059500000}"/>
    <cellStyle name="0_MIS_Projection_Feb'2009_5171 3 2 2 2" xfId="20586" xr:uid="{00000000-0005-0000-0000-00005A500000}"/>
    <cellStyle name="0_MIS_Projection_Feb'2009_5171 3 2 2 2 2" xfId="20587" xr:uid="{00000000-0005-0000-0000-00005B500000}"/>
    <cellStyle name="0_MIS_Projection_Feb'2009_5171 3 2 2 2 2 2" xfId="20588" xr:uid="{00000000-0005-0000-0000-00005C500000}"/>
    <cellStyle name="0_MIS_Projection_Feb'2009_5171 3 2 2 2 3" xfId="20589" xr:uid="{00000000-0005-0000-0000-00005D500000}"/>
    <cellStyle name="0_MIS_Projection_Feb'2009_5171 3 2 2 2 3 2" xfId="20590" xr:uid="{00000000-0005-0000-0000-00005E500000}"/>
    <cellStyle name="0_MIS_Projection_Feb'2009_5171 3 2 2 2 4" xfId="20591" xr:uid="{00000000-0005-0000-0000-00005F500000}"/>
    <cellStyle name="0_MIS_Projection_Feb'2009_5171 3 2 2 3" xfId="20592" xr:uid="{00000000-0005-0000-0000-000060500000}"/>
    <cellStyle name="0_MIS_Projection_Feb'2009_5171 3 2 2 3 2" xfId="20593" xr:uid="{00000000-0005-0000-0000-000061500000}"/>
    <cellStyle name="0_MIS_Projection_Feb'2009_5171 3 2 2 3 2 2" xfId="20594" xr:uid="{00000000-0005-0000-0000-000062500000}"/>
    <cellStyle name="0_MIS_Projection_Feb'2009_5171 3 2 2 3 3" xfId="20595" xr:uid="{00000000-0005-0000-0000-000063500000}"/>
    <cellStyle name="0_MIS_Projection_Feb'2009_5171 3 2 2 3 3 2" xfId="20596" xr:uid="{00000000-0005-0000-0000-000064500000}"/>
    <cellStyle name="0_MIS_Projection_Feb'2009_5171 3 2 2 3 4" xfId="20597" xr:uid="{00000000-0005-0000-0000-000065500000}"/>
    <cellStyle name="0_MIS_Projection_Feb'2009_5171 3 2 2 4" xfId="20598" xr:uid="{00000000-0005-0000-0000-000066500000}"/>
    <cellStyle name="0_MIS_Projection_Feb'2009_5171 3 2 2 4 2" xfId="20599" xr:uid="{00000000-0005-0000-0000-000067500000}"/>
    <cellStyle name="0_MIS_Projection_Feb'2009_5171 3 2 2 5" xfId="20600" xr:uid="{00000000-0005-0000-0000-000068500000}"/>
    <cellStyle name="0_MIS_Projection_Feb'2009_5171 3 2 2 5 2" xfId="20601" xr:uid="{00000000-0005-0000-0000-000069500000}"/>
    <cellStyle name="0_MIS_Projection_Feb'2009_5171 3 2 2 6" xfId="20602" xr:uid="{00000000-0005-0000-0000-00006A500000}"/>
    <cellStyle name="0_MIS_Projection_Feb'2009_5171 3 2 2 7" xfId="20603" xr:uid="{00000000-0005-0000-0000-00006B500000}"/>
    <cellStyle name="0_MIS_Projection_Feb'2009_5171 3 2 3" xfId="20604" xr:uid="{00000000-0005-0000-0000-00006C500000}"/>
    <cellStyle name="0_MIS_Projection_Feb'2009_5171 3 2 3 2" xfId="20605" xr:uid="{00000000-0005-0000-0000-00006D500000}"/>
    <cellStyle name="0_MIS_Projection_Feb'2009_5171 3 2 3 2 2" xfId="20606" xr:uid="{00000000-0005-0000-0000-00006E500000}"/>
    <cellStyle name="0_MIS_Projection_Feb'2009_5171 3 2 3 3" xfId="20607" xr:uid="{00000000-0005-0000-0000-00006F500000}"/>
    <cellStyle name="0_MIS_Projection_Feb'2009_5171 3 2 3 3 2" xfId="20608" xr:uid="{00000000-0005-0000-0000-000070500000}"/>
    <cellStyle name="0_MIS_Projection_Feb'2009_5171 3 2 3 4" xfId="20609" xr:uid="{00000000-0005-0000-0000-000071500000}"/>
    <cellStyle name="0_MIS_Projection_Feb'2009_5171 3 2 4" xfId="20610" xr:uid="{00000000-0005-0000-0000-000072500000}"/>
    <cellStyle name="0_MIS_Projection_Feb'2009_5171 3 2 4 2" xfId="20611" xr:uid="{00000000-0005-0000-0000-000073500000}"/>
    <cellStyle name="0_MIS_Projection_Feb'2009_5171 3 2 4 2 2" xfId="20612" xr:uid="{00000000-0005-0000-0000-000074500000}"/>
    <cellStyle name="0_MIS_Projection_Feb'2009_5171 3 2 4 3" xfId="20613" xr:uid="{00000000-0005-0000-0000-000075500000}"/>
    <cellStyle name="0_MIS_Projection_Feb'2009_5171 3 2 4 3 2" xfId="20614" xr:uid="{00000000-0005-0000-0000-000076500000}"/>
    <cellStyle name="0_MIS_Projection_Feb'2009_5171 3 2 4 4" xfId="20615" xr:uid="{00000000-0005-0000-0000-000077500000}"/>
    <cellStyle name="0_MIS_Projection_Feb'2009_5171 3 2 5" xfId="20616" xr:uid="{00000000-0005-0000-0000-000078500000}"/>
    <cellStyle name="0_MIS_Projection_Feb'2009_5171 3 2 5 2" xfId="20617" xr:uid="{00000000-0005-0000-0000-000079500000}"/>
    <cellStyle name="0_MIS_Projection_Feb'2009_5171 3 2 5 2 2" xfId="20618" xr:uid="{00000000-0005-0000-0000-00007A500000}"/>
    <cellStyle name="0_MIS_Projection_Feb'2009_5171 3 2 5 3" xfId="20619" xr:uid="{00000000-0005-0000-0000-00007B500000}"/>
    <cellStyle name="0_MIS_Projection_Feb'2009_5171 3 2 5 3 2" xfId="20620" xr:uid="{00000000-0005-0000-0000-00007C500000}"/>
    <cellStyle name="0_MIS_Projection_Feb'2009_5171 3 2 5 4" xfId="20621" xr:uid="{00000000-0005-0000-0000-00007D500000}"/>
    <cellStyle name="0_MIS_Projection_Feb'2009_5171 3 2 6" xfId="20622" xr:uid="{00000000-0005-0000-0000-00007E500000}"/>
    <cellStyle name="0_MIS_Projection_Feb'2009_5171 3 2 6 2" xfId="20623" xr:uid="{00000000-0005-0000-0000-00007F500000}"/>
    <cellStyle name="0_MIS_Projection_Feb'2009_5171 3 2 7" xfId="20624" xr:uid="{00000000-0005-0000-0000-000080500000}"/>
    <cellStyle name="0_MIS_Projection_Feb'2009_5171 3 2 7 2" xfId="20625" xr:uid="{00000000-0005-0000-0000-000081500000}"/>
    <cellStyle name="0_MIS_Projection_Feb'2009_5171 3 2 8" xfId="20626" xr:uid="{00000000-0005-0000-0000-000082500000}"/>
    <cellStyle name="0_MIS_Projection_Feb'2009_5171 3 2 9" xfId="20627" xr:uid="{00000000-0005-0000-0000-000083500000}"/>
    <cellStyle name="0_MIS_Projection_Feb'2009_5171 3 3" xfId="20628" xr:uid="{00000000-0005-0000-0000-000084500000}"/>
    <cellStyle name="0_MIS_Projection_Feb'2009_5171 3 3 2" xfId="20629" xr:uid="{00000000-0005-0000-0000-000085500000}"/>
    <cellStyle name="0_MIS_Projection_Feb'2009_5171 3 3 2 2" xfId="20630" xr:uid="{00000000-0005-0000-0000-000086500000}"/>
    <cellStyle name="0_MIS_Projection_Feb'2009_5171 3 3 2 2 2" xfId="20631" xr:uid="{00000000-0005-0000-0000-000087500000}"/>
    <cellStyle name="0_MIS_Projection_Feb'2009_5171 3 3 2 2 2 2" xfId="20632" xr:uid="{00000000-0005-0000-0000-000088500000}"/>
    <cellStyle name="0_MIS_Projection_Feb'2009_5171 3 3 2 2 3" xfId="20633" xr:uid="{00000000-0005-0000-0000-000089500000}"/>
    <cellStyle name="0_MIS_Projection_Feb'2009_5171 3 3 2 2 3 2" xfId="20634" xr:uid="{00000000-0005-0000-0000-00008A500000}"/>
    <cellStyle name="0_MIS_Projection_Feb'2009_5171 3 3 2 2 4" xfId="20635" xr:uid="{00000000-0005-0000-0000-00008B500000}"/>
    <cellStyle name="0_MIS_Projection_Feb'2009_5171 3 3 2 3" xfId="20636" xr:uid="{00000000-0005-0000-0000-00008C500000}"/>
    <cellStyle name="0_MIS_Projection_Feb'2009_5171 3 3 2 3 2" xfId="20637" xr:uid="{00000000-0005-0000-0000-00008D500000}"/>
    <cellStyle name="0_MIS_Projection_Feb'2009_5171 3 3 2 3 2 2" xfId="20638" xr:uid="{00000000-0005-0000-0000-00008E500000}"/>
    <cellStyle name="0_MIS_Projection_Feb'2009_5171 3 3 2 3 3" xfId="20639" xr:uid="{00000000-0005-0000-0000-00008F500000}"/>
    <cellStyle name="0_MIS_Projection_Feb'2009_5171 3 3 2 3 3 2" xfId="20640" xr:uid="{00000000-0005-0000-0000-000090500000}"/>
    <cellStyle name="0_MIS_Projection_Feb'2009_5171 3 3 2 3 4" xfId="20641" xr:uid="{00000000-0005-0000-0000-000091500000}"/>
    <cellStyle name="0_MIS_Projection_Feb'2009_5171 3 3 2 4" xfId="20642" xr:uid="{00000000-0005-0000-0000-000092500000}"/>
    <cellStyle name="0_MIS_Projection_Feb'2009_5171 3 3 2 4 2" xfId="20643" xr:uid="{00000000-0005-0000-0000-000093500000}"/>
    <cellStyle name="0_MIS_Projection_Feb'2009_5171 3 3 2 5" xfId="20644" xr:uid="{00000000-0005-0000-0000-000094500000}"/>
    <cellStyle name="0_MIS_Projection_Feb'2009_5171 3 3 2 5 2" xfId="20645" xr:uid="{00000000-0005-0000-0000-000095500000}"/>
    <cellStyle name="0_MIS_Projection_Feb'2009_5171 3 3 2 6" xfId="20646" xr:uid="{00000000-0005-0000-0000-000096500000}"/>
    <cellStyle name="0_MIS_Projection_Feb'2009_5171 3 3 2 7" xfId="20647" xr:uid="{00000000-0005-0000-0000-000097500000}"/>
    <cellStyle name="0_MIS_Projection_Feb'2009_5171 3 3 3" xfId="20648" xr:uid="{00000000-0005-0000-0000-000098500000}"/>
    <cellStyle name="0_MIS_Projection_Feb'2009_5171 3 3 3 2" xfId="20649" xr:uid="{00000000-0005-0000-0000-000099500000}"/>
    <cellStyle name="0_MIS_Projection_Feb'2009_5171 3 3 3 2 2" xfId="20650" xr:uid="{00000000-0005-0000-0000-00009A500000}"/>
    <cellStyle name="0_MIS_Projection_Feb'2009_5171 3 3 3 3" xfId="20651" xr:uid="{00000000-0005-0000-0000-00009B500000}"/>
    <cellStyle name="0_MIS_Projection_Feb'2009_5171 3 3 3 3 2" xfId="20652" xr:uid="{00000000-0005-0000-0000-00009C500000}"/>
    <cellStyle name="0_MIS_Projection_Feb'2009_5171 3 3 3 4" xfId="20653" xr:uid="{00000000-0005-0000-0000-00009D500000}"/>
    <cellStyle name="0_MIS_Projection_Feb'2009_5171 3 3 4" xfId="20654" xr:uid="{00000000-0005-0000-0000-00009E500000}"/>
    <cellStyle name="0_MIS_Projection_Feb'2009_5171 3 3 4 2" xfId="20655" xr:uid="{00000000-0005-0000-0000-00009F500000}"/>
    <cellStyle name="0_MIS_Projection_Feb'2009_5171 3 3 4 2 2" xfId="20656" xr:uid="{00000000-0005-0000-0000-0000A0500000}"/>
    <cellStyle name="0_MIS_Projection_Feb'2009_5171 3 3 4 3" xfId="20657" xr:uid="{00000000-0005-0000-0000-0000A1500000}"/>
    <cellStyle name="0_MIS_Projection_Feb'2009_5171 3 3 4 3 2" xfId="20658" xr:uid="{00000000-0005-0000-0000-0000A2500000}"/>
    <cellStyle name="0_MIS_Projection_Feb'2009_5171 3 3 4 4" xfId="20659" xr:uid="{00000000-0005-0000-0000-0000A3500000}"/>
    <cellStyle name="0_MIS_Projection_Feb'2009_5171 3 3 5" xfId="20660" xr:uid="{00000000-0005-0000-0000-0000A4500000}"/>
    <cellStyle name="0_MIS_Projection_Feb'2009_5171 3 3 5 2" xfId="20661" xr:uid="{00000000-0005-0000-0000-0000A5500000}"/>
    <cellStyle name="0_MIS_Projection_Feb'2009_5171 3 3 5 2 2" xfId="20662" xr:uid="{00000000-0005-0000-0000-0000A6500000}"/>
    <cellStyle name="0_MIS_Projection_Feb'2009_5171 3 3 5 3" xfId="20663" xr:uid="{00000000-0005-0000-0000-0000A7500000}"/>
    <cellStyle name="0_MIS_Projection_Feb'2009_5171 3 3 5 3 2" xfId="20664" xr:uid="{00000000-0005-0000-0000-0000A8500000}"/>
    <cellStyle name="0_MIS_Projection_Feb'2009_5171 3 3 5 4" xfId="20665" xr:uid="{00000000-0005-0000-0000-0000A9500000}"/>
    <cellStyle name="0_MIS_Projection_Feb'2009_5171 3 3 6" xfId="20666" xr:uid="{00000000-0005-0000-0000-0000AA500000}"/>
    <cellStyle name="0_MIS_Projection_Feb'2009_5171 3 3 6 2" xfId="20667" xr:uid="{00000000-0005-0000-0000-0000AB500000}"/>
    <cellStyle name="0_MIS_Projection_Feb'2009_5171 3 3 7" xfId="20668" xr:uid="{00000000-0005-0000-0000-0000AC500000}"/>
    <cellStyle name="0_MIS_Projection_Feb'2009_5171 3 3 7 2" xfId="20669" xr:uid="{00000000-0005-0000-0000-0000AD500000}"/>
    <cellStyle name="0_MIS_Projection_Feb'2009_5171 3 3 8" xfId="20670" xr:uid="{00000000-0005-0000-0000-0000AE500000}"/>
    <cellStyle name="0_MIS_Projection_Feb'2009_5171 3 3 9" xfId="20671" xr:uid="{00000000-0005-0000-0000-0000AF500000}"/>
    <cellStyle name="0_MIS_Projection_Feb'2009_5171 3 4" xfId="20672" xr:uid="{00000000-0005-0000-0000-0000B0500000}"/>
    <cellStyle name="0_MIS_Projection_Feb'2009_5171 3 4 2" xfId="20673" xr:uid="{00000000-0005-0000-0000-0000B1500000}"/>
    <cellStyle name="0_MIS_Projection_Feb'2009_5171 3 4 2 2" xfId="20674" xr:uid="{00000000-0005-0000-0000-0000B2500000}"/>
    <cellStyle name="0_MIS_Projection_Feb'2009_5171 3 4 2 2 2" xfId="20675" xr:uid="{00000000-0005-0000-0000-0000B3500000}"/>
    <cellStyle name="0_MIS_Projection_Feb'2009_5171 3 4 2 2 2 2" xfId="20676" xr:uid="{00000000-0005-0000-0000-0000B4500000}"/>
    <cellStyle name="0_MIS_Projection_Feb'2009_5171 3 4 2 2 3" xfId="20677" xr:uid="{00000000-0005-0000-0000-0000B5500000}"/>
    <cellStyle name="0_MIS_Projection_Feb'2009_5171 3 4 2 2 3 2" xfId="20678" xr:uid="{00000000-0005-0000-0000-0000B6500000}"/>
    <cellStyle name="0_MIS_Projection_Feb'2009_5171 3 4 2 2 4" xfId="20679" xr:uid="{00000000-0005-0000-0000-0000B7500000}"/>
    <cellStyle name="0_MIS_Projection_Feb'2009_5171 3 4 2 3" xfId="20680" xr:uid="{00000000-0005-0000-0000-0000B8500000}"/>
    <cellStyle name="0_MIS_Projection_Feb'2009_5171 3 4 2 3 2" xfId="20681" xr:uid="{00000000-0005-0000-0000-0000B9500000}"/>
    <cellStyle name="0_MIS_Projection_Feb'2009_5171 3 4 2 3 2 2" xfId="20682" xr:uid="{00000000-0005-0000-0000-0000BA500000}"/>
    <cellStyle name="0_MIS_Projection_Feb'2009_5171 3 4 2 3 3" xfId="20683" xr:uid="{00000000-0005-0000-0000-0000BB500000}"/>
    <cellStyle name="0_MIS_Projection_Feb'2009_5171 3 4 2 3 3 2" xfId="20684" xr:uid="{00000000-0005-0000-0000-0000BC500000}"/>
    <cellStyle name="0_MIS_Projection_Feb'2009_5171 3 4 2 3 4" xfId="20685" xr:uid="{00000000-0005-0000-0000-0000BD500000}"/>
    <cellStyle name="0_MIS_Projection_Feb'2009_5171 3 4 2 4" xfId="20686" xr:uid="{00000000-0005-0000-0000-0000BE500000}"/>
    <cellStyle name="0_MIS_Projection_Feb'2009_5171 3 4 2 4 2" xfId="20687" xr:uid="{00000000-0005-0000-0000-0000BF500000}"/>
    <cellStyle name="0_MIS_Projection_Feb'2009_5171 3 4 2 5" xfId="20688" xr:uid="{00000000-0005-0000-0000-0000C0500000}"/>
    <cellStyle name="0_MIS_Projection_Feb'2009_5171 3 4 2 5 2" xfId="20689" xr:uid="{00000000-0005-0000-0000-0000C1500000}"/>
    <cellStyle name="0_MIS_Projection_Feb'2009_5171 3 4 2 6" xfId="20690" xr:uid="{00000000-0005-0000-0000-0000C2500000}"/>
    <cellStyle name="0_MIS_Projection_Feb'2009_5171 3 4 3" xfId="20691" xr:uid="{00000000-0005-0000-0000-0000C3500000}"/>
    <cellStyle name="0_MIS_Projection_Feb'2009_5171 3 4 3 2" xfId="20692" xr:uid="{00000000-0005-0000-0000-0000C4500000}"/>
    <cellStyle name="0_MIS_Projection_Feb'2009_5171 3 4 3 2 2" xfId="20693" xr:uid="{00000000-0005-0000-0000-0000C5500000}"/>
    <cellStyle name="0_MIS_Projection_Feb'2009_5171 3 4 3 3" xfId="20694" xr:uid="{00000000-0005-0000-0000-0000C6500000}"/>
    <cellStyle name="0_MIS_Projection_Feb'2009_5171 3 4 3 3 2" xfId="20695" xr:uid="{00000000-0005-0000-0000-0000C7500000}"/>
    <cellStyle name="0_MIS_Projection_Feb'2009_5171 3 4 3 4" xfId="20696" xr:uid="{00000000-0005-0000-0000-0000C8500000}"/>
    <cellStyle name="0_MIS_Projection_Feb'2009_5171 3 4 4" xfId="20697" xr:uid="{00000000-0005-0000-0000-0000C9500000}"/>
    <cellStyle name="0_MIS_Projection_Feb'2009_5171 3 4 4 2" xfId="20698" xr:uid="{00000000-0005-0000-0000-0000CA500000}"/>
    <cellStyle name="0_MIS_Projection_Feb'2009_5171 3 4 4 2 2" xfId="20699" xr:uid="{00000000-0005-0000-0000-0000CB500000}"/>
    <cellStyle name="0_MIS_Projection_Feb'2009_5171 3 4 4 3" xfId="20700" xr:uid="{00000000-0005-0000-0000-0000CC500000}"/>
    <cellStyle name="0_MIS_Projection_Feb'2009_5171 3 4 4 3 2" xfId="20701" xr:uid="{00000000-0005-0000-0000-0000CD500000}"/>
    <cellStyle name="0_MIS_Projection_Feb'2009_5171 3 4 4 4" xfId="20702" xr:uid="{00000000-0005-0000-0000-0000CE500000}"/>
    <cellStyle name="0_MIS_Projection_Feb'2009_5171 3 4 5" xfId="20703" xr:uid="{00000000-0005-0000-0000-0000CF500000}"/>
    <cellStyle name="0_MIS_Projection_Feb'2009_5171 3 4 5 2" xfId="20704" xr:uid="{00000000-0005-0000-0000-0000D0500000}"/>
    <cellStyle name="0_MIS_Projection_Feb'2009_5171 3 4 5 2 2" xfId="20705" xr:uid="{00000000-0005-0000-0000-0000D1500000}"/>
    <cellStyle name="0_MIS_Projection_Feb'2009_5171 3 4 5 3" xfId="20706" xr:uid="{00000000-0005-0000-0000-0000D2500000}"/>
    <cellStyle name="0_MIS_Projection_Feb'2009_5171 3 4 5 3 2" xfId="20707" xr:uid="{00000000-0005-0000-0000-0000D3500000}"/>
    <cellStyle name="0_MIS_Projection_Feb'2009_5171 3 4 5 4" xfId="20708" xr:uid="{00000000-0005-0000-0000-0000D4500000}"/>
    <cellStyle name="0_MIS_Projection_Feb'2009_5171 3 4 6" xfId="20709" xr:uid="{00000000-0005-0000-0000-0000D5500000}"/>
    <cellStyle name="0_MIS_Projection_Feb'2009_5171 3 4 6 2" xfId="20710" xr:uid="{00000000-0005-0000-0000-0000D6500000}"/>
    <cellStyle name="0_MIS_Projection_Feb'2009_5171 3 4 7" xfId="20711" xr:uid="{00000000-0005-0000-0000-0000D7500000}"/>
    <cellStyle name="0_MIS_Projection_Feb'2009_5171 3 4 7 2" xfId="20712" xr:uid="{00000000-0005-0000-0000-0000D8500000}"/>
    <cellStyle name="0_MIS_Projection_Feb'2009_5171 3 4 8" xfId="20713" xr:uid="{00000000-0005-0000-0000-0000D9500000}"/>
    <cellStyle name="0_MIS_Projection_Feb'2009_5171 3 4 9" xfId="20714" xr:uid="{00000000-0005-0000-0000-0000DA500000}"/>
    <cellStyle name="0_MIS_Projection_Feb'2009_5171 3 5" xfId="20715" xr:uid="{00000000-0005-0000-0000-0000DB500000}"/>
    <cellStyle name="0_MIS_Projection_Feb'2009_5171 3 5 2" xfId="20716" xr:uid="{00000000-0005-0000-0000-0000DC500000}"/>
    <cellStyle name="0_MIS_Projection_Feb'2009_5171 3 5 2 2" xfId="20717" xr:uid="{00000000-0005-0000-0000-0000DD500000}"/>
    <cellStyle name="0_MIS_Projection_Feb'2009_5171 3 5 2 2 2" xfId="20718" xr:uid="{00000000-0005-0000-0000-0000DE500000}"/>
    <cellStyle name="0_MIS_Projection_Feb'2009_5171 3 5 2 2 2 2" xfId="20719" xr:uid="{00000000-0005-0000-0000-0000DF500000}"/>
    <cellStyle name="0_MIS_Projection_Feb'2009_5171 3 5 2 2 3" xfId="20720" xr:uid="{00000000-0005-0000-0000-0000E0500000}"/>
    <cellStyle name="0_MIS_Projection_Feb'2009_5171 3 5 2 2 3 2" xfId="20721" xr:uid="{00000000-0005-0000-0000-0000E1500000}"/>
    <cellStyle name="0_MIS_Projection_Feb'2009_5171 3 5 2 2 4" xfId="20722" xr:uid="{00000000-0005-0000-0000-0000E2500000}"/>
    <cellStyle name="0_MIS_Projection_Feb'2009_5171 3 5 2 3" xfId="20723" xr:uid="{00000000-0005-0000-0000-0000E3500000}"/>
    <cellStyle name="0_MIS_Projection_Feb'2009_5171 3 5 2 3 2" xfId="20724" xr:uid="{00000000-0005-0000-0000-0000E4500000}"/>
    <cellStyle name="0_MIS_Projection_Feb'2009_5171 3 5 2 3 2 2" xfId="20725" xr:uid="{00000000-0005-0000-0000-0000E5500000}"/>
    <cellStyle name="0_MIS_Projection_Feb'2009_5171 3 5 2 3 3" xfId="20726" xr:uid="{00000000-0005-0000-0000-0000E6500000}"/>
    <cellStyle name="0_MIS_Projection_Feb'2009_5171 3 5 2 3 3 2" xfId="20727" xr:uid="{00000000-0005-0000-0000-0000E7500000}"/>
    <cellStyle name="0_MIS_Projection_Feb'2009_5171 3 5 2 3 4" xfId="20728" xr:uid="{00000000-0005-0000-0000-0000E8500000}"/>
    <cellStyle name="0_MIS_Projection_Feb'2009_5171 3 5 2 4" xfId="20729" xr:uid="{00000000-0005-0000-0000-0000E9500000}"/>
    <cellStyle name="0_MIS_Projection_Feb'2009_5171 3 5 2 4 2" xfId="20730" xr:uid="{00000000-0005-0000-0000-0000EA500000}"/>
    <cellStyle name="0_MIS_Projection_Feb'2009_5171 3 5 2 5" xfId="20731" xr:uid="{00000000-0005-0000-0000-0000EB500000}"/>
    <cellStyle name="0_MIS_Projection_Feb'2009_5171 3 5 2 5 2" xfId="20732" xr:uid="{00000000-0005-0000-0000-0000EC500000}"/>
    <cellStyle name="0_MIS_Projection_Feb'2009_5171 3 5 2 6" xfId="20733" xr:uid="{00000000-0005-0000-0000-0000ED500000}"/>
    <cellStyle name="0_MIS_Projection_Feb'2009_5171 3 5 3" xfId="20734" xr:uid="{00000000-0005-0000-0000-0000EE500000}"/>
    <cellStyle name="0_MIS_Projection_Feb'2009_5171 3 5 3 2" xfId="20735" xr:uid="{00000000-0005-0000-0000-0000EF500000}"/>
    <cellStyle name="0_MIS_Projection_Feb'2009_5171 3 5 3 2 2" xfId="20736" xr:uid="{00000000-0005-0000-0000-0000F0500000}"/>
    <cellStyle name="0_MIS_Projection_Feb'2009_5171 3 5 3 3" xfId="20737" xr:uid="{00000000-0005-0000-0000-0000F1500000}"/>
    <cellStyle name="0_MIS_Projection_Feb'2009_5171 3 5 3 3 2" xfId="20738" xr:uid="{00000000-0005-0000-0000-0000F2500000}"/>
    <cellStyle name="0_MIS_Projection_Feb'2009_5171 3 5 3 4" xfId="20739" xr:uid="{00000000-0005-0000-0000-0000F3500000}"/>
    <cellStyle name="0_MIS_Projection_Feb'2009_5171 3 5 4" xfId="20740" xr:uid="{00000000-0005-0000-0000-0000F4500000}"/>
    <cellStyle name="0_MIS_Projection_Feb'2009_5171 3 5 4 2" xfId="20741" xr:uid="{00000000-0005-0000-0000-0000F5500000}"/>
    <cellStyle name="0_MIS_Projection_Feb'2009_5171 3 5 4 2 2" xfId="20742" xr:uid="{00000000-0005-0000-0000-0000F6500000}"/>
    <cellStyle name="0_MIS_Projection_Feb'2009_5171 3 5 4 3" xfId="20743" xr:uid="{00000000-0005-0000-0000-0000F7500000}"/>
    <cellStyle name="0_MIS_Projection_Feb'2009_5171 3 5 4 3 2" xfId="20744" xr:uid="{00000000-0005-0000-0000-0000F8500000}"/>
    <cellStyle name="0_MIS_Projection_Feb'2009_5171 3 5 4 4" xfId="20745" xr:uid="{00000000-0005-0000-0000-0000F9500000}"/>
    <cellStyle name="0_MIS_Projection_Feb'2009_5171 3 5 5" xfId="20746" xr:uid="{00000000-0005-0000-0000-0000FA500000}"/>
    <cellStyle name="0_MIS_Projection_Feb'2009_5171 3 5 5 2" xfId="20747" xr:uid="{00000000-0005-0000-0000-0000FB500000}"/>
    <cellStyle name="0_MIS_Projection_Feb'2009_5171 3 5 5 2 2" xfId="20748" xr:uid="{00000000-0005-0000-0000-0000FC500000}"/>
    <cellStyle name="0_MIS_Projection_Feb'2009_5171 3 5 5 3" xfId="20749" xr:uid="{00000000-0005-0000-0000-0000FD500000}"/>
    <cellStyle name="0_MIS_Projection_Feb'2009_5171 3 5 5 3 2" xfId="20750" xr:uid="{00000000-0005-0000-0000-0000FE500000}"/>
    <cellStyle name="0_MIS_Projection_Feb'2009_5171 3 5 5 4" xfId="20751" xr:uid="{00000000-0005-0000-0000-0000FF500000}"/>
    <cellStyle name="0_MIS_Projection_Feb'2009_5171 3 5 6" xfId="20752" xr:uid="{00000000-0005-0000-0000-000000510000}"/>
    <cellStyle name="0_MIS_Projection_Feb'2009_5171 3 5 6 2" xfId="20753" xr:uid="{00000000-0005-0000-0000-000001510000}"/>
    <cellStyle name="0_MIS_Projection_Feb'2009_5171 3 5 7" xfId="20754" xr:uid="{00000000-0005-0000-0000-000002510000}"/>
    <cellStyle name="0_MIS_Projection_Feb'2009_5171 3 5 7 2" xfId="20755" xr:uid="{00000000-0005-0000-0000-000003510000}"/>
    <cellStyle name="0_MIS_Projection_Feb'2009_5171 3 5 8" xfId="20756" xr:uid="{00000000-0005-0000-0000-000004510000}"/>
    <cellStyle name="0_MIS_Projection_Feb'2009_5171 3 6" xfId="20757" xr:uid="{00000000-0005-0000-0000-000005510000}"/>
    <cellStyle name="0_MIS_Projection_Feb'2009_5171 3 6 2" xfId="20758" xr:uid="{00000000-0005-0000-0000-000006510000}"/>
    <cellStyle name="0_MIS_Projection_Feb'2009_5171 3 6 2 2" xfId="20759" xr:uid="{00000000-0005-0000-0000-000007510000}"/>
    <cellStyle name="0_MIS_Projection_Feb'2009_5171 3 6 2 2 2" xfId="20760" xr:uid="{00000000-0005-0000-0000-000008510000}"/>
    <cellStyle name="0_MIS_Projection_Feb'2009_5171 3 6 2 2 2 2" xfId="20761" xr:uid="{00000000-0005-0000-0000-000009510000}"/>
    <cellStyle name="0_MIS_Projection_Feb'2009_5171 3 6 2 2 3" xfId="20762" xr:uid="{00000000-0005-0000-0000-00000A510000}"/>
    <cellStyle name="0_MIS_Projection_Feb'2009_5171 3 6 2 2 3 2" xfId="20763" xr:uid="{00000000-0005-0000-0000-00000B510000}"/>
    <cellStyle name="0_MIS_Projection_Feb'2009_5171 3 6 2 2 4" xfId="20764" xr:uid="{00000000-0005-0000-0000-00000C510000}"/>
    <cellStyle name="0_MIS_Projection_Feb'2009_5171 3 6 2 3" xfId="20765" xr:uid="{00000000-0005-0000-0000-00000D510000}"/>
    <cellStyle name="0_MIS_Projection_Feb'2009_5171 3 6 2 3 2" xfId="20766" xr:uid="{00000000-0005-0000-0000-00000E510000}"/>
    <cellStyle name="0_MIS_Projection_Feb'2009_5171 3 6 2 3 2 2" xfId="20767" xr:uid="{00000000-0005-0000-0000-00000F510000}"/>
    <cellStyle name="0_MIS_Projection_Feb'2009_5171 3 6 2 3 3" xfId="20768" xr:uid="{00000000-0005-0000-0000-000010510000}"/>
    <cellStyle name="0_MIS_Projection_Feb'2009_5171 3 6 2 3 3 2" xfId="20769" xr:uid="{00000000-0005-0000-0000-000011510000}"/>
    <cellStyle name="0_MIS_Projection_Feb'2009_5171 3 6 2 3 4" xfId="20770" xr:uid="{00000000-0005-0000-0000-000012510000}"/>
    <cellStyle name="0_MIS_Projection_Feb'2009_5171 3 6 2 4" xfId="20771" xr:uid="{00000000-0005-0000-0000-000013510000}"/>
    <cellStyle name="0_MIS_Projection_Feb'2009_5171 3 6 2 4 2" xfId="20772" xr:uid="{00000000-0005-0000-0000-000014510000}"/>
    <cellStyle name="0_MIS_Projection_Feb'2009_5171 3 6 2 5" xfId="20773" xr:uid="{00000000-0005-0000-0000-000015510000}"/>
    <cellStyle name="0_MIS_Projection_Feb'2009_5171 3 6 2 5 2" xfId="20774" xr:uid="{00000000-0005-0000-0000-000016510000}"/>
    <cellStyle name="0_MIS_Projection_Feb'2009_5171 3 6 2 6" xfId="20775" xr:uid="{00000000-0005-0000-0000-000017510000}"/>
    <cellStyle name="0_MIS_Projection_Feb'2009_5171 3 6 3" xfId="20776" xr:uid="{00000000-0005-0000-0000-000018510000}"/>
    <cellStyle name="0_MIS_Projection_Feb'2009_5171 3 6 3 2" xfId="20777" xr:uid="{00000000-0005-0000-0000-000019510000}"/>
    <cellStyle name="0_MIS_Projection_Feb'2009_5171 3 6 3 2 2" xfId="20778" xr:uid="{00000000-0005-0000-0000-00001A510000}"/>
    <cellStyle name="0_MIS_Projection_Feb'2009_5171 3 6 3 3" xfId="20779" xr:uid="{00000000-0005-0000-0000-00001B510000}"/>
    <cellStyle name="0_MIS_Projection_Feb'2009_5171 3 6 3 3 2" xfId="20780" xr:uid="{00000000-0005-0000-0000-00001C510000}"/>
    <cellStyle name="0_MIS_Projection_Feb'2009_5171 3 6 3 4" xfId="20781" xr:uid="{00000000-0005-0000-0000-00001D510000}"/>
    <cellStyle name="0_MIS_Projection_Feb'2009_5171 3 6 4" xfId="20782" xr:uid="{00000000-0005-0000-0000-00001E510000}"/>
    <cellStyle name="0_MIS_Projection_Feb'2009_5171 3 6 4 2" xfId="20783" xr:uid="{00000000-0005-0000-0000-00001F510000}"/>
    <cellStyle name="0_MIS_Projection_Feb'2009_5171 3 6 4 2 2" xfId="20784" xr:uid="{00000000-0005-0000-0000-000020510000}"/>
    <cellStyle name="0_MIS_Projection_Feb'2009_5171 3 6 4 3" xfId="20785" xr:uid="{00000000-0005-0000-0000-000021510000}"/>
    <cellStyle name="0_MIS_Projection_Feb'2009_5171 3 6 4 3 2" xfId="20786" xr:uid="{00000000-0005-0000-0000-000022510000}"/>
    <cellStyle name="0_MIS_Projection_Feb'2009_5171 3 6 4 4" xfId="20787" xr:uid="{00000000-0005-0000-0000-000023510000}"/>
    <cellStyle name="0_MIS_Projection_Feb'2009_5171 3 6 5" xfId="20788" xr:uid="{00000000-0005-0000-0000-000024510000}"/>
    <cellStyle name="0_MIS_Projection_Feb'2009_5171 3 6 5 2" xfId="20789" xr:uid="{00000000-0005-0000-0000-000025510000}"/>
    <cellStyle name="0_MIS_Projection_Feb'2009_5171 3 6 5 2 2" xfId="20790" xr:uid="{00000000-0005-0000-0000-000026510000}"/>
    <cellStyle name="0_MIS_Projection_Feb'2009_5171 3 6 5 3" xfId="20791" xr:uid="{00000000-0005-0000-0000-000027510000}"/>
    <cellStyle name="0_MIS_Projection_Feb'2009_5171 3 6 5 3 2" xfId="20792" xr:uid="{00000000-0005-0000-0000-000028510000}"/>
    <cellStyle name="0_MIS_Projection_Feb'2009_5171 3 6 5 4" xfId="20793" xr:uid="{00000000-0005-0000-0000-000029510000}"/>
    <cellStyle name="0_MIS_Projection_Feb'2009_5171 3 6 6" xfId="20794" xr:uid="{00000000-0005-0000-0000-00002A510000}"/>
    <cellStyle name="0_MIS_Projection_Feb'2009_5171 3 6 6 2" xfId="20795" xr:uid="{00000000-0005-0000-0000-00002B510000}"/>
    <cellStyle name="0_MIS_Projection_Feb'2009_5171 3 6 7" xfId="20796" xr:uid="{00000000-0005-0000-0000-00002C510000}"/>
    <cellStyle name="0_MIS_Projection_Feb'2009_5171 3 6 7 2" xfId="20797" xr:uid="{00000000-0005-0000-0000-00002D510000}"/>
    <cellStyle name="0_MIS_Projection_Feb'2009_5171 3 6 8" xfId="20798" xr:uid="{00000000-0005-0000-0000-00002E510000}"/>
    <cellStyle name="0_MIS_Projection_Feb'2009_5171 3 7" xfId="20799" xr:uid="{00000000-0005-0000-0000-00002F510000}"/>
    <cellStyle name="0_MIS_Projection_Feb'2009_5171 3 7 2" xfId="20800" xr:uid="{00000000-0005-0000-0000-000030510000}"/>
    <cellStyle name="0_MIS_Projection_Feb'2009_5171 3 7 2 2" xfId="20801" xr:uid="{00000000-0005-0000-0000-000031510000}"/>
    <cellStyle name="0_MIS_Projection_Feb'2009_5171 3 7 2 2 2" xfId="20802" xr:uid="{00000000-0005-0000-0000-000032510000}"/>
    <cellStyle name="0_MIS_Projection_Feb'2009_5171 3 7 2 3" xfId="20803" xr:uid="{00000000-0005-0000-0000-000033510000}"/>
    <cellStyle name="0_MIS_Projection_Feb'2009_5171 3 7 2 3 2" xfId="20804" xr:uid="{00000000-0005-0000-0000-000034510000}"/>
    <cellStyle name="0_MIS_Projection_Feb'2009_5171 3 7 2 4" xfId="20805" xr:uid="{00000000-0005-0000-0000-000035510000}"/>
    <cellStyle name="0_MIS_Projection_Feb'2009_5171 3 7 3" xfId="20806" xr:uid="{00000000-0005-0000-0000-000036510000}"/>
    <cellStyle name="0_MIS_Projection_Feb'2009_5171 3 7 3 2" xfId="20807" xr:uid="{00000000-0005-0000-0000-000037510000}"/>
    <cellStyle name="0_MIS_Projection_Feb'2009_5171 3 7 3 2 2" xfId="20808" xr:uid="{00000000-0005-0000-0000-000038510000}"/>
    <cellStyle name="0_MIS_Projection_Feb'2009_5171 3 7 3 3" xfId="20809" xr:uid="{00000000-0005-0000-0000-000039510000}"/>
    <cellStyle name="0_MIS_Projection_Feb'2009_5171 3 7 3 3 2" xfId="20810" xr:uid="{00000000-0005-0000-0000-00003A510000}"/>
    <cellStyle name="0_MIS_Projection_Feb'2009_5171 3 7 3 4" xfId="20811" xr:uid="{00000000-0005-0000-0000-00003B510000}"/>
    <cellStyle name="0_MIS_Projection_Feb'2009_5171 3 7 4" xfId="20812" xr:uid="{00000000-0005-0000-0000-00003C510000}"/>
    <cellStyle name="0_MIS_Projection_Feb'2009_5171 3 7 4 2" xfId="20813" xr:uid="{00000000-0005-0000-0000-00003D510000}"/>
    <cellStyle name="0_MIS_Projection_Feb'2009_5171 3 7 5" xfId="20814" xr:uid="{00000000-0005-0000-0000-00003E510000}"/>
    <cellStyle name="0_MIS_Projection_Feb'2009_5171 3 7 5 2" xfId="20815" xr:uid="{00000000-0005-0000-0000-00003F510000}"/>
    <cellStyle name="0_MIS_Projection_Feb'2009_5171 3 7 6" xfId="20816" xr:uid="{00000000-0005-0000-0000-000040510000}"/>
    <cellStyle name="0_MIS_Projection_Feb'2009_5171 3 8" xfId="20817" xr:uid="{00000000-0005-0000-0000-000041510000}"/>
    <cellStyle name="0_MIS_Projection_Feb'2009_5171 3 8 2" xfId="20818" xr:uid="{00000000-0005-0000-0000-000042510000}"/>
    <cellStyle name="0_MIS_Projection_Feb'2009_5171 3 8 2 2" xfId="20819" xr:uid="{00000000-0005-0000-0000-000043510000}"/>
    <cellStyle name="0_MIS_Projection_Feb'2009_5171 3 8 3" xfId="20820" xr:uid="{00000000-0005-0000-0000-000044510000}"/>
    <cellStyle name="0_MIS_Projection_Feb'2009_5171 3 8 3 2" xfId="20821" xr:uid="{00000000-0005-0000-0000-000045510000}"/>
    <cellStyle name="0_MIS_Projection_Feb'2009_5171 3 8 4" xfId="20822" xr:uid="{00000000-0005-0000-0000-000046510000}"/>
    <cellStyle name="0_MIS_Projection_Feb'2009_5171 3 9" xfId="20823" xr:uid="{00000000-0005-0000-0000-000047510000}"/>
    <cellStyle name="0_MIS_Projection_Feb'2009_5171 3 9 2" xfId="20824" xr:uid="{00000000-0005-0000-0000-000048510000}"/>
    <cellStyle name="0_MIS_Projection_Feb'2009_5171 3 9 2 2" xfId="20825" xr:uid="{00000000-0005-0000-0000-000049510000}"/>
    <cellStyle name="0_MIS_Projection_Feb'2009_5171 3 9 3" xfId="20826" xr:uid="{00000000-0005-0000-0000-00004A510000}"/>
    <cellStyle name="0_MIS_Projection_Feb'2009_5171 3 9 3 2" xfId="20827" xr:uid="{00000000-0005-0000-0000-00004B510000}"/>
    <cellStyle name="0_MIS_Projection_Feb'2009_5171 3 9 4" xfId="20828" xr:uid="{00000000-0005-0000-0000-00004C510000}"/>
    <cellStyle name="0_MIS_Projection_Feb'2009_5171 30" xfId="20829" xr:uid="{00000000-0005-0000-0000-00004D510000}"/>
    <cellStyle name="0_MIS_Projection_Feb'2009_5171 31" xfId="20830" xr:uid="{00000000-0005-0000-0000-00004E510000}"/>
    <cellStyle name="0_MIS_Projection_Feb'2009_5171 32" xfId="20831" xr:uid="{00000000-0005-0000-0000-00004F510000}"/>
    <cellStyle name="0_MIS_Projection_Feb'2009_5171 33" xfId="20832" xr:uid="{00000000-0005-0000-0000-000050510000}"/>
    <cellStyle name="0_MIS_Projection_Feb'2009_5171 34" xfId="20833" xr:uid="{00000000-0005-0000-0000-000051510000}"/>
    <cellStyle name="0_MIS_Projection_Feb'2009_5171 35" xfId="20834" xr:uid="{00000000-0005-0000-0000-000052510000}"/>
    <cellStyle name="0_MIS_Projection_Feb'2009_5171 36" xfId="20835" xr:uid="{00000000-0005-0000-0000-000053510000}"/>
    <cellStyle name="0_MIS_Projection_Feb'2009_5171 37" xfId="20836" xr:uid="{00000000-0005-0000-0000-000054510000}"/>
    <cellStyle name="0_MIS_Projection_Feb'2009_5171 38" xfId="20837" xr:uid="{00000000-0005-0000-0000-000055510000}"/>
    <cellStyle name="0_MIS_Projection_Feb'2009_5171 39" xfId="20838" xr:uid="{00000000-0005-0000-0000-000056510000}"/>
    <cellStyle name="0_MIS_Projection_Feb'2009_5171 4" xfId="20839" xr:uid="{00000000-0005-0000-0000-000057510000}"/>
    <cellStyle name="0_MIS_Projection_Feb'2009_5171 4 10" xfId="20840" xr:uid="{00000000-0005-0000-0000-000058510000}"/>
    <cellStyle name="0_MIS_Projection_Feb'2009_5171 4 10 2" xfId="20841" xr:uid="{00000000-0005-0000-0000-000059510000}"/>
    <cellStyle name="0_MIS_Projection_Feb'2009_5171 4 10 2 2" xfId="20842" xr:uid="{00000000-0005-0000-0000-00005A510000}"/>
    <cellStyle name="0_MIS_Projection_Feb'2009_5171 4 10 3" xfId="20843" xr:uid="{00000000-0005-0000-0000-00005B510000}"/>
    <cellStyle name="0_MIS_Projection_Feb'2009_5171 4 10 3 2" xfId="20844" xr:uid="{00000000-0005-0000-0000-00005C510000}"/>
    <cellStyle name="0_MIS_Projection_Feb'2009_5171 4 10 4" xfId="20845" xr:uid="{00000000-0005-0000-0000-00005D510000}"/>
    <cellStyle name="0_MIS_Projection_Feb'2009_5171 4 11" xfId="20846" xr:uid="{00000000-0005-0000-0000-00005E510000}"/>
    <cellStyle name="0_MIS_Projection_Feb'2009_5171 4 11 2" xfId="20847" xr:uid="{00000000-0005-0000-0000-00005F510000}"/>
    <cellStyle name="0_MIS_Projection_Feb'2009_5171 4 12" xfId="20848" xr:uid="{00000000-0005-0000-0000-000060510000}"/>
    <cellStyle name="0_MIS_Projection_Feb'2009_5171 4 12 2" xfId="20849" xr:uid="{00000000-0005-0000-0000-000061510000}"/>
    <cellStyle name="0_MIS_Projection_Feb'2009_5171 4 13" xfId="20850" xr:uid="{00000000-0005-0000-0000-000062510000}"/>
    <cellStyle name="0_MIS_Projection_Feb'2009_5171 4 14" xfId="20851" xr:uid="{00000000-0005-0000-0000-000063510000}"/>
    <cellStyle name="0_MIS_Projection_Feb'2009_5171 4 2" xfId="20852" xr:uid="{00000000-0005-0000-0000-000064510000}"/>
    <cellStyle name="0_MIS_Projection_Feb'2009_5171 4 2 2" xfId="20853" xr:uid="{00000000-0005-0000-0000-000065510000}"/>
    <cellStyle name="0_MIS_Projection_Feb'2009_5171 4 2 2 2" xfId="20854" xr:uid="{00000000-0005-0000-0000-000066510000}"/>
    <cellStyle name="0_MIS_Projection_Feb'2009_5171 4 2 2 2 2" xfId="20855" xr:uid="{00000000-0005-0000-0000-000067510000}"/>
    <cellStyle name="0_MIS_Projection_Feb'2009_5171 4 2 2 2 2 2" xfId="20856" xr:uid="{00000000-0005-0000-0000-000068510000}"/>
    <cellStyle name="0_MIS_Projection_Feb'2009_5171 4 2 2 2 3" xfId="20857" xr:uid="{00000000-0005-0000-0000-000069510000}"/>
    <cellStyle name="0_MIS_Projection_Feb'2009_5171 4 2 2 2 3 2" xfId="20858" xr:uid="{00000000-0005-0000-0000-00006A510000}"/>
    <cellStyle name="0_MIS_Projection_Feb'2009_5171 4 2 2 2 4" xfId="20859" xr:uid="{00000000-0005-0000-0000-00006B510000}"/>
    <cellStyle name="0_MIS_Projection_Feb'2009_5171 4 2 2 3" xfId="20860" xr:uid="{00000000-0005-0000-0000-00006C510000}"/>
    <cellStyle name="0_MIS_Projection_Feb'2009_5171 4 2 2 3 2" xfId="20861" xr:uid="{00000000-0005-0000-0000-00006D510000}"/>
    <cellStyle name="0_MIS_Projection_Feb'2009_5171 4 2 2 3 2 2" xfId="20862" xr:uid="{00000000-0005-0000-0000-00006E510000}"/>
    <cellStyle name="0_MIS_Projection_Feb'2009_5171 4 2 2 3 3" xfId="20863" xr:uid="{00000000-0005-0000-0000-00006F510000}"/>
    <cellStyle name="0_MIS_Projection_Feb'2009_5171 4 2 2 3 3 2" xfId="20864" xr:uid="{00000000-0005-0000-0000-000070510000}"/>
    <cellStyle name="0_MIS_Projection_Feb'2009_5171 4 2 2 3 4" xfId="20865" xr:uid="{00000000-0005-0000-0000-000071510000}"/>
    <cellStyle name="0_MIS_Projection_Feb'2009_5171 4 2 2 4" xfId="20866" xr:uid="{00000000-0005-0000-0000-000072510000}"/>
    <cellStyle name="0_MIS_Projection_Feb'2009_5171 4 2 2 4 2" xfId="20867" xr:uid="{00000000-0005-0000-0000-000073510000}"/>
    <cellStyle name="0_MIS_Projection_Feb'2009_5171 4 2 2 5" xfId="20868" xr:uid="{00000000-0005-0000-0000-000074510000}"/>
    <cellStyle name="0_MIS_Projection_Feb'2009_5171 4 2 2 5 2" xfId="20869" xr:uid="{00000000-0005-0000-0000-000075510000}"/>
    <cellStyle name="0_MIS_Projection_Feb'2009_5171 4 2 2 6" xfId="20870" xr:uid="{00000000-0005-0000-0000-000076510000}"/>
    <cellStyle name="0_MIS_Projection_Feb'2009_5171 4 2 3" xfId="20871" xr:uid="{00000000-0005-0000-0000-000077510000}"/>
    <cellStyle name="0_MIS_Projection_Feb'2009_5171 4 2 3 2" xfId="20872" xr:uid="{00000000-0005-0000-0000-000078510000}"/>
    <cellStyle name="0_MIS_Projection_Feb'2009_5171 4 2 3 2 2" xfId="20873" xr:uid="{00000000-0005-0000-0000-000079510000}"/>
    <cellStyle name="0_MIS_Projection_Feb'2009_5171 4 2 3 3" xfId="20874" xr:uid="{00000000-0005-0000-0000-00007A510000}"/>
    <cellStyle name="0_MIS_Projection_Feb'2009_5171 4 2 3 3 2" xfId="20875" xr:uid="{00000000-0005-0000-0000-00007B510000}"/>
    <cellStyle name="0_MIS_Projection_Feb'2009_5171 4 2 3 4" xfId="20876" xr:uid="{00000000-0005-0000-0000-00007C510000}"/>
    <cellStyle name="0_MIS_Projection_Feb'2009_5171 4 2 4" xfId="20877" xr:uid="{00000000-0005-0000-0000-00007D510000}"/>
    <cellStyle name="0_MIS_Projection_Feb'2009_5171 4 2 4 2" xfId="20878" xr:uid="{00000000-0005-0000-0000-00007E510000}"/>
    <cellStyle name="0_MIS_Projection_Feb'2009_5171 4 2 4 2 2" xfId="20879" xr:uid="{00000000-0005-0000-0000-00007F510000}"/>
    <cellStyle name="0_MIS_Projection_Feb'2009_5171 4 2 4 3" xfId="20880" xr:uid="{00000000-0005-0000-0000-000080510000}"/>
    <cellStyle name="0_MIS_Projection_Feb'2009_5171 4 2 4 3 2" xfId="20881" xr:uid="{00000000-0005-0000-0000-000081510000}"/>
    <cellStyle name="0_MIS_Projection_Feb'2009_5171 4 2 4 4" xfId="20882" xr:uid="{00000000-0005-0000-0000-000082510000}"/>
    <cellStyle name="0_MIS_Projection_Feb'2009_5171 4 2 5" xfId="20883" xr:uid="{00000000-0005-0000-0000-000083510000}"/>
    <cellStyle name="0_MIS_Projection_Feb'2009_5171 4 2 5 2" xfId="20884" xr:uid="{00000000-0005-0000-0000-000084510000}"/>
    <cellStyle name="0_MIS_Projection_Feb'2009_5171 4 2 5 2 2" xfId="20885" xr:uid="{00000000-0005-0000-0000-000085510000}"/>
    <cellStyle name="0_MIS_Projection_Feb'2009_5171 4 2 5 3" xfId="20886" xr:uid="{00000000-0005-0000-0000-000086510000}"/>
    <cellStyle name="0_MIS_Projection_Feb'2009_5171 4 2 5 3 2" xfId="20887" xr:uid="{00000000-0005-0000-0000-000087510000}"/>
    <cellStyle name="0_MIS_Projection_Feb'2009_5171 4 2 5 4" xfId="20888" xr:uid="{00000000-0005-0000-0000-000088510000}"/>
    <cellStyle name="0_MIS_Projection_Feb'2009_5171 4 2 6" xfId="20889" xr:uid="{00000000-0005-0000-0000-000089510000}"/>
    <cellStyle name="0_MIS_Projection_Feb'2009_5171 4 2 6 2" xfId="20890" xr:uid="{00000000-0005-0000-0000-00008A510000}"/>
    <cellStyle name="0_MIS_Projection_Feb'2009_5171 4 2 7" xfId="20891" xr:uid="{00000000-0005-0000-0000-00008B510000}"/>
    <cellStyle name="0_MIS_Projection_Feb'2009_5171 4 2 7 2" xfId="20892" xr:uid="{00000000-0005-0000-0000-00008C510000}"/>
    <cellStyle name="0_MIS_Projection_Feb'2009_5171 4 2 8" xfId="20893" xr:uid="{00000000-0005-0000-0000-00008D510000}"/>
    <cellStyle name="0_MIS_Projection_Feb'2009_5171 4 2 9" xfId="20894" xr:uid="{00000000-0005-0000-0000-00008E510000}"/>
    <cellStyle name="0_MIS_Projection_Feb'2009_5171 4 3" xfId="20895" xr:uid="{00000000-0005-0000-0000-00008F510000}"/>
    <cellStyle name="0_MIS_Projection_Feb'2009_5171 4 3 2" xfId="20896" xr:uid="{00000000-0005-0000-0000-000090510000}"/>
    <cellStyle name="0_MIS_Projection_Feb'2009_5171 4 3 2 2" xfId="20897" xr:uid="{00000000-0005-0000-0000-000091510000}"/>
    <cellStyle name="0_MIS_Projection_Feb'2009_5171 4 3 2 2 2" xfId="20898" xr:uid="{00000000-0005-0000-0000-000092510000}"/>
    <cellStyle name="0_MIS_Projection_Feb'2009_5171 4 3 2 2 2 2" xfId="20899" xr:uid="{00000000-0005-0000-0000-000093510000}"/>
    <cellStyle name="0_MIS_Projection_Feb'2009_5171 4 3 2 2 3" xfId="20900" xr:uid="{00000000-0005-0000-0000-000094510000}"/>
    <cellStyle name="0_MIS_Projection_Feb'2009_5171 4 3 2 2 3 2" xfId="20901" xr:uid="{00000000-0005-0000-0000-000095510000}"/>
    <cellStyle name="0_MIS_Projection_Feb'2009_5171 4 3 2 2 4" xfId="20902" xr:uid="{00000000-0005-0000-0000-000096510000}"/>
    <cellStyle name="0_MIS_Projection_Feb'2009_5171 4 3 2 3" xfId="20903" xr:uid="{00000000-0005-0000-0000-000097510000}"/>
    <cellStyle name="0_MIS_Projection_Feb'2009_5171 4 3 2 3 2" xfId="20904" xr:uid="{00000000-0005-0000-0000-000098510000}"/>
    <cellStyle name="0_MIS_Projection_Feb'2009_5171 4 3 2 3 2 2" xfId="20905" xr:uid="{00000000-0005-0000-0000-000099510000}"/>
    <cellStyle name="0_MIS_Projection_Feb'2009_5171 4 3 2 3 3" xfId="20906" xr:uid="{00000000-0005-0000-0000-00009A510000}"/>
    <cellStyle name="0_MIS_Projection_Feb'2009_5171 4 3 2 3 3 2" xfId="20907" xr:uid="{00000000-0005-0000-0000-00009B510000}"/>
    <cellStyle name="0_MIS_Projection_Feb'2009_5171 4 3 2 3 4" xfId="20908" xr:uid="{00000000-0005-0000-0000-00009C510000}"/>
    <cellStyle name="0_MIS_Projection_Feb'2009_5171 4 3 2 4" xfId="20909" xr:uid="{00000000-0005-0000-0000-00009D510000}"/>
    <cellStyle name="0_MIS_Projection_Feb'2009_5171 4 3 2 4 2" xfId="20910" xr:uid="{00000000-0005-0000-0000-00009E510000}"/>
    <cellStyle name="0_MIS_Projection_Feb'2009_5171 4 3 2 5" xfId="20911" xr:uid="{00000000-0005-0000-0000-00009F510000}"/>
    <cellStyle name="0_MIS_Projection_Feb'2009_5171 4 3 2 5 2" xfId="20912" xr:uid="{00000000-0005-0000-0000-0000A0510000}"/>
    <cellStyle name="0_MIS_Projection_Feb'2009_5171 4 3 2 6" xfId="20913" xr:uid="{00000000-0005-0000-0000-0000A1510000}"/>
    <cellStyle name="0_MIS_Projection_Feb'2009_5171 4 3 3" xfId="20914" xr:uid="{00000000-0005-0000-0000-0000A2510000}"/>
    <cellStyle name="0_MIS_Projection_Feb'2009_5171 4 3 3 2" xfId="20915" xr:uid="{00000000-0005-0000-0000-0000A3510000}"/>
    <cellStyle name="0_MIS_Projection_Feb'2009_5171 4 3 3 2 2" xfId="20916" xr:uid="{00000000-0005-0000-0000-0000A4510000}"/>
    <cellStyle name="0_MIS_Projection_Feb'2009_5171 4 3 3 3" xfId="20917" xr:uid="{00000000-0005-0000-0000-0000A5510000}"/>
    <cellStyle name="0_MIS_Projection_Feb'2009_5171 4 3 3 3 2" xfId="20918" xr:uid="{00000000-0005-0000-0000-0000A6510000}"/>
    <cellStyle name="0_MIS_Projection_Feb'2009_5171 4 3 3 4" xfId="20919" xr:uid="{00000000-0005-0000-0000-0000A7510000}"/>
    <cellStyle name="0_MIS_Projection_Feb'2009_5171 4 3 4" xfId="20920" xr:uid="{00000000-0005-0000-0000-0000A8510000}"/>
    <cellStyle name="0_MIS_Projection_Feb'2009_5171 4 3 4 2" xfId="20921" xr:uid="{00000000-0005-0000-0000-0000A9510000}"/>
    <cellStyle name="0_MIS_Projection_Feb'2009_5171 4 3 4 2 2" xfId="20922" xr:uid="{00000000-0005-0000-0000-0000AA510000}"/>
    <cellStyle name="0_MIS_Projection_Feb'2009_5171 4 3 4 3" xfId="20923" xr:uid="{00000000-0005-0000-0000-0000AB510000}"/>
    <cellStyle name="0_MIS_Projection_Feb'2009_5171 4 3 4 3 2" xfId="20924" xr:uid="{00000000-0005-0000-0000-0000AC510000}"/>
    <cellStyle name="0_MIS_Projection_Feb'2009_5171 4 3 4 4" xfId="20925" xr:uid="{00000000-0005-0000-0000-0000AD510000}"/>
    <cellStyle name="0_MIS_Projection_Feb'2009_5171 4 3 5" xfId="20926" xr:uid="{00000000-0005-0000-0000-0000AE510000}"/>
    <cellStyle name="0_MIS_Projection_Feb'2009_5171 4 3 5 2" xfId="20927" xr:uid="{00000000-0005-0000-0000-0000AF510000}"/>
    <cellStyle name="0_MIS_Projection_Feb'2009_5171 4 3 5 2 2" xfId="20928" xr:uid="{00000000-0005-0000-0000-0000B0510000}"/>
    <cellStyle name="0_MIS_Projection_Feb'2009_5171 4 3 5 3" xfId="20929" xr:uid="{00000000-0005-0000-0000-0000B1510000}"/>
    <cellStyle name="0_MIS_Projection_Feb'2009_5171 4 3 5 3 2" xfId="20930" xr:uid="{00000000-0005-0000-0000-0000B2510000}"/>
    <cellStyle name="0_MIS_Projection_Feb'2009_5171 4 3 5 4" xfId="20931" xr:uid="{00000000-0005-0000-0000-0000B3510000}"/>
    <cellStyle name="0_MIS_Projection_Feb'2009_5171 4 3 6" xfId="20932" xr:uid="{00000000-0005-0000-0000-0000B4510000}"/>
    <cellStyle name="0_MIS_Projection_Feb'2009_5171 4 3 6 2" xfId="20933" xr:uid="{00000000-0005-0000-0000-0000B5510000}"/>
    <cellStyle name="0_MIS_Projection_Feb'2009_5171 4 3 7" xfId="20934" xr:uid="{00000000-0005-0000-0000-0000B6510000}"/>
    <cellStyle name="0_MIS_Projection_Feb'2009_5171 4 3 7 2" xfId="20935" xr:uid="{00000000-0005-0000-0000-0000B7510000}"/>
    <cellStyle name="0_MIS_Projection_Feb'2009_5171 4 3 8" xfId="20936" xr:uid="{00000000-0005-0000-0000-0000B8510000}"/>
    <cellStyle name="0_MIS_Projection_Feb'2009_5171 4 4" xfId="20937" xr:uid="{00000000-0005-0000-0000-0000B9510000}"/>
    <cellStyle name="0_MIS_Projection_Feb'2009_5171 4 4 2" xfId="20938" xr:uid="{00000000-0005-0000-0000-0000BA510000}"/>
    <cellStyle name="0_MIS_Projection_Feb'2009_5171 4 4 2 2" xfId="20939" xr:uid="{00000000-0005-0000-0000-0000BB510000}"/>
    <cellStyle name="0_MIS_Projection_Feb'2009_5171 4 4 2 2 2" xfId="20940" xr:uid="{00000000-0005-0000-0000-0000BC510000}"/>
    <cellStyle name="0_MIS_Projection_Feb'2009_5171 4 4 2 2 2 2" xfId="20941" xr:uid="{00000000-0005-0000-0000-0000BD510000}"/>
    <cellStyle name="0_MIS_Projection_Feb'2009_5171 4 4 2 2 3" xfId="20942" xr:uid="{00000000-0005-0000-0000-0000BE510000}"/>
    <cellStyle name="0_MIS_Projection_Feb'2009_5171 4 4 2 2 3 2" xfId="20943" xr:uid="{00000000-0005-0000-0000-0000BF510000}"/>
    <cellStyle name="0_MIS_Projection_Feb'2009_5171 4 4 2 2 4" xfId="20944" xr:uid="{00000000-0005-0000-0000-0000C0510000}"/>
    <cellStyle name="0_MIS_Projection_Feb'2009_5171 4 4 2 3" xfId="20945" xr:uid="{00000000-0005-0000-0000-0000C1510000}"/>
    <cellStyle name="0_MIS_Projection_Feb'2009_5171 4 4 2 3 2" xfId="20946" xr:uid="{00000000-0005-0000-0000-0000C2510000}"/>
    <cellStyle name="0_MIS_Projection_Feb'2009_5171 4 4 2 3 2 2" xfId="20947" xr:uid="{00000000-0005-0000-0000-0000C3510000}"/>
    <cellStyle name="0_MIS_Projection_Feb'2009_5171 4 4 2 3 3" xfId="20948" xr:uid="{00000000-0005-0000-0000-0000C4510000}"/>
    <cellStyle name="0_MIS_Projection_Feb'2009_5171 4 4 2 3 3 2" xfId="20949" xr:uid="{00000000-0005-0000-0000-0000C5510000}"/>
    <cellStyle name="0_MIS_Projection_Feb'2009_5171 4 4 2 3 4" xfId="20950" xr:uid="{00000000-0005-0000-0000-0000C6510000}"/>
    <cellStyle name="0_MIS_Projection_Feb'2009_5171 4 4 2 4" xfId="20951" xr:uid="{00000000-0005-0000-0000-0000C7510000}"/>
    <cellStyle name="0_MIS_Projection_Feb'2009_5171 4 4 2 4 2" xfId="20952" xr:uid="{00000000-0005-0000-0000-0000C8510000}"/>
    <cellStyle name="0_MIS_Projection_Feb'2009_5171 4 4 2 5" xfId="20953" xr:uid="{00000000-0005-0000-0000-0000C9510000}"/>
    <cellStyle name="0_MIS_Projection_Feb'2009_5171 4 4 2 5 2" xfId="20954" xr:uid="{00000000-0005-0000-0000-0000CA510000}"/>
    <cellStyle name="0_MIS_Projection_Feb'2009_5171 4 4 2 6" xfId="20955" xr:uid="{00000000-0005-0000-0000-0000CB510000}"/>
    <cellStyle name="0_MIS_Projection_Feb'2009_5171 4 4 3" xfId="20956" xr:uid="{00000000-0005-0000-0000-0000CC510000}"/>
    <cellStyle name="0_MIS_Projection_Feb'2009_5171 4 4 3 2" xfId="20957" xr:uid="{00000000-0005-0000-0000-0000CD510000}"/>
    <cellStyle name="0_MIS_Projection_Feb'2009_5171 4 4 3 2 2" xfId="20958" xr:uid="{00000000-0005-0000-0000-0000CE510000}"/>
    <cellStyle name="0_MIS_Projection_Feb'2009_5171 4 4 3 3" xfId="20959" xr:uid="{00000000-0005-0000-0000-0000CF510000}"/>
    <cellStyle name="0_MIS_Projection_Feb'2009_5171 4 4 3 3 2" xfId="20960" xr:uid="{00000000-0005-0000-0000-0000D0510000}"/>
    <cellStyle name="0_MIS_Projection_Feb'2009_5171 4 4 3 4" xfId="20961" xr:uid="{00000000-0005-0000-0000-0000D1510000}"/>
    <cellStyle name="0_MIS_Projection_Feb'2009_5171 4 4 4" xfId="20962" xr:uid="{00000000-0005-0000-0000-0000D2510000}"/>
    <cellStyle name="0_MIS_Projection_Feb'2009_5171 4 4 4 2" xfId="20963" xr:uid="{00000000-0005-0000-0000-0000D3510000}"/>
    <cellStyle name="0_MIS_Projection_Feb'2009_5171 4 4 4 2 2" xfId="20964" xr:uid="{00000000-0005-0000-0000-0000D4510000}"/>
    <cellStyle name="0_MIS_Projection_Feb'2009_5171 4 4 4 3" xfId="20965" xr:uid="{00000000-0005-0000-0000-0000D5510000}"/>
    <cellStyle name="0_MIS_Projection_Feb'2009_5171 4 4 4 3 2" xfId="20966" xr:uid="{00000000-0005-0000-0000-0000D6510000}"/>
    <cellStyle name="0_MIS_Projection_Feb'2009_5171 4 4 4 4" xfId="20967" xr:uid="{00000000-0005-0000-0000-0000D7510000}"/>
    <cellStyle name="0_MIS_Projection_Feb'2009_5171 4 4 5" xfId="20968" xr:uid="{00000000-0005-0000-0000-0000D8510000}"/>
    <cellStyle name="0_MIS_Projection_Feb'2009_5171 4 4 5 2" xfId="20969" xr:uid="{00000000-0005-0000-0000-0000D9510000}"/>
    <cellStyle name="0_MIS_Projection_Feb'2009_5171 4 4 5 2 2" xfId="20970" xr:uid="{00000000-0005-0000-0000-0000DA510000}"/>
    <cellStyle name="0_MIS_Projection_Feb'2009_5171 4 4 5 3" xfId="20971" xr:uid="{00000000-0005-0000-0000-0000DB510000}"/>
    <cellStyle name="0_MIS_Projection_Feb'2009_5171 4 4 5 3 2" xfId="20972" xr:uid="{00000000-0005-0000-0000-0000DC510000}"/>
    <cellStyle name="0_MIS_Projection_Feb'2009_5171 4 4 5 4" xfId="20973" xr:uid="{00000000-0005-0000-0000-0000DD510000}"/>
    <cellStyle name="0_MIS_Projection_Feb'2009_5171 4 4 6" xfId="20974" xr:uid="{00000000-0005-0000-0000-0000DE510000}"/>
    <cellStyle name="0_MIS_Projection_Feb'2009_5171 4 4 6 2" xfId="20975" xr:uid="{00000000-0005-0000-0000-0000DF510000}"/>
    <cellStyle name="0_MIS_Projection_Feb'2009_5171 4 4 7" xfId="20976" xr:uid="{00000000-0005-0000-0000-0000E0510000}"/>
    <cellStyle name="0_MIS_Projection_Feb'2009_5171 4 4 7 2" xfId="20977" xr:uid="{00000000-0005-0000-0000-0000E1510000}"/>
    <cellStyle name="0_MIS_Projection_Feb'2009_5171 4 4 8" xfId="20978" xr:uid="{00000000-0005-0000-0000-0000E2510000}"/>
    <cellStyle name="0_MIS_Projection_Feb'2009_5171 4 5" xfId="20979" xr:uid="{00000000-0005-0000-0000-0000E3510000}"/>
    <cellStyle name="0_MIS_Projection_Feb'2009_5171 4 5 2" xfId="20980" xr:uid="{00000000-0005-0000-0000-0000E4510000}"/>
    <cellStyle name="0_MIS_Projection_Feb'2009_5171 4 5 2 2" xfId="20981" xr:uid="{00000000-0005-0000-0000-0000E5510000}"/>
    <cellStyle name="0_MIS_Projection_Feb'2009_5171 4 5 2 2 2" xfId="20982" xr:uid="{00000000-0005-0000-0000-0000E6510000}"/>
    <cellStyle name="0_MIS_Projection_Feb'2009_5171 4 5 2 2 2 2" xfId="20983" xr:uid="{00000000-0005-0000-0000-0000E7510000}"/>
    <cellStyle name="0_MIS_Projection_Feb'2009_5171 4 5 2 2 3" xfId="20984" xr:uid="{00000000-0005-0000-0000-0000E8510000}"/>
    <cellStyle name="0_MIS_Projection_Feb'2009_5171 4 5 2 2 3 2" xfId="20985" xr:uid="{00000000-0005-0000-0000-0000E9510000}"/>
    <cellStyle name="0_MIS_Projection_Feb'2009_5171 4 5 2 2 4" xfId="20986" xr:uid="{00000000-0005-0000-0000-0000EA510000}"/>
    <cellStyle name="0_MIS_Projection_Feb'2009_5171 4 5 2 3" xfId="20987" xr:uid="{00000000-0005-0000-0000-0000EB510000}"/>
    <cellStyle name="0_MIS_Projection_Feb'2009_5171 4 5 2 3 2" xfId="20988" xr:uid="{00000000-0005-0000-0000-0000EC510000}"/>
    <cellStyle name="0_MIS_Projection_Feb'2009_5171 4 5 2 3 2 2" xfId="20989" xr:uid="{00000000-0005-0000-0000-0000ED510000}"/>
    <cellStyle name="0_MIS_Projection_Feb'2009_5171 4 5 2 3 3" xfId="20990" xr:uid="{00000000-0005-0000-0000-0000EE510000}"/>
    <cellStyle name="0_MIS_Projection_Feb'2009_5171 4 5 2 3 3 2" xfId="20991" xr:uid="{00000000-0005-0000-0000-0000EF510000}"/>
    <cellStyle name="0_MIS_Projection_Feb'2009_5171 4 5 2 3 4" xfId="20992" xr:uid="{00000000-0005-0000-0000-0000F0510000}"/>
    <cellStyle name="0_MIS_Projection_Feb'2009_5171 4 5 2 4" xfId="20993" xr:uid="{00000000-0005-0000-0000-0000F1510000}"/>
    <cellStyle name="0_MIS_Projection_Feb'2009_5171 4 5 2 4 2" xfId="20994" xr:uid="{00000000-0005-0000-0000-0000F2510000}"/>
    <cellStyle name="0_MIS_Projection_Feb'2009_5171 4 5 2 5" xfId="20995" xr:uid="{00000000-0005-0000-0000-0000F3510000}"/>
    <cellStyle name="0_MIS_Projection_Feb'2009_5171 4 5 2 5 2" xfId="20996" xr:uid="{00000000-0005-0000-0000-0000F4510000}"/>
    <cellStyle name="0_MIS_Projection_Feb'2009_5171 4 5 2 6" xfId="20997" xr:uid="{00000000-0005-0000-0000-0000F5510000}"/>
    <cellStyle name="0_MIS_Projection_Feb'2009_5171 4 5 3" xfId="20998" xr:uid="{00000000-0005-0000-0000-0000F6510000}"/>
    <cellStyle name="0_MIS_Projection_Feb'2009_5171 4 5 3 2" xfId="20999" xr:uid="{00000000-0005-0000-0000-0000F7510000}"/>
    <cellStyle name="0_MIS_Projection_Feb'2009_5171 4 5 3 2 2" xfId="21000" xr:uid="{00000000-0005-0000-0000-0000F8510000}"/>
    <cellStyle name="0_MIS_Projection_Feb'2009_5171 4 5 3 3" xfId="21001" xr:uid="{00000000-0005-0000-0000-0000F9510000}"/>
    <cellStyle name="0_MIS_Projection_Feb'2009_5171 4 5 3 3 2" xfId="21002" xr:uid="{00000000-0005-0000-0000-0000FA510000}"/>
    <cellStyle name="0_MIS_Projection_Feb'2009_5171 4 5 3 4" xfId="21003" xr:uid="{00000000-0005-0000-0000-0000FB510000}"/>
    <cellStyle name="0_MIS_Projection_Feb'2009_5171 4 5 4" xfId="21004" xr:uid="{00000000-0005-0000-0000-0000FC510000}"/>
    <cellStyle name="0_MIS_Projection_Feb'2009_5171 4 5 4 2" xfId="21005" xr:uid="{00000000-0005-0000-0000-0000FD510000}"/>
    <cellStyle name="0_MIS_Projection_Feb'2009_5171 4 5 4 2 2" xfId="21006" xr:uid="{00000000-0005-0000-0000-0000FE510000}"/>
    <cellStyle name="0_MIS_Projection_Feb'2009_5171 4 5 4 3" xfId="21007" xr:uid="{00000000-0005-0000-0000-0000FF510000}"/>
    <cellStyle name="0_MIS_Projection_Feb'2009_5171 4 5 4 3 2" xfId="21008" xr:uid="{00000000-0005-0000-0000-000000520000}"/>
    <cellStyle name="0_MIS_Projection_Feb'2009_5171 4 5 4 4" xfId="21009" xr:uid="{00000000-0005-0000-0000-000001520000}"/>
    <cellStyle name="0_MIS_Projection_Feb'2009_5171 4 5 5" xfId="21010" xr:uid="{00000000-0005-0000-0000-000002520000}"/>
    <cellStyle name="0_MIS_Projection_Feb'2009_5171 4 5 5 2" xfId="21011" xr:uid="{00000000-0005-0000-0000-000003520000}"/>
    <cellStyle name="0_MIS_Projection_Feb'2009_5171 4 5 5 2 2" xfId="21012" xr:uid="{00000000-0005-0000-0000-000004520000}"/>
    <cellStyle name="0_MIS_Projection_Feb'2009_5171 4 5 5 3" xfId="21013" xr:uid="{00000000-0005-0000-0000-000005520000}"/>
    <cellStyle name="0_MIS_Projection_Feb'2009_5171 4 5 5 3 2" xfId="21014" xr:uid="{00000000-0005-0000-0000-000006520000}"/>
    <cellStyle name="0_MIS_Projection_Feb'2009_5171 4 5 5 4" xfId="21015" xr:uid="{00000000-0005-0000-0000-000007520000}"/>
    <cellStyle name="0_MIS_Projection_Feb'2009_5171 4 5 6" xfId="21016" xr:uid="{00000000-0005-0000-0000-000008520000}"/>
    <cellStyle name="0_MIS_Projection_Feb'2009_5171 4 5 6 2" xfId="21017" xr:uid="{00000000-0005-0000-0000-000009520000}"/>
    <cellStyle name="0_MIS_Projection_Feb'2009_5171 4 5 7" xfId="21018" xr:uid="{00000000-0005-0000-0000-00000A520000}"/>
    <cellStyle name="0_MIS_Projection_Feb'2009_5171 4 5 7 2" xfId="21019" xr:uid="{00000000-0005-0000-0000-00000B520000}"/>
    <cellStyle name="0_MIS_Projection_Feb'2009_5171 4 5 8" xfId="21020" xr:uid="{00000000-0005-0000-0000-00000C520000}"/>
    <cellStyle name="0_MIS_Projection_Feb'2009_5171 4 6" xfId="21021" xr:uid="{00000000-0005-0000-0000-00000D520000}"/>
    <cellStyle name="0_MIS_Projection_Feb'2009_5171 4 6 2" xfId="21022" xr:uid="{00000000-0005-0000-0000-00000E520000}"/>
    <cellStyle name="0_MIS_Projection_Feb'2009_5171 4 6 2 2" xfId="21023" xr:uid="{00000000-0005-0000-0000-00000F520000}"/>
    <cellStyle name="0_MIS_Projection_Feb'2009_5171 4 6 2 2 2" xfId="21024" xr:uid="{00000000-0005-0000-0000-000010520000}"/>
    <cellStyle name="0_MIS_Projection_Feb'2009_5171 4 6 2 2 2 2" xfId="21025" xr:uid="{00000000-0005-0000-0000-000011520000}"/>
    <cellStyle name="0_MIS_Projection_Feb'2009_5171 4 6 2 2 3" xfId="21026" xr:uid="{00000000-0005-0000-0000-000012520000}"/>
    <cellStyle name="0_MIS_Projection_Feb'2009_5171 4 6 2 2 3 2" xfId="21027" xr:uid="{00000000-0005-0000-0000-000013520000}"/>
    <cellStyle name="0_MIS_Projection_Feb'2009_5171 4 6 2 2 4" xfId="21028" xr:uid="{00000000-0005-0000-0000-000014520000}"/>
    <cellStyle name="0_MIS_Projection_Feb'2009_5171 4 6 2 3" xfId="21029" xr:uid="{00000000-0005-0000-0000-000015520000}"/>
    <cellStyle name="0_MIS_Projection_Feb'2009_5171 4 6 2 3 2" xfId="21030" xr:uid="{00000000-0005-0000-0000-000016520000}"/>
    <cellStyle name="0_MIS_Projection_Feb'2009_5171 4 6 2 3 2 2" xfId="21031" xr:uid="{00000000-0005-0000-0000-000017520000}"/>
    <cellStyle name="0_MIS_Projection_Feb'2009_5171 4 6 2 3 3" xfId="21032" xr:uid="{00000000-0005-0000-0000-000018520000}"/>
    <cellStyle name="0_MIS_Projection_Feb'2009_5171 4 6 2 3 3 2" xfId="21033" xr:uid="{00000000-0005-0000-0000-000019520000}"/>
    <cellStyle name="0_MIS_Projection_Feb'2009_5171 4 6 2 3 4" xfId="21034" xr:uid="{00000000-0005-0000-0000-00001A520000}"/>
    <cellStyle name="0_MIS_Projection_Feb'2009_5171 4 6 2 4" xfId="21035" xr:uid="{00000000-0005-0000-0000-00001B520000}"/>
    <cellStyle name="0_MIS_Projection_Feb'2009_5171 4 6 2 4 2" xfId="21036" xr:uid="{00000000-0005-0000-0000-00001C520000}"/>
    <cellStyle name="0_MIS_Projection_Feb'2009_5171 4 6 2 5" xfId="21037" xr:uid="{00000000-0005-0000-0000-00001D520000}"/>
    <cellStyle name="0_MIS_Projection_Feb'2009_5171 4 6 2 5 2" xfId="21038" xr:uid="{00000000-0005-0000-0000-00001E520000}"/>
    <cellStyle name="0_MIS_Projection_Feb'2009_5171 4 6 2 6" xfId="21039" xr:uid="{00000000-0005-0000-0000-00001F520000}"/>
    <cellStyle name="0_MIS_Projection_Feb'2009_5171 4 6 3" xfId="21040" xr:uid="{00000000-0005-0000-0000-000020520000}"/>
    <cellStyle name="0_MIS_Projection_Feb'2009_5171 4 6 3 2" xfId="21041" xr:uid="{00000000-0005-0000-0000-000021520000}"/>
    <cellStyle name="0_MIS_Projection_Feb'2009_5171 4 6 3 2 2" xfId="21042" xr:uid="{00000000-0005-0000-0000-000022520000}"/>
    <cellStyle name="0_MIS_Projection_Feb'2009_5171 4 6 3 3" xfId="21043" xr:uid="{00000000-0005-0000-0000-000023520000}"/>
    <cellStyle name="0_MIS_Projection_Feb'2009_5171 4 6 3 3 2" xfId="21044" xr:uid="{00000000-0005-0000-0000-000024520000}"/>
    <cellStyle name="0_MIS_Projection_Feb'2009_5171 4 6 3 4" xfId="21045" xr:uid="{00000000-0005-0000-0000-000025520000}"/>
    <cellStyle name="0_MIS_Projection_Feb'2009_5171 4 6 4" xfId="21046" xr:uid="{00000000-0005-0000-0000-000026520000}"/>
    <cellStyle name="0_MIS_Projection_Feb'2009_5171 4 6 4 2" xfId="21047" xr:uid="{00000000-0005-0000-0000-000027520000}"/>
    <cellStyle name="0_MIS_Projection_Feb'2009_5171 4 6 4 2 2" xfId="21048" xr:uid="{00000000-0005-0000-0000-000028520000}"/>
    <cellStyle name="0_MIS_Projection_Feb'2009_5171 4 6 4 3" xfId="21049" xr:uid="{00000000-0005-0000-0000-000029520000}"/>
    <cellStyle name="0_MIS_Projection_Feb'2009_5171 4 6 4 3 2" xfId="21050" xr:uid="{00000000-0005-0000-0000-00002A520000}"/>
    <cellStyle name="0_MIS_Projection_Feb'2009_5171 4 6 4 4" xfId="21051" xr:uid="{00000000-0005-0000-0000-00002B520000}"/>
    <cellStyle name="0_MIS_Projection_Feb'2009_5171 4 6 5" xfId="21052" xr:uid="{00000000-0005-0000-0000-00002C520000}"/>
    <cellStyle name="0_MIS_Projection_Feb'2009_5171 4 6 5 2" xfId="21053" xr:uid="{00000000-0005-0000-0000-00002D520000}"/>
    <cellStyle name="0_MIS_Projection_Feb'2009_5171 4 6 5 2 2" xfId="21054" xr:uid="{00000000-0005-0000-0000-00002E520000}"/>
    <cellStyle name="0_MIS_Projection_Feb'2009_5171 4 6 5 3" xfId="21055" xr:uid="{00000000-0005-0000-0000-00002F520000}"/>
    <cellStyle name="0_MIS_Projection_Feb'2009_5171 4 6 5 3 2" xfId="21056" xr:uid="{00000000-0005-0000-0000-000030520000}"/>
    <cellStyle name="0_MIS_Projection_Feb'2009_5171 4 6 5 4" xfId="21057" xr:uid="{00000000-0005-0000-0000-000031520000}"/>
    <cellStyle name="0_MIS_Projection_Feb'2009_5171 4 6 6" xfId="21058" xr:uid="{00000000-0005-0000-0000-000032520000}"/>
    <cellStyle name="0_MIS_Projection_Feb'2009_5171 4 6 6 2" xfId="21059" xr:uid="{00000000-0005-0000-0000-000033520000}"/>
    <cellStyle name="0_MIS_Projection_Feb'2009_5171 4 6 7" xfId="21060" xr:uid="{00000000-0005-0000-0000-000034520000}"/>
    <cellStyle name="0_MIS_Projection_Feb'2009_5171 4 6 7 2" xfId="21061" xr:uid="{00000000-0005-0000-0000-000035520000}"/>
    <cellStyle name="0_MIS_Projection_Feb'2009_5171 4 6 8" xfId="21062" xr:uid="{00000000-0005-0000-0000-000036520000}"/>
    <cellStyle name="0_MIS_Projection_Feb'2009_5171 4 7" xfId="21063" xr:uid="{00000000-0005-0000-0000-000037520000}"/>
    <cellStyle name="0_MIS_Projection_Feb'2009_5171 4 7 2" xfId="21064" xr:uid="{00000000-0005-0000-0000-000038520000}"/>
    <cellStyle name="0_MIS_Projection_Feb'2009_5171 4 7 2 2" xfId="21065" xr:uid="{00000000-0005-0000-0000-000039520000}"/>
    <cellStyle name="0_MIS_Projection_Feb'2009_5171 4 7 2 2 2" xfId="21066" xr:uid="{00000000-0005-0000-0000-00003A520000}"/>
    <cellStyle name="0_MIS_Projection_Feb'2009_5171 4 7 2 3" xfId="21067" xr:uid="{00000000-0005-0000-0000-00003B520000}"/>
    <cellStyle name="0_MIS_Projection_Feb'2009_5171 4 7 2 3 2" xfId="21068" xr:uid="{00000000-0005-0000-0000-00003C520000}"/>
    <cellStyle name="0_MIS_Projection_Feb'2009_5171 4 7 2 4" xfId="21069" xr:uid="{00000000-0005-0000-0000-00003D520000}"/>
    <cellStyle name="0_MIS_Projection_Feb'2009_5171 4 7 3" xfId="21070" xr:uid="{00000000-0005-0000-0000-00003E520000}"/>
    <cellStyle name="0_MIS_Projection_Feb'2009_5171 4 7 3 2" xfId="21071" xr:uid="{00000000-0005-0000-0000-00003F520000}"/>
    <cellStyle name="0_MIS_Projection_Feb'2009_5171 4 7 3 2 2" xfId="21072" xr:uid="{00000000-0005-0000-0000-000040520000}"/>
    <cellStyle name="0_MIS_Projection_Feb'2009_5171 4 7 3 3" xfId="21073" xr:uid="{00000000-0005-0000-0000-000041520000}"/>
    <cellStyle name="0_MIS_Projection_Feb'2009_5171 4 7 3 3 2" xfId="21074" xr:uid="{00000000-0005-0000-0000-000042520000}"/>
    <cellStyle name="0_MIS_Projection_Feb'2009_5171 4 7 3 4" xfId="21075" xr:uid="{00000000-0005-0000-0000-000043520000}"/>
    <cellStyle name="0_MIS_Projection_Feb'2009_5171 4 7 4" xfId="21076" xr:uid="{00000000-0005-0000-0000-000044520000}"/>
    <cellStyle name="0_MIS_Projection_Feb'2009_5171 4 7 4 2" xfId="21077" xr:uid="{00000000-0005-0000-0000-000045520000}"/>
    <cellStyle name="0_MIS_Projection_Feb'2009_5171 4 7 5" xfId="21078" xr:uid="{00000000-0005-0000-0000-000046520000}"/>
    <cellStyle name="0_MIS_Projection_Feb'2009_5171 4 7 5 2" xfId="21079" xr:uid="{00000000-0005-0000-0000-000047520000}"/>
    <cellStyle name="0_MIS_Projection_Feb'2009_5171 4 7 6" xfId="21080" xr:uid="{00000000-0005-0000-0000-000048520000}"/>
    <cellStyle name="0_MIS_Projection_Feb'2009_5171 4 8" xfId="21081" xr:uid="{00000000-0005-0000-0000-000049520000}"/>
    <cellStyle name="0_MIS_Projection_Feb'2009_5171 4 8 2" xfId="21082" xr:uid="{00000000-0005-0000-0000-00004A520000}"/>
    <cellStyle name="0_MIS_Projection_Feb'2009_5171 4 8 2 2" xfId="21083" xr:uid="{00000000-0005-0000-0000-00004B520000}"/>
    <cellStyle name="0_MIS_Projection_Feb'2009_5171 4 8 3" xfId="21084" xr:uid="{00000000-0005-0000-0000-00004C520000}"/>
    <cellStyle name="0_MIS_Projection_Feb'2009_5171 4 8 3 2" xfId="21085" xr:uid="{00000000-0005-0000-0000-00004D520000}"/>
    <cellStyle name="0_MIS_Projection_Feb'2009_5171 4 8 4" xfId="21086" xr:uid="{00000000-0005-0000-0000-00004E520000}"/>
    <cellStyle name="0_MIS_Projection_Feb'2009_5171 4 9" xfId="21087" xr:uid="{00000000-0005-0000-0000-00004F520000}"/>
    <cellStyle name="0_MIS_Projection_Feb'2009_5171 4 9 2" xfId="21088" xr:uid="{00000000-0005-0000-0000-000050520000}"/>
    <cellStyle name="0_MIS_Projection_Feb'2009_5171 4 9 2 2" xfId="21089" xr:uid="{00000000-0005-0000-0000-000051520000}"/>
    <cellStyle name="0_MIS_Projection_Feb'2009_5171 4 9 3" xfId="21090" xr:uid="{00000000-0005-0000-0000-000052520000}"/>
    <cellStyle name="0_MIS_Projection_Feb'2009_5171 4 9 3 2" xfId="21091" xr:uid="{00000000-0005-0000-0000-000053520000}"/>
    <cellStyle name="0_MIS_Projection_Feb'2009_5171 4 9 4" xfId="21092" xr:uid="{00000000-0005-0000-0000-000054520000}"/>
    <cellStyle name="0_MIS_Projection_Feb'2009_5171 40" xfId="21093" xr:uid="{00000000-0005-0000-0000-000055520000}"/>
    <cellStyle name="0_MIS_Projection_Feb'2009_5171 41" xfId="21094" xr:uid="{00000000-0005-0000-0000-000056520000}"/>
    <cellStyle name="0_MIS_Projection_Feb'2009_5171 42" xfId="21095" xr:uid="{00000000-0005-0000-0000-000057520000}"/>
    <cellStyle name="0_MIS_Projection_Feb'2009_5171 43" xfId="21096" xr:uid="{00000000-0005-0000-0000-000058520000}"/>
    <cellStyle name="0_MIS_Projection_Feb'2009_5171 44" xfId="21097" xr:uid="{00000000-0005-0000-0000-000059520000}"/>
    <cellStyle name="0_MIS_Projection_Feb'2009_5171 45" xfId="21098" xr:uid="{00000000-0005-0000-0000-00005A520000}"/>
    <cellStyle name="0_MIS_Projection_Feb'2009_5171 46" xfId="21099" xr:uid="{00000000-0005-0000-0000-00005B520000}"/>
    <cellStyle name="0_MIS_Projection_Feb'2009_5171 47" xfId="21100" xr:uid="{00000000-0005-0000-0000-00005C520000}"/>
    <cellStyle name="0_MIS_Projection_Feb'2009_5171 48" xfId="21101" xr:uid="{00000000-0005-0000-0000-00005D520000}"/>
    <cellStyle name="0_MIS_Projection_Feb'2009_5171 49" xfId="21102" xr:uid="{00000000-0005-0000-0000-00005E520000}"/>
    <cellStyle name="0_MIS_Projection_Feb'2009_5171 5" xfId="21103" xr:uid="{00000000-0005-0000-0000-00005F520000}"/>
    <cellStyle name="0_MIS_Projection_Feb'2009_5171 5 10" xfId="21104" xr:uid="{00000000-0005-0000-0000-000060520000}"/>
    <cellStyle name="0_MIS_Projection_Feb'2009_5171 5 10 2" xfId="21105" xr:uid="{00000000-0005-0000-0000-000061520000}"/>
    <cellStyle name="0_MIS_Projection_Feb'2009_5171 5 10 2 2" xfId="21106" xr:uid="{00000000-0005-0000-0000-000062520000}"/>
    <cellStyle name="0_MIS_Projection_Feb'2009_5171 5 10 3" xfId="21107" xr:uid="{00000000-0005-0000-0000-000063520000}"/>
    <cellStyle name="0_MIS_Projection_Feb'2009_5171 5 10 3 2" xfId="21108" xr:uid="{00000000-0005-0000-0000-000064520000}"/>
    <cellStyle name="0_MIS_Projection_Feb'2009_5171 5 10 4" xfId="21109" xr:uid="{00000000-0005-0000-0000-000065520000}"/>
    <cellStyle name="0_MIS_Projection_Feb'2009_5171 5 11" xfId="21110" xr:uid="{00000000-0005-0000-0000-000066520000}"/>
    <cellStyle name="0_MIS_Projection_Feb'2009_5171 5 11 2" xfId="21111" xr:uid="{00000000-0005-0000-0000-000067520000}"/>
    <cellStyle name="0_MIS_Projection_Feb'2009_5171 5 12" xfId="21112" xr:uid="{00000000-0005-0000-0000-000068520000}"/>
    <cellStyle name="0_MIS_Projection_Feb'2009_5171 5 12 2" xfId="21113" xr:uid="{00000000-0005-0000-0000-000069520000}"/>
    <cellStyle name="0_MIS_Projection_Feb'2009_5171 5 13" xfId="21114" xr:uid="{00000000-0005-0000-0000-00006A520000}"/>
    <cellStyle name="0_MIS_Projection_Feb'2009_5171 5 14" xfId="21115" xr:uid="{00000000-0005-0000-0000-00006B520000}"/>
    <cellStyle name="0_MIS_Projection_Feb'2009_5171 5 2" xfId="21116" xr:uid="{00000000-0005-0000-0000-00006C520000}"/>
    <cellStyle name="0_MIS_Projection_Feb'2009_5171 5 2 2" xfId="21117" xr:uid="{00000000-0005-0000-0000-00006D520000}"/>
    <cellStyle name="0_MIS_Projection_Feb'2009_5171 5 2 2 2" xfId="21118" xr:uid="{00000000-0005-0000-0000-00006E520000}"/>
    <cellStyle name="0_MIS_Projection_Feb'2009_5171 5 2 2 2 2" xfId="21119" xr:uid="{00000000-0005-0000-0000-00006F520000}"/>
    <cellStyle name="0_MIS_Projection_Feb'2009_5171 5 2 2 2 2 2" xfId="21120" xr:uid="{00000000-0005-0000-0000-000070520000}"/>
    <cellStyle name="0_MIS_Projection_Feb'2009_5171 5 2 2 2 3" xfId="21121" xr:uid="{00000000-0005-0000-0000-000071520000}"/>
    <cellStyle name="0_MIS_Projection_Feb'2009_5171 5 2 2 2 3 2" xfId="21122" xr:uid="{00000000-0005-0000-0000-000072520000}"/>
    <cellStyle name="0_MIS_Projection_Feb'2009_5171 5 2 2 2 4" xfId="21123" xr:uid="{00000000-0005-0000-0000-000073520000}"/>
    <cellStyle name="0_MIS_Projection_Feb'2009_5171 5 2 2 3" xfId="21124" xr:uid="{00000000-0005-0000-0000-000074520000}"/>
    <cellStyle name="0_MIS_Projection_Feb'2009_5171 5 2 2 3 2" xfId="21125" xr:uid="{00000000-0005-0000-0000-000075520000}"/>
    <cellStyle name="0_MIS_Projection_Feb'2009_5171 5 2 2 3 2 2" xfId="21126" xr:uid="{00000000-0005-0000-0000-000076520000}"/>
    <cellStyle name="0_MIS_Projection_Feb'2009_5171 5 2 2 3 3" xfId="21127" xr:uid="{00000000-0005-0000-0000-000077520000}"/>
    <cellStyle name="0_MIS_Projection_Feb'2009_5171 5 2 2 3 3 2" xfId="21128" xr:uid="{00000000-0005-0000-0000-000078520000}"/>
    <cellStyle name="0_MIS_Projection_Feb'2009_5171 5 2 2 3 4" xfId="21129" xr:uid="{00000000-0005-0000-0000-000079520000}"/>
    <cellStyle name="0_MIS_Projection_Feb'2009_5171 5 2 2 4" xfId="21130" xr:uid="{00000000-0005-0000-0000-00007A520000}"/>
    <cellStyle name="0_MIS_Projection_Feb'2009_5171 5 2 2 4 2" xfId="21131" xr:uid="{00000000-0005-0000-0000-00007B520000}"/>
    <cellStyle name="0_MIS_Projection_Feb'2009_5171 5 2 2 5" xfId="21132" xr:uid="{00000000-0005-0000-0000-00007C520000}"/>
    <cellStyle name="0_MIS_Projection_Feb'2009_5171 5 2 2 5 2" xfId="21133" xr:uid="{00000000-0005-0000-0000-00007D520000}"/>
    <cellStyle name="0_MIS_Projection_Feb'2009_5171 5 2 2 6" xfId="21134" xr:uid="{00000000-0005-0000-0000-00007E520000}"/>
    <cellStyle name="0_MIS_Projection_Feb'2009_5171 5 2 3" xfId="21135" xr:uid="{00000000-0005-0000-0000-00007F520000}"/>
    <cellStyle name="0_MIS_Projection_Feb'2009_5171 5 2 3 2" xfId="21136" xr:uid="{00000000-0005-0000-0000-000080520000}"/>
    <cellStyle name="0_MIS_Projection_Feb'2009_5171 5 2 3 2 2" xfId="21137" xr:uid="{00000000-0005-0000-0000-000081520000}"/>
    <cellStyle name="0_MIS_Projection_Feb'2009_5171 5 2 3 3" xfId="21138" xr:uid="{00000000-0005-0000-0000-000082520000}"/>
    <cellStyle name="0_MIS_Projection_Feb'2009_5171 5 2 3 3 2" xfId="21139" xr:uid="{00000000-0005-0000-0000-000083520000}"/>
    <cellStyle name="0_MIS_Projection_Feb'2009_5171 5 2 3 4" xfId="21140" xr:uid="{00000000-0005-0000-0000-000084520000}"/>
    <cellStyle name="0_MIS_Projection_Feb'2009_5171 5 2 4" xfId="21141" xr:uid="{00000000-0005-0000-0000-000085520000}"/>
    <cellStyle name="0_MIS_Projection_Feb'2009_5171 5 2 4 2" xfId="21142" xr:uid="{00000000-0005-0000-0000-000086520000}"/>
    <cellStyle name="0_MIS_Projection_Feb'2009_5171 5 2 4 2 2" xfId="21143" xr:uid="{00000000-0005-0000-0000-000087520000}"/>
    <cellStyle name="0_MIS_Projection_Feb'2009_5171 5 2 4 3" xfId="21144" xr:uid="{00000000-0005-0000-0000-000088520000}"/>
    <cellStyle name="0_MIS_Projection_Feb'2009_5171 5 2 4 3 2" xfId="21145" xr:uid="{00000000-0005-0000-0000-000089520000}"/>
    <cellStyle name="0_MIS_Projection_Feb'2009_5171 5 2 4 4" xfId="21146" xr:uid="{00000000-0005-0000-0000-00008A520000}"/>
    <cellStyle name="0_MIS_Projection_Feb'2009_5171 5 2 5" xfId="21147" xr:uid="{00000000-0005-0000-0000-00008B520000}"/>
    <cellStyle name="0_MIS_Projection_Feb'2009_5171 5 2 5 2" xfId="21148" xr:uid="{00000000-0005-0000-0000-00008C520000}"/>
    <cellStyle name="0_MIS_Projection_Feb'2009_5171 5 2 5 2 2" xfId="21149" xr:uid="{00000000-0005-0000-0000-00008D520000}"/>
    <cellStyle name="0_MIS_Projection_Feb'2009_5171 5 2 5 3" xfId="21150" xr:uid="{00000000-0005-0000-0000-00008E520000}"/>
    <cellStyle name="0_MIS_Projection_Feb'2009_5171 5 2 5 3 2" xfId="21151" xr:uid="{00000000-0005-0000-0000-00008F520000}"/>
    <cellStyle name="0_MIS_Projection_Feb'2009_5171 5 2 5 4" xfId="21152" xr:uid="{00000000-0005-0000-0000-000090520000}"/>
    <cellStyle name="0_MIS_Projection_Feb'2009_5171 5 2 6" xfId="21153" xr:uid="{00000000-0005-0000-0000-000091520000}"/>
    <cellStyle name="0_MIS_Projection_Feb'2009_5171 5 2 6 2" xfId="21154" xr:uid="{00000000-0005-0000-0000-000092520000}"/>
    <cellStyle name="0_MIS_Projection_Feb'2009_5171 5 2 7" xfId="21155" xr:uid="{00000000-0005-0000-0000-000093520000}"/>
    <cellStyle name="0_MIS_Projection_Feb'2009_5171 5 2 7 2" xfId="21156" xr:uid="{00000000-0005-0000-0000-000094520000}"/>
    <cellStyle name="0_MIS_Projection_Feb'2009_5171 5 2 8" xfId="21157" xr:uid="{00000000-0005-0000-0000-000095520000}"/>
    <cellStyle name="0_MIS_Projection_Feb'2009_5171 5 3" xfId="21158" xr:uid="{00000000-0005-0000-0000-000096520000}"/>
    <cellStyle name="0_MIS_Projection_Feb'2009_5171 5 3 2" xfId="21159" xr:uid="{00000000-0005-0000-0000-000097520000}"/>
    <cellStyle name="0_MIS_Projection_Feb'2009_5171 5 3 2 2" xfId="21160" xr:uid="{00000000-0005-0000-0000-000098520000}"/>
    <cellStyle name="0_MIS_Projection_Feb'2009_5171 5 3 2 2 2" xfId="21161" xr:uid="{00000000-0005-0000-0000-000099520000}"/>
    <cellStyle name="0_MIS_Projection_Feb'2009_5171 5 3 2 2 2 2" xfId="21162" xr:uid="{00000000-0005-0000-0000-00009A520000}"/>
    <cellStyle name="0_MIS_Projection_Feb'2009_5171 5 3 2 2 3" xfId="21163" xr:uid="{00000000-0005-0000-0000-00009B520000}"/>
    <cellStyle name="0_MIS_Projection_Feb'2009_5171 5 3 2 2 3 2" xfId="21164" xr:uid="{00000000-0005-0000-0000-00009C520000}"/>
    <cellStyle name="0_MIS_Projection_Feb'2009_5171 5 3 2 2 4" xfId="21165" xr:uid="{00000000-0005-0000-0000-00009D520000}"/>
    <cellStyle name="0_MIS_Projection_Feb'2009_5171 5 3 2 3" xfId="21166" xr:uid="{00000000-0005-0000-0000-00009E520000}"/>
    <cellStyle name="0_MIS_Projection_Feb'2009_5171 5 3 2 3 2" xfId="21167" xr:uid="{00000000-0005-0000-0000-00009F520000}"/>
    <cellStyle name="0_MIS_Projection_Feb'2009_5171 5 3 2 3 2 2" xfId="21168" xr:uid="{00000000-0005-0000-0000-0000A0520000}"/>
    <cellStyle name="0_MIS_Projection_Feb'2009_5171 5 3 2 3 3" xfId="21169" xr:uid="{00000000-0005-0000-0000-0000A1520000}"/>
    <cellStyle name="0_MIS_Projection_Feb'2009_5171 5 3 2 3 3 2" xfId="21170" xr:uid="{00000000-0005-0000-0000-0000A2520000}"/>
    <cellStyle name="0_MIS_Projection_Feb'2009_5171 5 3 2 3 4" xfId="21171" xr:uid="{00000000-0005-0000-0000-0000A3520000}"/>
    <cellStyle name="0_MIS_Projection_Feb'2009_5171 5 3 2 4" xfId="21172" xr:uid="{00000000-0005-0000-0000-0000A4520000}"/>
    <cellStyle name="0_MIS_Projection_Feb'2009_5171 5 3 2 4 2" xfId="21173" xr:uid="{00000000-0005-0000-0000-0000A5520000}"/>
    <cellStyle name="0_MIS_Projection_Feb'2009_5171 5 3 2 5" xfId="21174" xr:uid="{00000000-0005-0000-0000-0000A6520000}"/>
    <cellStyle name="0_MIS_Projection_Feb'2009_5171 5 3 2 5 2" xfId="21175" xr:uid="{00000000-0005-0000-0000-0000A7520000}"/>
    <cellStyle name="0_MIS_Projection_Feb'2009_5171 5 3 2 6" xfId="21176" xr:uid="{00000000-0005-0000-0000-0000A8520000}"/>
    <cellStyle name="0_MIS_Projection_Feb'2009_5171 5 3 3" xfId="21177" xr:uid="{00000000-0005-0000-0000-0000A9520000}"/>
    <cellStyle name="0_MIS_Projection_Feb'2009_5171 5 3 3 2" xfId="21178" xr:uid="{00000000-0005-0000-0000-0000AA520000}"/>
    <cellStyle name="0_MIS_Projection_Feb'2009_5171 5 3 3 2 2" xfId="21179" xr:uid="{00000000-0005-0000-0000-0000AB520000}"/>
    <cellStyle name="0_MIS_Projection_Feb'2009_5171 5 3 3 3" xfId="21180" xr:uid="{00000000-0005-0000-0000-0000AC520000}"/>
    <cellStyle name="0_MIS_Projection_Feb'2009_5171 5 3 3 3 2" xfId="21181" xr:uid="{00000000-0005-0000-0000-0000AD520000}"/>
    <cellStyle name="0_MIS_Projection_Feb'2009_5171 5 3 3 4" xfId="21182" xr:uid="{00000000-0005-0000-0000-0000AE520000}"/>
    <cellStyle name="0_MIS_Projection_Feb'2009_5171 5 3 4" xfId="21183" xr:uid="{00000000-0005-0000-0000-0000AF520000}"/>
    <cellStyle name="0_MIS_Projection_Feb'2009_5171 5 3 4 2" xfId="21184" xr:uid="{00000000-0005-0000-0000-0000B0520000}"/>
    <cellStyle name="0_MIS_Projection_Feb'2009_5171 5 3 4 2 2" xfId="21185" xr:uid="{00000000-0005-0000-0000-0000B1520000}"/>
    <cellStyle name="0_MIS_Projection_Feb'2009_5171 5 3 4 3" xfId="21186" xr:uid="{00000000-0005-0000-0000-0000B2520000}"/>
    <cellStyle name="0_MIS_Projection_Feb'2009_5171 5 3 4 3 2" xfId="21187" xr:uid="{00000000-0005-0000-0000-0000B3520000}"/>
    <cellStyle name="0_MIS_Projection_Feb'2009_5171 5 3 4 4" xfId="21188" xr:uid="{00000000-0005-0000-0000-0000B4520000}"/>
    <cellStyle name="0_MIS_Projection_Feb'2009_5171 5 3 5" xfId="21189" xr:uid="{00000000-0005-0000-0000-0000B5520000}"/>
    <cellStyle name="0_MIS_Projection_Feb'2009_5171 5 3 5 2" xfId="21190" xr:uid="{00000000-0005-0000-0000-0000B6520000}"/>
    <cellStyle name="0_MIS_Projection_Feb'2009_5171 5 3 5 2 2" xfId="21191" xr:uid="{00000000-0005-0000-0000-0000B7520000}"/>
    <cellStyle name="0_MIS_Projection_Feb'2009_5171 5 3 5 3" xfId="21192" xr:uid="{00000000-0005-0000-0000-0000B8520000}"/>
    <cellStyle name="0_MIS_Projection_Feb'2009_5171 5 3 5 3 2" xfId="21193" xr:uid="{00000000-0005-0000-0000-0000B9520000}"/>
    <cellStyle name="0_MIS_Projection_Feb'2009_5171 5 3 5 4" xfId="21194" xr:uid="{00000000-0005-0000-0000-0000BA520000}"/>
    <cellStyle name="0_MIS_Projection_Feb'2009_5171 5 3 6" xfId="21195" xr:uid="{00000000-0005-0000-0000-0000BB520000}"/>
    <cellStyle name="0_MIS_Projection_Feb'2009_5171 5 3 6 2" xfId="21196" xr:uid="{00000000-0005-0000-0000-0000BC520000}"/>
    <cellStyle name="0_MIS_Projection_Feb'2009_5171 5 3 7" xfId="21197" xr:uid="{00000000-0005-0000-0000-0000BD520000}"/>
    <cellStyle name="0_MIS_Projection_Feb'2009_5171 5 3 7 2" xfId="21198" xr:uid="{00000000-0005-0000-0000-0000BE520000}"/>
    <cellStyle name="0_MIS_Projection_Feb'2009_5171 5 3 8" xfId="21199" xr:uid="{00000000-0005-0000-0000-0000BF520000}"/>
    <cellStyle name="0_MIS_Projection_Feb'2009_5171 5 4" xfId="21200" xr:uid="{00000000-0005-0000-0000-0000C0520000}"/>
    <cellStyle name="0_MIS_Projection_Feb'2009_5171 5 4 2" xfId="21201" xr:uid="{00000000-0005-0000-0000-0000C1520000}"/>
    <cellStyle name="0_MIS_Projection_Feb'2009_5171 5 4 2 2" xfId="21202" xr:uid="{00000000-0005-0000-0000-0000C2520000}"/>
    <cellStyle name="0_MIS_Projection_Feb'2009_5171 5 4 2 2 2" xfId="21203" xr:uid="{00000000-0005-0000-0000-0000C3520000}"/>
    <cellStyle name="0_MIS_Projection_Feb'2009_5171 5 4 2 2 2 2" xfId="21204" xr:uid="{00000000-0005-0000-0000-0000C4520000}"/>
    <cellStyle name="0_MIS_Projection_Feb'2009_5171 5 4 2 2 3" xfId="21205" xr:uid="{00000000-0005-0000-0000-0000C5520000}"/>
    <cellStyle name="0_MIS_Projection_Feb'2009_5171 5 4 2 2 3 2" xfId="21206" xr:uid="{00000000-0005-0000-0000-0000C6520000}"/>
    <cellStyle name="0_MIS_Projection_Feb'2009_5171 5 4 2 2 4" xfId="21207" xr:uid="{00000000-0005-0000-0000-0000C7520000}"/>
    <cellStyle name="0_MIS_Projection_Feb'2009_5171 5 4 2 3" xfId="21208" xr:uid="{00000000-0005-0000-0000-0000C8520000}"/>
    <cellStyle name="0_MIS_Projection_Feb'2009_5171 5 4 2 3 2" xfId="21209" xr:uid="{00000000-0005-0000-0000-0000C9520000}"/>
    <cellStyle name="0_MIS_Projection_Feb'2009_5171 5 4 2 3 2 2" xfId="21210" xr:uid="{00000000-0005-0000-0000-0000CA520000}"/>
    <cellStyle name="0_MIS_Projection_Feb'2009_5171 5 4 2 3 3" xfId="21211" xr:uid="{00000000-0005-0000-0000-0000CB520000}"/>
    <cellStyle name="0_MIS_Projection_Feb'2009_5171 5 4 2 3 3 2" xfId="21212" xr:uid="{00000000-0005-0000-0000-0000CC520000}"/>
    <cellStyle name="0_MIS_Projection_Feb'2009_5171 5 4 2 3 4" xfId="21213" xr:uid="{00000000-0005-0000-0000-0000CD520000}"/>
    <cellStyle name="0_MIS_Projection_Feb'2009_5171 5 4 2 4" xfId="21214" xr:uid="{00000000-0005-0000-0000-0000CE520000}"/>
    <cellStyle name="0_MIS_Projection_Feb'2009_5171 5 4 2 4 2" xfId="21215" xr:uid="{00000000-0005-0000-0000-0000CF520000}"/>
    <cellStyle name="0_MIS_Projection_Feb'2009_5171 5 4 2 5" xfId="21216" xr:uid="{00000000-0005-0000-0000-0000D0520000}"/>
    <cellStyle name="0_MIS_Projection_Feb'2009_5171 5 4 2 5 2" xfId="21217" xr:uid="{00000000-0005-0000-0000-0000D1520000}"/>
    <cellStyle name="0_MIS_Projection_Feb'2009_5171 5 4 2 6" xfId="21218" xr:uid="{00000000-0005-0000-0000-0000D2520000}"/>
    <cellStyle name="0_MIS_Projection_Feb'2009_5171 5 4 3" xfId="21219" xr:uid="{00000000-0005-0000-0000-0000D3520000}"/>
    <cellStyle name="0_MIS_Projection_Feb'2009_5171 5 4 3 2" xfId="21220" xr:uid="{00000000-0005-0000-0000-0000D4520000}"/>
    <cellStyle name="0_MIS_Projection_Feb'2009_5171 5 4 3 2 2" xfId="21221" xr:uid="{00000000-0005-0000-0000-0000D5520000}"/>
    <cellStyle name="0_MIS_Projection_Feb'2009_5171 5 4 3 3" xfId="21222" xr:uid="{00000000-0005-0000-0000-0000D6520000}"/>
    <cellStyle name="0_MIS_Projection_Feb'2009_5171 5 4 3 3 2" xfId="21223" xr:uid="{00000000-0005-0000-0000-0000D7520000}"/>
    <cellStyle name="0_MIS_Projection_Feb'2009_5171 5 4 3 4" xfId="21224" xr:uid="{00000000-0005-0000-0000-0000D8520000}"/>
    <cellStyle name="0_MIS_Projection_Feb'2009_5171 5 4 4" xfId="21225" xr:uid="{00000000-0005-0000-0000-0000D9520000}"/>
    <cellStyle name="0_MIS_Projection_Feb'2009_5171 5 4 4 2" xfId="21226" xr:uid="{00000000-0005-0000-0000-0000DA520000}"/>
    <cellStyle name="0_MIS_Projection_Feb'2009_5171 5 4 4 2 2" xfId="21227" xr:uid="{00000000-0005-0000-0000-0000DB520000}"/>
    <cellStyle name="0_MIS_Projection_Feb'2009_5171 5 4 4 3" xfId="21228" xr:uid="{00000000-0005-0000-0000-0000DC520000}"/>
    <cellStyle name="0_MIS_Projection_Feb'2009_5171 5 4 4 3 2" xfId="21229" xr:uid="{00000000-0005-0000-0000-0000DD520000}"/>
    <cellStyle name="0_MIS_Projection_Feb'2009_5171 5 4 4 4" xfId="21230" xr:uid="{00000000-0005-0000-0000-0000DE520000}"/>
    <cellStyle name="0_MIS_Projection_Feb'2009_5171 5 4 5" xfId="21231" xr:uid="{00000000-0005-0000-0000-0000DF520000}"/>
    <cellStyle name="0_MIS_Projection_Feb'2009_5171 5 4 5 2" xfId="21232" xr:uid="{00000000-0005-0000-0000-0000E0520000}"/>
    <cellStyle name="0_MIS_Projection_Feb'2009_5171 5 4 5 2 2" xfId="21233" xr:uid="{00000000-0005-0000-0000-0000E1520000}"/>
    <cellStyle name="0_MIS_Projection_Feb'2009_5171 5 4 5 3" xfId="21234" xr:uid="{00000000-0005-0000-0000-0000E2520000}"/>
    <cellStyle name="0_MIS_Projection_Feb'2009_5171 5 4 5 3 2" xfId="21235" xr:uid="{00000000-0005-0000-0000-0000E3520000}"/>
    <cellStyle name="0_MIS_Projection_Feb'2009_5171 5 4 5 4" xfId="21236" xr:uid="{00000000-0005-0000-0000-0000E4520000}"/>
    <cellStyle name="0_MIS_Projection_Feb'2009_5171 5 4 6" xfId="21237" xr:uid="{00000000-0005-0000-0000-0000E5520000}"/>
    <cellStyle name="0_MIS_Projection_Feb'2009_5171 5 4 6 2" xfId="21238" xr:uid="{00000000-0005-0000-0000-0000E6520000}"/>
    <cellStyle name="0_MIS_Projection_Feb'2009_5171 5 4 7" xfId="21239" xr:uid="{00000000-0005-0000-0000-0000E7520000}"/>
    <cellStyle name="0_MIS_Projection_Feb'2009_5171 5 4 7 2" xfId="21240" xr:uid="{00000000-0005-0000-0000-0000E8520000}"/>
    <cellStyle name="0_MIS_Projection_Feb'2009_5171 5 4 8" xfId="21241" xr:uid="{00000000-0005-0000-0000-0000E9520000}"/>
    <cellStyle name="0_MIS_Projection_Feb'2009_5171 5 5" xfId="21242" xr:uid="{00000000-0005-0000-0000-0000EA520000}"/>
    <cellStyle name="0_MIS_Projection_Feb'2009_5171 5 5 2" xfId="21243" xr:uid="{00000000-0005-0000-0000-0000EB520000}"/>
    <cellStyle name="0_MIS_Projection_Feb'2009_5171 5 5 2 2" xfId="21244" xr:uid="{00000000-0005-0000-0000-0000EC520000}"/>
    <cellStyle name="0_MIS_Projection_Feb'2009_5171 5 5 2 2 2" xfId="21245" xr:uid="{00000000-0005-0000-0000-0000ED520000}"/>
    <cellStyle name="0_MIS_Projection_Feb'2009_5171 5 5 2 2 2 2" xfId="21246" xr:uid="{00000000-0005-0000-0000-0000EE520000}"/>
    <cellStyle name="0_MIS_Projection_Feb'2009_5171 5 5 2 2 3" xfId="21247" xr:uid="{00000000-0005-0000-0000-0000EF520000}"/>
    <cellStyle name="0_MIS_Projection_Feb'2009_5171 5 5 2 2 3 2" xfId="21248" xr:uid="{00000000-0005-0000-0000-0000F0520000}"/>
    <cellStyle name="0_MIS_Projection_Feb'2009_5171 5 5 2 2 4" xfId="21249" xr:uid="{00000000-0005-0000-0000-0000F1520000}"/>
    <cellStyle name="0_MIS_Projection_Feb'2009_5171 5 5 2 3" xfId="21250" xr:uid="{00000000-0005-0000-0000-0000F2520000}"/>
    <cellStyle name="0_MIS_Projection_Feb'2009_5171 5 5 2 3 2" xfId="21251" xr:uid="{00000000-0005-0000-0000-0000F3520000}"/>
    <cellStyle name="0_MIS_Projection_Feb'2009_5171 5 5 2 3 2 2" xfId="21252" xr:uid="{00000000-0005-0000-0000-0000F4520000}"/>
    <cellStyle name="0_MIS_Projection_Feb'2009_5171 5 5 2 3 3" xfId="21253" xr:uid="{00000000-0005-0000-0000-0000F5520000}"/>
    <cellStyle name="0_MIS_Projection_Feb'2009_5171 5 5 2 3 3 2" xfId="21254" xr:uid="{00000000-0005-0000-0000-0000F6520000}"/>
    <cellStyle name="0_MIS_Projection_Feb'2009_5171 5 5 2 3 4" xfId="21255" xr:uid="{00000000-0005-0000-0000-0000F7520000}"/>
    <cellStyle name="0_MIS_Projection_Feb'2009_5171 5 5 2 4" xfId="21256" xr:uid="{00000000-0005-0000-0000-0000F8520000}"/>
    <cellStyle name="0_MIS_Projection_Feb'2009_5171 5 5 2 4 2" xfId="21257" xr:uid="{00000000-0005-0000-0000-0000F9520000}"/>
    <cellStyle name="0_MIS_Projection_Feb'2009_5171 5 5 2 5" xfId="21258" xr:uid="{00000000-0005-0000-0000-0000FA520000}"/>
    <cellStyle name="0_MIS_Projection_Feb'2009_5171 5 5 2 5 2" xfId="21259" xr:uid="{00000000-0005-0000-0000-0000FB520000}"/>
    <cellStyle name="0_MIS_Projection_Feb'2009_5171 5 5 2 6" xfId="21260" xr:uid="{00000000-0005-0000-0000-0000FC520000}"/>
    <cellStyle name="0_MIS_Projection_Feb'2009_5171 5 5 3" xfId="21261" xr:uid="{00000000-0005-0000-0000-0000FD520000}"/>
    <cellStyle name="0_MIS_Projection_Feb'2009_5171 5 5 3 2" xfId="21262" xr:uid="{00000000-0005-0000-0000-0000FE520000}"/>
    <cellStyle name="0_MIS_Projection_Feb'2009_5171 5 5 3 2 2" xfId="21263" xr:uid="{00000000-0005-0000-0000-0000FF520000}"/>
    <cellStyle name="0_MIS_Projection_Feb'2009_5171 5 5 3 3" xfId="21264" xr:uid="{00000000-0005-0000-0000-000000530000}"/>
    <cellStyle name="0_MIS_Projection_Feb'2009_5171 5 5 3 3 2" xfId="21265" xr:uid="{00000000-0005-0000-0000-000001530000}"/>
    <cellStyle name="0_MIS_Projection_Feb'2009_5171 5 5 3 4" xfId="21266" xr:uid="{00000000-0005-0000-0000-000002530000}"/>
    <cellStyle name="0_MIS_Projection_Feb'2009_5171 5 5 4" xfId="21267" xr:uid="{00000000-0005-0000-0000-000003530000}"/>
    <cellStyle name="0_MIS_Projection_Feb'2009_5171 5 5 4 2" xfId="21268" xr:uid="{00000000-0005-0000-0000-000004530000}"/>
    <cellStyle name="0_MIS_Projection_Feb'2009_5171 5 5 4 2 2" xfId="21269" xr:uid="{00000000-0005-0000-0000-000005530000}"/>
    <cellStyle name="0_MIS_Projection_Feb'2009_5171 5 5 4 3" xfId="21270" xr:uid="{00000000-0005-0000-0000-000006530000}"/>
    <cellStyle name="0_MIS_Projection_Feb'2009_5171 5 5 4 3 2" xfId="21271" xr:uid="{00000000-0005-0000-0000-000007530000}"/>
    <cellStyle name="0_MIS_Projection_Feb'2009_5171 5 5 4 4" xfId="21272" xr:uid="{00000000-0005-0000-0000-000008530000}"/>
    <cellStyle name="0_MIS_Projection_Feb'2009_5171 5 5 5" xfId="21273" xr:uid="{00000000-0005-0000-0000-000009530000}"/>
    <cellStyle name="0_MIS_Projection_Feb'2009_5171 5 5 5 2" xfId="21274" xr:uid="{00000000-0005-0000-0000-00000A530000}"/>
    <cellStyle name="0_MIS_Projection_Feb'2009_5171 5 5 5 2 2" xfId="21275" xr:uid="{00000000-0005-0000-0000-00000B530000}"/>
    <cellStyle name="0_MIS_Projection_Feb'2009_5171 5 5 5 3" xfId="21276" xr:uid="{00000000-0005-0000-0000-00000C530000}"/>
    <cellStyle name="0_MIS_Projection_Feb'2009_5171 5 5 5 3 2" xfId="21277" xr:uid="{00000000-0005-0000-0000-00000D530000}"/>
    <cellStyle name="0_MIS_Projection_Feb'2009_5171 5 5 5 4" xfId="21278" xr:uid="{00000000-0005-0000-0000-00000E530000}"/>
    <cellStyle name="0_MIS_Projection_Feb'2009_5171 5 5 6" xfId="21279" xr:uid="{00000000-0005-0000-0000-00000F530000}"/>
    <cellStyle name="0_MIS_Projection_Feb'2009_5171 5 5 6 2" xfId="21280" xr:uid="{00000000-0005-0000-0000-000010530000}"/>
    <cellStyle name="0_MIS_Projection_Feb'2009_5171 5 5 7" xfId="21281" xr:uid="{00000000-0005-0000-0000-000011530000}"/>
    <cellStyle name="0_MIS_Projection_Feb'2009_5171 5 5 7 2" xfId="21282" xr:uid="{00000000-0005-0000-0000-000012530000}"/>
    <cellStyle name="0_MIS_Projection_Feb'2009_5171 5 5 8" xfId="21283" xr:uid="{00000000-0005-0000-0000-000013530000}"/>
    <cellStyle name="0_MIS_Projection_Feb'2009_5171 5 6" xfId="21284" xr:uid="{00000000-0005-0000-0000-000014530000}"/>
    <cellStyle name="0_MIS_Projection_Feb'2009_5171 5 6 2" xfId="21285" xr:uid="{00000000-0005-0000-0000-000015530000}"/>
    <cellStyle name="0_MIS_Projection_Feb'2009_5171 5 6 2 2" xfId="21286" xr:uid="{00000000-0005-0000-0000-000016530000}"/>
    <cellStyle name="0_MIS_Projection_Feb'2009_5171 5 6 2 2 2" xfId="21287" xr:uid="{00000000-0005-0000-0000-000017530000}"/>
    <cellStyle name="0_MIS_Projection_Feb'2009_5171 5 6 2 2 2 2" xfId="21288" xr:uid="{00000000-0005-0000-0000-000018530000}"/>
    <cellStyle name="0_MIS_Projection_Feb'2009_5171 5 6 2 2 3" xfId="21289" xr:uid="{00000000-0005-0000-0000-000019530000}"/>
    <cellStyle name="0_MIS_Projection_Feb'2009_5171 5 6 2 2 3 2" xfId="21290" xr:uid="{00000000-0005-0000-0000-00001A530000}"/>
    <cellStyle name="0_MIS_Projection_Feb'2009_5171 5 6 2 2 4" xfId="21291" xr:uid="{00000000-0005-0000-0000-00001B530000}"/>
    <cellStyle name="0_MIS_Projection_Feb'2009_5171 5 6 2 3" xfId="21292" xr:uid="{00000000-0005-0000-0000-00001C530000}"/>
    <cellStyle name="0_MIS_Projection_Feb'2009_5171 5 6 2 3 2" xfId="21293" xr:uid="{00000000-0005-0000-0000-00001D530000}"/>
    <cellStyle name="0_MIS_Projection_Feb'2009_5171 5 6 2 3 2 2" xfId="21294" xr:uid="{00000000-0005-0000-0000-00001E530000}"/>
    <cellStyle name="0_MIS_Projection_Feb'2009_5171 5 6 2 3 3" xfId="21295" xr:uid="{00000000-0005-0000-0000-00001F530000}"/>
    <cellStyle name="0_MIS_Projection_Feb'2009_5171 5 6 2 3 3 2" xfId="21296" xr:uid="{00000000-0005-0000-0000-000020530000}"/>
    <cellStyle name="0_MIS_Projection_Feb'2009_5171 5 6 2 3 4" xfId="21297" xr:uid="{00000000-0005-0000-0000-000021530000}"/>
    <cellStyle name="0_MIS_Projection_Feb'2009_5171 5 6 2 4" xfId="21298" xr:uid="{00000000-0005-0000-0000-000022530000}"/>
    <cellStyle name="0_MIS_Projection_Feb'2009_5171 5 6 2 4 2" xfId="21299" xr:uid="{00000000-0005-0000-0000-000023530000}"/>
    <cellStyle name="0_MIS_Projection_Feb'2009_5171 5 6 2 5" xfId="21300" xr:uid="{00000000-0005-0000-0000-000024530000}"/>
    <cellStyle name="0_MIS_Projection_Feb'2009_5171 5 6 2 5 2" xfId="21301" xr:uid="{00000000-0005-0000-0000-000025530000}"/>
    <cellStyle name="0_MIS_Projection_Feb'2009_5171 5 6 2 6" xfId="21302" xr:uid="{00000000-0005-0000-0000-000026530000}"/>
    <cellStyle name="0_MIS_Projection_Feb'2009_5171 5 6 3" xfId="21303" xr:uid="{00000000-0005-0000-0000-000027530000}"/>
    <cellStyle name="0_MIS_Projection_Feb'2009_5171 5 6 3 2" xfId="21304" xr:uid="{00000000-0005-0000-0000-000028530000}"/>
    <cellStyle name="0_MIS_Projection_Feb'2009_5171 5 6 3 2 2" xfId="21305" xr:uid="{00000000-0005-0000-0000-000029530000}"/>
    <cellStyle name="0_MIS_Projection_Feb'2009_5171 5 6 3 3" xfId="21306" xr:uid="{00000000-0005-0000-0000-00002A530000}"/>
    <cellStyle name="0_MIS_Projection_Feb'2009_5171 5 6 3 3 2" xfId="21307" xr:uid="{00000000-0005-0000-0000-00002B530000}"/>
    <cellStyle name="0_MIS_Projection_Feb'2009_5171 5 6 3 4" xfId="21308" xr:uid="{00000000-0005-0000-0000-00002C530000}"/>
    <cellStyle name="0_MIS_Projection_Feb'2009_5171 5 6 4" xfId="21309" xr:uid="{00000000-0005-0000-0000-00002D530000}"/>
    <cellStyle name="0_MIS_Projection_Feb'2009_5171 5 6 4 2" xfId="21310" xr:uid="{00000000-0005-0000-0000-00002E530000}"/>
    <cellStyle name="0_MIS_Projection_Feb'2009_5171 5 6 4 2 2" xfId="21311" xr:uid="{00000000-0005-0000-0000-00002F530000}"/>
    <cellStyle name="0_MIS_Projection_Feb'2009_5171 5 6 4 3" xfId="21312" xr:uid="{00000000-0005-0000-0000-000030530000}"/>
    <cellStyle name="0_MIS_Projection_Feb'2009_5171 5 6 4 3 2" xfId="21313" xr:uid="{00000000-0005-0000-0000-000031530000}"/>
    <cellStyle name="0_MIS_Projection_Feb'2009_5171 5 6 4 4" xfId="21314" xr:uid="{00000000-0005-0000-0000-000032530000}"/>
    <cellStyle name="0_MIS_Projection_Feb'2009_5171 5 6 5" xfId="21315" xr:uid="{00000000-0005-0000-0000-000033530000}"/>
    <cellStyle name="0_MIS_Projection_Feb'2009_5171 5 6 5 2" xfId="21316" xr:uid="{00000000-0005-0000-0000-000034530000}"/>
    <cellStyle name="0_MIS_Projection_Feb'2009_5171 5 6 5 2 2" xfId="21317" xr:uid="{00000000-0005-0000-0000-000035530000}"/>
    <cellStyle name="0_MIS_Projection_Feb'2009_5171 5 6 5 3" xfId="21318" xr:uid="{00000000-0005-0000-0000-000036530000}"/>
    <cellStyle name="0_MIS_Projection_Feb'2009_5171 5 6 5 3 2" xfId="21319" xr:uid="{00000000-0005-0000-0000-000037530000}"/>
    <cellStyle name="0_MIS_Projection_Feb'2009_5171 5 6 5 4" xfId="21320" xr:uid="{00000000-0005-0000-0000-000038530000}"/>
    <cellStyle name="0_MIS_Projection_Feb'2009_5171 5 6 6" xfId="21321" xr:uid="{00000000-0005-0000-0000-000039530000}"/>
    <cellStyle name="0_MIS_Projection_Feb'2009_5171 5 6 6 2" xfId="21322" xr:uid="{00000000-0005-0000-0000-00003A530000}"/>
    <cellStyle name="0_MIS_Projection_Feb'2009_5171 5 6 7" xfId="21323" xr:uid="{00000000-0005-0000-0000-00003B530000}"/>
    <cellStyle name="0_MIS_Projection_Feb'2009_5171 5 6 7 2" xfId="21324" xr:uid="{00000000-0005-0000-0000-00003C530000}"/>
    <cellStyle name="0_MIS_Projection_Feb'2009_5171 5 6 8" xfId="21325" xr:uid="{00000000-0005-0000-0000-00003D530000}"/>
    <cellStyle name="0_MIS_Projection_Feb'2009_5171 5 7" xfId="21326" xr:uid="{00000000-0005-0000-0000-00003E530000}"/>
    <cellStyle name="0_MIS_Projection_Feb'2009_5171 5 7 2" xfId="21327" xr:uid="{00000000-0005-0000-0000-00003F530000}"/>
    <cellStyle name="0_MIS_Projection_Feb'2009_5171 5 7 2 2" xfId="21328" xr:uid="{00000000-0005-0000-0000-000040530000}"/>
    <cellStyle name="0_MIS_Projection_Feb'2009_5171 5 7 2 2 2" xfId="21329" xr:uid="{00000000-0005-0000-0000-000041530000}"/>
    <cellStyle name="0_MIS_Projection_Feb'2009_5171 5 7 2 3" xfId="21330" xr:uid="{00000000-0005-0000-0000-000042530000}"/>
    <cellStyle name="0_MIS_Projection_Feb'2009_5171 5 7 2 3 2" xfId="21331" xr:uid="{00000000-0005-0000-0000-000043530000}"/>
    <cellStyle name="0_MIS_Projection_Feb'2009_5171 5 7 2 4" xfId="21332" xr:uid="{00000000-0005-0000-0000-000044530000}"/>
    <cellStyle name="0_MIS_Projection_Feb'2009_5171 5 7 3" xfId="21333" xr:uid="{00000000-0005-0000-0000-000045530000}"/>
    <cellStyle name="0_MIS_Projection_Feb'2009_5171 5 7 3 2" xfId="21334" xr:uid="{00000000-0005-0000-0000-000046530000}"/>
    <cellStyle name="0_MIS_Projection_Feb'2009_5171 5 7 3 2 2" xfId="21335" xr:uid="{00000000-0005-0000-0000-000047530000}"/>
    <cellStyle name="0_MIS_Projection_Feb'2009_5171 5 7 3 3" xfId="21336" xr:uid="{00000000-0005-0000-0000-000048530000}"/>
    <cellStyle name="0_MIS_Projection_Feb'2009_5171 5 7 3 3 2" xfId="21337" xr:uid="{00000000-0005-0000-0000-000049530000}"/>
    <cellStyle name="0_MIS_Projection_Feb'2009_5171 5 7 3 4" xfId="21338" xr:uid="{00000000-0005-0000-0000-00004A530000}"/>
    <cellStyle name="0_MIS_Projection_Feb'2009_5171 5 7 4" xfId="21339" xr:uid="{00000000-0005-0000-0000-00004B530000}"/>
    <cellStyle name="0_MIS_Projection_Feb'2009_5171 5 7 4 2" xfId="21340" xr:uid="{00000000-0005-0000-0000-00004C530000}"/>
    <cellStyle name="0_MIS_Projection_Feb'2009_5171 5 7 5" xfId="21341" xr:uid="{00000000-0005-0000-0000-00004D530000}"/>
    <cellStyle name="0_MIS_Projection_Feb'2009_5171 5 7 5 2" xfId="21342" xr:uid="{00000000-0005-0000-0000-00004E530000}"/>
    <cellStyle name="0_MIS_Projection_Feb'2009_5171 5 7 6" xfId="21343" xr:uid="{00000000-0005-0000-0000-00004F530000}"/>
    <cellStyle name="0_MIS_Projection_Feb'2009_5171 5 8" xfId="21344" xr:uid="{00000000-0005-0000-0000-000050530000}"/>
    <cellStyle name="0_MIS_Projection_Feb'2009_5171 5 8 2" xfId="21345" xr:uid="{00000000-0005-0000-0000-000051530000}"/>
    <cellStyle name="0_MIS_Projection_Feb'2009_5171 5 8 2 2" xfId="21346" xr:uid="{00000000-0005-0000-0000-000052530000}"/>
    <cellStyle name="0_MIS_Projection_Feb'2009_5171 5 8 3" xfId="21347" xr:uid="{00000000-0005-0000-0000-000053530000}"/>
    <cellStyle name="0_MIS_Projection_Feb'2009_5171 5 8 3 2" xfId="21348" xr:uid="{00000000-0005-0000-0000-000054530000}"/>
    <cellStyle name="0_MIS_Projection_Feb'2009_5171 5 8 4" xfId="21349" xr:uid="{00000000-0005-0000-0000-000055530000}"/>
    <cellStyle name="0_MIS_Projection_Feb'2009_5171 5 9" xfId="21350" xr:uid="{00000000-0005-0000-0000-000056530000}"/>
    <cellStyle name="0_MIS_Projection_Feb'2009_5171 5 9 2" xfId="21351" xr:uid="{00000000-0005-0000-0000-000057530000}"/>
    <cellStyle name="0_MIS_Projection_Feb'2009_5171 5 9 2 2" xfId="21352" xr:uid="{00000000-0005-0000-0000-000058530000}"/>
    <cellStyle name="0_MIS_Projection_Feb'2009_5171 5 9 3" xfId="21353" xr:uid="{00000000-0005-0000-0000-000059530000}"/>
    <cellStyle name="0_MIS_Projection_Feb'2009_5171 5 9 3 2" xfId="21354" xr:uid="{00000000-0005-0000-0000-00005A530000}"/>
    <cellStyle name="0_MIS_Projection_Feb'2009_5171 5 9 4" xfId="21355" xr:uid="{00000000-0005-0000-0000-00005B530000}"/>
    <cellStyle name="0_MIS_Projection_Feb'2009_5171 50" xfId="21356" xr:uid="{00000000-0005-0000-0000-00005C530000}"/>
    <cellStyle name="0_MIS_Projection_Feb'2009_5171 51" xfId="21357" xr:uid="{00000000-0005-0000-0000-00005D530000}"/>
    <cellStyle name="0_MIS_Projection_Feb'2009_5171 52" xfId="21358" xr:uid="{00000000-0005-0000-0000-00005E530000}"/>
    <cellStyle name="0_MIS_Projection_Feb'2009_5171 53" xfId="21359" xr:uid="{00000000-0005-0000-0000-00005F530000}"/>
    <cellStyle name="0_MIS_Projection_Feb'2009_5171 54" xfId="21360" xr:uid="{00000000-0005-0000-0000-000060530000}"/>
    <cellStyle name="0_MIS_Projection_Feb'2009_5171 55" xfId="21361" xr:uid="{00000000-0005-0000-0000-000061530000}"/>
    <cellStyle name="0_MIS_Projection_Feb'2009_5171 56" xfId="21362" xr:uid="{00000000-0005-0000-0000-000062530000}"/>
    <cellStyle name="0_MIS_Projection_Feb'2009_5171 57" xfId="21363" xr:uid="{00000000-0005-0000-0000-000063530000}"/>
    <cellStyle name="0_MIS_Projection_Feb'2009_5171 58" xfId="21364" xr:uid="{00000000-0005-0000-0000-000064530000}"/>
    <cellStyle name="0_MIS_Projection_Feb'2009_5171 59" xfId="21365" xr:uid="{00000000-0005-0000-0000-000065530000}"/>
    <cellStyle name="0_MIS_Projection_Feb'2009_5171 6" xfId="21366" xr:uid="{00000000-0005-0000-0000-000066530000}"/>
    <cellStyle name="0_MIS_Projection_Feb'2009_5171 6 2" xfId="21367" xr:uid="{00000000-0005-0000-0000-000067530000}"/>
    <cellStyle name="0_MIS_Projection_Feb'2009_5171 6 2 2" xfId="21368" xr:uid="{00000000-0005-0000-0000-000068530000}"/>
    <cellStyle name="0_MIS_Projection_Feb'2009_5171 6 2 2 2" xfId="21369" xr:uid="{00000000-0005-0000-0000-000069530000}"/>
    <cellStyle name="0_MIS_Projection_Feb'2009_5171 6 2 2 2 2" xfId="21370" xr:uid="{00000000-0005-0000-0000-00006A530000}"/>
    <cellStyle name="0_MIS_Projection_Feb'2009_5171 6 2 2 3" xfId="21371" xr:uid="{00000000-0005-0000-0000-00006B530000}"/>
    <cellStyle name="0_MIS_Projection_Feb'2009_5171 6 2 2 3 2" xfId="21372" xr:uid="{00000000-0005-0000-0000-00006C530000}"/>
    <cellStyle name="0_MIS_Projection_Feb'2009_5171 6 2 2 4" xfId="21373" xr:uid="{00000000-0005-0000-0000-00006D530000}"/>
    <cellStyle name="0_MIS_Projection_Feb'2009_5171 6 2 3" xfId="21374" xr:uid="{00000000-0005-0000-0000-00006E530000}"/>
    <cellStyle name="0_MIS_Projection_Feb'2009_5171 6 2 3 2" xfId="21375" xr:uid="{00000000-0005-0000-0000-00006F530000}"/>
    <cellStyle name="0_MIS_Projection_Feb'2009_5171 6 2 3 2 2" xfId="21376" xr:uid="{00000000-0005-0000-0000-000070530000}"/>
    <cellStyle name="0_MIS_Projection_Feb'2009_5171 6 2 3 3" xfId="21377" xr:uid="{00000000-0005-0000-0000-000071530000}"/>
    <cellStyle name="0_MIS_Projection_Feb'2009_5171 6 2 3 3 2" xfId="21378" xr:uid="{00000000-0005-0000-0000-000072530000}"/>
    <cellStyle name="0_MIS_Projection_Feb'2009_5171 6 2 3 4" xfId="21379" xr:uid="{00000000-0005-0000-0000-000073530000}"/>
    <cellStyle name="0_MIS_Projection_Feb'2009_5171 6 2 4" xfId="21380" xr:uid="{00000000-0005-0000-0000-000074530000}"/>
    <cellStyle name="0_MIS_Projection_Feb'2009_5171 6 2 4 2" xfId="21381" xr:uid="{00000000-0005-0000-0000-000075530000}"/>
    <cellStyle name="0_MIS_Projection_Feb'2009_5171 6 2 5" xfId="21382" xr:uid="{00000000-0005-0000-0000-000076530000}"/>
    <cellStyle name="0_MIS_Projection_Feb'2009_5171 6 2 5 2" xfId="21383" xr:uid="{00000000-0005-0000-0000-000077530000}"/>
    <cellStyle name="0_MIS_Projection_Feb'2009_5171 6 2 6" xfId="21384" xr:uid="{00000000-0005-0000-0000-000078530000}"/>
    <cellStyle name="0_MIS_Projection_Feb'2009_5171 6 3" xfId="21385" xr:uid="{00000000-0005-0000-0000-000079530000}"/>
    <cellStyle name="0_MIS_Projection_Feb'2009_5171 6 3 2" xfId="21386" xr:uid="{00000000-0005-0000-0000-00007A530000}"/>
    <cellStyle name="0_MIS_Projection_Feb'2009_5171 6 3 2 2" xfId="21387" xr:uid="{00000000-0005-0000-0000-00007B530000}"/>
    <cellStyle name="0_MIS_Projection_Feb'2009_5171 6 3 3" xfId="21388" xr:uid="{00000000-0005-0000-0000-00007C530000}"/>
    <cellStyle name="0_MIS_Projection_Feb'2009_5171 6 3 3 2" xfId="21389" xr:uid="{00000000-0005-0000-0000-00007D530000}"/>
    <cellStyle name="0_MIS_Projection_Feb'2009_5171 6 3 4" xfId="21390" xr:uid="{00000000-0005-0000-0000-00007E530000}"/>
    <cellStyle name="0_MIS_Projection_Feb'2009_5171 6 4" xfId="21391" xr:uid="{00000000-0005-0000-0000-00007F530000}"/>
    <cellStyle name="0_MIS_Projection_Feb'2009_5171 6 4 2" xfId="21392" xr:uid="{00000000-0005-0000-0000-000080530000}"/>
    <cellStyle name="0_MIS_Projection_Feb'2009_5171 6 4 2 2" xfId="21393" xr:uid="{00000000-0005-0000-0000-000081530000}"/>
    <cellStyle name="0_MIS_Projection_Feb'2009_5171 6 4 3" xfId="21394" xr:uid="{00000000-0005-0000-0000-000082530000}"/>
    <cellStyle name="0_MIS_Projection_Feb'2009_5171 6 4 3 2" xfId="21395" xr:uid="{00000000-0005-0000-0000-000083530000}"/>
    <cellStyle name="0_MIS_Projection_Feb'2009_5171 6 4 4" xfId="21396" xr:uid="{00000000-0005-0000-0000-000084530000}"/>
    <cellStyle name="0_MIS_Projection_Feb'2009_5171 6 5" xfId="21397" xr:uid="{00000000-0005-0000-0000-000085530000}"/>
    <cellStyle name="0_MIS_Projection_Feb'2009_5171 6 5 2" xfId="21398" xr:uid="{00000000-0005-0000-0000-000086530000}"/>
    <cellStyle name="0_MIS_Projection_Feb'2009_5171 6 5 2 2" xfId="21399" xr:uid="{00000000-0005-0000-0000-000087530000}"/>
    <cellStyle name="0_MIS_Projection_Feb'2009_5171 6 5 3" xfId="21400" xr:uid="{00000000-0005-0000-0000-000088530000}"/>
    <cellStyle name="0_MIS_Projection_Feb'2009_5171 6 5 3 2" xfId="21401" xr:uid="{00000000-0005-0000-0000-000089530000}"/>
    <cellStyle name="0_MIS_Projection_Feb'2009_5171 6 5 4" xfId="21402" xr:uid="{00000000-0005-0000-0000-00008A530000}"/>
    <cellStyle name="0_MIS_Projection_Feb'2009_5171 6 6" xfId="21403" xr:uid="{00000000-0005-0000-0000-00008B530000}"/>
    <cellStyle name="0_MIS_Projection_Feb'2009_5171 6 6 2" xfId="21404" xr:uid="{00000000-0005-0000-0000-00008C530000}"/>
    <cellStyle name="0_MIS_Projection_Feb'2009_5171 6 7" xfId="21405" xr:uid="{00000000-0005-0000-0000-00008D530000}"/>
    <cellStyle name="0_MIS_Projection_Feb'2009_5171 6 7 2" xfId="21406" xr:uid="{00000000-0005-0000-0000-00008E530000}"/>
    <cellStyle name="0_MIS_Projection_Feb'2009_5171 6 8" xfId="21407" xr:uid="{00000000-0005-0000-0000-00008F530000}"/>
    <cellStyle name="0_MIS_Projection_Feb'2009_5171 60" xfId="21408" xr:uid="{00000000-0005-0000-0000-000090530000}"/>
    <cellStyle name="0_MIS_Projection_Feb'2009_5171 61" xfId="21409" xr:uid="{00000000-0005-0000-0000-000091530000}"/>
    <cellStyle name="0_MIS_Projection_Feb'2009_5171 62" xfId="21410" xr:uid="{00000000-0005-0000-0000-000092530000}"/>
    <cellStyle name="0_MIS_Projection_Feb'2009_5171 63" xfId="21411" xr:uid="{00000000-0005-0000-0000-000093530000}"/>
    <cellStyle name="0_MIS_Projection_Feb'2009_5171 64" xfId="21412" xr:uid="{00000000-0005-0000-0000-000094530000}"/>
    <cellStyle name="0_MIS_Projection_Feb'2009_5171 65" xfId="21413" xr:uid="{00000000-0005-0000-0000-000095530000}"/>
    <cellStyle name="0_MIS_Projection_Feb'2009_5171 66" xfId="21414" xr:uid="{00000000-0005-0000-0000-000096530000}"/>
    <cellStyle name="0_MIS_Projection_Feb'2009_5171 67" xfId="21415" xr:uid="{00000000-0005-0000-0000-000097530000}"/>
    <cellStyle name="0_MIS_Projection_Feb'2009_5171 68" xfId="21416" xr:uid="{00000000-0005-0000-0000-000098530000}"/>
    <cellStyle name="0_MIS_Projection_Feb'2009_5171 69" xfId="21417" xr:uid="{00000000-0005-0000-0000-000099530000}"/>
    <cellStyle name="0_MIS_Projection_Feb'2009_5171 7" xfId="21418" xr:uid="{00000000-0005-0000-0000-00009A530000}"/>
    <cellStyle name="0_MIS_Projection_Feb'2009_5171 7 2" xfId="21419" xr:uid="{00000000-0005-0000-0000-00009B530000}"/>
    <cellStyle name="0_MIS_Projection_Feb'2009_5171 7 2 2" xfId="21420" xr:uid="{00000000-0005-0000-0000-00009C530000}"/>
    <cellStyle name="0_MIS_Projection_Feb'2009_5171 7 2 2 2" xfId="21421" xr:uid="{00000000-0005-0000-0000-00009D530000}"/>
    <cellStyle name="0_MIS_Projection_Feb'2009_5171 7 2 3" xfId="21422" xr:uid="{00000000-0005-0000-0000-00009E530000}"/>
    <cellStyle name="0_MIS_Projection_Feb'2009_5171 7 2 3 2" xfId="21423" xr:uid="{00000000-0005-0000-0000-00009F530000}"/>
    <cellStyle name="0_MIS_Projection_Feb'2009_5171 7 2 4" xfId="21424" xr:uid="{00000000-0005-0000-0000-0000A0530000}"/>
    <cellStyle name="0_MIS_Projection_Feb'2009_5171 7 3" xfId="21425" xr:uid="{00000000-0005-0000-0000-0000A1530000}"/>
    <cellStyle name="0_MIS_Projection_Feb'2009_5171 7 3 2" xfId="21426" xr:uid="{00000000-0005-0000-0000-0000A2530000}"/>
    <cellStyle name="0_MIS_Projection_Feb'2009_5171 7 3 2 2" xfId="21427" xr:uid="{00000000-0005-0000-0000-0000A3530000}"/>
    <cellStyle name="0_MIS_Projection_Feb'2009_5171 7 3 3" xfId="21428" xr:uid="{00000000-0005-0000-0000-0000A4530000}"/>
    <cellStyle name="0_MIS_Projection_Feb'2009_5171 7 3 3 2" xfId="21429" xr:uid="{00000000-0005-0000-0000-0000A5530000}"/>
    <cellStyle name="0_MIS_Projection_Feb'2009_5171 7 3 4" xfId="21430" xr:uid="{00000000-0005-0000-0000-0000A6530000}"/>
    <cellStyle name="0_MIS_Projection_Feb'2009_5171 7 4" xfId="21431" xr:uid="{00000000-0005-0000-0000-0000A7530000}"/>
    <cellStyle name="0_MIS_Projection_Feb'2009_5171 7 4 2" xfId="21432" xr:uid="{00000000-0005-0000-0000-0000A8530000}"/>
    <cellStyle name="0_MIS_Projection_Feb'2009_5171 7 5" xfId="21433" xr:uid="{00000000-0005-0000-0000-0000A9530000}"/>
    <cellStyle name="0_MIS_Projection_Feb'2009_5171 7 5 2" xfId="21434" xr:uid="{00000000-0005-0000-0000-0000AA530000}"/>
    <cellStyle name="0_MIS_Projection_Feb'2009_5171 7 6" xfId="21435" xr:uid="{00000000-0005-0000-0000-0000AB530000}"/>
    <cellStyle name="0_MIS_Projection_Feb'2009_5171 70" xfId="21436" xr:uid="{00000000-0005-0000-0000-0000AC530000}"/>
    <cellStyle name="0_MIS_Projection_Feb'2009_5171 71" xfId="21437" xr:uid="{00000000-0005-0000-0000-0000AD530000}"/>
    <cellStyle name="0_MIS_Projection_Feb'2009_5171 72" xfId="21438" xr:uid="{00000000-0005-0000-0000-0000AE530000}"/>
    <cellStyle name="0_MIS_Projection_Feb'2009_5171 73" xfId="21439" xr:uid="{00000000-0005-0000-0000-0000AF530000}"/>
    <cellStyle name="0_MIS_Projection_Feb'2009_5171 74" xfId="21440" xr:uid="{00000000-0005-0000-0000-0000B0530000}"/>
    <cellStyle name="0_MIS_Projection_Feb'2009_5171 75" xfId="21441" xr:uid="{00000000-0005-0000-0000-0000B1530000}"/>
    <cellStyle name="0_MIS_Projection_Feb'2009_5171 76" xfId="21442" xr:uid="{00000000-0005-0000-0000-0000B2530000}"/>
    <cellStyle name="0_MIS_Projection_Feb'2009_5171 77" xfId="21443" xr:uid="{00000000-0005-0000-0000-0000B3530000}"/>
    <cellStyle name="0_MIS_Projection_Feb'2009_5171 78" xfId="21444" xr:uid="{00000000-0005-0000-0000-0000B4530000}"/>
    <cellStyle name="0_MIS_Projection_Feb'2009_5171 79" xfId="21445" xr:uid="{00000000-0005-0000-0000-0000B5530000}"/>
    <cellStyle name="0_MIS_Projection_Feb'2009_5171 8" xfId="21446" xr:uid="{00000000-0005-0000-0000-0000B6530000}"/>
    <cellStyle name="0_MIS_Projection_Feb'2009_5171 8 2" xfId="21447" xr:uid="{00000000-0005-0000-0000-0000B7530000}"/>
    <cellStyle name="0_MIS_Projection_Feb'2009_5171 8 2 2" xfId="21448" xr:uid="{00000000-0005-0000-0000-0000B8530000}"/>
    <cellStyle name="0_MIS_Projection_Feb'2009_5171 8 2 2 2" xfId="21449" xr:uid="{00000000-0005-0000-0000-0000B9530000}"/>
    <cellStyle name="0_MIS_Projection_Feb'2009_5171 8 2 3" xfId="21450" xr:uid="{00000000-0005-0000-0000-0000BA530000}"/>
    <cellStyle name="0_MIS_Projection_Feb'2009_5171 8 2 3 2" xfId="21451" xr:uid="{00000000-0005-0000-0000-0000BB530000}"/>
    <cellStyle name="0_MIS_Projection_Feb'2009_5171 8 2 4" xfId="21452" xr:uid="{00000000-0005-0000-0000-0000BC530000}"/>
    <cellStyle name="0_MIS_Projection_Feb'2009_5171 8 3" xfId="21453" xr:uid="{00000000-0005-0000-0000-0000BD530000}"/>
    <cellStyle name="0_MIS_Projection_Feb'2009_5171 8 3 2" xfId="21454" xr:uid="{00000000-0005-0000-0000-0000BE530000}"/>
    <cellStyle name="0_MIS_Projection_Feb'2009_5171 8 3 2 2" xfId="21455" xr:uid="{00000000-0005-0000-0000-0000BF530000}"/>
    <cellStyle name="0_MIS_Projection_Feb'2009_5171 8 3 3" xfId="21456" xr:uid="{00000000-0005-0000-0000-0000C0530000}"/>
    <cellStyle name="0_MIS_Projection_Feb'2009_5171 8 3 3 2" xfId="21457" xr:uid="{00000000-0005-0000-0000-0000C1530000}"/>
    <cellStyle name="0_MIS_Projection_Feb'2009_5171 8 3 4" xfId="21458" xr:uid="{00000000-0005-0000-0000-0000C2530000}"/>
    <cellStyle name="0_MIS_Projection_Feb'2009_5171 8 4" xfId="21459" xr:uid="{00000000-0005-0000-0000-0000C3530000}"/>
    <cellStyle name="0_MIS_Projection_Feb'2009_5171 8 4 2" xfId="21460" xr:uid="{00000000-0005-0000-0000-0000C4530000}"/>
    <cellStyle name="0_MIS_Projection_Feb'2009_5171 8 5" xfId="21461" xr:uid="{00000000-0005-0000-0000-0000C5530000}"/>
    <cellStyle name="0_MIS_Projection_Feb'2009_5171 8 5 2" xfId="21462" xr:uid="{00000000-0005-0000-0000-0000C6530000}"/>
    <cellStyle name="0_MIS_Projection_Feb'2009_5171 8 6" xfId="21463" xr:uid="{00000000-0005-0000-0000-0000C7530000}"/>
    <cellStyle name="0_MIS_Projection_Feb'2009_5171 9" xfId="21464" xr:uid="{00000000-0005-0000-0000-0000C8530000}"/>
    <cellStyle name="0_MIS_Projection_Feb'2009_5171 9 2" xfId="21465" xr:uid="{00000000-0005-0000-0000-0000C9530000}"/>
    <cellStyle name="0_MIS_Projection_Feb'2009_5171 9 2 2" xfId="21466" xr:uid="{00000000-0005-0000-0000-0000CA530000}"/>
    <cellStyle name="0_MIS_Projection_Feb'2009_5171 9 3" xfId="21467" xr:uid="{00000000-0005-0000-0000-0000CB530000}"/>
    <cellStyle name="0_MIS_Projection_Feb'2009_5171 9 3 2" xfId="21468" xr:uid="{00000000-0005-0000-0000-0000CC530000}"/>
    <cellStyle name="0_MIS_Projection_Feb'2009_5171 9 4" xfId="21469" xr:uid="{00000000-0005-0000-0000-0000CD530000}"/>
    <cellStyle name="0_ORG CHART FOR CEO MEETING" xfId="21470" xr:uid="{00000000-0005-0000-0000-0000CE530000}"/>
    <cellStyle name="0_ORG CHART FOR CEO MEETING 2" xfId="21471" xr:uid="{00000000-0005-0000-0000-0000CF530000}"/>
    <cellStyle name="0_ORG CHART FOR CEO MEETING 2 2" xfId="21472" xr:uid="{00000000-0005-0000-0000-0000D0530000}"/>
    <cellStyle name="0_ORG CHART FOR CEO MEETING 2 2 2" xfId="21473" xr:uid="{00000000-0005-0000-0000-0000D1530000}"/>
    <cellStyle name="0_ORG CHART FOR CEO MEETING 2 2 2 2" xfId="21474" xr:uid="{00000000-0005-0000-0000-0000D2530000}"/>
    <cellStyle name="0_ORG CHART FOR CEO MEETING 2 2 3" xfId="21475" xr:uid="{00000000-0005-0000-0000-0000D3530000}"/>
    <cellStyle name="0_ORG CHART FOR CEO MEETING 2 2 3 2" xfId="21476" xr:uid="{00000000-0005-0000-0000-0000D4530000}"/>
    <cellStyle name="0_ORG CHART FOR CEO MEETING 2 2 4" xfId="21477" xr:uid="{00000000-0005-0000-0000-0000D5530000}"/>
    <cellStyle name="0_ORG CHART FOR CEO MEETING 2 3" xfId="21478" xr:uid="{00000000-0005-0000-0000-0000D6530000}"/>
    <cellStyle name="0_ORG CHART FOR CEO MEETING 2 3 2" xfId="21479" xr:uid="{00000000-0005-0000-0000-0000D7530000}"/>
    <cellStyle name="0_ORG CHART FOR CEO MEETING 2 3 2 2" xfId="21480" xr:uid="{00000000-0005-0000-0000-0000D8530000}"/>
    <cellStyle name="0_ORG CHART FOR CEO MEETING 2 3 3" xfId="21481" xr:uid="{00000000-0005-0000-0000-0000D9530000}"/>
    <cellStyle name="0_ORG CHART FOR CEO MEETING 2 3 3 2" xfId="21482" xr:uid="{00000000-0005-0000-0000-0000DA530000}"/>
    <cellStyle name="0_ORG CHART FOR CEO MEETING 2 3 4" xfId="21483" xr:uid="{00000000-0005-0000-0000-0000DB530000}"/>
    <cellStyle name="0_ORG CHART FOR CEO MEETING 2 4" xfId="21484" xr:uid="{00000000-0005-0000-0000-0000DC530000}"/>
    <cellStyle name="0_ORG CHART FOR CEO MEETING 2 4 2" xfId="21485" xr:uid="{00000000-0005-0000-0000-0000DD530000}"/>
    <cellStyle name="0_ORG CHART FOR CEO MEETING 2 5" xfId="21486" xr:uid="{00000000-0005-0000-0000-0000DE530000}"/>
    <cellStyle name="0_ORG CHART FOR CEO MEETING 2 5 2" xfId="21487" xr:uid="{00000000-0005-0000-0000-0000DF530000}"/>
    <cellStyle name="0_ORG CHART FOR CEO MEETING 2 6" xfId="21488" xr:uid="{00000000-0005-0000-0000-0000E0530000}"/>
    <cellStyle name="0_ORG CHART FOR CEO MEETING 3" xfId="21489" xr:uid="{00000000-0005-0000-0000-0000E1530000}"/>
    <cellStyle name="0_ORG CHART FOR CEO MEETING 3 2" xfId="21490" xr:uid="{00000000-0005-0000-0000-0000E2530000}"/>
    <cellStyle name="0_ORG CHART FOR CEO MEETING 3 2 2" xfId="21491" xr:uid="{00000000-0005-0000-0000-0000E3530000}"/>
    <cellStyle name="0_ORG CHART FOR CEO MEETING 3 3" xfId="21492" xr:uid="{00000000-0005-0000-0000-0000E4530000}"/>
    <cellStyle name="0_ORG CHART FOR CEO MEETING 3 3 2" xfId="21493" xr:uid="{00000000-0005-0000-0000-0000E5530000}"/>
    <cellStyle name="0_ORG CHART FOR CEO MEETING 3 4" xfId="21494" xr:uid="{00000000-0005-0000-0000-0000E6530000}"/>
    <cellStyle name="0_ORG CHART FOR CEO MEETING 4" xfId="21495" xr:uid="{00000000-0005-0000-0000-0000E7530000}"/>
    <cellStyle name="0_ORG CHART FOR CEO MEETING 4 2" xfId="21496" xr:uid="{00000000-0005-0000-0000-0000E8530000}"/>
    <cellStyle name="0_ORG CHART FOR CEO MEETING 4 2 2" xfId="21497" xr:uid="{00000000-0005-0000-0000-0000E9530000}"/>
    <cellStyle name="0_ORG CHART FOR CEO MEETING 4 3" xfId="21498" xr:uid="{00000000-0005-0000-0000-0000EA530000}"/>
    <cellStyle name="0_ORG CHART FOR CEO MEETING 4 3 2" xfId="21499" xr:uid="{00000000-0005-0000-0000-0000EB530000}"/>
    <cellStyle name="0_ORG CHART FOR CEO MEETING 4 4" xfId="21500" xr:uid="{00000000-0005-0000-0000-0000EC530000}"/>
    <cellStyle name="0_ORG CHART FOR CEO MEETING 5" xfId="21501" xr:uid="{00000000-0005-0000-0000-0000ED530000}"/>
    <cellStyle name="0_ORG CHART FOR CEO MEETING 5 2" xfId="21502" xr:uid="{00000000-0005-0000-0000-0000EE530000}"/>
    <cellStyle name="0_ORG CHART FOR CEO MEETING 6" xfId="21503" xr:uid="{00000000-0005-0000-0000-0000EF530000}"/>
    <cellStyle name="0_ORG CHART FOR CEO MEETING 6 2" xfId="21504" xr:uid="{00000000-0005-0000-0000-0000F0530000}"/>
    <cellStyle name="0_ORG CHART FOR CEO MEETING 7" xfId="21505" xr:uid="{00000000-0005-0000-0000-0000F1530000}"/>
    <cellStyle name="0_organogram" xfId="21506" xr:uid="{00000000-0005-0000-0000-0000F2530000}"/>
    <cellStyle name="0_organogram 10" xfId="21507" xr:uid="{00000000-0005-0000-0000-0000F3530000}"/>
    <cellStyle name="0_organogram 10 2" xfId="21508" xr:uid="{00000000-0005-0000-0000-0000F4530000}"/>
    <cellStyle name="0_organogram 10 2 2" xfId="21509" xr:uid="{00000000-0005-0000-0000-0000F5530000}"/>
    <cellStyle name="0_organogram 10 3" xfId="21510" xr:uid="{00000000-0005-0000-0000-0000F6530000}"/>
    <cellStyle name="0_organogram 10 3 2" xfId="21511" xr:uid="{00000000-0005-0000-0000-0000F7530000}"/>
    <cellStyle name="0_organogram 10 4" xfId="21512" xr:uid="{00000000-0005-0000-0000-0000F8530000}"/>
    <cellStyle name="0_organogram 11" xfId="21513" xr:uid="{00000000-0005-0000-0000-0000F9530000}"/>
    <cellStyle name="0_organogram 11 2" xfId="21514" xr:uid="{00000000-0005-0000-0000-0000FA530000}"/>
    <cellStyle name="0_organogram 11 2 2" xfId="21515" xr:uid="{00000000-0005-0000-0000-0000FB530000}"/>
    <cellStyle name="0_organogram 11 3" xfId="21516" xr:uid="{00000000-0005-0000-0000-0000FC530000}"/>
    <cellStyle name="0_organogram 11 3 2" xfId="21517" xr:uid="{00000000-0005-0000-0000-0000FD530000}"/>
    <cellStyle name="0_organogram 11 4" xfId="21518" xr:uid="{00000000-0005-0000-0000-0000FE530000}"/>
    <cellStyle name="0_organogram 12" xfId="21519" xr:uid="{00000000-0005-0000-0000-0000FF530000}"/>
    <cellStyle name="0_organogram 12 2" xfId="21520" xr:uid="{00000000-0005-0000-0000-000000540000}"/>
    <cellStyle name="0_organogram 13" xfId="21521" xr:uid="{00000000-0005-0000-0000-000001540000}"/>
    <cellStyle name="0_organogram 13 2" xfId="21522" xr:uid="{00000000-0005-0000-0000-000002540000}"/>
    <cellStyle name="0_organogram 14" xfId="21523" xr:uid="{00000000-0005-0000-0000-000003540000}"/>
    <cellStyle name="0_organogram 14 2" xfId="21524" xr:uid="{00000000-0005-0000-0000-000004540000}"/>
    <cellStyle name="0_organogram 15" xfId="21525" xr:uid="{00000000-0005-0000-0000-000005540000}"/>
    <cellStyle name="0_organogram 16" xfId="21526" xr:uid="{00000000-0005-0000-0000-000006540000}"/>
    <cellStyle name="0_organogram 17" xfId="21527" xr:uid="{00000000-0005-0000-0000-000007540000}"/>
    <cellStyle name="0_organogram 18" xfId="21528" xr:uid="{00000000-0005-0000-0000-000008540000}"/>
    <cellStyle name="0_organogram 19" xfId="21529" xr:uid="{00000000-0005-0000-0000-000009540000}"/>
    <cellStyle name="0_organogram 2" xfId="21530" xr:uid="{00000000-0005-0000-0000-00000A540000}"/>
    <cellStyle name="0_organogram 2 10" xfId="21531" xr:uid="{00000000-0005-0000-0000-00000B540000}"/>
    <cellStyle name="0_organogram 2 10 2" xfId="21532" xr:uid="{00000000-0005-0000-0000-00000C540000}"/>
    <cellStyle name="0_organogram 2 10 2 2" xfId="21533" xr:uid="{00000000-0005-0000-0000-00000D540000}"/>
    <cellStyle name="0_organogram 2 10 3" xfId="21534" xr:uid="{00000000-0005-0000-0000-00000E540000}"/>
    <cellStyle name="0_organogram 2 10 3 2" xfId="21535" xr:uid="{00000000-0005-0000-0000-00000F540000}"/>
    <cellStyle name="0_organogram 2 10 4" xfId="21536" xr:uid="{00000000-0005-0000-0000-000010540000}"/>
    <cellStyle name="0_organogram 2 11" xfId="21537" xr:uid="{00000000-0005-0000-0000-000011540000}"/>
    <cellStyle name="0_organogram 2 11 2" xfId="21538" xr:uid="{00000000-0005-0000-0000-000012540000}"/>
    <cellStyle name="0_organogram 2 12" xfId="21539" xr:uid="{00000000-0005-0000-0000-000013540000}"/>
    <cellStyle name="0_organogram 2 12 2" xfId="21540" xr:uid="{00000000-0005-0000-0000-000014540000}"/>
    <cellStyle name="0_organogram 2 13" xfId="21541" xr:uid="{00000000-0005-0000-0000-000015540000}"/>
    <cellStyle name="0_organogram 2 14" xfId="21542" xr:uid="{00000000-0005-0000-0000-000016540000}"/>
    <cellStyle name="0_organogram 2 2" xfId="21543" xr:uid="{00000000-0005-0000-0000-000017540000}"/>
    <cellStyle name="0_organogram 2 2 10" xfId="21544" xr:uid="{00000000-0005-0000-0000-000018540000}"/>
    <cellStyle name="0_organogram 2 2 11" xfId="21545" xr:uid="{00000000-0005-0000-0000-000019540000}"/>
    <cellStyle name="0_organogram 2 2 12" xfId="21546" xr:uid="{00000000-0005-0000-0000-00001A540000}"/>
    <cellStyle name="0_organogram 2 2 13" xfId="21547" xr:uid="{00000000-0005-0000-0000-00001B540000}"/>
    <cellStyle name="0_organogram 2 2 2" xfId="21548" xr:uid="{00000000-0005-0000-0000-00001C540000}"/>
    <cellStyle name="0_organogram 2 2 2 10" xfId="21549" xr:uid="{00000000-0005-0000-0000-00001D540000}"/>
    <cellStyle name="0_organogram 2 2 2 11" xfId="21550" xr:uid="{00000000-0005-0000-0000-00001E540000}"/>
    <cellStyle name="0_organogram 2 2 2 12" xfId="21551" xr:uid="{00000000-0005-0000-0000-00001F540000}"/>
    <cellStyle name="0_organogram 2 2 2 2" xfId="21552" xr:uid="{00000000-0005-0000-0000-000020540000}"/>
    <cellStyle name="0_organogram 2 2 2 2 2" xfId="21553" xr:uid="{00000000-0005-0000-0000-000021540000}"/>
    <cellStyle name="0_organogram 2 2 2 2 2 2" xfId="21554" xr:uid="{00000000-0005-0000-0000-000022540000}"/>
    <cellStyle name="0_organogram 2 2 2 2 3" xfId="21555" xr:uid="{00000000-0005-0000-0000-000023540000}"/>
    <cellStyle name="0_organogram 2 2 2 2 3 2" xfId="21556" xr:uid="{00000000-0005-0000-0000-000024540000}"/>
    <cellStyle name="0_organogram 2 2 2 2 4" xfId="21557" xr:uid="{00000000-0005-0000-0000-000025540000}"/>
    <cellStyle name="0_organogram 2 2 2 3" xfId="21558" xr:uid="{00000000-0005-0000-0000-000026540000}"/>
    <cellStyle name="0_organogram 2 2 2 3 2" xfId="21559" xr:uid="{00000000-0005-0000-0000-000027540000}"/>
    <cellStyle name="0_organogram 2 2 2 3 2 2" xfId="21560" xr:uid="{00000000-0005-0000-0000-000028540000}"/>
    <cellStyle name="0_organogram 2 2 2 3 3" xfId="21561" xr:uid="{00000000-0005-0000-0000-000029540000}"/>
    <cellStyle name="0_organogram 2 2 2 3 3 2" xfId="21562" xr:uid="{00000000-0005-0000-0000-00002A540000}"/>
    <cellStyle name="0_organogram 2 2 2 3 4" xfId="21563" xr:uid="{00000000-0005-0000-0000-00002B540000}"/>
    <cellStyle name="0_organogram 2 2 2 4" xfId="21564" xr:uid="{00000000-0005-0000-0000-00002C540000}"/>
    <cellStyle name="0_organogram 2 2 2 4 2" xfId="21565" xr:uid="{00000000-0005-0000-0000-00002D540000}"/>
    <cellStyle name="0_organogram 2 2 2 5" xfId="21566" xr:uid="{00000000-0005-0000-0000-00002E540000}"/>
    <cellStyle name="0_organogram 2 2 2 5 2" xfId="21567" xr:uid="{00000000-0005-0000-0000-00002F540000}"/>
    <cellStyle name="0_organogram 2 2 2 6" xfId="21568" xr:uid="{00000000-0005-0000-0000-000030540000}"/>
    <cellStyle name="0_organogram 2 2 2 7" xfId="21569" xr:uid="{00000000-0005-0000-0000-000031540000}"/>
    <cellStyle name="0_organogram 2 2 2 8" xfId="21570" xr:uid="{00000000-0005-0000-0000-000032540000}"/>
    <cellStyle name="0_organogram 2 2 2 9" xfId="21571" xr:uid="{00000000-0005-0000-0000-000033540000}"/>
    <cellStyle name="0_organogram 2 2 3" xfId="21572" xr:uid="{00000000-0005-0000-0000-000034540000}"/>
    <cellStyle name="0_organogram 2 2 3 2" xfId="21573" xr:uid="{00000000-0005-0000-0000-000035540000}"/>
    <cellStyle name="0_organogram 2 2 3 2 2" xfId="21574" xr:uid="{00000000-0005-0000-0000-000036540000}"/>
    <cellStyle name="0_organogram 2 2 3 3" xfId="21575" xr:uid="{00000000-0005-0000-0000-000037540000}"/>
    <cellStyle name="0_organogram 2 2 3 3 2" xfId="21576" xr:uid="{00000000-0005-0000-0000-000038540000}"/>
    <cellStyle name="0_organogram 2 2 3 4" xfId="21577" xr:uid="{00000000-0005-0000-0000-000039540000}"/>
    <cellStyle name="0_organogram 2 2 4" xfId="21578" xr:uid="{00000000-0005-0000-0000-00003A540000}"/>
    <cellStyle name="0_organogram 2 2 4 2" xfId="21579" xr:uid="{00000000-0005-0000-0000-00003B540000}"/>
    <cellStyle name="0_organogram 2 2 4 2 2" xfId="21580" xr:uid="{00000000-0005-0000-0000-00003C540000}"/>
    <cellStyle name="0_organogram 2 2 4 3" xfId="21581" xr:uid="{00000000-0005-0000-0000-00003D540000}"/>
    <cellStyle name="0_organogram 2 2 4 3 2" xfId="21582" xr:uid="{00000000-0005-0000-0000-00003E540000}"/>
    <cellStyle name="0_organogram 2 2 4 4" xfId="21583" xr:uid="{00000000-0005-0000-0000-00003F540000}"/>
    <cellStyle name="0_organogram 2 2 5" xfId="21584" xr:uid="{00000000-0005-0000-0000-000040540000}"/>
    <cellStyle name="0_organogram 2 2 5 2" xfId="21585" xr:uid="{00000000-0005-0000-0000-000041540000}"/>
    <cellStyle name="0_organogram 2 2 5 2 2" xfId="21586" xr:uid="{00000000-0005-0000-0000-000042540000}"/>
    <cellStyle name="0_organogram 2 2 5 3" xfId="21587" xr:uid="{00000000-0005-0000-0000-000043540000}"/>
    <cellStyle name="0_organogram 2 2 5 3 2" xfId="21588" xr:uid="{00000000-0005-0000-0000-000044540000}"/>
    <cellStyle name="0_organogram 2 2 5 4" xfId="21589" xr:uid="{00000000-0005-0000-0000-000045540000}"/>
    <cellStyle name="0_organogram 2 2 6" xfId="21590" xr:uid="{00000000-0005-0000-0000-000046540000}"/>
    <cellStyle name="0_organogram 2 2 6 2" xfId="21591" xr:uid="{00000000-0005-0000-0000-000047540000}"/>
    <cellStyle name="0_organogram 2 2 7" xfId="21592" xr:uid="{00000000-0005-0000-0000-000048540000}"/>
    <cellStyle name="0_organogram 2 2 7 2" xfId="21593" xr:uid="{00000000-0005-0000-0000-000049540000}"/>
    <cellStyle name="0_organogram 2 2 8" xfId="21594" xr:uid="{00000000-0005-0000-0000-00004A540000}"/>
    <cellStyle name="0_organogram 2 2 9" xfId="21595" xr:uid="{00000000-0005-0000-0000-00004B540000}"/>
    <cellStyle name="0_organogram 2 3" xfId="21596" xr:uid="{00000000-0005-0000-0000-00004C540000}"/>
    <cellStyle name="0_organogram 2 3 10" xfId="21597" xr:uid="{00000000-0005-0000-0000-00004D540000}"/>
    <cellStyle name="0_organogram 2 3 11" xfId="21598" xr:uid="{00000000-0005-0000-0000-00004E540000}"/>
    <cellStyle name="0_organogram 2 3 12" xfId="21599" xr:uid="{00000000-0005-0000-0000-00004F540000}"/>
    <cellStyle name="0_organogram 2 3 2" xfId="21600" xr:uid="{00000000-0005-0000-0000-000050540000}"/>
    <cellStyle name="0_organogram 2 3 2 2" xfId="21601" xr:uid="{00000000-0005-0000-0000-000051540000}"/>
    <cellStyle name="0_organogram 2 3 2 2 2" xfId="21602" xr:uid="{00000000-0005-0000-0000-000052540000}"/>
    <cellStyle name="0_organogram 2 3 2 2 2 2" xfId="21603" xr:uid="{00000000-0005-0000-0000-000053540000}"/>
    <cellStyle name="0_organogram 2 3 2 2 3" xfId="21604" xr:uid="{00000000-0005-0000-0000-000054540000}"/>
    <cellStyle name="0_organogram 2 3 2 2 3 2" xfId="21605" xr:uid="{00000000-0005-0000-0000-000055540000}"/>
    <cellStyle name="0_organogram 2 3 2 2 4" xfId="21606" xr:uid="{00000000-0005-0000-0000-000056540000}"/>
    <cellStyle name="0_organogram 2 3 2 3" xfId="21607" xr:uid="{00000000-0005-0000-0000-000057540000}"/>
    <cellStyle name="0_organogram 2 3 2 3 2" xfId="21608" xr:uid="{00000000-0005-0000-0000-000058540000}"/>
    <cellStyle name="0_organogram 2 3 2 3 2 2" xfId="21609" xr:uid="{00000000-0005-0000-0000-000059540000}"/>
    <cellStyle name="0_organogram 2 3 2 3 3" xfId="21610" xr:uid="{00000000-0005-0000-0000-00005A540000}"/>
    <cellStyle name="0_organogram 2 3 2 3 3 2" xfId="21611" xr:uid="{00000000-0005-0000-0000-00005B540000}"/>
    <cellStyle name="0_organogram 2 3 2 3 4" xfId="21612" xr:uid="{00000000-0005-0000-0000-00005C540000}"/>
    <cellStyle name="0_organogram 2 3 2 4" xfId="21613" xr:uid="{00000000-0005-0000-0000-00005D540000}"/>
    <cellStyle name="0_organogram 2 3 2 4 2" xfId="21614" xr:uid="{00000000-0005-0000-0000-00005E540000}"/>
    <cellStyle name="0_organogram 2 3 2 5" xfId="21615" xr:uid="{00000000-0005-0000-0000-00005F540000}"/>
    <cellStyle name="0_organogram 2 3 2 5 2" xfId="21616" xr:uid="{00000000-0005-0000-0000-000060540000}"/>
    <cellStyle name="0_organogram 2 3 2 6" xfId="21617" xr:uid="{00000000-0005-0000-0000-000061540000}"/>
    <cellStyle name="0_organogram 2 3 2 7" xfId="21618" xr:uid="{00000000-0005-0000-0000-000062540000}"/>
    <cellStyle name="0_organogram 2 3 3" xfId="21619" xr:uid="{00000000-0005-0000-0000-000063540000}"/>
    <cellStyle name="0_organogram 2 3 3 2" xfId="21620" xr:uid="{00000000-0005-0000-0000-000064540000}"/>
    <cellStyle name="0_organogram 2 3 3 2 2" xfId="21621" xr:uid="{00000000-0005-0000-0000-000065540000}"/>
    <cellStyle name="0_organogram 2 3 3 3" xfId="21622" xr:uid="{00000000-0005-0000-0000-000066540000}"/>
    <cellStyle name="0_organogram 2 3 3 3 2" xfId="21623" xr:uid="{00000000-0005-0000-0000-000067540000}"/>
    <cellStyle name="0_organogram 2 3 3 4" xfId="21624" xr:uid="{00000000-0005-0000-0000-000068540000}"/>
    <cellStyle name="0_organogram 2 3 4" xfId="21625" xr:uid="{00000000-0005-0000-0000-000069540000}"/>
    <cellStyle name="0_organogram 2 3 4 2" xfId="21626" xr:uid="{00000000-0005-0000-0000-00006A540000}"/>
    <cellStyle name="0_organogram 2 3 4 2 2" xfId="21627" xr:uid="{00000000-0005-0000-0000-00006B540000}"/>
    <cellStyle name="0_organogram 2 3 4 3" xfId="21628" xr:uid="{00000000-0005-0000-0000-00006C540000}"/>
    <cellStyle name="0_organogram 2 3 4 3 2" xfId="21629" xr:uid="{00000000-0005-0000-0000-00006D540000}"/>
    <cellStyle name="0_organogram 2 3 4 4" xfId="21630" xr:uid="{00000000-0005-0000-0000-00006E540000}"/>
    <cellStyle name="0_organogram 2 3 5" xfId="21631" xr:uid="{00000000-0005-0000-0000-00006F540000}"/>
    <cellStyle name="0_organogram 2 3 5 2" xfId="21632" xr:uid="{00000000-0005-0000-0000-000070540000}"/>
    <cellStyle name="0_organogram 2 3 5 2 2" xfId="21633" xr:uid="{00000000-0005-0000-0000-000071540000}"/>
    <cellStyle name="0_organogram 2 3 5 3" xfId="21634" xr:uid="{00000000-0005-0000-0000-000072540000}"/>
    <cellStyle name="0_organogram 2 3 5 3 2" xfId="21635" xr:uid="{00000000-0005-0000-0000-000073540000}"/>
    <cellStyle name="0_organogram 2 3 5 4" xfId="21636" xr:uid="{00000000-0005-0000-0000-000074540000}"/>
    <cellStyle name="0_organogram 2 3 6" xfId="21637" xr:uid="{00000000-0005-0000-0000-000075540000}"/>
    <cellStyle name="0_organogram 2 3 6 2" xfId="21638" xr:uid="{00000000-0005-0000-0000-000076540000}"/>
    <cellStyle name="0_organogram 2 3 7" xfId="21639" xr:uid="{00000000-0005-0000-0000-000077540000}"/>
    <cellStyle name="0_organogram 2 3 7 2" xfId="21640" xr:uid="{00000000-0005-0000-0000-000078540000}"/>
    <cellStyle name="0_organogram 2 3 8" xfId="21641" xr:uid="{00000000-0005-0000-0000-000079540000}"/>
    <cellStyle name="0_organogram 2 3 9" xfId="21642" xr:uid="{00000000-0005-0000-0000-00007A540000}"/>
    <cellStyle name="0_organogram 2 4" xfId="21643" xr:uid="{00000000-0005-0000-0000-00007B540000}"/>
    <cellStyle name="0_organogram 2 4 2" xfId="21644" xr:uid="{00000000-0005-0000-0000-00007C540000}"/>
    <cellStyle name="0_organogram 2 4 2 2" xfId="21645" xr:uid="{00000000-0005-0000-0000-00007D540000}"/>
    <cellStyle name="0_organogram 2 4 2 2 2" xfId="21646" xr:uid="{00000000-0005-0000-0000-00007E540000}"/>
    <cellStyle name="0_organogram 2 4 2 2 2 2" xfId="21647" xr:uid="{00000000-0005-0000-0000-00007F540000}"/>
    <cellStyle name="0_organogram 2 4 2 2 3" xfId="21648" xr:uid="{00000000-0005-0000-0000-000080540000}"/>
    <cellStyle name="0_organogram 2 4 2 2 3 2" xfId="21649" xr:uid="{00000000-0005-0000-0000-000081540000}"/>
    <cellStyle name="0_organogram 2 4 2 2 4" xfId="21650" xr:uid="{00000000-0005-0000-0000-000082540000}"/>
    <cellStyle name="0_organogram 2 4 2 3" xfId="21651" xr:uid="{00000000-0005-0000-0000-000083540000}"/>
    <cellStyle name="0_organogram 2 4 2 3 2" xfId="21652" xr:uid="{00000000-0005-0000-0000-000084540000}"/>
    <cellStyle name="0_organogram 2 4 2 3 2 2" xfId="21653" xr:uid="{00000000-0005-0000-0000-000085540000}"/>
    <cellStyle name="0_organogram 2 4 2 3 3" xfId="21654" xr:uid="{00000000-0005-0000-0000-000086540000}"/>
    <cellStyle name="0_organogram 2 4 2 3 3 2" xfId="21655" xr:uid="{00000000-0005-0000-0000-000087540000}"/>
    <cellStyle name="0_organogram 2 4 2 3 4" xfId="21656" xr:uid="{00000000-0005-0000-0000-000088540000}"/>
    <cellStyle name="0_organogram 2 4 2 4" xfId="21657" xr:uid="{00000000-0005-0000-0000-000089540000}"/>
    <cellStyle name="0_organogram 2 4 2 4 2" xfId="21658" xr:uid="{00000000-0005-0000-0000-00008A540000}"/>
    <cellStyle name="0_organogram 2 4 2 5" xfId="21659" xr:uid="{00000000-0005-0000-0000-00008B540000}"/>
    <cellStyle name="0_organogram 2 4 2 5 2" xfId="21660" xr:uid="{00000000-0005-0000-0000-00008C540000}"/>
    <cellStyle name="0_organogram 2 4 2 6" xfId="21661" xr:uid="{00000000-0005-0000-0000-00008D540000}"/>
    <cellStyle name="0_organogram 2 4 3" xfId="21662" xr:uid="{00000000-0005-0000-0000-00008E540000}"/>
    <cellStyle name="0_organogram 2 4 3 2" xfId="21663" xr:uid="{00000000-0005-0000-0000-00008F540000}"/>
    <cellStyle name="0_organogram 2 4 3 2 2" xfId="21664" xr:uid="{00000000-0005-0000-0000-000090540000}"/>
    <cellStyle name="0_organogram 2 4 3 3" xfId="21665" xr:uid="{00000000-0005-0000-0000-000091540000}"/>
    <cellStyle name="0_organogram 2 4 3 3 2" xfId="21666" xr:uid="{00000000-0005-0000-0000-000092540000}"/>
    <cellStyle name="0_organogram 2 4 3 4" xfId="21667" xr:uid="{00000000-0005-0000-0000-000093540000}"/>
    <cellStyle name="0_organogram 2 4 4" xfId="21668" xr:uid="{00000000-0005-0000-0000-000094540000}"/>
    <cellStyle name="0_organogram 2 4 4 2" xfId="21669" xr:uid="{00000000-0005-0000-0000-000095540000}"/>
    <cellStyle name="0_organogram 2 4 4 2 2" xfId="21670" xr:uid="{00000000-0005-0000-0000-000096540000}"/>
    <cellStyle name="0_organogram 2 4 4 3" xfId="21671" xr:uid="{00000000-0005-0000-0000-000097540000}"/>
    <cellStyle name="0_organogram 2 4 4 3 2" xfId="21672" xr:uid="{00000000-0005-0000-0000-000098540000}"/>
    <cellStyle name="0_organogram 2 4 4 4" xfId="21673" xr:uid="{00000000-0005-0000-0000-000099540000}"/>
    <cellStyle name="0_organogram 2 4 5" xfId="21674" xr:uid="{00000000-0005-0000-0000-00009A540000}"/>
    <cellStyle name="0_organogram 2 4 5 2" xfId="21675" xr:uid="{00000000-0005-0000-0000-00009B540000}"/>
    <cellStyle name="0_organogram 2 4 5 2 2" xfId="21676" xr:uid="{00000000-0005-0000-0000-00009C540000}"/>
    <cellStyle name="0_organogram 2 4 5 3" xfId="21677" xr:uid="{00000000-0005-0000-0000-00009D540000}"/>
    <cellStyle name="0_organogram 2 4 5 3 2" xfId="21678" xr:uid="{00000000-0005-0000-0000-00009E540000}"/>
    <cellStyle name="0_organogram 2 4 5 4" xfId="21679" xr:uid="{00000000-0005-0000-0000-00009F540000}"/>
    <cellStyle name="0_organogram 2 4 6" xfId="21680" xr:uid="{00000000-0005-0000-0000-0000A0540000}"/>
    <cellStyle name="0_organogram 2 4 6 2" xfId="21681" xr:uid="{00000000-0005-0000-0000-0000A1540000}"/>
    <cellStyle name="0_organogram 2 4 7" xfId="21682" xr:uid="{00000000-0005-0000-0000-0000A2540000}"/>
    <cellStyle name="0_organogram 2 4 7 2" xfId="21683" xr:uid="{00000000-0005-0000-0000-0000A3540000}"/>
    <cellStyle name="0_organogram 2 4 8" xfId="21684" xr:uid="{00000000-0005-0000-0000-0000A4540000}"/>
    <cellStyle name="0_organogram 2 4 9" xfId="21685" xr:uid="{00000000-0005-0000-0000-0000A5540000}"/>
    <cellStyle name="0_organogram 2 5" xfId="21686" xr:uid="{00000000-0005-0000-0000-0000A6540000}"/>
    <cellStyle name="0_organogram 2 5 2" xfId="21687" xr:uid="{00000000-0005-0000-0000-0000A7540000}"/>
    <cellStyle name="0_organogram 2 5 2 2" xfId="21688" xr:uid="{00000000-0005-0000-0000-0000A8540000}"/>
    <cellStyle name="0_organogram 2 5 2 2 2" xfId="21689" xr:uid="{00000000-0005-0000-0000-0000A9540000}"/>
    <cellStyle name="0_organogram 2 5 2 2 2 2" xfId="21690" xr:uid="{00000000-0005-0000-0000-0000AA540000}"/>
    <cellStyle name="0_organogram 2 5 2 2 3" xfId="21691" xr:uid="{00000000-0005-0000-0000-0000AB540000}"/>
    <cellStyle name="0_organogram 2 5 2 2 3 2" xfId="21692" xr:uid="{00000000-0005-0000-0000-0000AC540000}"/>
    <cellStyle name="0_organogram 2 5 2 2 4" xfId="21693" xr:uid="{00000000-0005-0000-0000-0000AD540000}"/>
    <cellStyle name="0_organogram 2 5 2 3" xfId="21694" xr:uid="{00000000-0005-0000-0000-0000AE540000}"/>
    <cellStyle name="0_organogram 2 5 2 3 2" xfId="21695" xr:uid="{00000000-0005-0000-0000-0000AF540000}"/>
    <cellStyle name="0_organogram 2 5 2 3 2 2" xfId="21696" xr:uid="{00000000-0005-0000-0000-0000B0540000}"/>
    <cellStyle name="0_organogram 2 5 2 3 3" xfId="21697" xr:uid="{00000000-0005-0000-0000-0000B1540000}"/>
    <cellStyle name="0_organogram 2 5 2 3 3 2" xfId="21698" xr:uid="{00000000-0005-0000-0000-0000B2540000}"/>
    <cellStyle name="0_organogram 2 5 2 3 4" xfId="21699" xr:uid="{00000000-0005-0000-0000-0000B3540000}"/>
    <cellStyle name="0_organogram 2 5 2 4" xfId="21700" xr:uid="{00000000-0005-0000-0000-0000B4540000}"/>
    <cellStyle name="0_organogram 2 5 2 4 2" xfId="21701" xr:uid="{00000000-0005-0000-0000-0000B5540000}"/>
    <cellStyle name="0_organogram 2 5 2 5" xfId="21702" xr:uid="{00000000-0005-0000-0000-0000B6540000}"/>
    <cellStyle name="0_organogram 2 5 2 5 2" xfId="21703" xr:uid="{00000000-0005-0000-0000-0000B7540000}"/>
    <cellStyle name="0_organogram 2 5 2 6" xfId="21704" xr:uid="{00000000-0005-0000-0000-0000B8540000}"/>
    <cellStyle name="0_organogram 2 5 3" xfId="21705" xr:uid="{00000000-0005-0000-0000-0000B9540000}"/>
    <cellStyle name="0_organogram 2 5 3 2" xfId="21706" xr:uid="{00000000-0005-0000-0000-0000BA540000}"/>
    <cellStyle name="0_organogram 2 5 3 2 2" xfId="21707" xr:uid="{00000000-0005-0000-0000-0000BB540000}"/>
    <cellStyle name="0_organogram 2 5 3 3" xfId="21708" xr:uid="{00000000-0005-0000-0000-0000BC540000}"/>
    <cellStyle name="0_organogram 2 5 3 3 2" xfId="21709" xr:uid="{00000000-0005-0000-0000-0000BD540000}"/>
    <cellStyle name="0_organogram 2 5 3 4" xfId="21710" xr:uid="{00000000-0005-0000-0000-0000BE540000}"/>
    <cellStyle name="0_organogram 2 5 4" xfId="21711" xr:uid="{00000000-0005-0000-0000-0000BF540000}"/>
    <cellStyle name="0_organogram 2 5 4 2" xfId="21712" xr:uid="{00000000-0005-0000-0000-0000C0540000}"/>
    <cellStyle name="0_organogram 2 5 4 2 2" xfId="21713" xr:uid="{00000000-0005-0000-0000-0000C1540000}"/>
    <cellStyle name="0_organogram 2 5 4 3" xfId="21714" xr:uid="{00000000-0005-0000-0000-0000C2540000}"/>
    <cellStyle name="0_organogram 2 5 4 3 2" xfId="21715" xr:uid="{00000000-0005-0000-0000-0000C3540000}"/>
    <cellStyle name="0_organogram 2 5 4 4" xfId="21716" xr:uid="{00000000-0005-0000-0000-0000C4540000}"/>
    <cellStyle name="0_organogram 2 5 5" xfId="21717" xr:uid="{00000000-0005-0000-0000-0000C5540000}"/>
    <cellStyle name="0_organogram 2 5 5 2" xfId="21718" xr:uid="{00000000-0005-0000-0000-0000C6540000}"/>
    <cellStyle name="0_organogram 2 5 5 2 2" xfId="21719" xr:uid="{00000000-0005-0000-0000-0000C7540000}"/>
    <cellStyle name="0_organogram 2 5 5 3" xfId="21720" xr:uid="{00000000-0005-0000-0000-0000C8540000}"/>
    <cellStyle name="0_organogram 2 5 5 3 2" xfId="21721" xr:uid="{00000000-0005-0000-0000-0000C9540000}"/>
    <cellStyle name="0_organogram 2 5 5 4" xfId="21722" xr:uid="{00000000-0005-0000-0000-0000CA540000}"/>
    <cellStyle name="0_organogram 2 5 6" xfId="21723" xr:uid="{00000000-0005-0000-0000-0000CB540000}"/>
    <cellStyle name="0_organogram 2 5 6 2" xfId="21724" xr:uid="{00000000-0005-0000-0000-0000CC540000}"/>
    <cellStyle name="0_organogram 2 5 7" xfId="21725" xr:uid="{00000000-0005-0000-0000-0000CD540000}"/>
    <cellStyle name="0_organogram 2 5 7 2" xfId="21726" xr:uid="{00000000-0005-0000-0000-0000CE540000}"/>
    <cellStyle name="0_organogram 2 5 8" xfId="21727" xr:uid="{00000000-0005-0000-0000-0000CF540000}"/>
    <cellStyle name="0_organogram 2 5 9" xfId="21728" xr:uid="{00000000-0005-0000-0000-0000D0540000}"/>
    <cellStyle name="0_organogram 2 6" xfId="21729" xr:uid="{00000000-0005-0000-0000-0000D1540000}"/>
    <cellStyle name="0_organogram 2 6 2" xfId="21730" xr:uid="{00000000-0005-0000-0000-0000D2540000}"/>
    <cellStyle name="0_organogram 2 6 2 2" xfId="21731" xr:uid="{00000000-0005-0000-0000-0000D3540000}"/>
    <cellStyle name="0_organogram 2 6 2 2 2" xfId="21732" xr:uid="{00000000-0005-0000-0000-0000D4540000}"/>
    <cellStyle name="0_organogram 2 6 2 2 2 2" xfId="21733" xr:uid="{00000000-0005-0000-0000-0000D5540000}"/>
    <cellStyle name="0_organogram 2 6 2 2 3" xfId="21734" xr:uid="{00000000-0005-0000-0000-0000D6540000}"/>
    <cellStyle name="0_organogram 2 6 2 2 3 2" xfId="21735" xr:uid="{00000000-0005-0000-0000-0000D7540000}"/>
    <cellStyle name="0_organogram 2 6 2 2 4" xfId="21736" xr:uid="{00000000-0005-0000-0000-0000D8540000}"/>
    <cellStyle name="0_organogram 2 6 2 3" xfId="21737" xr:uid="{00000000-0005-0000-0000-0000D9540000}"/>
    <cellStyle name="0_organogram 2 6 2 3 2" xfId="21738" xr:uid="{00000000-0005-0000-0000-0000DA540000}"/>
    <cellStyle name="0_organogram 2 6 2 3 2 2" xfId="21739" xr:uid="{00000000-0005-0000-0000-0000DB540000}"/>
    <cellStyle name="0_organogram 2 6 2 3 3" xfId="21740" xr:uid="{00000000-0005-0000-0000-0000DC540000}"/>
    <cellStyle name="0_organogram 2 6 2 3 3 2" xfId="21741" xr:uid="{00000000-0005-0000-0000-0000DD540000}"/>
    <cellStyle name="0_organogram 2 6 2 3 4" xfId="21742" xr:uid="{00000000-0005-0000-0000-0000DE540000}"/>
    <cellStyle name="0_organogram 2 6 2 4" xfId="21743" xr:uid="{00000000-0005-0000-0000-0000DF540000}"/>
    <cellStyle name="0_organogram 2 6 2 4 2" xfId="21744" xr:uid="{00000000-0005-0000-0000-0000E0540000}"/>
    <cellStyle name="0_organogram 2 6 2 5" xfId="21745" xr:uid="{00000000-0005-0000-0000-0000E1540000}"/>
    <cellStyle name="0_organogram 2 6 2 5 2" xfId="21746" xr:uid="{00000000-0005-0000-0000-0000E2540000}"/>
    <cellStyle name="0_organogram 2 6 2 6" xfId="21747" xr:uid="{00000000-0005-0000-0000-0000E3540000}"/>
    <cellStyle name="0_organogram 2 6 3" xfId="21748" xr:uid="{00000000-0005-0000-0000-0000E4540000}"/>
    <cellStyle name="0_organogram 2 6 3 2" xfId="21749" xr:uid="{00000000-0005-0000-0000-0000E5540000}"/>
    <cellStyle name="0_organogram 2 6 3 2 2" xfId="21750" xr:uid="{00000000-0005-0000-0000-0000E6540000}"/>
    <cellStyle name="0_organogram 2 6 3 3" xfId="21751" xr:uid="{00000000-0005-0000-0000-0000E7540000}"/>
    <cellStyle name="0_organogram 2 6 3 3 2" xfId="21752" xr:uid="{00000000-0005-0000-0000-0000E8540000}"/>
    <cellStyle name="0_organogram 2 6 3 4" xfId="21753" xr:uid="{00000000-0005-0000-0000-0000E9540000}"/>
    <cellStyle name="0_organogram 2 6 4" xfId="21754" xr:uid="{00000000-0005-0000-0000-0000EA540000}"/>
    <cellStyle name="0_organogram 2 6 4 2" xfId="21755" xr:uid="{00000000-0005-0000-0000-0000EB540000}"/>
    <cellStyle name="0_organogram 2 6 4 2 2" xfId="21756" xr:uid="{00000000-0005-0000-0000-0000EC540000}"/>
    <cellStyle name="0_organogram 2 6 4 3" xfId="21757" xr:uid="{00000000-0005-0000-0000-0000ED540000}"/>
    <cellStyle name="0_organogram 2 6 4 3 2" xfId="21758" xr:uid="{00000000-0005-0000-0000-0000EE540000}"/>
    <cellStyle name="0_organogram 2 6 4 4" xfId="21759" xr:uid="{00000000-0005-0000-0000-0000EF540000}"/>
    <cellStyle name="0_organogram 2 6 5" xfId="21760" xr:uid="{00000000-0005-0000-0000-0000F0540000}"/>
    <cellStyle name="0_organogram 2 6 5 2" xfId="21761" xr:uid="{00000000-0005-0000-0000-0000F1540000}"/>
    <cellStyle name="0_organogram 2 6 5 2 2" xfId="21762" xr:uid="{00000000-0005-0000-0000-0000F2540000}"/>
    <cellStyle name="0_organogram 2 6 5 3" xfId="21763" xr:uid="{00000000-0005-0000-0000-0000F3540000}"/>
    <cellStyle name="0_organogram 2 6 5 3 2" xfId="21764" xr:uid="{00000000-0005-0000-0000-0000F4540000}"/>
    <cellStyle name="0_organogram 2 6 5 4" xfId="21765" xr:uid="{00000000-0005-0000-0000-0000F5540000}"/>
    <cellStyle name="0_organogram 2 6 6" xfId="21766" xr:uid="{00000000-0005-0000-0000-0000F6540000}"/>
    <cellStyle name="0_organogram 2 6 6 2" xfId="21767" xr:uid="{00000000-0005-0000-0000-0000F7540000}"/>
    <cellStyle name="0_organogram 2 6 7" xfId="21768" xr:uid="{00000000-0005-0000-0000-0000F8540000}"/>
    <cellStyle name="0_organogram 2 6 7 2" xfId="21769" xr:uid="{00000000-0005-0000-0000-0000F9540000}"/>
    <cellStyle name="0_organogram 2 6 8" xfId="21770" xr:uid="{00000000-0005-0000-0000-0000FA540000}"/>
    <cellStyle name="0_organogram 2 7" xfId="21771" xr:uid="{00000000-0005-0000-0000-0000FB540000}"/>
    <cellStyle name="0_organogram 2 7 2" xfId="21772" xr:uid="{00000000-0005-0000-0000-0000FC540000}"/>
    <cellStyle name="0_organogram 2 7 2 2" xfId="21773" xr:uid="{00000000-0005-0000-0000-0000FD540000}"/>
    <cellStyle name="0_organogram 2 7 2 2 2" xfId="21774" xr:uid="{00000000-0005-0000-0000-0000FE540000}"/>
    <cellStyle name="0_organogram 2 7 2 3" xfId="21775" xr:uid="{00000000-0005-0000-0000-0000FF540000}"/>
    <cellStyle name="0_organogram 2 7 2 3 2" xfId="21776" xr:uid="{00000000-0005-0000-0000-000000550000}"/>
    <cellStyle name="0_organogram 2 7 2 4" xfId="21777" xr:uid="{00000000-0005-0000-0000-000001550000}"/>
    <cellStyle name="0_organogram 2 7 3" xfId="21778" xr:uid="{00000000-0005-0000-0000-000002550000}"/>
    <cellStyle name="0_organogram 2 7 3 2" xfId="21779" xr:uid="{00000000-0005-0000-0000-000003550000}"/>
    <cellStyle name="0_organogram 2 7 3 2 2" xfId="21780" xr:uid="{00000000-0005-0000-0000-000004550000}"/>
    <cellStyle name="0_organogram 2 7 3 3" xfId="21781" xr:uid="{00000000-0005-0000-0000-000005550000}"/>
    <cellStyle name="0_organogram 2 7 3 3 2" xfId="21782" xr:uid="{00000000-0005-0000-0000-000006550000}"/>
    <cellStyle name="0_organogram 2 7 3 4" xfId="21783" xr:uid="{00000000-0005-0000-0000-000007550000}"/>
    <cellStyle name="0_organogram 2 7 4" xfId="21784" xr:uid="{00000000-0005-0000-0000-000008550000}"/>
    <cellStyle name="0_organogram 2 7 4 2" xfId="21785" xr:uid="{00000000-0005-0000-0000-000009550000}"/>
    <cellStyle name="0_organogram 2 7 5" xfId="21786" xr:uid="{00000000-0005-0000-0000-00000A550000}"/>
    <cellStyle name="0_organogram 2 7 5 2" xfId="21787" xr:uid="{00000000-0005-0000-0000-00000B550000}"/>
    <cellStyle name="0_organogram 2 7 6" xfId="21788" xr:uid="{00000000-0005-0000-0000-00000C550000}"/>
    <cellStyle name="0_organogram 2 8" xfId="21789" xr:uid="{00000000-0005-0000-0000-00000D550000}"/>
    <cellStyle name="0_organogram 2 8 2" xfId="21790" xr:uid="{00000000-0005-0000-0000-00000E550000}"/>
    <cellStyle name="0_organogram 2 8 2 2" xfId="21791" xr:uid="{00000000-0005-0000-0000-00000F550000}"/>
    <cellStyle name="0_organogram 2 8 3" xfId="21792" xr:uid="{00000000-0005-0000-0000-000010550000}"/>
    <cellStyle name="0_organogram 2 8 3 2" xfId="21793" xr:uid="{00000000-0005-0000-0000-000011550000}"/>
    <cellStyle name="0_organogram 2 8 4" xfId="21794" xr:uid="{00000000-0005-0000-0000-000012550000}"/>
    <cellStyle name="0_organogram 2 9" xfId="21795" xr:uid="{00000000-0005-0000-0000-000013550000}"/>
    <cellStyle name="0_organogram 2 9 2" xfId="21796" xr:uid="{00000000-0005-0000-0000-000014550000}"/>
    <cellStyle name="0_organogram 2 9 2 2" xfId="21797" xr:uid="{00000000-0005-0000-0000-000015550000}"/>
    <cellStyle name="0_organogram 2 9 3" xfId="21798" xr:uid="{00000000-0005-0000-0000-000016550000}"/>
    <cellStyle name="0_organogram 2 9 3 2" xfId="21799" xr:uid="{00000000-0005-0000-0000-000017550000}"/>
    <cellStyle name="0_organogram 2 9 4" xfId="21800" xr:uid="{00000000-0005-0000-0000-000018550000}"/>
    <cellStyle name="0_organogram 20" xfId="21801" xr:uid="{00000000-0005-0000-0000-000019550000}"/>
    <cellStyle name="0_organogram 21" xfId="21802" xr:uid="{00000000-0005-0000-0000-00001A550000}"/>
    <cellStyle name="0_organogram 22" xfId="21803" xr:uid="{00000000-0005-0000-0000-00001B550000}"/>
    <cellStyle name="0_organogram 23" xfId="21804" xr:uid="{00000000-0005-0000-0000-00001C550000}"/>
    <cellStyle name="0_organogram 24" xfId="21805" xr:uid="{00000000-0005-0000-0000-00001D550000}"/>
    <cellStyle name="0_organogram 25" xfId="21806" xr:uid="{00000000-0005-0000-0000-00001E550000}"/>
    <cellStyle name="0_organogram 26" xfId="21807" xr:uid="{00000000-0005-0000-0000-00001F550000}"/>
    <cellStyle name="0_organogram 27" xfId="21808" xr:uid="{00000000-0005-0000-0000-000020550000}"/>
    <cellStyle name="0_organogram 28" xfId="21809" xr:uid="{00000000-0005-0000-0000-000021550000}"/>
    <cellStyle name="0_organogram 29" xfId="21810" xr:uid="{00000000-0005-0000-0000-000022550000}"/>
    <cellStyle name="0_organogram 3" xfId="21811" xr:uid="{00000000-0005-0000-0000-000023550000}"/>
    <cellStyle name="0_organogram 3 10" xfId="21812" xr:uid="{00000000-0005-0000-0000-000024550000}"/>
    <cellStyle name="0_organogram 3 10 2" xfId="21813" xr:uid="{00000000-0005-0000-0000-000025550000}"/>
    <cellStyle name="0_organogram 3 10 2 2" xfId="21814" xr:uid="{00000000-0005-0000-0000-000026550000}"/>
    <cellStyle name="0_organogram 3 10 3" xfId="21815" xr:uid="{00000000-0005-0000-0000-000027550000}"/>
    <cellStyle name="0_organogram 3 10 3 2" xfId="21816" xr:uid="{00000000-0005-0000-0000-000028550000}"/>
    <cellStyle name="0_organogram 3 10 4" xfId="21817" xr:uid="{00000000-0005-0000-0000-000029550000}"/>
    <cellStyle name="0_organogram 3 11" xfId="21818" xr:uid="{00000000-0005-0000-0000-00002A550000}"/>
    <cellStyle name="0_organogram 3 11 2" xfId="21819" xr:uid="{00000000-0005-0000-0000-00002B550000}"/>
    <cellStyle name="0_organogram 3 12" xfId="21820" xr:uid="{00000000-0005-0000-0000-00002C550000}"/>
    <cellStyle name="0_organogram 3 12 2" xfId="21821" xr:uid="{00000000-0005-0000-0000-00002D550000}"/>
    <cellStyle name="0_organogram 3 13" xfId="21822" xr:uid="{00000000-0005-0000-0000-00002E550000}"/>
    <cellStyle name="0_organogram 3 14" xfId="21823" xr:uid="{00000000-0005-0000-0000-00002F550000}"/>
    <cellStyle name="0_organogram 3 2" xfId="21824" xr:uid="{00000000-0005-0000-0000-000030550000}"/>
    <cellStyle name="0_organogram 3 2 10" xfId="21825" xr:uid="{00000000-0005-0000-0000-000031550000}"/>
    <cellStyle name="0_organogram 3 2 11" xfId="21826" xr:uid="{00000000-0005-0000-0000-000032550000}"/>
    <cellStyle name="0_organogram 3 2 12" xfId="21827" xr:uid="{00000000-0005-0000-0000-000033550000}"/>
    <cellStyle name="0_organogram 3 2 2" xfId="21828" xr:uid="{00000000-0005-0000-0000-000034550000}"/>
    <cellStyle name="0_organogram 3 2 2 2" xfId="21829" xr:uid="{00000000-0005-0000-0000-000035550000}"/>
    <cellStyle name="0_organogram 3 2 2 2 2" xfId="21830" xr:uid="{00000000-0005-0000-0000-000036550000}"/>
    <cellStyle name="0_organogram 3 2 2 2 2 2" xfId="21831" xr:uid="{00000000-0005-0000-0000-000037550000}"/>
    <cellStyle name="0_organogram 3 2 2 2 3" xfId="21832" xr:uid="{00000000-0005-0000-0000-000038550000}"/>
    <cellStyle name="0_organogram 3 2 2 2 3 2" xfId="21833" xr:uid="{00000000-0005-0000-0000-000039550000}"/>
    <cellStyle name="0_organogram 3 2 2 2 4" xfId="21834" xr:uid="{00000000-0005-0000-0000-00003A550000}"/>
    <cellStyle name="0_organogram 3 2 2 3" xfId="21835" xr:uid="{00000000-0005-0000-0000-00003B550000}"/>
    <cellStyle name="0_organogram 3 2 2 3 2" xfId="21836" xr:uid="{00000000-0005-0000-0000-00003C550000}"/>
    <cellStyle name="0_organogram 3 2 2 3 2 2" xfId="21837" xr:uid="{00000000-0005-0000-0000-00003D550000}"/>
    <cellStyle name="0_organogram 3 2 2 3 3" xfId="21838" xr:uid="{00000000-0005-0000-0000-00003E550000}"/>
    <cellStyle name="0_organogram 3 2 2 3 3 2" xfId="21839" xr:uid="{00000000-0005-0000-0000-00003F550000}"/>
    <cellStyle name="0_organogram 3 2 2 3 4" xfId="21840" xr:uid="{00000000-0005-0000-0000-000040550000}"/>
    <cellStyle name="0_organogram 3 2 2 4" xfId="21841" xr:uid="{00000000-0005-0000-0000-000041550000}"/>
    <cellStyle name="0_organogram 3 2 2 4 2" xfId="21842" xr:uid="{00000000-0005-0000-0000-000042550000}"/>
    <cellStyle name="0_organogram 3 2 2 5" xfId="21843" xr:uid="{00000000-0005-0000-0000-000043550000}"/>
    <cellStyle name="0_organogram 3 2 2 5 2" xfId="21844" xr:uid="{00000000-0005-0000-0000-000044550000}"/>
    <cellStyle name="0_organogram 3 2 2 6" xfId="21845" xr:uid="{00000000-0005-0000-0000-000045550000}"/>
    <cellStyle name="0_organogram 3 2 3" xfId="21846" xr:uid="{00000000-0005-0000-0000-000046550000}"/>
    <cellStyle name="0_organogram 3 2 3 2" xfId="21847" xr:uid="{00000000-0005-0000-0000-000047550000}"/>
    <cellStyle name="0_organogram 3 2 3 2 2" xfId="21848" xr:uid="{00000000-0005-0000-0000-000048550000}"/>
    <cellStyle name="0_organogram 3 2 3 3" xfId="21849" xr:uid="{00000000-0005-0000-0000-000049550000}"/>
    <cellStyle name="0_organogram 3 2 3 3 2" xfId="21850" xr:uid="{00000000-0005-0000-0000-00004A550000}"/>
    <cellStyle name="0_organogram 3 2 3 4" xfId="21851" xr:uid="{00000000-0005-0000-0000-00004B550000}"/>
    <cellStyle name="0_organogram 3 2 4" xfId="21852" xr:uid="{00000000-0005-0000-0000-00004C550000}"/>
    <cellStyle name="0_organogram 3 2 4 2" xfId="21853" xr:uid="{00000000-0005-0000-0000-00004D550000}"/>
    <cellStyle name="0_organogram 3 2 4 2 2" xfId="21854" xr:uid="{00000000-0005-0000-0000-00004E550000}"/>
    <cellStyle name="0_organogram 3 2 4 3" xfId="21855" xr:uid="{00000000-0005-0000-0000-00004F550000}"/>
    <cellStyle name="0_organogram 3 2 4 3 2" xfId="21856" xr:uid="{00000000-0005-0000-0000-000050550000}"/>
    <cellStyle name="0_organogram 3 2 4 4" xfId="21857" xr:uid="{00000000-0005-0000-0000-000051550000}"/>
    <cellStyle name="0_organogram 3 2 5" xfId="21858" xr:uid="{00000000-0005-0000-0000-000052550000}"/>
    <cellStyle name="0_organogram 3 2 5 2" xfId="21859" xr:uid="{00000000-0005-0000-0000-000053550000}"/>
    <cellStyle name="0_organogram 3 2 5 2 2" xfId="21860" xr:uid="{00000000-0005-0000-0000-000054550000}"/>
    <cellStyle name="0_organogram 3 2 5 3" xfId="21861" xr:uid="{00000000-0005-0000-0000-000055550000}"/>
    <cellStyle name="0_organogram 3 2 5 3 2" xfId="21862" xr:uid="{00000000-0005-0000-0000-000056550000}"/>
    <cellStyle name="0_organogram 3 2 5 4" xfId="21863" xr:uid="{00000000-0005-0000-0000-000057550000}"/>
    <cellStyle name="0_organogram 3 2 6" xfId="21864" xr:uid="{00000000-0005-0000-0000-000058550000}"/>
    <cellStyle name="0_organogram 3 2 6 2" xfId="21865" xr:uid="{00000000-0005-0000-0000-000059550000}"/>
    <cellStyle name="0_organogram 3 2 7" xfId="21866" xr:uid="{00000000-0005-0000-0000-00005A550000}"/>
    <cellStyle name="0_organogram 3 2 7 2" xfId="21867" xr:uid="{00000000-0005-0000-0000-00005B550000}"/>
    <cellStyle name="0_organogram 3 2 8" xfId="21868" xr:uid="{00000000-0005-0000-0000-00005C550000}"/>
    <cellStyle name="0_organogram 3 2 9" xfId="21869" xr:uid="{00000000-0005-0000-0000-00005D550000}"/>
    <cellStyle name="0_organogram 3 3" xfId="21870" xr:uid="{00000000-0005-0000-0000-00005E550000}"/>
    <cellStyle name="0_organogram 3 3 2" xfId="21871" xr:uid="{00000000-0005-0000-0000-00005F550000}"/>
    <cellStyle name="0_organogram 3 3 2 2" xfId="21872" xr:uid="{00000000-0005-0000-0000-000060550000}"/>
    <cellStyle name="0_organogram 3 3 2 2 2" xfId="21873" xr:uid="{00000000-0005-0000-0000-000061550000}"/>
    <cellStyle name="0_organogram 3 3 2 2 2 2" xfId="21874" xr:uid="{00000000-0005-0000-0000-000062550000}"/>
    <cellStyle name="0_organogram 3 3 2 2 3" xfId="21875" xr:uid="{00000000-0005-0000-0000-000063550000}"/>
    <cellStyle name="0_organogram 3 3 2 2 3 2" xfId="21876" xr:uid="{00000000-0005-0000-0000-000064550000}"/>
    <cellStyle name="0_organogram 3 3 2 2 4" xfId="21877" xr:uid="{00000000-0005-0000-0000-000065550000}"/>
    <cellStyle name="0_organogram 3 3 2 3" xfId="21878" xr:uid="{00000000-0005-0000-0000-000066550000}"/>
    <cellStyle name="0_organogram 3 3 2 3 2" xfId="21879" xr:uid="{00000000-0005-0000-0000-000067550000}"/>
    <cellStyle name="0_organogram 3 3 2 3 2 2" xfId="21880" xr:uid="{00000000-0005-0000-0000-000068550000}"/>
    <cellStyle name="0_organogram 3 3 2 3 3" xfId="21881" xr:uid="{00000000-0005-0000-0000-000069550000}"/>
    <cellStyle name="0_organogram 3 3 2 3 3 2" xfId="21882" xr:uid="{00000000-0005-0000-0000-00006A550000}"/>
    <cellStyle name="0_organogram 3 3 2 3 4" xfId="21883" xr:uid="{00000000-0005-0000-0000-00006B550000}"/>
    <cellStyle name="0_organogram 3 3 2 4" xfId="21884" xr:uid="{00000000-0005-0000-0000-00006C550000}"/>
    <cellStyle name="0_organogram 3 3 2 4 2" xfId="21885" xr:uid="{00000000-0005-0000-0000-00006D550000}"/>
    <cellStyle name="0_organogram 3 3 2 5" xfId="21886" xr:uid="{00000000-0005-0000-0000-00006E550000}"/>
    <cellStyle name="0_organogram 3 3 2 5 2" xfId="21887" xr:uid="{00000000-0005-0000-0000-00006F550000}"/>
    <cellStyle name="0_organogram 3 3 2 6" xfId="21888" xr:uid="{00000000-0005-0000-0000-000070550000}"/>
    <cellStyle name="0_organogram 3 3 3" xfId="21889" xr:uid="{00000000-0005-0000-0000-000071550000}"/>
    <cellStyle name="0_organogram 3 3 3 2" xfId="21890" xr:uid="{00000000-0005-0000-0000-000072550000}"/>
    <cellStyle name="0_organogram 3 3 3 2 2" xfId="21891" xr:uid="{00000000-0005-0000-0000-000073550000}"/>
    <cellStyle name="0_organogram 3 3 3 3" xfId="21892" xr:uid="{00000000-0005-0000-0000-000074550000}"/>
    <cellStyle name="0_organogram 3 3 3 3 2" xfId="21893" xr:uid="{00000000-0005-0000-0000-000075550000}"/>
    <cellStyle name="0_organogram 3 3 3 4" xfId="21894" xr:uid="{00000000-0005-0000-0000-000076550000}"/>
    <cellStyle name="0_organogram 3 3 4" xfId="21895" xr:uid="{00000000-0005-0000-0000-000077550000}"/>
    <cellStyle name="0_organogram 3 3 4 2" xfId="21896" xr:uid="{00000000-0005-0000-0000-000078550000}"/>
    <cellStyle name="0_organogram 3 3 4 2 2" xfId="21897" xr:uid="{00000000-0005-0000-0000-000079550000}"/>
    <cellStyle name="0_organogram 3 3 4 3" xfId="21898" xr:uid="{00000000-0005-0000-0000-00007A550000}"/>
    <cellStyle name="0_organogram 3 3 4 3 2" xfId="21899" xr:uid="{00000000-0005-0000-0000-00007B550000}"/>
    <cellStyle name="0_organogram 3 3 4 4" xfId="21900" xr:uid="{00000000-0005-0000-0000-00007C550000}"/>
    <cellStyle name="0_organogram 3 3 5" xfId="21901" xr:uid="{00000000-0005-0000-0000-00007D550000}"/>
    <cellStyle name="0_organogram 3 3 5 2" xfId="21902" xr:uid="{00000000-0005-0000-0000-00007E550000}"/>
    <cellStyle name="0_organogram 3 3 5 2 2" xfId="21903" xr:uid="{00000000-0005-0000-0000-00007F550000}"/>
    <cellStyle name="0_organogram 3 3 5 3" xfId="21904" xr:uid="{00000000-0005-0000-0000-000080550000}"/>
    <cellStyle name="0_organogram 3 3 5 3 2" xfId="21905" xr:uid="{00000000-0005-0000-0000-000081550000}"/>
    <cellStyle name="0_organogram 3 3 5 4" xfId="21906" xr:uid="{00000000-0005-0000-0000-000082550000}"/>
    <cellStyle name="0_organogram 3 3 6" xfId="21907" xr:uid="{00000000-0005-0000-0000-000083550000}"/>
    <cellStyle name="0_organogram 3 3 6 2" xfId="21908" xr:uid="{00000000-0005-0000-0000-000084550000}"/>
    <cellStyle name="0_organogram 3 3 7" xfId="21909" xr:uid="{00000000-0005-0000-0000-000085550000}"/>
    <cellStyle name="0_organogram 3 3 7 2" xfId="21910" xr:uid="{00000000-0005-0000-0000-000086550000}"/>
    <cellStyle name="0_organogram 3 3 8" xfId="21911" xr:uid="{00000000-0005-0000-0000-000087550000}"/>
    <cellStyle name="0_organogram 3 4" xfId="21912" xr:uid="{00000000-0005-0000-0000-000088550000}"/>
    <cellStyle name="0_organogram 3 4 2" xfId="21913" xr:uid="{00000000-0005-0000-0000-000089550000}"/>
    <cellStyle name="0_organogram 3 4 2 2" xfId="21914" xr:uid="{00000000-0005-0000-0000-00008A550000}"/>
    <cellStyle name="0_organogram 3 4 2 2 2" xfId="21915" xr:uid="{00000000-0005-0000-0000-00008B550000}"/>
    <cellStyle name="0_organogram 3 4 2 2 2 2" xfId="21916" xr:uid="{00000000-0005-0000-0000-00008C550000}"/>
    <cellStyle name="0_organogram 3 4 2 2 3" xfId="21917" xr:uid="{00000000-0005-0000-0000-00008D550000}"/>
    <cellStyle name="0_organogram 3 4 2 2 3 2" xfId="21918" xr:uid="{00000000-0005-0000-0000-00008E550000}"/>
    <cellStyle name="0_organogram 3 4 2 2 4" xfId="21919" xr:uid="{00000000-0005-0000-0000-00008F550000}"/>
    <cellStyle name="0_organogram 3 4 2 3" xfId="21920" xr:uid="{00000000-0005-0000-0000-000090550000}"/>
    <cellStyle name="0_organogram 3 4 2 3 2" xfId="21921" xr:uid="{00000000-0005-0000-0000-000091550000}"/>
    <cellStyle name="0_organogram 3 4 2 3 2 2" xfId="21922" xr:uid="{00000000-0005-0000-0000-000092550000}"/>
    <cellStyle name="0_organogram 3 4 2 3 3" xfId="21923" xr:uid="{00000000-0005-0000-0000-000093550000}"/>
    <cellStyle name="0_organogram 3 4 2 3 3 2" xfId="21924" xr:uid="{00000000-0005-0000-0000-000094550000}"/>
    <cellStyle name="0_organogram 3 4 2 3 4" xfId="21925" xr:uid="{00000000-0005-0000-0000-000095550000}"/>
    <cellStyle name="0_organogram 3 4 2 4" xfId="21926" xr:uid="{00000000-0005-0000-0000-000096550000}"/>
    <cellStyle name="0_organogram 3 4 2 4 2" xfId="21927" xr:uid="{00000000-0005-0000-0000-000097550000}"/>
    <cellStyle name="0_organogram 3 4 2 5" xfId="21928" xr:uid="{00000000-0005-0000-0000-000098550000}"/>
    <cellStyle name="0_organogram 3 4 2 5 2" xfId="21929" xr:uid="{00000000-0005-0000-0000-000099550000}"/>
    <cellStyle name="0_organogram 3 4 2 6" xfId="21930" xr:uid="{00000000-0005-0000-0000-00009A550000}"/>
    <cellStyle name="0_organogram 3 4 3" xfId="21931" xr:uid="{00000000-0005-0000-0000-00009B550000}"/>
    <cellStyle name="0_organogram 3 4 3 2" xfId="21932" xr:uid="{00000000-0005-0000-0000-00009C550000}"/>
    <cellStyle name="0_organogram 3 4 3 2 2" xfId="21933" xr:uid="{00000000-0005-0000-0000-00009D550000}"/>
    <cellStyle name="0_organogram 3 4 3 3" xfId="21934" xr:uid="{00000000-0005-0000-0000-00009E550000}"/>
    <cellStyle name="0_organogram 3 4 3 3 2" xfId="21935" xr:uid="{00000000-0005-0000-0000-00009F550000}"/>
    <cellStyle name="0_organogram 3 4 3 4" xfId="21936" xr:uid="{00000000-0005-0000-0000-0000A0550000}"/>
    <cellStyle name="0_organogram 3 4 4" xfId="21937" xr:uid="{00000000-0005-0000-0000-0000A1550000}"/>
    <cellStyle name="0_organogram 3 4 4 2" xfId="21938" xr:uid="{00000000-0005-0000-0000-0000A2550000}"/>
    <cellStyle name="0_organogram 3 4 4 2 2" xfId="21939" xr:uid="{00000000-0005-0000-0000-0000A3550000}"/>
    <cellStyle name="0_organogram 3 4 4 3" xfId="21940" xr:uid="{00000000-0005-0000-0000-0000A4550000}"/>
    <cellStyle name="0_organogram 3 4 4 3 2" xfId="21941" xr:uid="{00000000-0005-0000-0000-0000A5550000}"/>
    <cellStyle name="0_organogram 3 4 4 4" xfId="21942" xr:uid="{00000000-0005-0000-0000-0000A6550000}"/>
    <cellStyle name="0_organogram 3 4 5" xfId="21943" xr:uid="{00000000-0005-0000-0000-0000A7550000}"/>
    <cellStyle name="0_organogram 3 4 5 2" xfId="21944" xr:uid="{00000000-0005-0000-0000-0000A8550000}"/>
    <cellStyle name="0_organogram 3 4 5 2 2" xfId="21945" xr:uid="{00000000-0005-0000-0000-0000A9550000}"/>
    <cellStyle name="0_organogram 3 4 5 3" xfId="21946" xr:uid="{00000000-0005-0000-0000-0000AA550000}"/>
    <cellStyle name="0_organogram 3 4 5 3 2" xfId="21947" xr:uid="{00000000-0005-0000-0000-0000AB550000}"/>
    <cellStyle name="0_organogram 3 4 5 4" xfId="21948" xr:uid="{00000000-0005-0000-0000-0000AC550000}"/>
    <cellStyle name="0_organogram 3 4 6" xfId="21949" xr:uid="{00000000-0005-0000-0000-0000AD550000}"/>
    <cellStyle name="0_organogram 3 4 6 2" xfId="21950" xr:uid="{00000000-0005-0000-0000-0000AE550000}"/>
    <cellStyle name="0_organogram 3 4 7" xfId="21951" xr:uid="{00000000-0005-0000-0000-0000AF550000}"/>
    <cellStyle name="0_organogram 3 4 7 2" xfId="21952" xr:uid="{00000000-0005-0000-0000-0000B0550000}"/>
    <cellStyle name="0_organogram 3 4 8" xfId="21953" xr:uid="{00000000-0005-0000-0000-0000B1550000}"/>
    <cellStyle name="0_organogram 3 5" xfId="21954" xr:uid="{00000000-0005-0000-0000-0000B2550000}"/>
    <cellStyle name="0_organogram 3 5 2" xfId="21955" xr:uid="{00000000-0005-0000-0000-0000B3550000}"/>
    <cellStyle name="0_organogram 3 5 2 2" xfId="21956" xr:uid="{00000000-0005-0000-0000-0000B4550000}"/>
    <cellStyle name="0_organogram 3 5 2 2 2" xfId="21957" xr:uid="{00000000-0005-0000-0000-0000B5550000}"/>
    <cellStyle name="0_organogram 3 5 2 2 2 2" xfId="21958" xr:uid="{00000000-0005-0000-0000-0000B6550000}"/>
    <cellStyle name="0_organogram 3 5 2 2 3" xfId="21959" xr:uid="{00000000-0005-0000-0000-0000B7550000}"/>
    <cellStyle name="0_organogram 3 5 2 2 3 2" xfId="21960" xr:uid="{00000000-0005-0000-0000-0000B8550000}"/>
    <cellStyle name="0_organogram 3 5 2 2 4" xfId="21961" xr:uid="{00000000-0005-0000-0000-0000B9550000}"/>
    <cellStyle name="0_organogram 3 5 2 3" xfId="21962" xr:uid="{00000000-0005-0000-0000-0000BA550000}"/>
    <cellStyle name="0_organogram 3 5 2 3 2" xfId="21963" xr:uid="{00000000-0005-0000-0000-0000BB550000}"/>
    <cellStyle name="0_organogram 3 5 2 3 2 2" xfId="21964" xr:uid="{00000000-0005-0000-0000-0000BC550000}"/>
    <cellStyle name="0_organogram 3 5 2 3 3" xfId="21965" xr:uid="{00000000-0005-0000-0000-0000BD550000}"/>
    <cellStyle name="0_organogram 3 5 2 3 3 2" xfId="21966" xr:uid="{00000000-0005-0000-0000-0000BE550000}"/>
    <cellStyle name="0_organogram 3 5 2 3 4" xfId="21967" xr:uid="{00000000-0005-0000-0000-0000BF550000}"/>
    <cellStyle name="0_organogram 3 5 2 4" xfId="21968" xr:uid="{00000000-0005-0000-0000-0000C0550000}"/>
    <cellStyle name="0_organogram 3 5 2 4 2" xfId="21969" xr:uid="{00000000-0005-0000-0000-0000C1550000}"/>
    <cellStyle name="0_organogram 3 5 2 5" xfId="21970" xr:uid="{00000000-0005-0000-0000-0000C2550000}"/>
    <cellStyle name="0_organogram 3 5 2 5 2" xfId="21971" xr:uid="{00000000-0005-0000-0000-0000C3550000}"/>
    <cellStyle name="0_organogram 3 5 2 6" xfId="21972" xr:uid="{00000000-0005-0000-0000-0000C4550000}"/>
    <cellStyle name="0_organogram 3 5 3" xfId="21973" xr:uid="{00000000-0005-0000-0000-0000C5550000}"/>
    <cellStyle name="0_organogram 3 5 3 2" xfId="21974" xr:uid="{00000000-0005-0000-0000-0000C6550000}"/>
    <cellStyle name="0_organogram 3 5 3 2 2" xfId="21975" xr:uid="{00000000-0005-0000-0000-0000C7550000}"/>
    <cellStyle name="0_organogram 3 5 3 3" xfId="21976" xr:uid="{00000000-0005-0000-0000-0000C8550000}"/>
    <cellStyle name="0_organogram 3 5 3 3 2" xfId="21977" xr:uid="{00000000-0005-0000-0000-0000C9550000}"/>
    <cellStyle name="0_organogram 3 5 3 4" xfId="21978" xr:uid="{00000000-0005-0000-0000-0000CA550000}"/>
    <cellStyle name="0_organogram 3 5 4" xfId="21979" xr:uid="{00000000-0005-0000-0000-0000CB550000}"/>
    <cellStyle name="0_organogram 3 5 4 2" xfId="21980" xr:uid="{00000000-0005-0000-0000-0000CC550000}"/>
    <cellStyle name="0_organogram 3 5 4 2 2" xfId="21981" xr:uid="{00000000-0005-0000-0000-0000CD550000}"/>
    <cellStyle name="0_organogram 3 5 4 3" xfId="21982" xr:uid="{00000000-0005-0000-0000-0000CE550000}"/>
    <cellStyle name="0_organogram 3 5 4 3 2" xfId="21983" xr:uid="{00000000-0005-0000-0000-0000CF550000}"/>
    <cellStyle name="0_organogram 3 5 4 4" xfId="21984" xr:uid="{00000000-0005-0000-0000-0000D0550000}"/>
    <cellStyle name="0_organogram 3 5 5" xfId="21985" xr:uid="{00000000-0005-0000-0000-0000D1550000}"/>
    <cellStyle name="0_organogram 3 5 5 2" xfId="21986" xr:uid="{00000000-0005-0000-0000-0000D2550000}"/>
    <cellStyle name="0_organogram 3 5 5 2 2" xfId="21987" xr:uid="{00000000-0005-0000-0000-0000D3550000}"/>
    <cellStyle name="0_organogram 3 5 5 3" xfId="21988" xr:uid="{00000000-0005-0000-0000-0000D4550000}"/>
    <cellStyle name="0_organogram 3 5 5 3 2" xfId="21989" xr:uid="{00000000-0005-0000-0000-0000D5550000}"/>
    <cellStyle name="0_organogram 3 5 5 4" xfId="21990" xr:uid="{00000000-0005-0000-0000-0000D6550000}"/>
    <cellStyle name="0_organogram 3 5 6" xfId="21991" xr:uid="{00000000-0005-0000-0000-0000D7550000}"/>
    <cellStyle name="0_organogram 3 5 6 2" xfId="21992" xr:uid="{00000000-0005-0000-0000-0000D8550000}"/>
    <cellStyle name="0_organogram 3 5 7" xfId="21993" xr:uid="{00000000-0005-0000-0000-0000D9550000}"/>
    <cellStyle name="0_organogram 3 5 7 2" xfId="21994" xr:uid="{00000000-0005-0000-0000-0000DA550000}"/>
    <cellStyle name="0_organogram 3 5 8" xfId="21995" xr:uid="{00000000-0005-0000-0000-0000DB550000}"/>
    <cellStyle name="0_organogram 3 6" xfId="21996" xr:uid="{00000000-0005-0000-0000-0000DC550000}"/>
    <cellStyle name="0_organogram 3 6 2" xfId="21997" xr:uid="{00000000-0005-0000-0000-0000DD550000}"/>
    <cellStyle name="0_organogram 3 6 2 2" xfId="21998" xr:uid="{00000000-0005-0000-0000-0000DE550000}"/>
    <cellStyle name="0_organogram 3 6 2 2 2" xfId="21999" xr:uid="{00000000-0005-0000-0000-0000DF550000}"/>
    <cellStyle name="0_organogram 3 6 2 2 2 2" xfId="22000" xr:uid="{00000000-0005-0000-0000-0000E0550000}"/>
    <cellStyle name="0_organogram 3 6 2 2 3" xfId="22001" xr:uid="{00000000-0005-0000-0000-0000E1550000}"/>
    <cellStyle name="0_organogram 3 6 2 2 3 2" xfId="22002" xr:uid="{00000000-0005-0000-0000-0000E2550000}"/>
    <cellStyle name="0_organogram 3 6 2 2 4" xfId="22003" xr:uid="{00000000-0005-0000-0000-0000E3550000}"/>
    <cellStyle name="0_organogram 3 6 2 3" xfId="22004" xr:uid="{00000000-0005-0000-0000-0000E4550000}"/>
    <cellStyle name="0_organogram 3 6 2 3 2" xfId="22005" xr:uid="{00000000-0005-0000-0000-0000E5550000}"/>
    <cellStyle name="0_organogram 3 6 2 3 2 2" xfId="22006" xr:uid="{00000000-0005-0000-0000-0000E6550000}"/>
    <cellStyle name="0_organogram 3 6 2 3 3" xfId="22007" xr:uid="{00000000-0005-0000-0000-0000E7550000}"/>
    <cellStyle name="0_organogram 3 6 2 3 3 2" xfId="22008" xr:uid="{00000000-0005-0000-0000-0000E8550000}"/>
    <cellStyle name="0_organogram 3 6 2 3 4" xfId="22009" xr:uid="{00000000-0005-0000-0000-0000E9550000}"/>
    <cellStyle name="0_organogram 3 6 2 4" xfId="22010" xr:uid="{00000000-0005-0000-0000-0000EA550000}"/>
    <cellStyle name="0_organogram 3 6 2 4 2" xfId="22011" xr:uid="{00000000-0005-0000-0000-0000EB550000}"/>
    <cellStyle name="0_organogram 3 6 2 5" xfId="22012" xr:uid="{00000000-0005-0000-0000-0000EC550000}"/>
    <cellStyle name="0_organogram 3 6 2 5 2" xfId="22013" xr:uid="{00000000-0005-0000-0000-0000ED550000}"/>
    <cellStyle name="0_organogram 3 6 2 6" xfId="22014" xr:uid="{00000000-0005-0000-0000-0000EE550000}"/>
    <cellStyle name="0_organogram 3 6 3" xfId="22015" xr:uid="{00000000-0005-0000-0000-0000EF550000}"/>
    <cellStyle name="0_organogram 3 6 3 2" xfId="22016" xr:uid="{00000000-0005-0000-0000-0000F0550000}"/>
    <cellStyle name="0_organogram 3 6 3 2 2" xfId="22017" xr:uid="{00000000-0005-0000-0000-0000F1550000}"/>
    <cellStyle name="0_organogram 3 6 3 3" xfId="22018" xr:uid="{00000000-0005-0000-0000-0000F2550000}"/>
    <cellStyle name="0_organogram 3 6 3 3 2" xfId="22019" xr:uid="{00000000-0005-0000-0000-0000F3550000}"/>
    <cellStyle name="0_organogram 3 6 3 4" xfId="22020" xr:uid="{00000000-0005-0000-0000-0000F4550000}"/>
    <cellStyle name="0_organogram 3 6 4" xfId="22021" xr:uid="{00000000-0005-0000-0000-0000F5550000}"/>
    <cellStyle name="0_organogram 3 6 4 2" xfId="22022" xr:uid="{00000000-0005-0000-0000-0000F6550000}"/>
    <cellStyle name="0_organogram 3 6 4 2 2" xfId="22023" xr:uid="{00000000-0005-0000-0000-0000F7550000}"/>
    <cellStyle name="0_organogram 3 6 4 3" xfId="22024" xr:uid="{00000000-0005-0000-0000-0000F8550000}"/>
    <cellStyle name="0_organogram 3 6 4 3 2" xfId="22025" xr:uid="{00000000-0005-0000-0000-0000F9550000}"/>
    <cellStyle name="0_organogram 3 6 4 4" xfId="22026" xr:uid="{00000000-0005-0000-0000-0000FA550000}"/>
    <cellStyle name="0_organogram 3 6 5" xfId="22027" xr:uid="{00000000-0005-0000-0000-0000FB550000}"/>
    <cellStyle name="0_organogram 3 6 5 2" xfId="22028" xr:uid="{00000000-0005-0000-0000-0000FC550000}"/>
    <cellStyle name="0_organogram 3 6 5 2 2" xfId="22029" xr:uid="{00000000-0005-0000-0000-0000FD550000}"/>
    <cellStyle name="0_organogram 3 6 5 3" xfId="22030" xr:uid="{00000000-0005-0000-0000-0000FE550000}"/>
    <cellStyle name="0_organogram 3 6 5 3 2" xfId="22031" xr:uid="{00000000-0005-0000-0000-0000FF550000}"/>
    <cellStyle name="0_organogram 3 6 5 4" xfId="22032" xr:uid="{00000000-0005-0000-0000-000000560000}"/>
    <cellStyle name="0_organogram 3 6 6" xfId="22033" xr:uid="{00000000-0005-0000-0000-000001560000}"/>
    <cellStyle name="0_organogram 3 6 6 2" xfId="22034" xr:uid="{00000000-0005-0000-0000-000002560000}"/>
    <cellStyle name="0_organogram 3 6 7" xfId="22035" xr:uid="{00000000-0005-0000-0000-000003560000}"/>
    <cellStyle name="0_organogram 3 6 7 2" xfId="22036" xr:uid="{00000000-0005-0000-0000-000004560000}"/>
    <cellStyle name="0_organogram 3 6 8" xfId="22037" xr:uid="{00000000-0005-0000-0000-000005560000}"/>
    <cellStyle name="0_organogram 3 7" xfId="22038" xr:uid="{00000000-0005-0000-0000-000006560000}"/>
    <cellStyle name="0_organogram 3 7 2" xfId="22039" xr:uid="{00000000-0005-0000-0000-000007560000}"/>
    <cellStyle name="0_organogram 3 7 2 2" xfId="22040" xr:uid="{00000000-0005-0000-0000-000008560000}"/>
    <cellStyle name="0_organogram 3 7 2 2 2" xfId="22041" xr:uid="{00000000-0005-0000-0000-000009560000}"/>
    <cellStyle name="0_organogram 3 7 2 3" xfId="22042" xr:uid="{00000000-0005-0000-0000-00000A560000}"/>
    <cellStyle name="0_organogram 3 7 2 3 2" xfId="22043" xr:uid="{00000000-0005-0000-0000-00000B560000}"/>
    <cellStyle name="0_organogram 3 7 2 4" xfId="22044" xr:uid="{00000000-0005-0000-0000-00000C560000}"/>
    <cellStyle name="0_organogram 3 7 3" xfId="22045" xr:uid="{00000000-0005-0000-0000-00000D560000}"/>
    <cellStyle name="0_organogram 3 7 3 2" xfId="22046" xr:uid="{00000000-0005-0000-0000-00000E560000}"/>
    <cellStyle name="0_organogram 3 7 3 2 2" xfId="22047" xr:uid="{00000000-0005-0000-0000-00000F560000}"/>
    <cellStyle name="0_organogram 3 7 3 3" xfId="22048" xr:uid="{00000000-0005-0000-0000-000010560000}"/>
    <cellStyle name="0_organogram 3 7 3 3 2" xfId="22049" xr:uid="{00000000-0005-0000-0000-000011560000}"/>
    <cellStyle name="0_organogram 3 7 3 4" xfId="22050" xr:uid="{00000000-0005-0000-0000-000012560000}"/>
    <cellStyle name="0_organogram 3 7 4" xfId="22051" xr:uid="{00000000-0005-0000-0000-000013560000}"/>
    <cellStyle name="0_organogram 3 7 4 2" xfId="22052" xr:uid="{00000000-0005-0000-0000-000014560000}"/>
    <cellStyle name="0_organogram 3 7 5" xfId="22053" xr:uid="{00000000-0005-0000-0000-000015560000}"/>
    <cellStyle name="0_organogram 3 7 5 2" xfId="22054" xr:uid="{00000000-0005-0000-0000-000016560000}"/>
    <cellStyle name="0_organogram 3 7 6" xfId="22055" xr:uid="{00000000-0005-0000-0000-000017560000}"/>
    <cellStyle name="0_organogram 3 8" xfId="22056" xr:uid="{00000000-0005-0000-0000-000018560000}"/>
    <cellStyle name="0_organogram 3 8 2" xfId="22057" xr:uid="{00000000-0005-0000-0000-000019560000}"/>
    <cellStyle name="0_organogram 3 8 2 2" xfId="22058" xr:uid="{00000000-0005-0000-0000-00001A560000}"/>
    <cellStyle name="0_organogram 3 8 3" xfId="22059" xr:uid="{00000000-0005-0000-0000-00001B560000}"/>
    <cellStyle name="0_organogram 3 8 3 2" xfId="22060" xr:uid="{00000000-0005-0000-0000-00001C560000}"/>
    <cellStyle name="0_organogram 3 8 4" xfId="22061" xr:uid="{00000000-0005-0000-0000-00001D560000}"/>
    <cellStyle name="0_organogram 3 9" xfId="22062" xr:uid="{00000000-0005-0000-0000-00001E560000}"/>
    <cellStyle name="0_organogram 3 9 2" xfId="22063" xr:uid="{00000000-0005-0000-0000-00001F560000}"/>
    <cellStyle name="0_organogram 3 9 2 2" xfId="22064" xr:uid="{00000000-0005-0000-0000-000020560000}"/>
    <cellStyle name="0_organogram 3 9 3" xfId="22065" xr:uid="{00000000-0005-0000-0000-000021560000}"/>
    <cellStyle name="0_organogram 3 9 3 2" xfId="22066" xr:uid="{00000000-0005-0000-0000-000022560000}"/>
    <cellStyle name="0_organogram 3 9 4" xfId="22067" xr:uid="{00000000-0005-0000-0000-000023560000}"/>
    <cellStyle name="0_organogram 30" xfId="22068" xr:uid="{00000000-0005-0000-0000-000024560000}"/>
    <cellStyle name="0_organogram 31" xfId="22069" xr:uid="{00000000-0005-0000-0000-000025560000}"/>
    <cellStyle name="0_organogram 32" xfId="22070" xr:uid="{00000000-0005-0000-0000-000026560000}"/>
    <cellStyle name="0_organogram 33" xfId="22071" xr:uid="{00000000-0005-0000-0000-000027560000}"/>
    <cellStyle name="0_organogram 34" xfId="22072" xr:uid="{00000000-0005-0000-0000-000028560000}"/>
    <cellStyle name="0_organogram 35" xfId="22073" xr:uid="{00000000-0005-0000-0000-000029560000}"/>
    <cellStyle name="0_organogram 36" xfId="22074" xr:uid="{00000000-0005-0000-0000-00002A560000}"/>
    <cellStyle name="0_organogram 37" xfId="22075" xr:uid="{00000000-0005-0000-0000-00002B560000}"/>
    <cellStyle name="0_organogram 38" xfId="22076" xr:uid="{00000000-0005-0000-0000-00002C560000}"/>
    <cellStyle name="0_organogram 39" xfId="22077" xr:uid="{00000000-0005-0000-0000-00002D560000}"/>
    <cellStyle name="0_organogram 4" xfId="22078" xr:uid="{00000000-0005-0000-0000-00002E560000}"/>
    <cellStyle name="0_organogram 4 10" xfId="22079" xr:uid="{00000000-0005-0000-0000-00002F560000}"/>
    <cellStyle name="0_organogram 4 10 2" xfId="22080" xr:uid="{00000000-0005-0000-0000-000030560000}"/>
    <cellStyle name="0_organogram 4 10 2 2" xfId="22081" xr:uid="{00000000-0005-0000-0000-000031560000}"/>
    <cellStyle name="0_organogram 4 10 3" xfId="22082" xr:uid="{00000000-0005-0000-0000-000032560000}"/>
    <cellStyle name="0_organogram 4 10 3 2" xfId="22083" xr:uid="{00000000-0005-0000-0000-000033560000}"/>
    <cellStyle name="0_organogram 4 10 4" xfId="22084" xr:uid="{00000000-0005-0000-0000-000034560000}"/>
    <cellStyle name="0_organogram 4 11" xfId="22085" xr:uid="{00000000-0005-0000-0000-000035560000}"/>
    <cellStyle name="0_organogram 4 11 2" xfId="22086" xr:uid="{00000000-0005-0000-0000-000036560000}"/>
    <cellStyle name="0_organogram 4 12" xfId="22087" xr:uid="{00000000-0005-0000-0000-000037560000}"/>
    <cellStyle name="0_organogram 4 12 2" xfId="22088" xr:uid="{00000000-0005-0000-0000-000038560000}"/>
    <cellStyle name="0_organogram 4 13" xfId="22089" xr:uid="{00000000-0005-0000-0000-000039560000}"/>
    <cellStyle name="0_organogram 4 14" xfId="22090" xr:uid="{00000000-0005-0000-0000-00003A560000}"/>
    <cellStyle name="0_organogram 4 2" xfId="22091" xr:uid="{00000000-0005-0000-0000-00003B560000}"/>
    <cellStyle name="0_organogram 4 2 2" xfId="22092" xr:uid="{00000000-0005-0000-0000-00003C560000}"/>
    <cellStyle name="0_organogram 4 2 2 2" xfId="22093" xr:uid="{00000000-0005-0000-0000-00003D560000}"/>
    <cellStyle name="0_organogram 4 2 2 2 2" xfId="22094" xr:uid="{00000000-0005-0000-0000-00003E560000}"/>
    <cellStyle name="0_organogram 4 2 2 2 2 2" xfId="22095" xr:uid="{00000000-0005-0000-0000-00003F560000}"/>
    <cellStyle name="0_organogram 4 2 2 2 3" xfId="22096" xr:uid="{00000000-0005-0000-0000-000040560000}"/>
    <cellStyle name="0_organogram 4 2 2 2 3 2" xfId="22097" xr:uid="{00000000-0005-0000-0000-000041560000}"/>
    <cellStyle name="0_organogram 4 2 2 2 4" xfId="22098" xr:uid="{00000000-0005-0000-0000-000042560000}"/>
    <cellStyle name="0_organogram 4 2 2 3" xfId="22099" xr:uid="{00000000-0005-0000-0000-000043560000}"/>
    <cellStyle name="0_organogram 4 2 2 3 2" xfId="22100" xr:uid="{00000000-0005-0000-0000-000044560000}"/>
    <cellStyle name="0_organogram 4 2 2 3 2 2" xfId="22101" xr:uid="{00000000-0005-0000-0000-000045560000}"/>
    <cellStyle name="0_organogram 4 2 2 3 3" xfId="22102" xr:uid="{00000000-0005-0000-0000-000046560000}"/>
    <cellStyle name="0_organogram 4 2 2 3 3 2" xfId="22103" xr:uid="{00000000-0005-0000-0000-000047560000}"/>
    <cellStyle name="0_organogram 4 2 2 3 4" xfId="22104" xr:uid="{00000000-0005-0000-0000-000048560000}"/>
    <cellStyle name="0_organogram 4 2 2 4" xfId="22105" xr:uid="{00000000-0005-0000-0000-000049560000}"/>
    <cellStyle name="0_organogram 4 2 2 4 2" xfId="22106" xr:uid="{00000000-0005-0000-0000-00004A560000}"/>
    <cellStyle name="0_organogram 4 2 2 5" xfId="22107" xr:uid="{00000000-0005-0000-0000-00004B560000}"/>
    <cellStyle name="0_organogram 4 2 2 5 2" xfId="22108" xr:uid="{00000000-0005-0000-0000-00004C560000}"/>
    <cellStyle name="0_organogram 4 2 2 6" xfId="22109" xr:uid="{00000000-0005-0000-0000-00004D560000}"/>
    <cellStyle name="0_organogram 4 2 3" xfId="22110" xr:uid="{00000000-0005-0000-0000-00004E560000}"/>
    <cellStyle name="0_organogram 4 2 3 2" xfId="22111" xr:uid="{00000000-0005-0000-0000-00004F560000}"/>
    <cellStyle name="0_organogram 4 2 3 2 2" xfId="22112" xr:uid="{00000000-0005-0000-0000-000050560000}"/>
    <cellStyle name="0_organogram 4 2 3 3" xfId="22113" xr:uid="{00000000-0005-0000-0000-000051560000}"/>
    <cellStyle name="0_organogram 4 2 3 3 2" xfId="22114" xr:uid="{00000000-0005-0000-0000-000052560000}"/>
    <cellStyle name="0_organogram 4 2 3 4" xfId="22115" xr:uid="{00000000-0005-0000-0000-000053560000}"/>
    <cellStyle name="0_organogram 4 2 4" xfId="22116" xr:uid="{00000000-0005-0000-0000-000054560000}"/>
    <cellStyle name="0_organogram 4 2 4 2" xfId="22117" xr:uid="{00000000-0005-0000-0000-000055560000}"/>
    <cellStyle name="0_organogram 4 2 4 2 2" xfId="22118" xr:uid="{00000000-0005-0000-0000-000056560000}"/>
    <cellStyle name="0_organogram 4 2 4 3" xfId="22119" xr:uid="{00000000-0005-0000-0000-000057560000}"/>
    <cellStyle name="0_organogram 4 2 4 3 2" xfId="22120" xr:uid="{00000000-0005-0000-0000-000058560000}"/>
    <cellStyle name="0_organogram 4 2 4 4" xfId="22121" xr:uid="{00000000-0005-0000-0000-000059560000}"/>
    <cellStyle name="0_organogram 4 2 5" xfId="22122" xr:uid="{00000000-0005-0000-0000-00005A560000}"/>
    <cellStyle name="0_organogram 4 2 5 2" xfId="22123" xr:uid="{00000000-0005-0000-0000-00005B560000}"/>
    <cellStyle name="0_organogram 4 2 5 2 2" xfId="22124" xr:uid="{00000000-0005-0000-0000-00005C560000}"/>
    <cellStyle name="0_organogram 4 2 5 3" xfId="22125" xr:uid="{00000000-0005-0000-0000-00005D560000}"/>
    <cellStyle name="0_organogram 4 2 5 3 2" xfId="22126" xr:uid="{00000000-0005-0000-0000-00005E560000}"/>
    <cellStyle name="0_organogram 4 2 5 4" xfId="22127" xr:uid="{00000000-0005-0000-0000-00005F560000}"/>
    <cellStyle name="0_organogram 4 2 6" xfId="22128" xr:uid="{00000000-0005-0000-0000-000060560000}"/>
    <cellStyle name="0_organogram 4 2 6 2" xfId="22129" xr:uid="{00000000-0005-0000-0000-000061560000}"/>
    <cellStyle name="0_organogram 4 2 7" xfId="22130" xr:uid="{00000000-0005-0000-0000-000062560000}"/>
    <cellStyle name="0_organogram 4 2 7 2" xfId="22131" xr:uid="{00000000-0005-0000-0000-000063560000}"/>
    <cellStyle name="0_organogram 4 2 8" xfId="22132" xr:uid="{00000000-0005-0000-0000-000064560000}"/>
    <cellStyle name="0_organogram 4 3" xfId="22133" xr:uid="{00000000-0005-0000-0000-000065560000}"/>
    <cellStyle name="0_organogram 4 3 2" xfId="22134" xr:uid="{00000000-0005-0000-0000-000066560000}"/>
    <cellStyle name="0_organogram 4 3 2 2" xfId="22135" xr:uid="{00000000-0005-0000-0000-000067560000}"/>
    <cellStyle name="0_organogram 4 3 2 2 2" xfId="22136" xr:uid="{00000000-0005-0000-0000-000068560000}"/>
    <cellStyle name="0_organogram 4 3 2 2 2 2" xfId="22137" xr:uid="{00000000-0005-0000-0000-000069560000}"/>
    <cellStyle name="0_organogram 4 3 2 2 3" xfId="22138" xr:uid="{00000000-0005-0000-0000-00006A560000}"/>
    <cellStyle name="0_organogram 4 3 2 2 3 2" xfId="22139" xr:uid="{00000000-0005-0000-0000-00006B560000}"/>
    <cellStyle name="0_organogram 4 3 2 2 4" xfId="22140" xr:uid="{00000000-0005-0000-0000-00006C560000}"/>
    <cellStyle name="0_organogram 4 3 2 3" xfId="22141" xr:uid="{00000000-0005-0000-0000-00006D560000}"/>
    <cellStyle name="0_organogram 4 3 2 3 2" xfId="22142" xr:uid="{00000000-0005-0000-0000-00006E560000}"/>
    <cellStyle name="0_organogram 4 3 2 3 2 2" xfId="22143" xr:uid="{00000000-0005-0000-0000-00006F560000}"/>
    <cellStyle name="0_organogram 4 3 2 3 3" xfId="22144" xr:uid="{00000000-0005-0000-0000-000070560000}"/>
    <cellStyle name="0_organogram 4 3 2 3 3 2" xfId="22145" xr:uid="{00000000-0005-0000-0000-000071560000}"/>
    <cellStyle name="0_organogram 4 3 2 3 4" xfId="22146" xr:uid="{00000000-0005-0000-0000-000072560000}"/>
    <cellStyle name="0_organogram 4 3 2 4" xfId="22147" xr:uid="{00000000-0005-0000-0000-000073560000}"/>
    <cellStyle name="0_organogram 4 3 2 4 2" xfId="22148" xr:uid="{00000000-0005-0000-0000-000074560000}"/>
    <cellStyle name="0_organogram 4 3 2 5" xfId="22149" xr:uid="{00000000-0005-0000-0000-000075560000}"/>
    <cellStyle name="0_organogram 4 3 2 5 2" xfId="22150" xr:uid="{00000000-0005-0000-0000-000076560000}"/>
    <cellStyle name="0_organogram 4 3 2 6" xfId="22151" xr:uid="{00000000-0005-0000-0000-000077560000}"/>
    <cellStyle name="0_organogram 4 3 3" xfId="22152" xr:uid="{00000000-0005-0000-0000-000078560000}"/>
    <cellStyle name="0_organogram 4 3 3 2" xfId="22153" xr:uid="{00000000-0005-0000-0000-000079560000}"/>
    <cellStyle name="0_organogram 4 3 3 2 2" xfId="22154" xr:uid="{00000000-0005-0000-0000-00007A560000}"/>
    <cellStyle name="0_organogram 4 3 3 3" xfId="22155" xr:uid="{00000000-0005-0000-0000-00007B560000}"/>
    <cellStyle name="0_organogram 4 3 3 3 2" xfId="22156" xr:uid="{00000000-0005-0000-0000-00007C560000}"/>
    <cellStyle name="0_organogram 4 3 3 4" xfId="22157" xr:uid="{00000000-0005-0000-0000-00007D560000}"/>
    <cellStyle name="0_organogram 4 3 4" xfId="22158" xr:uid="{00000000-0005-0000-0000-00007E560000}"/>
    <cellStyle name="0_organogram 4 3 4 2" xfId="22159" xr:uid="{00000000-0005-0000-0000-00007F560000}"/>
    <cellStyle name="0_organogram 4 3 4 2 2" xfId="22160" xr:uid="{00000000-0005-0000-0000-000080560000}"/>
    <cellStyle name="0_organogram 4 3 4 3" xfId="22161" xr:uid="{00000000-0005-0000-0000-000081560000}"/>
    <cellStyle name="0_organogram 4 3 4 3 2" xfId="22162" xr:uid="{00000000-0005-0000-0000-000082560000}"/>
    <cellStyle name="0_organogram 4 3 4 4" xfId="22163" xr:uid="{00000000-0005-0000-0000-000083560000}"/>
    <cellStyle name="0_organogram 4 3 5" xfId="22164" xr:uid="{00000000-0005-0000-0000-000084560000}"/>
    <cellStyle name="0_organogram 4 3 5 2" xfId="22165" xr:uid="{00000000-0005-0000-0000-000085560000}"/>
    <cellStyle name="0_organogram 4 3 5 2 2" xfId="22166" xr:uid="{00000000-0005-0000-0000-000086560000}"/>
    <cellStyle name="0_organogram 4 3 5 3" xfId="22167" xr:uid="{00000000-0005-0000-0000-000087560000}"/>
    <cellStyle name="0_organogram 4 3 5 3 2" xfId="22168" xr:uid="{00000000-0005-0000-0000-000088560000}"/>
    <cellStyle name="0_organogram 4 3 5 4" xfId="22169" xr:uid="{00000000-0005-0000-0000-000089560000}"/>
    <cellStyle name="0_organogram 4 3 6" xfId="22170" xr:uid="{00000000-0005-0000-0000-00008A560000}"/>
    <cellStyle name="0_organogram 4 3 6 2" xfId="22171" xr:uid="{00000000-0005-0000-0000-00008B560000}"/>
    <cellStyle name="0_organogram 4 3 7" xfId="22172" xr:uid="{00000000-0005-0000-0000-00008C560000}"/>
    <cellStyle name="0_organogram 4 3 7 2" xfId="22173" xr:uid="{00000000-0005-0000-0000-00008D560000}"/>
    <cellStyle name="0_organogram 4 3 8" xfId="22174" xr:uid="{00000000-0005-0000-0000-00008E560000}"/>
    <cellStyle name="0_organogram 4 4" xfId="22175" xr:uid="{00000000-0005-0000-0000-00008F560000}"/>
    <cellStyle name="0_organogram 4 4 2" xfId="22176" xr:uid="{00000000-0005-0000-0000-000090560000}"/>
    <cellStyle name="0_organogram 4 4 2 2" xfId="22177" xr:uid="{00000000-0005-0000-0000-000091560000}"/>
    <cellStyle name="0_organogram 4 4 2 2 2" xfId="22178" xr:uid="{00000000-0005-0000-0000-000092560000}"/>
    <cellStyle name="0_organogram 4 4 2 2 2 2" xfId="22179" xr:uid="{00000000-0005-0000-0000-000093560000}"/>
    <cellStyle name="0_organogram 4 4 2 2 3" xfId="22180" xr:uid="{00000000-0005-0000-0000-000094560000}"/>
    <cellStyle name="0_organogram 4 4 2 2 3 2" xfId="22181" xr:uid="{00000000-0005-0000-0000-000095560000}"/>
    <cellStyle name="0_organogram 4 4 2 2 4" xfId="22182" xr:uid="{00000000-0005-0000-0000-000096560000}"/>
    <cellStyle name="0_organogram 4 4 2 3" xfId="22183" xr:uid="{00000000-0005-0000-0000-000097560000}"/>
    <cellStyle name="0_organogram 4 4 2 3 2" xfId="22184" xr:uid="{00000000-0005-0000-0000-000098560000}"/>
    <cellStyle name="0_organogram 4 4 2 3 2 2" xfId="22185" xr:uid="{00000000-0005-0000-0000-000099560000}"/>
    <cellStyle name="0_organogram 4 4 2 3 3" xfId="22186" xr:uid="{00000000-0005-0000-0000-00009A560000}"/>
    <cellStyle name="0_organogram 4 4 2 3 3 2" xfId="22187" xr:uid="{00000000-0005-0000-0000-00009B560000}"/>
    <cellStyle name="0_organogram 4 4 2 3 4" xfId="22188" xr:uid="{00000000-0005-0000-0000-00009C560000}"/>
    <cellStyle name="0_organogram 4 4 2 4" xfId="22189" xr:uid="{00000000-0005-0000-0000-00009D560000}"/>
    <cellStyle name="0_organogram 4 4 2 4 2" xfId="22190" xr:uid="{00000000-0005-0000-0000-00009E560000}"/>
    <cellStyle name="0_organogram 4 4 2 5" xfId="22191" xr:uid="{00000000-0005-0000-0000-00009F560000}"/>
    <cellStyle name="0_organogram 4 4 2 5 2" xfId="22192" xr:uid="{00000000-0005-0000-0000-0000A0560000}"/>
    <cellStyle name="0_organogram 4 4 2 6" xfId="22193" xr:uid="{00000000-0005-0000-0000-0000A1560000}"/>
    <cellStyle name="0_organogram 4 4 3" xfId="22194" xr:uid="{00000000-0005-0000-0000-0000A2560000}"/>
    <cellStyle name="0_organogram 4 4 3 2" xfId="22195" xr:uid="{00000000-0005-0000-0000-0000A3560000}"/>
    <cellStyle name="0_organogram 4 4 3 2 2" xfId="22196" xr:uid="{00000000-0005-0000-0000-0000A4560000}"/>
    <cellStyle name="0_organogram 4 4 3 3" xfId="22197" xr:uid="{00000000-0005-0000-0000-0000A5560000}"/>
    <cellStyle name="0_organogram 4 4 3 3 2" xfId="22198" xr:uid="{00000000-0005-0000-0000-0000A6560000}"/>
    <cellStyle name="0_organogram 4 4 3 4" xfId="22199" xr:uid="{00000000-0005-0000-0000-0000A7560000}"/>
    <cellStyle name="0_organogram 4 4 4" xfId="22200" xr:uid="{00000000-0005-0000-0000-0000A8560000}"/>
    <cellStyle name="0_organogram 4 4 4 2" xfId="22201" xr:uid="{00000000-0005-0000-0000-0000A9560000}"/>
    <cellStyle name="0_organogram 4 4 4 2 2" xfId="22202" xr:uid="{00000000-0005-0000-0000-0000AA560000}"/>
    <cellStyle name="0_organogram 4 4 4 3" xfId="22203" xr:uid="{00000000-0005-0000-0000-0000AB560000}"/>
    <cellStyle name="0_organogram 4 4 4 3 2" xfId="22204" xr:uid="{00000000-0005-0000-0000-0000AC560000}"/>
    <cellStyle name="0_organogram 4 4 4 4" xfId="22205" xr:uid="{00000000-0005-0000-0000-0000AD560000}"/>
    <cellStyle name="0_organogram 4 4 5" xfId="22206" xr:uid="{00000000-0005-0000-0000-0000AE560000}"/>
    <cellStyle name="0_organogram 4 4 5 2" xfId="22207" xr:uid="{00000000-0005-0000-0000-0000AF560000}"/>
    <cellStyle name="0_organogram 4 4 5 2 2" xfId="22208" xr:uid="{00000000-0005-0000-0000-0000B0560000}"/>
    <cellStyle name="0_organogram 4 4 5 3" xfId="22209" xr:uid="{00000000-0005-0000-0000-0000B1560000}"/>
    <cellStyle name="0_organogram 4 4 5 3 2" xfId="22210" xr:uid="{00000000-0005-0000-0000-0000B2560000}"/>
    <cellStyle name="0_organogram 4 4 5 4" xfId="22211" xr:uid="{00000000-0005-0000-0000-0000B3560000}"/>
    <cellStyle name="0_organogram 4 4 6" xfId="22212" xr:uid="{00000000-0005-0000-0000-0000B4560000}"/>
    <cellStyle name="0_organogram 4 4 6 2" xfId="22213" xr:uid="{00000000-0005-0000-0000-0000B5560000}"/>
    <cellStyle name="0_organogram 4 4 7" xfId="22214" xr:uid="{00000000-0005-0000-0000-0000B6560000}"/>
    <cellStyle name="0_organogram 4 4 7 2" xfId="22215" xr:uid="{00000000-0005-0000-0000-0000B7560000}"/>
    <cellStyle name="0_organogram 4 4 8" xfId="22216" xr:uid="{00000000-0005-0000-0000-0000B8560000}"/>
    <cellStyle name="0_organogram 4 5" xfId="22217" xr:uid="{00000000-0005-0000-0000-0000B9560000}"/>
    <cellStyle name="0_organogram 4 5 2" xfId="22218" xr:uid="{00000000-0005-0000-0000-0000BA560000}"/>
    <cellStyle name="0_organogram 4 5 2 2" xfId="22219" xr:uid="{00000000-0005-0000-0000-0000BB560000}"/>
    <cellStyle name="0_organogram 4 5 2 2 2" xfId="22220" xr:uid="{00000000-0005-0000-0000-0000BC560000}"/>
    <cellStyle name="0_organogram 4 5 2 2 2 2" xfId="22221" xr:uid="{00000000-0005-0000-0000-0000BD560000}"/>
    <cellStyle name="0_organogram 4 5 2 2 3" xfId="22222" xr:uid="{00000000-0005-0000-0000-0000BE560000}"/>
    <cellStyle name="0_organogram 4 5 2 2 3 2" xfId="22223" xr:uid="{00000000-0005-0000-0000-0000BF560000}"/>
    <cellStyle name="0_organogram 4 5 2 2 4" xfId="22224" xr:uid="{00000000-0005-0000-0000-0000C0560000}"/>
    <cellStyle name="0_organogram 4 5 2 3" xfId="22225" xr:uid="{00000000-0005-0000-0000-0000C1560000}"/>
    <cellStyle name="0_organogram 4 5 2 3 2" xfId="22226" xr:uid="{00000000-0005-0000-0000-0000C2560000}"/>
    <cellStyle name="0_organogram 4 5 2 3 2 2" xfId="22227" xr:uid="{00000000-0005-0000-0000-0000C3560000}"/>
    <cellStyle name="0_organogram 4 5 2 3 3" xfId="22228" xr:uid="{00000000-0005-0000-0000-0000C4560000}"/>
    <cellStyle name="0_organogram 4 5 2 3 3 2" xfId="22229" xr:uid="{00000000-0005-0000-0000-0000C5560000}"/>
    <cellStyle name="0_organogram 4 5 2 3 4" xfId="22230" xr:uid="{00000000-0005-0000-0000-0000C6560000}"/>
    <cellStyle name="0_organogram 4 5 2 4" xfId="22231" xr:uid="{00000000-0005-0000-0000-0000C7560000}"/>
    <cellStyle name="0_organogram 4 5 2 4 2" xfId="22232" xr:uid="{00000000-0005-0000-0000-0000C8560000}"/>
    <cellStyle name="0_organogram 4 5 2 5" xfId="22233" xr:uid="{00000000-0005-0000-0000-0000C9560000}"/>
    <cellStyle name="0_organogram 4 5 2 5 2" xfId="22234" xr:uid="{00000000-0005-0000-0000-0000CA560000}"/>
    <cellStyle name="0_organogram 4 5 2 6" xfId="22235" xr:uid="{00000000-0005-0000-0000-0000CB560000}"/>
    <cellStyle name="0_organogram 4 5 3" xfId="22236" xr:uid="{00000000-0005-0000-0000-0000CC560000}"/>
    <cellStyle name="0_organogram 4 5 3 2" xfId="22237" xr:uid="{00000000-0005-0000-0000-0000CD560000}"/>
    <cellStyle name="0_organogram 4 5 3 2 2" xfId="22238" xr:uid="{00000000-0005-0000-0000-0000CE560000}"/>
    <cellStyle name="0_organogram 4 5 3 3" xfId="22239" xr:uid="{00000000-0005-0000-0000-0000CF560000}"/>
    <cellStyle name="0_organogram 4 5 3 3 2" xfId="22240" xr:uid="{00000000-0005-0000-0000-0000D0560000}"/>
    <cellStyle name="0_organogram 4 5 3 4" xfId="22241" xr:uid="{00000000-0005-0000-0000-0000D1560000}"/>
    <cellStyle name="0_organogram 4 5 4" xfId="22242" xr:uid="{00000000-0005-0000-0000-0000D2560000}"/>
    <cellStyle name="0_organogram 4 5 4 2" xfId="22243" xr:uid="{00000000-0005-0000-0000-0000D3560000}"/>
    <cellStyle name="0_organogram 4 5 4 2 2" xfId="22244" xr:uid="{00000000-0005-0000-0000-0000D4560000}"/>
    <cellStyle name="0_organogram 4 5 4 3" xfId="22245" xr:uid="{00000000-0005-0000-0000-0000D5560000}"/>
    <cellStyle name="0_organogram 4 5 4 3 2" xfId="22246" xr:uid="{00000000-0005-0000-0000-0000D6560000}"/>
    <cellStyle name="0_organogram 4 5 4 4" xfId="22247" xr:uid="{00000000-0005-0000-0000-0000D7560000}"/>
    <cellStyle name="0_organogram 4 5 5" xfId="22248" xr:uid="{00000000-0005-0000-0000-0000D8560000}"/>
    <cellStyle name="0_organogram 4 5 5 2" xfId="22249" xr:uid="{00000000-0005-0000-0000-0000D9560000}"/>
    <cellStyle name="0_organogram 4 5 5 2 2" xfId="22250" xr:uid="{00000000-0005-0000-0000-0000DA560000}"/>
    <cellStyle name="0_organogram 4 5 5 3" xfId="22251" xr:uid="{00000000-0005-0000-0000-0000DB560000}"/>
    <cellStyle name="0_organogram 4 5 5 3 2" xfId="22252" xr:uid="{00000000-0005-0000-0000-0000DC560000}"/>
    <cellStyle name="0_organogram 4 5 5 4" xfId="22253" xr:uid="{00000000-0005-0000-0000-0000DD560000}"/>
    <cellStyle name="0_organogram 4 5 6" xfId="22254" xr:uid="{00000000-0005-0000-0000-0000DE560000}"/>
    <cellStyle name="0_organogram 4 5 6 2" xfId="22255" xr:uid="{00000000-0005-0000-0000-0000DF560000}"/>
    <cellStyle name="0_organogram 4 5 7" xfId="22256" xr:uid="{00000000-0005-0000-0000-0000E0560000}"/>
    <cellStyle name="0_organogram 4 5 7 2" xfId="22257" xr:uid="{00000000-0005-0000-0000-0000E1560000}"/>
    <cellStyle name="0_organogram 4 5 8" xfId="22258" xr:uid="{00000000-0005-0000-0000-0000E2560000}"/>
    <cellStyle name="0_organogram 4 6" xfId="22259" xr:uid="{00000000-0005-0000-0000-0000E3560000}"/>
    <cellStyle name="0_organogram 4 6 2" xfId="22260" xr:uid="{00000000-0005-0000-0000-0000E4560000}"/>
    <cellStyle name="0_organogram 4 6 2 2" xfId="22261" xr:uid="{00000000-0005-0000-0000-0000E5560000}"/>
    <cellStyle name="0_organogram 4 6 2 2 2" xfId="22262" xr:uid="{00000000-0005-0000-0000-0000E6560000}"/>
    <cellStyle name="0_organogram 4 6 2 2 2 2" xfId="22263" xr:uid="{00000000-0005-0000-0000-0000E7560000}"/>
    <cellStyle name="0_organogram 4 6 2 2 3" xfId="22264" xr:uid="{00000000-0005-0000-0000-0000E8560000}"/>
    <cellStyle name="0_organogram 4 6 2 2 3 2" xfId="22265" xr:uid="{00000000-0005-0000-0000-0000E9560000}"/>
    <cellStyle name="0_organogram 4 6 2 2 4" xfId="22266" xr:uid="{00000000-0005-0000-0000-0000EA560000}"/>
    <cellStyle name="0_organogram 4 6 2 3" xfId="22267" xr:uid="{00000000-0005-0000-0000-0000EB560000}"/>
    <cellStyle name="0_organogram 4 6 2 3 2" xfId="22268" xr:uid="{00000000-0005-0000-0000-0000EC560000}"/>
    <cellStyle name="0_organogram 4 6 2 3 2 2" xfId="22269" xr:uid="{00000000-0005-0000-0000-0000ED560000}"/>
    <cellStyle name="0_organogram 4 6 2 3 3" xfId="22270" xr:uid="{00000000-0005-0000-0000-0000EE560000}"/>
    <cellStyle name="0_organogram 4 6 2 3 3 2" xfId="22271" xr:uid="{00000000-0005-0000-0000-0000EF560000}"/>
    <cellStyle name="0_organogram 4 6 2 3 4" xfId="22272" xr:uid="{00000000-0005-0000-0000-0000F0560000}"/>
    <cellStyle name="0_organogram 4 6 2 4" xfId="22273" xr:uid="{00000000-0005-0000-0000-0000F1560000}"/>
    <cellStyle name="0_organogram 4 6 2 4 2" xfId="22274" xr:uid="{00000000-0005-0000-0000-0000F2560000}"/>
    <cellStyle name="0_organogram 4 6 2 5" xfId="22275" xr:uid="{00000000-0005-0000-0000-0000F3560000}"/>
    <cellStyle name="0_organogram 4 6 2 5 2" xfId="22276" xr:uid="{00000000-0005-0000-0000-0000F4560000}"/>
    <cellStyle name="0_organogram 4 6 2 6" xfId="22277" xr:uid="{00000000-0005-0000-0000-0000F5560000}"/>
    <cellStyle name="0_organogram 4 6 3" xfId="22278" xr:uid="{00000000-0005-0000-0000-0000F6560000}"/>
    <cellStyle name="0_organogram 4 6 3 2" xfId="22279" xr:uid="{00000000-0005-0000-0000-0000F7560000}"/>
    <cellStyle name="0_organogram 4 6 3 2 2" xfId="22280" xr:uid="{00000000-0005-0000-0000-0000F8560000}"/>
    <cellStyle name="0_organogram 4 6 3 3" xfId="22281" xr:uid="{00000000-0005-0000-0000-0000F9560000}"/>
    <cellStyle name="0_organogram 4 6 3 3 2" xfId="22282" xr:uid="{00000000-0005-0000-0000-0000FA560000}"/>
    <cellStyle name="0_organogram 4 6 3 4" xfId="22283" xr:uid="{00000000-0005-0000-0000-0000FB560000}"/>
    <cellStyle name="0_organogram 4 6 4" xfId="22284" xr:uid="{00000000-0005-0000-0000-0000FC560000}"/>
    <cellStyle name="0_organogram 4 6 4 2" xfId="22285" xr:uid="{00000000-0005-0000-0000-0000FD560000}"/>
    <cellStyle name="0_organogram 4 6 4 2 2" xfId="22286" xr:uid="{00000000-0005-0000-0000-0000FE560000}"/>
    <cellStyle name="0_organogram 4 6 4 3" xfId="22287" xr:uid="{00000000-0005-0000-0000-0000FF560000}"/>
    <cellStyle name="0_organogram 4 6 4 3 2" xfId="22288" xr:uid="{00000000-0005-0000-0000-000000570000}"/>
    <cellStyle name="0_organogram 4 6 4 4" xfId="22289" xr:uid="{00000000-0005-0000-0000-000001570000}"/>
    <cellStyle name="0_organogram 4 6 5" xfId="22290" xr:uid="{00000000-0005-0000-0000-000002570000}"/>
    <cellStyle name="0_organogram 4 6 5 2" xfId="22291" xr:uid="{00000000-0005-0000-0000-000003570000}"/>
    <cellStyle name="0_organogram 4 6 5 2 2" xfId="22292" xr:uid="{00000000-0005-0000-0000-000004570000}"/>
    <cellStyle name="0_organogram 4 6 5 3" xfId="22293" xr:uid="{00000000-0005-0000-0000-000005570000}"/>
    <cellStyle name="0_organogram 4 6 5 3 2" xfId="22294" xr:uid="{00000000-0005-0000-0000-000006570000}"/>
    <cellStyle name="0_organogram 4 6 5 4" xfId="22295" xr:uid="{00000000-0005-0000-0000-000007570000}"/>
    <cellStyle name="0_organogram 4 6 6" xfId="22296" xr:uid="{00000000-0005-0000-0000-000008570000}"/>
    <cellStyle name="0_organogram 4 6 6 2" xfId="22297" xr:uid="{00000000-0005-0000-0000-000009570000}"/>
    <cellStyle name="0_organogram 4 6 7" xfId="22298" xr:uid="{00000000-0005-0000-0000-00000A570000}"/>
    <cellStyle name="0_organogram 4 6 7 2" xfId="22299" xr:uid="{00000000-0005-0000-0000-00000B570000}"/>
    <cellStyle name="0_organogram 4 6 8" xfId="22300" xr:uid="{00000000-0005-0000-0000-00000C570000}"/>
    <cellStyle name="0_organogram 4 7" xfId="22301" xr:uid="{00000000-0005-0000-0000-00000D570000}"/>
    <cellStyle name="0_organogram 4 7 2" xfId="22302" xr:uid="{00000000-0005-0000-0000-00000E570000}"/>
    <cellStyle name="0_organogram 4 7 2 2" xfId="22303" xr:uid="{00000000-0005-0000-0000-00000F570000}"/>
    <cellStyle name="0_organogram 4 7 2 2 2" xfId="22304" xr:uid="{00000000-0005-0000-0000-000010570000}"/>
    <cellStyle name="0_organogram 4 7 2 3" xfId="22305" xr:uid="{00000000-0005-0000-0000-000011570000}"/>
    <cellStyle name="0_organogram 4 7 2 3 2" xfId="22306" xr:uid="{00000000-0005-0000-0000-000012570000}"/>
    <cellStyle name="0_organogram 4 7 2 4" xfId="22307" xr:uid="{00000000-0005-0000-0000-000013570000}"/>
    <cellStyle name="0_organogram 4 7 3" xfId="22308" xr:uid="{00000000-0005-0000-0000-000014570000}"/>
    <cellStyle name="0_organogram 4 7 3 2" xfId="22309" xr:uid="{00000000-0005-0000-0000-000015570000}"/>
    <cellStyle name="0_organogram 4 7 3 2 2" xfId="22310" xr:uid="{00000000-0005-0000-0000-000016570000}"/>
    <cellStyle name="0_organogram 4 7 3 3" xfId="22311" xr:uid="{00000000-0005-0000-0000-000017570000}"/>
    <cellStyle name="0_organogram 4 7 3 3 2" xfId="22312" xr:uid="{00000000-0005-0000-0000-000018570000}"/>
    <cellStyle name="0_organogram 4 7 3 4" xfId="22313" xr:uid="{00000000-0005-0000-0000-000019570000}"/>
    <cellStyle name="0_organogram 4 7 4" xfId="22314" xr:uid="{00000000-0005-0000-0000-00001A570000}"/>
    <cellStyle name="0_organogram 4 7 4 2" xfId="22315" xr:uid="{00000000-0005-0000-0000-00001B570000}"/>
    <cellStyle name="0_organogram 4 7 5" xfId="22316" xr:uid="{00000000-0005-0000-0000-00001C570000}"/>
    <cellStyle name="0_organogram 4 7 5 2" xfId="22317" xr:uid="{00000000-0005-0000-0000-00001D570000}"/>
    <cellStyle name="0_organogram 4 7 6" xfId="22318" xr:uid="{00000000-0005-0000-0000-00001E570000}"/>
    <cellStyle name="0_organogram 4 8" xfId="22319" xr:uid="{00000000-0005-0000-0000-00001F570000}"/>
    <cellStyle name="0_organogram 4 8 2" xfId="22320" xr:uid="{00000000-0005-0000-0000-000020570000}"/>
    <cellStyle name="0_organogram 4 8 2 2" xfId="22321" xr:uid="{00000000-0005-0000-0000-000021570000}"/>
    <cellStyle name="0_organogram 4 8 3" xfId="22322" xr:uid="{00000000-0005-0000-0000-000022570000}"/>
    <cellStyle name="0_organogram 4 8 3 2" xfId="22323" xr:uid="{00000000-0005-0000-0000-000023570000}"/>
    <cellStyle name="0_organogram 4 8 4" xfId="22324" xr:uid="{00000000-0005-0000-0000-000024570000}"/>
    <cellStyle name="0_organogram 4 9" xfId="22325" xr:uid="{00000000-0005-0000-0000-000025570000}"/>
    <cellStyle name="0_organogram 4 9 2" xfId="22326" xr:uid="{00000000-0005-0000-0000-000026570000}"/>
    <cellStyle name="0_organogram 4 9 2 2" xfId="22327" xr:uid="{00000000-0005-0000-0000-000027570000}"/>
    <cellStyle name="0_organogram 4 9 3" xfId="22328" xr:uid="{00000000-0005-0000-0000-000028570000}"/>
    <cellStyle name="0_organogram 4 9 3 2" xfId="22329" xr:uid="{00000000-0005-0000-0000-000029570000}"/>
    <cellStyle name="0_organogram 4 9 4" xfId="22330" xr:uid="{00000000-0005-0000-0000-00002A570000}"/>
    <cellStyle name="0_organogram 40" xfId="22331" xr:uid="{00000000-0005-0000-0000-00002B570000}"/>
    <cellStyle name="0_organogram 41" xfId="22332" xr:uid="{00000000-0005-0000-0000-00002C570000}"/>
    <cellStyle name="0_organogram 42" xfId="22333" xr:uid="{00000000-0005-0000-0000-00002D570000}"/>
    <cellStyle name="0_organogram 43" xfId="22334" xr:uid="{00000000-0005-0000-0000-00002E570000}"/>
    <cellStyle name="0_organogram 44" xfId="22335" xr:uid="{00000000-0005-0000-0000-00002F570000}"/>
    <cellStyle name="0_organogram 45" xfId="22336" xr:uid="{00000000-0005-0000-0000-000030570000}"/>
    <cellStyle name="0_organogram 46" xfId="22337" xr:uid="{00000000-0005-0000-0000-000031570000}"/>
    <cellStyle name="0_organogram 47" xfId="22338" xr:uid="{00000000-0005-0000-0000-000032570000}"/>
    <cellStyle name="0_organogram 48" xfId="22339" xr:uid="{00000000-0005-0000-0000-000033570000}"/>
    <cellStyle name="0_organogram 49" xfId="22340" xr:uid="{00000000-0005-0000-0000-000034570000}"/>
    <cellStyle name="0_organogram 5" xfId="22341" xr:uid="{00000000-0005-0000-0000-000035570000}"/>
    <cellStyle name="0_organogram 5 10" xfId="22342" xr:uid="{00000000-0005-0000-0000-000036570000}"/>
    <cellStyle name="0_organogram 5 10 2" xfId="22343" xr:uid="{00000000-0005-0000-0000-000037570000}"/>
    <cellStyle name="0_organogram 5 10 2 2" xfId="22344" xr:uid="{00000000-0005-0000-0000-000038570000}"/>
    <cellStyle name="0_organogram 5 10 3" xfId="22345" xr:uid="{00000000-0005-0000-0000-000039570000}"/>
    <cellStyle name="0_organogram 5 10 3 2" xfId="22346" xr:uid="{00000000-0005-0000-0000-00003A570000}"/>
    <cellStyle name="0_organogram 5 10 4" xfId="22347" xr:uid="{00000000-0005-0000-0000-00003B570000}"/>
    <cellStyle name="0_organogram 5 11" xfId="22348" xr:uid="{00000000-0005-0000-0000-00003C570000}"/>
    <cellStyle name="0_organogram 5 11 2" xfId="22349" xr:uid="{00000000-0005-0000-0000-00003D570000}"/>
    <cellStyle name="0_organogram 5 12" xfId="22350" xr:uid="{00000000-0005-0000-0000-00003E570000}"/>
    <cellStyle name="0_organogram 5 12 2" xfId="22351" xr:uid="{00000000-0005-0000-0000-00003F570000}"/>
    <cellStyle name="0_organogram 5 13" xfId="22352" xr:uid="{00000000-0005-0000-0000-000040570000}"/>
    <cellStyle name="0_organogram 5 14" xfId="22353" xr:uid="{00000000-0005-0000-0000-000041570000}"/>
    <cellStyle name="0_organogram 5 2" xfId="22354" xr:uid="{00000000-0005-0000-0000-000042570000}"/>
    <cellStyle name="0_organogram 5 2 2" xfId="22355" xr:uid="{00000000-0005-0000-0000-000043570000}"/>
    <cellStyle name="0_organogram 5 2 2 2" xfId="22356" xr:uid="{00000000-0005-0000-0000-000044570000}"/>
    <cellStyle name="0_organogram 5 2 2 2 2" xfId="22357" xr:uid="{00000000-0005-0000-0000-000045570000}"/>
    <cellStyle name="0_organogram 5 2 2 2 2 2" xfId="22358" xr:uid="{00000000-0005-0000-0000-000046570000}"/>
    <cellStyle name="0_organogram 5 2 2 2 3" xfId="22359" xr:uid="{00000000-0005-0000-0000-000047570000}"/>
    <cellStyle name="0_organogram 5 2 2 2 3 2" xfId="22360" xr:uid="{00000000-0005-0000-0000-000048570000}"/>
    <cellStyle name="0_organogram 5 2 2 2 4" xfId="22361" xr:uid="{00000000-0005-0000-0000-000049570000}"/>
    <cellStyle name="0_organogram 5 2 2 3" xfId="22362" xr:uid="{00000000-0005-0000-0000-00004A570000}"/>
    <cellStyle name="0_organogram 5 2 2 3 2" xfId="22363" xr:uid="{00000000-0005-0000-0000-00004B570000}"/>
    <cellStyle name="0_organogram 5 2 2 3 2 2" xfId="22364" xr:uid="{00000000-0005-0000-0000-00004C570000}"/>
    <cellStyle name="0_organogram 5 2 2 3 3" xfId="22365" xr:uid="{00000000-0005-0000-0000-00004D570000}"/>
    <cellStyle name="0_organogram 5 2 2 3 3 2" xfId="22366" xr:uid="{00000000-0005-0000-0000-00004E570000}"/>
    <cellStyle name="0_organogram 5 2 2 3 4" xfId="22367" xr:uid="{00000000-0005-0000-0000-00004F570000}"/>
    <cellStyle name="0_organogram 5 2 2 4" xfId="22368" xr:uid="{00000000-0005-0000-0000-000050570000}"/>
    <cellStyle name="0_organogram 5 2 2 4 2" xfId="22369" xr:uid="{00000000-0005-0000-0000-000051570000}"/>
    <cellStyle name="0_organogram 5 2 2 5" xfId="22370" xr:uid="{00000000-0005-0000-0000-000052570000}"/>
    <cellStyle name="0_organogram 5 2 2 5 2" xfId="22371" xr:uid="{00000000-0005-0000-0000-000053570000}"/>
    <cellStyle name="0_organogram 5 2 2 6" xfId="22372" xr:uid="{00000000-0005-0000-0000-000054570000}"/>
    <cellStyle name="0_organogram 5 2 3" xfId="22373" xr:uid="{00000000-0005-0000-0000-000055570000}"/>
    <cellStyle name="0_organogram 5 2 3 2" xfId="22374" xr:uid="{00000000-0005-0000-0000-000056570000}"/>
    <cellStyle name="0_organogram 5 2 3 2 2" xfId="22375" xr:uid="{00000000-0005-0000-0000-000057570000}"/>
    <cellStyle name="0_organogram 5 2 3 3" xfId="22376" xr:uid="{00000000-0005-0000-0000-000058570000}"/>
    <cellStyle name="0_organogram 5 2 3 3 2" xfId="22377" xr:uid="{00000000-0005-0000-0000-000059570000}"/>
    <cellStyle name="0_organogram 5 2 3 4" xfId="22378" xr:uid="{00000000-0005-0000-0000-00005A570000}"/>
    <cellStyle name="0_organogram 5 2 4" xfId="22379" xr:uid="{00000000-0005-0000-0000-00005B570000}"/>
    <cellStyle name="0_organogram 5 2 4 2" xfId="22380" xr:uid="{00000000-0005-0000-0000-00005C570000}"/>
    <cellStyle name="0_organogram 5 2 4 2 2" xfId="22381" xr:uid="{00000000-0005-0000-0000-00005D570000}"/>
    <cellStyle name="0_organogram 5 2 4 3" xfId="22382" xr:uid="{00000000-0005-0000-0000-00005E570000}"/>
    <cellStyle name="0_organogram 5 2 4 3 2" xfId="22383" xr:uid="{00000000-0005-0000-0000-00005F570000}"/>
    <cellStyle name="0_organogram 5 2 4 4" xfId="22384" xr:uid="{00000000-0005-0000-0000-000060570000}"/>
    <cellStyle name="0_organogram 5 2 5" xfId="22385" xr:uid="{00000000-0005-0000-0000-000061570000}"/>
    <cellStyle name="0_organogram 5 2 5 2" xfId="22386" xr:uid="{00000000-0005-0000-0000-000062570000}"/>
    <cellStyle name="0_organogram 5 2 5 2 2" xfId="22387" xr:uid="{00000000-0005-0000-0000-000063570000}"/>
    <cellStyle name="0_organogram 5 2 5 3" xfId="22388" xr:uid="{00000000-0005-0000-0000-000064570000}"/>
    <cellStyle name="0_organogram 5 2 5 3 2" xfId="22389" xr:uid="{00000000-0005-0000-0000-000065570000}"/>
    <cellStyle name="0_organogram 5 2 5 4" xfId="22390" xr:uid="{00000000-0005-0000-0000-000066570000}"/>
    <cellStyle name="0_organogram 5 2 6" xfId="22391" xr:uid="{00000000-0005-0000-0000-000067570000}"/>
    <cellStyle name="0_organogram 5 2 6 2" xfId="22392" xr:uid="{00000000-0005-0000-0000-000068570000}"/>
    <cellStyle name="0_organogram 5 2 7" xfId="22393" xr:uid="{00000000-0005-0000-0000-000069570000}"/>
    <cellStyle name="0_organogram 5 2 7 2" xfId="22394" xr:uid="{00000000-0005-0000-0000-00006A570000}"/>
    <cellStyle name="0_organogram 5 2 8" xfId="22395" xr:uid="{00000000-0005-0000-0000-00006B570000}"/>
    <cellStyle name="0_organogram 5 3" xfId="22396" xr:uid="{00000000-0005-0000-0000-00006C570000}"/>
    <cellStyle name="0_organogram 5 3 2" xfId="22397" xr:uid="{00000000-0005-0000-0000-00006D570000}"/>
    <cellStyle name="0_organogram 5 3 2 2" xfId="22398" xr:uid="{00000000-0005-0000-0000-00006E570000}"/>
    <cellStyle name="0_organogram 5 3 2 2 2" xfId="22399" xr:uid="{00000000-0005-0000-0000-00006F570000}"/>
    <cellStyle name="0_organogram 5 3 2 2 2 2" xfId="22400" xr:uid="{00000000-0005-0000-0000-000070570000}"/>
    <cellStyle name="0_organogram 5 3 2 2 3" xfId="22401" xr:uid="{00000000-0005-0000-0000-000071570000}"/>
    <cellStyle name="0_organogram 5 3 2 2 3 2" xfId="22402" xr:uid="{00000000-0005-0000-0000-000072570000}"/>
    <cellStyle name="0_organogram 5 3 2 2 4" xfId="22403" xr:uid="{00000000-0005-0000-0000-000073570000}"/>
    <cellStyle name="0_organogram 5 3 2 3" xfId="22404" xr:uid="{00000000-0005-0000-0000-000074570000}"/>
    <cellStyle name="0_organogram 5 3 2 3 2" xfId="22405" xr:uid="{00000000-0005-0000-0000-000075570000}"/>
    <cellStyle name="0_organogram 5 3 2 3 2 2" xfId="22406" xr:uid="{00000000-0005-0000-0000-000076570000}"/>
    <cellStyle name="0_organogram 5 3 2 3 3" xfId="22407" xr:uid="{00000000-0005-0000-0000-000077570000}"/>
    <cellStyle name="0_organogram 5 3 2 3 3 2" xfId="22408" xr:uid="{00000000-0005-0000-0000-000078570000}"/>
    <cellStyle name="0_organogram 5 3 2 3 4" xfId="22409" xr:uid="{00000000-0005-0000-0000-000079570000}"/>
    <cellStyle name="0_organogram 5 3 2 4" xfId="22410" xr:uid="{00000000-0005-0000-0000-00007A570000}"/>
    <cellStyle name="0_organogram 5 3 2 4 2" xfId="22411" xr:uid="{00000000-0005-0000-0000-00007B570000}"/>
    <cellStyle name="0_organogram 5 3 2 5" xfId="22412" xr:uid="{00000000-0005-0000-0000-00007C570000}"/>
    <cellStyle name="0_organogram 5 3 2 5 2" xfId="22413" xr:uid="{00000000-0005-0000-0000-00007D570000}"/>
    <cellStyle name="0_organogram 5 3 2 6" xfId="22414" xr:uid="{00000000-0005-0000-0000-00007E570000}"/>
    <cellStyle name="0_organogram 5 3 3" xfId="22415" xr:uid="{00000000-0005-0000-0000-00007F570000}"/>
    <cellStyle name="0_organogram 5 3 3 2" xfId="22416" xr:uid="{00000000-0005-0000-0000-000080570000}"/>
    <cellStyle name="0_organogram 5 3 3 2 2" xfId="22417" xr:uid="{00000000-0005-0000-0000-000081570000}"/>
    <cellStyle name="0_organogram 5 3 3 3" xfId="22418" xr:uid="{00000000-0005-0000-0000-000082570000}"/>
    <cellStyle name="0_organogram 5 3 3 3 2" xfId="22419" xr:uid="{00000000-0005-0000-0000-000083570000}"/>
    <cellStyle name="0_organogram 5 3 3 4" xfId="22420" xr:uid="{00000000-0005-0000-0000-000084570000}"/>
    <cellStyle name="0_organogram 5 3 4" xfId="22421" xr:uid="{00000000-0005-0000-0000-000085570000}"/>
    <cellStyle name="0_organogram 5 3 4 2" xfId="22422" xr:uid="{00000000-0005-0000-0000-000086570000}"/>
    <cellStyle name="0_organogram 5 3 4 2 2" xfId="22423" xr:uid="{00000000-0005-0000-0000-000087570000}"/>
    <cellStyle name="0_organogram 5 3 4 3" xfId="22424" xr:uid="{00000000-0005-0000-0000-000088570000}"/>
    <cellStyle name="0_organogram 5 3 4 3 2" xfId="22425" xr:uid="{00000000-0005-0000-0000-000089570000}"/>
    <cellStyle name="0_organogram 5 3 4 4" xfId="22426" xr:uid="{00000000-0005-0000-0000-00008A570000}"/>
    <cellStyle name="0_organogram 5 3 5" xfId="22427" xr:uid="{00000000-0005-0000-0000-00008B570000}"/>
    <cellStyle name="0_organogram 5 3 5 2" xfId="22428" xr:uid="{00000000-0005-0000-0000-00008C570000}"/>
    <cellStyle name="0_organogram 5 3 5 2 2" xfId="22429" xr:uid="{00000000-0005-0000-0000-00008D570000}"/>
    <cellStyle name="0_organogram 5 3 5 3" xfId="22430" xr:uid="{00000000-0005-0000-0000-00008E570000}"/>
    <cellStyle name="0_organogram 5 3 5 3 2" xfId="22431" xr:uid="{00000000-0005-0000-0000-00008F570000}"/>
    <cellStyle name="0_organogram 5 3 5 4" xfId="22432" xr:uid="{00000000-0005-0000-0000-000090570000}"/>
    <cellStyle name="0_organogram 5 3 6" xfId="22433" xr:uid="{00000000-0005-0000-0000-000091570000}"/>
    <cellStyle name="0_organogram 5 3 6 2" xfId="22434" xr:uid="{00000000-0005-0000-0000-000092570000}"/>
    <cellStyle name="0_organogram 5 3 7" xfId="22435" xr:uid="{00000000-0005-0000-0000-000093570000}"/>
    <cellStyle name="0_organogram 5 3 7 2" xfId="22436" xr:uid="{00000000-0005-0000-0000-000094570000}"/>
    <cellStyle name="0_organogram 5 3 8" xfId="22437" xr:uid="{00000000-0005-0000-0000-000095570000}"/>
    <cellStyle name="0_organogram 5 4" xfId="22438" xr:uid="{00000000-0005-0000-0000-000096570000}"/>
    <cellStyle name="0_organogram 5 4 2" xfId="22439" xr:uid="{00000000-0005-0000-0000-000097570000}"/>
    <cellStyle name="0_organogram 5 4 2 2" xfId="22440" xr:uid="{00000000-0005-0000-0000-000098570000}"/>
    <cellStyle name="0_organogram 5 4 2 2 2" xfId="22441" xr:uid="{00000000-0005-0000-0000-000099570000}"/>
    <cellStyle name="0_organogram 5 4 2 2 2 2" xfId="22442" xr:uid="{00000000-0005-0000-0000-00009A570000}"/>
    <cellStyle name="0_organogram 5 4 2 2 3" xfId="22443" xr:uid="{00000000-0005-0000-0000-00009B570000}"/>
    <cellStyle name="0_organogram 5 4 2 2 3 2" xfId="22444" xr:uid="{00000000-0005-0000-0000-00009C570000}"/>
    <cellStyle name="0_organogram 5 4 2 2 4" xfId="22445" xr:uid="{00000000-0005-0000-0000-00009D570000}"/>
    <cellStyle name="0_organogram 5 4 2 3" xfId="22446" xr:uid="{00000000-0005-0000-0000-00009E570000}"/>
    <cellStyle name="0_organogram 5 4 2 3 2" xfId="22447" xr:uid="{00000000-0005-0000-0000-00009F570000}"/>
    <cellStyle name="0_organogram 5 4 2 3 2 2" xfId="22448" xr:uid="{00000000-0005-0000-0000-0000A0570000}"/>
    <cellStyle name="0_organogram 5 4 2 3 3" xfId="22449" xr:uid="{00000000-0005-0000-0000-0000A1570000}"/>
    <cellStyle name="0_organogram 5 4 2 3 3 2" xfId="22450" xr:uid="{00000000-0005-0000-0000-0000A2570000}"/>
    <cellStyle name="0_organogram 5 4 2 3 4" xfId="22451" xr:uid="{00000000-0005-0000-0000-0000A3570000}"/>
    <cellStyle name="0_organogram 5 4 2 4" xfId="22452" xr:uid="{00000000-0005-0000-0000-0000A4570000}"/>
    <cellStyle name="0_organogram 5 4 2 4 2" xfId="22453" xr:uid="{00000000-0005-0000-0000-0000A5570000}"/>
    <cellStyle name="0_organogram 5 4 2 5" xfId="22454" xr:uid="{00000000-0005-0000-0000-0000A6570000}"/>
    <cellStyle name="0_organogram 5 4 2 5 2" xfId="22455" xr:uid="{00000000-0005-0000-0000-0000A7570000}"/>
    <cellStyle name="0_organogram 5 4 2 6" xfId="22456" xr:uid="{00000000-0005-0000-0000-0000A8570000}"/>
    <cellStyle name="0_organogram 5 4 3" xfId="22457" xr:uid="{00000000-0005-0000-0000-0000A9570000}"/>
    <cellStyle name="0_organogram 5 4 3 2" xfId="22458" xr:uid="{00000000-0005-0000-0000-0000AA570000}"/>
    <cellStyle name="0_organogram 5 4 3 2 2" xfId="22459" xr:uid="{00000000-0005-0000-0000-0000AB570000}"/>
    <cellStyle name="0_organogram 5 4 3 3" xfId="22460" xr:uid="{00000000-0005-0000-0000-0000AC570000}"/>
    <cellStyle name="0_organogram 5 4 3 3 2" xfId="22461" xr:uid="{00000000-0005-0000-0000-0000AD570000}"/>
    <cellStyle name="0_organogram 5 4 3 4" xfId="22462" xr:uid="{00000000-0005-0000-0000-0000AE570000}"/>
    <cellStyle name="0_organogram 5 4 4" xfId="22463" xr:uid="{00000000-0005-0000-0000-0000AF570000}"/>
    <cellStyle name="0_organogram 5 4 4 2" xfId="22464" xr:uid="{00000000-0005-0000-0000-0000B0570000}"/>
    <cellStyle name="0_organogram 5 4 4 2 2" xfId="22465" xr:uid="{00000000-0005-0000-0000-0000B1570000}"/>
    <cellStyle name="0_organogram 5 4 4 3" xfId="22466" xr:uid="{00000000-0005-0000-0000-0000B2570000}"/>
    <cellStyle name="0_organogram 5 4 4 3 2" xfId="22467" xr:uid="{00000000-0005-0000-0000-0000B3570000}"/>
    <cellStyle name="0_organogram 5 4 4 4" xfId="22468" xr:uid="{00000000-0005-0000-0000-0000B4570000}"/>
    <cellStyle name="0_organogram 5 4 5" xfId="22469" xr:uid="{00000000-0005-0000-0000-0000B5570000}"/>
    <cellStyle name="0_organogram 5 4 5 2" xfId="22470" xr:uid="{00000000-0005-0000-0000-0000B6570000}"/>
    <cellStyle name="0_organogram 5 4 5 2 2" xfId="22471" xr:uid="{00000000-0005-0000-0000-0000B7570000}"/>
    <cellStyle name="0_organogram 5 4 5 3" xfId="22472" xr:uid="{00000000-0005-0000-0000-0000B8570000}"/>
    <cellStyle name="0_organogram 5 4 5 3 2" xfId="22473" xr:uid="{00000000-0005-0000-0000-0000B9570000}"/>
    <cellStyle name="0_organogram 5 4 5 4" xfId="22474" xr:uid="{00000000-0005-0000-0000-0000BA570000}"/>
    <cellStyle name="0_organogram 5 4 6" xfId="22475" xr:uid="{00000000-0005-0000-0000-0000BB570000}"/>
    <cellStyle name="0_organogram 5 4 6 2" xfId="22476" xr:uid="{00000000-0005-0000-0000-0000BC570000}"/>
    <cellStyle name="0_organogram 5 4 7" xfId="22477" xr:uid="{00000000-0005-0000-0000-0000BD570000}"/>
    <cellStyle name="0_organogram 5 4 7 2" xfId="22478" xr:uid="{00000000-0005-0000-0000-0000BE570000}"/>
    <cellStyle name="0_organogram 5 4 8" xfId="22479" xr:uid="{00000000-0005-0000-0000-0000BF570000}"/>
    <cellStyle name="0_organogram 5 5" xfId="22480" xr:uid="{00000000-0005-0000-0000-0000C0570000}"/>
    <cellStyle name="0_organogram 5 5 2" xfId="22481" xr:uid="{00000000-0005-0000-0000-0000C1570000}"/>
    <cellStyle name="0_organogram 5 5 2 2" xfId="22482" xr:uid="{00000000-0005-0000-0000-0000C2570000}"/>
    <cellStyle name="0_organogram 5 5 2 2 2" xfId="22483" xr:uid="{00000000-0005-0000-0000-0000C3570000}"/>
    <cellStyle name="0_organogram 5 5 2 2 2 2" xfId="22484" xr:uid="{00000000-0005-0000-0000-0000C4570000}"/>
    <cellStyle name="0_organogram 5 5 2 2 3" xfId="22485" xr:uid="{00000000-0005-0000-0000-0000C5570000}"/>
    <cellStyle name="0_organogram 5 5 2 2 3 2" xfId="22486" xr:uid="{00000000-0005-0000-0000-0000C6570000}"/>
    <cellStyle name="0_organogram 5 5 2 2 4" xfId="22487" xr:uid="{00000000-0005-0000-0000-0000C7570000}"/>
    <cellStyle name="0_organogram 5 5 2 3" xfId="22488" xr:uid="{00000000-0005-0000-0000-0000C8570000}"/>
    <cellStyle name="0_organogram 5 5 2 3 2" xfId="22489" xr:uid="{00000000-0005-0000-0000-0000C9570000}"/>
    <cellStyle name="0_organogram 5 5 2 3 2 2" xfId="22490" xr:uid="{00000000-0005-0000-0000-0000CA570000}"/>
    <cellStyle name="0_organogram 5 5 2 3 3" xfId="22491" xr:uid="{00000000-0005-0000-0000-0000CB570000}"/>
    <cellStyle name="0_organogram 5 5 2 3 3 2" xfId="22492" xr:uid="{00000000-0005-0000-0000-0000CC570000}"/>
    <cellStyle name="0_organogram 5 5 2 3 4" xfId="22493" xr:uid="{00000000-0005-0000-0000-0000CD570000}"/>
    <cellStyle name="0_organogram 5 5 2 4" xfId="22494" xr:uid="{00000000-0005-0000-0000-0000CE570000}"/>
    <cellStyle name="0_organogram 5 5 2 4 2" xfId="22495" xr:uid="{00000000-0005-0000-0000-0000CF570000}"/>
    <cellStyle name="0_organogram 5 5 2 5" xfId="22496" xr:uid="{00000000-0005-0000-0000-0000D0570000}"/>
    <cellStyle name="0_organogram 5 5 2 5 2" xfId="22497" xr:uid="{00000000-0005-0000-0000-0000D1570000}"/>
    <cellStyle name="0_organogram 5 5 2 6" xfId="22498" xr:uid="{00000000-0005-0000-0000-0000D2570000}"/>
    <cellStyle name="0_organogram 5 5 3" xfId="22499" xr:uid="{00000000-0005-0000-0000-0000D3570000}"/>
    <cellStyle name="0_organogram 5 5 3 2" xfId="22500" xr:uid="{00000000-0005-0000-0000-0000D4570000}"/>
    <cellStyle name="0_organogram 5 5 3 2 2" xfId="22501" xr:uid="{00000000-0005-0000-0000-0000D5570000}"/>
    <cellStyle name="0_organogram 5 5 3 3" xfId="22502" xr:uid="{00000000-0005-0000-0000-0000D6570000}"/>
    <cellStyle name="0_organogram 5 5 3 3 2" xfId="22503" xr:uid="{00000000-0005-0000-0000-0000D7570000}"/>
    <cellStyle name="0_organogram 5 5 3 4" xfId="22504" xr:uid="{00000000-0005-0000-0000-0000D8570000}"/>
    <cellStyle name="0_organogram 5 5 4" xfId="22505" xr:uid="{00000000-0005-0000-0000-0000D9570000}"/>
    <cellStyle name="0_organogram 5 5 4 2" xfId="22506" xr:uid="{00000000-0005-0000-0000-0000DA570000}"/>
    <cellStyle name="0_organogram 5 5 4 2 2" xfId="22507" xr:uid="{00000000-0005-0000-0000-0000DB570000}"/>
    <cellStyle name="0_organogram 5 5 4 3" xfId="22508" xr:uid="{00000000-0005-0000-0000-0000DC570000}"/>
    <cellStyle name="0_organogram 5 5 4 3 2" xfId="22509" xr:uid="{00000000-0005-0000-0000-0000DD570000}"/>
    <cellStyle name="0_organogram 5 5 4 4" xfId="22510" xr:uid="{00000000-0005-0000-0000-0000DE570000}"/>
    <cellStyle name="0_organogram 5 5 5" xfId="22511" xr:uid="{00000000-0005-0000-0000-0000DF570000}"/>
    <cellStyle name="0_organogram 5 5 5 2" xfId="22512" xr:uid="{00000000-0005-0000-0000-0000E0570000}"/>
    <cellStyle name="0_organogram 5 5 5 2 2" xfId="22513" xr:uid="{00000000-0005-0000-0000-0000E1570000}"/>
    <cellStyle name="0_organogram 5 5 5 3" xfId="22514" xr:uid="{00000000-0005-0000-0000-0000E2570000}"/>
    <cellStyle name="0_organogram 5 5 5 3 2" xfId="22515" xr:uid="{00000000-0005-0000-0000-0000E3570000}"/>
    <cellStyle name="0_organogram 5 5 5 4" xfId="22516" xr:uid="{00000000-0005-0000-0000-0000E4570000}"/>
    <cellStyle name="0_organogram 5 5 6" xfId="22517" xr:uid="{00000000-0005-0000-0000-0000E5570000}"/>
    <cellStyle name="0_organogram 5 5 6 2" xfId="22518" xr:uid="{00000000-0005-0000-0000-0000E6570000}"/>
    <cellStyle name="0_organogram 5 5 7" xfId="22519" xr:uid="{00000000-0005-0000-0000-0000E7570000}"/>
    <cellStyle name="0_organogram 5 5 7 2" xfId="22520" xr:uid="{00000000-0005-0000-0000-0000E8570000}"/>
    <cellStyle name="0_organogram 5 5 8" xfId="22521" xr:uid="{00000000-0005-0000-0000-0000E9570000}"/>
    <cellStyle name="0_organogram 5 6" xfId="22522" xr:uid="{00000000-0005-0000-0000-0000EA570000}"/>
    <cellStyle name="0_organogram 5 6 2" xfId="22523" xr:uid="{00000000-0005-0000-0000-0000EB570000}"/>
    <cellStyle name="0_organogram 5 6 2 2" xfId="22524" xr:uid="{00000000-0005-0000-0000-0000EC570000}"/>
    <cellStyle name="0_organogram 5 6 2 2 2" xfId="22525" xr:uid="{00000000-0005-0000-0000-0000ED570000}"/>
    <cellStyle name="0_organogram 5 6 2 2 2 2" xfId="22526" xr:uid="{00000000-0005-0000-0000-0000EE570000}"/>
    <cellStyle name="0_organogram 5 6 2 2 3" xfId="22527" xr:uid="{00000000-0005-0000-0000-0000EF570000}"/>
    <cellStyle name="0_organogram 5 6 2 2 3 2" xfId="22528" xr:uid="{00000000-0005-0000-0000-0000F0570000}"/>
    <cellStyle name="0_organogram 5 6 2 2 4" xfId="22529" xr:uid="{00000000-0005-0000-0000-0000F1570000}"/>
    <cellStyle name="0_organogram 5 6 2 3" xfId="22530" xr:uid="{00000000-0005-0000-0000-0000F2570000}"/>
    <cellStyle name="0_organogram 5 6 2 3 2" xfId="22531" xr:uid="{00000000-0005-0000-0000-0000F3570000}"/>
    <cellStyle name="0_organogram 5 6 2 3 2 2" xfId="22532" xr:uid="{00000000-0005-0000-0000-0000F4570000}"/>
    <cellStyle name="0_organogram 5 6 2 3 3" xfId="22533" xr:uid="{00000000-0005-0000-0000-0000F5570000}"/>
    <cellStyle name="0_organogram 5 6 2 3 3 2" xfId="22534" xr:uid="{00000000-0005-0000-0000-0000F6570000}"/>
    <cellStyle name="0_organogram 5 6 2 3 4" xfId="22535" xr:uid="{00000000-0005-0000-0000-0000F7570000}"/>
    <cellStyle name="0_organogram 5 6 2 4" xfId="22536" xr:uid="{00000000-0005-0000-0000-0000F8570000}"/>
    <cellStyle name="0_organogram 5 6 2 4 2" xfId="22537" xr:uid="{00000000-0005-0000-0000-0000F9570000}"/>
    <cellStyle name="0_organogram 5 6 2 5" xfId="22538" xr:uid="{00000000-0005-0000-0000-0000FA570000}"/>
    <cellStyle name="0_organogram 5 6 2 5 2" xfId="22539" xr:uid="{00000000-0005-0000-0000-0000FB570000}"/>
    <cellStyle name="0_organogram 5 6 2 6" xfId="22540" xr:uid="{00000000-0005-0000-0000-0000FC570000}"/>
    <cellStyle name="0_organogram 5 6 3" xfId="22541" xr:uid="{00000000-0005-0000-0000-0000FD570000}"/>
    <cellStyle name="0_organogram 5 6 3 2" xfId="22542" xr:uid="{00000000-0005-0000-0000-0000FE570000}"/>
    <cellStyle name="0_organogram 5 6 3 2 2" xfId="22543" xr:uid="{00000000-0005-0000-0000-0000FF570000}"/>
    <cellStyle name="0_organogram 5 6 3 3" xfId="22544" xr:uid="{00000000-0005-0000-0000-000000580000}"/>
    <cellStyle name="0_organogram 5 6 3 3 2" xfId="22545" xr:uid="{00000000-0005-0000-0000-000001580000}"/>
    <cellStyle name="0_organogram 5 6 3 4" xfId="22546" xr:uid="{00000000-0005-0000-0000-000002580000}"/>
    <cellStyle name="0_organogram 5 6 4" xfId="22547" xr:uid="{00000000-0005-0000-0000-000003580000}"/>
    <cellStyle name="0_organogram 5 6 4 2" xfId="22548" xr:uid="{00000000-0005-0000-0000-000004580000}"/>
    <cellStyle name="0_organogram 5 6 4 2 2" xfId="22549" xr:uid="{00000000-0005-0000-0000-000005580000}"/>
    <cellStyle name="0_organogram 5 6 4 3" xfId="22550" xr:uid="{00000000-0005-0000-0000-000006580000}"/>
    <cellStyle name="0_organogram 5 6 4 3 2" xfId="22551" xr:uid="{00000000-0005-0000-0000-000007580000}"/>
    <cellStyle name="0_organogram 5 6 4 4" xfId="22552" xr:uid="{00000000-0005-0000-0000-000008580000}"/>
    <cellStyle name="0_organogram 5 6 5" xfId="22553" xr:uid="{00000000-0005-0000-0000-000009580000}"/>
    <cellStyle name="0_organogram 5 6 5 2" xfId="22554" xr:uid="{00000000-0005-0000-0000-00000A580000}"/>
    <cellStyle name="0_organogram 5 6 5 2 2" xfId="22555" xr:uid="{00000000-0005-0000-0000-00000B580000}"/>
    <cellStyle name="0_organogram 5 6 5 3" xfId="22556" xr:uid="{00000000-0005-0000-0000-00000C580000}"/>
    <cellStyle name="0_organogram 5 6 5 3 2" xfId="22557" xr:uid="{00000000-0005-0000-0000-00000D580000}"/>
    <cellStyle name="0_organogram 5 6 5 4" xfId="22558" xr:uid="{00000000-0005-0000-0000-00000E580000}"/>
    <cellStyle name="0_organogram 5 6 6" xfId="22559" xr:uid="{00000000-0005-0000-0000-00000F580000}"/>
    <cellStyle name="0_organogram 5 6 6 2" xfId="22560" xr:uid="{00000000-0005-0000-0000-000010580000}"/>
    <cellStyle name="0_organogram 5 6 7" xfId="22561" xr:uid="{00000000-0005-0000-0000-000011580000}"/>
    <cellStyle name="0_organogram 5 6 7 2" xfId="22562" xr:uid="{00000000-0005-0000-0000-000012580000}"/>
    <cellStyle name="0_organogram 5 6 8" xfId="22563" xr:uid="{00000000-0005-0000-0000-000013580000}"/>
    <cellStyle name="0_organogram 5 7" xfId="22564" xr:uid="{00000000-0005-0000-0000-000014580000}"/>
    <cellStyle name="0_organogram 5 7 2" xfId="22565" xr:uid="{00000000-0005-0000-0000-000015580000}"/>
    <cellStyle name="0_organogram 5 7 2 2" xfId="22566" xr:uid="{00000000-0005-0000-0000-000016580000}"/>
    <cellStyle name="0_organogram 5 7 2 2 2" xfId="22567" xr:uid="{00000000-0005-0000-0000-000017580000}"/>
    <cellStyle name="0_organogram 5 7 2 3" xfId="22568" xr:uid="{00000000-0005-0000-0000-000018580000}"/>
    <cellStyle name="0_organogram 5 7 2 3 2" xfId="22569" xr:uid="{00000000-0005-0000-0000-000019580000}"/>
    <cellStyle name="0_organogram 5 7 2 4" xfId="22570" xr:uid="{00000000-0005-0000-0000-00001A580000}"/>
    <cellStyle name="0_organogram 5 7 3" xfId="22571" xr:uid="{00000000-0005-0000-0000-00001B580000}"/>
    <cellStyle name="0_organogram 5 7 3 2" xfId="22572" xr:uid="{00000000-0005-0000-0000-00001C580000}"/>
    <cellStyle name="0_organogram 5 7 3 2 2" xfId="22573" xr:uid="{00000000-0005-0000-0000-00001D580000}"/>
    <cellStyle name="0_organogram 5 7 3 3" xfId="22574" xr:uid="{00000000-0005-0000-0000-00001E580000}"/>
    <cellStyle name="0_organogram 5 7 3 3 2" xfId="22575" xr:uid="{00000000-0005-0000-0000-00001F580000}"/>
    <cellStyle name="0_organogram 5 7 3 4" xfId="22576" xr:uid="{00000000-0005-0000-0000-000020580000}"/>
    <cellStyle name="0_organogram 5 7 4" xfId="22577" xr:uid="{00000000-0005-0000-0000-000021580000}"/>
    <cellStyle name="0_organogram 5 7 4 2" xfId="22578" xr:uid="{00000000-0005-0000-0000-000022580000}"/>
    <cellStyle name="0_organogram 5 7 5" xfId="22579" xr:uid="{00000000-0005-0000-0000-000023580000}"/>
    <cellStyle name="0_organogram 5 7 5 2" xfId="22580" xr:uid="{00000000-0005-0000-0000-000024580000}"/>
    <cellStyle name="0_organogram 5 7 6" xfId="22581" xr:uid="{00000000-0005-0000-0000-000025580000}"/>
    <cellStyle name="0_organogram 5 8" xfId="22582" xr:uid="{00000000-0005-0000-0000-000026580000}"/>
    <cellStyle name="0_organogram 5 8 2" xfId="22583" xr:uid="{00000000-0005-0000-0000-000027580000}"/>
    <cellStyle name="0_organogram 5 8 2 2" xfId="22584" xr:uid="{00000000-0005-0000-0000-000028580000}"/>
    <cellStyle name="0_organogram 5 8 3" xfId="22585" xr:uid="{00000000-0005-0000-0000-000029580000}"/>
    <cellStyle name="0_organogram 5 8 3 2" xfId="22586" xr:uid="{00000000-0005-0000-0000-00002A580000}"/>
    <cellStyle name="0_organogram 5 8 4" xfId="22587" xr:uid="{00000000-0005-0000-0000-00002B580000}"/>
    <cellStyle name="0_organogram 5 9" xfId="22588" xr:uid="{00000000-0005-0000-0000-00002C580000}"/>
    <cellStyle name="0_organogram 5 9 2" xfId="22589" xr:uid="{00000000-0005-0000-0000-00002D580000}"/>
    <cellStyle name="0_organogram 5 9 2 2" xfId="22590" xr:uid="{00000000-0005-0000-0000-00002E580000}"/>
    <cellStyle name="0_organogram 5 9 3" xfId="22591" xr:uid="{00000000-0005-0000-0000-00002F580000}"/>
    <cellStyle name="0_organogram 5 9 3 2" xfId="22592" xr:uid="{00000000-0005-0000-0000-000030580000}"/>
    <cellStyle name="0_organogram 5 9 4" xfId="22593" xr:uid="{00000000-0005-0000-0000-000031580000}"/>
    <cellStyle name="0_organogram 50" xfId="22594" xr:uid="{00000000-0005-0000-0000-000032580000}"/>
    <cellStyle name="0_organogram 51" xfId="22595" xr:uid="{00000000-0005-0000-0000-000033580000}"/>
    <cellStyle name="0_organogram 52" xfId="22596" xr:uid="{00000000-0005-0000-0000-000034580000}"/>
    <cellStyle name="0_organogram 53" xfId="22597" xr:uid="{00000000-0005-0000-0000-000035580000}"/>
    <cellStyle name="0_organogram 54" xfId="22598" xr:uid="{00000000-0005-0000-0000-000036580000}"/>
    <cellStyle name="0_organogram 55" xfId="22599" xr:uid="{00000000-0005-0000-0000-000037580000}"/>
    <cellStyle name="0_organogram 56" xfId="22600" xr:uid="{00000000-0005-0000-0000-000038580000}"/>
    <cellStyle name="0_organogram 57" xfId="22601" xr:uid="{00000000-0005-0000-0000-000039580000}"/>
    <cellStyle name="0_organogram 58" xfId="22602" xr:uid="{00000000-0005-0000-0000-00003A580000}"/>
    <cellStyle name="0_organogram 59" xfId="22603" xr:uid="{00000000-0005-0000-0000-00003B580000}"/>
    <cellStyle name="0_organogram 6" xfId="22604" xr:uid="{00000000-0005-0000-0000-00003C580000}"/>
    <cellStyle name="0_organogram 6 2" xfId="22605" xr:uid="{00000000-0005-0000-0000-00003D580000}"/>
    <cellStyle name="0_organogram 6 2 2" xfId="22606" xr:uid="{00000000-0005-0000-0000-00003E580000}"/>
    <cellStyle name="0_organogram 6 2 2 2" xfId="22607" xr:uid="{00000000-0005-0000-0000-00003F580000}"/>
    <cellStyle name="0_organogram 6 2 2 2 2" xfId="22608" xr:uid="{00000000-0005-0000-0000-000040580000}"/>
    <cellStyle name="0_organogram 6 2 2 3" xfId="22609" xr:uid="{00000000-0005-0000-0000-000041580000}"/>
    <cellStyle name="0_organogram 6 2 2 3 2" xfId="22610" xr:uid="{00000000-0005-0000-0000-000042580000}"/>
    <cellStyle name="0_organogram 6 2 2 4" xfId="22611" xr:uid="{00000000-0005-0000-0000-000043580000}"/>
    <cellStyle name="0_organogram 6 2 3" xfId="22612" xr:uid="{00000000-0005-0000-0000-000044580000}"/>
    <cellStyle name="0_organogram 6 2 3 2" xfId="22613" xr:uid="{00000000-0005-0000-0000-000045580000}"/>
    <cellStyle name="0_organogram 6 2 3 2 2" xfId="22614" xr:uid="{00000000-0005-0000-0000-000046580000}"/>
    <cellStyle name="0_organogram 6 2 3 3" xfId="22615" xr:uid="{00000000-0005-0000-0000-000047580000}"/>
    <cellStyle name="0_organogram 6 2 3 3 2" xfId="22616" xr:uid="{00000000-0005-0000-0000-000048580000}"/>
    <cellStyle name="0_organogram 6 2 3 4" xfId="22617" xr:uid="{00000000-0005-0000-0000-000049580000}"/>
    <cellStyle name="0_organogram 6 2 4" xfId="22618" xr:uid="{00000000-0005-0000-0000-00004A580000}"/>
    <cellStyle name="0_organogram 6 2 4 2" xfId="22619" xr:uid="{00000000-0005-0000-0000-00004B580000}"/>
    <cellStyle name="0_organogram 6 2 5" xfId="22620" xr:uid="{00000000-0005-0000-0000-00004C580000}"/>
    <cellStyle name="0_organogram 6 2 5 2" xfId="22621" xr:uid="{00000000-0005-0000-0000-00004D580000}"/>
    <cellStyle name="0_organogram 6 2 6" xfId="22622" xr:uid="{00000000-0005-0000-0000-00004E580000}"/>
    <cellStyle name="0_organogram 6 3" xfId="22623" xr:uid="{00000000-0005-0000-0000-00004F580000}"/>
    <cellStyle name="0_organogram 6 3 2" xfId="22624" xr:uid="{00000000-0005-0000-0000-000050580000}"/>
    <cellStyle name="0_organogram 6 3 2 2" xfId="22625" xr:uid="{00000000-0005-0000-0000-000051580000}"/>
    <cellStyle name="0_organogram 6 3 3" xfId="22626" xr:uid="{00000000-0005-0000-0000-000052580000}"/>
    <cellStyle name="0_organogram 6 3 3 2" xfId="22627" xr:uid="{00000000-0005-0000-0000-000053580000}"/>
    <cellStyle name="0_organogram 6 3 4" xfId="22628" xr:uid="{00000000-0005-0000-0000-000054580000}"/>
    <cellStyle name="0_organogram 6 4" xfId="22629" xr:uid="{00000000-0005-0000-0000-000055580000}"/>
    <cellStyle name="0_organogram 6 4 2" xfId="22630" xr:uid="{00000000-0005-0000-0000-000056580000}"/>
    <cellStyle name="0_organogram 6 4 2 2" xfId="22631" xr:uid="{00000000-0005-0000-0000-000057580000}"/>
    <cellStyle name="0_organogram 6 4 3" xfId="22632" xr:uid="{00000000-0005-0000-0000-000058580000}"/>
    <cellStyle name="0_organogram 6 4 3 2" xfId="22633" xr:uid="{00000000-0005-0000-0000-000059580000}"/>
    <cellStyle name="0_organogram 6 4 4" xfId="22634" xr:uid="{00000000-0005-0000-0000-00005A580000}"/>
    <cellStyle name="0_organogram 6 5" xfId="22635" xr:uid="{00000000-0005-0000-0000-00005B580000}"/>
    <cellStyle name="0_organogram 6 5 2" xfId="22636" xr:uid="{00000000-0005-0000-0000-00005C580000}"/>
    <cellStyle name="0_organogram 6 5 2 2" xfId="22637" xr:uid="{00000000-0005-0000-0000-00005D580000}"/>
    <cellStyle name="0_organogram 6 5 3" xfId="22638" xr:uid="{00000000-0005-0000-0000-00005E580000}"/>
    <cellStyle name="0_organogram 6 5 3 2" xfId="22639" xr:uid="{00000000-0005-0000-0000-00005F580000}"/>
    <cellStyle name="0_organogram 6 5 4" xfId="22640" xr:uid="{00000000-0005-0000-0000-000060580000}"/>
    <cellStyle name="0_organogram 6 6" xfId="22641" xr:uid="{00000000-0005-0000-0000-000061580000}"/>
    <cellStyle name="0_organogram 6 6 2" xfId="22642" xr:uid="{00000000-0005-0000-0000-000062580000}"/>
    <cellStyle name="0_organogram 6 7" xfId="22643" xr:uid="{00000000-0005-0000-0000-000063580000}"/>
    <cellStyle name="0_organogram 6 7 2" xfId="22644" xr:uid="{00000000-0005-0000-0000-000064580000}"/>
    <cellStyle name="0_organogram 6 8" xfId="22645" xr:uid="{00000000-0005-0000-0000-000065580000}"/>
    <cellStyle name="0_organogram 60" xfId="22646" xr:uid="{00000000-0005-0000-0000-000066580000}"/>
    <cellStyle name="0_organogram 61" xfId="22647" xr:uid="{00000000-0005-0000-0000-000067580000}"/>
    <cellStyle name="0_organogram 62" xfId="22648" xr:uid="{00000000-0005-0000-0000-000068580000}"/>
    <cellStyle name="0_organogram 63" xfId="22649" xr:uid="{00000000-0005-0000-0000-000069580000}"/>
    <cellStyle name="0_organogram 64" xfId="22650" xr:uid="{00000000-0005-0000-0000-00006A580000}"/>
    <cellStyle name="0_organogram 65" xfId="22651" xr:uid="{00000000-0005-0000-0000-00006B580000}"/>
    <cellStyle name="0_organogram 66" xfId="22652" xr:uid="{00000000-0005-0000-0000-00006C580000}"/>
    <cellStyle name="0_organogram 67" xfId="22653" xr:uid="{00000000-0005-0000-0000-00006D580000}"/>
    <cellStyle name="0_organogram 68" xfId="22654" xr:uid="{00000000-0005-0000-0000-00006E580000}"/>
    <cellStyle name="0_organogram 69" xfId="22655" xr:uid="{00000000-0005-0000-0000-00006F580000}"/>
    <cellStyle name="0_organogram 7" xfId="22656" xr:uid="{00000000-0005-0000-0000-000070580000}"/>
    <cellStyle name="0_organogram 7 2" xfId="22657" xr:uid="{00000000-0005-0000-0000-000071580000}"/>
    <cellStyle name="0_organogram 7 2 2" xfId="22658" xr:uid="{00000000-0005-0000-0000-000072580000}"/>
    <cellStyle name="0_organogram 7 2 2 2" xfId="22659" xr:uid="{00000000-0005-0000-0000-000073580000}"/>
    <cellStyle name="0_organogram 7 2 3" xfId="22660" xr:uid="{00000000-0005-0000-0000-000074580000}"/>
    <cellStyle name="0_organogram 7 2 3 2" xfId="22661" xr:uid="{00000000-0005-0000-0000-000075580000}"/>
    <cellStyle name="0_organogram 7 2 4" xfId="22662" xr:uid="{00000000-0005-0000-0000-000076580000}"/>
    <cellStyle name="0_organogram 7 3" xfId="22663" xr:uid="{00000000-0005-0000-0000-000077580000}"/>
    <cellStyle name="0_organogram 7 3 2" xfId="22664" xr:uid="{00000000-0005-0000-0000-000078580000}"/>
    <cellStyle name="0_organogram 7 3 2 2" xfId="22665" xr:uid="{00000000-0005-0000-0000-000079580000}"/>
    <cellStyle name="0_organogram 7 3 3" xfId="22666" xr:uid="{00000000-0005-0000-0000-00007A580000}"/>
    <cellStyle name="0_organogram 7 3 3 2" xfId="22667" xr:uid="{00000000-0005-0000-0000-00007B580000}"/>
    <cellStyle name="0_organogram 7 3 4" xfId="22668" xr:uid="{00000000-0005-0000-0000-00007C580000}"/>
    <cellStyle name="0_organogram 7 4" xfId="22669" xr:uid="{00000000-0005-0000-0000-00007D580000}"/>
    <cellStyle name="0_organogram 7 4 2" xfId="22670" xr:uid="{00000000-0005-0000-0000-00007E580000}"/>
    <cellStyle name="0_organogram 7 5" xfId="22671" xr:uid="{00000000-0005-0000-0000-00007F580000}"/>
    <cellStyle name="0_organogram 7 5 2" xfId="22672" xr:uid="{00000000-0005-0000-0000-000080580000}"/>
    <cellStyle name="0_organogram 7 6" xfId="22673" xr:uid="{00000000-0005-0000-0000-000081580000}"/>
    <cellStyle name="0_organogram 70" xfId="22674" xr:uid="{00000000-0005-0000-0000-000082580000}"/>
    <cellStyle name="0_organogram 71" xfId="22675" xr:uid="{00000000-0005-0000-0000-000083580000}"/>
    <cellStyle name="0_organogram 72" xfId="22676" xr:uid="{00000000-0005-0000-0000-000084580000}"/>
    <cellStyle name="0_organogram 73" xfId="22677" xr:uid="{00000000-0005-0000-0000-000085580000}"/>
    <cellStyle name="0_organogram 74" xfId="22678" xr:uid="{00000000-0005-0000-0000-000086580000}"/>
    <cellStyle name="0_organogram 75" xfId="22679" xr:uid="{00000000-0005-0000-0000-000087580000}"/>
    <cellStyle name="0_organogram 76" xfId="22680" xr:uid="{00000000-0005-0000-0000-000088580000}"/>
    <cellStyle name="0_organogram 77" xfId="22681" xr:uid="{00000000-0005-0000-0000-000089580000}"/>
    <cellStyle name="0_organogram 78" xfId="22682" xr:uid="{00000000-0005-0000-0000-00008A580000}"/>
    <cellStyle name="0_organogram 79" xfId="22683" xr:uid="{00000000-0005-0000-0000-00008B580000}"/>
    <cellStyle name="0_organogram 8" xfId="22684" xr:uid="{00000000-0005-0000-0000-00008C580000}"/>
    <cellStyle name="0_organogram 8 2" xfId="22685" xr:uid="{00000000-0005-0000-0000-00008D580000}"/>
    <cellStyle name="0_organogram 8 2 2" xfId="22686" xr:uid="{00000000-0005-0000-0000-00008E580000}"/>
    <cellStyle name="0_organogram 8 2 2 2" xfId="22687" xr:uid="{00000000-0005-0000-0000-00008F580000}"/>
    <cellStyle name="0_organogram 8 2 3" xfId="22688" xr:uid="{00000000-0005-0000-0000-000090580000}"/>
    <cellStyle name="0_organogram 8 2 3 2" xfId="22689" xr:uid="{00000000-0005-0000-0000-000091580000}"/>
    <cellStyle name="0_organogram 8 2 4" xfId="22690" xr:uid="{00000000-0005-0000-0000-000092580000}"/>
    <cellStyle name="0_organogram 8 3" xfId="22691" xr:uid="{00000000-0005-0000-0000-000093580000}"/>
    <cellStyle name="0_organogram 8 3 2" xfId="22692" xr:uid="{00000000-0005-0000-0000-000094580000}"/>
    <cellStyle name="0_organogram 8 3 2 2" xfId="22693" xr:uid="{00000000-0005-0000-0000-000095580000}"/>
    <cellStyle name="0_organogram 8 3 3" xfId="22694" xr:uid="{00000000-0005-0000-0000-000096580000}"/>
    <cellStyle name="0_organogram 8 3 3 2" xfId="22695" xr:uid="{00000000-0005-0000-0000-000097580000}"/>
    <cellStyle name="0_organogram 8 3 4" xfId="22696" xr:uid="{00000000-0005-0000-0000-000098580000}"/>
    <cellStyle name="0_organogram 8 4" xfId="22697" xr:uid="{00000000-0005-0000-0000-000099580000}"/>
    <cellStyle name="0_organogram 8 4 2" xfId="22698" xr:uid="{00000000-0005-0000-0000-00009A580000}"/>
    <cellStyle name="0_organogram 8 5" xfId="22699" xr:uid="{00000000-0005-0000-0000-00009B580000}"/>
    <cellStyle name="0_organogram 8 5 2" xfId="22700" xr:uid="{00000000-0005-0000-0000-00009C580000}"/>
    <cellStyle name="0_organogram 8 6" xfId="22701" xr:uid="{00000000-0005-0000-0000-00009D580000}"/>
    <cellStyle name="0_organogram 9" xfId="22702" xr:uid="{00000000-0005-0000-0000-00009E580000}"/>
    <cellStyle name="0_organogram 9 2" xfId="22703" xr:uid="{00000000-0005-0000-0000-00009F580000}"/>
    <cellStyle name="0_organogram 9 2 2" xfId="22704" xr:uid="{00000000-0005-0000-0000-0000A0580000}"/>
    <cellStyle name="0_organogram 9 3" xfId="22705" xr:uid="{00000000-0005-0000-0000-0000A1580000}"/>
    <cellStyle name="0_organogram 9 3 2" xfId="22706" xr:uid="{00000000-0005-0000-0000-0000A2580000}"/>
    <cellStyle name="0_organogram 9 4" xfId="22707" xr:uid="{00000000-0005-0000-0000-0000A3580000}"/>
    <cellStyle name="0_physical_curve" xfId="22708" xr:uid="{00000000-0005-0000-0000-0000A4580000}"/>
    <cellStyle name="0_physical_curve 10" xfId="22709" xr:uid="{00000000-0005-0000-0000-0000A5580000}"/>
    <cellStyle name="0_physical_curve 10 2" xfId="22710" xr:uid="{00000000-0005-0000-0000-0000A6580000}"/>
    <cellStyle name="0_physical_curve 10 2 2" xfId="22711" xr:uid="{00000000-0005-0000-0000-0000A7580000}"/>
    <cellStyle name="0_physical_curve 10 3" xfId="22712" xr:uid="{00000000-0005-0000-0000-0000A8580000}"/>
    <cellStyle name="0_physical_curve 10 3 2" xfId="22713" xr:uid="{00000000-0005-0000-0000-0000A9580000}"/>
    <cellStyle name="0_physical_curve 10 4" xfId="22714" xr:uid="{00000000-0005-0000-0000-0000AA580000}"/>
    <cellStyle name="0_physical_curve 11" xfId="22715" xr:uid="{00000000-0005-0000-0000-0000AB580000}"/>
    <cellStyle name="0_physical_curve 11 2" xfId="22716" xr:uid="{00000000-0005-0000-0000-0000AC580000}"/>
    <cellStyle name="0_physical_curve 11 2 2" xfId="22717" xr:uid="{00000000-0005-0000-0000-0000AD580000}"/>
    <cellStyle name="0_physical_curve 11 3" xfId="22718" xr:uid="{00000000-0005-0000-0000-0000AE580000}"/>
    <cellStyle name="0_physical_curve 11 3 2" xfId="22719" xr:uid="{00000000-0005-0000-0000-0000AF580000}"/>
    <cellStyle name="0_physical_curve 11 4" xfId="22720" xr:uid="{00000000-0005-0000-0000-0000B0580000}"/>
    <cellStyle name="0_physical_curve 12" xfId="22721" xr:uid="{00000000-0005-0000-0000-0000B1580000}"/>
    <cellStyle name="0_physical_curve 12 2" xfId="22722" xr:uid="{00000000-0005-0000-0000-0000B2580000}"/>
    <cellStyle name="0_physical_curve 13" xfId="22723" xr:uid="{00000000-0005-0000-0000-0000B3580000}"/>
    <cellStyle name="0_physical_curve 13 2" xfId="22724" xr:uid="{00000000-0005-0000-0000-0000B4580000}"/>
    <cellStyle name="0_physical_curve 14" xfId="22725" xr:uid="{00000000-0005-0000-0000-0000B5580000}"/>
    <cellStyle name="0_physical_curve 14 2" xfId="22726" xr:uid="{00000000-0005-0000-0000-0000B6580000}"/>
    <cellStyle name="0_physical_curve 15" xfId="22727" xr:uid="{00000000-0005-0000-0000-0000B7580000}"/>
    <cellStyle name="0_physical_curve 16" xfId="22728" xr:uid="{00000000-0005-0000-0000-0000B8580000}"/>
    <cellStyle name="0_physical_curve 17" xfId="22729" xr:uid="{00000000-0005-0000-0000-0000B9580000}"/>
    <cellStyle name="0_physical_curve 18" xfId="22730" xr:uid="{00000000-0005-0000-0000-0000BA580000}"/>
    <cellStyle name="0_physical_curve 19" xfId="22731" xr:uid="{00000000-0005-0000-0000-0000BB580000}"/>
    <cellStyle name="0_physical_curve 2" xfId="22732" xr:uid="{00000000-0005-0000-0000-0000BC580000}"/>
    <cellStyle name="0_physical_curve 2 10" xfId="22733" xr:uid="{00000000-0005-0000-0000-0000BD580000}"/>
    <cellStyle name="0_physical_curve 2 10 2" xfId="22734" xr:uid="{00000000-0005-0000-0000-0000BE580000}"/>
    <cellStyle name="0_physical_curve 2 10 2 2" xfId="22735" xr:uid="{00000000-0005-0000-0000-0000BF580000}"/>
    <cellStyle name="0_physical_curve 2 10 3" xfId="22736" xr:uid="{00000000-0005-0000-0000-0000C0580000}"/>
    <cellStyle name="0_physical_curve 2 10 3 2" xfId="22737" xr:uid="{00000000-0005-0000-0000-0000C1580000}"/>
    <cellStyle name="0_physical_curve 2 10 4" xfId="22738" xr:uid="{00000000-0005-0000-0000-0000C2580000}"/>
    <cellStyle name="0_physical_curve 2 11" xfId="22739" xr:uid="{00000000-0005-0000-0000-0000C3580000}"/>
    <cellStyle name="0_physical_curve 2 11 2" xfId="22740" xr:uid="{00000000-0005-0000-0000-0000C4580000}"/>
    <cellStyle name="0_physical_curve 2 12" xfId="22741" xr:uid="{00000000-0005-0000-0000-0000C5580000}"/>
    <cellStyle name="0_physical_curve 2 12 2" xfId="22742" xr:uid="{00000000-0005-0000-0000-0000C6580000}"/>
    <cellStyle name="0_physical_curve 2 13" xfId="22743" xr:uid="{00000000-0005-0000-0000-0000C7580000}"/>
    <cellStyle name="0_physical_curve 2 14" xfId="22744" xr:uid="{00000000-0005-0000-0000-0000C8580000}"/>
    <cellStyle name="0_physical_curve 2 2" xfId="22745" xr:uid="{00000000-0005-0000-0000-0000C9580000}"/>
    <cellStyle name="0_physical_curve 2 2 10" xfId="22746" xr:uid="{00000000-0005-0000-0000-0000CA580000}"/>
    <cellStyle name="0_physical_curve 2 2 11" xfId="22747" xr:uid="{00000000-0005-0000-0000-0000CB580000}"/>
    <cellStyle name="0_physical_curve 2 2 12" xfId="22748" xr:uid="{00000000-0005-0000-0000-0000CC580000}"/>
    <cellStyle name="0_physical_curve 2 2 13" xfId="22749" xr:uid="{00000000-0005-0000-0000-0000CD580000}"/>
    <cellStyle name="0_physical_curve 2 2 2" xfId="22750" xr:uid="{00000000-0005-0000-0000-0000CE580000}"/>
    <cellStyle name="0_physical_curve 2 2 2 10" xfId="22751" xr:uid="{00000000-0005-0000-0000-0000CF580000}"/>
    <cellStyle name="0_physical_curve 2 2 2 11" xfId="22752" xr:uid="{00000000-0005-0000-0000-0000D0580000}"/>
    <cellStyle name="0_physical_curve 2 2 2 12" xfId="22753" xr:uid="{00000000-0005-0000-0000-0000D1580000}"/>
    <cellStyle name="0_physical_curve 2 2 2 2" xfId="22754" xr:uid="{00000000-0005-0000-0000-0000D2580000}"/>
    <cellStyle name="0_physical_curve 2 2 2 2 2" xfId="22755" xr:uid="{00000000-0005-0000-0000-0000D3580000}"/>
    <cellStyle name="0_physical_curve 2 2 2 2 2 2" xfId="22756" xr:uid="{00000000-0005-0000-0000-0000D4580000}"/>
    <cellStyle name="0_physical_curve 2 2 2 2 3" xfId="22757" xr:uid="{00000000-0005-0000-0000-0000D5580000}"/>
    <cellStyle name="0_physical_curve 2 2 2 2 3 2" xfId="22758" xr:uid="{00000000-0005-0000-0000-0000D6580000}"/>
    <cellStyle name="0_physical_curve 2 2 2 2 4" xfId="22759" xr:uid="{00000000-0005-0000-0000-0000D7580000}"/>
    <cellStyle name="0_physical_curve 2 2 2 3" xfId="22760" xr:uid="{00000000-0005-0000-0000-0000D8580000}"/>
    <cellStyle name="0_physical_curve 2 2 2 3 2" xfId="22761" xr:uid="{00000000-0005-0000-0000-0000D9580000}"/>
    <cellStyle name="0_physical_curve 2 2 2 3 2 2" xfId="22762" xr:uid="{00000000-0005-0000-0000-0000DA580000}"/>
    <cellStyle name="0_physical_curve 2 2 2 3 3" xfId="22763" xr:uid="{00000000-0005-0000-0000-0000DB580000}"/>
    <cellStyle name="0_physical_curve 2 2 2 3 3 2" xfId="22764" xr:uid="{00000000-0005-0000-0000-0000DC580000}"/>
    <cellStyle name="0_physical_curve 2 2 2 3 4" xfId="22765" xr:uid="{00000000-0005-0000-0000-0000DD580000}"/>
    <cellStyle name="0_physical_curve 2 2 2 4" xfId="22766" xr:uid="{00000000-0005-0000-0000-0000DE580000}"/>
    <cellStyle name="0_physical_curve 2 2 2 4 2" xfId="22767" xr:uid="{00000000-0005-0000-0000-0000DF580000}"/>
    <cellStyle name="0_physical_curve 2 2 2 5" xfId="22768" xr:uid="{00000000-0005-0000-0000-0000E0580000}"/>
    <cellStyle name="0_physical_curve 2 2 2 5 2" xfId="22769" xr:uid="{00000000-0005-0000-0000-0000E1580000}"/>
    <cellStyle name="0_physical_curve 2 2 2 6" xfId="22770" xr:uid="{00000000-0005-0000-0000-0000E2580000}"/>
    <cellStyle name="0_physical_curve 2 2 2 7" xfId="22771" xr:uid="{00000000-0005-0000-0000-0000E3580000}"/>
    <cellStyle name="0_physical_curve 2 2 2 8" xfId="22772" xr:uid="{00000000-0005-0000-0000-0000E4580000}"/>
    <cellStyle name="0_physical_curve 2 2 2 9" xfId="22773" xr:uid="{00000000-0005-0000-0000-0000E5580000}"/>
    <cellStyle name="0_physical_curve 2 2 3" xfId="22774" xr:uid="{00000000-0005-0000-0000-0000E6580000}"/>
    <cellStyle name="0_physical_curve 2 2 3 2" xfId="22775" xr:uid="{00000000-0005-0000-0000-0000E7580000}"/>
    <cellStyle name="0_physical_curve 2 2 3 2 2" xfId="22776" xr:uid="{00000000-0005-0000-0000-0000E8580000}"/>
    <cellStyle name="0_physical_curve 2 2 3 3" xfId="22777" xr:uid="{00000000-0005-0000-0000-0000E9580000}"/>
    <cellStyle name="0_physical_curve 2 2 3 3 2" xfId="22778" xr:uid="{00000000-0005-0000-0000-0000EA580000}"/>
    <cellStyle name="0_physical_curve 2 2 3 4" xfId="22779" xr:uid="{00000000-0005-0000-0000-0000EB580000}"/>
    <cellStyle name="0_physical_curve 2 2 4" xfId="22780" xr:uid="{00000000-0005-0000-0000-0000EC580000}"/>
    <cellStyle name="0_physical_curve 2 2 4 2" xfId="22781" xr:uid="{00000000-0005-0000-0000-0000ED580000}"/>
    <cellStyle name="0_physical_curve 2 2 4 2 2" xfId="22782" xr:uid="{00000000-0005-0000-0000-0000EE580000}"/>
    <cellStyle name="0_physical_curve 2 2 4 3" xfId="22783" xr:uid="{00000000-0005-0000-0000-0000EF580000}"/>
    <cellStyle name="0_physical_curve 2 2 4 3 2" xfId="22784" xr:uid="{00000000-0005-0000-0000-0000F0580000}"/>
    <cellStyle name="0_physical_curve 2 2 4 4" xfId="22785" xr:uid="{00000000-0005-0000-0000-0000F1580000}"/>
    <cellStyle name="0_physical_curve 2 2 5" xfId="22786" xr:uid="{00000000-0005-0000-0000-0000F2580000}"/>
    <cellStyle name="0_physical_curve 2 2 5 2" xfId="22787" xr:uid="{00000000-0005-0000-0000-0000F3580000}"/>
    <cellStyle name="0_physical_curve 2 2 5 2 2" xfId="22788" xr:uid="{00000000-0005-0000-0000-0000F4580000}"/>
    <cellStyle name="0_physical_curve 2 2 5 3" xfId="22789" xr:uid="{00000000-0005-0000-0000-0000F5580000}"/>
    <cellStyle name="0_physical_curve 2 2 5 3 2" xfId="22790" xr:uid="{00000000-0005-0000-0000-0000F6580000}"/>
    <cellStyle name="0_physical_curve 2 2 5 4" xfId="22791" xr:uid="{00000000-0005-0000-0000-0000F7580000}"/>
    <cellStyle name="0_physical_curve 2 2 6" xfId="22792" xr:uid="{00000000-0005-0000-0000-0000F8580000}"/>
    <cellStyle name="0_physical_curve 2 2 6 2" xfId="22793" xr:uid="{00000000-0005-0000-0000-0000F9580000}"/>
    <cellStyle name="0_physical_curve 2 2 7" xfId="22794" xr:uid="{00000000-0005-0000-0000-0000FA580000}"/>
    <cellStyle name="0_physical_curve 2 2 7 2" xfId="22795" xr:uid="{00000000-0005-0000-0000-0000FB580000}"/>
    <cellStyle name="0_physical_curve 2 2 8" xfId="22796" xr:uid="{00000000-0005-0000-0000-0000FC580000}"/>
    <cellStyle name="0_physical_curve 2 2 9" xfId="22797" xr:uid="{00000000-0005-0000-0000-0000FD580000}"/>
    <cellStyle name="0_physical_curve 2 3" xfId="22798" xr:uid="{00000000-0005-0000-0000-0000FE580000}"/>
    <cellStyle name="0_physical_curve 2 3 10" xfId="22799" xr:uid="{00000000-0005-0000-0000-0000FF580000}"/>
    <cellStyle name="0_physical_curve 2 3 11" xfId="22800" xr:uid="{00000000-0005-0000-0000-000000590000}"/>
    <cellStyle name="0_physical_curve 2 3 12" xfId="22801" xr:uid="{00000000-0005-0000-0000-000001590000}"/>
    <cellStyle name="0_physical_curve 2 3 2" xfId="22802" xr:uid="{00000000-0005-0000-0000-000002590000}"/>
    <cellStyle name="0_physical_curve 2 3 2 2" xfId="22803" xr:uid="{00000000-0005-0000-0000-000003590000}"/>
    <cellStyle name="0_physical_curve 2 3 2 2 2" xfId="22804" xr:uid="{00000000-0005-0000-0000-000004590000}"/>
    <cellStyle name="0_physical_curve 2 3 2 2 2 2" xfId="22805" xr:uid="{00000000-0005-0000-0000-000005590000}"/>
    <cellStyle name="0_physical_curve 2 3 2 2 3" xfId="22806" xr:uid="{00000000-0005-0000-0000-000006590000}"/>
    <cellStyle name="0_physical_curve 2 3 2 2 3 2" xfId="22807" xr:uid="{00000000-0005-0000-0000-000007590000}"/>
    <cellStyle name="0_physical_curve 2 3 2 2 4" xfId="22808" xr:uid="{00000000-0005-0000-0000-000008590000}"/>
    <cellStyle name="0_physical_curve 2 3 2 3" xfId="22809" xr:uid="{00000000-0005-0000-0000-000009590000}"/>
    <cellStyle name="0_physical_curve 2 3 2 3 2" xfId="22810" xr:uid="{00000000-0005-0000-0000-00000A590000}"/>
    <cellStyle name="0_physical_curve 2 3 2 3 2 2" xfId="22811" xr:uid="{00000000-0005-0000-0000-00000B590000}"/>
    <cellStyle name="0_physical_curve 2 3 2 3 3" xfId="22812" xr:uid="{00000000-0005-0000-0000-00000C590000}"/>
    <cellStyle name="0_physical_curve 2 3 2 3 3 2" xfId="22813" xr:uid="{00000000-0005-0000-0000-00000D590000}"/>
    <cellStyle name="0_physical_curve 2 3 2 3 4" xfId="22814" xr:uid="{00000000-0005-0000-0000-00000E590000}"/>
    <cellStyle name="0_physical_curve 2 3 2 4" xfId="22815" xr:uid="{00000000-0005-0000-0000-00000F590000}"/>
    <cellStyle name="0_physical_curve 2 3 2 4 2" xfId="22816" xr:uid="{00000000-0005-0000-0000-000010590000}"/>
    <cellStyle name="0_physical_curve 2 3 2 5" xfId="22817" xr:uid="{00000000-0005-0000-0000-000011590000}"/>
    <cellStyle name="0_physical_curve 2 3 2 5 2" xfId="22818" xr:uid="{00000000-0005-0000-0000-000012590000}"/>
    <cellStyle name="0_physical_curve 2 3 2 6" xfId="22819" xr:uid="{00000000-0005-0000-0000-000013590000}"/>
    <cellStyle name="0_physical_curve 2 3 2 7" xfId="22820" xr:uid="{00000000-0005-0000-0000-000014590000}"/>
    <cellStyle name="0_physical_curve 2 3 3" xfId="22821" xr:uid="{00000000-0005-0000-0000-000015590000}"/>
    <cellStyle name="0_physical_curve 2 3 3 2" xfId="22822" xr:uid="{00000000-0005-0000-0000-000016590000}"/>
    <cellStyle name="0_physical_curve 2 3 3 2 2" xfId="22823" xr:uid="{00000000-0005-0000-0000-000017590000}"/>
    <cellStyle name="0_physical_curve 2 3 3 3" xfId="22824" xr:uid="{00000000-0005-0000-0000-000018590000}"/>
    <cellStyle name="0_physical_curve 2 3 3 3 2" xfId="22825" xr:uid="{00000000-0005-0000-0000-000019590000}"/>
    <cellStyle name="0_physical_curve 2 3 3 4" xfId="22826" xr:uid="{00000000-0005-0000-0000-00001A590000}"/>
    <cellStyle name="0_physical_curve 2 3 4" xfId="22827" xr:uid="{00000000-0005-0000-0000-00001B590000}"/>
    <cellStyle name="0_physical_curve 2 3 4 2" xfId="22828" xr:uid="{00000000-0005-0000-0000-00001C590000}"/>
    <cellStyle name="0_physical_curve 2 3 4 2 2" xfId="22829" xr:uid="{00000000-0005-0000-0000-00001D590000}"/>
    <cellStyle name="0_physical_curve 2 3 4 3" xfId="22830" xr:uid="{00000000-0005-0000-0000-00001E590000}"/>
    <cellStyle name="0_physical_curve 2 3 4 3 2" xfId="22831" xr:uid="{00000000-0005-0000-0000-00001F590000}"/>
    <cellStyle name="0_physical_curve 2 3 4 4" xfId="22832" xr:uid="{00000000-0005-0000-0000-000020590000}"/>
    <cellStyle name="0_physical_curve 2 3 5" xfId="22833" xr:uid="{00000000-0005-0000-0000-000021590000}"/>
    <cellStyle name="0_physical_curve 2 3 5 2" xfId="22834" xr:uid="{00000000-0005-0000-0000-000022590000}"/>
    <cellStyle name="0_physical_curve 2 3 5 2 2" xfId="22835" xr:uid="{00000000-0005-0000-0000-000023590000}"/>
    <cellStyle name="0_physical_curve 2 3 5 3" xfId="22836" xr:uid="{00000000-0005-0000-0000-000024590000}"/>
    <cellStyle name="0_physical_curve 2 3 5 3 2" xfId="22837" xr:uid="{00000000-0005-0000-0000-000025590000}"/>
    <cellStyle name="0_physical_curve 2 3 5 4" xfId="22838" xr:uid="{00000000-0005-0000-0000-000026590000}"/>
    <cellStyle name="0_physical_curve 2 3 6" xfId="22839" xr:uid="{00000000-0005-0000-0000-000027590000}"/>
    <cellStyle name="0_physical_curve 2 3 6 2" xfId="22840" xr:uid="{00000000-0005-0000-0000-000028590000}"/>
    <cellStyle name="0_physical_curve 2 3 7" xfId="22841" xr:uid="{00000000-0005-0000-0000-000029590000}"/>
    <cellStyle name="0_physical_curve 2 3 7 2" xfId="22842" xr:uid="{00000000-0005-0000-0000-00002A590000}"/>
    <cellStyle name="0_physical_curve 2 3 8" xfId="22843" xr:uid="{00000000-0005-0000-0000-00002B590000}"/>
    <cellStyle name="0_physical_curve 2 3 9" xfId="22844" xr:uid="{00000000-0005-0000-0000-00002C590000}"/>
    <cellStyle name="0_physical_curve 2 4" xfId="22845" xr:uid="{00000000-0005-0000-0000-00002D590000}"/>
    <cellStyle name="0_physical_curve 2 4 2" xfId="22846" xr:uid="{00000000-0005-0000-0000-00002E590000}"/>
    <cellStyle name="0_physical_curve 2 4 2 2" xfId="22847" xr:uid="{00000000-0005-0000-0000-00002F590000}"/>
    <cellStyle name="0_physical_curve 2 4 2 2 2" xfId="22848" xr:uid="{00000000-0005-0000-0000-000030590000}"/>
    <cellStyle name="0_physical_curve 2 4 2 2 2 2" xfId="22849" xr:uid="{00000000-0005-0000-0000-000031590000}"/>
    <cellStyle name="0_physical_curve 2 4 2 2 3" xfId="22850" xr:uid="{00000000-0005-0000-0000-000032590000}"/>
    <cellStyle name="0_physical_curve 2 4 2 2 3 2" xfId="22851" xr:uid="{00000000-0005-0000-0000-000033590000}"/>
    <cellStyle name="0_physical_curve 2 4 2 2 4" xfId="22852" xr:uid="{00000000-0005-0000-0000-000034590000}"/>
    <cellStyle name="0_physical_curve 2 4 2 3" xfId="22853" xr:uid="{00000000-0005-0000-0000-000035590000}"/>
    <cellStyle name="0_physical_curve 2 4 2 3 2" xfId="22854" xr:uid="{00000000-0005-0000-0000-000036590000}"/>
    <cellStyle name="0_physical_curve 2 4 2 3 2 2" xfId="22855" xr:uid="{00000000-0005-0000-0000-000037590000}"/>
    <cellStyle name="0_physical_curve 2 4 2 3 3" xfId="22856" xr:uid="{00000000-0005-0000-0000-000038590000}"/>
    <cellStyle name="0_physical_curve 2 4 2 3 3 2" xfId="22857" xr:uid="{00000000-0005-0000-0000-000039590000}"/>
    <cellStyle name="0_physical_curve 2 4 2 3 4" xfId="22858" xr:uid="{00000000-0005-0000-0000-00003A590000}"/>
    <cellStyle name="0_physical_curve 2 4 2 4" xfId="22859" xr:uid="{00000000-0005-0000-0000-00003B590000}"/>
    <cellStyle name="0_physical_curve 2 4 2 4 2" xfId="22860" xr:uid="{00000000-0005-0000-0000-00003C590000}"/>
    <cellStyle name="0_physical_curve 2 4 2 5" xfId="22861" xr:uid="{00000000-0005-0000-0000-00003D590000}"/>
    <cellStyle name="0_physical_curve 2 4 2 5 2" xfId="22862" xr:uid="{00000000-0005-0000-0000-00003E590000}"/>
    <cellStyle name="0_physical_curve 2 4 2 6" xfId="22863" xr:uid="{00000000-0005-0000-0000-00003F590000}"/>
    <cellStyle name="0_physical_curve 2 4 3" xfId="22864" xr:uid="{00000000-0005-0000-0000-000040590000}"/>
    <cellStyle name="0_physical_curve 2 4 3 2" xfId="22865" xr:uid="{00000000-0005-0000-0000-000041590000}"/>
    <cellStyle name="0_physical_curve 2 4 3 2 2" xfId="22866" xr:uid="{00000000-0005-0000-0000-000042590000}"/>
    <cellStyle name="0_physical_curve 2 4 3 3" xfId="22867" xr:uid="{00000000-0005-0000-0000-000043590000}"/>
    <cellStyle name="0_physical_curve 2 4 3 3 2" xfId="22868" xr:uid="{00000000-0005-0000-0000-000044590000}"/>
    <cellStyle name="0_physical_curve 2 4 3 4" xfId="22869" xr:uid="{00000000-0005-0000-0000-000045590000}"/>
    <cellStyle name="0_physical_curve 2 4 4" xfId="22870" xr:uid="{00000000-0005-0000-0000-000046590000}"/>
    <cellStyle name="0_physical_curve 2 4 4 2" xfId="22871" xr:uid="{00000000-0005-0000-0000-000047590000}"/>
    <cellStyle name="0_physical_curve 2 4 4 2 2" xfId="22872" xr:uid="{00000000-0005-0000-0000-000048590000}"/>
    <cellStyle name="0_physical_curve 2 4 4 3" xfId="22873" xr:uid="{00000000-0005-0000-0000-000049590000}"/>
    <cellStyle name="0_physical_curve 2 4 4 3 2" xfId="22874" xr:uid="{00000000-0005-0000-0000-00004A590000}"/>
    <cellStyle name="0_physical_curve 2 4 4 4" xfId="22875" xr:uid="{00000000-0005-0000-0000-00004B590000}"/>
    <cellStyle name="0_physical_curve 2 4 5" xfId="22876" xr:uid="{00000000-0005-0000-0000-00004C590000}"/>
    <cellStyle name="0_physical_curve 2 4 5 2" xfId="22877" xr:uid="{00000000-0005-0000-0000-00004D590000}"/>
    <cellStyle name="0_physical_curve 2 4 5 2 2" xfId="22878" xr:uid="{00000000-0005-0000-0000-00004E590000}"/>
    <cellStyle name="0_physical_curve 2 4 5 3" xfId="22879" xr:uid="{00000000-0005-0000-0000-00004F590000}"/>
    <cellStyle name="0_physical_curve 2 4 5 3 2" xfId="22880" xr:uid="{00000000-0005-0000-0000-000050590000}"/>
    <cellStyle name="0_physical_curve 2 4 5 4" xfId="22881" xr:uid="{00000000-0005-0000-0000-000051590000}"/>
    <cellStyle name="0_physical_curve 2 4 6" xfId="22882" xr:uid="{00000000-0005-0000-0000-000052590000}"/>
    <cellStyle name="0_physical_curve 2 4 6 2" xfId="22883" xr:uid="{00000000-0005-0000-0000-000053590000}"/>
    <cellStyle name="0_physical_curve 2 4 7" xfId="22884" xr:uid="{00000000-0005-0000-0000-000054590000}"/>
    <cellStyle name="0_physical_curve 2 4 7 2" xfId="22885" xr:uid="{00000000-0005-0000-0000-000055590000}"/>
    <cellStyle name="0_physical_curve 2 4 8" xfId="22886" xr:uid="{00000000-0005-0000-0000-000056590000}"/>
    <cellStyle name="0_physical_curve 2 4 9" xfId="22887" xr:uid="{00000000-0005-0000-0000-000057590000}"/>
    <cellStyle name="0_physical_curve 2 5" xfId="22888" xr:uid="{00000000-0005-0000-0000-000058590000}"/>
    <cellStyle name="0_physical_curve 2 5 2" xfId="22889" xr:uid="{00000000-0005-0000-0000-000059590000}"/>
    <cellStyle name="0_physical_curve 2 5 2 2" xfId="22890" xr:uid="{00000000-0005-0000-0000-00005A590000}"/>
    <cellStyle name="0_physical_curve 2 5 2 2 2" xfId="22891" xr:uid="{00000000-0005-0000-0000-00005B590000}"/>
    <cellStyle name="0_physical_curve 2 5 2 2 2 2" xfId="22892" xr:uid="{00000000-0005-0000-0000-00005C590000}"/>
    <cellStyle name="0_physical_curve 2 5 2 2 3" xfId="22893" xr:uid="{00000000-0005-0000-0000-00005D590000}"/>
    <cellStyle name="0_physical_curve 2 5 2 2 3 2" xfId="22894" xr:uid="{00000000-0005-0000-0000-00005E590000}"/>
    <cellStyle name="0_physical_curve 2 5 2 2 4" xfId="22895" xr:uid="{00000000-0005-0000-0000-00005F590000}"/>
    <cellStyle name="0_physical_curve 2 5 2 3" xfId="22896" xr:uid="{00000000-0005-0000-0000-000060590000}"/>
    <cellStyle name="0_physical_curve 2 5 2 3 2" xfId="22897" xr:uid="{00000000-0005-0000-0000-000061590000}"/>
    <cellStyle name="0_physical_curve 2 5 2 3 2 2" xfId="22898" xr:uid="{00000000-0005-0000-0000-000062590000}"/>
    <cellStyle name="0_physical_curve 2 5 2 3 3" xfId="22899" xr:uid="{00000000-0005-0000-0000-000063590000}"/>
    <cellStyle name="0_physical_curve 2 5 2 3 3 2" xfId="22900" xr:uid="{00000000-0005-0000-0000-000064590000}"/>
    <cellStyle name="0_physical_curve 2 5 2 3 4" xfId="22901" xr:uid="{00000000-0005-0000-0000-000065590000}"/>
    <cellStyle name="0_physical_curve 2 5 2 4" xfId="22902" xr:uid="{00000000-0005-0000-0000-000066590000}"/>
    <cellStyle name="0_physical_curve 2 5 2 4 2" xfId="22903" xr:uid="{00000000-0005-0000-0000-000067590000}"/>
    <cellStyle name="0_physical_curve 2 5 2 5" xfId="22904" xr:uid="{00000000-0005-0000-0000-000068590000}"/>
    <cellStyle name="0_physical_curve 2 5 2 5 2" xfId="22905" xr:uid="{00000000-0005-0000-0000-000069590000}"/>
    <cellStyle name="0_physical_curve 2 5 2 6" xfId="22906" xr:uid="{00000000-0005-0000-0000-00006A590000}"/>
    <cellStyle name="0_physical_curve 2 5 3" xfId="22907" xr:uid="{00000000-0005-0000-0000-00006B590000}"/>
    <cellStyle name="0_physical_curve 2 5 3 2" xfId="22908" xr:uid="{00000000-0005-0000-0000-00006C590000}"/>
    <cellStyle name="0_physical_curve 2 5 3 2 2" xfId="22909" xr:uid="{00000000-0005-0000-0000-00006D590000}"/>
    <cellStyle name="0_physical_curve 2 5 3 3" xfId="22910" xr:uid="{00000000-0005-0000-0000-00006E590000}"/>
    <cellStyle name="0_physical_curve 2 5 3 3 2" xfId="22911" xr:uid="{00000000-0005-0000-0000-00006F590000}"/>
    <cellStyle name="0_physical_curve 2 5 3 4" xfId="22912" xr:uid="{00000000-0005-0000-0000-000070590000}"/>
    <cellStyle name="0_physical_curve 2 5 4" xfId="22913" xr:uid="{00000000-0005-0000-0000-000071590000}"/>
    <cellStyle name="0_physical_curve 2 5 4 2" xfId="22914" xr:uid="{00000000-0005-0000-0000-000072590000}"/>
    <cellStyle name="0_physical_curve 2 5 4 2 2" xfId="22915" xr:uid="{00000000-0005-0000-0000-000073590000}"/>
    <cellStyle name="0_physical_curve 2 5 4 3" xfId="22916" xr:uid="{00000000-0005-0000-0000-000074590000}"/>
    <cellStyle name="0_physical_curve 2 5 4 3 2" xfId="22917" xr:uid="{00000000-0005-0000-0000-000075590000}"/>
    <cellStyle name="0_physical_curve 2 5 4 4" xfId="22918" xr:uid="{00000000-0005-0000-0000-000076590000}"/>
    <cellStyle name="0_physical_curve 2 5 5" xfId="22919" xr:uid="{00000000-0005-0000-0000-000077590000}"/>
    <cellStyle name="0_physical_curve 2 5 5 2" xfId="22920" xr:uid="{00000000-0005-0000-0000-000078590000}"/>
    <cellStyle name="0_physical_curve 2 5 5 2 2" xfId="22921" xr:uid="{00000000-0005-0000-0000-000079590000}"/>
    <cellStyle name="0_physical_curve 2 5 5 3" xfId="22922" xr:uid="{00000000-0005-0000-0000-00007A590000}"/>
    <cellStyle name="0_physical_curve 2 5 5 3 2" xfId="22923" xr:uid="{00000000-0005-0000-0000-00007B590000}"/>
    <cellStyle name="0_physical_curve 2 5 5 4" xfId="22924" xr:uid="{00000000-0005-0000-0000-00007C590000}"/>
    <cellStyle name="0_physical_curve 2 5 6" xfId="22925" xr:uid="{00000000-0005-0000-0000-00007D590000}"/>
    <cellStyle name="0_physical_curve 2 5 6 2" xfId="22926" xr:uid="{00000000-0005-0000-0000-00007E590000}"/>
    <cellStyle name="0_physical_curve 2 5 7" xfId="22927" xr:uid="{00000000-0005-0000-0000-00007F590000}"/>
    <cellStyle name="0_physical_curve 2 5 7 2" xfId="22928" xr:uid="{00000000-0005-0000-0000-000080590000}"/>
    <cellStyle name="0_physical_curve 2 5 8" xfId="22929" xr:uid="{00000000-0005-0000-0000-000081590000}"/>
    <cellStyle name="0_physical_curve 2 5 9" xfId="22930" xr:uid="{00000000-0005-0000-0000-000082590000}"/>
    <cellStyle name="0_physical_curve 2 6" xfId="22931" xr:uid="{00000000-0005-0000-0000-000083590000}"/>
    <cellStyle name="0_physical_curve 2 6 2" xfId="22932" xr:uid="{00000000-0005-0000-0000-000084590000}"/>
    <cellStyle name="0_physical_curve 2 6 2 2" xfId="22933" xr:uid="{00000000-0005-0000-0000-000085590000}"/>
    <cellStyle name="0_physical_curve 2 6 2 2 2" xfId="22934" xr:uid="{00000000-0005-0000-0000-000086590000}"/>
    <cellStyle name="0_physical_curve 2 6 2 2 2 2" xfId="22935" xr:uid="{00000000-0005-0000-0000-000087590000}"/>
    <cellStyle name="0_physical_curve 2 6 2 2 3" xfId="22936" xr:uid="{00000000-0005-0000-0000-000088590000}"/>
    <cellStyle name="0_physical_curve 2 6 2 2 3 2" xfId="22937" xr:uid="{00000000-0005-0000-0000-000089590000}"/>
    <cellStyle name="0_physical_curve 2 6 2 2 4" xfId="22938" xr:uid="{00000000-0005-0000-0000-00008A590000}"/>
    <cellStyle name="0_physical_curve 2 6 2 3" xfId="22939" xr:uid="{00000000-0005-0000-0000-00008B590000}"/>
    <cellStyle name="0_physical_curve 2 6 2 3 2" xfId="22940" xr:uid="{00000000-0005-0000-0000-00008C590000}"/>
    <cellStyle name="0_physical_curve 2 6 2 3 2 2" xfId="22941" xr:uid="{00000000-0005-0000-0000-00008D590000}"/>
    <cellStyle name="0_physical_curve 2 6 2 3 3" xfId="22942" xr:uid="{00000000-0005-0000-0000-00008E590000}"/>
    <cellStyle name="0_physical_curve 2 6 2 3 3 2" xfId="22943" xr:uid="{00000000-0005-0000-0000-00008F590000}"/>
    <cellStyle name="0_physical_curve 2 6 2 3 4" xfId="22944" xr:uid="{00000000-0005-0000-0000-000090590000}"/>
    <cellStyle name="0_physical_curve 2 6 2 4" xfId="22945" xr:uid="{00000000-0005-0000-0000-000091590000}"/>
    <cellStyle name="0_physical_curve 2 6 2 4 2" xfId="22946" xr:uid="{00000000-0005-0000-0000-000092590000}"/>
    <cellStyle name="0_physical_curve 2 6 2 5" xfId="22947" xr:uid="{00000000-0005-0000-0000-000093590000}"/>
    <cellStyle name="0_physical_curve 2 6 2 5 2" xfId="22948" xr:uid="{00000000-0005-0000-0000-000094590000}"/>
    <cellStyle name="0_physical_curve 2 6 2 6" xfId="22949" xr:uid="{00000000-0005-0000-0000-000095590000}"/>
    <cellStyle name="0_physical_curve 2 6 3" xfId="22950" xr:uid="{00000000-0005-0000-0000-000096590000}"/>
    <cellStyle name="0_physical_curve 2 6 3 2" xfId="22951" xr:uid="{00000000-0005-0000-0000-000097590000}"/>
    <cellStyle name="0_physical_curve 2 6 3 2 2" xfId="22952" xr:uid="{00000000-0005-0000-0000-000098590000}"/>
    <cellStyle name="0_physical_curve 2 6 3 3" xfId="22953" xr:uid="{00000000-0005-0000-0000-000099590000}"/>
    <cellStyle name="0_physical_curve 2 6 3 3 2" xfId="22954" xr:uid="{00000000-0005-0000-0000-00009A590000}"/>
    <cellStyle name="0_physical_curve 2 6 3 4" xfId="22955" xr:uid="{00000000-0005-0000-0000-00009B590000}"/>
    <cellStyle name="0_physical_curve 2 6 4" xfId="22956" xr:uid="{00000000-0005-0000-0000-00009C590000}"/>
    <cellStyle name="0_physical_curve 2 6 4 2" xfId="22957" xr:uid="{00000000-0005-0000-0000-00009D590000}"/>
    <cellStyle name="0_physical_curve 2 6 4 2 2" xfId="22958" xr:uid="{00000000-0005-0000-0000-00009E590000}"/>
    <cellStyle name="0_physical_curve 2 6 4 3" xfId="22959" xr:uid="{00000000-0005-0000-0000-00009F590000}"/>
    <cellStyle name="0_physical_curve 2 6 4 3 2" xfId="22960" xr:uid="{00000000-0005-0000-0000-0000A0590000}"/>
    <cellStyle name="0_physical_curve 2 6 4 4" xfId="22961" xr:uid="{00000000-0005-0000-0000-0000A1590000}"/>
    <cellStyle name="0_physical_curve 2 6 5" xfId="22962" xr:uid="{00000000-0005-0000-0000-0000A2590000}"/>
    <cellStyle name="0_physical_curve 2 6 5 2" xfId="22963" xr:uid="{00000000-0005-0000-0000-0000A3590000}"/>
    <cellStyle name="0_physical_curve 2 6 5 2 2" xfId="22964" xr:uid="{00000000-0005-0000-0000-0000A4590000}"/>
    <cellStyle name="0_physical_curve 2 6 5 3" xfId="22965" xr:uid="{00000000-0005-0000-0000-0000A5590000}"/>
    <cellStyle name="0_physical_curve 2 6 5 3 2" xfId="22966" xr:uid="{00000000-0005-0000-0000-0000A6590000}"/>
    <cellStyle name="0_physical_curve 2 6 5 4" xfId="22967" xr:uid="{00000000-0005-0000-0000-0000A7590000}"/>
    <cellStyle name="0_physical_curve 2 6 6" xfId="22968" xr:uid="{00000000-0005-0000-0000-0000A8590000}"/>
    <cellStyle name="0_physical_curve 2 6 6 2" xfId="22969" xr:uid="{00000000-0005-0000-0000-0000A9590000}"/>
    <cellStyle name="0_physical_curve 2 6 7" xfId="22970" xr:uid="{00000000-0005-0000-0000-0000AA590000}"/>
    <cellStyle name="0_physical_curve 2 6 7 2" xfId="22971" xr:uid="{00000000-0005-0000-0000-0000AB590000}"/>
    <cellStyle name="0_physical_curve 2 6 8" xfId="22972" xr:uid="{00000000-0005-0000-0000-0000AC590000}"/>
    <cellStyle name="0_physical_curve 2 7" xfId="22973" xr:uid="{00000000-0005-0000-0000-0000AD590000}"/>
    <cellStyle name="0_physical_curve 2 7 2" xfId="22974" xr:uid="{00000000-0005-0000-0000-0000AE590000}"/>
    <cellStyle name="0_physical_curve 2 7 2 2" xfId="22975" xr:uid="{00000000-0005-0000-0000-0000AF590000}"/>
    <cellStyle name="0_physical_curve 2 7 2 2 2" xfId="22976" xr:uid="{00000000-0005-0000-0000-0000B0590000}"/>
    <cellStyle name="0_physical_curve 2 7 2 3" xfId="22977" xr:uid="{00000000-0005-0000-0000-0000B1590000}"/>
    <cellStyle name="0_physical_curve 2 7 2 3 2" xfId="22978" xr:uid="{00000000-0005-0000-0000-0000B2590000}"/>
    <cellStyle name="0_physical_curve 2 7 2 4" xfId="22979" xr:uid="{00000000-0005-0000-0000-0000B3590000}"/>
    <cellStyle name="0_physical_curve 2 7 3" xfId="22980" xr:uid="{00000000-0005-0000-0000-0000B4590000}"/>
    <cellStyle name="0_physical_curve 2 7 3 2" xfId="22981" xr:uid="{00000000-0005-0000-0000-0000B5590000}"/>
    <cellStyle name="0_physical_curve 2 7 3 2 2" xfId="22982" xr:uid="{00000000-0005-0000-0000-0000B6590000}"/>
    <cellStyle name="0_physical_curve 2 7 3 3" xfId="22983" xr:uid="{00000000-0005-0000-0000-0000B7590000}"/>
    <cellStyle name="0_physical_curve 2 7 3 3 2" xfId="22984" xr:uid="{00000000-0005-0000-0000-0000B8590000}"/>
    <cellStyle name="0_physical_curve 2 7 3 4" xfId="22985" xr:uid="{00000000-0005-0000-0000-0000B9590000}"/>
    <cellStyle name="0_physical_curve 2 7 4" xfId="22986" xr:uid="{00000000-0005-0000-0000-0000BA590000}"/>
    <cellStyle name="0_physical_curve 2 7 4 2" xfId="22987" xr:uid="{00000000-0005-0000-0000-0000BB590000}"/>
    <cellStyle name="0_physical_curve 2 7 5" xfId="22988" xr:uid="{00000000-0005-0000-0000-0000BC590000}"/>
    <cellStyle name="0_physical_curve 2 7 5 2" xfId="22989" xr:uid="{00000000-0005-0000-0000-0000BD590000}"/>
    <cellStyle name="0_physical_curve 2 7 6" xfId="22990" xr:uid="{00000000-0005-0000-0000-0000BE590000}"/>
    <cellStyle name="0_physical_curve 2 8" xfId="22991" xr:uid="{00000000-0005-0000-0000-0000BF590000}"/>
    <cellStyle name="0_physical_curve 2 8 2" xfId="22992" xr:uid="{00000000-0005-0000-0000-0000C0590000}"/>
    <cellStyle name="0_physical_curve 2 8 2 2" xfId="22993" xr:uid="{00000000-0005-0000-0000-0000C1590000}"/>
    <cellStyle name="0_physical_curve 2 8 3" xfId="22994" xr:uid="{00000000-0005-0000-0000-0000C2590000}"/>
    <cellStyle name="0_physical_curve 2 8 3 2" xfId="22995" xr:uid="{00000000-0005-0000-0000-0000C3590000}"/>
    <cellStyle name="0_physical_curve 2 8 4" xfId="22996" xr:uid="{00000000-0005-0000-0000-0000C4590000}"/>
    <cellStyle name="0_physical_curve 2 9" xfId="22997" xr:uid="{00000000-0005-0000-0000-0000C5590000}"/>
    <cellStyle name="0_physical_curve 2 9 2" xfId="22998" xr:uid="{00000000-0005-0000-0000-0000C6590000}"/>
    <cellStyle name="0_physical_curve 2 9 2 2" xfId="22999" xr:uid="{00000000-0005-0000-0000-0000C7590000}"/>
    <cellStyle name="0_physical_curve 2 9 3" xfId="23000" xr:uid="{00000000-0005-0000-0000-0000C8590000}"/>
    <cellStyle name="0_physical_curve 2 9 3 2" xfId="23001" xr:uid="{00000000-0005-0000-0000-0000C9590000}"/>
    <cellStyle name="0_physical_curve 2 9 4" xfId="23002" xr:uid="{00000000-0005-0000-0000-0000CA590000}"/>
    <cellStyle name="0_physical_curve 20" xfId="23003" xr:uid="{00000000-0005-0000-0000-0000CB590000}"/>
    <cellStyle name="0_physical_curve 21" xfId="23004" xr:uid="{00000000-0005-0000-0000-0000CC590000}"/>
    <cellStyle name="0_physical_curve 22" xfId="23005" xr:uid="{00000000-0005-0000-0000-0000CD590000}"/>
    <cellStyle name="0_physical_curve 23" xfId="23006" xr:uid="{00000000-0005-0000-0000-0000CE590000}"/>
    <cellStyle name="0_physical_curve 24" xfId="23007" xr:uid="{00000000-0005-0000-0000-0000CF590000}"/>
    <cellStyle name="0_physical_curve 25" xfId="23008" xr:uid="{00000000-0005-0000-0000-0000D0590000}"/>
    <cellStyle name="0_physical_curve 26" xfId="23009" xr:uid="{00000000-0005-0000-0000-0000D1590000}"/>
    <cellStyle name="0_physical_curve 27" xfId="23010" xr:uid="{00000000-0005-0000-0000-0000D2590000}"/>
    <cellStyle name="0_physical_curve 28" xfId="23011" xr:uid="{00000000-0005-0000-0000-0000D3590000}"/>
    <cellStyle name="0_physical_curve 29" xfId="23012" xr:uid="{00000000-0005-0000-0000-0000D4590000}"/>
    <cellStyle name="0_physical_curve 3" xfId="23013" xr:uid="{00000000-0005-0000-0000-0000D5590000}"/>
    <cellStyle name="0_physical_curve 3 10" xfId="23014" xr:uid="{00000000-0005-0000-0000-0000D6590000}"/>
    <cellStyle name="0_physical_curve 3 10 2" xfId="23015" xr:uid="{00000000-0005-0000-0000-0000D7590000}"/>
    <cellStyle name="0_physical_curve 3 10 2 2" xfId="23016" xr:uid="{00000000-0005-0000-0000-0000D8590000}"/>
    <cellStyle name="0_physical_curve 3 10 3" xfId="23017" xr:uid="{00000000-0005-0000-0000-0000D9590000}"/>
    <cellStyle name="0_physical_curve 3 10 3 2" xfId="23018" xr:uid="{00000000-0005-0000-0000-0000DA590000}"/>
    <cellStyle name="0_physical_curve 3 10 4" xfId="23019" xr:uid="{00000000-0005-0000-0000-0000DB590000}"/>
    <cellStyle name="0_physical_curve 3 11" xfId="23020" xr:uid="{00000000-0005-0000-0000-0000DC590000}"/>
    <cellStyle name="0_physical_curve 3 11 2" xfId="23021" xr:uid="{00000000-0005-0000-0000-0000DD590000}"/>
    <cellStyle name="0_physical_curve 3 12" xfId="23022" xr:uid="{00000000-0005-0000-0000-0000DE590000}"/>
    <cellStyle name="0_physical_curve 3 12 2" xfId="23023" xr:uid="{00000000-0005-0000-0000-0000DF590000}"/>
    <cellStyle name="0_physical_curve 3 13" xfId="23024" xr:uid="{00000000-0005-0000-0000-0000E0590000}"/>
    <cellStyle name="0_physical_curve 3 14" xfId="23025" xr:uid="{00000000-0005-0000-0000-0000E1590000}"/>
    <cellStyle name="0_physical_curve 3 2" xfId="23026" xr:uid="{00000000-0005-0000-0000-0000E2590000}"/>
    <cellStyle name="0_physical_curve 3 2 10" xfId="23027" xr:uid="{00000000-0005-0000-0000-0000E3590000}"/>
    <cellStyle name="0_physical_curve 3 2 11" xfId="23028" xr:uid="{00000000-0005-0000-0000-0000E4590000}"/>
    <cellStyle name="0_physical_curve 3 2 12" xfId="23029" xr:uid="{00000000-0005-0000-0000-0000E5590000}"/>
    <cellStyle name="0_physical_curve 3 2 2" xfId="23030" xr:uid="{00000000-0005-0000-0000-0000E6590000}"/>
    <cellStyle name="0_physical_curve 3 2 2 2" xfId="23031" xr:uid="{00000000-0005-0000-0000-0000E7590000}"/>
    <cellStyle name="0_physical_curve 3 2 2 2 2" xfId="23032" xr:uid="{00000000-0005-0000-0000-0000E8590000}"/>
    <cellStyle name="0_physical_curve 3 2 2 2 2 2" xfId="23033" xr:uid="{00000000-0005-0000-0000-0000E9590000}"/>
    <cellStyle name="0_physical_curve 3 2 2 2 3" xfId="23034" xr:uid="{00000000-0005-0000-0000-0000EA590000}"/>
    <cellStyle name="0_physical_curve 3 2 2 2 3 2" xfId="23035" xr:uid="{00000000-0005-0000-0000-0000EB590000}"/>
    <cellStyle name="0_physical_curve 3 2 2 2 4" xfId="23036" xr:uid="{00000000-0005-0000-0000-0000EC590000}"/>
    <cellStyle name="0_physical_curve 3 2 2 3" xfId="23037" xr:uid="{00000000-0005-0000-0000-0000ED590000}"/>
    <cellStyle name="0_physical_curve 3 2 2 3 2" xfId="23038" xr:uid="{00000000-0005-0000-0000-0000EE590000}"/>
    <cellStyle name="0_physical_curve 3 2 2 3 2 2" xfId="23039" xr:uid="{00000000-0005-0000-0000-0000EF590000}"/>
    <cellStyle name="0_physical_curve 3 2 2 3 3" xfId="23040" xr:uid="{00000000-0005-0000-0000-0000F0590000}"/>
    <cellStyle name="0_physical_curve 3 2 2 3 3 2" xfId="23041" xr:uid="{00000000-0005-0000-0000-0000F1590000}"/>
    <cellStyle name="0_physical_curve 3 2 2 3 4" xfId="23042" xr:uid="{00000000-0005-0000-0000-0000F2590000}"/>
    <cellStyle name="0_physical_curve 3 2 2 4" xfId="23043" xr:uid="{00000000-0005-0000-0000-0000F3590000}"/>
    <cellStyle name="0_physical_curve 3 2 2 4 2" xfId="23044" xr:uid="{00000000-0005-0000-0000-0000F4590000}"/>
    <cellStyle name="0_physical_curve 3 2 2 5" xfId="23045" xr:uid="{00000000-0005-0000-0000-0000F5590000}"/>
    <cellStyle name="0_physical_curve 3 2 2 5 2" xfId="23046" xr:uid="{00000000-0005-0000-0000-0000F6590000}"/>
    <cellStyle name="0_physical_curve 3 2 2 6" xfId="23047" xr:uid="{00000000-0005-0000-0000-0000F7590000}"/>
    <cellStyle name="0_physical_curve 3 2 3" xfId="23048" xr:uid="{00000000-0005-0000-0000-0000F8590000}"/>
    <cellStyle name="0_physical_curve 3 2 3 2" xfId="23049" xr:uid="{00000000-0005-0000-0000-0000F9590000}"/>
    <cellStyle name="0_physical_curve 3 2 3 2 2" xfId="23050" xr:uid="{00000000-0005-0000-0000-0000FA590000}"/>
    <cellStyle name="0_physical_curve 3 2 3 3" xfId="23051" xr:uid="{00000000-0005-0000-0000-0000FB590000}"/>
    <cellStyle name="0_physical_curve 3 2 3 3 2" xfId="23052" xr:uid="{00000000-0005-0000-0000-0000FC590000}"/>
    <cellStyle name="0_physical_curve 3 2 3 4" xfId="23053" xr:uid="{00000000-0005-0000-0000-0000FD590000}"/>
    <cellStyle name="0_physical_curve 3 2 4" xfId="23054" xr:uid="{00000000-0005-0000-0000-0000FE590000}"/>
    <cellStyle name="0_physical_curve 3 2 4 2" xfId="23055" xr:uid="{00000000-0005-0000-0000-0000FF590000}"/>
    <cellStyle name="0_physical_curve 3 2 4 2 2" xfId="23056" xr:uid="{00000000-0005-0000-0000-0000005A0000}"/>
    <cellStyle name="0_physical_curve 3 2 4 3" xfId="23057" xr:uid="{00000000-0005-0000-0000-0000015A0000}"/>
    <cellStyle name="0_physical_curve 3 2 4 3 2" xfId="23058" xr:uid="{00000000-0005-0000-0000-0000025A0000}"/>
    <cellStyle name="0_physical_curve 3 2 4 4" xfId="23059" xr:uid="{00000000-0005-0000-0000-0000035A0000}"/>
    <cellStyle name="0_physical_curve 3 2 5" xfId="23060" xr:uid="{00000000-0005-0000-0000-0000045A0000}"/>
    <cellStyle name="0_physical_curve 3 2 5 2" xfId="23061" xr:uid="{00000000-0005-0000-0000-0000055A0000}"/>
    <cellStyle name="0_physical_curve 3 2 5 2 2" xfId="23062" xr:uid="{00000000-0005-0000-0000-0000065A0000}"/>
    <cellStyle name="0_physical_curve 3 2 5 3" xfId="23063" xr:uid="{00000000-0005-0000-0000-0000075A0000}"/>
    <cellStyle name="0_physical_curve 3 2 5 3 2" xfId="23064" xr:uid="{00000000-0005-0000-0000-0000085A0000}"/>
    <cellStyle name="0_physical_curve 3 2 5 4" xfId="23065" xr:uid="{00000000-0005-0000-0000-0000095A0000}"/>
    <cellStyle name="0_physical_curve 3 2 6" xfId="23066" xr:uid="{00000000-0005-0000-0000-00000A5A0000}"/>
    <cellStyle name="0_physical_curve 3 2 6 2" xfId="23067" xr:uid="{00000000-0005-0000-0000-00000B5A0000}"/>
    <cellStyle name="0_physical_curve 3 2 7" xfId="23068" xr:uid="{00000000-0005-0000-0000-00000C5A0000}"/>
    <cellStyle name="0_physical_curve 3 2 7 2" xfId="23069" xr:uid="{00000000-0005-0000-0000-00000D5A0000}"/>
    <cellStyle name="0_physical_curve 3 2 8" xfId="23070" xr:uid="{00000000-0005-0000-0000-00000E5A0000}"/>
    <cellStyle name="0_physical_curve 3 2 9" xfId="23071" xr:uid="{00000000-0005-0000-0000-00000F5A0000}"/>
    <cellStyle name="0_physical_curve 3 3" xfId="23072" xr:uid="{00000000-0005-0000-0000-0000105A0000}"/>
    <cellStyle name="0_physical_curve 3 3 2" xfId="23073" xr:uid="{00000000-0005-0000-0000-0000115A0000}"/>
    <cellStyle name="0_physical_curve 3 3 2 2" xfId="23074" xr:uid="{00000000-0005-0000-0000-0000125A0000}"/>
    <cellStyle name="0_physical_curve 3 3 2 2 2" xfId="23075" xr:uid="{00000000-0005-0000-0000-0000135A0000}"/>
    <cellStyle name="0_physical_curve 3 3 2 2 2 2" xfId="23076" xr:uid="{00000000-0005-0000-0000-0000145A0000}"/>
    <cellStyle name="0_physical_curve 3 3 2 2 3" xfId="23077" xr:uid="{00000000-0005-0000-0000-0000155A0000}"/>
    <cellStyle name="0_physical_curve 3 3 2 2 3 2" xfId="23078" xr:uid="{00000000-0005-0000-0000-0000165A0000}"/>
    <cellStyle name="0_physical_curve 3 3 2 2 4" xfId="23079" xr:uid="{00000000-0005-0000-0000-0000175A0000}"/>
    <cellStyle name="0_physical_curve 3 3 2 3" xfId="23080" xr:uid="{00000000-0005-0000-0000-0000185A0000}"/>
    <cellStyle name="0_physical_curve 3 3 2 3 2" xfId="23081" xr:uid="{00000000-0005-0000-0000-0000195A0000}"/>
    <cellStyle name="0_physical_curve 3 3 2 3 2 2" xfId="23082" xr:uid="{00000000-0005-0000-0000-00001A5A0000}"/>
    <cellStyle name="0_physical_curve 3 3 2 3 3" xfId="23083" xr:uid="{00000000-0005-0000-0000-00001B5A0000}"/>
    <cellStyle name="0_physical_curve 3 3 2 3 3 2" xfId="23084" xr:uid="{00000000-0005-0000-0000-00001C5A0000}"/>
    <cellStyle name="0_physical_curve 3 3 2 3 4" xfId="23085" xr:uid="{00000000-0005-0000-0000-00001D5A0000}"/>
    <cellStyle name="0_physical_curve 3 3 2 4" xfId="23086" xr:uid="{00000000-0005-0000-0000-00001E5A0000}"/>
    <cellStyle name="0_physical_curve 3 3 2 4 2" xfId="23087" xr:uid="{00000000-0005-0000-0000-00001F5A0000}"/>
    <cellStyle name="0_physical_curve 3 3 2 5" xfId="23088" xr:uid="{00000000-0005-0000-0000-0000205A0000}"/>
    <cellStyle name="0_physical_curve 3 3 2 5 2" xfId="23089" xr:uid="{00000000-0005-0000-0000-0000215A0000}"/>
    <cellStyle name="0_physical_curve 3 3 2 6" xfId="23090" xr:uid="{00000000-0005-0000-0000-0000225A0000}"/>
    <cellStyle name="0_physical_curve 3 3 3" xfId="23091" xr:uid="{00000000-0005-0000-0000-0000235A0000}"/>
    <cellStyle name="0_physical_curve 3 3 3 2" xfId="23092" xr:uid="{00000000-0005-0000-0000-0000245A0000}"/>
    <cellStyle name="0_physical_curve 3 3 3 2 2" xfId="23093" xr:uid="{00000000-0005-0000-0000-0000255A0000}"/>
    <cellStyle name="0_physical_curve 3 3 3 3" xfId="23094" xr:uid="{00000000-0005-0000-0000-0000265A0000}"/>
    <cellStyle name="0_physical_curve 3 3 3 3 2" xfId="23095" xr:uid="{00000000-0005-0000-0000-0000275A0000}"/>
    <cellStyle name="0_physical_curve 3 3 3 4" xfId="23096" xr:uid="{00000000-0005-0000-0000-0000285A0000}"/>
    <cellStyle name="0_physical_curve 3 3 4" xfId="23097" xr:uid="{00000000-0005-0000-0000-0000295A0000}"/>
    <cellStyle name="0_physical_curve 3 3 4 2" xfId="23098" xr:uid="{00000000-0005-0000-0000-00002A5A0000}"/>
    <cellStyle name="0_physical_curve 3 3 4 2 2" xfId="23099" xr:uid="{00000000-0005-0000-0000-00002B5A0000}"/>
    <cellStyle name="0_physical_curve 3 3 4 3" xfId="23100" xr:uid="{00000000-0005-0000-0000-00002C5A0000}"/>
    <cellStyle name="0_physical_curve 3 3 4 3 2" xfId="23101" xr:uid="{00000000-0005-0000-0000-00002D5A0000}"/>
    <cellStyle name="0_physical_curve 3 3 4 4" xfId="23102" xr:uid="{00000000-0005-0000-0000-00002E5A0000}"/>
    <cellStyle name="0_physical_curve 3 3 5" xfId="23103" xr:uid="{00000000-0005-0000-0000-00002F5A0000}"/>
    <cellStyle name="0_physical_curve 3 3 5 2" xfId="23104" xr:uid="{00000000-0005-0000-0000-0000305A0000}"/>
    <cellStyle name="0_physical_curve 3 3 5 2 2" xfId="23105" xr:uid="{00000000-0005-0000-0000-0000315A0000}"/>
    <cellStyle name="0_physical_curve 3 3 5 3" xfId="23106" xr:uid="{00000000-0005-0000-0000-0000325A0000}"/>
    <cellStyle name="0_physical_curve 3 3 5 3 2" xfId="23107" xr:uid="{00000000-0005-0000-0000-0000335A0000}"/>
    <cellStyle name="0_physical_curve 3 3 5 4" xfId="23108" xr:uid="{00000000-0005-0000-0000-0000345A0000}"/>
    <cellStyle name="0_physical_curve 3 3 6" xfId="23109" xr:uid="{00000000-0005-0000-0000-0000355A0000}"/>
    <cellStyle name="0_physical_curve 3 3 6 2" xfId="23110" xr:uid="{00000000-0005-0000-0000-0000365A0000}"/>
    <cellStyle name="0_physical_curve 3 3 7" xfId="23111" xr:uid="{00000000-0005-0000-0000-0000375A0000}"/>
    <cellStyle name="0_physical_curve 3 3 7 2" xfId="23112" xr:uid="{00000000-0005-0000-0000-0000385A0000}"/>
    <cellStyle name="0_physical_curve 3 3 8" xfId="23113" xr:uid="{00000000-0005-0000-0000-0000395A0000}"/>
    <cellStyle name="0_physical_curve 3 4" xfId="23114" xr:uid="{00000000-0005-0000-0000-00003A5A0000}"/>
    <cellStyle name="0_physical_curve 3 4 2" xfId="23115" xr:uid="{00000000-0005-0000-0000-00003B5A0000}"/>
    <cellStyle name="0_physical_curve 3 4 2 2" xfId="23116" xr:uid="{00000000-0005-0000-0000-00003C5A0000}"/>
    <cellStyle name="0_physical_curve 3 4 2 2 2" xfId="23117" xr:uid="{00000000-0005-0000-0000-00003D5A0000}"/>
    <cellStyle name="0_physical_curve 3 4 2 2 2 2" xfId="23118" xr:uid="{00000000-0005-0000-0000-00003E5A0000}"/>
    <cellStyle name="0_physical_curve 3 4 2 2 3" xfId="23119" xr:uid="{00000000-0005-0000-0000-00003F5A0000}"/>
    <cellStyle name="0_physical_curve 3 4 2 2 3 2" xfId="23120" xr:uid="{00000000-0005-0000-0000-0000405A0000}"/>
    <cellStyle name="0_physical_curve 3 4 2 2 4" xfId="23121" xr:uid="{00000000-0005-0000-0000-0000415A0000}"/>
    <cellStyle name="0_physical_curve 3 4 2 3" xfId="23122" xr:uid="{00000000-0005-0000-0000-0000425A0000}"/>
    <cellStyle name="0_physical_curve 3 4 2 3 2" xfId="23123" xr:uid="{00000000-0005-0000-0000-0000435A0000}"/>
    <cellStyle name="0_physical_curve 3 4 2 3 2 2" xfId="23124" xr:uid="{00000000-0005-0000-0000-0000445A0000}"/>
    <cellStyle name="0_physical_curve 3 4 2 3 3" xfId="23125" xr:uid="{00000000-0005-0000-0000-0000455A0000}"/>
    <cellStyle name="0_physical_curve 3 4 2 3 3 2" xfId="23126" xr:uid="{00000000-0005-0000-0000-0000465A0000}"/>
    <cellStyle name="0_physical_curve 3 4 2 3 4" xfId="23127" xr:uid="{00000000-0005-0000-0000-0000475A0000}"/>
    <cellStyle name="0_physical_curve 3 4 2 4" xfId="23128" xr:uid="{00000000-0005-0000-0000-0000485A0000}"/>
    <cellStyle name="0_physical_curve 3 4 2 4 2" xfId="23129" xr:uid="{00000000-0005-0000-0000-0000495A0000}"/>
    <cellStyle name="0_physical_curve 3 4 2 5" xfId="23130" xr:uid="{00000000-0005-0000-0000-00004A5A0000}"/>
    <cellStyle name="0_physical_curve 3 4 2 5 2" xfId="23131" xr:uid="{00000000-0005-0000-0000-00004B5A0000}"/>
    <cellStyle name="0_physical_curve 3 4 2 6" xfId="23132" xr:uid="{00000000-0005-0000-0000-00004C5A0000}"/>
    <cellStyle name="0_physical_curve 3 4 3" xfId="23133" xr:uid="{00000000-0005-0000-0000-00004D5A0000}"/>
    <cellStyle name="0_physical_curve 3 4 3 2" xfId="23134" xr:uid="{00000000-0005-0000-0000-00004E5A0000}"/>
    <cellStyle name="0_physical_curve 3 4 3 2 2" xfId="23135" xr:uid="{00000000-0005-0000-0000-00004F5A0000}"/>
    <cellStyle name="0_physical_curve 3 4 3 3" xfId="23136" xr:uid="{00000000-0005-0000-0000-0000505A0000}"/>
    <cellStyle name="0_physical_curve 3 4 3 3 2" xfId="23137" xr:uid="{00000000-0005-0000-0000-0000515A0000}"/>
    <cellStyle name="0_physical_curve 3 4 3 4" xfId="23138" xr:uid="{00000000-0005-0000-0000-0000525A0000}"/>
    <cellStyle name="0_physical_curve 3 4 4" xfId="23139" xr:uid="{00000000-0005-0000-0000-0000535A0000}"/>
    <cellStyle name="0_physical_curve 3 4 4 2" xfId="23140" xr:uid="{00000000-0005-0000-0000-0000545A0000}"/>
    <cellStyle name="0_physical_curve 3 4 4 2 2" xfId="23141" xr:uid="{00000000-0005-0000-0000-0000555A0000}"/>
    <cellStyle name="0_physical_curve 3 4 4 3" xfId="23142" xr:uid="{00000000-0005-0000-0000-0000565A0000}"/>
    <cellStyle name="0_physical_curve 3 4 4 3 2" xfId="23143" xr:uid="{00000000-0005-0000-0000-0000575A0000}"/>
    <cellStyle name="0_physical_curve 3 4 4 4" xfId="23144" xr:uid="{00000000-0005-0000-0000-0000585A0000}"/>
    <cellStyle name="0_physical_curve 3 4 5" xfId="23145" xr:uid="{00000000-0005-0000-0000-0000595A0000}"/>
    <cellStyle name="0_physical_curve 3 4 5 2" xfId="23146" xr:uid="{00000000-0005-0000-0000-00005A5A0000}"/>
    <cellStyle name="0_physical_curve 3 4 5 2 2" xfId="23147" xr:uid="{00000000-0005-0000-0000-00005B5A0000}"/>
    <cellStyle name="0_physical_curve 3 4 5 3" xfId="23148" xr:uid="{00000000-0005-0000-0000-00005C5A0000}"/>
    <cellStyle name="0_physical_curve 3 4 5 3 2" xfId="23149" xr:uid="{00000000-0005-0000-0000-00005D5A0000}"/>
    <cellStyle name="0_physical_curve 3 4 5 4" xfId="23150" xr:uid="{00000000-0005-0000-0000-00005E5A0000}"/>
    <cellStyle name="0_physical_curve 3 4 6" xfId="23151" xr:uid="{00000000-0005-0000-0000-00005F5A0000}"/>
    <cellStyle name="0_physical_curve 3 4 6 2" xfId="23152" xr:uid="{00000000-0005-0000-0000-0000605A0000}"/>
    <cellStyle name="0_physical_curve 3 4 7" xfId="23153" xr:uid="{00000000-0005-0000-0000-0000615A0000}"/>
    <cellStyle name="0_physical_curve 3 4 7 2" xfId="23154" xr:uid="{00000000-0005-0000-0000-0000625A0000}"/>
    <cellStyle name="0_physical_curve 3 4 8" xfId="23155" xr:uid="{00000000-0005-0000-0000-0000635A0000}"/>
    <cellStyle name="0_physical_curve 3 5" xfId="23156" xr:uid="{00000000-0005-0000-0000-0000645A0000}"/>
    <cellStyle name="0_physical_curve 3 5 2" xfId="23157" xr:uid="{00000000-0005-0000-0000-0000655A0000}"/>
    <cellStyle name="0_physical_curve 3 5 2 2" xfId="23158" xr:uid="{00000000-0005-0000-0000-0000665A0000}"/>
    <cellStyle name="0_physical_curve 3 5 2 2 2" xfId="23159" xr:uid="{00000000-0005-0000-0000-0000675A0000}"/>
    <cellStyle name="0_physical_curve 3 5 2 2 2 2" xfId="23160" xr:uid="{00000000-0005-0000-0000-0000685A0000}"/>
    <cellStyle name="0_physical_curve 3 5 2 2 3" xfId="23161" xr:uid="{00000000-0005-0000-0000-0000695A0000}"/>
    <cellStyle name="0_physical_curve 3 5 2 2 3 2" xfId="23162" xr:uid="{00000000-0005-0000-0000-00006A5A0000}"/>
    <cellStyle name="0_physical_curve 3 5 2 2 4" xfId="23163" xr:uid="{00000000-0005-0000-0000-00006B5A0000}"/>
    <cellStyle name="0_physical_curve 3 5 2 3" xfId="23164" xr:uid="{00000000-0005-0000-0000-00006C5A0000}"/>
    <cellStyle name="0_physical_curve 3 5 2 3 2" xfId="23165" xr:uid="{00000000-0005-0000-0000-00006D5A0000}"/>
    <cellStyle name="0_physical_curve 3 5 2 3 2 2" xfId="23166" xr:uid="{00000000-0005-0000-0000-00006E5A0000}"/>
    <cellStyle name="0_physical_curve 3 5 2 3 3" xfId="23167" xr:uid="{00000000-0005-0000-0000-00006F5A0000}"/>
    <cellStyle name="0_physical_curve 3 5 2 3 3 2" xfId="23168" xr:uid="{00000000-0005-0000-0000-0000705A0000}"/>
    <cellStyle name="0_physical_curve 3 5 2 3 4" xfId="23169" xr:uid="{00000000-0005-0000-0000-0000715A0000}"/>
    <cellStyle name="0_physical_curve 3 5 2 4" xfId="23170" xr:uid="{00000000-0005-0000-0000-0000725A0000}"/>
    <cellStyle name="0_physical_curve 3 5 2 4 2" xfId="23171" xr:uid="{00000000-0005-0000-0000-0000735A0000}"/>
    <cellStyle name="0_physical_curve 3 5 2 5" xfId="23172" xr:uid="{00000000-0005-0000-0000-0000745A0000}"/>
    <cellStyle name="0_physical_curve 3 5 2 5 2" xfId="23173" xr:uid="{00000000-0005-0000-0000-0000755A0000}"/>
    <cellStyle name="0_physical_curve 3 5 2 6" xfId="23174" xr:uid="{00000000-0005-0000-0000-0000765A0000}"/>
    <cellStyle name="0_physical_curve 3 5 3" xfId="23175" xr:uid="{00000000-0005-0000-0000-0000775A0000}"/>
    <cellStyle name="0_physical_curve 3 5 3 2" xfId="23176" xr:uid="{00000000-0005-0000-0000-0000785A0000}"/>
    <cellStyle name="0_physical_curve 3 5 3 2 2" xfId="23177" xr:uid="{00000000-0005-0000-0000-0000795A0000}"/>
    <cellStyle name="0_physical_curve 3 5 3 3" xfId="23178" xr:uid="{00000000-0005-0000-0000-00007A5A0000}"/>
    <cellStyle name="0_physical_curve 3 5 3 3 2" xfId="23179" xr:uid="{00000000-0005-0000-0000-00007B5A0000}"/>
    <cellStyle name="0_physical_curve 3 5 3 4" xfId="23180" xr:uid="{00000000-0005-0000-0000-00007C5A0000}"/>
    <cellStyle name="0_physical_curve 3 5 4" xfId="23181" xr:uid="{00000000-0005-0000-0000-00007D5A0000}"/>
    <cellStyle name="0_physical_curve 3 5 4 2" xfId="23182" xr:uid="{00000000-0005-0000-0000-00007E5A0000}"/>
    <cellStyle name="0_physical_curve 3 5 4 2 2" xfId="23183" xr:uid="{00000000-0005-0000-0000-00007F5A0000}"/>
    <cellStyle name="0_physical_curve 3 5 4 3" xfId="23184" xr:uid="{00000000-0005-0000-0000-0000805A0000}"/>
    <cellStyle name="0_physical_curve 3 5 4 3 2" xfId="23185" xr:uid="{00000000-0005-0000-0000-0000815A0000}"/>
    <cellStyle name="0_physical_curve 3 5 4 4" xfId="23186" xr:uid="{00000000-0005-0000-0000-0000825A0000}"/>
    <cellStyle name="0_physical_curve 3 5 5" xfId="23187" xr:uid="{00000000-0005-0000-0000-0000835A0000}"/>
    <cellStyle name="0_physical_curve 3 5 5 2" xfId="23188" xr:uid="{00000000-0005-0000-0000-0000845A0000}"/>
    <cellStyle name="0_physical_curve 3 5 5 2 2" xfId="23189" xr:uid="{00000000-0005-0000-0000-0000855A0000}"/>
    <cellStyle name="0_physical_curve 3 5 5 3" xfId="23190" xr:uid="{00000000-0005-0000-0000-0000865A0000}"/>
    <cellStyle name="0_physical_curve 3 5 5 3 2" xfId="23191" xr:uid="{00000000-0005-0000-0000-0000875A0000}"/>
    <cellStyle name="0_physical_curve 3 5 5 4" xfId="23192" xr:uid="{00000000-0005-0000-0000-0000885A0000}"/>
    <cellStyle name="0_physical_curve 3 5 6" xfId="23193" xr:uid="{00000000-0005-0000-0000-0000895A0000}"/>
    <cellStyle name="0_physical_curve 3 5 6 2" xfId="23194" xr:uid="{00000000-0005-0000-0000-00008A5A0000}"/>
    <cellStyle name="0_physical_curve 3 5 7" xfId="23195" xr:uid="{00000000-0005-0000-0000-00008B5A0000}"/>
    <cellStyle name="0_physical_curve 3 5 7 2" xfId="23196" xr:uid="{00000000-0005-0000-0000-00008C5A0000}"/>
    <cellStyle name="0_physical_curve 3 5 8" xfId="23197" xr:uid="{00000000-0005-0000-0000-00008D5A0000}"/>
    <cellStyle name="0_physical_curve 3 6" xfId="23198" xr:uid="{00000000-0005-0000-0000-00008E5A0000}"/>
    <cellStyle name="0_physical_curve 3 6 2" xfId="23199" xr:uid="{00000000-0005-0000-0000-00008F5A0000}"/>
    <cellStyle name="0_physical_curve 3 6 2 2" xfId="23200" xr:uid="{00000000-0005-0000-0000-0000905A0000}"/>
    <cellStyle name="0_physical_curve 3 6 2 2 2" xfId="23201" xr:uid="{00000000-0005-0000-0000-0000915A0000}"/>
    <cellStyle name="0_physical_curve 3 6 2 2 2 2" xfId="23202" xr:uid="{00000000-0005-0000-0000-0000925A0000}"/>
    <cellStyle name="0_physical_curve 3 6 2 2 3" xfId="23203" xr:uid="{00000000-0005-0000-0000-0000935A0000}"/>
    <cellStyle name="0_physical_curve 3 6 2 2 3 2" xfId="23204" xr:uid="{00000000-0005-0000-0000-0000945A0000}"/>
    <cellStyle name="0_physical_curve 3 6 2 2 4" xfId="23205" xr:uid="{00000000-0005-0000-0000-0000955A0000}"/>
    <cellStyle name="0_physical_curve 3 6 2 3" xfId="23206" xr:uid="{00000000-0005-0000-0000-0000965A0000}"/>
    <cellStyle name="0_physical_curve 3 6 2 3 2" xfId="23207" xr:uid="{00000000-0005-0000-0000-0000975A0000}"/>
    <cellStyle name="0_physical_curve 3 6 2 3 2 2" xfId="23208" xr:uid="{00000000-0005-0000-0000-0000985A0000}"/>
    <cellStyle name="0_physical_curve 3 6 2 3 3" xfId="23209" xr:uid="{00000000-0005-0000-0000-0000995A0000}"/>
    <cellStyle name="0_physical_curve 3 6 2 3 3 2" xfId="23210" xr:uid="{00000000-0005-0000-0000-00009A5A0000}"/>
    <cellStyle name="0_physical_curve 3 6 2 3 4" xfId="23211" xr:uid="{00000000-0005-0000-0000-00009B5A0000}"/>
    <cellStyle name="0_physical_curve 3 6 2 4" xfId="23212" xr:uid="{00000000-0005-0000-0000-00009C5A0000}"/>
    <cellStyle name="0_physical_curve 3 6 2 4 2" xfId="23213" xr:uid="{00000000-0005-0000-0000-00009D5A0000}"/>
    <cellStyle name="0_physical_curve 3 6 2 5" xfId="23214" xr:uid="{00000000-0005-0000-0000-00009E5A0000}"/>
    <cellStyle name="0_physical_curve 3 6 2 5 2" xfId="23215" xr:uid="{00000000-0005-0000-0000-00009F5A0000}"/>
    <cellStyle name="0_physical_curve 3 6 2 6" xfId="23216" xr:uid="{00000000-0005-0000-0000-0000A05A0000}"/>
    <cellStyle name="0_physical_curve 3 6 3" xfId="23217" xr:uid="{00000000-0005-0000-0000-0000A15A0000}"/>
    <cellStyle name="0_physical_curve 3 6 3 2" xfId="23218" xr:uid="{00000000-0005-0000-0000-0000A25A0000}"/>
    <cellStyle name="0_physical_curve 3 6 3 2 2" xfId="23219" xr:uid="{00000000-0005-0000-0000-0000A35A0000}"/>
    <cellStyle name="0_physical_curve 3 6 3 3" xfId="23220" xr:uid="{00000000-0005-0000-0000-0000A45A0000}"/>
    <cellStyle name="0_physical_curve 3 6 3 3 2" xfId="23221" xr:uid="{00000000-0005-0000-0000-0000A55A0000}"/>
    <cellStyle name="0_physical_curve 3 6 3 4" xfId="23222" xr:uid="{00000000-0005-0000-0000-0000A65A0000}"/>
    <cellStyle name="0_physical_curve 3 6 4" xfId="23223" xr:uid="{00000000-0005-0000-0000-0000A75A0000}"/>
    <cellStyle name="0_physical_curve 3 6 4 2" xfId="23224" xr:uid="{00000000-0005-0000-0000-0000A85A0000}"/>
    <cellStyle name="0_physical_curve 3 6 4 2 2" xfId="23225" xr:uid="{00000000-0005-0000-0000-0000A95A0000}"/>
    <cellStyle name="0_physical_curve 3 6 4 3" xfId="23226" xr:uid="{00000000-0005-0000-0000-0000AA5A0000}"/>
    <cellStyle name="0_physical_curve 3 6 4 3 2" xfId="23227" xr:uid="{00000000-0005-0000-0000-0000AB5A0000}"/>
    <cellStyle name="0_physical_curve 3 6 4 4" xfId="23228" xr:uid="{00000000-0005-0000-0000-0000AC5A0000}"/>
    <cellStyle name="0_physical_curve 3 6 5" xfId="23229" xr:uid="{00000000-0005-0000-0000-0000AD5A0000}"/>
    <cellStyle name="0_physical_curve 3 6 5 2" xfId="23230" xr:uid="{00000000-0005-0000-0000-0000AE5A0000}"/>
    <cellStyle name="0_physical_curve 3 6 5 2 2" xfId="23231" xr:uid="{00000000-0005-0000-0000-0000AF5A0000}"/>
    <cellStyle name="0_physical_curve 3 6 5 3" xfId="23232" xr:uid="{00000000-0005-0000-0000-0000B05A0000}"/>
    <cellStyle name="0_physical_curve 3 6 5 3 2" xfId="23233" xr:uid="{00000000-0005-0000-0000-0000B15A0000}"/>
    <cellStyle name="0_physical_curve 3 6 5 4" xfId="23234" xr:uid="{00000000-0005-0000-0000-0000B25A0000}"/>
    <cellStyle name="0_physical_curve 3 6 6" xfId="23235" xr:uid="{00000000-0005-0000-0000-0000B35A0000}"/>
    <cellStyle name="0_physical_curve 3 6 6 2" xfId="23236" xr:uid="{00000000-0005-0000-0000-0000B45A0000}"/>
    <cellStyle name="0_physical_curve 3 6 7" xfId="23237" xr:uid="{00000000-0005-0000-0000-0000B55A0000}"/>
    <cellStyle name="0_physical_curve 3 6 7 2" xfId="23238" xr:uid="{00000000-0005-0000-0000-0000B65A0000}"/>
    <cellStyle name="0_physical_curve 3 6 8" xfId="23239" xr:uid="{00000000-0005-0000-0000-0000B75A0000}"/>
    <cellStyle name="0_physical_curve 3 7" xfId="23240" xr:uid="{00000000-0005-0000-0000-0000B85A0000}"/>
    <cellStyle name="0_physical_curve 3 7 2" xfId="23241" xr:uid="{00000000-0005-0000-0000-0000B95A0000}"/>
    <cellStyle name="0_physical_curve 3 7 2 2" xfId="23242" xr:uid="{00000000-0005-0000-0000-0000BA5A0000}"/>
    <cellStyle name="0_physical_curve 3 7 2 2 2" xfId="23243" xr:uid="{00000000-0005-0000-0000-0000BB5A0000}"/>
    <cellStyle name="0_physical_curve 3 7 2 3" xfId="23244" xr:uid="{00000000-0005-0000-0000-0000BC5A0000}"/>
    <cellStyle name="0_physical_curve 3 7 2 3 2" xfId="23245" xr:uid="{00000000-0005-0000-0000-0000BD5A0000}"/>
    <cellStyle name="0_physical_curve 3 7 2 4" xfId="23246" xr:uid="{00000000-0005-0000-0000-0000BE5A0000}"/>
    <cellStyle name="0_physical_curve 3 7 3" xfId="23247" xr:uid="{00000000-0005-0000-0000-0000BF5A0000}"/>
    <cellStyle name="0_physical_curve 3 7 3 2" xfId="23248" xr:uid="{00000000-0005-0000-0000-0000C05A0000}"/>
    <cellStyle name="0_physical_curve 3 7 3 2 2" xfId="23249" xr:uid="{00000000-0005-0000-0000-0000C15A0000}"/>
    <cellStyle name="0_physical_curve 3 7 3 3" xfId="23250" xr:uid="{00000000-0005-0000-0000-0000C25A0000}"/>
    <cellStyle name="0_physical_curve 3 7 3 3 2" xfId="23251" xr:uid="{00000000-0005-0000-0000-0000C35A0000}"/>
    <cellStyle name="0_physical_curve 3 7 3 4" xfId="23252" xr:uid="{00000000-0005-0000-0000-0000C45A0000}"/>
    <cellStyle name="0_physical_curve 3 7 4" xfId="23253" xr:uid="{00000000-0005-0000-0000-0000C55A0000}"/>
    <cellStyle name="0_physical_curve 3 7 4 2" xfId="23254" xr:uid="{00000000-0005-0000-0000-0000C65A0000}"/>
    <cellStyle name="0_physical_curve 3 7 5" xfId="23255" xr:uid="{00000000-0005-0000-0000-0000C75A0000}"/>
    <cellStyle name="0_physical_curve 3 7 5 2" xfId="23256" xr:uid="{00000000-0005-0000-0000-0000C85A0000}"/>
    <cellStyle name="0_physical_curve 3 7 6" xfId="23257" xr:uid="{00000000-0005-0000-0000-0000C95A0000}"/>
    <cellStyle name="0_physical_curve 3 8" xfId="23258" xr:uid="{00000000-0005-0000-0000-0000CA5A0000}"/>
    <cellStyle name="0_physical_curve 3 8 2" xfId="23259" xr:uid="{00000000-0005-0000-0000-0000CB5A0000}"/>
    <cellStyle name="0_physical_curve 3 8 2 2" xfId="23260" xr:uid="{00000000-0005-0000-0000-0000CC5A0000}"/>
    <cellStyle name="0_physical_curve 3 8 3" xfId="23261" xr:uid="{00000000-0005-0000-0000-0000CD5A0000}"/>
    <cellStyle name="0_physical_curve 3 8 3 2" xfId="23262" xr:uid="{00000000-0005-0000-0000-0000CE5A0000}"/>
    <cellStyle name="0_physical_curve 3 8 4" xfId="23263" xr:uid="{00000000-0005-0000-0000-0000CF5A0000}"/>
    <cellStyle name="0_physical_curve 3 9" xfId="23264" xr:uid="{00000000-0005-0000-0000-0000D05A0000}"/>
    <cellStyle name="0_physical_curve 3 9 2" xfId="23265" xr:uid="{00000000-0005-0000-0000-0000D15A0000}"/>
    <cellStyle name="0_physical_curve 3 9 2 2" xfId="23266" xr:uid="{00000000-0005-0000-0000-0000D25A0000}"/>
    <cellStyle name="0_physical_curve 3 9 3" xfId="23267" xr:uid="{00000000-0005-0000-0000-0000D35A0000}"/>
    <cellStyle name="0_physical_curve 3 9 3 2" xfId="23268" xr:uid="{00000000-0005-0000-0000-0000D45A0000}"/>
    <cellStyle name="0_physical_curve 3 9 4" xfId="23269" xr:uid="{00000000-0005-0000-0000-0000D55A0000}"/>
    <cellStyle name="0_physical_curve 30" xfId="23270" xr:uid="{00000000-0005-0000-0000-0000D65A0000}"/>
    <cellStyle name="0_physical_curve 31" xfId="23271" xr:uid="{00000000-0005-0000-0000-0000D75A0000}"/>
    <cellStyle name="0_physical_curve 32" xfId="23272" xr:uid="{00000000-0005-0000-0000-0000D85A0000}"/>
    <cellStyle name="0_physical_curve 33" xfId="23273" xr:uid="{00000000-0005-0000-0000-0000D95A0000}"/>
    <cellStyle name="0_physical_curve 34" xfId="23274" xr:uid="{00000000-0005-0000-0000-0000DA5A0000}"/>
    <cellStyle name="0_physical_curve 35" xfId="23275" xr:uid="{00000000-0005-0000-0000-0000DB5A0000}"/>
    <cellStyle name="0_physical_curve 36" xfId="23276" xr:uid="{00000000-0005-0000-0000-0000DC5A0000}"/>
    <cellStyle name="0_physical_curve 37" xfId="23277" xr:uid="{00000000-0005-0000-0000-0000DD5A0000}"/>
    <cellStyle name="0_physical_curve 38" xfId="23278" xr:uid="{00000000-0005-0000-0000-0000DE5A0000}"/>
    <cellStyle name="0_physical_curve 39" xfId="23279" xr:uid="{00000000-0005-0000-0000-0000DF5A0000}"/>
    <cellStyle name="0_physical_curve 4" xfId="23280" xr:uid="{00000000-0005-0000-0000-0000E05A0000}"/>
    <cellStyle name="0_physical_curve 4 10" xfId="23281" xr:uid="{00000000-0005-0000-0000-0000E15A0000}"/>
    <cellStyle name="0_physical_curve 4 10 2" xfId="23282" xr:uid="{00000000-0005-0000-0000-0000E25A0000}"/>
    <cellStyle name="0_physical_curve 4 10 2 2" xfId="23283" xr:uid="{00000000-0005-0000-0000-0000E35A0000}"/>
    <cellStyle name="0_physical_curve 4 10 3" xfId="23284" xr:uid="{00000000-0005-0000-0000-0000E45A0000}"/>
    <cellStyle name="0_physical_curve 4 10 3 2" xfId="23285" xr:uid="{00000000-0005-0000-0000-0000E55A0000}"/>
    <cellStyle name="0_physical_curve 4 10 4" xfId="23286" xr:uid="{00000000-0005-0000-0000-0000E65A0000}"/>
    <cellStyle name="0_physical_curve 4 11" xfId="23287" xr:uid="{00000000-0005-0000-0000-0000E75A0000}"/>
    <cellStyle name="0_physical_curve 4 11 2" xfId="23288" xr:uid="{00000000-0005-0000-0000-0000E85A0000}"/>
    <cellStyle name="0_physical_curve 4 12" xfId="23289" xr:uid="{00000000-0005-0000-0000-0000E95A0000}"/>
    <cellStyle name="0_physical_curve 4 12 2" xfId="23290" xr:uid="{00000000-0005-0000-0000-0000EA5A0000}"/>
    <cellStyle name="0_physical_curve 4 13" xfId="23291" xr:uid="{00000000-0005-0000-0000-0000EB5A0000}"/>
    <cellStyle name="0_physical_curve 4 14" xfId="23292" xr:uid="{00000000-0005-0000-0000-0000EC5A0000}"/>
    <cellStyle name="0_physical_curve 4 2" xfId="23293" xr:uid="{00000000-0005-0000-0000-0000ED5A0000}"/>
    <cellStyle name="0_physical_curve 4 2 2" xfId="23294" xr:uid="{00000000-0005-0000-0000-0000EE5A0000}"/>
    <cellStyle name="0_physical_curve 4 2 2 2" xfId="23295" xr:uid="{00000000-0005-0000-0000-0000EF5A0000}"/>
    <cellStyle name="0_physical_curve 4 2 2 2 2" xfId="23296" xr:uid="{00000000-0005-0000-0000-0000F05A0000}"/>
    <cellStyle name="0_physical_curve 4 2 2 2 2 2" xfId="23297" xr:uid="{00000000-0005-0000-0000-0000F15A0000}"/>
    <cellStyle name="0_physical_curve 4 2 2 2 3" xfId="23298" xr:uid="{00000000-0005-0000-0000-0000F25A0000}"/>
    <cellStyle name="0_physical_curve 4 2 2 2 3 2" xfId="23299" xr:uid="{00000000-0005-0000-0000-0000F35A0000}"/>
    <cellStyle name="0_physical_curve 4 2 2 2 4" xfId="23300" xr:uid="{00000000-0005-0000-0000-0000F45A0000}"/>
    <cellStyle name="0_physical_curve 4 2 2 3" xfId="23301" xr:uid="{00000000-0005-0000-0000-0000F55A0000}"/>
    <cellStyle name="0_physical_curve 4 2 2 3 2" xfId="23302" xr:uid="{00000000-0005-0000-0000-0000F65A0000}"/>
    <cellStyle name="0_physical_curve 4 2 2 3 2 2" xfId="23303" xr:uid="{00000000-0005-0000-0000-0000F75A0000}"/>
    <cellStyle name="0_physical_curve 4 2 2 3 3" xfId="23304" xr:uid="{00000000-0005-0000-0000-0000F85A0000}"/>
    <cellStyle name="0_physical_curve 4 2 2 3 3 2" xfId="23305" xr:uid="{00000000-0005-0000-0000-0000F95A0000}"/>
    <cellStyle name="0_physical_curve 4 2 2 3 4" xfId="23306" xr:uid="{00000000-0005-0000-0000-0000FA5A0000}"/>
    <cellStyle name="0_physical_curve 4 2 2 4" xfId="23307" xr:uid="{00000000-0005-0000-0000-0000FB5A0000}"/>
    <cellStyle name="0_physical_curve 4 2 2 4 2" xfId="23308" xr:uid="{00000000-0005-0000-0000-0000FC5A0000}"/>
    <cellStyle name="0_physical_curve 4 2 2 5" xfId="23309" xr:uid="{00000000-0005-0000-0000-0000FD5A0000}"/>
    <cellStyle name="0_physical_curve 4 2 2 5 2" xfId="23310" xr:uid="{00000000-0005-0000-0000-0000FE5A0000}"/>
    <cellStyle name="0_physical_curve 4 2 2 6" xfId="23311" xr:uid="{00000000-0005-0000-0000-0000FF5A0000}"/>
    <cellStyle name="0_physical_curve 4 2 3" xfId="23312" xr:uid="{00000000-0005-0000-0000-0000005B0000}"/>
    <cellStyle name="0_physical_curve 4 2 3 2" xfId="23313" xr:uid="{00000000-0005-0000-0000-0000015B0000}"/>
    <cellStyle name="0_physical_curve 4 2 3 2 2" xfId="23314" xr:uid="{00000000-0005-0000-0000-0000025B0000}"/>
    <cellStyle name="0_physical_curve 4 2 3 3" xfId="23315" xr:uid="{00000000-0005-0000-0000-0000035B0000}"/>
    <cellStyle name="0_physical_curve 4 2 3 3 2" xfId="23316" xr:uid="{00000000-0005-0000-0000-0000045B0000}"/>
    <cellStyle name="0_physical_curve 4 2 3 4" xfId="23317" xr:uid="{00000000-0005-0000-0000-0000055B0000}"/>
    <cellStyle name="0_physical_curve 4 2 4" xfId="23318" xr:uid="{00000000-0005-0000-0000-0000065B0000}"/>
    <cellStyle name="0_physical_curve 4 2 4 2" xfId="23319" xr:uid="{00000000-0005-0000-0000-0000075B0000}"/>
    <cellStyle name="0_physical_curve 4 2 4 2 2" xfId="23320" xr:uid="{00000000-0005-0000-0000-0000085B0000}"/>
    <cellStyle name="0_physical_curve 4 2 4 3" xfId="23321" xr:uid="{00000000-0005-0000-0000-0000095B0000}"/>
    <cellStyle name="0_physical_curve 4 2 4 3 2" xfId="23322" xr:uid="{00000000-0005-0000-0000-00000A5B0000}"/>
    <cellStyle name="0_physical_curve 4 2 4 4" xfId="23323" xr:uid="{00000000-0005-0000-0000-00000B5B0000}"/>
    <cellStyle name="0_physical_curve 4 2 5" xfId="23324" xr:uid="{00000000-0005-0000-0000-00000C5B0000}"/>
    <cellStyle name="0_physical_curve 4 2 5 2" xfId="23325" xr:uid="{00000000-0005-0000-0000-00000D5B0000}"/>
    <cellStyle name="0_physical_curve 4 2 5 2 2" xfId="23326" xr:uid="{00000000-0005-0000-0000-00000E5B0000}"/>
    <cellStyle name="0_physical_curve 4 2 5 3" xfId="23327" xr:uid="{00000000-0005-0000-0000-00000F5B0000}"/>
    <cellStyle name="0_physical_curve 4 2 5 3 2" xfId="23328" xr:uid="{00000000-0005-0000-0000-0000105B0000}"/>
    <cellStyle name="0_physical_curve 4 2 5 4" xfId="23329" xr:uid="{00000000-0005-0000-0000-0000115B0000}"/>
    <cellStyle name="0_physical_curve 4 2 6" xfId="23330" xr:uid="{00000000-0005-0000-0000-0000125B0000}"/>
    <cellStyle name="0_physical_curve 4 2 6 2" xfId="23331" xr:uid="{00000000-0005-0000-0000-0000135B0000}"/>
    <cellStyle name="0_physical_curve 4 2 7" xfId="23332" xr:uid="{00000000-0005-0000-0000-0000145B0000}"/>
    <cellStyle name="0_physical_curve 4 2 7 2" xfId="23333" xr:uid="{00000000-0005-0000-0000-0000155B0000}"/>
    <cellStyle name="0_physical_curve 4 2 8" xfId="23334" xr:uid="{00000000-0005-0000-0000-0000165B0000}"/>
    <cellStyle name="0_physical_curve 4 3" xfId="23335" xr:uid="{00000000-0005-0000-0000-0000175B0000}"/>
    <cellStyle name="0_physical_curve 4 3 2" xfId="23336" xr:uid="{00000000-0005-0000-0000-0000185B0000}"/>
    <cellStyle name="0_physical_curve 4 3 2 2" xfId="23337" xr:uid="{00000000-0005-0000-0000-0000195B0000}"/>
    <cellStyle name="0_physical_curve 4 3 2 2 2" xfId="23338" xr:uid="{00000000-0005-0000-0000-00001A5B0000}"/>
    <cellStyle name="0_physical_curve 4 3 2 2 2 2" xfId="23339" xr:uid="{00000000-0005-0000-0000-00001B5B0000}"/>
    <cellStyle name="0_physical_curve 4 3 2 2 3" xfId="23340" xr:uid="{00000000-0005-0000-0000-00001C5B0000}"/>
    <cellStyle name="0_physical_curve 4 3 2 2 3 2" xfId="23341" xr:uid="{00000000-0005-0000-0000-00001D5B0000}"/>
    <cellStyle name="0_physical_curve 4 3 2 2 4" xfId="23342" xr:uid="{00000000-0005-0000-0000-00001E5B0000}"/>
    <cellStyle name="0_physical_curve 4 3 2 3" xfId="23343" xr:uid="{00000000-0005-0000-0000-00001F5B0000}"/>
    <cellStyle name="0_physical_curve 4 3 2 3 2" xfId="23344" xr:uid="{00000000-0005-0000-0000-0000205B0000}"/>
    <cellStyle name="0_physical_curve 4 3 2 3 2 2" xfId="23345" xr:uid="{00000000-0005-0000-0000-0000215B0000}"/>
    <cellStyle name="0_physical_curve 4 3 2 3 3" xfId="23346" xr:uid="{00000000-0005-0000-0000-0000225B0000}"/>
    <cellStyle name="0_physical_curve 4 3 2 3 3 2" xfId="23347" xr:uid="{00000000-0005-0000-0000-0000235B0000}"/>
    <cellStyle name="0_physical_curve 4 3 2 3 4" xfId="23348" xr:uid="{00000000-0005-0000-0000-0000245B0000}"/>
    <cellStyle name="0_physical_curve 4 3 2 4" xfId="23349" xr:uid="{00000000-0005-0000-0000-0000255B0000}"/>
    <cellStyle name="0_physical_curve 4 3 2 4 2" xfId="23350" xr:uid="{00000000-0005-0000-0000-0000265B0000}"/>
    <cellStyle name="0_physical_curve 4 3 2 5" xfId="23351" xr:uid="{00000000-0005-0000-0000-0000275B0000}"/>
    <cellStyle name="0_physical_curve 4 3 2 5 2" xfId="23352" xr:uid="{00000000-0005-0000-0000-0000285B0000}"/>
    <cellStyle name="0_physical_curve 4 3 2 6" xfId="23353" xr:uid="{00000000-0005-0000-0000-0000295B0000}"/>
    <cellStyle name="0_physical_curve 4 3 3" xfId="23354" xr:uid="{00000000-0005-0000-0000-00002A5B0000}"/>
    <cellStyle name="0_physical_curve 4 3 3 2" xfId="23355" xr:uid="{00000000-0005-0000-0000-00002B5B0000}"/>
    <cellStyle name="0_physical_curve 4 3 3 2 2" xfId="23356" xr:uid="{00000000-0005-0000-0000-00002C5B0000}"/>
    <cellStyle name="0_physical_curve 4 3 3 3" xfId="23357" xr:uid="{00000000-0005-0000-0000-00002D5B0000}"/>
    <cellStyle name="0_physical_curve 4 3 3 3 2" xfId="23358" xr:uid="{00000000-0005-0000-0000-00002E5B0000}"/>
    <cellStyle name="0_physical_curve 4 3 3 4" xfId="23359" xr:uid="{00000000-0005-0000-0000-00002F5B0000}"/>
    <cellStyle name="0_physical_curve 4 3 4" xfId="23360" xr:uid="{00000000-0005-0000-0000-0000305B0000}"/>
    <cellStyle name="0_physical_curve 4 3 4 2" xfId="23361" xr:uid="{00000000-0005-0000-0000-0000315B0000}"/>
    <cellStyle name="0_physical_curve 4 3 4 2 2" xfId="23362" xr:uid="{00000000-0005-0000-0000-0000325B0000}"/>
    <cellStyle name="0_physical_curve 4 3 4 3" xfId="23363" xr:uid="{00000000-0005-0000-0000-0000335B0000}"/>
    <cellStyle name="0_physical_curve 4 3 4 3 2" xfId="23364" xr:uid="{00000000-0005-0000-0000-0000345B0000}"/>
    <cellStyle name="0_physical_curve 4 3 4 4" xfId="23365" xr:uid="{00000000-0005-0000-0000-0000355B0000}"/>
    <cellStyle name="0_physical_curve 4 3 5" xfId="23366" xr:uid="{00000000-0005-0000-0000-0000365B0000}"/>
    <cellStyle name="0_physical_curve 4 3 5 2" xfId="23367" xr:uid="{00000000-0005-0000-0000-0000375B0000}"/>
    <cellStyle name="0_physical_curve 4 3 5 2 2" xfId="23368" xr:uid="{00000000-0005-0000-0000-0000385B0000}"/>
    <cellStyle name="0_physical_curve 4 3 5 3" xfId="23369" xr:uid="{00000000-0005-0000-0000-0000395B0000}"/>
    <cellStyle name="0_physical_curve 4 3 5 3 2" xfId="23370" xr:uid="{00000000-0005-0000-0000-00003A5B0000}"/>
    <cellStyle name="0_physical_curve 4 3 5 4" xfId="23371" xr:uid="{00000000-0005-0000-0000-00003B5B0000}"/>
    <cellStyle name="0_physical_curve 4 3 6" xfId="23372" xr:uid="{00000000-0005-0000-0000-00003C5B0000}"/>
    <cellStyle name="0_physical_curve 4 3 6 2" xfId="23373" xr:uid="{00000000-0005-0000-0000-00003D5B0000}"/>
    <cellStyle name="0_physical_curve 4 3 7" xfId="23374" xr:uid="{00000000-0005-0000-0000-00003E5B0000}"/>
    <cellStyle name="0_physical_curve 4 3 7 2" xfId="23375" xr:uid="{00000000-0005-0000-0000-00003F5B0000}"/>
    <cellStyle name="0_physical_curve 4 3 8" xfId="23376" xr:uid="{00000000-0005-0000-0000-0000405B0000}"/>
    <cellStyle name="0_physical_curve 4 4" xfId="23377" xr:uid="{00000000-0005-0000-0000-0000415B0000}"/>
    <cellStyle name="0_physical_curve 4 4 2" xfId="23378" xr:uid="{00000000-0005-0000-0000-0000425B0000}"/>
    <cellStyle name="0_physical_curve 4 4 2 2" xfId="23379" xr:uid="{00000000-0005-0000-0000-0000435B0000}"/>
    <cellStyle name="0_physical_curve 4 4 2 2 2" xfId="23380" xr:uid="{00000000-0005-0000-0000-0000445B0000}"/>
    <cellStyle name="0_physical_curve 4 4 2 2 2 2" xfId="23381" xr:uid="{00000000-0005-0000-0000-0000455B0000}"/>
    <cellStyle name="0_physical_curve 4 4 2 2 3" xfId="23382" xr:uid="{00000000-0005-0000-0000-0000465B0000}"/>
    <cellStyle name="0_physical_curve 4 4 2 2 3 2" xfId="23383" xr:uid="{00000000-0005-0000-0000-0000475B0000}"/>
    <cellStyle name="0_physical_curve 4 4 2 2 4" xfId="23384" xr:uid="{00000000-0005-0000-0000-0000485B0000}"/>
    <cellStyle name="0_physical_curve 4 4 2 3" xfId="23385" xr:uid="{00000000-0005-0000-0000-0000495B0000}"/>
    <cellStyle name="0_physical_curve 4 4 2 3 2" xfId="23386" xr:uid="{00000000-0005-0000-0000-00004A5B0000}"/>
    <cellStyle name="0_physical_curve 4 4 2 3 2 2" xfId="23387" xr:uid="{00000000-0005-0000-0000-00004B5B0000}"/>
    <cellStyle name="0_physical_curve 4 4 2 3 3" xfId="23388" xr:uid="{00000000-0005-0000-0000-00004C5B0000}"/>
    <cellStyle name="0_physical_curve 4 4 2 3 3 2" xfId="23389" xr:uid="{00000000-0005-0000-0000-00004D5B0000}"/>
    <cellStyle name="0_physical_curve 4 4 2 3 4" xfId="23390" xr:uid="{00000000-0005-0000-0000-00004E5B0000}"/>
    <cellStyle name="0_physical_curve 4 4 2 4" xfId="23391" xr:uid="{00000000-0005-0000-0000-00004F5B0000}"/>
    <cellStyle name="0_physical_curve 4 4 2 4 2" xfId="23392" xr:uid="{00000000-0005-0000-0000-0000505B0000}"/>
    <cellStyle name="0_physical_curve 4 4 2 5" xfId="23393" xr:uid="{00000000-0005-0000-0000-0000515B0000}"/>
    <cellStyle name="0_physical_curve 4 4 2 5 2" xfId="23394" xr:uid="{00000000-0005-0000-0000-0000525B0000}"/>
    <cellStyle name="0_physical_curve 4 4 2 6" xfId="23395" xr:uid="{00000000-0005-0000-0000-0000535B0000}"/>
    <cellStyle name="0_physical_curve 4 4 3" xfId="23396" xr:uid="{00000000-0005-0000-0000-0000545B0000}"/>
    <cellStyle name="0_physical_curve 4 4 3 2" xfId="23397" xr:uid="{00000000-0005-0000-0000-0000555B0000}"/>
    <cellStyle name="0_physical_curve 4 4 3 2 2" xfId="23398" xr:uid="{00000000-0005-0000-0000-0000565B0000}"/>
    <cellStyle name="0_physical_curve 4 4 3 3" xfId="23399" xr:uid="{00000000-0005-0000-0000-0000575B0000}"/>
    <cellStyle name="0_physical_curve 4 4 3 3 2" xfId="23400" xr:uid="{00000000-0005-0000-0000-0000585B0000}"/>
    <cellStyle name="0_physical_curve 4 4 3 4" xfId="23401" xr:uid="{00000000-0005-0000-0000-0000595B0000}"/>
    <cellStyle name="0_physical_curve 4 4 4" xfId="23402" xr:uid="{00000000-0005-0000-0000-00005A5B0000}"/>
    <cellStyle name="0_physical_curve 4 4 4 2" xfId="23403" xr:uid="{00000000-0005-0000-0000-00005B5B0000}"/>
    <cellStyle name="0_physical_curve 4 4 4 2 2" xfId="23404" xr:uid="{00000000-0005-0000-0000-00005C5B0000}"/>
    <cellStyle name="0_physical_curve 4 4 4 3" xfId="23405" xr:uid="{00000000-0005-0000-0000-00005D5B0000}"/>
    <cellStyle name="0_physical_curve 4 4 4 3 2" xfId="23406" xr:uid="{00000000-0005-0000-0000-00005E5B0000}"/>
    <cellStyle name="0_physical_curve 4 4 4 4" xfId="23407" xr:uid="{00000000-0005-0000-0000-00005F5B0000}"/>
    <cellStyle name="0_physical_curve 4 4 5" xfId="23408" xr:uid="{00000000-0005-0000-0000-0000605B0000}"/>
    <cellStyle name="0_physical_curve 4 4 5 2" xfId="23409" xr:uid="{00000000-0005-0000-0000-0000615B0000}"/>
    <cellStyle name="0_physical_curve 4 4 5 2 2" xfId="23410" xr:uid="{00000000-0005-0000-0000-0000625B0000}"/>
    <cellStyle name="0_physical_curve 4 4 5 3" xfId="23411" xr:uid="{00000000-0005-0000-0000-0000635B0000}"/>
    <cellStyle name="0_physical_curve 4 4 5 3 2" xfId="23412" xr:uid="{00000000-0005-0000-0000-0000645B0000}"/>
    <cellStyle name="0_physical_curve 4 4 5 4" xfId="23413" xr:uid="{00000000-0005-0000-0000-0000655B0000}"/>
    <cellStyle name="0_physical_curve 4 4 6" xfId="23414" xr:uid="{00000000-0005-0000-0000-0000665B0000}"/>
    <cellStyle name="0_physical_curve 4 4 6 2" xfId="23415" xr:uid="{00000000-0005-0000-0000-0000675B0000}"/>
    <cellStyle name="0_physical_curve 4 4 7" xfId="23416" xr:uid="{00000000-0005-0000-0000-0000685B0000}"/>
    <cellStyle name="0_physical_curve 4 4 7 2" xfId="23417" xr:uid="{00000000-0005-0000-0000-0000695B0000}"/>
    <cellStyle name="0_physical_curve 4 4 8" xfId="23418" xr:uid="{00000000-0005-0000-0000-00006A5B0000}"/>
    <cellStyle name="0_physical_curve 4 5" xfId="23419" xr:uid="{00000000-0005-0000-0000-00006B5B0000}"/>
    <cellStyle name="0_physical_curve 4 5 2" xfId="23420" xr:uid="{00000000-0005-0000-0000-00006C5B0000}"/>
    <cellStyle name="0_physical_curve 4 5 2 2" xfId="23421" xr:uid="{00000000-0005-0000-0000-00006D5B0000}"/>
    <cellStyle name="0_physical_curve 4 5 2 2 2" xfId="23422" xr:uid="{00000000-0005-0000-0000-00006E5B0000}"/>
    <cellStyle name="0_physical_curve 4 5 2 2 2 2" xfId="23423" xr:uid="{00000000-0005-0000-0000-00006F5B0000}"/>
    <cellStyle name="0_physical_curve 4 5 2 2 3" xfId="23424" xr:uid="{00000000-0005-0000-0000-0000705B0000}"/>
    <cellStyle name="0_physical_curve 4 5 2 2 3 2" xfId="23425" xr:uid="{00000000-0005-0000-0000-0000715B0000}"/>
    <cellStyle name="0_physical_curve 4 5 2 2 4" xfId="23426" xr:uid="{00000000-0005-0000-0000-0000725B0000}"/>
    <cellStyle name="0_physical_curve 4 5 2 3" xfId="23427" xr:uid="{00000000-0005-0000-0000-0000735B0000}"/>
    <cellStyle name="0_physical_curve 4 5 2 3 2" xfId="23428" xr:uid="{00000000-0005-0000-0000-0000745B0000}"/>
    <cellStyle name="0_physical_curve 4 5 2 3 2 2" xfId="23429" xr:uid="{00000000-0005-0000-0000-0000755B0000}"/>
    <cellStyle name="0_physical_curve 4 5 2 3 3" xfId="23430" xr:uid="{00000000-0005-0000-0000-0000765B0000}"/>
    <cellStyle name="0_physical_curve 4 5 2 3 3 2" xfId="23431" xr:uid="{00000000-0005-0000-0000-0000775B0000}"/>
    <cellStyle name="0_physical_curve 4 5 2 3 4" xfId="23432" xr:uid="{00000000-0005-0000-0000-0000785B0000}"/>
    <cellStyle name="0_physical_curve 4 5 2 4" xfId="23433" xr:uid="{00000000-0005-0000-0000-0000795B0000}"/>
    <cellStyle name="0_physical_curve 4 5 2 4 2" xfId="23434" xr:uid="{00000000-0005-0000-0000-00007A5B0000}"/>
    <cellStyle name="0_physical_curve 4 5 2 5" xfId="23435" xr:uid="{00000000-0005-0000-0000-00007B5B0000}"/>
    <cellStyle name="0_physical_curve 4 5 2 5 2" xfId="23436" xr:uid="{00000000-0005-0000-0000-00007C5B0000}"/>
    <cellStyle name="0_physical_curve 4 5 2 6" xfId="23437" xr:uid="{00000000-0005-0000-0000-00007D5B0000}"/>
    <cellStyle name="0_physical_curve 4 5 3" xfId="23438" xr:uid="{00000000-0005-0000-0000-00007E5B0000}"/>
    <cellStyle name="0_physical_curve 4 5 3 2" xfId="23439" xr:uid="{00000000-0005-0000-0000-00007F5B0000}"/>
    <cellStyle name="0_physical_curve 4 5 3 2 2" xfId="23440" xr:uid="{00000000-0005-0000-0000-0000805B0000}"/>
    <cellStyle name="0_physical_curve 4 5 3 3" xfId="23441" xr:uid="{00000000-0005-0000-0000-0000815B0000}"/>
    <cellStyle name="0_physical_curve 4 5 3 3 2" xfId="23442" xr:uid="{00000000-0005-0000-0000-0000825B0000}"/>
    <cellStyle name="0_physical_curve 4 5 3 4" xfId="23443" xr:uid="{00000000-0005-0000-0000-0000835B0000}"/>
    <cellStyle name="0_physical_curve 4 5 4" xfId="23444" xr:uid="{00000000-0005-0000-0000-0000845B0000}"/>
    <cellStyle name="0_physical_curve 4 5 4 2" xfId="23445" xr:uid="{00000000-0005-0000-0000-0000855B0000}"/>
    <cellStyle name="0_physical_curve 4 5 4 2 2" xfId="23446" xr:uid="{00000000-0005-0000-0000-0000865B0000}"/>
    <cellStyle name="0_physical_curve 4 5 4 3" xfId="23447" xr:uid="{00000000-0005-0000-0000-0000875B0000}"/>
    <cellStyle name="0_physical_curve 4 5 4 3 2" xfId="23448" xr:uid="{00000000-0005-0000-0000-0000885B0000}"/>
    <cellStyle name="0_physical_curve 4 5 4 4" xfId="23449" xr:uid="{00000000-0005-0000-0000-0000895B0000}"/>
    <cellStyle name="0_physical_curve 4 5 5" xfId="23450" xr:uid="{00000000-0005-0000-0000-00008A5B0000}"/>
    <cellStyle name="0_physical_curve 4 5 5 2" xfId="23451" xr:uid="{00000000-0005-0000-0000-00008B5B0000}"/>
    <cellStyle name="0_physical_curve 4 5 5 2 2" xfId="23452" xr:uid="{00000000-0005-0000-0000-00008C5B0000}"/>
    <cellStyle name="0_physical_curve 4 5 5 3" xfId="23453" xr:uid="{00000000-0005-0000-0000-00008D5B0000}"/>
    <cellStyle name="0_physical_curve 4 5 5 3 2" xfId="23454" xr:uid="{00000000-0005-0000-0000-00008E5B0000}"/>
    <cellStyle name="0_physical_curve 4 5 5 4" xfId="23455" xr:uid="{00000000-0005-0000-0000-00008F5B0000}"/>
    <cellStyle name="0_physical_curve 4 5 6" xfId="23456" xr:uid="{00000000-0005-0000-0000-0000905B0000}"/>
    <cellStyle name="0_physical_curve 4 5 6 2" xfId="23457" xr:uid="{00000000-0005-0000-0000-0000915B0000}"/>
    <cellStyle name="0_physical_curve 4 5 7" xfId="23458" xr:uid="{00000000-0005-0000-0000-0000925B0000}"/>
    <cellStyle name="0_physical_curve 4 5 7 2" xfId="23459" xr:uid="{00000000-0005-0000-0000-0000935B0000}"/>
    <cellStyle name="0_physical_curve 4 5 8" xfId="23460" xr:uid="{00000000-0005-0000-0000-0000945B0000}"/>
    <cellStyle name="0_physical_curve 4 6" xfId="23461" xr:uid="{00000000-0005-0000-0000-0000955B0000}"/>
    <cellStyle name="0_physical_curve 4 6 2" xfId="23462" xr:uid="{00000000-0005-0000-0000-0000965B0000}"/>
    <cellStyle name="0_physical_curve 4 6 2 2" xfId="23463" xr:uid="{00000000-0005-0000-0000-0000975B0000}"/>
    <cellStyle name="0_physical_curve 4 6 2 2 2" xfId="23464" xr:uid="{00000000-0005-0000-0000-0000985B0000}"/>
    <cellStyle name="0_physical_curve 4 6 2 2 2 2" xfId="23465" xr:uid="{00000000-0005-0000-0000-0000995B0000}"/>
    <cellStyle name="0_physical_curve 4 6 2 2 3" xfId="23466" xr:uid="{00000000-0005-0000-0000-00009A5B0000}"/>
    <cellStyle name="0_physical_curve 4 6 2 2 3 2" xfId="23467" xr:uid="{00000000-0005-0000-0000-00009B5B0000}"/>
    <cellStyle name="0_physical_curve 4 6 2 2 4" xfId="23468" xr:uid="{00000000-0005-0000-0000-00009C5B0000}"/>
    <cellStyle name="0_physical_curve 4 6 2 3" xfId="23469" xr:uid="{00000000-0005-0000-0000-00009D5B0000}"/>
    <cellStyle name="0_physical_curve 4 6 2 3 2" xfId="23470" xr:uid="{00000000-0005-0000-0000-00009E5B0000}"/>
    <cellStyle name="0_physical_curve 4 6 2 3 2 2" xfId="23471" xr:uid="{00000000-0005-0000-0000-00009F5B0000}"/>
    <cellStyle name="0_physical_curve 4 6 2 3 3" xfId="23472" xr:uid="{00000000-0005-0000-0000-0000A05B0000}"/>
    <cellStyle name="0_physical_curve 4 6 2 3 3 2" xfId="23473" xr:uid="{00000000-0005-0000-0000-0000A15B0000}"/>
    <cellStyle name="0_physical_curve 4 6 2 3 4" xfId="23474" xr:uid="{00000000-0005-0000-0000-0000A25B0000}"/>
    <cellStyle name="0_physical_curve 4 6 2 4" xfId="23475" xr:uid="{00000000-0005-0000-0000-0000A35B0000}"/>
    <cellStyle name="0_physical_curve 4 6 2 4 2" xfId="23476" xr:uid="{00000000-0005-0000-0000-0000A45B0000}"/>
    <cellStyle name="0_physical_curve 4 6 2 5" xfId="23477" xr:uid="{00000000-0005-0000-0000-0000A55B0000}"/>
    <cellStyle name="0_physical_curve 4 6 2 5 2" xfId="23478" xr:uid="{00000000-0005-0000-0000-0000A65B0000}"/>
    <cellStyle name="0_physical_curve 4 6 2 6" xfId="23479" xr:uid="{00000000-0005-0000-0000-0000A75B0000}"/>
    <cellStyle name="0_physical_curve 4 6 3" xfId="23480" xr:uid="{00000000-0005-0000-0000-0000A85B0000}"/>
    <cellStyle name="0_physical_curve 4 6 3 2" xfId="23481" xr:uid="{00000000-0005-0000-0000-0000A95B0000}"/>
    <cellStyle name="0_physical_curve 4 6 3 2 2" xfId="23482" xr:uid="{00000000-0005-0000-0000-0000AA5B0000}"/>
    <cellStyle name="0_physical_curve 4 6 3 3" xfId="23483" xr:uid="{00000000-0005-0000-0000-0000AB5B0000}"/>
    <cellStyle name="0_physical_curve 4 6 3 3 2" xfId="23484" xr:uid="{00000000-0005-0000-0000-0000AC5B0000}"/>
    <cellStyle name="0_physical_curve 4 6 3 4" xfId="23485" xr:uid="{00000000-0005-0000-0000-0000AD5B0000}"/>
    <cellStyle name="0_physical_curve 4 6 4" xfId="23486" xr:uid="{00000000-0005-0000-0000-0000AE5B0000}"/>
    <cellStyle name="0_physical_curve 4 6 4 2" xfId="23487" xr:uid="{00000000-0005-0000-0000-0000AF5B0000}"/>
    <cellStyle name="0_physical_curve 4 6 4 2 2" xfId="23488" xr:uid="{00000000-0005-0000-0000-0000B05B0000}"/>
    <cellStyle name="0_physical_curve 4 6 4 3" xfId="23489" xr:uid="{00000000-0005-0000-0000-0000B15B0000}"/>
    <cellStyle name="0_physical_curve 4 6 4 3 2" xfId="23490" xr:uid="{00000000-0005-0000-0000-0000B25B0000}"/>
    <cellStyle name="0_physical_curve 4 6 4 4" xfId="23491" xr:uid="{00000000-0005-0000-0000-0000B35B0000}"/>
    <cellStyle name="0_physical_curve 4 6 5" xfId="23492" xr:uid="{00000000-0005-0000-0000-0000B45B0000}"/>
    <cellStyle name="0_physical_curve 4 6 5 2" xfId="23493" xr:uid="{00000000-0005-0000-0000-0000B55B0000}"/>
    <cellStyle name="0_physical_curve 4 6 5 2 2" xfId="23494" xr:uid="{00000000-0005-0000-0000-0000B65B0000}"/>
    <cellStyle name="0_physical_curve 4 6 5 3" xfId="23495" xr:uid="{00000000-0005-0000-0000-0000B75B0000}"/>
    <cellStyle name="0_physical_curve 4 6 5 3 2" xfId="23496" xr:uid="{00000000-0005-0000-0000-0000B85B0000}"/>
    <cellStyle name="0_physical_curve 4 6 5 4" xfId="23497" xr:uid="{00000000-0005-0000-0000-0000B95B0000}"/>
    <cellStyle name="0_physical_curve 4 6 6" xfId="23498" xr:uid="{00000000-0005-0000-0000-0000BA5B0000}"/>
    <cellStyle name="0_physical_curve 4 6 6 2" xfId="23499" xr:uid="{00000000-0005-0000-0000-0000BB5B0000}"/>
    <cellStyle name="0_physical_curve 4 6 7" xfId="23500" xr:uid="{00000000-0005-0000-0000-0000BC5B0000}"/>
    <cellStyle name="0_physical_curve 4 6 7 2" xfId="23501" xr:uid="{00000000-0005-0000-0000-0000BD5B0000}"/>
    <cellStyle name="0_physical_curve 4 6 8" xfId="23502" xr:uid="{00000000-0005-0000-0000-0000BE5B0000}"/>
    <cellStyle name="0_physical_curve 4 7" xfId="23503" xr:uid="{00000000-0005-0000-0000-0000BF5B0000}"/>
    <cellStyle name="0_physical_curve 4 7 2" xfId="23504" xr:uid="{00000000-0005-0000-0000-0000C05B0000}"/>
    <cellStyle name="0_physical_curve 4 7 2 2" xfId="23505" xr:uid="{00000000-0005-0000-0000-0000C15B0000}"/>
    <cellStyle name="0_physical_curve 4 7 2 2 2" xfId="23506" xr:uid="{00000000-0005-0000-0000-0000C25B0000}"/>
    <cellStyle name="0_physical_curve 4 7 2 3" xfId="23507" xr:uid="{00000000-0005-0000-0000-0000C35B0000}"/>
    <cellStyle name="0_physical_curve 4 7 2 3 2" xfId="23508" xr:uid="{00000000-0005-0000-0000-0000C45B0000}"/>
    <cellStyle name="0_physical_curve 4 7 2 4" xfId="23509" xr:uid="{00000000-0005-0000-0000-0000C55B0000}"/>
    <cellStyle name="0_physical_curve 4 7 3" xfId="23510" xr:uid="{00000000-0005-0000-0000-0000C65B0000}"/>
    <cellStyle name="0_physical_curve 4 7 3 2" xfId="23511" xr:uid="{00000000-0005-0000-0000-0000C75B0000}"/>
    <cellStyle name="0_physical_curve 4 7 3 2 2" xfId="23512" xr:uid="{00000000-0005-0000-0000-0000C85B0000}"/>
    <cellStyle name="0_physical_curve 4 7 3 3" xfId="23513" xr:uid="{00000000-0005-0000-0000-0000C95B0000}"/>
    <cellStyle name="0_physical_curve 4 7 3 3 2" xfId="23514" xr:uid="{00000000-0005-0000-0000-0000CA5B0000}"/>
    <cellStyle name="0_physical_curve 4 7 3 4" xfId="23515" xr:uid="{00000000-0005-0000-0000-0000CB5B0000}"/>
    <cellStyle name="0_physical_curve 4 7 4" xfId="23516" xr:uid="{00000000-0005-0000-0000-0000CC5B0000}"/>
    <cellStyle name="0_physical_curve 4 7 4 2" xfId="23517" xr:uid="{00000000-0005-0000-0000-0000CD5B0000}"/>
    <cellStyle name="0_physical_curve 4 7 5" xfId="23518" xr:uid="{00000000-0005-0000-0000-0000CE5B0000}"/>
    <cellStyle name="0_physical_curve 4 7 5 2" xfId="23519" xr:uid="{00000000-0005-0000-0000-0000CF5B0000}"/>
    <cellStyle name="0_physical_curve 4 7 6" xfId="23520" xr:uid="{00000000-0005-0000-0000-0000D05B0000}"/>
    <cellStyle name="0_physical_curve 4 8" xfId="23521" xr:uid="{00000000-0005-0000-0000-0000D15B0000}"/>
    <cellStyle name="0_physical_curve 4 8 2" xfId="23522" xr:uid="{00000000-0005-0000-0000-0000D25B0000}"/>
    <cellStyle name="0_physical_curve 4 8 2 2" xfId="23523" xr:uid="{00000000-0005-0000-0000-0000D35B0000}"/>
    <cellStyle name="0_physical_curve 4 8 3" xfId="23524" xr:uid="{00000000-0005-0000-0000-0000D45B0000}"/>
    <cellStyle name="0_physical_curve 4 8 3 2" xfId="23525" xr:uid="{00000000-0005-0000-0000-0000D55B0000}"/>
    <cellStyle name="0_physical_curve 4 8 4" xfId="23526" xr:uid="{00000000-0005-0000-0000-0000D65B0000}"/>
    <cellStyle name="0_physical_curve 4 9" xfId="23527" xr:uid="{00000000-0005-0000-0000-0000D75B0000}"/>
    <cellStyle name="0_physical_curve 4 9 2" xfId="23528" xr:uid="{00000000-0005-0000-0000-0000D85B0000}"/>
    <cellStyle name="0_physical_curve 4 9 2 2" xfId="23529" xr:uid="{00000000-0005-0000-0000-0000D95B0000}"/>
    <cellStyle name="0_physical_curve 4 9 3" xfId="23530" xr:uid="{00000000-0005-0000-0000-0000DA5B0000}"/>
    <cellStyle name="0_physical_curve 4 9 3 2" xfId="23531" xr:uid="{00000000-0005-0000-0000-0000DB5B0000}"/>
    <cellStyle name="0_physical_curve 4 9 4" xfId="23532" xr:uid="{00000000-0005-0000-0000-0000DC5B0000}"/>
    <cellStyle name="0_physical_curve 40" xfId="23533" xr:uid="{00000000-0005-0000-0000-0000DD5B0000}"/>
    <cellStyle name="0_physical_curve 41" xfId="23534" xr:uid="{00000000-0005-0000-0000-0000DE5B0000}"/>
    <cellStyle name="0_physical_curve 42" xfId="23535" xr:uid="{00000000-0005-0000-0000-0000DF5B0000}"/>
    <cellStyle name="0_physical_curve 43" xfId="23536" xr:uid="{00000000-0005-0000-0000-0000E05B0000}"/>
    <cellStyle name="0_physical_curve 44" xfId="23537" xr:uid="{00000000-0005-0000-0000-0000E15B0000}"/>
    <cellStyle name="0_physical_curve 45" xfId="23538" xr:uid="{00000000-0005-0000-0000-0000E25B0000}"/>
    <cellStyle name="0_physical_curve 46" xfId="23539" xr:uid="{00000000-0005-0000-0000-0000E35B0000}"/>
    <cellStyle name="0_physical_curve 47" xfId="23540" xr:uid="{00000000-0005-0000-0000-0000E45B0000}"/>
    <cellStyle name="0_physical_curve 48" xfId="23541" xr:uid="{00000000-0005-0000-0000-0000E55B0000}"/>
    <cellStyle name="0_physical_curve 49" xfId="23542" xr:uid="{00000000-0005-0000-0000-0000E65B0000}"/>
    <cellStyle name="0_physical_curve 5" xfId="23543" xr:uid="{00000000-0005-0000-0000-0000E75B0000}"/>
    <cellStyle name="0_physical_curve 5 10" xfId="23544" xr:uid="{00000000-0005-0000-0000-0000E85B0000}"/>
    <cellStyle name="0_physical_curve 5 10 2" xfId="23545" xr:uid="{00000000-0005-0000-0000-0000E95B0000}"/>
    <cellStyle name="0_physical_curve 5 10 2 2" xfId="23546" xr:uid="{00000000-0005-0000-0000-0000EA5B0000}"/>
    <cellStyle name="0_physical_curve 5 10 3" xfId="23547" xr:uid="{00000000-0005-0000-0000-0000EB5B0000}"/>
    <cellStyle name="0_physical_curve 5 10 3 2" xfId="23548" xr:uid="{00000000-0005-0000-0000-0000EC5B0000}"/>
    <cellStyle name="0_physical_curve 5 10 4" xfId="23549" xr:uid="{00000000-0005-0000-0000-0000ED5B0000}"/>
    <cellStyle name="0_physical_curve 5 11" xfId="23550" xr:uid="{00000000-0005-0000-0000-0000EE5B0000}"/>
    <cellStyle name="0_physical_curve 5 11 2" xfId="23551" xr:uid="{00000000-0005-0000-0000-0000EF5B0000}"/>
    <cellStyle name="0_physical_curve 5 12" xfId="23552" xr:uid="{00000000-0005-0000-0000-0000F05B0000}"/>
    <cellStyle name="0_physical_curve 5 12 2" xfId="23553" xr:uid="{00000000-0005-0000-0000-0000F15B0000}"/>
    <cellStyle name="0_physical_curve 5 13" xfId="23554" xr:uid="{00000000-0005-0000-0000-0000F25B0000}"/>
    <cellStyle name="0_physical_curve 5 14" xfId="23555" xr:uid="{00000000-0005-0000-0000-0000F35B0000}"/>
    <cellStyle name="0_physical_curve 5 2" xfId="23556" xr:uid="{00000000-0005-0000-0000-0000F45B0000}"/>
    <cellStyle name="0_physical_curve 5 2 2" xfId="23557" xr:uid="{00000000-0005-0000-0000-0000F55B0000}"/>
    <cellStyle name="0_physical_curve 5 2 2 2" xfId="23558" xr:uid="{00000000-0005-0000-0000-0000F65B0000}"/>
    <cellStyle name="0_physical_curve 5 2 2 2 2" xfId="23559" xr:uid="{00000000-0005-0000-0000-0000F75B0000}"/>
    <cellStyle name="0_physical_curve 5 2 2 2 2 2" xfId="23560" xr:uid="{00000000-0005-0000-0000-0000F85B0000}"/>
    <cellStyle name="0_physical_curve 5 2 2 2 3" xfId="23561" xr:uid="{00000000-0005-0000-0000-0000F95B0000}"/>
    <cellStyle name="0_physical_curve 5 2 2 2 3 2" xfId="23562" xr:uid="{00000000-0005-0000-0000-0000FA5B0000}"/>
    <cellStyle name="0_physical_curve 5 2 2 2 4" xfId="23563" xr:uid="{00000000-0005-0000-0000-0000FB5B0000}"/>
    <cellStyle name="0_physical_curve 5 2 2 3" xfId="23564" xr:uid="{00000000-0005-0000-0000-0000FC5B0000}"/>
    <cellStyle name="0_physical_curve 5 2 2 3 2" xfId="23565" xr:uid="{00000000-0005-0000-0000-0000FD5B0000}"/>
    <cellStyle name="0_physical_curve 5 2 2 3 2 2" xfId="23566" xr:uid="{00000000-0005-0000-0000-0000FE5B0000}"/>
    <cellStyle name="0_physical_curve 5 2 2 3 3" xfId="23567" xr:uid="{00000000-0005-0000-0000-0000FF5B0000}"/>
    <cellStyle name="0_physical_curve 5 2 2 3 3 2" xfId="23568" xr:uid="{00000000-0005-0000-0000-0000005C0000}"/>
    <cellStyle name="0_physical_curve 5 2 2 3 4" xfId="23569" xr:uid="{00000000-0005-0000-0000-0000015C0000}"/>
    <cellStyle name="0_physical_curve 5 2 2 4" xfId="23570" xr:uid="{00000000-0005-0000-0000-0000025C0000}"/>
    <cellStyle name="0_physical_curve 5 2 2 4 2" xfId="23571" xr:uid="{00000000-0005-0000-0000-0000035C0000}"/>
    <cellStyle name="0_physical_curve 5 2 2 5" xfId="23572" xr:uid="{00000000-0005-0000-0000-0000045C0000}"/>
    <cellStyle name="0_physical_curve 5 2 2 5 2" xfId="23573" xr:uid="{00000000-0005-0000-0000-0000055C0000}"/>
    <cellStyle name="0_physical_curve 5 2 2 6" xfId="23574" xr:uid="{00000000-0005-0000-0000-0000065C0000}"/>
    <cellStyle name="0_physical_curve 5 2 3" xfId="23575" xr:uid="{00000000-0005-0000-0000-0000075C0000}"/>
    <cellStyle name="0_physical_curve 5 2 3 2" xfId="23576" xr:uid="{00000000-0005-0000-0000-0000085C0000}"/>
    <cellStyle name="0_physical_curve 5 2 3 2 2" xfId="23577" xr:uid="{00000000-0005-0000-0000-0000095C0000}"/>
    <cellStyle name="0_physical_curve 5 2 3 3" xfId="23578" xr:uid="{00000000-0005-0000-0000-00000A5C0000}"/>
    <cellStyle name="0_physical_curve 5 2 3 3 2" xfId="23579" xr:uid="{00000000-0005-0000-0000-00000B5C0000}"/>
    <cellStyle name="0_physical_curve 5 2 3 4" xfId="23580" xr:uid="{00000000-0005-0000-0000-00000C5C0000}"/>
    <cellStyle name="0_physical_curve 5 2 4" xfId="23581" xr:uid="{00000000-0005-0000-0000-00000D5C0000}"/>
    <cellStyle name="0_physical_curve 5 2 4 2" xfId="23582" xr:uid="{00000000-0005-0000-0000-00000E5C0000}"/>
    <cellStyle name="0_physical_curve 5 2 4 2 2" xfId="23583" xr:uid="{00000000-0005-0000-0000-00000F5C0000}"/>
    <cellStyle name="0_physical_curve 5 2 4 3" xfId="23584" xr:uid="{00000000-0005-0000-0000-0000105C0000}"/>
    <cellStyle name="0_physical_curve 5 2 4 3 2" xfId="23585" xr:uid="{00000000-0005-0000-0000-0000115C0000}"/>
    <cellStyle name="0_physical_curve 5 2 4 4" xfId="23586" xr:uid="{00000000-0005-0000-0000-0000125C0000}"/>
    <cellStyle name="0_physical_curve 5 2 5" xfId="23587" xr:uid="{00000000-0005-0000-0000-0000135C0000}"/>
    <cellStyle name="0_physical_curve 5 2 5 2" xfId="23588" xr:uid="{00000000-0005-0000-0000-0000145C0000}"/>
    <cellStyle name="0_physical_curve 5 2 5 2 2" xfId="23589" xr:uid="{00000000-0005-0000-0000-0000155C0000}"/>
    <cellStyle name="0_physical_curve 5 2 5 3" xfId="23590" xr:uid="{00000000-0005-0000-0000-0000165C0000}"/>
    <cellStyle name="0_physical_curve 5 2 5 3 2" xfId="23591" xr:uid="{00000000-0005-0000-0000-0000175C0000}"/>
    <cellStyle name="0_physical_curve 5 2 5 4" xfId="23592" xr:uid="{00000000-0005-0000-0000-0000185C0000}"/>
    <cellStyle name="0_physical_curve 5 2 6" xfId="23593" xr:uid="{00000000-0005-0000-0000-0000195C0000}"/>
    <cellStyle name="0_physical_curve 5 2 6 2" xfId="23594" xr:uid="{00000000-0005-0000-0000-00001A5C0000}"/>
    <cellStyle name="0_physical_curve 5 2 7" xfId="23595" xr:uid="{00000000-0005-0000-0000-00001B5C0000}"/>
    <cellStyle name="0_physical_curve 5 2 7 2" xfId="23596" xr:uid="{00000000-0005-0000-0000-00001C5C0000}"/>
    <cellStyle name="0_physical_curve 5 2 8" xfId="23597" xr:uid="{00000000-0005-0000-0000-00001D5C0000}"/>
    <cellStyle name="0_physical_curve 5 3" xfId="23598" xr:uid="{00000000-0005-0000-0000-00001E5C0000}"/>
    <cellStyle name="0_physical_curve 5 3 2" xfId="23599" xr:uid="{00000000-0005-0000-0000-00001F5C0000}"/>
    <cellStyle name="0_physical_curve 5 3 2 2" xfId="23600" xr:uid="{00000000-0005-0000-0000-0000205C0000}"/>
    <cellStyle name="0_physical_curve 5 3 2 2 2" xfId="23601" xr:uid="{00000000-0005-0000-0000-0000215C0000}"/>
    <cellStyle name="0_physical_curve 5 3 2 2 2 2" xfId="23602" xr:uid="{00000000-0005-0000-0000-0000225C0000}"/>
    <cellStyle name="0_physical_curve 5 3 2 2 3" xfId="23603" xr:uid="{00000000-0005-0000-0000-0000235C0000}"/>
    <cellStyle name="0_physical_curve 5 3 2 2 3 2" xfId="23604" xr:uid="{00000000-0005-0000-0000-0000245C0000}"/>
    <cellStyle name="0_physical_curve 5 3 2 2 4" xfId="23605" xr:uid="{00000000-0005-0000-0000-0000255C0000}"/>
    <cellStyle name="0_physical_curve 5 3 2 3" xfId="23606" xr:uid="{00000000-0005-0000-0000-0000265C0000}"/>
    <cellStyle name="0_physical_curve 5 3 2 3 2" xfId="23607" xr:uid="{00000000-0005-0000-0000-0000275C0000}"/>
    <cellStyle name="0_physical_curve 5 3 2 3 2 2" xfId="23608" xr:uid="{00000000-0005-0000-0000-0000285C0000}"/>
    <cellStyle name="0_physical_curve 5 3 2 3 3" xfId="23609" xr:uid="{00000000-0005-0000-0000-0000295C0000}"/>
    <cellStyle name="0_physical_curve 5 3 2 3 3 2" xfId="23610" xr:uid="{00000000-0005-0000-0000-00002A5C0000}"/>
    <cellStyle name="0_physical_curve 5 3 2 3 4" xfId="23611" xr:uid="{00000000-0005-0000-0000-00002B5C0000}"/>
    <cellStyle name="0_physical_curve 5 3 2 4" xfId="23612" xr:uid="{00000000-0005-0000-0000-00002C5C0000}"/>
    <cellStyle name="0_physical_curve 5 3 2 4 2" xfId="23613" xr:uid="{00000000-0005-0000-0000-00002D5C0000}"/>
    <cellStyle name="0_physical_curve 5 3 2 5" xfId="23614" xr:uid="{00000000-0005-0000-0000-00002E5C0000}"/>
    <cellStyle name="0_physical_curve 5 3 2 5 2" xfId="23615" xr:uid="{00000000-0005-0000-0000-00002F5C0000}"/>
    <cellStyle name="0_physical_curve 5 3 2 6" xfId="23616" xr:uid="{00000000-0005-0000-0000-0000305C0000}"/>
    <cellStyle name="0_physical_curve 5 3 3" xfId="23617" xr:uid="{00000000-0005-0000-0000-0000315C0000}"/>
    <cellStyle name="0_physical_curve 5 3 3 2" xfId="23618" xr:uid="{00000000-0005-0000-0000-0000325C0000}"/>
    <cellStyle name="0_physical_curve 5 3 3 2 2" xfId="23619" xr:uid="{00000000-0005-0000-0000-0000335C0000}"/>
    <cellStyle name="0_physical_curve 5 3 3 3" xfId="23620" xr:uid="{00000000-0005-0000-0000-0000345C0000}"/>
    <cellStyle name="0_physical_curve 5 3 3 3 2" xfId="23621" xr:uid="{00000000-0005-0000-0000-0000355C0000}"/>
    <cellStyle name="0_physical_curve 5 3 3 4" xfId="23622" xr:uid="{00000000-0005-0000-0000-0000365C0000}"/>
    <cellStyle name="0_physical_curve 5 3 4" xfId="23623" xr:uid="{00000000-0005-0000-0000-0000375C0000}"/>
    <cellStyle name="0_physical_curve 5 3 4 2" xfId="23624" xr:uid="{00000000-0005-0000-0000-0000385C0000}"/>
    <cellStyle name="0_physical_curve 5 3 4 2 2" xfId="23625" xr:uid="{00000000-0005-0000-0000-0000395C0000}"/>
    <cellStyle name="0_physical_curve 5 3 4 3" xfId="23626" xr:uid="{00000000-0005-0000-0000-00003A5C0000}"/>
    <cellStyle name="0_physical_curve 5 3 4 3 2" xfId="23627" xr:uid="{00000000-0005-0000-0000-00003B5C0000}"/>
    <cellStyle name="0_physical_curve 5 3 4 4" xfId="23628" xr:uid="{00000000-0005-0000-0000-00003C5C0000}"/>
    <cellStyle name="0_physical_curve 5 3 5" xfId="23629" xr:uid="{00000000-0005-0000-0000-00003D5C0000}"/>
    <cellStyle name="0_physical_curve 5 3 5 2" xfId="23630" xr:uid="{00000000-0005-0000-0000-00003E5C0000}"/>
    <cellStyle name="0_physical_curve 5 3 5 2 2" xfId="23631" xr:uid="{00000000-0005-0000-0000-00003F5C0000}"/>
    <cellStyle name="0_physical_curve 5 3 5 3" xfId="23632" xr:uid="{00000000-0005-0000-0000-0000405C0000}"/>
    <cellStyle name="0_physical_curve 5 3 5 3 2" xfId="23633" xr:uid="{00000000-0005-0000-0000-0000415C0000}"/>
    <cellStyle name="0_physical_curve 5 3 5 4" xfId="23634" xr:uid="{00000000-0005-0000-0000-0000425C0000}"/>
    <cellStyle name="0_physical_curve 5 3 6" xfId="23635" xr:uid="{00000000-0005-0000-0000-0000435C0000}"/>
    <cellStyle name="0_physical_curve 5 3 6 2" xfId="23636" xr:uid="{00000000-0005-0000-0000-0000445C0000}"/>
    <cellStyle name="0_physical_curve 5 3 7" xfId="23637" xr:uid="{00000000-0005-0000-0000-0000455C0000}"/>
    <cellStyle name="0_physical_curve 5 3 7 2" xfId="23638" xr:uid="{00000000-0005-0000-0000-0000465C0000}"/>
    <cellStyle name="0_physical_curve 5 3 8" xfId="23639" xr:uid="{00000000-0005-0000-0000-0000475C0000}"/>
    <cellStyle name="0_physical_curve 5 4" xfId="23640" xr:uid="{00000000-0005-0000-0000-0000485C0000}"/>
    <cellStyle name="0_physical_curve 5 4 2" xfId="23641" xr:uid="{00000000-0005-0000-0000-0000495C0000}"/>
    <cellStyle name="0_physical_curve 5 4 2 2" xfId="23642" xr:uid="{00000000-0005-0000-0000-00004A5C0000}"/>
    <cellStyle name="0_physical_curve 5 4 2 2 2" xfId="23643" xr:uid="{00000000-0005-0000-0000-00004B5C0000}"/>
    <cellStyle name="0_physical_curve 5 4 2 2 2 2" xfId="23644" xr:uid="{00000000-0005-0000-0000-00004C5C0000}"/>
    <cellStyle name="0_physical_curve 5 4 2 2 3" xfId="23645" xr:uid="{00000000-0005-0000-0000-00004D5C0000}"/>
    <cellStyle name="0_physical_curve 5 4 2 2 3 2" xfId="23646" xr:uid="{00000000-0005-0000-0000-00004E5C0000}"/>
    <cellStyle name="0_physical_curve 5 4 2 2 4" xfId="23647" xr:uid="{00000000-0005-0000-0000-00004F5C0000}"/>
    <cellStyle name="0_physical_curve 5 4 2 3" xfId="23648" xr:uid="{00000000-0005-0000-0000-0000505C0000}"/>
    <cellStyle name="0_physical_curve 5 4 2 3 2" xfId="23649" xr:uid="{00000000-0005-0000-0000-0000515C0000}"/>
    <cellStyle name="0_physical_curve 5 4 2 3 2 2" xfId="23650" xr:uid="{00000000-0005-0000-0000-0000525C0000}"/>
    <cellStyle name="0_physical_curve 5 4 2 3 3" xfId="23651" xr:uid="{00000000-0005-0000-0000-0000535C0000}"/>
    <cellStyle name="0_physical_curve 5 4 2 3 3 2" xfId="23652" xr:uid="{00000000-0005-0000-0000-0000545C0000}"/>
    <cellStyle name="0_physical_curve 5 4 2 3 4" xfId="23653" xr:uid="{00000000-0005-0000-0000-0000555C0000}"/>
    <cellStyle name="0_physical_curve 5 4 2 4" xfId="23654" xr:uid="{00000000-0005-0000-0000-0000565C0000}"/>
    <cellStyle name="0_physical_curve 5 4 2 4 2" xfId="23655" xr:uid="{00000000-0005-0000-0000-0000575C0000}"/>
    <cellStyle name="0_physical_curve 5 4 2 5" xfId="23656" xr:uid="{00000000-0005-0000-0000-0000585C0000}"/>
    <cellStyle name="0_physical_curve 5 4 2 5 2" xfId="23657" xr:uid="{00000000-0005-0000-0000-0000595C0000}"/>
    <cellStyle name="0_physical_curve 5 4 2 6" xfId="23658" xr:uid="{00000000-0005-0000-0000-00005A5C0000}"/>
    <cellStyle name="0_physical_curve 5 4 3" xfId="23659" xr:uid="{00000000-0005-0000-0000-00005B5C0000}"/>
    <cellStyle name="0_physical_curve 5 4 3 2" xfId="23660" xr:uid="{00000000-0005-0000-0000-00005C5C0000}"/>
    <cellStyle name="0_physical_curve 5 4 3 2 2" xfId="23661" xr:uid="{00000000-0005-0000-0000-00005D5C0000}"/>
    <cellStyle name="0_physical_curve 5 4 3 3" xfId="23662" xr:uid="{00000000-0005-0000-0000-00005E5C0000}"/>
    <cellStyle name="0_physical_curve 5 4 3 3 2" xfId="23663" xr:uid="{00000000-0005-0000-0000-00005F5C0000}"/>
    <cellStyle name="0_physical_curve 5 4 3 4" xfId="23664" xr:uid="{00000000-0005-0000-0000-0000605C0000}"/>
    <cellStyle name="0_physical_curve 5 4 4" xfId="23665" xr:uid="{00000000-0005-0000-0000-0000615C0000}"/>
    <cellStyle name="0_physical_curve 5 4 4 2" xfId="23666" xr:uid="{00000000-0005-0000-0000-0000625C0000}"/>
    <cellStyle name="0_physical_curve 5 4 4 2 2" xfId="23667" xr:uid="{00000000-0005-0000-0000-0000635C0000}"/>
    <cellStyle name="0_physical_curve 5 4 4 3" xfId="23668" xr:uid="{00000000-0005-0000-0000-0000645C0000}"/>
    <cellStyle name="0_physical_curve 5 4 4 3 2" xfId="23669" xr:uid="{00000000-0005-0000-0000-0000655C0000}"/>
    <cellStyle name="0_physical_curve 5 4 4 4" xfId="23670" xr:uid="{00000000-0005-0000-0000-0000665C0000}"/>
    <cellStyle name="0_physical_curve 5 4 5" xfId="23671" xr:uid="{00000000-0005-0000-0000-0000675C0000}"/>
    <cellStyle name="0_physical_curve 5 4 5 2" xfId="23672" xr:uid="{00000000-0005-0000-0000-0000685C0000}"/>
    <cellStyle name="0_physical_curve 5 4 5 2 2" xfId="23673" xr:uid="{00000000-0005-0000-0000-0000695C0000}"/>
    <cellStyle name="0_physical_curve 5 4 5 3" xfId="23674" xr:uid="{00000000-0005-0000-0000-00006A5C0000}"/>
    <cellStyle name="0_physical_curve 5 4 5 3 2" xfId="23675" xr:uid="{00000000-0005-0000-0000-00006B5C0000}"/>
    <cellStyle name="0_physical_curve 5 4 5 4" xfId="23676" xr:uid="{00000000-0005-0000-0000-00006C5C0000}"/>
    <cellStyle name="0_physical_curve 5 4 6" xfId="23677" xr:uid="{00000000-0005-0000-0000-00006D5C0000}"/>
    <cellStyle name="0_physical_curve 5 4 6 2" xfId="23678" xr:uid="{00000000-0005-0000-0000-00006E5C0000}"/>
    <cellStyle name="0_physical_curve 5 4 7" xfId="23679" xr:uid="{00000000-0005-0000-0000-00006F5C0000}"/>
    <cellStyle name="0_physical_curve 5 4 7 2" xfId="23680" xr:uid="{00000000-0005-0000-0000-0000705C0000}"/>
    <cellStyle name="0_physical_curve 5 4 8" xfId="23681" xr:uid="{00000000-0005-0000-0000-0000715C0000}"/>
    <cellStyle name="0_physical_curve 5 5" xfId="23682" xr:uid="{00000000-0005-0000-0000-0000725C0000}"/>
    <cellStyle name="0_physical_curve 5 5 2" xfId="23683" xr:uid="{00000000-0005-0000-0000-0000735C0000}"/>
    <cellStyle name="0_physical_curve 5 5 2 2" xfId="23684" xr:uid="{00000000-0005-0000-0000-0000745C0000}"/>
    <cellStyle name="0_physical_curve 5 5 2 2 2" xfId="23685" xr:uid="{00000000-0005-0000-0000-0000755C0000}"/>
    <cellStyle name="0_physical_curve 5 5 2 2 2 2" xfId="23686" xr:uid="{00000000-0005-0000-0000-0000765C0000}"/>
    <cellStyle name="0_physical_curve 5 5 2 2 3" xfId="23687" xr:uid="{00000000-0005-0000-0000-0000775C0000}"/>
    <cellStyle name="0_physical_curve 5 5 2 2 3 2" xfId="23688" xr:uid="{00000000-0005-0000-0000-0000785C0000}"/>
    <cellStyle name="0_physical_curve 5 5 2 2 4" xfId="23689" xr:uid="{00000000-0005-0000-0000-0000795C0000}"/>
    <cellStyle name="0_physical_curve 5 5 2 3" xfId="23690" xr:uid="{00000000-0005-0000-0000-00007A5C0000}"/>
    <cellStyle name="0_physical_curve 5 5 2 3 2" xfId="23691" xr:uid="{00000000-0005-0000-0000-00007B5C0000}"/>
    <cellStyle name="0_physical_curve 5 5 2 3 2 2" xfId="23692" xr:uid="{00000000-0005-0000-0000-00007C5C0000}"/>
    <cellStyle name="0_physical_curve 5 5 2 3 3" xfId="23693" xr:uid="{00000000-0005-0000-0000-00007D5C0000}"/>
    <cellStyle name="0_physical_curve 5 5 2 3 3 2" xfId="23694" xr:uid="{00000000-0005-0000-0000-00007E5C0000}"/>
    <cellStyle name="0_physical_curve 5 5 2 3 4" xfId="23695" xr:uid="{00000000-0005-0000-0000-00007F5C0000}"/>
    <cellStyle name="0_physical_curve 5 5 2 4" xfId="23696" xr:uid="{00000000-0005-0000-0000-0000805C0000}"/>
    <cellStyle name="0_physical_curve 5 5 2 4 2" xfId="23697" xr:uid="{00000000-0005-0000-0000-0000815C0000}"/>
    <cellStyle name="0_physical_curve 5 5 2 5" xfId="23698" xr:uid="{00000000-0005-0000-0000-0000825C0000}"/>
    <cellStyle name="0_physical_curve 5 5 2 5 2" xfId="23699" xr:uid="{00000000-0005-0000-0000-0000835C0000}"/>
    <cellStyle name="0_physical_curve 5 5 2 6" xfId="23700" xr:uid="{00000000-0005-0000-0000-0000845C0000}"/>
    <cellStyle name="0_physical_curve 5 5 3" xfId="23701" xr:uid="{00000000-0005-0000-0000-0000855C0000}"/>
    <cellStyle name="0_physical_curve 5 5 3 2" xfId="23702" xr:uid="{00000000-0005-0000-0000-0000865C0000}"/>
    <cellStyle name="0_physical_curve 5 5 3 2 2" xfId="23703" xr:uid="{00000000-0005-0000-0000-0000875C0000}"/>
    <cellStyle name="0_physical_curve 5 5 3 3" xfId="23704" xr:uid="{00000000-0005-0000-0000-0000885C0000}"/>
    <cellStyle name="0_physical_curve 5 5 3 3 2" xfId="23705" xr:uid="{00000000-0005-0000-0000-0000895C0000}"/>
    <cellStyle name="0_physical_curve 5 5 3 4" xfId="23706" xr:uid="{00000000-0005-0000-0000-00008A5C0000}"/>
    <cellStyle name="0_physical_curve 5 5 4" xfId="23707" xr:uid="{00000000-0005-0000-0000-00008B5C0000}"/>
    <cellStyle name="0_physical_curve 5 5 4 2" xfId="23708" xr:uid="{00000000-0005-0000-0000-00008C5C0000}"/>
    <cellStyle name="0_physical_curve 5 5 4 2 2" xfId="23709" xr:uid="{00000000-0005-0000-0000-00008D5C0000}"/>
    <cellStyle name="0_physical_curve 5 5 4 3" xfId="23710" xr:uid="{00000000-0005-0000-0000-00008E5C0000}"/>
    <cellStyle name="0_physical_curve 5 5 4 3 2" xfId="23711" xr:uid="{00000000-0005-0000-0000-00008F5C0000}"/>
    <cellStyle name="0_physical_curve 5 5 4 4" xfId="23712" xr:uid="{00000000-0005-0000-0000-0000905C0000}"/>
    <cellStyle name="0_physical_curve 5 5 5" xfId="23713" xr:uid="{00000000-0005-0000-0000-0000915C0000}"/>
    <cellStyle name="0_physical_curve 5 5 5 2" xfId="23714" xr:uid="{00000000-0005-0000-0000-0000925C0000}"/>
    <cellStyle name="0_physical_curve 5 5 5 2 2" xfId="23715" xr:uid="{00000000-0005-0000-0000-0000935C0000}"/>
    <cellStyle name="0_physical_curve 5 5 5 3" xfId="23716" xr:uid="{00000000-0005-0000-0000-0000945C0000}"/>
    <cellStyle name="0_physical_curve 5 5 5 3 2" xfId="23717" xr:uid="{00000000-0005-0000-0000-0000955C0000}"/>
    <cellStyle name="0_physical_curve 5 5 5 4" xfId="23718" xr:uid="{00000000-0005-0000-0000-0000965C0000}"/>
    <cellStyle name="0_physical_curve 5 5 6" xfId="23719" xr:uid="{00000000-0005-0000-0000-0000975C0000}"/>
    <cellStyle name="0_physical_curve 5 5 6 2" xfId="23720" xr:uid="{00000000-0005-0000-0000-0000985C0000}"/>
    <cellStyle name="0_physical_curve 5 5 7" xfId="23721" xr:uid="{00000000-0005-0000-0000-0000995C0000}"/>
    <cellStyle name="0_physical_curve 5 5 7 2" xfId="23722" xr:uid="{00000000-0005-0000-0000-00009A5C0000}"/>
    <cellStyle name="0_physical_curve 5 5 8" xfId="23723" xr:uid="{00000000-0005-0000-0000-00009B5C0000}"/>
    <cellStyle name="0_physical_curve 5 6" xfId="23724" xr:uid="{00000000-0005-0000-0000-00009C5C0000}"/>
    <cellStyle name="0_physical_curve 5 6 2" xfId="23725" xr:uid="{00000000-0005-0000-0000-00009D5C0000}"/>
    <cellStyle name="0_physical_curve 5 6 2 2" xfId="23726" xr:uid="{00000000-0005-0000-0000-00009E5C0000}"/>
    <cellStyle name="0_physical_curve 5 6 2 2 2" xfId="23727" xr:uid="{00000000-0005-0000-0000-00009F5C0000}"/>
    <cellStyle name="0_physical_curve 5 6 2 2 2 2" xfId="23728" xr:uid="{00000000-0005-0000-0000-0000A05C0000}"/>
    <cellStyle name="0_physical_curve 5 6 2 2 3" xfId="23729" xr:uid="{00000000-0005-0000-0000-0000A15C0000}"/>
    <cellStyle name="0_physical_curve 5 6 2 2 3 2" xfId="23730" xr:uid="{00000000-0005-0000-0000-0000A25C0000}"/>
    <cellStyle name="0_physical_curve 5 6 2 2 4" xfId="23731" xr:uid="{00000000-0005-0000-0000-0000A35C0000}"/>
    <cellStyle name="0_physical_curve 5 6 2 3" xfId="23732" xr:uid="{00000000-0005-0000-0000-0000A45C0000}"/>
    <cellStyle name="0_physical_curve 5 6 2 3 2" xfId="23733" xr:uid="{00000000-0005-0000-0000-0000A55C0000}"/>
    <cellStyle name="0_physical_curve 5 6 2 3 2 2" xfId="23734" xr:uid="{00000000-0005-0000-0000-0000A65C0000}"/>
    <cellStyle name="0_physical_curve 5 6 2 3 3" xfId="23735" xr:uid="{00000000-0005-0000-0000-0000A75C0000}"/>
    <cellStyle name="0_physical_curve 5 6 2 3 3 2" xfId="23736" xr:uid="{00000000-0005-0000-0000-0000A85C0000}"/>
    <cellStyle name="0_physical_curve 5 6 2 3 4" xfId="23737" xr:uid="{00000000-0005-0000-0000-0000A95C0000}"/>
    <cellStyle name="0_physical_curve 5 6 2 4" xfId="23738" xr:uid="{00000000-0005-0000-0000-0000AA5C0000}"/>
    <cellStyle name="0_physical_curve 5 6 2 4 2" xfId="23739" xr:uid="{00000000-0005-0000-0000-0000AB5C0000}"/>
    <cellStyle name="0_physical_curve 5 6 2 5" xfId="23740" xr:uid="{00000000-0005-0000-0000-0000AC5C0000}"/>
    <cellStyle name="0_physical_curve 5 6 2 5 2" xfId="23741" xr:uid="{00000000-0005-0000-0000-0000AD5C0000}"/>
    <cellStyle name="0_physical_curve 5 6 2 6" xfId="23742" xr:uid="{00000000-0005-0000-0000-0000AE5C0000}"/>
    <cellStyle name="0_physical_curve 5 6 3" xfId="23743" xr:uid="{00000000-0005-0000-0000-0000AF5C0000}"/>
    <cellStyle name="0_physical_curve 5 6 3 2" xfId="23744" xr:uid="{00000000-0005-0000-0000-0000B05C0000}"/>
    <cellStyle name="0_physical_curve 5 6 3 2 2" xfId="23745" xr:uid="{00000000-0005-0000-0000-0000B15C0000}"/>
    <cellStyle name="0_physical_curve 5 6 3 3" xfId="23746" xr:uid="{00000000-0005-0000-0000-0000B25C0000}"/>
    <cellStyle name="0_physical_curve 5 6 3 3 2" xfId="23747" xr:uid="{00000000-0005-0000-0000-0000B35C0000}"/>
    <cellStyle name="0_physical_curve 5 6 3 4" xfId="23748" xr:uid="{00000000-0005-0000-0000-0000B45C0000}"/>
    <cellStyle name="0_physical_curve 5 6 4" xfId="23749" xr:uid="{00000000-0005-0000-0000-0000B55C0000}"/>
    <cellStyle name="0_physical_curve 5 6 4 2" xfId="23750" xr:uid="{00000000-0005-0000-0000-0000B65C0000}"/>
    <cellStyle name="0_physical_curve 5 6 4 2 2" xfId="23751" xr:uid="{00000000-0005-0000-0000-0000B75C0000}"/>
    <cellStyle name="0_physical_curve 5 6 4 3" xfId="23752" xr:uid="{00000000-0005-0000-0000-0000B85C0000}"/>
    <cellStyle name="0_physical_curve 5 6 4 3 2" xfId="23753" xr:uid="{00000000-0005-0000-0000-0000B95C0000}"/>
    <cellStyle name="0_physical_curve 5 6 4 4" xfId="23754" xr:uid="{00000000-0005-0000-0000-0000BA5C0000}"/>
    <cellStyle name="0_physical_curve 5 6 5" xfId="23755" xr:uid="{00000000-0005-0000-0000-0000BB5C0000}"/>
    <cellStyle name="0_physical_curve 5 6 5 2" xfId="23756" xr:uid="{00000000-0005-0000-0000-0000BC5C0000}"/>
    <cellStyle name="0_physical_curve 5 6 5 2 2" xfId="23757" xr:uid="{00000000-0005-0000-0000-0000BD5C0000}"/>
    <cellStyle name="0_physical_curve 5 6 5 3" xfId="23758" xr:uid="{00000000-0005-0000-0000-0000BE5C0000}"/>
    <cellStyle name="0_physical_curve 5 6 5 3 2" xfId="23759" xr:uid="{00000000-0005-0000-0000-0000BF5C0000}"/>
    <cellStyle name="0_physical_curve 5 6 5 4" xfId="23760" xr:uid="{00000000-0005-0000-0000-0000C05C0000}"/>
    <cellStyle name="0_physical_curve 5 6 6" xfId="23761" xr:uid="{00000000-0005-0000-0000-0000C15C0000}"/>
    <cellStyle name="0_physical_curve 5 6 6 2" xfId="23762" xr:uid="{00000000-0005-0000-0000-0000C25C0000}"/>
    <cellStyle name="0_physical_curve 5 6 7" xfId="23763" xr:uid="{00000000-0005-0000-0000-0000C35C0000}"/>
    <cellStyle name="0_physical_curve 5 6 7 2" xfId="23764" xr:uid="{00000000-0005-0000-0000-0000C45C0000}"/>
    <cellStyle name="0_physical_curve 5 6 8" xfId="23765" xr:uid="{00000000-0005-0000-0000-0000C55C0000}"/>
    <cellStyle name="0_physical_curve 5 7" xfId="23766" xr:uid="{00000000-0005-0000-0000-0000C65C0000}"/>
    <cellStyle name="0_physical_curve 5 7 2" xfId="23767" xr:uid="{00000000-0005-0000-0000-0000C75C0000}"/>
    <cellStyle name="0_physical_curve 5 7 2 2" xfId="23768" xr:uid="{00000000-0005-0000-0000-0000C85C0000}"/>
    <cellStyle name="0_physical_curve 5 7 2 2 2" xfId="23769" xr:uid="{00000000-0005-0000-0000-0000C95C0000}"/>
    <cellStyle name="0_physical_curve 5 7 2 3" xfId="23770" xr:uid="{00000000-0005-0000-0000-0000CA5C0000}"/>
    <cellStyle name="0_physical_curve 5 7 2 3 2" xfId="23771" xr:uid="{00000000-0005-0000-0000-0000CB5C0000}"/>
    <cellStyle name="0_physical_curve 5 7 2 4" xfId="23772" xr:uid="{00000000-0005-0000-0000-0000CC5C0000}"/>
    <cellStyle name="0_physical_curve 5 7 3" xfId="23773" xr:uid="{00000000-0005-0000-0000-0000CD5C0000}"/>
    <cellStyle name="0_physical_curve 5 7 3 2" xfId="23774" xr:uid="{00000000-0005-0000-0000-0000CE5C0000}"/>
    <cellStyle name="0_physical_curve 5 7 3 2 2" xfId="23775" xr:uid="{00000000-0005-0000-0000-0000CF5C0000}"/>
    <cellStyle name="0_physical_curve 5 7 3 3" xfId="23776" xr:uid="{00000000-0005-0000-0000-0000D05C0000}"/>
    <cellStyle name="0_physical_curve 5 7 3 3 2" xfId="23777" xr:uid="{00000000-0005-0000-0000-0000D15C0000}"/>
    <cellStyle name="0_physical_curve 5 7 3 4" xfId="23778" xr:uid="{00000000-0005-0000-0000-0000D25C0000}"/>
    <cellStyle name="0_physical_curve 5 7 4" xfId="23779" xr:uid="{00000000-0005-0000-0000-0000D35C0000}"/>
    <cellStyle name="0_physical_curve 5 7 4 2" xfId="23780" xr:uid="{00000000-0005-0000-0000-0000D45C0000}"/>
    <cellStyle name="0_physical_curve 5 7 5" xfId="23781" xr:uid="{00000000-0005-0000-0000-0000D55C0000}"/>
    <cellStyle name="0_physical_curve 5 7 5 2" xfId="23782" xr:uid="{00000000-0005-0000-0000-0000D65C0000}"/>
    <cellStyle name="0_physical_curve 5 7 6" xfId="23783" xr:uid="{00000000-0005-0000-0000-0000D75C0000}"/>
    <cellStyle name="0_physical_curve 5 8" xfId="23784" xr:uid="{00000000-0005-0000-0000-0000D85C0000}"/>
    <cellStyle name="0_physical_curve 5 8 2" xfId="23785" xr:uid="{00000000-0005-0000-0000-0000D95C0000}"/>
    <cellStyle name="0_physical_curve 5 8 2 2" xfId="23786" xr:uid="{00000000-0005-0000-0000-0000DA5C0000}"/>
    <cellStyle name="0_physical_curve 5 8 3" xfId="23787" xr:uid="{00000000-0005-0000-0000-0000DB5C0000}"/>
    <cellStyle name="0_physical_curve 5 8 3 2" xfId="23788" xr:uid="{00000000-0005-0000-0000-0000DC5C0000}"/>
    <cellStyle name="0_physical_curve 5 8 4" xfId="23789" xr:uid="{00000000-0005-0000-0000-0000DD5C0000}"/>
    <cellStyle name="0_physical_curve 5 9" xfId="23790" xr:uid="{00000000-0005-0000-0000-0000DE5C0000}"/>
    <cellStyle name="0_physical_curve 5 9 2" xfId="23791" xr:uid="{00000000-0005-0000-0000-0000DF5C0000}"/>
    <cellStyle name="0_physical_curve 5 9 2 2" xfId="23792" xr:uid="{00000000-0005-0000-0000-0000E05C0000}"/>
    <cellStyle name="0_physical_curve 5 9 3" xfId="23793" xr:uid="{00000000-0005-0000-0000-0000E15C0000}"/>
    <cellStyle name="0_physical_curve 5 9 3 2" xfId="23794" xr:uid="{00000000-0005-0000-0000-0000E25C0000}"/>
    <cellStyle name="0_physical_curve 5 9 4" xfId="23795" xr:uid="{00000000-0005-0000-0000-0000E35C0000}"/>
    <cellStyle name="0_physical_curve 50" xfId="23796" xr:uid="{00000000-0005-0000-0000-0000E45C0000}"/>
    <cellStyle name="0_physical_curve 51" xfId="23797" xr:uid="{00000000-0005-0000-0000-0000E55C0000}"/>
    <cellStyle name="0_physical_curve 52" xfId="23798" xr:uid="{00000000-0005-0000-0000-0000E65C0000}"/>
    <cellStyle name="0_physical_curve 53" xfId="23799" xr:uid="{00000000-0005-0000-0000-0000E75C0000}"/>
    <cellStyle name="0_physical_curve 54" xfId="23800" xr:uid="{00000000-0005-0000-0000-0000E85C0000}"/>
    <cellStyle name="0_physical_curve 55" xfId="23801" xr:uid="{00000000-0005-0000-0000-0000E95C0000}"/>
    <cellStyle name="0_physical_curve 56" xfId="23802" xr:uid="{00000000-0005-0000-0000-0000EA5C0000}"/>
    <cellStyle name="0_physical_curve 57" xfId="23803" xr:uid="{00000000-0005-0000-0000-0000EB5C0000}"/>
    <cellStyle name="0_physical_curve 58" xfId="23804" xr:uid="{00000000-0005-0000-0000-0000EC5C0000}"/>
    <cellStyle name="0_physical_curve 59" xfId="23805" xr:uid="{00000000-0005-0000-0000-0000ED5C0000}"/>
    <cellStyle name="0_physical_curve 6" xfId="23806" xr:uid="{00000000-0005-0000-0000-0000EE5C0000}"/>
    <cellStyle name="0_physical_curve 6 2" xfId="23807" xr:uid="{00000000-0005-0000-0000-0000EF5C0000}"/>
    <cellStyle name="0_physical_curve 6 2 2" xfId="23808" xr:uid="{00000000-0005-0000-0000-0000F05C0000}"/>
    <cellStyle name="0_physical_curve 6 2 2 2" xfId="23809" xr:uid="{00000000-0005-0000-0000-0000F15C0000}"/>
    <cellStyle name="0_physical_curve 6 2 2 2 2" xfId="23810" xr:uid="{00000000-0005-0000-0000-0000F25C0000}"/>
    <cellStyle name="0_physical_curve 6 2 2 3" xfId="23811" xr:uid="{00000000-0005-0000-0000-0000F35C0000}"/>
    <cellStyle name="0_physical_curve 6 2 2 3 2" xfId="23812" xr:uid="{00000000-0005-0000-0000-0000F45C0000}"/>
    <cellStyle name="0_physical_curve 6 2 2 4" xfId="23813" xr:uid="{00000000-0005-0000-0000-0000F55C0000}"/>
    <cellStyle name="0_physical_curve 6 2 3" xfId="23814" xr:uid="{00000000-0005-0000-0000-0000F65C0000}"/>
    <cellStyle name="0_physical_curve 6 2 3 2" xfId="23815" xr:uid="{00000000-0005-0000-0000-0000F75C0000}"/>
    <cellStyle name="0_physical_curve 6 2 3 2 2" xfId="23816" xr:uid="{00000000-0005-0000-0000-0000F85C0000}"/>
    <cellStyle name="0_physical_curve 6 2 3 3" xfId="23817" xr:uid="{00000000-0005-0000-0000-0000F95C0000}"/>
    <cellStyle name="0_physical_curve 6 2 3 3 2" xfId="23818" xr:uid="{00000000-0005-0000-0000-0000FA5C0000}"/>
    <cellStyle name="0_physical_curve 6 2 3 4" xfId="23819" xr:uid="{00000000-0005-0000-0000-0000FB5C0000}"/>
    <cellStyle name="0_physical_curve 6 2 4" xfId="23820" xr:uid="{00000000-0005-0000-0000-0000FC5C0000}"/>
    <cellStyle name="0_physical_curve 6 2 4 2" xfId="23821" xr:uid="{00000000-0005-0000-0000-0000FD5C0000}"/>
    <cellStyle name="0_physical_curve 6 2 5" xfId="23822" xr:uid="{00000000-0005-0000-0000-0000FE5C0000}"/>
    <cellStyle name="0_physical_curve 6 2 5 2" xfId="23823" xr:uid="{00000000-0005-0000-0000-0000FF5C0000}"/>
    <cellStyle name="0_physical_curve 6 2 6" xfId="23824" xr:uid="{00000000-0005-0000-0000-0000005D0000}"/>
    <cellStyle name="0_physical_curve 6 3" xfId="23825" xr:uid="{00000000-0005-0000-0000-0000015D0000}"/>
    <cellStyle name="0_physical_curve 6 3 2" xfId="23826" xr:uid="{00000000-0005-0000-0000-0000025D0000}"/>
    <cellStyle name="0_physical_curve 6 3 2 2" xfId="23827" xr:uid="{00000000-0005-0000-0000-0000035D0000}"/>
    <cellStyle name="0_physical_curve 6 3 3" xfId="23828" xr:uid="{00000000-0005-0000-0000-0000045D0000}"/>
    <cellStyle name="0_physical_curve 6 3 3 2" xfId="23829" xr:uid="{00000000-0005-0000-0000-0000055D0000}"/>
    <cellStyle name="0_physical_curve 6 3 4" xfId="23830" xr:uid="{00000000-0005-0000-0000-0000065D0000}"/>
    <cellStyle name="0_physical_curve 6 4" xfId="23831" xr:uid="{00000000-0005-0000-0000-0000075D0000}"/>
    <cellStyle name="0_physical_curve 6 4 2" xfId="23832" xr:uid="{00000000-0005-0000-0000-0000085D0000}"/>
    <cellStyle name="0_physical_curve 6 4 2 2" xfId="23833" xr:uid="{00000000-0005-0000-0000-0000095D0000}"/>
    <cellStyle name="0_physical_curve 6 4 3" xfId="23834" xr:uid="{00000000-0005-0000-0000-00000A5D0000}"/>
    <cellStyle name="0_physical_curve 6 4 3 2" xfId="23835" xr:uid="{00000000-0005-0000-0000-00000B5D0000}"/>
    <cellStyle name="0_physical_curve 6 4 4" xfId="23836" xr:uid="{00000000-0005-0000-0000-00000C5D0000}"/>
    <cellStyle name="0_physical_curve 6 5" xfId="23837" xr:uid="{00000000-0005-0000-0000-00000D5D0000}"/>
    <cellStyle name="0_physical_curve 6 5 2" xfId="23838" xr:uid="{00000000-0005-0000-0000-00000E5D0000}"/>
    <cellStyle name="0_physical_curve 6 5 2 2" xfId="23839" xr:uid="{00000000-0005-0000-0000-00000F5D0000}"/>
    <cellStyle name="0_physical_curve 6 5 3" xfId="23840" xr:uid="{00000000-0005-0000-0000-0000105D0000}"/>
    <cellStyle name="0_physical_curve 6 5 3 2" xfId="23841" xr:uid="{00000000-0005-0000-0000-0000115D0000}"/>
    <cellStyle name="0_physical_curve 6 5 4" xfId="23842" xr:uid="{00000000-0005-0000-0000-0000125D0000}"/>
    <cellStyle name="0_physical_curve 6 6" xfId="23843" xr:uid="{00000000-0005-0000-0000-0000135D0000}"/>
    <cellStyle name="0_physical_curve 6 6 2" xfId="23844" xr:uid="{00000000-0005-0000-0000-0000145D0000}"/>
    <cellStyle name="0_physical_curve 6 7" xfId="23845" xr:uid="{00000000-0005-0000-0000-0000155D0000}"/>
    <cellStyle name="0_physical_curve 6 7 2" xfId="23846" xr:uid="{00000000-0005-0000-0000-0000165D0000}"/>
    <cellStyle name="0_physical_curve 6 8" xfId="23847" xr:uid="{00000000-0005-0000-0000-0000175D0000}"/>
    <cellStyle name="0_physical_curve 60" xfId="23848" xr:uid="{00000000-0005-0000-0000-0000185D0000}"/>
    <cellStyle name="0_physical_curve 61" xfId="23849" xr:uid="{00000000-0005-0000-0000-0000195D0000}"/>
    <cellStyle name="0_physical_curve 62" xfId="23850" xr:uid="{00000000-0005-0000-0000-00001A5D0000}"/>
    <cellStyle name="0_physical_curve 63" xfId="23851" xr:uid="{00000000-0005-0000-0000-00001B5D0000}"/>
    <cellStyle name="0_physical_curve 64" xfId="23852" xr:uid="{00000000-0005-0000-0000-00001C5D0000}"/>
    <cellStyle name="0_physical_curve 65" xfId="23853" xr:uid="{00000000-0005-0000-0000-00001D5D0000}"/>
    <cellStyle name="0_physical_curve 66" xfId="23854" xr:uid="{00000000-0005-0000-0000-00001E5D0000}"/>
    <cellStyle name="0_physical_curve 67" xfId="23855" xr:uid="{00000000-0005-0000-0000-00001F5D0000}"/>
    <cellStyle name="0_physical_curve 68" xfId="23856" xr:uid="{00000000-0005-0000-0000-0000205D0000}"/>
    <cellStyle name="0_physical_curve 69" xfId="23857" xr:uid="{00000000-0005-0000-0000-0000215D0000}"/>
    <cellStyle name="0_physical_curve 7" xfId="23858" xr:uid="{00000000-0005-0000-0000-0000225D0000}"/>
    <cellStyle name="0_physical_curve 7 2" xfId="23859" xr:uid="{00000000-0005-0000-0000-0000235D0000}"/>
    <cellStyle name="0_physical_curve 7 2 2" xfId="23860" xr:uid="{00000000-0005-0000-0000-0000245D0000}"/>
    <cellStyle name="0_physical_curve 7 2 2 2" xfId="23861" xr:uid="{00000000-0005-0000-0000-0000255D0000}"/>
    <cellStyle name="0_physical_curve 7 2 3" xfId="23862" xr:uid="{00000000-0005-0000-0000-0000265D0000}"/>
    <cellStyle name="0_physical_curve 7 2 3 2" xfId="23863" xr:uid="{00000000-0005-0000-0000-0000275D0000}"/>
    <cellStyle name="0_physical_curve 7 2 4" xfId="23864" xr:uid="{00000000-0005-0000-0000-0000285D0000}"/>
    <cellStyle name="0_physical_curve 7 3" xfId="23865" xr:uid="{00000000-0005-0000-0000-0000295D0000}"/>
    <cellStyle name="0_physical_curve 7 3 2" xfId="23866" xr:uid="{00000000-0005-0000-0000-00002A5D0000}"/>
    <cellStyle name="0_physical_curve 7 3 2 2" xfId="23867" xr:uid="{00000000-0005-0000-0000-00002B5D0000}"/>
    <cellStyle name="0_physical_curve 7 3 3" xfId="23868" xr:uid="{00000000-0005-0000-0000-00002C5D0000}"/>
    <cellStyle name="0_physical_curve 7 3 3 2" xfId="23869" xr:uid="{00000000-0005-0000-0000-00002D5D0000}"/>
    <cellStyle name="0_physical_curve 7 3 4" xfId="23870" xr:uid="{00000000-0005-0000-0000-00002E5D0000}"/>
    <cellStyle name="0_physical_curve 7 4" xfId="23871" xr:uid="{00000000-0005-0000-0000-00002F5D0000}"/>
    <cellStyle name="0_physical_curve 7 4 2" xfId="23872" xr:uid="{00000000-0005-0000-0000-0000305D0000}"/>
    <cellStyle name="0_physical_curve 7 5" xfId="23873" xr:uid="{00000000-0005-0000-0000-0000315D0000}"/>
    <cellStyle name="0_physical_curve 7 5 2" xfId="23874" xr:uid="{00000000-0005-0000-0000-0000325D0000}"/>
    <cellStyle name="0_physical_curve 7 6" xfId="23875" xr:uid="{00000000-0005-0000-0000-0000335D0000}"/>
    <cellStyle name="0_physical_curve 70" xfId="23876" xr:uid="{00000000-0005-0000-0000-0000345D0000}"/>
    <cellStyle name="0_physical_curve 71" xfId="23877" xr:uid="{00000000-0005-0000-0000-0000355D0000}"/>
    <cellStyle name="0_physical_curve 72" xfId="23878" xr:uid="{00000000-0005-0000-0000-0000365D0000}"/>
    <cellStyle name="0_physical_curve 73" xfId="23879" xr:uid="{00000000-0005-0000-0000-0000375D0000}"/>
    <cellStyle name="0_physical_curve 74" xfId="23880" xr:uid="{00000000-0005-0000-0000-0000385D0000}"/>
    <cellStyle name="0_physical_curve 75" xfId="23881" xr:uid="{00000000-0005-0000-0000-0000395D0000}"/>
    <cellStyle name="0_physical_curve 76" xfId="23882" xr:uid="{00000000-0005-0000-0000-00003A5D0000}"/>
    <cellStyle name="0_physical_curve 77" xfId="23883" xr:uid="{00000000-0005-0000-0000-00003B5D0000}"/>
    <cellStyle name="0_physical_curve 78" xfId="23884" xr:uid="{00000000-0005-0000-0000-00003C5D0000}"/>
    <cellStyle name="0_physical_curve 79" xfId="23885" xr:uid="{00000000-0005-0000-0000-00003D5D0000}"/>
    <cellStyle name="0_physical_curve 8" xfId="23886" xr:uid="{00000000-0005-0000-0000-00003E5D0000}"/>
    <cellStyle name="0_physical_curve 8 2" xfId="23887" xr:uid="{00000000-0005-0000-0000-00003F5D0000}"/>
    <cellStyle name="0_physical_curve 8 2 2" xfId="23888" xr:uid="{00000000-0005-0000-0000-0000405D0000}"/>
    <cellStyle name="0_physical_curve 8 2 2 2" xfId="23889" xr:uid="{00000000-0005-0000-0000-0000415D0000}"/>
    <cellStyle name="0_physical_curve 8 2 3" xfId="23890" xr:uid="{00000000-0005-0000-0000-0000425D0000}"/>
    <cellStyle name="0_physical_curve 8 2 3 2" xfId="23891" xr:uid="{00000000-0005-0000-0000-0000435D0000}"/>
    <cellStyle name="0_physical_curve 8 2 4" xfId="23892" xr:uid="{00000000-0005-0000-0000-0000445D0000}"/>
    <cellStyle name="0_physical_curve 8 3" xfId="23893" xr:uid="{00000000-0005-0000-0000-0000455D0000}"/>
    <cellStyle name="0_physical_curve 8 3 2" xfId="23894" xr:uid="{00000000-0005-0000-0000-0000465D0000}"/>
    <cellStyle name="0_physical_curve 8 3 2 2" xfId="23895" xr:uid="{00000000-0005-0000-0000-0000475D0000}"/>
    <cellStyle name="0_physical_curve 8 3 3" xfId="23896" xr:uid="{00000000-0005-0000-0000-0000485D0000}"/>
    <cellStyle name="0_physical_curve 8 3 3 2" xfId="23897" xr:uid="{00000000-0005-0000-0000-0000495D0000}"/>
    <cellStyle name="0_physical_curve 8 3 4" xfId="23898" xr:uid="{00000000-0005-0000-0000-00004A5D0000}"/>
    <cellStyle name="0_physical_curve 8 4" xfId="23899" xr:uid="{00000000-0005-0000-0000-00004B5D0000}"/>
    <cellStyle name="0_physical_curve 8 4 2" xfId="23900" xr:uid="{00000000-0005-0000-0000-00004C5D0000}"/>
    <cellStyle name="0_physical_curve 8 5" xfId="23901" xr:uid="{00000000-0005-0000-0000-00004D5D0000}"/>
    <cellStyle name="0_physical_curve 8 5 2" xfId="23902" xr:uid="{00000000-0005-0000-0000-00004E5D0000}"/>
    <cellStyle name="0_physical_curve 8 6" xfId="23903" xr:uid="{00000000-0005-0000-0000-00004F5D0000}"/>
    <cellStyle name="0_physical_curve 9" xfId="23904" xr:uid="{00000000-0005-0000-0000-0000505D0000}"/>
    <cellStyle name="0_physical_curve 9 2" xfId="23905" xr:uid="{00000000-0005-0000-0000-0000515D0000}"/>
    <cellStyle name="0_physical_curve 9 2 2" xfId="23906" xr:uid="{00000000-0005-0000-0000-0000525D0000}"/>
    <cellStyle name="0_physical_curve 9 3" xfId="23907" xr:uid="{00000000-0005-0000-0000-0000535D0000}"/>
    <cellStyle name="0_physical_curve 9 3 2" xfId="23908" xr:uid="{00000000-0005-0000-0000-0000545D0000}"/>
    <cellStyle name="0_physical_curve 9 4" xfId="23909" xr:uid="{00000000-0005-0000-0000-0000555D0000}"/>
    <cellStyle name="0_Planned qty_January'09" xfId="23910" xr:uid="{00000000-0005-0000-0000-0000565D0000}"/>
    <cellStyle name="0_Planned qty_January'09 10" xfId="23911" xr:uid="{00000000-0005-0000-0000-0000575D0000}"/>
    <cellStyle name="0_Planned qty_January'09 10 2" xfId="23912" xr:uid="{00000000-0005-0000-0000-0000585D0000}"/>
    <cellStyle name="0_Planned qty_January'09 10 2 2" xfId="23913" xr:uid="{00000000-0005-0000-0000-0000595D0000}"/>
    <cellStyle name="0_Planned qty_January'09 10 3" xfId="23914" xr:uid="{00000000-0005-0000-0000-00005A5D0000}"/>
    <cellStyle name="0_Planned qty_January'09 10 3 2" xfId="23915" xr:uid="{00000000-0005-0000-0000-00005B5D0000}"/>
    <cellStyle name="0_Planned qty_January'09 10 4" xfId="23916" xr:uid="{00000000-0005-0000-0000-00005C5D0000}"/>
    <cellStyle name="0_Planned qty_January'09 11" xfId="23917" xr:uid="{00000000-0005-0000-0000-00005D5D0000}"/>
    <cellStyle name="0_Planned qty_January'09 11 2" xfId="23918" xr:uid="{00000000-0005-0000-0000-00005E5D0000}"/>
    <cellStyle name="0_Planned qty_January'09 12" xfId="23919" xr:uid="{00000000-0005-0000-0000-00005F5D0000}"/>
    <cellStyle name="0_Planned qty_January'09 12 2" xfId="23920" xr:uid="{00000000-0005-0000-0000-0000605D0000}"/>
    <cellStyle name="0_Planned qty_January'09 13" xfId="23921" xr:uid="{00000000-0005-0000-0000-0000615D0000}"/>
    <cellStyle name="0_Planned qty_January'09 13 2" xfId="23922" xr:uid="{00000000-0005-0000-0000-0000625D0000}"/>
    <cellStyle name="0_Planned qty_January'09 14" xfId="23923" xr:uid="{00000000-0005-0000-0000-0000635D0000}"/>
    <cellStyle name="0_Planned qty_January'09 15" xfId="23924" xr:uid="{00000000-0005-0000-0000-0000645D0000}"/>
    <cellStyle name="0_Planned qty_January'09 16" xfId="23925" xr:uid="{00000000-0005-0000-0000-0000655D0000}"/>
    <cellStyle name="0_Planned qty_January'09 17" xfId="23926" xr:uid="{00000000-0005-0000-0000-0000665D0000}"/>
    <cellStyle name="0_Planned qty_January'09 18" xfId="23927" xr:uid="{00000000-0005-0000-0000-0000675D0000}"/>
    <cellStyle name="0_Planned qty_January'09 19" xfId="23928" xr:uid="{00000000-0005-0000-0000-0000685D0000}"/>
    <cellStyle name="0_Planned qty_January'09 2" xfId="23929" xr:uid="{00000000-0005-0000-0000-0000695D0000}"/>
    <cellStyle name="0_Planned qty_January'09 2 10" xfId="23930" xr:uid="{00000000-0005-0000-0000-00006A5D0000}"/>
    <cellStyle name="0_Planned qty_January'09 2 10 2" xfId="23931" xr:uid="{00000000-0005-0000-0000-00006B5D0000}"/>
    <cellStyle name="0_Planned qty_January'09 2 11" xfId="23932" xr:uid="{00000000-0005-0000-0000-00006C5D0000}"/>
    <cellStyle name="0_Planned qty_January'09 2 11 2" xfId="23933" xr:uid="{00000000-0005-0000-0000-00006D5D0000}"/>
    <cellStyle name="0_Planned qty_January'09 2 12" xfId="23934" xr:uid="{00000000-0005-0000-0000-00006E5D0000}"/>
    <cellStyle name="0_Planned qty_January'09 2 13" xfId="23935" xr:uid="{00000000-0005-0000-0000-00006F5D0000}"/>
    <cellStyle name="0_Planned qty_January'09 2 14" xfId="23936" xr:uid="{00000000-0005-0000-0000-0000705D0000}"/>
    <cellStyle name="0_Planned qty_January'09 2 2" xfId="23937" xr:uid="{00000000-0005-0000-0000-0000715D0000}"/>
    <cellStyle name="0_Planned qty_January'09 2 2 10" xfId="23938" xr:uid="{00000000-0005-0000-0000-0000725D0000}"/>
    <cellStyle name="0_Planned qty_January'09 2 2 11" xfId="23939" xr:uid="{00000000-0005-0000-0000-0000735D0000}"/>
    <cellStyle name="0_Planned qty_January'09 2 2 12" xfId="23940" xr:uid="{00000000-0005-0000-0000-0000745D0000}"/>
    <cellStyle name="0_Planned qty_January'09 2 2 13" xfId="23941" xr:uid="{00000000-0005-0000-0000-0000755D0000}"/>
    <cellStyle name="0_Planned qty_January'09 2 2 2" xfId="23942" xr:uid="{00000000-0005-0000-0000-0000765D0000}"/>
    <cellStyle name="0_Planned qty_January'09 2 2 2 10" xfId="23943" xr:uid="{00000000-0005-0000-0000-0000775D0000}"/>
    <cellStyle name="0_Planned qty_January'09 2 2 2 11" xfId="23944" xr:uid="{00000000-0005-0000-0000-0000785D0000}"/>
    <cellStyle name="0_Planned qty_January'09 2 2 2 12" xfId="23945" xr:uid="{00000000-0005-0000-0000-0000795D0000}"/>
    <cellStyle name="0_Planned qty_January'09 2 2 2 2" xfId="23946" xr:uid="{00000000-0005-0000-0000-00007A5D0000}"/>
    <cellStyle name="0_Planned qty_January'09 2 2 2 2 2" xfId="23947" xr:uid="{00000000-0005-0000-0000-00007B5D0000}"/>
    <cellStyle name="0_Planned qty_January'09 2 2 2 2 2 2" xfId="23948" xr:uid="{00000000-0005-0000-0000-00007C5D0000}"/>
    <cellStyle name="0_Planned qty_January'09 2 2 2 2 3" xfId="23949" xr:uid="{00000000-0005-0000-0000-00007D5D0000}"/>
    <cellStyle name="0_Planned qty_January'09 2 2 2 2 3 2" xfId="23950" xr:uid="{00000000-0005-0000-0000-00007E5D0000}"/>
    <cellStyle name="0_Planned qty_January'09 2 2 2 2 4" xfId="23951" xr:uid="{00000000-0005-0000-0000-00007F5D0000}"/>
    <cellStyle name="0_Planned qty_January'09 2 2 2 2 5" xfId="23952" xr:uid="{00000000-0005-0000-0000-0000805D0000}"/>
    <cellStyle name="0_Planned qty_January'09 2 2 2 3" xfId="23953" xr:uid="{00000000-0005-0000-0000-0000815D0000}"/>
    <cellStyle name="0_Planned qty_January'09 2 2 2 3 2" xfId="23954" xr:uid="{00000000-0005-0000-0000-0000825D0000}"/>
    <cellStyle name="0_Planned qty_January'09 2 2 2 3 2 2" xfId="23955" xr:uid="{00000000-0005-0000-0000-0000835D0000}"/>
    <cellStyle name="0_Planned qty_January'09 2 2 2 3 3" xfId="23956" xr:uid="{00000000-0005-0000-0000-0000845D0000}"/>
    <cellStyle name="0_Planned qty_January'09 2 2 2 3 3 2" xfId="23957" xr:uid="{00000000-0005-0000-0000-0000855D0000}"/>
    <cellStyle name="0_Planned qty_January'09 2 2 2 3 4" xfId="23958" xr:uid="{00000000-0005-0000-0000-0000865D0000}"/>
    <cellStyle name="0_Planned qty_January'09 2 2 2 4" xfId="23959" xr:uid="{00000000-0005-0000-0000-0000875D0000}"/>
    <cellStyle name="0_Planned qty_January'09 2 2 2 4 2" xfId="23960" xr:uid="{00000000-0005-0000-0000-0000885D0000}"/>
    <cellStyle name="0_Planned qty_January'09 2 2 2 5" xfId="23961" xr:uid="{00000000-0005-0000-0000-0000895D0000}"/>
    <cellStyle name="0_Planned qty_January'09 2 2 2 5 2" xfId="23962" xr:uid="{00000000-0005-0000-0000-00008A5D0000}"/>
    <cellStyle name="0_Planned qty_January'09 2 2 2 6" xfId="23963" xr:uid="{00000000-0005-0000-0000-00008B5D0000}"/>
    <cellStyle name="0_Planned qty_January'09 2 2 2 7" xfId="23964" xr:uid="{00000000-0005-0000-0000-00008C5D0000}"/>
    <cellStyle name="0_Planned qty_January'09 2 2 2 8" xfId="23965" xr:uid="{00000000-0005-0000-0000-00008D5D0000}"/>
    <cellStyle name="0_Planned qty_January'09 2 2 2 9" xfId="23966" xr:uid="{00000000-0005-0000-0000-00008E5D0000}"/>
    <cellStyle name="0_Planned qty_January'09 2 2 3" xfId="23967" xr:uid="{00000000-0005-0000-0000-00008F5D0000}"/>
    <cellStyle name="0_Planned qty_January'09 2 2 3 2" xfId="23968" xr:uid="{00000000-0005-0000-0000-0000905D0000}"/>
    <cellStyle name="0_Planned qty_January'09 2 2 3 2 2" xfId="23969" xr:uid="{00000000-0005-0000-0000-0000915D0000}"/>
    <cellStyle name="0_Planned qty_January'09 2 2 3 2 3" xfId="23970" xr:uid="{00000000-0005-0000-0000-0000925D0000}"/>
    <cellStyle name="0_Planned qty_January'09 2 2 3 3" xfId="23971" xr:uid="{00000000-0005-0000-0000-0000935D0000}"/>
    <cellStyle name="0_Planned qty_January'09 2 2 3 3 2" xfId="23972" xr:uid="{00000000-0005-0000-0000-0000945D0000}"/>
    <cellStyle name="0_Planned qty_January'09 2 2 3 4" xfId="23973" xr:uid="{00000000-0005-0000-0000-0000955D0000}"/>
    <cellStyle name="0_Planned qty_January'09 2 2 3 5" xfId="23974" xr:uid="{00000000-0005-0000-0000-0000965D0000}"/>
    <cellStyle name="0_Planned qty_January'09 2 2 4" xfId="23975" xr:uid="{00000000-0005-0000-0000-0000975D0000}"/>
    <cellStyle name="0_Planned qty_January'09 2 2 4 2" xfId="23976" xr:uid="{00000000-0005-0000-0000-0000985D0000}"/>
    <cellStyle name="0_Planned qty_January'09 2 2 4 2 2" xfId="23977" xr:uid="{00000000-0005-0000-0000-0000995D0000}"/>
    <cellStyle name="0_Planned qty_January'09 2 2 4 3" xfId="23978" xr:uid="{00000000-0005-0000-0000-00009A5D0000}"/>
    <cellStyle name="0_Planned qty_January'09 2 2 4 3 2" xfId="23979" xr:uid="{00000000-0005-0000-0000-00009B5D0000}"/>
    <cellStyle name="0_Planned qty_January'09 2 2 4 4" xfId="23980" xr:uid="{00000000-0005-0000-0000-00009C5D0000}"/>
    <cellStyle name="0_Planned qty_January'09 2 2 4 5" xfId="23981" xr:uid="{00000000-0005-0000-0000-00009D5D0000}"/>
    <cellStyle name="0_Planned qty_January'09 2 2 5" xfId="23982" xr:uid="{00000000-0005-0000-0000-00009E5D0000}"/>
    <cellStyle name="0_Planned qty_January'09 2 2 5 2" xfId="23983" xr:uid="{00000000-0005-0000-0000-00009F5D0000}"/>
    <cellStyle name="0_Planned qty_January'09 2 2 5 2 2" xfId="23984" xr:uid="{00000000-0005-0000-0000-0000A05D0000}"/>
    <cellStyle name="0_Planned qty_January'09 2 2 5 3" xfId="23985" xr:uid="{00000000-0005-0000-0000-0000A15D0000}"/>
    <cellStyle name="0_Planned qty_January'09 2 2 5 3 2" xfId="23986" xr:uid="{00000000-0005-0000-0000-0000A25D0000}"/>
    <cellStyle name="0_Planned qty_January'09 2 2 5 4" xfId="23987" xr:uid="{00000000-0005-0000-0000-0000A35D0000}"/>
    <cellStyle name="0_Planned qty_January'09 2 2 6" xfId="23988" xr:uid="{00000000-0005-0000-0000-0000A45D0000}"/>
    <cellStyle name="0_Planned qty_January'09 2 2 6 2" xfId="23989" xr:uid="{00000000-0005-0000-0000-0000A55D0000}"/>
    <cellStyle name="0_Planned qty_January'09 2 2 7" xfId="23990" xr:uid="{00000000-0005-0000-0000-0000A65D0000}"/>
    <cellStyle name="0_Planned qty_January'09 2 2 7 2" xfId="23991" xr:uid="{00000000-0005-0000-0000-0000A75D0000}"/>
    <cellStyle name="0_Planned qty_January'09 2 2 8" xfId="23992" xr:uid="{00000000-0005-0000-0000-0000A85D0000}"/>
    <cellStyle name="0_Planned qty_January'09 2 2 9" xfId="23993" xr:uid="{00000000-0005-0000-0000-0000A95D0000}"/>
    <cellStyle name="0_Planned qty_January'09 2 3" xfId="23994" xr:uid="{00000000-0005-0000-0000-0000AA5D0000}"/>
    <cellStyle name="0_Planned qty_January'09 2 3 10" xfId="23995" xr:uid="{00000000-0005-0000-0000-0000AB5D0000}"/>
    <cellStyle name="0_Planned qty_January'09 2 3 11" xfId="23996" xr:uid="{00000000-0005-0000-0000-0000AC5D0000}"/>
    <cellStyle name="0_Planned qty_January'09 2 3 12" xfId="23997" xr:uid="{00000000-0005-0000-0000-0000AD5D0000}"/>
    <cellStyle name="0_Planned qty_January'09 2 3 2" xfId="23998" xr:uid="{00000000-0005-0000-0000-0000AE5D0000}"/>
    <cellStyle name="0_Planned qty_January'09 2 3 2 2" xfId="23999" xr:uid="{00000000-0005-0000-0000-0000AF5D0000}"/>
    <cellStyle name="0_Planned qty_January'09 2 3 2 2 2" xfId="24000" xr:uid="{00000000-0005-0000-0000-0000B05D0000}"/>
    <cellStyle name="0_Planned qty_January'09 2 3 2 2 2 2" xfId="24001" xr:uid="{00000000-0005-0000-0000-0000B15D0000}"/>
    <cellStyle name="0_Planned qty_January'09 2 3 2 2 3" xfId="24002" xr:uid="{00000000-0005-0000-0000-0000B25D0000}"/>
    <cellStyle name="0_Planned qty_January'09 2 3 2 2 3 2" xfId="24003" xr:uid="{00000000-0005-0000-0000-0000B35D0000}"/>
    <cellStyle name="0_Planned qty_January'09 2 3 2 2 4" xfId="24004" xr:uid="{00000000-0005-0000-0000-0000B45D0000}"/>
    <cellStyle name="0_Planned qty_January'09 2 3 2 3" xfId="24005" xr:uid="{00000000-0005-0000-0000-0000B55D0000}"/>
    <cellStyle name="0_Planned qty_January'09 2 3 2 3 2" xfId="24006" xr:uid="{00000000-0005-0000-0000-0000B65D0000}"/>
    <cellStyle name="0_Planned qty_January'09 2 3 2 3 2 2" xfId="24007" xr:uid="{00000000-0005-0000-0000-0000B75D0000}"/>
    <cellStyle name="0_Planned qty_January'09 2 3 2 3 3" xfId="24008" xr:uid="{00000000-0005-0000-0000-0000B85D0000}"/>
    <cellStyle name="0_Planned qty_January'09 2 3 2 3 3 2" xfId="24009" xr:uid="{00000000-0005-0000-0000-0000B95D0000}"/>
    <cellStyle name="0_Planned qty_January'09 2 3 2 3 4" xfId="24010" xr:uid="{00000000-0005-0000-0000-0000BA5D0000}"/>
    <cellStyle name="0_Planned qty_January'09 2 3 2 4" xfId="24011" xr:uid="{00000000-0005-0000-0000-0000BB5D0000}"/>
    <cellStyle name="0_Planned qty_January'09 2 3 2 4 2" xfId="24012" xr:uid="{00000000-0005-0000-0000-0000BC5D0000}"/>
    <cellStyle name="0_Planned qty_January'09 2 3 2 5" xfId="24013" xr:uid="{00000000-0005-0000-0000-0000BD5D0000}"/>
    <cellStyle name="0_Planned qty_January'09 2 3 2 5 2" xfId="24014" xr:uid="{00000000-0005-0000-0000-0000BE5D0000}"/>
    <cellStyle name="0_Planned qty_January'09 2 3 2 6" xfId="24015" xr:uid="{00000000-0005-0000-0000-0000BF5D0000}"/>
    <cellStyle name="0_Planned qty_January'09 2 3 2 7" xfId="24016" xr:uid="{00000000-0005-0000-0000-0000C05D0000}"/>
    <cellStyle name="0_Planned qty_January'09 2 3 3" xfId="24017" xr:uid="{00000000-0005-0000-0000-0000C15D0000}"/>
    <cellStyle name="0_Planned qty_January'09 2 3 3 2" xfId="24018" xr:uid="{00000000-0005-0000-0000-0000C25D0000}"/>
    <cellStyle name="0_Planned qty_January'09 2 3 3 2 2" xfId="24019" xr:uid="{00000000-0005-0000-0000-0000C35D0000}"/>
    <cellStyle name="0_Planned qty_January'09 2 3 3 3" xfId="24020" xr:uid="{00000000-0005-0000-0000-0000C45D0000}"/>
    <cellStyle name="0_Planned qty_January'09 2 3 3 3 2" xfId="24021" xr:uid="{00000000-0005-0000-0000-0000C55D0000}"/>
    <cellStyle name="0_Planned qty_January'09 2 3 3 4" xfId="24022" xr:uid="{00000000-0005-0000-0000-0000C65D0000}"/>
    <cellStyle name="0_Planned qty_January'09 2 3 4" xfId="24023" xr:uid="{00000000-0005-0000-0000-0000C75D0000}"/>
    <cellStyle name="0_Planned qty_January'09 2 3 4 2" xfId="24024" xr:uid="{00000000-0005-0000-0000-0000C85D0000}"/>
    <cellStyle name="0_Planned qty_January'09 2 3 4 2 2" xfId="24025" xr:uid="{00000000-0005-0000-0000-0000C95D0000}"/>
    <cellStyle name="0_Planned qty_January'09 2 3 4 3" xfId="24026" xr:uid="{00000000-0005-0000-0000-0000CA5D0000}"/>
    <cellStyle name="0_Planned qty_January'09 2 3 4 3 2" xfId="24027" xr:uid="{00000000-0005-0000-0000-0000CB5D0000}"/>
    <cellStyle name="0_Planned qty_January'09 2 3 4 4" xfId="24028" xr:uid="{00000000-0005-0000-0000-0000CC5D0000}"/>
    <cellStyle name="0_Planned qty_January'09 2 3 5" xfId="24029" xr:uid="{00000000-0005-0000-0000-0000CD5D0000}"/>
    <cellStyle name="0_Planned qty_January'09 2 3 5 2" xfId="24030" xr:uid="{00000000-0005-0000-0000-0000CE5D0000}"/>
    <cellStyle name="0_Planned qty_January'09 2 3 5 2 2" xfId="24031" xr:uid="{00000000-0005-0000-0000-0000CF5D0000}"/>
    <cellStyle name="0_Planned qty_January'09 2 3 5 3" xfId="24032" xr:uid="{00000000-0005-0000-0000-0000D05D0000}"/>
    <cellStyle name="0_Planned qty_January'09 2 3 5 3 2" xfId="24033" xr:uid="{00000000-0005-0000-0000-0000D15D0000}"/>
    <cellStyle name="0_Planned qty_January'09 2 3 5 4" xfId="24034" xr:uid="{00000000-0005-0000-0000-0000D25D0000}"/>
    <cellStyle name="0_Planned qty_January'09 2 3 6" xfId="24035" xr:uid="{00000000-0005-0000-0000-0000D35D0000}"/>
    <cellStyle name="0_Planned qty_January'09 2 3 6 2" xfId="24036" xr:uid="{00000000-0005-0000-0000-0000D45D0000}"/>
    <cellStyle name="0_Planned qty_January'09 2 3 7" xfId="24037" xr:uid="{00000000-0005-0000-0000-0000D55D0000}"/>
    <cellStyle name="0_Planned qty_January'09 2 3 7 2" xfId="24038" xr:uid="{00000000-0005-0000-0000-0000D65D0000}"/>
    <cellStyle name="0_Planned qty_January'09 2 3 8" xfId="24039" xr:uid="{00000000-0005-0000-0000-0000D75D0000}"/>
    <cellStyle name="0_Planned qty_January'09 2 3 9" xfId="24040" xr:uid="{00000000-0005-0000-0000-0000D85D0000}"/>
    <cellStyle name="0_Planned qty_January'09 2 4" xfId="24041" xr:uid="{00000000-0005-0000-0000-0000D95D0000}"/>
    <cellStyle name="0_Planned qty_January'09 2 4 2" xfId="24042" xr:uid="{00000000-0005-0000-0000-0000DA5D0000}"/>
    <cellStyle name="0_Planned qty_January'09 2 4 2 2" xfId="24043" xr:uid="{00000000-0005-0000-0000-0000DB5D0000}"/>
    <cellStyle name="0_Planned qty_January'09 2 4 2 2 2" xfId="24044" xr:uid="{00000000-0005-0000-0000-0000DC5D0000}"/>
    <cellStyle name="0_Planned qty_January'09 2 4 2 2 2 2" xfId="24045" xr:uid="{00000000-0005-0000-0000-0000DD5D0000}"/>
    <cellStyle name="0_Planned qty_January'09 2 4 2 2 3" xfId="24046" xr:uid="{00000000-0005-0000-0000-0000DE5D0000}"/>
    <cellStyle name="0_Planned qty_January'09 2 4 2 2 3 2" xfId="24047" xr:uid="{00000000-0005-0000-0000-0000DF5D0000}"/>
    <cellStyle name="0_Planned qty_January'09 2 4 2 2 4" xfId="24048" xr:uid="{00000000-0005-0000-0000-0000E05D0000}"/>
    <cellStyle name="0_Planned qty_January'09 2 4 2 3" xfId="24049" xr:uid="{00000000-0005-0000-0000-0000E15D0000}"/>
    <cellStyle name="0_Planned qty_January'09 2 4 2 3 2" xfId="24050" xr:uid="{00000000-0005-0000-0000-0000E25D0000}"/>
    <cellStyle name="0_Planned qty_January'09 2 4 2 3 2 2" xfId="24051" xr:uid="{00000000-0005-0000-0000-0000E35D0000}"/>
    <cellStyle name="0_Planned qty_January'09 2 4 2 3 3" xfId="24052" xr:uid="{00000000-0005-0000-0000-0000E45D0000}"/>
    <cellStyle name="0_Planned qty_January'09 2 4 2 3 3 2" xfId="24053" xr:uid="{00000000-0005-0000-0000-0000E55D0000}"/>
    <cellStyle name="0_Planned qty_January'09 2 4 2 3 4" xfId="24054" xr:uid="{00000000-0005-0000-0000-0000E65D0000}"/>
    <cellStyle name="0_Planned qty_January'09 2 4 2 4" xfId="24055" xr:uid="{00000000-0005-0000-0000-0000E75D0000}"/>
    <cellStyle name="0_Planned qty_January'09 2 4 2 4 2" xfId="24056" xr:uid="{00000000-0005-0000-0000-0000E85D0000}"/>
    <cellStyle name="0_Planned qty_January'09 2 4 2 5" xfId="24057" xr:uid="{00000000-0005-0000-0000-0000E95D0000}"/>
    <cellStyle name="0_Planned qty_January'09 2 4 2 5 2" xfId="24058" xr:uid="{00000000-0005-0000-0000-0000EA5D0000}"/>
    <cellStyle name="0_Planned qty_January'09 2 4 2 6" xfId="24059" xr:uid="{00000000-0005-0000-0000-0000EB5D0000}"/>
    <cellStyle name="0_Planned qty_January'09 2 4 3" xfId="24060" xr:uid="{00000000-0005-0000-0000-0000EC5D0000}"/>
    <cellStyle name="0_Planned qty_January'09 2 4 3 2" xfId="24061" xr:uid="{00000000-0005-0000-0000-0000ED5D0000}"/>
    <cellStyle name="0_Planned qty_January'09 2 4 3 2 2" xfId="24062" xr:uid="{00000000-0005-0000-0000-0000EE5D0000}"/>
    <cellStyle name="0_Planned qty_January'09 2 4 3 3" xfId="24063" xr:uid="{00000000-0005-0000-0000-0000EF5D0000}"/>
    <cellStyle name="0_Planned qty_January'09 2 4 3 3 2" xfId="24064" xr:uid="{00000000-0005-0000-0000-0000F05D0000}"/>
    <cellStyle name="0_Planned qty_January'09 2 4 3 4" xfId="24065" xr:uid="{00000000-0005-0000-0000-0000F15D0000}"/>
    <cellStyle name="0_Planned qty_January'09 2 4 4" xfId="24066" xr:uid="{00000000-0005-0000-0000-0000F25D0000}"/>
    <cellStyle name="0_Planned qty_January'09 2 4 4 2" xfId="24067" xr:uid="{00000000-0005-0000-0000-0000F35D0000}"/>
    <cellStyle name="0_Planned qty_January'09 2 4 4 2 2" xfId="24068" xr:uid="{00000000-0005-0000-0000-0000F45D0000}"/>
    <cellStyle name="0_Planned qty_January'09 2 4 4 3" xfId="24069" xr:uid="{00000000-0005-0000-0000-0000F55D0000}"/>
    <cellStyle name="0_Planned qty_January'09 2 4 4 3 2" xfId="24070" xr:uid="{00000000-0005-0000-0000-0000F65D0000}"/>
    <cellStyle name="0_Planned qty_January'09 2 4 4 4" xfId="24071" xr:uid="{00000000-0005-0000-0000-0000F75D0000}"/>
    <cellStyle name="0_Planned qty_January'09 2 4 5" xfId="24072" xr:uid="{00000000-0005-0000-0000-0000F85D0000}"/>
    <cellStyle name="0_Planned qty_January'09 2 4 5 2" xfId="24073" xr:uid="{00000000-0005-0000-0000-0000F95D0000}"/>
    <cellStyle name="0_Planned qty_January'09 2 4 5 2 2" xfId="24074" xr:uid="{00000000-0005-0000-0000-0000FA5D0000}"/>
    <cellStyle name="0_Planned qty_January'09 2 4 5 3" xfId="24075" xr:uid="{00000000-0005-0000-0000-0000FB5D0000}"/>
    <cellStyle name="0_Planned qty_January'09 2 4 5 3 2" xfId="24076" xr:uid="{00000000-0005-0000-0000-0000FC5D0000}"/>
    <cellStyle name="0_Planned qty_January'09 2 4 5 4" xfId="24077" xr:uid="{00000000-0005-0000-0000-0000FD5D0000}"/>
    <cellStyle name="0_Planned qty_January'09 2 4 6" xfId="24078" xr:uid="{00000000-0005-0000-0000-0000FE5D0000}"/>
    <cellStyle name="0_Planned qty_January'09 2 4 6 2" xfId="24079" xr:uid="{00000000-0005-0000-0000-0000FF5D0000}"/>
    <cellStyle name="0_Planned qty_January'09 2 4 7" xfId="24080" xr:uid="{00000000-0005-0000-0000-0000005E0000}"/>
    <cellStyle name="0_Planned qty_January'09 2 4 7 2" xfId="24081" xr:uid="{00000000-0005-0000-0000-0000015E0000}"/>
    <cellStyle name="0_Planned qty_January'09 2 4 8" xfId="24082" xr:uid="{00000000-0005-0000-0000-0000025E0000}"/>
    <cellStyle name="0_Planned qty_January'09 2 4 9" xfId="24083" xr:uid="{00000000-0005-0000-0000-0000035E0000}"/>
    <cellStyle name="0_Planned qty_January'09 2 5" xfId="24084" xr:uid="{00000000-0005-0000-0000-0000045E0000}"/>
    <cellStyle name="0_Planned qty_January'09 2 5 2" xfId="24085" xr:uid="{00000000-0005-0000-0000-0000055E0000}"/>
    <cellStyle name="0_Planned qty_January'09 2 5 2 2" xfId="24086" xr:uid="{00000000-0005-0000-0000-0000065E0000}"/>
    <cellStyle name="0_Planned qty_January'09 2 5 2 2 2" xfId="24087" xr:uid="{00000000-0005-0000-0000-0000075E0000}"/>
    <cellStyle name="0_Planned qty_January'09 2 5 2 2 2 2" xfId="24088" xr:uid="{00000000-0005-0000-0000-0000085E0000}"/>
    <cellStyle name="0_Planned qty_January'09 2 5 2 2 3" xfId="24089" xr:uid="{00000000-0005-0000-0000-0000095E0000}"/>
    <cellStyle name="0_Planned qty_January'09 2 5 2 2 3 2" xfId="24090" xr:uid="{00000000-0005-0000-0000-00000A5E0000}"/>
    <cellStyle name="0_Planned qty_January'09 2 5 2 2 4" xfId="24091" xr:uid="{00000000-0005-0000-0000-00000B5E0000}"/>
    <cellStyle name="0_Planned qty_January'09 2 5 2 3" xfId="24092" xr:uid="{00000000-0005-0000-0000-00000C5E0000}"/>
    <cellStyle name="0_Planned qty_January'09 2 5 2 3 2" xfId="24093" xr:uid="{00000000-0005-0000-0000-00000D5E0000}"/>
    <cellStyle name="0_Planned qty_January'09 2 5 2 3 2 2" xfId="24094" xr:uid="{00000000-0005-0000-0000-00000E5E0000}"/>
    <cellStyle name="0_Planned qty_January'09 2 5 2 3 3" xfId="24095" xr:uid="{00000000-0005-0000-0000-00000F5E0000}"/>
    <cellStyle name="0_Planned qty_January'09 2 5 2 3 3 2" xfId="24096" xr:uid="{00000000-0005-0000-0000-0000105E0000}"/>
    <cellStyle name="0_Planned qty_January'09 2 5 2 3 4" xfId="24097" xr:uid="{00000000-0005-0000-0000-0000115E0000}"/>
    <cellStyle name="0_Planned qty_January'09 2 5 2 4" xfId="24098" xr:uid="{00000000-0005-0000-0000-0000125E0000}"/>
    <cellStyle name="0_Planned qty_January'09 2 5 2 4 2" xfId="24099" xr:uid="{00000000-0005-0000-0000-0000135E0000}"/>
    <cellStyle name="0_Planned qty_January'09 2 5 2 5" xfId="24100" xr:uid="{00000000-0005-0000-0000-0000145E0000}"/>
    <cellStyle name="0_Planned qty_January'09 2 5 2 5 2" xfId="24101" xr:uid="{00000000-0005-0000-0000-0000155E0000}"/>
    <cellStyle name="0_Planned qty_January'09 2 5 2 6" xfId="24102" xr:uid="{00000000-0005-0000-0000-0000165E0000}"/>
    <cellStyle name="0_Planned qty_January'09 2 5 3" xfId="24103" xr:uid="{00000000-0005-0000-0000-0000175E0000}"/>
    <cellStyle name="0_Planned qty_January'09 2 5 3 2" xfId="24104" xr:uid="{00000000-0005-0000-0000-0000185E0000}"/>
    <cellStyle name="0_Planned qty_January'09 2 5 3 2 2" xfId="24105" xr:uid="{00000000-0005-0000-0000-0000195E0000}"/>
    <cellStyle name="0_Planned qty_January'09 2 5 3 3" xfId="24106" xr:uid="{00000000-0005-0000-0000-00001A5E0000}"/>
    <cellStyle name="0_Planned qty_January'09 2 5 3 3 2" xfId="24107" xr:uid="{00000000-0005-0000-0000-00001B5E0000}"/>
    <cellStyle name="0_Planned qty_January'09 2 5 3 4" xfId="24108" xr:uid="{00000000-0005-0000-0000-00001C5E0000}"/>
    <cellStyle name="0_Planned qty_January'09 2 5 4" xfId="24109" xr:uid="{00000000-0005-0000-0000-00001D5E0000}"/>
    <cellStyle name="0_Planned qty_January'09 2 5 4 2" xfId="24110" xr:uid="{00000000-0005-0000-0000-00001E5E0000}"/>
    <cellStyle name="0_Planned qty_January'09 2 5 4 2 2" xfId="24111" xr:uid="{00000000-0005-0000-0000-00001F5E0000}"/>
    <cellStyle name="0_Planned qty_January'09 2 5 4 3" xfId="24112" xr:uid="{00000000-0005-0000-0000-0000205E0000}"/>
    <cellStyle name="0_Planned qty_January'09 2 5 4 3 2" xfId="24113" xr:uid="{00000000-0005-0000-0000-0000215E0000}"/>
    <cellStyle name="0_Planned qty_January'09 2 5 4 4" xfId="24114" xr:uid="{00000000-0005-0000-0000-0000225E0000}"/>
    <cellStyle name="0_Planned qty_January'09 2 5 5" xfId="24115" xr:uid="{00000000-0005-0000-0000-0000235E0000}"/>
    <cellStyle name="0_Planned qty_January'09 2 5 5 2" xfId="24116" xr:uid="{00000000-0005-0000-0000-0000245E0000}"/>
    <cellStyle name="0_Planned qty_January'09 2 5 5 2 2" xfId="24117" xr:uid="{00000000-0005-0000-0000-0000255E0000}"/>
    <cellStyle name="0_Planned qty_January'09 2 5 5 3" xfId="24118" xr:uid="{00000000-0005-0000-0000-0000265E0000}"/>
    <cellStyle name="0_Planned qty_January'09 2 5 5 3 2" xfId="24119" xr:uid="{00000000-0005-0000-0000-0000275E0000}"/>
    <cellStyle name="0_Planned qty_January'09 2 5 5 4" xfId="24120" xr:uid="{00000000-0005-0000-0000-0000285E0000}"/>
    <cellStyle name="0_Planned qty_January'09 2 5 6" xfId="24121" xr:uid="{00000000-0005-0000-0000-0000295E0000}"/>
    <cellStyle name="0_Planned qty_January'09 2 5 6 2" xfId="24122" xr:uid="{00000000-0005-0000-0000-00002A5E0000}"/>
    <cellStyle name="0_Planned qty_January'09 2 5 7" xfId="24123" xr:uid="{00000000-0005-0000-0000-00002B5E0000}"/>
    <cellStyle name="0_Planned qty_January'09 2 5 7 2" xfId="24124" xr:uid="{00000000-0005-0000-0000-00002C5E0000}"/>
    <cellStyle name="0_Planned qty_January'09 2 5 8" xfId="24125" xr:uid="{00000000-0005-0000-0000-00002D5E0000}"/>
    <cellStyle name="0_Planned qty_January'09 2 6" xfId="24126" xr:uid="{00000000-0005-0000-0000-00002E5E0000}"/>
    <cellStyle name="0_Planned qty_January'09 2 6 2" xfId="24127" xr:uid="{00000000-0005-0000-0000-00002F5E0000}"/>
    <cellStyle name="0_Planned qty_January'09 2 6 2 2" xfId="24128" xr:uid="{00000000-0005-0000-0000-0000305E0000}"/>
    <cellStyle name="0_Planned qty_January'09 2 6 2 2 2" xfId="24129" xr:uid="{00000000-0005-0000-0000-0000315E0000}"/>
    <cellStyle name="0_Planned qty_January'09 2 6 2 2 2 2" xfId="24130" xr:uid="{00000000-0005-0000-0000-0000325E0000}"/>
    <cellStyle name="0_Planned qty_January'09 2 6 2 2 3" xfId="24131" xr:uid="{00000000-0005-0000-0000-0000335E0000}"/>
    <cellStyle name="0_Planned qty_January'09 2 6 2 2 3 2" xfId="24132" xr:uid="{00000000-0005-0000-0000-0000345E0000}"/>
    <cellStyle name="0_Planned qty_January'09 2 6 2 2 4" xfId="24133" xr:uid="{00000000-0005-0000-0000-0000355E0000}"/>
    <cellStyle name="0_Planned qty_January'09 2 6 2 3" xfId="24134" xr:uid="{00000000-0005-0000-0000-0000365E0000}"/>
    <cellStyle name="0_Planned qty_January'09 2 6 2 3 2" xfId="24135" xr:uid="{00000000-0005-0000-0000-0000375E0000}"/>
    <cellStyle name="0_Planned qty_January'09 2 6 2 3 2 2" xfId="24136" xr:uid="{00000000-0005-0000-0000-0000385E0000}"/>
    <cellStyle name="0_Planned qty_January'09 2 6 2 3 3" xfId="24137" xr:uid="{00000000-0005-0000-0000-0000395E0000}"/>
    <cellStyle name="0_Planned qty_January'09 2 6 2 3 3 2" xfId="24138" xr:uid="{00000000-0005-0000-0000-00003A5E0000}"/>
    <cellStyle name="0_Planned qty_January'09 2 6 2 3 4" xfId="24139" xr:uid="{00000000-0005-0000-0000-00003B5E0000}"/>
    <cellStyle name="0_Planned qty_January'09 2 6 2 4" xfId="24140" xr:uid="{00000000-0005-0000-0000-00003C5E0000}"/>
    <cellStyle name="0_Planned qty_January'09 2 6 2 4 2" xfId="24141" xr:uid="{00000000-0005-0000-0000-00003D5E0000}"/>
    <cellStyle name="0_Planned qty_January'09 2 6 2 5" xfId="24142" xr:uid="{00000000-0005-0000-0000-00003E5E0000}"/>
    <cellStyle name="0_Planned qty_January'09 2 6 2 5 2" xfId="24143" xr:uid="{00000000-0005-0000-0000-00003F5E0000}"/>
    <cellStyle name="0_Planned qty_January'09 2 6 2 6" xfId="24144" xr:uid="{00000000-0005-0000-0000-0000405E0000}"/>
    <cellStyle name="0_Planned qty_January'09 2 6 3" xfId="24145" xr:uid="{00000000-0005-0000-0000-0000415E0000}"/>
    <cellStyle name="0_Planned qty_January'09 2 6 3 2" xfId="24146" xr:uid="{00000000-0005-0000-0000-0000425E0000}"/>
    <cellStyle name="0_Planned qty_January'09 2 6 3 2 2" xfId="24147" xr:uid="{00000000-0005-0000-0000-0000435E0000}"/>
    <cellStyle name="0_Planned qty_January'09 2 6 3 3" xfId="24148" xr:uid="{00000000-0005-0000-0000-0000445E0000}"/>
    <cellStyle name="0_Planned qty_January'09 2 6 3 3 2" xfId="24149" xr:uid="{00000000-0005-0000-0000-0000455E0000}"/>
    <cellStyle name="0_Planned qty_January'09 2 6 3 4" xfId="24150" xr:uid="{00000000-0005-0000-0000-0000465E0000}"/>
    <cellStyle name="0_Planned qty_January'09 2 6 4" xfId="24151" xr:uid="{00000000-0005-0000-0000-0000475E0000}"/>
    <cellStyle name="0_Planned qty_January'09 2 6 4 2" xfId="24152" xr:uid="{00000000-0005-0000-0000-0000485E0000}"/>
    <cellStyle name="0_Planned qty_January'09 2 6 4 2 2" xfId="24153" xr:uid="{00000000-0005-0000-0000-0000495E0000}"/>
    <cellStyle name="0_Planned qty_January'09 2 6 4 3" xfId="24154" xr:uid="{00000000-0005-0000-0000-00004A5E0000}"/>
    <cellStyle name="0_Planned qty_January'09 2 6 4 3 2" xfId="24155" xr:uid="{00000000-0005-0000-0000-00004B5E0000}"/>
    <cellStyle name="0_Planned qty_January'09 2 6 4 4" xfId="24156" xr:uid="{00000000-0005-0000-0000-00004C5E0000}"/>
    <cellStyle name="0_Planned qty_January'09 2 6 5" xfId="24157" xr:uid="{00000000-0005-0000-0000-00004D5E0000}"/>
    <cellStyle name="0_Planned qty_January'09 2 6 5 2" xfId="24158" xr:uid="{00000000-0005-0000-0000-00004E5E0000}"/>
    <cellStyle name="0_Planned qty_January'09 2 6 5 2 2" xfId="24159" xr:uid="{00000000-0005-0000-0000-00004F5E0000}"/>
    <cellStyle name="0_Planned qty_January'09 2 6 5 3" xfId="24160" xr:uid="{00000000-0005-0000-0000-0000505E0000}"/>
    <cellStyle name="0_Planned qty_January'09 2 6 5 3 2" xfId="24161" xr:uid="{00000000-0005-0000-0000-0000515E0000}"/>
    <cellStyle name="0_Planned qty_January'09 2 6 5 4" xfId="24162" xr:uid="{00000000-0005-0000-0000-0000525E0000}"/>
    <cellStyle name="0_Planned qty_January'09 2 6 6" xfId="24163" xr:uid="{00000000-0005-0000-0000-0000535E0000}"/>
    <cellStyle name="0_Planned qty_January'09 2 6 6 2" xfId="24164" xr:uid="{00000000-0005-0000-0000-0000545E0000}"/>
    <cellStyle name="0_Planned qty_January'09 2 6 7" xfId="24165" xr:uid="{00000000-0005-0000-0000-0000555E0000}"/>
    <cellStyle name="0_Planned qty_January'09 2 6 7 2" xfId="24166" xr:uid="{00000000-0005-0000-0000-0000565E0000}"/>
    <cellStyle name="0_Planned qty_January'09 2 6 8" xfId="24167" xr:uid="{00000000-0005-0000-0000-0000575E0000}"/>
    <cellStyle name="0_Planned qty_January'09 2 7" xfId="24168" xr:uid="{00000000-0005-0000-0000-0000585E0000}"/>
    <cellStyle name="0_Planned qty_January'09 2 7 2" xfId="24169" xr:uid="{00000000-0005-0000-0000-0000595E0000}"/>
    <cellStyle name="0_Planned qty_January'09 2 7 2 2" xfId="24170" xr:uid="{00000000-0005-0000-0000-00005A5E0000}"/>
    <cellStyle name="0_Planned qty_January'09 2 7 2 2 2" xfId="24171" xr:uid="{00000000-0005-0000-0000-00005B5E0000}"/>
    <cellStyle name="0_Planned qty_January'09 2 7 2 3" xfId="24172" xr:uid="{00000000-0005-0000-0000-00005C5E0000}"/>
    <cellStyle name="0_Planned qty_January'09 2 7 2 3 2" xfId="24173" xr:uid="{00000000-0005-0000-0000-00005D5E0000}"/>
    <cellStyle name="0_Planned qty_January'09 2 7 2 4" xfId="24174" xr:uid="{00000000-0005-0000-0000-00005E5E0000}"/>
    <cellStyle name="0_Planned qty_January'09 2 7 3" xfId="24175" xr:uid="{00000000-0005-0000-0000-00005F5E0000}"/>
    <cellStyle name="0_Planned qty_January'09 2 7 3 2" xfId="24176" xr:uid="{00000000-0005-0000-0000-0000605E0000}"/>
    <cellStyle name="0_Planned qty_January'09 2 7 3 2 2" xfId="24177" xr:uid="{00000000-0005-0000-0000-0000615E0000}"/>
    <cellStyle name="0_Planned qty_January'09 2 7 3 3" xfId="24178" xr:uid="{00000000-0005-0000-0000-0000625E0000}"/>
    <cellStyle name="0_Planned qty_January'09 2 7 3 3 2" xfId="24179" xr:uid="{00000000-0005-0000-0000-0000635E0000}"/>
    <cellStyle name="0_Planned qty_January'09 2 7 3 4" xfId="24180" xr:uid="{00000000-0005-0000-0000-0000645E0000}"/>
    <cellStyle name="0_Planned qty_January'09 2 7 4" xfId="24181" xr:uid="{00000000-0005-0000-0000-0000655E0000}"/>
    <cellStyle name="0_Planned qty_January'09 2 7 4 2" xfId="24182" xr:uid="{00000000-0005-0000-0000-0000665E0000}"/>
    <cellStyle name="0_Planned qty_January'09 2 7 5" xfId="24183" xr:uid="{00000000-0005-0000-0000-0000675E0000}"/>
    <cellStyle name="0_Planned qty_January'09 2 7 5 2" xfId="24184" xr:uid="{00000000-0005-0000-0000-0000685E0000}"/>
    <cellStyle name="0_Planned qty_January'09 2 7 6" xfId="24185" xr:uid="{00000000-0005-0000-0000-0000695E0000}"/>
    <cellStyle name="0_Planned qty_January'09 2 8" xfId="24186" xr:uid="{00000000-0005-0000-0000-00006A5E0000}"/>
    <cellStyle name="0_Planned qty_January'09 2 8 2" xfId="24187" xr:uid="{00000000-0005-0000-0000-00006B5E0000}"/>
    <cellStyle name="0_Planned qty_January'09 2 8 2 2" xfId="24188" xr:uid="{00000000-0005-0000-0000-00006C5E0000}"/>
    <cellStyle name="0_Planned qty_January'09 2 8 3" xfId="24189" xr:uid="{00000000-0005-0000-0000-00006D5E0000}"/>
    <cellStyle name="0_Planned qty_January'09 2 8 3 2" xfId="24190" xr:uid="{00000000-0005-0000-0000-00006E5E0000}"/>
    <cellStyle name="0_Planned qty_January'09 2 8 4" xfId="24191" xr:uid="{00000000-0005-0000-0000-00006F5E0000}"/>
    <cellStyle name="0_Planned qty_January'09 2 9" xfId="24192" xr:uid="{00000000-0005-0000-0000-0000705E0000}"/>
    <cellStyle name="0_Planned qty_January'09 2 9 2" xfId="24193" xr:uid="{00000000-0005-0000-0000-0000715E0000}"/>
    <cellStyle name="0_Planned qty_January'09 2 9 2 2" xfId="24194" xr:uid="{00000000-0005-0000-0000-0000725E0000}"/>
    <cellStyle name="0_Planned qty_January'09 2 9 3" xfId="24195" xr:uid="{00000000-0005-0000-0000-0000735E0000}"/>
    <cellStyle name="0_Planned qty_January'09 2 9 3 2" xfId="24196" xr:uid="{00000000-0005-0000-0000-0000745E0000}"/>
    <cellStyle name="0_Planned qty_January'09 2 9 4" xfId="24197" xr:uid="{00000000-0005-0000-0000-0000755E0000}"/>
    <cellStyle name="0_Planned qty_January'09 20" xfId="24198" xr:uid="{00000000-0005-0000-0000-0000765E0000}"/>
    <cellStyle name="0_Planned qty_January'09 21" xfId="24199" xr:uid="{00000000-0005-0000-0000-0000775E0000}"/>
    <cellStyle name="0_Planned qty_January'09 22" xfId="24200" xr:uid="{00000000-0005-0000-0000-0000785E0000}"/>
    <cellStyle name="0_Planned qty_January'09 23" xfId="24201" xr:uid="{00000000-0005-0000-0000-0000795E0000}"/>
    <cellStyle name="0_Planned qty_January'09 24" xfId="24202" xr:uid="{00000000-0005-0000-0000-00007A5E0000}"/>
    <cellStyle name="0_Planned qty_January'09 25" xfId="24203" xr:uid="{00000000-0005-0000-0000-00007B5E0000}"/>
    <cellStyle name="0_Planned qty_January'09 26" xfId="24204" xr:uid="{00000000-0005-0000-0000-00007C5E0000}"/>
    <cellStyle name="0_Planned qty_January'09 27" xfId="24205" xr:uid="{00000000-0005-0000-0000-00007D5E0000}"/>
    <cellStyle name="0_Planned qty_January'09 28" xfId="24206" xr:uid="{00000000-0005-0000-0000-00007E5E0000}"/>
    <cellStyle name="0_Planned qty_January'09 29" xfId="24207" xr:uid="{00000000-0005-0000-0000-00007F5E0000}"/>
    <cellStyle name="0_Planned qty_January'09 3" xfId="24208" xr:uid="{00000000-0005-0000-0000-0000805E0000}"/>
    <cellStyle name="0_Planned qty_January'09 3 10" xfId="24209" xr:uid="{00000000-0005-0000-0000-0000815E0000}"/>
    <cellStyle name="0_Planned qty_January'09 3 10 2" xfId="24210" xr:uid="{00000000-0005-0000-0000-0000825E0000}"/>
    <cellStyle name="0_Planned qty_January'09 3 10 2 2" xfId="24211" xr:uid="{00000000-0005-0000-0000-0000835E0000}"/>
    <cellStyle name="0_Planned qty_January'09 3 10 3" xfId="24212" xr:uid="{00000000-0005-0000-0000-0000845E0000}"/>
    <cellStyle name="0_Planned qty_January'09 3 10 3 2" xfId="24213" xr:uid="{00000000-0005-0000-0000-0000855E0000}"/>
    <cellStyle name="0_Planned qty_January'09 3 10 4" xfId="24214" xr:uid="{00000000-0005-0000-0000-0000865E0000}"/>
    <cellStyle name="0_Planned qty_January'09 3 11" xfId="24215" xr:uid="{00000000-0005-0000-0000-0000875E0000}"/>
    <cellStyle name="0_Planned qty_January'09 3 11 2" xfId="24216" xr:uid="{00000000-0005-0000-0000-0000885E0000}"/>
    <cellStyle name="0_Planned qty_January'09 3 12" xfId="24217" xr:uid="{00000000-0005-0000-0000-0000895E0000}"/>
    <cellStyle name="0_Planned qty_January'09 3 12 2" xfId="24218" xr:uid="{00000000-0005-0000-0000-00008A5E0000}"/>
    <cellStyle name="0_Planned qty_January'09 3 13" xfId="24219" xr:uid="{00000000-0005-0000-0000-00008B5E0000}"/>
    <cellStyle name="0_Planned qty_January'09 3 14" xfId="24220" xr:uid="{00000000-0005-0000-0000-00008C5E0000}"/>
    <cellStyle name="0_Planned qty_January'09 3 2" xfId="24221" xr:uid="{00000000-0005-0000-0000-00008D5E0000}"/>
    <cellStyle name="0_Planned qty_January'09 3 2 10" xfId="24222" xr:uid="{00000000-0005-0000-0000-00008E5E0000}"/>
    <cellStyle name="0_Planned qty_January'09 3 2 11" xfId="24223" xr:uid="{00000000-0005-0000-0000-00008F5E0000}"/>
    <cellStyle name="0_Planned qty_January'09 3 2 12" xfId="24224" xr:uid="{00000000-0005-0000-0000-0000905E0000}"/>
    <cellStyle name="0_Planned qty_January'09 3 2 2" xfId="24225" xr:uid="{00000000-0005-0000-0000-0000915E0000}"/>
    <cellStyle name="0_Planned qty_January'09 3 2 2 2" xfId="24226" xr:uid="{00000000-0005-0000-0000-0000925E0000}"/>
    <cellStyle name="0_Planned qty_January'09 3 2 2 2 2" xfId="24227" xr:uid="{00000000-0005-0000-0000-0000935E0000}"/>
    <cellStyle name="0_Planned qty_January'09 3 2 2 2 2 2" xfId="24228" xr:uid="{00000000-0005-0000-0000-0000945E0000}"/>
    <cellStyle name="0_Planned qty_January'09 3 2 2 2 3" xfId="24229" xr:uid="{00000000-0005-0000-0000-0000955E0000}"/>
    <cellStyle name="0_Planned qty_January'09 3 2 2 2 3 2" xfId="24230" xr:uid="{00000000-0005-0000-0000-0000965E0000}"/>
    <cellStyle name="0_Planned qty_January'09 3 2 2 2 4" xfId="24231" xr:uid="{00000000-0005-0000-0000-0000975E0000}"/>
    <cellStyle name="0_Planned qty_January'09 3 2 2 3" xfId="24232" xr:uid="{00000000-0005-0000-0000-0000985E0000}"/>
    <cellStyle name="0_Planned qty_January'09 3 2 2 3 2" xfId="24233" xr:uid="{00000000-0005-0000-0000-0000995E0000}"/>
    <cellStyle name="0_Planned qty_January'09 3 2 2 3 2 2" xfId="24234" xr:uid="{00000000-0005-0000-0000-00009A5E0000}"/>
    <cellStyle name="0_Planned qty_January'09 3 2 2 3 3" xfId="24235" xr:uid="{00000000-0005-0000-0000-00009B5E0000}"/>
    <cellStyle name="0_Planned qty_January'09 3 2 2 3 3 2" xfId="24236" xr:uid="{00000000-0005-0000-0000-00009C5E0000}"/>
    <cellStyle name="0_Planned qty_January'09 3 2 2 3 4" xfId="24237" xr:uid="{00000000-0005-0000-0000-00009D5E0000}"/>
    <cellStyle name="0_Planned qty_January'09 3 2 2 4" xfId="24238" xr:uid="{00000000-0005-0000-0000-00009E5E0000}"/>
    <cellStyle name="0_Planned qty_January'09 3 2 2 4 2" xfId="24239" xr:uid="{00000000-0005-0000-0000-00009F5E0000}"/>
    <cellStyle name="0_Planned qty_January'09 3 2 2 5" xfId="24240" xr:uid="{00000000-0005-0000-0000-0000A05E0000}"/>
    <cellStyle name="0_Planned qty_January'09 3 2 2 5 2" xfId="24241" xr:uid="{00000000-0005-0000-0000-0000A15E0000}"/>
    <cellStyle name="0_Planned qty_January'09 3 2 2 6" xfId="24242" xr:uid="{00000000-0005-0000-0000-0000A25E0000}"/>
    <cellStyle name="0_Planned qty_January'09 3 2 2 7" xfId="24243" xr:uid="{00000000-0005-0000-0000-0000A35E0000}"/>
    <cellStyle name="0_Planned qty_January'09 3 2 3" xfId="24244" xr:uid="{00000000-0005-0000-0000-0000A45E0000}"/>
    <cellStyle name="0_Planned qty_January'09 3 2 3 2" xfId="24245" xr:uid="{00000000-0005-0000-0000-0000A55E0000}"/>
    <cellStyle name="0_Planned qty_January'09 3 2 3 2 2" xfId="24246" xr:uid="{00000000-0005-0000-0000-0000A65E0000}"/>
    <cellStyle name="0_Planned qty_January'09 3 2 3 3" xfId="24247" xr:uid="{00000000-0005-0000-0000-0000A75E0000}"/>
    <cellStyle name="0_Planned qty_January'09 3 2 3 3 2" xfId="24248" xr:uid="{00000000-0005-0000-0000-0000A85E0000}"/>
    <cellStyle name="0_Planned qty_January'09 3 2 3 4" xfId="24249" xr:uid="{00000000-0005-0000-0000-0000A95E0000}"/>
    <cellStyle name="0_Planned qty_January'09 3 2 4" xfId="24250" xr:uid="{00000000-0005-0000-0000-0000AA5E0000}"/>
    <cellStyle name="0_Planned qty_January'09 3 2 4 2" xfId="24251" xr:uid="{00000000-0005-0000-0000-0000AB5E0000}"/>
    <cellStyle name="0_Planned qty_January'09 3 2 4 2 2" xfId="24252" xr:uid="{00000000-0005-0000-0000-0000AC5E0000}"/>
    <cellStyle name="0_Planned qty_January'09 3 2 4 3" xfId="24253" xr:uid="{00000000-0005-0000-0000-0000AD5E0000}"/>
    <cellStyle name="0_Planned qty_January'09 3 2 4 3 2" xfId="24254" xr:uid="{00000000-0005-0000-0000-0000AE5E0000}"/>
    <cellStyle name="0_Planned qty_January'09 3 2 4 4" xfId="24255" xr:uid="{00000000-0005-0000-0000-0000AF5E0000}"/>
    <cellStyle name="0_Planned qty_January'09 3 2 5" xfId="24256" xr:uid="{00000000-0005-0000-0000-0000B05E0000}"/>
    <cellStyle name="0_Planned qty_January'09 3 2 5 2" xfId="24257" xr:uid="{00000000-0005-0000-0000-0000B15E0000}"/>
    <cellStyle name="0_Planned qty_January'09 3 2 5 2 2" xfId="24258" xr:uid="{00000000-0005-0000-0000-0000B25E0000}"/>
    <cellStyle name="0_Planned qty_January'09 3 2 5 3" xfId="24259" xr:uid="{00000000-0005-0000-0000-0000B35E0000}"/>
    <cellStyle name="0_Planned qty_January'09 3 2 5 3 2" xfId="24260" xr:uid="{00000000-0005-0000-0000-0000B45E0000}"/>
    <cellStyle name="0_Planned qty_January'09 3 2 5 4" xfId="24261" xr:uid="{00000000-0005-0000-0000-0000B55E0000}"/>
    <cellStyle name="0_Planned qty_January'09 3 2 6" xfId="24262" xr:uid="{00000000-0005-0000-0000-0000B65E0000}"/>
    <cellStyle name="0_Planned qty_January'09 3 2 6 2" xfId="24263" xr:uid="{00000000-0005-0000-0000-0000B75E0000}"/>
    <cellStyle name="0_Planned qty_January'09 3 2 7" xfId="24264" xr:uid="{00000000-0005-0000-0000-0000B85E0000}"/>
    <cellStyle name="0_Planned qty_January'09 3 2 7 2" xfId="24265" xr:uid="{00000000-0005-0000-0000-0000B95E0000}"/>
    <cellStyle name="0_Planned qty_January'09 3 2 8" xfId="24266" xr:uid="{00000000-0005-0000-0000-0000BA5E0000}"/>
    <cellStyle name="0_Planned qty_January'09 3 2 9" xfId="24267" xr:uid="{00000000-0005-0000-0000-0000BB5E0000}"/>
    <cellStyle name="0_Planned qty_January'09 3 3" xfId="24268" xr:uid="{00000000-0005-0000-0000-0000BC5E0000}"/>
    <cellStyle name="0_Planned qty_January'09 3 3 2" xfId="24269" xr:uid="{00000000-0005-0000-0000-0000BD5E0000}"/>
    <cellStyle name="0_Planned qty_January'09 3 3 2 2" xfId="24270" xr:uid="{00000000-0005-0000-0000-0000BE5E0000}"/>
    <cellStyle name="0_Planned qty_January'09 3 3 2 2 2" xfId="24271" xr:uid="{00000000-0005-0000-0000-0000BF5E0000}"/>
    <cellStyle name="0_Planned qty_January'09 3 3 2 2 2 2" xfId="24272" xr:uid="{00000000-0005-0000-0000-0000C05E0000}"/>
    <cellStyle name="0_Planned qty_January'09 3 3 2 2 3" xfId="24273" xr:uid="{00000000-0005-0000-0000-0000C15E0000}"/>
    <cellStyle name="0_Planned qty_January'09 3 3 2 2 3 2" xfId="24274" xr:uid="{00000000-0005-0000-0000-0000C25E0000}"/>
    <cellStyle name="0_Planned qty_January'09 3 3 2 2 4" xfId="24275" xr:uid="{00000000-0005-0000-0000-0000C35E0000}"/>
    <cellStyle name="0_Planned qty_January'09 3 3 2 3" xfId="24276" xr:uid="{00000000-0005-0000-0000-0000C45E0000}"/>
    <cellStyle name="0_Planned qty_January'09 3 3 2 3 2" xfId="24277" xr:uid="{00000000-0005-0000-0000-0000C55E0000}"/>
    <cellStyle name="0_Planned qty_January'09 3 3 2 3 2 2" xfId="24278" xr:uid="{00000000-0005-0000-0000-0000C65E0000}"/>
    <cellStyle name="0_Planned qty_January'09 3 3 2 3 3" xfId="24279" xr:uid="{00000000-0005-0000-0000-0000C75E0000}"/>
    <cellStyle name="0_Planned qty_January'09 3 3 2 3 3 2" xfId="24280" xr:uid="{00000000-0005-0000-0000-0000C85E0000}"/>
    <cellStyle name="0_Planned qty_January'09 3 3 2 3 4" xfId="24281" xr:uid="{00000000-0005-0000-0000-0000C95E0000}"/>
    <cellStyle name="0_Planned qty_January'09 3 3 2 4" xfId="24282" xr:uid="{00000000-0005-0000-0000-0000CA5E0000}"/>
    <cellStyle name="0_Planned qty_January'09 3 3 2 4 2" xfId="24283" xr:uid="{00000000-0005-0000-0000-0000CB5E0000}"/>
    <cellStyle name="0_Planned qty_January'09 3 3 2 5" xfId="24284" xr:uid="{00000000-0005-0000-0000-0000CC5E0000}"/>
    <cellStyle name="0_Planned qty_January'09 3 3 2 5 2" xfId="24285" xr:uid="{00000000-0005-0000-0000-0000CD5E0000}"/>
    <cellStyle name="0_Planned qty_January'09 3 3 2 6" xfId="24286" xr:uid="{00000000-0005-0000-0000-0000CE5E0000}"/>
    <cellStyle name="0_Planned qty_January'09 3 3 2 7" xfId="24287" xr:uid="{00000000-0005-0000-0000-0000CF5E0000}"/>
    <cellStyle name="0_Planned qty_January'09 3 3 3" xfId="24288" xr:uid="{00000000-0005-0000-0000-0000D05E0000}"/>
    <cellStyle name="0_Planned qty_January'09 3 3 3 2" xfId="24289" xr:uid="{00000000-0005-0000-0000-0000D15E0000}"/>
    <cellStyle name="0_Planned qty_January'09 3 3 3 2 2" xfId="24290" xr:uid="{00000000-0005-0000-0000-0000D25E0000}"/>
    <cellStyle name="0_Planned qty_January'09 3 3 3 3" xfId="24291" xr:uid="{00000000-0005-0000-0000-0000D35E0000}"/>
    <cellStyle name="0_Planned qty_January'09 3 3 3 3 2" xfId="24292" xr:uid="{00000000-0005-0000-0000-0000D45E0000}"/>
    <cellStyle name="0_Planned qty_January'09 3 3 3 4" xfId="24293" xr:uid="{00000000-0005-0000-0000-0000D55E0000}"/>
    <cellStyle name="0_Planned qty_January'09 3 3 4" xfId="24294" xr:uid="{00000000-0005-0000-0000-0000D65E0000}"/>
    <cellStyle name="0_Planned qty_January'09 3 3 4 2" xfId="24295" xr:uid="{00000000-0005-0000-0000-0000D75E0000}"/>
    <cellStyle name="0_Planned qty_January'09 3 3 4 2 2" xfId="24296" xr:uid="{00000000-0005-0000-0000-0000D85E0000}"/>
    <cellStyle name="0_Planned qty_January'09 3 3 4 3" xfId="24297" xr:uid="{00000000-0005-0000-0000-0000D95E0000}"/>
    <cellStyle name="0_Planned qty_January'09 3 3 4 3 2" xfId="24298" xr:uid="{00000000-0005-0000-0000-0000DA5E0000}"/>
    <cellStyle name="0_Planned qty_January'09 3 3 4 4" xfId="24299" xr:uid="{00000000-0005-0000-0000-0000DB5E0000}"/>
    <cellStyle name="0_Planned qty_January'09 3 3 5" xfId="24300" xr:uid="{00000000-0005-0000-0000-0000DC5E0000}"/>
    <cellStyle name="0_Planned qty_January'09 3 3 5 2" xfId="24301" xr:uid="{00000000-0005-0000-0000-0000DD5E0000}"/>
    <cellStyle name="0_Planned qty_January'09 3 3 5 2 2" xfId="24302" xr:uid="{00000000-0005-0000-0000-0000DE5E0000}"/>
    <cellStyle name="0_Planned qty_January'09 3 3 5 3" xfId="24303" xr:uid="{00000000-0005-0000-0000-0000DF5E0000}"/>
    <cellStyle name="0_Planned qty_January'09 3 3 5 3 2" xfId="24304" xr:uid="{00000000-0005-0000-0000-0000E05E0000}"/>
    <cellStyle name="0_Planned qty_January'09 3 3 5 4" xfId="24305" xr:uid="{00000000-0005-0000-0000-0000E15E0000}"/>
    <cellStyle name="0_Planned qty_January'09 3 3 6" xfId="24306" xr:uid="{00000000-0005-0000-0000-0000E25E0000}"/>
    <cellStyle name="0_Planned qty_January'09 3 3 6 2" xfId="24307" xr:uid="{00000000-0005-0000-0000-0000E35E0000}"/>
    <cellStyle name="0_Planned qty_January'09 3 3 7" xfId="24308" xr:uid="{00000000-0005-0000-0000-0000E45E0000}"/>
    <cellStyle name="0_Planned qty_January'09 3 3 7 2" xfId="24309" xr:uid="{00000000-0005-0000-0000-0000E55E0000}"/>
    <cellStyle name="0_Planned qty_January'09 3 3 8" xfId="24310" xr:uid="{00000000-0005-0000-0000-0000E65E0000}"/>
    <cellStyle name="0_Planned qty_January'09 3 3 9" xfId="24311" xr:uid="{00000000-0005-0000-0000-0000E75E0000}"/>
    <cellStyle name="0_Planned qty_January'09 3 4" xfId="24312" xr:uid="{00000000-0005-0000-0000-0000E85E0000}"/>
    <cellStyle name="0_Planned qty_January'09 3 4 2" xfId="24313" xr:uid="{00000000-0005-0000-0000-0000E95E0000}"/>
    <cellStyle name="0_Planned qty_January'09 3 4 2 2" xfId="24314" xr:uid="{00000000-0005-0000-0000-0000EA5E0000}"/>
    <cellStyle name="0_Planned qty_January'09 3 4 2 2 2" xfId="24315" xr:uid="{00000000-0005-0000-0000-0000EB5E0000}"/>
    <cellStyle name="0_Planned qty_January'09 3 4 2 2 2 2" xfId="24316" xr:uid="{00000000-0005-0000-0000-0000EC5E0000}"/>
    <cellStyle name="0_Planned qty_January'09 3 4 2 2 3" xfId="24317" xr:uid="{00000000-0005-0000-0000-0000ED5E0000}"/>
    <cellStyle name="0_Planned qty_January'09 3 4 2 2 3 2" xfId="24318" xr:uid="{00000000-0005-0000-0000-0000EE5E0000}"/>
    <cellStyle name="0_Planned qty_January'09 3 4 2 2 4" xfId="24319" xr:uid="{00000000-0005-0000-0000-0000EF5E0000}"/>
    <cellStyle name="0_Planned qty_January'09 3 4 2 3" xfId="24320" xr:uid="{00000000-0005-0000-0000-0000F05E0000}"/>
    <cellStyle name="0_Planned qty_January'09 3 4 2 3 2" xfId="24321" xr:uid="{00000000-0005-0000-0000-0000F15E0000}"/>
    <cellStyle name="0_Planned qty_January'09 3 4 2 3 2 2" xfId="24322" xr:uid="{00000000-0005-0000-0000-0000F25E0000}"/>
    <cellStyle name="0_Planned qty_January'09 3 4 2 3 3" xfId="24323" xr:uid="{00000000-0005-0000-0000-0000F35E0000}"/>
    <cellStyle name="0_Planned qty_January'09 3 4 2 3 3 2" xfId="24324" xr:uid="{00000000-0005-0000-0000-0000F45E0000}"/>
    <cellStyle name="0_Planned qty_January'09 3 4 2 3 4" xfId="24325" xr:uid="{00000000-0005-0000-0000-0000F55E0000}"/>
    <cellStyle name="0_Planned qty_January'09 3 4 2 4" xfId="24326" xr:uid="{00000000-0005-0000-0000-0000F65E0000}"/>
    <cellStyle name="0_Planned qty_January'09 3 4 2 4 2" xfId="24327" xr:uid="{00000000-0005-0000-0000-0000F75E0000}"/>
    <cellStyle name="0_Planned qty_January'09 3 4 2 5" xfId="24328" xr:uid="{00000000-0005-0000-0000-0000F85E0000}"/>
    <cellStyle name="0_Planned qty_January'09 3 4 2 5 2" xfId="24329" xr:uid="{00000000-0005-0000-0000-0000F95E0000}"/>
    <cellStyle name="0_Planned qty_January'09 3 4 2 6" xfId="24330" xr:uid="{00000000-0005-0000-0000-0000FA5E0000}"/>
    <cellStyle name="0_Planned qty_January'09 3 4 3" xfId="24331" xr:uid="{00000000-0005-0000-0000-0000FB5E0000}"/>
    <cellStyle name="0_Planned qty_January'09 3 4 3 2" xfId="24332" xr:uid="{00000000-0005-0000-0000-0000FC5E0000}"/>
    <cellStyle name="0_Planned qty_January'09 3 4 3 2 2" xfId="24333" xr:uid="{00000000-0005-0000-0000-0000FD5E0000}"/>
    <cellStyle name="0_Planned qty_January'09 3 4 3 3" xfId="24334" xr:uid="{00000000-0005-0000-0000-0000FE5E0000}"/>
    <cellStyle name="0_Planned qty_January'09 3 4 3 3 2" xfId="24335" xr:uid="{00000000-0005-0000-0000-0000FF5E0000}"/>
    <cellStyle name="0_Planned qty_January'09 3 4 3 4" xfId="24336" xr:uid="{00000000-0005-0000-0000-0000005F0000}"/>
    <cellStyle name="0_Planned qty_January'09 3 4 4" xfId="24337" xr:uid="{00000000-0005-0000-0000-0000015F0000}"/>
    <cellStyle name="0_Planned qty_January'09 3 4 4 2" xfId="24338" xr:uid="{00000000-0005-0000-0000-0000025F0000}"/>
    <cellStyle name="0_Planned qty_January'09 3 4 4 2 2" xfId="24339" xr:uid="{00000000-0005-0000-0000-0000035F0000}"/>
    <cellStyle name="0_Planned qty_January'09 3 4 4 3" xfId="24340" xr:uid="{00000000-0005-0000-0000-0000045F0000}"/>
    <cellStyle name="0_Planned qty_January'09 3 4 4 3 2" xfId="24341" xr:uid="{00000000-0005-0000-0000-0000055F0000}"/>
    <cellStyle name="0_Planned qty_January'09 3 4 4 4" xfId="24342" xr:uid="{00000000-0005-0000-0000-0000065F0000}"/>
    <cellStyle name="0_Planned qty_January'09 3 4 5" xfId="24343" xr:uid="{00000000-0005-0000-0000-0000075F0000}"/>
    <cellStyle name="0_Planned qty_January'09 3 4 5 2" xfId="24344" xr:uid="{00000000-0005-0000-0000-0000085F0000}"/>
    <cellStyle name="0_Planned qty_January'09 3 4 5 2 2" xfId="24345" xr:uid="{00000000-0005-0000-0000-0000095F0000}"/>
    <cellStyle name="0_Planned qty_January'09 3 4 5 3" xfId="24346" xr:uid="{00000000-0005-0000-0000-00000A5F0000}"/>
    <cellStyle name="0_Planned qty_January'09 3 4 5 3 2" xfId="24347" xr:uid="{00000000-0005-0000-0000-00000B5F0000}"/>
    <cellStyle name="0_Planned qty_January'09 3 4 5 4" xfId="24348" xr:uid="{00000000-0005-0000-0000-00000C5F0000}"/>
    <cellStyle name="0_Planned qty_January'09 3 4 6" xfId="24349" xr:uid="{00000000-0005-0000-0000-00000D5F0000}"/>
    <cellStyle name="0_Planned qty_January'09 3 4 6 2" xfId="24350" xr:uid="{00000000-0005-0000-0000-00000E5F0000}"/>
    <cellStyle name="0_Planned qty_January'09 3 4 7" xfId="24351" xr:uid="{00000000-0005-0000-0000-00000F5F0000}"/>
    <cellStyle name="0_Planned qty_January'09 3 4 7 2" xfId="24352" xr:uid="{00000000-0005-0000-0000-0000105F0000}"/>
    <cellStyle name="0_Planned qty_January'09 3 4 8" xfId="24353" xr:uid="{00000000-0005-0000-0000-0000115F0000}"/>
    <cellStyle name="0_Planned qty_January'09 3 4 9" xfId="24354" xr:uid="{00000000-0005-0000-0000-0000125F0000}"/>
    <cellStyle name="0_Planned qty_January'09 3 5" xfId="24355" xr:uid="{00000000-0005-0000-0000-0000135F0000}"/>
    <cellStyle name="0_Planned qty_January'09 3 5 2" xfId="24356" xr:uid="{00000000-0005-0000-0000-0000145F0000}"/>
    <cellStyle name="0_Planned qty_January'09 3 5 2 2" xfId="24357" xr:uid="{00000000-0005-0000-0000-0000155F0000}"/>
    <cellStyle name="0_Planned qty_January'09 3 5 2 2 2" xfId="24358" xr:uid="{00000000-0005-0000-0000-0000165F0000}"/>
    <cellStyle name="0_Planned qty_January'09 3 5 2 2 2 2" xfId="24359" xr:uid="{00000000-0005-0000-0000-0000175F0000}"/>
    <cellStyle name="0_Planned qty_January'09 3 5 2 2 3" xfId="24360" xr:uid="{00000000-0005-0000-0000-0000185F0000}"/>
    <cellStyle name="0_Planned qty_January'09 3 5 2 2 3 2" xfId="24361" xr:uid="{00000000-0005-0000-0000-0000195F0000}"/>
    <cellStyle name="0_Planned qty_January'09 3 5 2 2 4" xfId="24362" xr:uid="{00000000-0005-0000-0000-00001A5F0000}"/>
    <cellStyle name="0_Planned qty_January'09 3 5 2 3" xfId="24363" xr:uid="{00000000-0005-0000-0000-00001B5F0000}"/>
    <cellStyle name="0_Planned qty_January'09 3 5 2 3 2" xfId="24364" xr:uid="{00000000-0005-0000-0000-00001C5F0000}"/>
    <cellStyle name="0_Planned qty_January'09 3 5 2 3 2 2" xfId="24365" xr:uid="{00000000-0005-0000-0000-00001D5F0000}"/>
    <cellStyle name="0_Planned qty_January'09 3 5 2 3 3" xfId="24366" xr:uid="{00000000-0005-0000-0000-00001E5F0000}"/>
    <cellStyle name="0_Planned qty_January'09 3 5 2 3 3 2" xfId="24367" xr:uid="{00000000-0005-0000-0000-00001F5F0000}"/>
    <cellStyle name="0_Planned qty_January'09 3 5 2 3 4" xfId="24368" xr:uid="{00000000-0005-0000-0000-0000205F0000}"/>
    <cellStyle name="0_Planned qty_January'09 3 5 2 4" xfId="24369" xr:uid="{00000000-0005-0000-0000-0000215F0000}"/>
    <cellStyle name="0_Planned qty_January'09 3 5 2 4 2" xfId="24370" xr:uid="{00000000-0005-0000-0000-0000225F0000}"/>
    <cellStyle name="0_Planned qty_January'09 3 5 2 5" xfId="24371" xr:uid="{00000000-0005-0000-0000-0000235F0000}"/>
    <cellStyle name="0_Planned qty_January'09 3 5 2 5 2" xfId="24372" xr:uid="{00000000-0005-0000-0000-0000245F0000}"/>
    <cellStyle name="0_Planned qty_January'09 3 5 2 6" xfId="24373" xr:uid="{00000000-0005-0000-0000-0000255F0000}"/>
    <cellStyle name="0_Planned qty_January'09 3 5 3" xfId="24374" xr:uid="{00000000-0005-0000-0000-0000265F0000}"/>
    <cellStyle name="0_Planned qty_January'09 3 5 3 2" xfId="24375" xr:uid="{00000000-0005-0000-0000-0000275F0000}"/>
    <cellStyle name="0_Planned qty_January'09 3 5 3 2 2" xfId="24376" xr:uid="{00000000-0005-0000-0000-0000285F0000}"/>
    <cellStyle name="0_Planned qty_January'09 3 5 3 3" xfId="24377" xr:uid="{00000000-0005-0000-0000-0000295F0000}"/>
    <cellStyle name="0_Planned qty_January'09 3 5 3 3 2" xfId="24378" xr:uid="{00000000-0005-0000-0000-00002A5F0000}"/>
    <cellStyle name="0_Planned qty_January'09 3 5 3 4" xfId="24379" xr:uid="{00000000-0005-0000-0000-00002B5F0000}"/>
    <cellStyle name="0_Planned qty_January'09 3 5 4" xfId="24380" xr:uid="{00000000-0005-0000-0000-00002C5F0000}"/>
    <cellStyle name="0_Planned qty_January'09 3 5 4 2" xfId="24381" xr:uid="{00000000-0005-0000-0000-00002D5F0000}"/>
    <cellStyle name="0_Planned qty_January'09 3 5 4 2 2" xfId="24382" xr:uid="{00000000-0005-0000-0000-00002E5F0000}"/>
    <cellStyle name="0_Planned qty_January'09 3 5 4 3" xfId="24383" xr:uid="{00000000-0005-0000-0000-00002F5F0000}"/>
    <cellStyle name="0_Planned qty_January'09 3 5 4 3 2" xfId="24384" xr:uid="{00000000-0005-0000-0000-0000305F0000}"/>
    <cellStyle name="0_Planned qty_January'09 3 5 4 4" xfId="24385" xr:uid="{00000000-0005-0000-0000-0000315F0000}"/>
    <cellStyle name="0_Planned qty_January'09 3 5 5" xfId="24386" xr:uid="{00000000-0005-0000-0000-0000325F0000}"/>
    <cellStyle name="0_Planned qty_January'09 3 5 5 2" xfId="24387" xr:uid="{00000000-0005-0000-0000-0000335F0000}"/>
    <cellStyle name="0_Planned qty_January'09 3 5 5 2 2" xfId="24388" xr:uid="{00000000-0005-0000-0000-0000345F0000}"/>
    <cellStyle name="0_Planned qty_January'09 3 5 5 3" xfId="24389" xr:uid="{00000000-0005-0000-0000-0000355F0000}"/>
    <cellStyle name="0_Planned qty_January'09 3 5 5 3 2" xfId="24390" xr:uid="{00000000-0005-0000-0000-0000365F0000}"/>
    <cellStyle name="0_Planned qty_January'09 3 5 5 4" xfId="24391" xr:uid="{00000000-0005-0000-0000-0000375F0000}"/>
    <cellStyle name="0_Planned qty_January'09 3 5 6" xfId="24392" xr:uid="{00000000-0005-0000-0000-0000385F0000}"/>
    <cellStyle name="0_Planned qty_January'09 3 5 6 2" xfId="24393" xr:uid="{00000000-0005-0000-0000-0000395F0000}"/>
    <cellStyle name="0_Planned qty_January'09 3 5 7" xfId="24394" xr:uid="{00000000-0005-0000-0000-00003A5F0000}"/>
    <cellStyle name="0_Planned qty_January'09 3 5 7 2" xfId="24395" xr:uid="{00000000-0005-0000-0000-00003B5F0000}"/>
    <cellStyle name="0_Planned qty_January'09 3 5 8" xfId="24396" xr:uid="{00000000-0005-0000-0000-00003C5F0000}"/>
    <cellStyle name="0_Planned qty_January'09 3 6" xfId="24397" xr:uid="{00000000-0005-0000-0000-00003D5F0000}"/>
    <cellStyle name="0_Planned qty_January'09 3 6 2" xfId="24398" xr:uid="{00000000-0005-0000-0000-00003E5F0000}"/>
    <cellStyle name="0_Planned qty_January'09 3 6 2 2" xfId="24399" xr:uid="{00000000-0005-0000-0000-00003F5F0000}"/>
    <cellStyle name="0_Planned qty_January'09 3 6 2 2 2" xfId="24400" xr:uid="{00000000-0005-0000-0000-0000405F0000}"/>
    <cellStyle name="0_Planned qty_January'09 3 6 2 2 2 2" xfId="24401" xr:uid="{00000000-0005-0000-0000-0000415F0000}"/>
    <cellStyle name="0_Planned qty_January'09 3 6 2 2 3" xfId="24402" xr:uid="{00000000-0005-0000-0000-0000425F0000}"/>
    <cellStyle name="0_Planned qty_January'09 3 6 2 2 3 2" xfId="24403" xr:uid="{00000000-0005-0000-0000-0000435F0000}"/>
    <cellStyle name="0_Planned qty_January'09 3 6 2 2 4" xfId="24404" xr:uid="{00000000-0005-0000-0000-0000445F0000}"/>
    <cellStyle name="0_Planned qty_January'09 3 6 2 3" xfId="24405" xr:uid="{00000000-0005-0000-0000-0000455F0000}"/>
    <cellStyle name="0_Planned qty_January'09 3 6 2 3 2" xfId="24406" xr:uid="{00000000-0005-0000-0000-0000465F0000}"/>
    <cellStyle name="0_Planned qty_January'09 3 6 2 3 2 2" xfId="24407" xr:uid="{00000000-0005-0000-0000-0000475F0000}"/>
    <cellStyle name="0_Planned qty_January'09 3 6 2 3 3" xfId="24408" xr:uid="{00000000-0005-0000-0000-0000485F0000}"/>
    <cellStyle name="0_Planned qty_January'09 3 6 2 3 3 2" xfId="24409" xr:uid="{00000000-0005-0000-0000-0000495F0000}"/>
    <cellStyle name="0_Planned qty_January'09 3 6 2 3 4" xfId="24410" xr:uid="{00000000-0005-0000-0000-00004A5F0000}"/>
    <cellStyle name="0_Planned qty_January'09 3 6 2 4" xfId="24411" xr:uid="{00000000-0005-0000-0000-00004B5F0000}"/>
    <cellStyle name="0_Planned qty_January'09 3 6 2 4 2" xfId="24412" xr:uid="{00000000-0005-0000-0000-00004C5F0000}"/>
    <cellStyle name="0_Planned qty_January'09 3 6 2 5" xfId="24413" xr:uid="{00000000-0005-0000-0000-00004D5F0000}"/>
    <cellStyle name="0_Planned qty_January'09 3 6 2 5 2" xfId="24414" xr:uid="{00000000-0005-0000-0000-00004E5F0000}"/>
    <cellStyle name="0_Planned qty_January'09 3 6 2 6" xfId="24415" xr:uid="{00000000-0005-0000-0000-00004F5F0000}"/>
    <cellStyle name="0_Planned qty_January'09 3 6 3" xfId="24416" xr:uid="{00000000-0005-0000-0000-0000505F0000}"/>
    <cellStyle name="0_Planned qty_January'09 3 6 3 2" xfId="24417" xr:uid="{00000000-0005-0000-0000-0000515F0000}"/>
    <cellStyle name="0_Planned qty_January'09 3 6 3 2 2" xfId="24418" xr:uid="{00000000-0005-0000-0000-0000525F0000}"/>
    <cellStyle name="0_Planned qty_January'09 3 6 3 3" xfId="24419" xr:uid="{00000000-0005-0000-0000-0000535F0000}"/>
    <cellStyle name="0_Planned qty_January'09 3 6 3 3 2" xfId="24420" xr:uid="{00000000-0005-0000-0000-0000545F0000}"/>
    <cellStyle name="0_Planned qty_January'09 3 6 3 4" xfId="24421" xr:uid="{00000000-0005-0000-0000-0000555F0000}"/>
    <cellStyle name="0_Planned qty_January'09 3 6 4" xfId="24422" xr:uid="{00000000-0005-0000-0000-0000565F0000}"/>
    <cellStyle name="0_Planned qty_January'09 3 6 4 2" xfId="24423" xr:uid="{00000000-0005-0000-0000-0000575F0000}"/>
    <cellStyle name="0_Planned qty_January'09 3 6 4 2 2" xfId="24424" xr:uid="{00000000-0005-0000-0000-0000585F0000}"/>
    <cellStyle name="0_Planned qty_January'09 3 6 4 3" xfId="24425" xr:uid="{00000000-0005-0000-0000-0000595F0000}"/>
    <cellStyle name="0_Planned qty_January'09 3 6 4 3 2" xfId="24426" xr:uid="{00000000-0005-0000-0000-00005A5F0000}"/>
    <cellStyle name="0_Planned qty_January'09 3 6 4 4" xfId="24427" xr:uid="{00000000-0005-0000-0000-00005B5F0000}"/>
    <cellStyle name="0_Planned qty_January'09 3 6 5" xfId="24428" xr:uid="{00000000-0005-0000-0000-00005C5F0000}"/>
    <cellStyle name="0_Planned qty_January'09 3 6 5 2" xfId="24429" xr:uid="{00000000-0005-0000-0000-00005D5F0000}"/>
    <cellStyle name="0_Planned qty_January'09 3 6 5 2 2" xfId="24430" xr:uid="{00000000-0005-0000-0000-00005E5F0000}"/>
    <cellStyle name="0_Planned qty_January'09 3 6 5 3" xfId="24431" xr:uid="{00000000-0005-0000-0000-00005F5F0000}"/>
    <cellStyle name="0_Planned qty_January'09 3 6 5 3 2" xfId="24432" xr:uid="{00000000-0005-0000-0000-0000605F0000}"/>
    <cellStyle name="0_Planned qty_January'09 3 6 5 4" xfId="24433" xr:uid="{00000000-0005-0000-0000-0000615F0000}"/>
    <cellStyle name="0_Planned qty_January'09 3 6 6" xfId="24434" xr:uid="{00000000-0005-0000-0000-0000625F0000}"/>
    <cellStyle name="0_Planned qty_January'09 3 6 6 2" xfId="24435" xr:uid="{00000000-0005-0000-0000-0000635F0000}"/>
    <cellStyle name="0_Planned qty_January'09 3 6 7" xfId="24436" xr:uid="{00000000-0005-0000-0000-0000645F0000}"/>
    <cellStyle name="0_Planned qty_January'09 3 6 7 2" xfId="24437" xr:uid="{00000000-0005-0000-0000-0000655F0000}"/>
    <cellStyle name="0_Planned qty_January'09 3 6 8" xfId="24438" xr:uid="{00000000-0005-0000-0000-0000665F0000}"/>
    <cellStyle name="0_Planned qty_January'09 3 7" xfId="24439" xr:uid="{00000000-0005-0000-0000-0000675F0000}"/>
    <cellStyle name="0_Planned qty_January'09 3 7 2" xfId="24440" xr:uid="{00000000-0005-0000-0000-0000685F0000}"/>
    <cellStyle name="0_Planned qty_January'09 3 7 2 2" xfId="24441" xr:uid="{00000000-0005-0000-0000-0000695F0000}"/>
    <cellStyle name="0_Planned qty_January'09 3 7 2 2 2" xfId="24442" xr:uid="{00000000-0005-0000-0000-00006A5F0000}"/>
    <cellStyle name="0_Planned qty_January'09 3 7 2 3" xfId="24443" xr:uid="{00000000-0005-0000-0000-00006B5F0000}"/>
    <cellStyle name="0_Planned qty_January'09 3 7 2 3 2" xfId="24444" xr:uid="{00000000-0005-0000-0000-00006C5F0000}"/>
    <cellStyle name="0_Planned qty_January'09 3 7 2 4" xfId="24445" xr:uid="{00000000-0005-0000-0000-00006D5F0000}"/>
    <cellStyle name="0_Planned qty_January'09 3 7 3" xfId="24446" xr:uid="{00000000-0005-0000-0000-00006E5F0000}"/>
    <cellStyle name="0_Planned qty_January'09 3 7 3 2" xfId="24447" xr:uid="{00000000-0005-0000-0000-00006F5F0000}"/>
    <cellStyle name="0_Planned qty_January'09 3 7 3 2 2" xfId="24448" xr:uid="{00000000-0005-0000-0000-0000705F0000}"/>
    <cellStyle name="0_Planned qty_January'09 3 7 3 3" xfId="24449" xr:uid="{00000000-0005-0000-0000-0000715F0000}"/>
    <cellStyle name="0_Planned qty_January'09 3 7 3 3 2" xfId="24450" xr:uid="{00000000-0005-0000-0000-0000725F0000}"/>
    <cellStyle name="0_Planned qty_January'09 3 7 3 4" xfId="24451" xr:uid="{00000000-0005-0000-0000-0000735F0000}"/>
    <cellStyle name="0_Planned qty_January'09 3 7 4" xfId="24452" xr:uid="{00000000-0005-0000-0000-0000745F0000}"/>
    <cellStyle name="0_Planned qty_January'09 3 7 4 2" xfId="24453" xr:uid="{00000000-0005-0000-0000-0000755F0000}"/>
    <cellStyle name="0_Planned qty_January'09 3 7 5" xfId="24454" xr:uid="{00000000-0005-0000-0000-0000765F0000}"/>
    <cellStyle name="0_Planned qty_January'09 3 7 5 2" xfId="24455" xr:uid="{00000000-0005-0000-0000-0000775F0000}"/>
    <cellStyle name="0_Planned qty_January'09 3 7 6" xfId="24456" xr:uid="{00000000-0005-0000-0000-0000785F0000}"/>
    <cellStyle name="0_Planned qty_January'09 3 8" xfId="24457" xr:uid="{00000000-0005-0000-0000-0000795F0000}"/>
    <cellStyle name="0_Planned qty_January'09 3 8 2" xfId="24458" xr:uid="{00000000-0005-0000-0000-00007A5F0000}"/>
    <cellStyle name="0_Planned qty_January'09 3 8 2 2" xfId="24459" xr:uid="{00000000-0005-0000-0000-00007B5F0000}"/>
    <cellStyle name="0_Planned qty_January'09 3 8 3" xfId="24460" xr:uid="{00000000-0005-0000-0000-00007C5F0000}"/>
    <cellStyle name="0_Planned qty_January'09 3 8 3 2" xfId="24461" xr:uid="{00000000-0005-0000-0000-00007D5F0000}"/>
    <cellStyle name="0_Planned qty_January'09 3 8 4" xfId="24462" xr:uid="{00000000-0005-0000-0000-00007E5F0000}"/>
    <cellStyle name="0_Planned qty_January'09 3 9" xfId="24463" xr:uid="{00000000-0005-0000-0000-00007F5F0000}"/>
    <cellStyle name="0_Planned qty_January'09 3 9 2" xfId="24464" xr:uid="{00000000-0005-0000-0000-0000805F0000}"/>
    <cellStyle name="0_Planned qty_January'09 3 9 2 2" xfId="24465" xr:uid="{00000000-0005-0000-0000-0000815F0000}"/>
    <cellStyle name="0_Planned qty_January'09 3 9 3" xfId="24466" xr:uid="{00000000-0005-0000-0000-0000825F0000}"/>
    <cellStyle name="0_Planned qty_January'09 3 9 3 2" xfId="24467" xr:uid="{00000000-0005-0000-0000-0000835F0000}"/>
    <cellStyle name="0_Planned qty_January'09 3 9 4" xfId="24468" xr:uid="{00000000-0005-0000-0000-0000845F0000}"/>
    <cellStyle name="0_Planned qty_January'09 30" xfId="24469" xr:uid="{00000000-0005-0000-0000-0000855F0000}"/>
    <cellStyle name="0_Planned qty_January'09 31" xfId="24470" xr:uid="{00000000-0005-0000-0000-0000865F0000}"/>
    <cellStyle name="0_Planned qty_January'09 32" xfId="24471" xr:uid="{00000000-0005-0000-0000-0000875F0000}"/>
    <cellStyle name="0_Planned qty_January'09 33" xfId="24472" xr:uid="{00000000-0005-0000-0000-0000885F0000}"/>
    <cellStyle name="0_Planned qty_January'09 34" xfId="24473" xr:uid="{00000000-0005-0000-0000-0000895F0000}"/>
    <cellStyle name="0_Planned qty_January'09 35" xfId="24474" xr:uid="{00000000-0005-0000-0000-00008A5F0000}"/>
    <cellStyle name="0_Planned qty_January'09 36" xfId="24475" xr:uid="{00000000-0005-0000-0000-00008B5F0000}"/>
    <cellStyle name="0_Planned qty_January'09 37" xfId="24476" xr:uid="{00000000-0005-0000-0000-00008C5F0000}"/>
    <cellStyle name="0_Planned qty_January'09 38" xfId="24477" xr:uid="{00000000-0005-0000-0000-00008D5F0000}"/>
    <cellStyle name="0_Planned qty_January'09 39" xfId="24478" xr:uid="{00000000-0005-0000-0000-00008E5F0000}"/>
    <cellStyle name="0_Planned qty_January'09 4" xfId="24479" xr:uid="{00000000-0005-0000-0000-00008F5F0000}"/>
    <cellStyle name="0_Planned qty_January'09 4 10" xfId="24480" xr:uid="{00000000-0005-0000-0000-0000905F0000}"/>
    <cellStyle name="0_Planned qty_January'09 4 10 2" xfId="24481" xr:uid="{00000000-0005-0000-0000-0000915F0000}"/>
    <cellStyle name="0_Planned qty_January'09 4 10 2 2" xfId="24482" xr:uid="{00000000-0005-0000-0000-0000925F0000}"/>
    <cellStyle name="0_Planned qty_January'09 4 10 3" xfId="24483" xr:uid="{00000000-0005-0000-0000-0000935F0000}"/>
    <cellStyle name="0_Planned qty_January'09 4 10 3 2" xfId="24484" xr:uid="{00000000-0005-0000-0000-0000945F0000}"/>
    <cellStyle name="0_Planned qty_January'09 4 10 4" xfId="24485" xr:uid="{00000000-0005-0000-0000-0000955F0000}"/>
    <cellStyle name="0_Planned qty_January'09 4 11" xfId="24486" xr:uid="{00000000-0005-0000-0000-0000965F0000}"/>
    <cellStyle name="0_Planned qty_January'09 4 11 2" xfId="24487" xr:uid="{00000000-0005-0000-0000-0000975F0000}"/>
    <cellStyle name="0_Planned qty_January'09 4 12" xfId="24488" xr:uid="{00000000-0005-0000-0000-0000985F0000}"/>
    <cellStyle name="0_Planned qty_January'09 4 12 2" xfId="24489" xr:uid="{00000000-0005-0000-0000-0000995F0000}"/>
    <cellStyle name="0_Planned qty_January'09 4 13" xfId="24490" xr:uid="{00000000-0005-0000-0000-00009A5F0000}"/>
    <cellStyle name="0_Planned qty_January'09 4 14" xfId="24491" xr:uid="{00000000-0005-0000-0000-00009B5F0000}"/>
    <cellStyle name="0_Planned qty_January'09 4 2" xfId="24492" xr:uid="{00000000-0005-0000-0000-00009C5F0000}"/>
    <cellStyle name="0_Planned qty_January'09 4 2 2" xfId="24493" xr:uid="{00000000-0005-0000-0000-00009D5F0000}"/>
    <cellStyle name="0_Planned qty_January'09 4 2 2 2" xfId="24494" xr:uid="{00000000-0005-0000-0000-00009E5F0000}"/>
    <cellStyle name="0_Planned qty_January'09 4 2 2 2 2" xfId="24495" xr:uid="{00000000-0005-0000-0000-00009F5F0000}"/>
    <cellStyle name="0_Planned qty_January'09 4 2 2 2 2 2" xfId="24496" xr:uid="{00000000-0005-0000-0000-0000A05F0000}"/>
    <cellStyle name="0_Planned qty_January'09 4 2 2 2 3" xfId="24497" xr:uid="{00000000-0005-0000-0000-0000A15F0000}"/>
    <cellStyle name="0_Planned qty_January'09 4 2 2 2 3 2" xfId="24498" xr:uid="{00000000-0005-0000-0000-0000A25F0000}"/>
    <cellStyle name="0_Planned qty_January'09 4 2 2 2 4" xfId="24499" xr:uid="{00000000-0005-0000-0000-0000A35F0000}"/>
    <cellStyle name="0_Planned qty_January'09 4 2 2 3" xfId="24500" xr:uid="{00000000-0005-0000-0000-0000A45F0000}"/>
    <cellStyle name="0_Planned qty_January'09 4 2 2 3 2" xfId="24501" xr:uid="{00000000-0005-0000-0000-0000A55F0000}"/>
    <cellStyle name="0_Planned qty_January'09 4 2 2 3 2 2" xfId="24502" xr:uid="{00000000-0005-0000-0000-0000A65F0000}"/>
    <cellStyle name="0_Planned qty_January'09 4 2 2 3 3" xfId="24503" xr:uid="{00000000-0005-0000-0000-0000A75F0000}"/>
    <cellStyle name="0_Planned qty_January'09 4 2 2 3 3 2" xfId="24504" xr:uid="{00000000-0005-0000-0000-0000A85F0000}"/>
    <cellStyle name="0_Planned qty_January'09 4 2 2 3 4" xfId="24505" xr:uid="{00000000-0005-0000-0000-0000A95F0000}"/>
    <cellStyle name="0_Planned qty_January'09 4 2 2 4" xfId="24506" xr:uid="{00000000-0005-0000-0000-0000AA5F0000}"/>
    <cellStyle name="0_Planned qty_January'09 4 2 2 4 2" xfId="24507" xr:uid="{00000000-0005-0000-0000-0000AB5F0000}"/>
    <cellStyle name="0_Planned qty_January'09 4 2 2 5" xfId="24508" xr:uid="{00000000-0005-0000-0000-0000AC5F0000}"/>
    <cellStyle name="0_Planned qty_January'09 4 2 2 5 2" xfId="24509" xr:uid="{00000000-0005-0000-0000-0000AD5F0000}"/>
    <cellStyle name="0_Planned qty_January'09 4 2 2 6" xfId="24510" xr:uid="{00000000-0005-0000-0000-0000AE5F0000}"/>
    <cellStyle name="0_Planned qty_January'09 4 2 3" xfId="24511" xr:uid="{00000000-0005-0000-0000-0000AF5F0000}"/>
    <cellStyle name="0_Planned qty_January'09 4 2 3 2" xfId="24512" xr:uid="{00000000-0005-0000-0000-0000B05F0000}"/>
    <cellStyle name="0_Planned qty_January'09 4 2 3 2 2" xfId="24513" xr:uid="{00000000-0005-0000-0000-0000B15F0000}"/>
    <cellStyle name="0_Planned qty_January'09 4 2 3 3" xfId="24514" xr:uid="{00000000-0005-0000-0000-0000B25F0000}"/>
    <cellStyle name="0_Planned qty_January'09 4 2 3 3 2" xfId="24515" xr:uid="{00000000-0005-0000-0000-0000B35F0000}"/>
    <cellStyle name="0_Planned qty_January'09 4 2 3 4" xfId="24516" xr:uid="{00000000-0005-0000-0000-0000B45F0000}"/>
    <cellStyle name="0_Planned qty_January'09 4 2 4" xfId="24517" xr:uid="{00000000-0005-0000-0000-0000B55F0000}"/>
    <cellStyle name="0_Planned qty_January'09 4 2 4 2" xfId="24518" xr:uid="{00000000-0005-0000-0000-0000B65F0000}"/>
    <cellStyle name="0_Planned qty_January'09 4 2 4 2 2" xfId="24519" xr:uid="{00000000-0005-0000-0000-0000B75F0000}"/>
    <cellStyle name="0_Planned qty_January'09 4 2 4 3" xfId="24520" xr:uid="{00000000-0005-0000-0000-0000B85F0000}"/>
    <cellStyle name="0_Planned qty_January'09 4 2 4 3 2" xfId="24521" xr:uid="{00000000-0005-0000-0000-0000B95F0000}"/>
    <cellStyle name="0_Planned qty_January'09 4 2 4 4" xfId="24522" xr:uid="{00000000-0005-0000-0000-0000BA5F0000}"/>
    <cellStyle name="0_Planned qty_January'09 4 2 5" xfId="24523" xr:uid="{00000000-0005-0000-0000-0000BB5F0000}"/>
    <cellStyle name="0_Planned qty_January'09 4 2 5 2" xfId="24524" xr:uid="{00000000-0005-0000-0000-0000BC5F0000}"/>
    <cellStyle name="0_Planned qty_January'09 4 2 5 2 2" xfId="24525" xr:uid="{00000000-0005-0000-0000-0000BD5F0000}"/>
    <cellStyle name="0_Planned qty_January'09 4 2 5 3" xfId="24526" xr:uid="{00000000-0005-0000-0000-0000BE5F0000}"/>
    <cellStyle name="0_Planned qty_January'09 4 2 5 3 2" xfId="24527" xr:uid="{00000000-0005-0000-0000-0000BF5F0000}"/>
    <cellStyle name="0_Planned qty_January'09 4 2 5 4" xfId="24528" xr:uid="{00000000-0005-0000-0000-0000C05F0000}"/>
    <cellStyle name="0_Planned qty_January'09 4 2 6" xfId="24529" xr:uid="{00000000-0005-0000-0000-0000C15F0000}"/>
    <cellStyle name="0_Planned qty_January'09 4 2 6 2" xfId="24530" xr:uid="{00000000-0005-0000-0000-0000C25F0000}"/>
    <cellStyle name="0_Planned qty_January'09 4 2 7" xfId="24531" xr:uid="{00000000-0005-0000-0000-0000C35F0000}"/>
    <cellStyle name="0_Planned qty_January'09 4 2 7 2" xfId="24532" xr:uid="{00000000-0005-0000-0000-0000C45F0000}"/>
    <cellStyle name="0_Planned qty_January'09 4 2 8" xfId="24533" xr:uid="{00000000-0005-0000-0000-0000C55F0000}"/>
    <cellStyle name="0_Planned qty_January'09 4 2 9" xfId="24534" xr:uid="{00000000-0005-0000-0000-0000C65F0000}"/>
    <cellStyle name="0_Planned qty_January'09 4 3" xfId="24535" xr:uid="{00000000-0005-0000-0000-0000C75F0000}"/>
    <cellStyle name="0_Planned qty_January'09 4 3 2" xfId="24536" xr:uid="{00000000-0005-0000-0000-0000C85F0000}"/>
    <cellStyle name="0_Planned qty_January'09 4 3 2 2" xfId="24537" xr:uid="{00000000-0005-0000-0000-0000C95F0000}"/>
    <cellStyle name="0_Planned qty_January'09 4 3 2 2 2" xfId="24538" xr:uid="{00000000-0005-0000-0000-0000CA5F0000}"/>
    <cellStyle name="0_Planned qty_January'09 4 3 2 2 2 2" xfId="24539" xr:uid="{00000000-0005-0000-0000-0000CB5F0000}"/>
    <cellStyle name="0_Planned qty_January'09 4 3 2 2 3" xfId="24540" xr:uid="{00000000-0005-0000-0000-0000CC5F0000}"/>
    <cellStyle name="0_Planned qty_January'09 4 3 2 2 3 2" xfId="24541" xr:uid="{00000000-0005-0000-0000-0000CD5F0000}"/>
    <cellStyle name="0_Planned qty_January'09 4 3 2 2 4" xfId="24542" xr:uid="{00000000-0005-0000-0000-0000CE5F0000}"/>
    <cellStyle name="0_Planned qty_January'09 4 3 2 3" xfId="24543" xr:uid="{00000000-0005-0000-0000-0000CF5F0000}"/>
    <cellStyle name="0_Planned qty_January'09 4 3 2 3 2" xfId="24544" xr:uid="{00000000-0005-0000-0000-0000D05F0000}"/>
    <cellStyle name="0_Planned qty_January'09 4 3 2 3 2 2" xfId="24545" xr:uid="{00000000-0005-0000-0000-0000D15F0000}"/>
    <cellStyle name="0_Planned qty_January'09 4 3 2 3 3" xfId="24546" xr:uid="{00000000-0005-0000-0000-0000D25F0000}"/>
    <cellStyle name="0_Planned qty_January'09 4 3 2 3 3 2" xfId="24547" xr:uid="{00000000-0005-0000-0000-0000D35F0000}"/>
    <cellStyle name="0_Planned qty_January'09 4 3 2 3 4" xfId="24548" xr:uid="{00000000-0005-0000-0000-0000D45F0000}"/>
    <cellStyle name="0_Planned qty_January'09 4 3 2 4" xfId="24549" xr:uid="{00000000-0005-0000-0000-0000D55F0000}"/>
    <cellStyle name="0_Planned qty_January'09 4 3 2 4 2" xfId="24550" xr:uid="{00000000-0005-0000-0000-0000D65F0000}"/>
    <cellStyle name="0_Planned qty_January'09 4 3 2 5" xfId="24551" xr:uid="{00000000-0005-0000-0000-0000D75F0000}"/>
    <cellStyle name="0_Planned qty_January'09 4 3 2 5 2" xfId="24552" xr:uid="{00000000-0005-0000-0000-0000D85F0000}"/>
    <cellStyle name="0_Planned qty_January'09 4 3 2 6" xfId="24553" xr:uid="{00000000-0005-0000-0000-0000D95F0000}"/>
    <cellStyle name="0_Planned qty_January'09 4 3 3" xfId="24554" xr:uid="{00000000-0005-0000-0000-0000DA5F0000}"/>
    <cellStyle name="0_Planned qty_January'09 4 3 3 2" xfId="24555" xr:uid="{00000000-0005-0000-0000-0000DB5F0000}"/>
    <cellStyle name="0_Planned qty_January'09 4 3 3 2 2" xfId="24556" xr:uid="{00000000-0005-0000-0000-0000DC5F0000}"/>
    <cellStyle name="0_Planned qty_January'09 4 3 3 3" xfId="24557" xr:uid="{00000000-0005-0000-0000-0000DD5F0000}"/>
    <cellStyle name="0_Planned qty_January'09 4 3 3 3 2" xfId="24558" xr:uid="{00000000-0005-0000-0000-0000DE5F0000}"/>
    <cellStyle name="0_Planned qty_January'09 4 3 3 4" xfId="24559" xr:uid="{00000000-0005-0000-0000-0000DF5F0000}"/>
    <cellStyle name="0_Planned qty_January'09 4 3 4" xfId="24560" xr:uid="{00000000-0005-0000-0000-0000E05F0000}"/>
    <cellStyle name="0_Planned qty_January'09 4 3 4 2" xfId="24561" xr:uid="{00000000-0005-0000-0000-0000E15F0000}"/>
    <cellStyle name="0_Planned qty_January'09 4 3 4 2 2" xfId="24562" xr:uid="{00000000-0005-0000-0000-0000E25F0000}"/>
    <cellStyle name="0_Planned qty_January'09 4 3 4 3" xfId="24563" xr:uid="{00000000-0005-0000-0000-0000E35F0000}"/>
    <cellStyle name="0_Planned qty_January'09 4 3 4 3 2" xfId="24564" xr:uid="{00000000-0005-0000-0000-0000E45F0000}"/>
    <cellStyle name="0_Planned qty_January'09 4 3 4 4" xfId="24565" xr:uid="{00000000-0005-0000-0000-0000E55F0000}"/>
    <cellStyle name="0_Planned qty_January'09 4 3 5" xfId="24566" xr:uid="{00000000-0005-0000-0000-0000E65F0000}"/>
    <cellStyle name="0_Planned qty_January'09 4 3 5 2" xfId="24567" xr:uid="{00000000-0005-0000-0000-0000E75F0000}"/>
    <cellStyle name="0_Planned qty_January'09 4 3 5 2 2" xfId="24568" xr:uid="{00000000-0005-0000-0000-0000E85F0000}"/>
    <cellStyle name="0_Planned qty_January'09 4 3 5 3" xfId="24569" xr:uid="{00000000-0005-0000-0000-0000E95F0000}"/>
    <cellStyle name="0_Planned qty_January'09 4 3 5 3 2" xfId="24570" xr:uid="{00000000-0005-0000-0000-0000EA5F0000}"/>
    <cellStyle name="0_Planned qty_January'09 4 3 5 4" xfId="24571" xr:uid="{00000000-0005-0000-0000-0000EB5F0000}"/>
    <cellStyle name="0_Planned qty_January'09 4 3 6" xfId="24572" xr:uid="{00000000-0005-0000-0000-0000EC5F0000}"/>
    <cellStyle name="0_Planned qty_January'09 4 3 6 2" xfId="24573" xr:uid="{00000000-0005-0000-0000-0000ED5F0000}"/>
    <cellStyle name="0_Planned qty_January'09 4 3 7" xfId="24574" xr:uid="{00000000-0005-0000-0000-0000EE5F0000}"/>
    <cellStyle name="0_Planned qty_January'09 4 3 7 2" xfId="24575" xr:uid="{00000000-0005-0000-0000-0000EF5F0000}"/>
    <cellStyle name="0_Planned qty_January'09 4 3 8" xfId="24576" xr:uid="{00000000-0005-0000-0000-0000F05F0000}"/>
    <cellStyle name="0_Planned qty_January'09 4 4" xfId="24577" xr:uid="{00000000-0005-0000-0000-0000F15F0000}"/>
    <cellStyle name="0_Planned qty_January'09 4 4 2" xfId="24578" xr:uid="{00000000-0005-0000-0000-0000F25F0000}"/>
    <cellStyle name="0_Planned qty_January'09 4 4 2 2" xfId="24579" xr:uid="{00000000-0005-0000-0000-0000F35F0000}"/>
    <cellStyle name="0_Planned qty_January'09 4 4 2 2 2" xfId="24580" xr:uid="{00000000-0005-0000-0000-0000F45F0000}"/>
    <cellStyle name="0_Planned qty_January'09 4 4 2 2 2 2" xfId="24581" xr:uid="{00000000-0005-0000-0000-0000F55F0000}"/>
    <cellStyle name="0_Planned qty_January'09 4 4 2 2 3" xfId="24582" xr:uid="{00000000-0005-0000-0000-0000F65F0000}"/>
    <cellStyle name="0_Planned qty_January'09 4 4 2 2 3 2" xfId="24583" xr:uid="{00000000-0005-0000-0000-0000F75F0000}"/>
    <cellStyle name="0_Planned qty_January'09 4 4 2 2 4" xfId="24584" xr:uid="{00000000-0005-0000-0000-0000F85F0000}"/>
    <cellStyle name="0_Planned qty_January'09 4 4 2 3" xfId="24585" xr:uid="{00000000-0005-0000-0000-0000F95F0000}"/>
    <cellStyle name="0_Planned qty_January'09 4 4 2 3 2" xfId="24586" xr:uid="{00000000-0005-0000-0000-0000FA5F0000}"/>
    <cellStyle name="0_Planned qty_January'09 4 4 2 3 2 2" xfId="24587" xr:uid="{00000000-0005-0000-0000-0000FB5F0000}"/>
    <cellStyle name="0_Planned qty_January'09 4 4 2 3 3" xfId="24588" xr:uid="{00000000-0005-0000-0000-0000FC5F0000}"/>
    <cellStyle name="0_Planned qty_January'09 4 4 2 3 3 2" xfId="24589" xr:uid="{00000000-0005-0000-0000-0000FD5F0000}"/>
    <cellStyle name="0_Planned qty_January'09 4 4 2 3 4" xfId="24590" xr:uid="{00000000-0005-0000-0000-0000FE5F0000}"/>
    <cellStyle name="0_Planned qty_January'09 4 4 2 4" xfId="24591" xr:uid="{00000000-0005-0000-0000-0000FF5F0000}"/>
    <cellStyle name="0_Planned qty_January'09 4 4 2 4 2" xfId="24592" xr:uid="{00000000-0005-0000-0000-000000600000}"/>
    <cellStyle name="0_Planned qty_January'09 4 4 2 5" xfId="24593" xr:uid="{00000000-0005-0000-0000-000001600000}"/>
    <cellStyle name="0_Planned qty_January'09 4 4 2 5 2" xfId="24594" xr:uid="{00000000-0005-0000-0000-000002600000}"/>
    <cellStyle name="0_Planned qty_January'09 4 4 2 6" xfId="24595" xr:uid="{00000000-0005-0000-0000-000003600000}"/>
    <cellStyle name="0_Planned qty_January'09 4 4 3" xfId="24596" xr:uid="{00000000-0005-0000-0000-000004600000}"/>
    <cellStyle name="0_Planned qty_January'09 4 4 3 2" xfId="24597" xr:uid="{00000000-0005-0000-0000-000005600000}"/>
    <cellStyle name="0_Planned qty_January'09 4 4 3 2 2" xfId="24598" xr:uid="{00000000-0005-0000-0000-000006600000}"/>
    <cellStyle name="0_Planned qty_January'09 4 4 3 3" xfId="24599" xr:uid="{00000000-0005-0000-0000-000007600000}"/>
    <cellStyle name="0_Planned qty_January'09 4 4 3 3 2" xfId="24600" xr:uid="{00000000-0005-0000-0000-000008600000}"/>
    <cellStyle name="0_Planned qty_January'09 4 4 3 4" xfId="24601" xr:uid="{00000000-0005-0000-0000-000009600000}"/>
    <cellStyle name="0_Planned qty_January'09 4 4 4" xfId="24602" xr:uid="{00000000-0005-0000-0000-00000A600000}"/>
    <cellStyle name="0_Planned qty_January'09 4 4 4 2" xfId="24603" xr:uid="{00000000-0005-0000-0000-00000B600000}"/>
    <cellStyle name="0_Planned qty_January'09 4 4 4 2 2" xfId="24604" xr:uid="{00000000-0005-0000-0000-00000C600000}"/>
    <cellStyle name="0_Planned qty_January'09 4 4 4 3" xfId="24605" xr:uid="{00000000-0005-0000-0000-00000D600000}"/>
    <cellStyle name="0_Planned qty_January'09 4 4 4 3 2" xfId="24606" xr:uid="{00000000-0005-0000-0000-00000E600000}"/>
    <cellStyle name="0_Planned qty_January'09 4 4 4 4" xfId="24607" xr:uid="{00000000-0005-0000-0000-00000F600000}"/>
    <cellStyle name="0_Planned qty_January'09 4 4 5" xfId="24608" xr:uid="{00000000-0005-0000-0000-000010600000}"/>
    <cellStyle name="0_Planned qty_January'09 4 4 5 2" xfId="24609" xr:uid="{00000000-0005-0000-0000-000011600000}"/>
    <cellStyle name="0_Planned qty_January'09 4 4 5 2 2" xfId="24610" xr:uid="{00000000-0005-0000-0000-000012600000}"/>
    <cellStyle name="0_Planned qty_January'09 4 4 5 3" xfId="24611" xr:uid="{00000000-0005-0000-0000-000013600000}"/>
    <cellStyle name="0_Planned qty_January'09 4 4 5 3 2" xfId="24612" xr:uid="{00000000-0005-0000-0000-000014600000}"/>
    <cellStyle name="0_Planned qty_January'09 4 4 5 4" xfId="24613" xr:uid="{00000000-0005-0000-0000-000015600000}"/>
    <cellStyle name="0_Planned qty_January'09 4 4 6" xfId="24614" xr:uid="{00000000-0005-0000-0000-000016600000}"/>
    <cellStyle name="0_Planned qty_January'09 4 4 6 2" xfId="24615" xr:uid="{00000000-0005-0000-0000-000017600000}"/>
    <cellStyle name="0_Planned qty_January'09 4 4 7" xfId="24616" xr:uid="{00000000-0005-0000-0000-000018600000}"/>
    <cellStyle name="0_Planned qty_January'09 4 4 7 2" xfId="24617" xr:uid="{00000000-0005-0000-0000-000019600000}"/>
    <cellStyle name="0_Planned qty_January'09 4 4 8" xfId="24618" xr:uid="{00000000-0005-0000-0000-00001A600000}"/>
    <cellStyle name="0_Planned qty_January'09 4 5" xfId="24619" xr:uid="{00000000-0005-0000-0000-00001B600000}"/>
    <cellStyle name="0_Planned qty_January'09 4 5 2" xfId="24620" xr:uid="{00000000-0005-0000-0000-00001C600000}"/>
    <cellStyle name="0_Planned qty_January'09 4 5 2 2" xfId="24621" xr:uid="{00000000-0005-0000-0000-00001D600000}"/>
    <cellStyle name="0_Planned qty_January'09 4 5 2 2 2" xfId="24622" xr:uid="{00000000-0005-0000-0000-00001E600000}"/>
    <cellStyle name="0_Planned qty_January'09 4 5 2 2 2 2" xfId="24623" xr:uid="{00000000-0005-0000-0000-00001F600000}"/>
    <cellStyle name="0_Planned qty_January'09 4 5 2 2 3" xfId="24624" xr:uid="{00000000-0005-0000-0000-000020600000}"/>
    <cellStyle name="0_Planned qty_January'09 4 5 2 2 3 2" xfId="24625" xr:uid="{00000000-0005-0000-0000-000021600000}"/>
    <cellStyle name="0_Planned qty_January'09 4 5 2 2 4" xfId="24626" xr:uid="{00000000-0005-0000-0000-000022600000}"/>
    <cellStyle name="0_Planned qty_January'09 4 5 2 3" xfId="24627" xr:uid="{00000000-0005-0000-0000-000023600000}"/>
    <cellStyle name="0_Planned qty_January'09 4 5 2 3 2" xfId="24628" xr:uid="{00000000-0005-0000-0000-000024600000}"/>
    <cellStyle name="0_Planned qty_January'09 4 5 2 3 2 2" xfId="24629" xr:uid="{00000000-0005-0000-0000-000025600000}"/>
    <cellStyle name="0_Planned qty_January'09 4 5 2 3 3" xfId="24630" xr:uid="{00000000-0005-0000-0000-000026600000}"/>
    <cellStyle name="0_Planned qty_January'09 4 5 2 3 3 2" xfId="24631" xr:uid="{00000000-0005-0000-0000-000027600000}"/>
    <cellStyle name="0_Planned qty_January'09 4 5 2 3 4" xfId="24632" xr:uid="{00000000-0005-0000-0000-000028600000}"/>
    <cellStyle name="0_Planned qty_January'09 4 5 2 4" xfId="24633" xr:uid="{00000000-0005-0000-0000-000029600000}"/>
    <cellStyle name="0_Planned qty_January'09 4 5 2 4 2" xfId="24634" xr:uid="{00000000-0005-0000-0000-00002A600000}"/>
    <cellStyle name="0_Planned qty_January'09 4 5 2 5" xfId="24635" xr:uid="{00000000-0005-0000-0000-00002B600000}"/>
    <cellStyle name="0_Planned qty_January'09 4 5 2 5 2" xfId="24636" xr:uid="{00000000-0005-0000-0000-00002C600000}"/>
    <cellStyle name="0_Planned qty_January'09 4 5 2 6" xfId="24637" xr:uid="{00000000-0005-0000-0000-00002D600000}"/>
    <cellStyle name="0_Planned qty_January'09 4 5 3" xfId="24638" xr:uid="{00000000-0005-0000-0000-00002E600000}"/>
    <cellStyle name="0_Planned qty_January'09 4 5 3 2" xfId="24639" xr:uid="{00000000-0005-0000-0000-00002F600000}"/>
    <cellStyle name="0_Planned qty_January'09 4 5 3 2 2" xfId="24640" xr:uid="{00000000-0005-0000-0000-000030600000}"/>
    <cellStyle name="0_Planned qty_January'09 4 5 3 3" xfId="24641" xr:uid="{00000000-0005-0000-0000-000031600000}"/>
    <cellStyle name="0_Planned qty_January'09 4 5 3 3 2" xfId="24642" xr:uid="{00000000-0005-0000-0000-000032600000}"/>
    <cellStyle name="0_Planned qty_January'09 4 5 3 4" xfId="24643" xr:uid="{00000000-0005-0000-0000-000033600000}"/>
    <cellStyle name="0_Planned qty_January'09 4 5 4" xfId="24644" xr:uid="{00000000-0005-0000-0000-000034600000}"/>
    <cellStyle name="0_Planned qty_January'09 4 5 4 2" xfId="24645" xr:uid="{00000000-0005-0000-0000-000035600000}"/>
    <cellStyle name="0_Planned qty_January'09 4 5 4 2 2" xfId="24646" xr:uid="{00000000-0005-0000-0000-000036600000}"/>
    <cellStyle name="0_Planned qty_January'09 4 5 4 3" xfId="24647" xr:uid="{00000000-0005-0000-0000-000037600000}"/>
    <cellStyle name="0_Planned qty_January'09 4 5 4 3 2" xfId="24648" xr:uid="{00000000-0005-0000-0000-000038600000}"/>
    <cellStyle name="0_Planned qty_January'09 4 5 4 4" xfId="24649" xr:uid="{00000000-0005-0000-0000-000039600000}"/>
    <cellStyle name="0_Planned qty_January'09 4 5 5" xfId="24650" xr:uid="{00000000-0005-0000-0000-00003A600000}"/>
    <cellStyle name="0_Planned qty_January'09 4 5 5 2" xfId="24651" xr:uid="{00000000-0005-0000-0000-00003B600000}"/>
    <cellStyle name="0_Planned qty_January'09 4 5 5 2 2" xfId="24652" xr:uid="{00000000-0005-0000-0000-00003C600000}"/>
    <cellStyle name="0_Planned qty_January'09 4 5 5 3" xfId="24653" xr:uid="{00000000-0005-0000-0000-00003D600000}"/>
    <cellStyle name="0_Planned qty_January'09 4 5 5 3 2" xfId="24654" xr:uid="{00000000-0005-0000-0000-00003E600000}"/>
    <cellStyle name="0_Planned qty_January'09 4 5 5 4" xfId="24655" xr:uid="{00000000-0005-0000-0000-00003F600000}"/>
    <cellStyle name="0_Planned qty_January'09 4 5 6" xfId="24656" xr:uid="{00000000-0005-0000-0000-000040600000}"/>
    <cellStyle name="0_Planned qty_January'09 4 5 6 2" xfId="24657" xr:uid="{00000000-0005-0000-0000-000041600000}"/>
    <cellStyle name="0_Planned qty_January'09 4 5 7" xfId="24658" xr:uid="{00000000-0005-0000-0000-000042600000}"/>
    <cellStyle name="0_Planned qty_January'09 4 5 7 2" xfId="24659" xr:uid="{00000000-0005-0000-0000-000043600000}"/>
    <cellStyle name="0_Planned qty_January'09 4 5 8" xfId="24660" xr:uid="{00000000-0005-0000-0000-000044600000}"/>
    <cellStyle name="0_Planned qty_January'09 4 6" xfId="24661" xr:uid="{00000000-0005-0000-0000-000045600000}"/>
    <cellStyle name="0_Planned qty_January'09 4 6 2" xfId="24662" xr:uid="{00000000-0005-0000-0000-000046600000}"/>
    <cellStyle name="0_Planned qty_January'09 4 6 2 2" xfId="24663" xr:uid="{00000000-0005-0000-0000-000047600000}"/>
    <cellStyle name="0_Planned qty_January'09 4 6 2 2 2" xfId="24664" xr:uid="{00000000-0005-0000-0000-000048600000}"/>
    <cellStyle name="0_Planned qty_January'09 4 6 2 2 2 2" xfId="24665" xr:uid="{00000000-0005-0000-0000-000049600000}"/>
    <cellStyle name="0_Planned qty_January'09 4 6 2 2 3" xfId="24666" xr:uid="{00000000-0005-0000-0000-00004A600000}"/>
    <cellStyle name="0_Planned qty_January'09 4 6 2 2 3 2" xfId="24667" xr:uid="{00000000-0005-0000-0000-00004B600000}"/>
    <cellStyle name="0_Planned qty_January'09 4 6 2 2 4" xfId="24668" xr:uid="{00000000-0005-0000-0000-00004C600000}"/>
    <cellStyle name="0_Planned qty_January'09 4 6 2 3" xfId="24669" xr:uid="{00000000-0005-0000-0000-00004D600000}"/>
    <cellStyle name="0_Planned qty_January'09 4 6 2 3 2" xfId="24670" xr:uid="{00000000-0005-0000-0000-00004E600000}"/>
    <cellStyle name="0_Planned qty_January'09 4 6 2 3 2 2" xfId="24671" xr:uid="{00000000-0005-0000-0000-00004F600000}"/>
    <cellStyle name="0_Planned qty_January'09 4 6 2 3 3" xfId="24672" xr:uid="{00000000-0005-0000-0000-000050600000}"/>
    <cellStyle name="0_Planned qty_January'09 4 6 2 3 3 2" xfId="24673" xr:uid="{00000000-0005-0000-0000-000051600000}"/>
    <cellStyle name="0_Planned qty_January'09 4 6 2 3 4" xfId="24674" xr:uid="{00000000-0005-0000-0000-000052600000}"/>
    <cellStyle name="0_Planned qty_January'09 4 6 2 4" xfId="24675" xr:uid="{00000000-0005-0000-0000-000053600000}"/>
    <cellStyle name="0_Planned qty_January'09 4 6 2 4 2" xfId="24676" xr:uid="{00000000-0005-0000-0000-000054600000}"/>
    <cellStyle name="0_Planned qty_January'09 4 6 2 5" xfId="24677" xr:uid="{00000000-0005-0000-0000-000055600000}"/>
    <cellStyle name="0_Planned qty_January'09 4 6 2 5 2" xfId="24678" xr:uid="{00000000-0005-0000-0000-000056600000}"/>
    <cellStyle name="0_Planned qty_January'09 4 6 2 6" xfId="24679" xr:uid="{00000000-0005-0000-0000-000057600000}"/>
    <cellStyle name="0_Planned qty_January'09 4 6 3" xfId="24680" xr:uid="{00000000-0005-0000-0000-000058600000}"/>
    <cellStyle name="0_Planned qty_January'09 4 6 3 2" xfId="24681" xr:uid="{00000000-0005-0000-0000-000059600000}"/>
    <cellStyle name="0_Planned qty_January'09 4 6 3 2 2" xfId="24682" xr:uid="{00000000-0005-0000-0000-00005A600000}"/>
    <cellStyle name="0_Planned qty_January'09 4 6 3 3" xfId="24683" xr:uid="{00000000-0005-0000-0000-00005B600000}"/>
    <cellStyle name="0_Planned qty_January'09 4 6 3 3 2" xfId="24684" xr:uid="{00000000-0005-0000-0000-00005C600000}"/>
    <cellStyle name="0_Planned qty_January'09 4 6 3 4" xfId="24685" xr:uid="{00000000-0005-0000-0000-00005D600000}"/>
    <cellStyle name="0_Planned qty_January'09 4 6 4" xfId="24686" xr:uid="{00000000-0005-0000-0000-00005E600000}"/>
    <cellStyle name="0_Planned qty_January'09 4 6 4 2" xfId="24687" xr:uid="{00000000-0005-0000-0000-00005F600000}"/>
    <cellStyle name="0_Planned qty_January'09 4 6 4 2 2" xfId="24688" xr:uid="{00000000-0005-0000-0000-000060600000}"/>
    <cellStyle name="0_Planned qty_January'09 4 6 4 3" xfId="24689" xr:uid="{00000000-0005-0000-0000-000061600000}"/>
    <cellStyle name="0_Planned qty_January'09 4 6 4 3 2" xfId="24690" xr:uid="{00000000-0005-0000-0000-000062600000}"/>
    <cellStyle name="0_Planned qty_January'09 4 6 4 4" xfId="24691" xr:uid="{00000000-0005-0000-0000-000063600000}"/>
    <cellStyle name="0_Planned qty_January'09 4 6 5" xfId="24692" xr:uid="{00000000-0005-0000-0000-000064600000}"/>
    <cellStyle name="0_Planned qty_January'09 4 6 5 2" xfId="24693" xr:uid="{00000000-0005-0000-0000-000065600000}"/>
    <cellStyle name="0_Planned qty_January'09 4 6 5 2 2" xfId="24694" xr:uid="{00000000-0005-0000-0000-000066600000}"/>
    <cellStyle name="0_Planned qty_January'09 4 6 5 3" xfId="24695" xr:uid="{00000000-0005-0000-0000-000067600000}"/>
    <cellStyle name="0_Planned qty_January'09 4 6 5 3 2" xfId="24696" xr:uid="{00000000-0005-0000-0000-000068600000}"/>
    <cellStyle name="0_Planned qty_January'09 4 6 5 4" xfId="24697" xr:uid="{00000000-0005-0000-0000-000069600000}"/>
    <cellStyle name="0_Planned qty_January'09 4 6 6" xfId="24698" xr:uid="{00000000-0005-0000-0000-00006A600000}"/>
    <cellStyle name="0_Planned qty_January'09 4 6 6 2" xfId="24699" xr:uid="{00000000-0005-0000-0000-00006B600000}"/>
    <cellStyle name="0_Planned qty_January'09 4 6 7" xfId="24700" xr:uid="{00000000-0005-0000-0000-00006C600000}"/>
    <cellStyle name="0_Planned qty_January'09 4 6 7 2" xfId="24701" xr:uid="{00000000-0005-0000-0000-00006D600000}"/>
    <cellStyle name="0_Planned qty_January'09 4 6 8" xfId="24702" xr:uid="{00000000-0005-0000-0000-00006E600000}"/>
    <cellStyle name="0_Planned qty_January'09 4 7" xfId="24703" xr:uid="{00000000-0005-0000-0000-00006F600000}"/>
    <cellStyle name="0_Planned qty_January'09 4 7 2" xfId="24704" xr:uid="{00000000-0005-0000-0000-000070600000}"/>
    <cellStyle name="0_Planned qty_January'09 4 7 2 2" xfId="24705" xr:uid="{00000000-0005-0000-0000-000071600000}"/>
    <cellStyle name="0_Planned qty_January'09 4 7 2 2 2" xfId="24706" xr:uid="{00000000-0005-0000-0000-000072600000}"/>
    <cellStyle name="0_Planned qty_January'09 4 7 2 3" xfId="24707" xr:uid="{00000000-0005-0000-0000-000073600000}"/>
    <cellStyle name="0_Planned qty_January'09 4 7 2 3 2" xfId="24708" xr:uid="{00000000-0005-0000-0000-000074600000}"/>
    <cellStyle name="0_Planned qty_January'09 4 7 2 4" xfId="24709" xr:uid="{00000000-0005-0000-0000-000075600000}"/>
    <cellStyle name="0_Planned qty_January'09 4 7 3" xfId="24710" xr:uid="{00000000-0005-0000-0000-000076600000}"/>
    <cellStyle name="0_Planned qty_January'09 4 7 3 2" xfId="24711" xr:uid="{00000000-0005-0000-0000-000077600000}"/>
    <cellStyle name="0_Planned qty_January'09 4 7 3 2 2" xfId="24712" xr:uid="{00000000-0005-0000-0000-000078600000}"/>
    <cellStyle name="0_Planned qty_January'09 4 7 3 3" xfId="24713" xr:uid="{00000000-0005-0000-0000-000079600000}"/>
    <cellStyle name="0_Planned qty_January'09 4 7 3 3 2" xfId="24714" xr:uid="{00000000-0005-0000-0000-00007A600000}"/>
    <cellStyle name="0_Planned qty_January'09 4 7 3 4" xfId="24715" xr:uid="{00000000-0005-0000-0000-00007B600000}"/>
    <cellStyle name="0_Planned qty_January'09 4 7 4" xfId="24716" xr:uid="{00000000-0005-0000-0000-00007C600000}"/>
    <cellStyle name="0_Planned qty_January'09 4 7 4 2" xfId="24717" xr:uid="{00000000-0005-0000-0000-00007D600000}"/>
    <cellStyle name="0_Planned qty_January'09 4 7 5" xfId="24718" xr:uid="{00000000-0005-0000-0000-00007E600000}"/>
    <cellStyle name="0_Planned qty_January'09 4 7 5 2" xfId="24719" xr:uid="{00000000-0005-0000-0000-00007F600000}"/>
    <cellStyle name="0_Planned qty_January'09 4 7 6" xfId="24720" xr:uid="{00000000-0005-0000-0000-000080600000}"/>
    <cellStyle name="0_Planned qty_January'09 4 8" xfId="24721" xr:uid="{00000000-0005-0000-0000-000081600000}"/>
    <cellStyle name="0_Planned qty_January'09 4 8 2" xfId="24722" xr:uid="{00000000-0005-0000-0000-000082600000}"/>
    <cellStyle name="0_Planned qty_January'09 4 8 2 2" xfId="24723" xr:uid="{00000000-0005-0000-0000-000083600000}"/>
    <cellStyle name="0_Planned qty_January'09 4 8 3" xfId="24724" xr:uid="{00000000-0005-0000-0000-000084600000}"/>
    <cellStyle name="0_Planned qty_January'09 4 8 3 2" xfId="24725" xr:uid="{00000000-0005-0000-0000-000085600000}"/>
    <cellStyle name="0_Planned qty_January'09 4 8 4" xfId="24726" xr:uid="{00000000-0005-0000-0000-000086600000}"/>
    <cellStyle name="0_Planned qty_January'09 4 9" xfId="24727" xr:uid="{00000000-0005-0000-0000-000087600000}"/>
    <cellStyle name="0_Planned qty_January'09 4 9 2" xfId="24728" xr:uid="{00000000-0005-0000-0000-000088600000}"/>
    <cellStyle name="0_Planned qty_January'09 4 9 2 2" xfId="24729" xr:uid="{00000000-0005-0000-0000-000089600000}"/>
    <cellStyle name="0_Planned qty_January'09 4 9 3" xfId="24730" xr:uid="{00000000-0005-0000-0000-00008A600000}"/>
    <cellStyle name="0_Planned qty_January'09 4 9 3 2" xfId="24731" xr:uid="{00000000-0005-0000-0000-00008B600000}"/>
    <cellStyle name="0_Planned qty_January'09 4 9 4" xfId="24732" xr:uid="{00000000-0005-0000-0000-00008C600000}"/>
    <cellStyle name="0_Planned qty_January'09 40" xfId="24733" xr:uid="{00000000-0005-0000-0000-00008D600000}"/>
    <cellStyle name="0_Planned qty_January'09 41" xfId="24734" xr:uid="{00000000-0005-0000-0000-00008E600000}"/>
    <cellStyle name="0_Planned qty_January'09 42" xfId="24735" xr:uid="{00000000-0005-0000-0000-00008F600000}"/>
    <cellStyle name="0_Planned qty_January'09 43" xfId="24736" xr:uid="{00000000-0005-0000-0000-000090600000}"/>
    <cellStyle name="0_Planned qty_January'09 44" xfId="24737" xr:uid="{00000000-0005-0000-0000-000091600000}"/>
    <cellStyle name="0_Planned qty_January'09 45" xfId="24738" xr:uid="{00000000-0005-0000-0000-000092600000}"/>
    <cellStyle name="0_Planned qty_January'09 46" xfId="24739" xr:uid="{00000000-0005-0000-0000-000093600000}"/>
    <cellStyle name="0_Planned qty_January'09 47" xfId="24740" xr:uid="{00000000-0005-0000-0000-000094600000}"/>
    <cellStyle name="0_Planned qty_January'09 48" xfId="24741" xr:uid="{00000000-0005-0000-0000-000095600000}"/>
    <cellStyle name="0_Planned qty_January'09 49" xfId="24742" xr:uid="{00000000-0005-0000-0000-000096600000}"/>
    <cellStyle name="0_Planned qty_January'09 5" xfId="24743" xr:uid="{00000000-0005-0000-0000-000097600000}"/>
    <cellStyle name="0_Planned qty_January'09 5 10" xfId="24744" xr:uid="{00000000-0005-0000-0000-000098600000}"/>
    <cellStyle name="0_Planned qty_January'09 5 10 2" xfId="24745" xr:uid="{00000000-0005-0000-0000-000099600000}"/>
    <cellStyle name="0_Planned qty_January'09 5 10 2 2" xfId="24746" xr:uid="{00000000-0005-0000-0000-00009A600000}"/>
    <cellStyle name="0_Planned qty_January'09 5 10 3" xfId="24747" xr:uid="{00000000-0005-0000-0000-00009B600000}"/>
    <cellStyle name="0_Planned qty_January'09 5 10 3 2" xfId="24748" xr:uid="{00000000-0005-0000-0000-00009C600000}"/>
    <cellStyle name="0_Planned qty_January'09 5 10 4" xfId="24749" xr:uid="{00000000-0005-0000-0000-00009D600000}"/>
    <cellStyle name="0_Planned qty_January'09 5 11" xfId="24750" xr:uid="{00000000-0005-0000-0000-00009E600000}"/>
    <cellStyle name="0_Planned qty_January'09 5 11 2" xfId="24751" xr:uid="{00000000-0005-0000-0000-00009F600000}"/>
    <cellStyle name="0_Planned qty_January'09 5 12" xfId="24752" xr:uid="{00000000-0005-0000-0000-0000A0600000}"/>
    <cellStyle name="0_Planned qty_January'09 5 12 2" xfId="24753" xr:uid="{00000000-0005-0000-0000-0000A1600000}"/>
    <cellStyle name="0_Planned qty_January'09 5 13" xfId="24754" xr:uid="{00000000-0005-0000-0000-0000A2600000}"/>
    <cellStyle name="0_Planned qty_January'09 5 14" xfId="24755" xr:uid="{00000000-0005-0000-0000-0000A3600000}"/>
    <cellStyle name="0_Planned qty_January'09 5 2" xfId="24756" xr:uid="{00000000-0005-0000-0000-0000A4600000}"/>
    <cellStyle name="0_Planned qty_January'09 5 2 2" xfId="24757" xr:uid="{00000000-0005-0000-0000-0000A5600000}"/>
    <cellStyle name="0_Planned qty_January'09 5 2 2 2" xfId="24758" xr:uid="{00000000-0005-0000-0000-0000A6600000}"/>
    <cellStyle name="0_Planned qty_January'09 5 2 2 2 2" xfId="24759" xr:uid="{00000000-0005-0000-0000-0000A7600000}"/>
    <cellStyle name="0_Planned qty_January'09 5 2 2 2 2 2" xfId="24760" xr:uid="{00000000-0005-0000-0000-0000A8600000}"/>
    <cellStyle name="0_Planned qty_January'09 5 2 2 2 3" xfId="24761" xr:uid="{00000000-0005-0000-0000-0000A9600000}"/>
    <cellStyle name="0_Planned qty_January'09 5 2 2 2 3 2" xfId="24762" xr:uid="{00000000-0005-0000-0000-0000AA600000}"/>
    <cellStyle name="0_Planned qty_January'09 5 2 2 2 4" xfId="24763" xr:uid="{00000000-0005-0000-0000-0000AB600000}"/>
    <cellStyle name="0_Planned qty_January'09 5 2 2 3" xfId="24764" xr:uid="{00000000-0005-0000-0000-0000AC600000}"/>
    <cellStyle name="0_Planned qty_January'09 5 2 2 3 2" xfId="24765" xr:uid="{00000000-0005-0000-0000-0000AD600000}"/>
    <cellStyle name="0_Planned qty_January'09 5 2 2 3 2 2" xfId="24766" xr:uid="{00000000-0005-0000-0000-0000AE600000}"/>
    <cellStyle name="0_Planned qty_January'09 5 2 2 3 3" xfId="24767" xr:uid="{00000000-0005-0000-0000-0000AF600000}"/>
    <cellStyle name="0_Planned qty_January'09 5 2 2 3 3 2" xfId="24768" xr:uid="{00000000-0005-0000-0000-0000B0600000}"/>
    <cellStyle name="0_Planned qty_January'09 5 2 2 3 4" xfId="24769" xr:uid="{00000000-0005-0000-0000-0000B1600000}"/>
    <cellStyle name="0_Planned qty_January'09 5 2 2 4" xfId="24770" xr:uid="{00000000-0005-0000-0000-0000B2600000}"/>
    <cellStyle name="0_Planned qty_January'09 5 2 2 4 2" xfId="24771" xr:uid="{00000000-0005-0000-0000-0000B3600000}"/>
    <cellStyle name="0_Planned qty_January'09 5 2 2 5" xfId="24772" xr:uid="{00000000-0005-0000-0000-0000B4600000}"/>
    <cellStyle name="0_Planned qty_January'09 5 2 2 5 2" xfId="24773" xr:uid="{00000000-0005-0000-0000-0000B5600000}"/>
    <cellStyle name="0_Planned qty_January'09 5 2 2 6" xfId="24774" xr:uid="{00000000-0005-0000-0000-0000B6600000}"/>
    <cellStyle name="0_Planned qty_January'09 5 2 3" xfId="24775" xr:uid="{00000000-0005-0000-0000-0000B7600000}"/>
    <cellStyle name="0_Planned qty_January'09 5 2 3 2" xfId="24776" xr:uid="{00000000-0005-0000-0000-0000B8600000}"/>
    <cellStyle name="0_Planned qty_January'09 5 2 3 2 2" xfId="24777" xr:uid="{00000000-0005-0000-0000-0000B9600000}"/>
    <cellStyle name="0_Planned qty_January'09 5 2 3 3" xfId="24778" xr:uid="{00000000-0005-0000-0000-0000BA600000}"/>
    <cellStyle name="0_Planned qty_January'09 5 2 3 3 2" xfId="24779" xr:uid="{00000000-0005-0000-0000-0000BB600000}"/>
    <cellStyle name="0_Planned qty_January'09 5 2 3 4" xfId="24780" xr:uid="{00000000-0005-0000-0000-0000BC600000}"/>
    <cellStyle name="0_Planned qty_January'09 5 2 4" xfId="24781" xr:uid="{00000000-0005-0000-0000-0000BD600000}"/>
    <cellStyle name="0_Planned qty_January'09 5 2 4 2" xfId="24782" xr:uid="{00000000-0005-0000-0000-0000BE600000}"/>
    <cellStyle name="0_Planned qty_January'09 5 2 4 2 2" xfId="24783" xr:uid="{00000000-0005-0000-0000-0000BF600000}"/>
    <cellStyle name="0_Planned qty_January'09 5 2 4 3" xfId="24784" xr:uid="{00000000-0005-0000-0000-0000C0600000}"/>
    <cellStyle name="0_Planned qty_January'09 5 2 4 3 2" xfId="24785" xr:uid="{00000000-0005-0000-0000-0000C1600000}"/>
    <cellStyle name="0_Planned qty_January'09 5 2 4 4" xfId="24786" xr:uid="{00000000-0005-0000-0000-0000C2600000}"/>
    <cellStyle name="0_Planned qty_January'09 5 2 5" xfId="24787" xr:uid="{00000000-0005-0000-0000-0000C3600000}"/>
    <cellStyle name="0_Planned qty_January'09 5 2 5 2" xfId="24788" xr:uid="{00000000-0005-0000-0000-0000C4600000}"/>
    <cellStyle name="0_Planned qty_January'09 5 2 5 2 2" xfId="24789" xr:uid="{00000000-0005-0000-0000-0000C5600000}"/>
    <cellStyle name="0_Planned qty_January'09 5 2 5 3" xfId="24790" xr:uid="{00000000-0005-0000-0000-0000C6600000}"/>
    <cellStyle name="0_Planned qty_January'09 5 2 5 3 2" xfId="24791" xr:uid="{00000000-0005-0000-0000-0000C7600000}"/>
    <cellStyle name="0_Planned qty_January'09 5 2 5 4" xfId="24792" xr:uid="{00000000-0005-0000-0000-0000C8600000}"/>
    <cellStyle name="0_Planned qty_January'09 5 2 6" xfId="24793" xr:uid="{00000000-0005-0000-0000-0000C9600000}"/>
    <cellStyle name="0_Planned qty_January'09 5 2 6 2" xfId="24794" xr:uid="{00000000-0005-0000-0000-0000CA600000}"/>
    <cellStyle name="0_Planned qty_January'09 5 2 7" xfId="24795" xr:uid="{00000000-0005-0000-0000-0000CB600000}"/>
    <cellStyle name="0_Planned qty_January'09 5 2 7 2" xfId="24796" xr:uid="{00000000-0005-0000-0000-0000CC600000}"/>
    <cellStyle name="0_Planned qty_January'09 5 2 8" xfId="24797" xr:uid="{00000000-0005-0000-0000-0000CD600000}"/>
    <cellStyle name="0_Planned qty_January'09 5 3" xfId="24798" xr:uid="{00000000-0005-0000-0000-0000CE600000}"/>
    <cellStyle name="0_Planned qty_January'09 5 3 2" xfId="24799" xr:uid="{00000000-0005-0000-0000-0000CF600000}"/>
    <cellStyle name="0_Planned qty_January'09 5 3 2 2" xfId="24800" xr:uid="{00000000-0005-0000-0000-0000D0600000}"/>
    <cellStyle name="0_Planned qty_January'09 5 3 2 2 2" xfId="24801" xr:uid="{00000000-0005-0000-0000-0000D1600000}"/>
    <cellStyle name="0_Planned qty_January'09 5 3 2 2 2 2" xfId="24802" xr:uid="{00000000-0005-0000-0000-0000D2600000}"/>
    <cellStyle name="0_Planned qty_January'09 5 3 2 2 3" xfId="24803" xr:uid="{00000000-0005-0000-0000-0000D3600000}"/>
    <cellStyle name="0_Planned qty_January'09 5 3 2 2 3 2" xfId="24804" xr:uid="{00000000-0005-0000-0000-0000D4600000}"/>
    <cellStyle name="0_Planned qty_January'09 5 3 2 2 4" xfId="24805" xr:uid="{00000000-0005-0000-0000-0000D5600000}"/>
    <cellStyle name="0_Planned qty_January'09 5 3 2 3" xfId="24806" xr:uid="{00000000-0005-0000-0000-0000D6600000}"/>
    <cellStyle name="0_Planned qty_January'09 5 3 2 3 2" xfId="24807" xr:uid="{00000000-0005-0000-0000-0000D7600000}"/>
    <cellStyle name="0_Planned qty_January'09 5 3 2 3 2 2" xfId="24808" xr:uid="{00000000-0005-0000-0000-0000D8600000}"/>
    <cellStyle name="0_Planned qty_January'09 5 3 2 3 3" xfId="24809" xr:uid="{00000000-0005-0000-0000-0000D9600000}"/>
    <cellStyle name="0_Planned qty_January'09 5 3 2 3 3 2" xfId="24810" xr:uid="{00000000-0005-0000-0000-0000DA600000}"/>
    <cellStyle name="0_Planned qty_January'09 5 3 2 3 4" xfId="24811" xr:uid="{00000000-0005-0000-0000-0000DB600000}"/>
    <cellStyle name="0_Planned qty_January'09 5 3 2 4" xfId="24812" xr:uid="{00000000-0005-0000-0000-0000DC600000}"/>
    <cellStyle name="0_Planned qty_January'09 5 3 2 4 2" xfId="24813" xr:uid="{00000000-0005-0000-0000-0000DD600000}"/>
    <cellStyle name="0_Planned qty_January'09 5 3 2 5" xfId="24814" xr:uid="{00000000-0005-0000-0000-0000DE600000}"/>
    <cellStyle name="0_Planned qty_January'09 5 3 2 5 2" xfId="24815" xr:uid="{00000000-0005-0000-0000-0000DF600000}"/>
    <cellStyle name="0_Planned qty_January'09 5 3 2 6" xfId="24816" xr:uid="{00000000-0005-0000-0000-0000E0600000}"/>
    <cellStyle name="0_Planned qty_January'09 5 3 3" xfId="24817" xr:uid="{00000000-0005-0000-0000-0000E1600000}"/>
    <cellStyle name="0_Planned qty_January'09 5 3 3 2" xfId="24818" xr:uid="{00000000-0005-0000-0000-0000E2600000}"/>
    <cellStyle name="0_Planned qty_January'09 5 3 3 2 2" xfId="24819" xr:uid="{00000000-0005-0000-0000-0000E3600000}"/>
    <cellStyle name="0_Planned qty_January'09 5 3 3 3" xfId="24820" xr:uid="{00000000-0005-0000-0000-0000E4600000}"/>
    <cellStyle name="0_Planned qty_January'09 5 3 3 3 2" xfId="24821" xr:uid="{00000000-0005-0000-0000-0000E5600000}"/>
    <cellStyle name="0_Planned qty_January'09 5 3 3 4" xfId="24822" xr:uid="{00000000-0005-0000-0000-0000E6600000}"/>
    <cellStyle name="0_Planned qty_January'09 5 3 4" xfId="24823" xr:uid="{00000000-0005-0000-0000-0000E7600000}"/>
    <cellStyle name="0_Planned qty_January'09 5 3 4 2" xfId="24824" xr:uid="{00000000-0005-0000-0000-0000E8600000}"/>
    <cellStyle name="0_Planned qty_January'09 5 3 4 2 2" xfId="24825" xr:uid="{00000000-0005-0000-0000-0000E9600000}"/>
    <cellStyle name="0_Planned qty_January'09 5 3 4 3" xfId="24826" xr:uid="{00000000-0005-0000-0000-0000EA600000}"/>
    <cellStyle name="0_Planned qty_January'09 5 3 4 3 2" xfId="24827" xr:uid="{00000000-0005-0000-0000-0000EB600000}"/>
    <cellStyle name="0_Planned qty_January'09 5 3 4 4" xfId="24828" xr:uid="{00000000-0005-0000-0000-0000EC600000}"/>
    <cellStyle name="0_Planned qty_January'09 5 3 5" xfId="24829" xr:uid="{00000000-0005-0000-0000-0000ED600000}"/>
    <cellStyle name="0_Planned qty_January'09 5 3 5 2" xfId="24830" xr:uid="{00000000-0005-0000-0000-0000EE600000}"/>
    <cellStyle name="0_Planned qty_January'09 5 3 5 2 2" xfId="24831" xr:uid="{00000000-0005-0000-0000-0000EF600000}"/>
    <cellStyle name="0_Planned qty_January'09 5 3 5 3" xfId="24832" xr:uid="{00000000-0005-0000-0000-0000F0600000}"/>
    <cellStyle name="0_Planned qty_January'09 5 3 5 3 2" xfId="24833" xr:uid="{00000000-0005-0000-0000-0000F1600000}"/>
    <cellStyle name="0_Planned qty_January'09 5 3 5 4" xfId="24834" xr:uid="{00000000-0005-0000-0000-0000F2600000}"/>
    <cellStyle name="0_Planned qty_January'09 5 3 6" xfId="24835" xr:uid="{00000000-0005-0000-0000-0000F3600000}"/>
    <cellStyle name="0_Planned qty_January'09 5 3 6 2" xfId="24836" xr:uid="{00000000-0005-0000-0000-0000F4600000}"/>
    <cellStyle name="0_Planned qty_January'09 5 3 7" xfId="24837" xr:uid="{00000000-0005-0000-0000-0000F5600000}"/>
    <cellStyle name="0_Planned qty_January'09 5 3 7 2" xfId="24838" xr:uid="{00000000-0005-0000-0000-0000F6600000}"/>
    <cellStyle name="0_Planned qty_January'09 5 3 8" xfId="24839" xr:uid="{00000000-0005-0000-0000-0000F7600000}"/>
    <cellStyle name="0_Planned qty_January'09 5 4" xfId="24840" xr:uid="{00000000-0005-0000-0000-0000F8600000}"/>
    <cellStyle name="0_Planned qty_January'09 5 4 2" xfId="24841" xr:uid="{00000000-0005-0000-0000-0000F9600000}"/>
    <cellStyle name="0_Planned qty_January'09 5 4 2 2" xfId="24842" xr:uid="{00000000-0005-0000-0000-0000FA600000}"/>
    <cellStyle name="0_Planned qty_January'09 5 4 2 2 2" xfId="24843" xr:uid="{00000000-0005-0000-0000-0000FB600000}"/>
    <cellStyle name="0_Planned qty_January'09 5 4 2 2 2 2" xfId="24844" xr:uid="{00000000-0005-0000-0000-0000FC600000}"/>
    <cellStyle name="0_Planned qty_January'09 5 4 2 2 3" xfId="24845" xr:uid="{00000000-0005-0000-0000-0000FD600000}"/>
    <cellStyle name="0_Planned qty_January'09 5 4 2 2 3 2" xfId="24846" xr:uid="{00000000-0005-0000-0000-0000FE600000}"/>
    <cellStyle name="0_Planned qty_January'09 5 4 2 2 4" xfId="24847" xr:uid="{00000000-0005-0000-0000-0000FF600000}"/>
    <cellStyle name="0_Planned qty_January'09 5 4 2 3" xfId="24848" xr:uid="{00000000-0005-0000-0000-000000610000}"/>
    <cellStyle name="0_Planned qty_January'09 5 4 2 3 2" xfId="24849" xr:uid="{00000000-0005-0000-0000-000001610000}"/>
    <cellStyle name="0_Planned qty_January'09 5 4 2 3 2 2" xfId="24850" xr:uid="{00000000-0005-0000-0000-000002610000}"/>
    <cellStyle name="0_Planned qty_January'09 5 4 2 3 3" xfId="24851" xr:uid="{00000000-0005-0000-0000-000003610000}"/>
    <cellStyle name="0_Planned qty_January'09 5 4 2 3 3 2" xfId="24852" xr:uid="{00000000-0005-0000-0000-000004610000}"/>
    <cellStyle name="0_Planned qty_January'09 5 4 2 3 4" xfId="24853" xr:uid="{00000000-0005-0000-0000-000005610000}"/>
    <cellStyle name="0_Planned qty_January'09 5 4 2 4" xfId="24854" xr:uid="{00000000-0005-0000-0000-000006610000}"/>
    <cellStyle name="0_Planned qty_January'09 5 4 2 4 2" xfId="24855" xr:uid="{00000000-0005-0000-0000-000007610000}"/>
    <cellStyle name="0_Planned qty_January'09 5 4 2 5" xfId="24856" xr:uid="{00000000-0005-0000-0000-000008610000}"/>
    <cellStyle name="0_Planned qty_January'09 5 4 2 5 2" xfId="24857" xr:uid="{00000000-0005-0000-0000-000009610000}"/>
    <cellStyle name="0_Planned qty_January'09 5 4 2 6" xfId="24858" xr:uid="{00000000-0005-0000-0000-00000A610000}"/>
    <cellStyle name="0_Planned qty_January'09 5 4 3" xfId="24859" xr:uid="{00000000-0005-0000-0000-00000B610000}"/>
    <cellStyle name="0_Planned qty_January'09 5 4 3 2" xfId="24860" xr:uid="{00000000-0005-0000-0000-00000C610000}"/>
    <cellStyle name="0_Planned qty_January'09 5 4 3 2 2" xfId="24861" xr:uid="{00000000-0005-0000-0000-00000D610000}"/>
    <cellStyle name="0_Planned qty_January'09 5 4 3 3" xfId="24862" xr:uid="{00000000-0005-0000-0000-00000E610000}"/>
    <cellStyle name="0_Planned qty_January'09 5 4 3 3 2" xfId="24863" xr:uid="{00000000-0005-0000-0000-00000F610000}"/>
    <cellStyle name="0_Planned qty_January'09 5 4 3 4" xfId="24864" xr:uid="{00000000-0005-0000-0000-000010610000}"/>
    <cellStyle name="0_Planned qty_January'09 5 4 4" xfId="24865" xr:uid="{00000000-0005-0000-0000-000011610000}"/>
    <cellStyle name="0_Planned qty_January'09 5 4 4 2" xfId="24866" xr:uid="{00000000-0005-0000-0000-000012610000}"/>
    <cellStyle name="0_Planned qty_January'09 5 4 4 2 2" xfId="24867" xr:uid="{00000000-0005-0000-0000-000013610000}"/>
    <cellStyle name="0_Planned qty_January'09 5 4 4 3" xfId="24868" xr:uid="{00000000-0005-0000-0000-000014610000}"/>
    <cellStyle name="0_Planned qty_January'09 5 4 4 3 2" xfId="24869" xr:uid="{00000000-0005-0000-0000-000015610000}"/>
    <cellStyle name="0_Planned qty_January'09 5 4 4 4" xfId="24870" xr:uid="{00000000-0005-0000-0000-000016610000}"/>
    <cellStyle name="0_Planned qty_January'09 5 4 5" xfId="24871" xr:uid="{00000000-0005-0000-0000-000017610000}"/>
    <cellStyle name="0_Planned qty_January'09 5 4 5 2" xfId="24872" xr:uid="{00000000-0005-0000-0000-000018610000}"/>
    <cellStyle name="0_Planned qty_January'09 5 4 5 2 2" xfId="24873" xr:uid="{00000000-0005-0000-0000-000019610000}"/>
    <cellStyle name="0_Planned qty_January'09 5 4 5 3" xfId="24874" xr:uid="{00000000-0005-0000-0000-00001A610000}"/>
    <cellStyle name="0_Planned qty_January'09 5 4 5 3 2" xfId="24875" xr:uid="{00000000-0005-0000-0000-00001B610000}"/>
    <cellStyle name="0_Planned qty_January'09 5 4 5 4" xfId="24876" xr:uid="{00000000-0005-0000-0000-00001C610000}"/>
    <cellStyle name="0_Planned qty_January'09 5 4 6" xfId="24877" xr:uid="{00000000-0005-0000-0000-00001D610000}"/>
    <cellStyle name="0_Planned qty_January'09 5 4 6 2" xfId="24878" xr:uid="{00000000-0005-0000-0000-00001E610000}"/>
    <cellStyle name="0_Planned qty_January'09 5 4 7" xfId="24879" xr:uid="{00000000-0005-0000-0000-00001F610000}"/>
    <cellStyle name="0_Planned qty_January'09 5 4 7 2" xfId="24880" xr:uid="{00000000-0005-0000-0000-000020610000}"/>
    <cellStyle name="0_Planned qty_January'09 5 4 8" xfId="24881" xr:uid="{00000000-0005-0000-0000-000021610000}"/>
    <cellStyle name="0_Planned qty_January'09 5 5" xfId="24882" xr:uid="{00000000-0005-0000-0000-000022610000}"/>
    <cellStyle name="0_Planned qty_January'09 5 5 2" xfId="24883" xr:uid="{00000000-0005-0000-0000-000023610000}"/>
    <cellStyle name="0_Planned qty_January'09 5 5 2 2" xfId="24884" xr:uid="{00000000-0005-0000-0000-000024610000}"/>
    <cellStyle name="0_Planned qty_January'09 5 5 2 2 2" xfId="24885" xr:uid="{00000000-0005-0000-0000-000025610000}"/>
    <cellStyle name="0_Planned qty_January'09 5 5 2 2 2 2" xfId="24886" xr:uid="{00000000-0005-0000-0000-000026610000}"/>
    <cellStyle name="0_Planned qty_January'09 5 5 2 2 3" xfId="24887" xr:uid="{00000000-0005-0000-0000-000027610000}"/>
    <cellStyle name="0_Planned qty_January'09 5 5 2 2 3 2" xfId="24888" xr:uid="{00000000-0005-0000-0000-000028610000}"/>
    <cellStyle name="0_Planned qty_January'09 5 5 2 2 4" xfId="24889" xr:uid="{00000000-0005-0000-0000-000029610000}"/>
    <cellStyle name="0_Planned qty_January'09 5 5 2 3" xfId="24890" xr:uid="{00000000-0005-0000-0000-00002A610000}"/>
    <cellStyle name="0_Planned qty_January'09 5 5 2 3 2" xfId="24891" xr:uid="{00000000-0005-0000-0000-00002B610000}"/>
    <cellStyle name="0_Planned qty_January'09 5 5 2 3 2 2" xfId="24892" xr:uid="{00000000-0005-0000-0000-00002C610000}"/>
    <cellStyle name="0_Planned qty_January'09 5 5 2 3 3" xfId="24893" xr:uid="{00000000-0005-0000-0000-00002D610000}"/>
    <cellStyle name="0_Planned qty_January'09 5 5 2 3 3 2" xfId="24894" xr:uid="{00000000-0005-0000-0000-00002E610000}"/>
    <cellStyle name="0_Planned qty_January'09 5 5 2 3 4" xfId="24895" xr:uid="{00000000-0005-0000-0000-00002F610000}"/>
    <cellStyle name="0_Planned qty_January'09 5 5 2 4" xfId="24896" xr:uid="{00000000-0005-0000-0000-000030610000}"/>
    <cellStyle name="0_Planned qty_January'09 5 5 2 4 2" xfId="24897" xr:uid="{00000000-0005-0000-0000-000031610000}"/>
    <cellStyle name="0_Planned qty_January'09 5 5 2 5" xfId="24898" xr:uid="{00000000-0005-0000-0000-000032610000}"/>
    <cellStyle name="0_Planned qty_January'09 5 5 2 5 2" xfId="24899" xr:uid="{00000000-0005-0000-0000-000033610000}"/>
    <cellStyle name="0_Planned qty_January'09 5 5 2 6" xfId="24900" xr:uid="{00000000-0005-0000-0000-000034610000}"/>
    <cellStyle name="0_Planned qty_January'09 5 5 3" xfId="24901" xr:uid="{00000000-0005-0000-0000-000035610000}"/>
    <cellStyle name="0_Planned qty_January'09 5 5 3 2" xfId="24902" xr:uid="{00000000-0005-0000-0000-000036610000}"/>
    <cellStyle name="0_Planned qty_January'09 5 5 3 2 2" xfId="24903" xr:uid="{00000000-0005-0000-0000-000037610000}"/>
    <cellStyle name="0_Planned qty_January'09 5 5 3 3" xfId="24904" xr:uid="{00000000-0005-0000-0000-000038610000}"/>
    <cellStyle name="0_Planned qty_January'09 5 5 3 3 2" xfId="24905" xr:uid="{00000000-0005-0000-0000-000039610000}"/>
    <cellStyle name="0_Planned qty_January'09 5 5 3 4" xfId="24906" xr:uid="{00000000-0005-0000-0000-00003A610000}"/>
    <cellStyle name="0_Planned qty_January'09 5 5 4" xfId="24907" xr:uid="{00000000-0005-0000-0000-00003B610000}"/>
    <cellStyle name="0_Planned qty_January'09 5 5 4 2" xfId="24908" xr:uid="{00000000-0005-0000-0000-00003C610000}"/>
    <cellStyle name="0_Planned qty_January'09 5 5 4 2 2" xfId="24909" xr:uid="{00000000-0005-0000-0000-00003D610000}"/>
    <cellStyle name="0_Planned qty_January'09 5 5 4 3" xfId="24910" xr:uid="{00000000-0005-0000-0000-00003E610000}"/>
    <cellStyle name="0_Planned qty_January'09 5 5 4 3 2" xfId="24911" xr:uid="{00000000-0005-0000-0000-00003F610000}"/>
    <cellStyle name="0_Planned qty_January'09 5 5 4 4" xfId="24912" xr:uid="{00000000-0005-0000-0000-000040610000}"/>
    <cellStyle name="0_Planned qty_January'09 5 5 5" xfId="24913" xr:uid="{00000000-0005-0000-0000-000041610000}"/>
    <cellStyle name="0_Planned qty_January'09 5 5 5 2" xfId="24914" xr:uid="{00000000-0005-0000-0000-000042610000}"/>
    <cellStyle name="0_Planned qty_January'09 5 5 5 2 2" xfId="24915" xr:uid="{00000000-0005-0000-0000-000043610000}"/>
    <cellStyle name="0_Planned qty_January'09 5 5 5 3" xfId="24916" xr:uid="{00000000-0005-0000-0000-000044610000}"/>
    <cellStyle name="0_Planned qty_January'09 5 5 5 3 2" xfId="24917" xr:uid="{00000000-0005-0000-0000-000045610000}"/>
    <cellStyle name="0_Planned qty_January'09 5 5 5 4" xfId="24918" xr:uid="{00000000-0005-0000-0000-000046610000}"/>
    <cellStyle name="0_Planned qty_January'09 5 5 6" xfId="24919" xr:uid="{00000000-0005-0000-0000-000047610000}"/>
    <cellStyle name="0_Planned qty_January'09 5 5 6 2" xfId="24920" xr:uid="{00000000-0005-0000-0000-000048610000}"/>
    <cellStyle name="0_Planned qty_January'09 5 5 7" xfId="24921" xr:uid="{00000000-0005-0000-0000-000049610000}"/>
    <cellStyle name="0_Planned qty_January'09 5 5 7 2" xfId="24922" xr:uid="{00000000-0005-0000-0000-00004A610000}"/>
    <cellStyle name="0_Planned qty_January'09 5 5 8" xfId="24923" xr:uid="{00000000-0005-0000-0000-00004B610000}"/>
    <cellStyle name="0_Planned qty_January'09 5 6" xfId="24924" xr:uid="{00000000-0005-0000-0000-00004C610000}"/>
    <cellStyle name="0_Planned qty_January'09 5 6 2" xfId="24925" xr:uid="{00000000-0005-0000-0000-00004D610000}"/>
    <cellStyle name="0_Planned qty_January'09 5 6 2 2" xfId="24926" xr:uid="{00000000-0005-0000-0000-00004E610000}"/>
    <cellStyle name="0_Planned qty_January'09 5 6 2 2 2" xfId="24927" xr:uid="{00000000-0005-0000-0000-00004F610000}"/>
    <cellStyle name="0_Planned qty_January'09 5 6 2 2 2 2" xfId="24928" xr:uid="{00000000-0005-0000-0000-000050610000}"/>
    <cellStyle name="0_Planned qty_January'09 5 6 2 2 3" xfId="24929" xr:uid="{00000000-0005-0000-0000-000051610000}"/>
    <cellStyle name="0_Planned qty_January'09 5 6 2 2 3 2" xfId="24930" xr:uid="{00000000-0005-0000-0000-000052610000}"/>
    <cellStyle name="0_Planned qty_January'09 5 6 2 2 4" xfId="24931" xr:uid="{00000000-0005-0000-0000-000053610000}"/>
    <cellStyle name="0_Planned qty_January'09 5 6 2 3" xfId="24932" xr:uid="{00000000-0005-0000-0000-000054610000}"/>
    <cellStyle name="0_Planned qty_January'09 5 6 2 3 2" xfId="24933" xr:uid="{00000000-0005-0000-0000-000055610000}"/>
    <cellStyle name="0_Planned qty_January'09 5 6 2 3 2 2" xfId="24934" xr:uid="{00000000-0005-0000-0000-000056610000}"/>
    <cellStyle name="0_Planned qty_January'09 5 6 2 3 3" xfId="24935" xr:uid="{00000000-0005-0000-0000-000057610000}"/>
    <cellStyle name="0_Planned qty_January'09 5 6 2 3 3 2" xfId="24936" xr:uid="{00000000-0005-0000-0000-000058610000}"/>
    <cellStyle name="0_Planned qty_January'09 5 6 2 3 4" xfId="24937" xr:uid="{00000000-0005-0000-0000-000059610000}"/>
    <cellStyle name="0_Planned qty_January'09 5 6 2 4" xfId="24938" xr:uid="{00000000-0005-0000-0000-00005A610000}"/>
    <cellStyle name="0_Planned qty_January'09 5 6 2 4 2" xfId="24939" xr:uid="{00000000-0005-0000-0000-00005B610000}"/>
    <cellStyle name="0_Planned qty_January'09 5 6 2 5" xfId="24940" xr:uid="{00000000-0005-0000-0000-00005C610000}"/>
    <cellStyle name="0_Planned qty_January'09 5 6 2 5 2" xfId="24941" xr:uid="{00000000-0005-0000-0000-00005D610000}"/>
    <cellStyle name="0_Planned qty_January'09 5 6 2 6" xfId="24942" xr:uid="{00000000-0005-0000-0000-00005E610000}"/>
    <cellStyle name="0_Planned qty_January'09 5 6 3" xfId="24943" xr:uid="{00000000-0005-0000-0000-00005F610000}"/>
    <cellStyle name="0_Planned qty_January'09 5 6 3 2" xfId="24944" xr:uid="{00000000-0005-0000-0000-000060610000}"/>
    <cellStyle name="0_Planned qty_January'09 5 6 3 2 2" xfId="24945" xr:uid="{00000000-0005-0000-0000-000061610000}"/>
    <cellStyle name="0_Planned qty_January'09 5 6 3 3" xfId="24946" xr:uid="{00000000-0005-0000-0000-000062610000}"/>
    <cellStyle name="0_Planned qty_January'09 5 6 3 3 2" xfId="24947" xr:uid="{00000000-0005-0000-0000-000063610000}"/>
    <cellStyle name="0_Planned qty_January'09 5 6 3 4" xfId="24948" xr:uid="{00000000-0005-0000-0000-000064610000}"/>
    <cellStyle name="0_Planned qty_January'09 5 6 4" xfId="24949" xr:uid="{00000000-0005-0000-0000-000065610000}"/>
    <cellStyle name="0_Planned qty_January'09 5 6 4 2" xfId="24950" xr:uid="{00000000-0005-0000-0000-000066610000}"/>
    <cellStyle name="0_Planned qty_January'09 5 6 4 2 2" xfId="24951" xr:uid="{00000000-0005-0000-0000-000067610000}"/>
    <cellStyle name="0_Planned qty_January'09 5 6 4 3" xfId="24952" xr:uid="{00000000-0005-0000-0000-000068610000}"/>
    <cellStyle name="0_Planned qty_January'09 5 6 4 3 2" xfId="24953" xr:uid="{00000000-0005-0000-0000-000069610000}"/>
    <cellStyle name="0_Planned qty_January'09 5 6 4 4" xfId="24954" xr:uid="{00000000-0005-0000-0000-00006A610000}"/>
    <cellStyle name="0_Planned qty_January'09 5 6 5" xfId="24955" xr:uid="{00000000-0005-0000-0000-00006B610000}"/>
    <cellStyle name="0_Planned qty_January'09 5 6 5 2" xfId="24956" xr:uid="{00000000-0005-0000-0000-00006C610000}"/>
    <cellStyle name="0_Planned qty_January'09 5 6 5 2 2" xfId="24957" xr:uid="{00000000-0005-0000-0000-00006D610000}"/>
    <cellStyle name="0_Planned qty_January'09 5 6 5 3" xfId="24958" xr:uid="{00000000-0005-0000-0000-00006E610000}"/>
    <cellStyle name="0_Planned qty_January'09 5 6 5 3 2" xfId="24959" xr:uid="{00000000-0005-0000-0000-00006F610000}"/>
    <cellStyle name="0_Planned qty_January'09 5 6 5 4" xfId="24960" xr:uid="{00000000-0005-0000-0000-000070610000}"/>
    <cellStyle name="0_Planned qty_January'09 5 6 6" xfId="24961" xr:uid="{00000000-0005-0000-0000-000071610000}"/>
    <cellStyle name="0_Planned qty_January'09 5 6 6 2" xfId="24962" xr:uid="{00000000-0005-0000-0000-000072610000}"/>
    <cellStyle name="0_Planned qty_January'09 5 6 7" xfId="24963" xr:uid="{00000000-0005-0000-0000-000073610000}"/>
    <cellStyle name="0_Planned qty_January'09 5 6 7 2" xfId="24964" xr:uid="{00000000-0005-0000-0000-000074610000}"/>
    <cellStyle name="0_Planned qty_January'09 5 6 8" xfId="24965" xr:uid="{00000000-0005-0000-0000-000075610000}"/>
    <cellStyle name="0_Planned qty_January'09 5 7" xfId="24966" xr:uid="{00000000-0005-0000-0000-000076610000}"/>
    <cellStyle name="0_Planned qty_January'09 5 7 2" xfId="24967" xr:uid="{00000000-0005-0000-0000-000077610000}"/>
    <cellStyle name="0_Planned qty_January'09 5 7 2 2" xfId="24968" xr:uid="{00000000-0005-0000-0000-000078610000}"/>
    <cellStyle name="0_Planned qty_January'09 5 7 2 2 2" xfId="24969" xr:uid="{00000000-0005-0000-0000-000079610000}"/>
    <cellStyle name="0_Planned qty_January'09 5 7 2 3" xfId="24970" xr:uid="{00000000-0005-0000-0000-00007A610000}"/>
    <cellStyle name="0_Planned qty_January'09 5 7 2 3 2" xfId="24971" xr:uid="{00000000-0005-0000-0000-00007B610000}"/>
    <cellStyle name="0_Planned qty_January'09 5 7 2 4" xfId="24972" xr:uid="{00000000-0005-0000-0000-00007C610000}"/>
    <cellStyle name="0_Planned qty_January'09 5 7 3" xfId="24973" xr:uid="{00000000-0005-0000-0000-00007D610000}"/>
    <cellStyle name="0_Planned qty_January'09 5 7 3 2" xfId="24974" xr:uid="{00000000-0005-0000-0000-00007E610000}"/>
    <cellStyle name="0_Planned qty_January'09 5 7 3 2 2" xfId="24975" xr:uid="{00000000-0005-0000-0000-00007F610000}"/>
    <cellStyle name="0_Planned qty_January'09 5 7 3 3" xfId="24976" xr:uid="{00000000-0005-0000-0000-000080610000}"/>
    <cellStyle name="0_Planned qty_January'09 5 7 3 3 2" xfId="24977" xr:uid="{00000000-0005-0000-0000-000081610000}"/>
    <cellStyle name="0_Planned qty_January'09 5 7 3 4" xfId="24978" xr:uid="{00000000-0005-0000-0000-000082610000}"/>
    <cellStyle name="0_Planned qty_January'09 5 7 4" xfId="24979" xr:uid="{00000000-0005-0000-0000-000083610000}"/>
    <cellStyle name="0_Planned qty_January'09 5 7 4 2" xfId="24980" xr:uid="{00000000-0005-0000-0000-000084610000}"/>
    <cellStyle name="0_Planned qty_January'09 5 7 5" xfId="24981" xr:uid="{00000000-0005-0000-0000-000085610000}"/>
    <cellStyle name="0_Planned qty_January'09 5 7 5 2" xfId="24982" xr:uid="{00000000-0005-0000-0000-000086610000}"/>
    <cellStyle name="0_Planned qty_January'09 5 7 6" xfId="24983" xr:uid="{00000000-0005-0000-0000-000087610000}"/>
    <cellStyle name="0_Planned qty_January'09 5 8" xfId="24984" xr:uid="{00000000-0005-0000-0000-000088610000}"/>
    <cellStyle name="0_Planned qty_January'09 5 8 2" xfId="24985" xr:uid="{00000000-0005-0000-0000-000089610000}"/>
    <cellStyle name="0_Planned qty_January'09 5 8 2 2" xfId="24986" xr:uid="{00000000-0005-0000-0000-00008A610000}"/>
    <cellStyle name="0_Planned qty_January'09 5 8 3" xfId="24987" xr:uid="{00000000-0005-0000-0000-00008B610000}"/>
    <cellStyle name="0_Planned qty_January'09 5 8 3 2" xfId="24988" xr:uid="{00000000-0005-0000-0000-00008C610000}"/>
    <cellStyle name="0_Planned qty_January'09 5 8 4" xfId="24989" xr:uid="{00000000-0005-0000-0000-00008D610000}"/>
    <cellStyle name="0_Planned qty_January'09 5 9" xfId="24990" xr:uid="{00000000-0005-0000-0000-00008E610000}"/>
    <cellStyle name="0_Planned qty_January'09 5 9 2" xfId="24991" xr:uid="{00000000-0005-0000-0000-00008F610000}"/>
    <cellStyle name="0_Planned qty_January'09 5 9 2 2" xfId="24992" xr:uid="{00000000-0005-0000-0000-000090610000}"/>
    <cellStyle name="0_Planned qty_January'09 5 9 3" xfId="24993" xr:uid="{00000000-0005-0000-0000-000091610000}"/>
    <cellStyle name="0_Planned qty_January'09 5 9 3 2" xfId="24994" xr:uid="{00000000-0005-0000-0000-000092610000}"/>
    <cellStyle name="0_Planned qty_January'09 5 9 4" xfId="24995" xr:uid="{00000000-0005-0000-0000-000093610000}"/>
    <cellStyle name="0_Planned qty_January'09 50" xfId="24996" xr:uid="{00000000-0005-0000-0000-000094610000}"/>
    <cellStyle name="0_Planned qty_January'09 51" xfId="24997" xr:uid="{00000000-0005-0000-0000-000095610000}"/>
    <cellStyle name="0_Planned qty_January'09 52" xfId="24998" xr:uid="{00000000-0005-0000-0000-000096610000}"/>
    <cellStyle name="0_Planned qty_January'09 53" xfId="24999" xr:uid="{00000000-0005-0000-0000-000097610000}"/>
    <cellStyle name="0_Planned qty_January'09 54" xfId="25000" xr:uid="{00000000-0005-0000-0000-000098610000}"/>
    <cellStyle name="0_Planned qty_January'09 55" xfId="25001" xr:uid="{00000000-0005-0000-0000-000099610000}"/>
    <cellStyle name="0_Planned qty_January'09 56" xfId="25002" xr:uid="{00000000-0005-0000-0000-00009A610000}"/>
    <cellStyle name="0_Planned qty_January'09 57" xfId="25003" xr:uid="{00000000-0005-0000-0000-00009B610000}"/>
    <cellStyle name="0_Planned qty_January'09 58" xfId="25004" xr:uid="{00000000-0005-0000-0000-00009C610000}"/>
    <cellStyle name="0_Planned qty_January'09 59" xfId="25005" xr:uid="{00000000-0005-0000-0000-00009D610000}"/>
    <cellStyle name="0_Planned qty_January'09 6" xfId="25006" xr:uid="{00000000-0005-0000-0000-00009E610000}"/>
    <cellStyle name="0_Planned qty_January'09 6 2" xfId="25007" xr:uid="{00000000-0005-0000-0000-00009F610000}"/>
    <cellStyle name="0_Planned qty_January'09 6 2 2" xfId="25008" xr:uid="{00000000-0005-0000-0000-0000A0610000}"/>
    <cellStyle name="0_Planned qty_January'09 6 2 2 2" xfId="25009" xr:uid="{00000000-0005-0000-0000-0000A1610000}"/>
    <cellStyle name="0_Planned qty_January'09 6 2 2 2 2" xfId="25010" xr:uid="{00000000-0005-0000-0000-0000A2610000}"/>
    <cellStyle name="0_Planned qty_January'09 6 2 2 3" xfId="25011" xr:uid="{00000000-0005-0000-0000-0000A3610000}"/>
    <cellStyle name="0_Planned qty_January'09 6 2 2 3 2" xfId="25012" xr:uid="{00000000-0005-0000-0000-0000A4610000}"/>
    <cellStyle name="0_Planned qty_January'09 6 2 2 4" xfId="25013" xr:uid="{00000000-0005-0000-0000-0000A5610000}"/>
    <cellStyle name="0_Planned qty_January'09 6 2 3" xfId="25014" xr:uid="{00000000-0005-0000-0000-0000A6610000}"/>
    <cellStyle name="0_Planned qty_January'09 6 2 3 2" xfId="25015" xr:uid="{00000000-0005-0000-0000-0000A7610000}"/>
    <cellStyle name="0_Planned qty_January'09 6 2 3 2 2" xfId="25016" xr:uid="{00000000-0005-0000-0000-0000A8610000}"/>
    <cellStyle name="0_Planned qty_January'09 6 2 3 3" xfId="25017" xr:uid="{00000000-0005-0000-0000-0000A9610000}"/>
    <cellStyle name="0_Planned qty_January'09 6 2 3 3 2" xfId="25018" xr:uid="{00000000-0005-0000-0000-0000AA610000}"/>
    <cellStyle name="0_Planned qty_January'09 6 2 3 4" xfId="25019" xr:uid="{00000000-0005-0000-0000-0000AB610000}"/>
    <cellStyle name="0_Planned qty_January'09 6 2 4" xfId="25020" xr:uid="{00000000-0005-0000-0000-0000AC610000}"/>
    <cellStyle name="0_Planned qty_January'09 6 2 4 2" xfId="25021" xr:uid="{00000000-0005-0000-0000-0000AD610000}"/>
    <cellStyle name="0_Planned qty_January'09 6 2 5" xfId="25022" xr:uid="{00000000-0005-0000-0000-0000AE610000}"/>
    <cellStyle name="0_Planned qty_January'09 6 2 5 2" xfId="25023" xr:uid="{00000000-0005-0000-0000-0000AF610000}"/>
    <cellStyle name="0_Planned qty_January'09 6 2 6" xfId="25024" xr:uid="{00000000-0005-0000-0000-0000B0610000}"/>
    <cellStyle name="0_Planned qty_January'09 6 3" xfId="25025" xr:uid="{00000000-0005-0000-0000-0000B1610000}"/>
    <cellStyle name="0_Planned qty_January'09 6 3 2" xfId="25026" xr:uid="{00000000-0005-0000-0000-0000B2610000}"/>
    <cellStyle name="0_Planned qty_January'09 6 3 2 2" xfId="25027" xr:uid="{00000000-0005-0000-0000-0000B3610000}"/>
    <cellStyle name="0_Planned qty_January'09 6 3 3" xfId="25028" xr:uid="{00000000-0005-0000-0000-0000B4610000}"/>
    <cellStyle name="0_Planned qty_January'09 6 3 3 2" xfId="25029" xr:uid="{00000000-0005-0000-0000-0000B5610000}"/>
    <cellStyle name="0_Planned qty_January'09 6 3 4" xfId="25030" xr:uid="{00000000-0005-0000-0000-0000B6610000}"/>
    <cellStyle name="0_Planned qty_January'09 6 4" xfId="25031" xr:uid="{00000000-0005-0000-0000-0000B7610000}"/>
    <cellStyle name="0_Planned qty_January'09 6 4 2" xfId="25032" xr:uid="{00000000-0005-0000-0000-0000B8610000}"/>
    <cellStyle name="0_Planned qty_January'09 6 4 2 2" xfId="25033" xr:uid="{00000000-0005-0000-0000-0000B9610000}"/>
    <cellStyle name="0_Planned qty_January'09 6 4 3" xfId="25034" xr:uid="{00000000-0005-0000-0000-0000BA610000}"/>
    <cellStyle name="0_Planned qty_January'09 6 4 3 2" xfId="25035" xr:uid="{00000000-0005-0000-0000-0000BB610000}"/>
    <cellStyle name="0_Planned qty_January'09 6 4 4" xfId="25036" xr:uid="{00000000-0005-0000-0000-0000BC610000}"/>
    <cellStyle name="0_Planned qty_January'09 6 5" xfId="25037" xr:uid="{00000000-0005-0000-0000-0000BD610000}"/>
    <cellStyle name="0_Planned qty_January'09 6 5 2" xfId="25038" xr:uid="{00000000-0005-0000-0000-0000BE610000}"/>
    <cellStyle name="0_Planned qty_January'09 6 5 2 2" xfId="25039" xr:uid="{00000000-0005-0000-0000-0000BF610000}"/>
    <cellStyle name="0_Planned qty_January'09 6 5 3" xfId="25040" xr:uid="{00000000-0005-0000-0000-0000C0610000}"/>
    <cellStyle name="0_Planned qty_January'09 6 5 3 2" xfId="25041" xr:uid="{00000000-0005-0000-0000-0000C1610000}"/>
    <cellStyle name="0_Planned qty_January'09 6 5 4" xfId="25042" xr:uid="{00000000-0005-0000-0000-0000C2610000}"/>
    <cellStyle name="0_Planned qty_January'09 6 6" xfId="25043" xr:uid="{00000000-0005-0000-0000-0000C3610000}"/>
    <cellStyle name="0_Planned qty_January'09 6 6 2" xfId="25044" xr:uid="{00000000-0005-0000-0000-0000C4610000}"/>
    <cellStyle name="0_Planned qty_January'09 6 7" xfId="25045" xr:uid="{00000000-0005-0000-0000-0000C5610000}"/>
    <cellStyle name="0_Planned qty_January'09 6 7 2" xfId="25046" xr:uid="{00000000-0005-0000-0000-0000C6610000}"/>
    <cellStyle name="0_Planned qty_January'09 6 8" xfId="25047" xr:uid="{00000000-0005-0000-0000-0000C7610000}"/>
    <cellStyle name="0_Planned qty_January'09 60" xfId="25048" xr:uid="{00000000-0005-0000-0000-0000C8610000}"/>
    <cellStyle name="0_Planned qty_January'09 61" xfId="25049" xr:uid="{00000000-0005-0000-0000-0000C9610000}"/>
    <cellStyle name="0_Planned qty_January'09 62" xfId="25050" xr:uid="{00000000-0005-0000-0000-0000CA610000}"/>
    <cellStyle name="0_Planned qty_January'09 63" xfId="25051" xr:uid="{00000000-0005-0000-0000-0000CB610000}"/>
    <cellStyle name="0_Planned qty_January'09 64" xfId="25052" xr:uid="{00000000-0005-0000-0000-0000CC610000}"/>
    <cellStyle name="0_Planned qty_January'09 65" xfId="25053" xr:uid="{00000000-0005-0000-0000-0000CD610000}"/>
    <cellStyle name="0_Planned qty_January'09 66" xfId="25054" xr:uid="{00000000-0005-0000-0000-0000CE610000}"/>
    <cellStyle name="0_Planned qty_January'09 67" xfId="25055" xr:uid="{00000000-0005-0000-0000-0000CF610000}"/>
    <cellStyle name="0_Planned qty_January'09 68" xfId="25056" xr:uid="{00000000-0005-0000-0000-0000D0610000}"/>
    <cellStyle name="0_Planned qty_January'09 69" xfId="25057" xr:uid="{00000000-0005-0000-0000-0000D1610000}"/>
    <cellStyle name="0_Planned qty_January'09 7" xfId="25058" xr:uid="{00000000-0005-0000-0000-0000D2610000}"/>
    <cellStyle name="0_Planned qty_January'09 7 2" xfId="25059" xr:uid="{00000000-0005-0000-0000-0000D3610000}"/>
    <cellStyle name="0_Planned qty_January'09 7 2 2" xfId="25060" xr:uid="{00000000-0005-0000-0000-0000D4610000}"/>
    <cellStyle name="0_Planned qty_January'09 7 2 2 2" xfId="25061" xr:uid="{00000000-0005-0000-0000-0000D5610000}"/>
    <cellStyle name="0_Planned qty_January'09 7 2 3" xfId="25062" xr:uid="{00000000-0005-0000-0000-0000D6610000}"/>
    <cellStyle name="0_Planned qty_January'09 7 2 3 2" xfId="25063" xr:uid="{00000000-0005-0000-0000-0000D7610000}"/>
    <cellStyle name="0_Planned qty_January'09 7 2 4" xfId="25064" xr:uid="{00000000-0005-0000-0000-0000D8610000}"/>
    <cellStyle name="0_Planned qty_January'09 7 3" xfId="25065" xr:uid="{00000000-0005-0000-0000-0000D9610000}"/>
    <cellStyle name="0_Planned qty_January'09 7 3 2" xfId="25066" xr:uid="{00000000-0005-0000-0000-0000DA610000}"/>
    <cellStyle name="0_Planned qty_January'09 7 3 2 2" xfId="25067" xr:uid="{00000000-0005-0000-0000-0000DB610000}"/>
    <cellStyle name="0_Planned qty_January'09 7 3 3" xfId="25068" xr:uid="{00000000-0005-0000-0000-0000DC610000}"/>
    <cellStyle name="0_Planned qty_January'09 7 3 3 2" xfId="25069" xr:uid="{00000000-0005-0000-0000-0000DD610000}"/>
    <cellStyle name="0_Planned qty_January'09 7 3 4" xfId="25070" xr:uid="{00000000-0005-0000-0000-0000DE610000}"/>
    <cellStyle name="0_Planned qty_January'09 7 4" xfId="25071" xr:uid="{00000000-0005-0000-0000-0000DF610000}"/>
    <cellStyle name="0_Planned qty_January'09 7 4 2" xfId="25072" xr:uid="{00000000-0005-0000-0000-0000E0610000}"/>
    <cellStyle name="0_Planned qty_January'09 7 5" xfId="25073" xr:uid="{00000000-0005-0000-0000-0000E1610000}"/>
    <cellStyle name="0_Planned qty_January'09 7 5 2" xfId="25074" xr:uid="{00000000-0005-0000-0000-0000E2610000}"/>
    <cellStyle name="0_Planned qty_January'09 7 6" xfId="25075" xr:uid="{00000000-0005-0000-0000-0000E3610000}"/>
    <cellStyle name="0_Planned qty_January'09 70" xfId="25076" xr:uid="{00000000-0005-0000-0000-0000E4610000}"/>
    <cellStyle name="0_Planned qty_January'09 71" xfId="25077" xr:uid="{00000000-0005-0000-0000-0000E5610000}"/>
    <cellStyle name="0_Planned qty_January'09 72" xfId="25078" xr:uid="{00000000-0005-0000-0000-0000E6610000}"/>
    <cellStyle name="0_Planned qty_January'09 73" xfId="25079" xr:uid="{00000000-0005-0000-0000-0000E7610000}"/>
    <cellStyle name="0_Planned qty_January'09 74" xfId="25080" xr:uid="{00000000-0005-0000-0000-0000E8610000}"/>
    <cellStyle name="0_Planned qty_January'09 75" xfId="25081" xr:uid="{00000000-0005-0000-0000-0000E9610000}"/>
    <cellStyle name="0_Planned qty_January'09 76" xfId="25082" xr:uid="{00000000-0005-0000-0000-0000EA610000}"/>
    <cellStyle name="0_Planned qty_January'09 77" xfId="25083" xr:uid="{00000000-0005-0000-0000-0000EB610000}"/>
    <cellStyle name="0_Planned qty_January'09 78" xfId="25084" xr:uid="{00000000-0005-0000-0000-0000EC610000}"/>
    <cellStyle name="0_Planned qty_January'09 79" xfId="25085" xr:uid="{00000000-0005-0000-0000-0000ED610000}"/>
    <cellStyle name="0_Planned qty_January'09 8" xfId="25086" xr:uid="{00000000-0005-0000-0000-0000EE610000}"/>
    <cellStyle name="0_Planned qty_January'09 8 2" xfId="25087" xr:uid="{00000000-0005-0000-0000-0000EF610000}"/>
    <cellStyle name="0_Planned qty_January'09 8 2 2" xfId="25088" xr:uid="{00000000-0005-0000-0000-0000F0610000}"/>
    <cellStyle name="0_Planned qty_January'09 8 2 2 2" xfId="25089" xr:uid="{00000000-0005-0000-0000-0000F1610000}"/>
    <cellStyle name="0_Planned qty_January'09 8 2 3" xfId="25090" xr:uid="{00000000-0005-0000-0000-0000F2610000}"/>
    <cellStyle name="0_Planned qty_January'09 8 2 3 2" xfId="25091" xr:uid="{00000000-0005-0000-0000-0000F3610000}"/>
    <cellStyle name="0_Planned qty_January'09 8 2 4" xfId="25092" xr:uid="{00000000-0005-0000-0000-0000F4610000}"/>
    <cellStyle name="0_Planned qty_January'09 8 3" xfId="25093" xr:uid="{00000000-0005-0000-0000-0000F5610000}"/>
    <cellStyle name="0_Planned qty_January'09 8 3 2" xfId="25094" xr:uid="{00000000-0005-0000-0000-0000F6610000}"/>
    <cellStyle name="0_Planned qty_January'09 8 3 2 2" xfId="25095" xr:uid="{00000000-0005-0000-0000-0000F7610000}"/>
    <cellStyle name="0_Planned qty_January'09 8 3 3" xfId="25096" xr:uid="{00000000-0005-0000-0000-0000F8610000}"/>
    <cellStyle name="0_Planned qty_January'09 8 3 3 2" xfId="25097" xr:uid="{00000000-0005-0000-0000-0000F9610000}"/>
    <cellStyle name="0_Planned qty_January'09 8 3 4" xfId="25098" xr:uid="{00000000-0005-0000-0000-0000FA610000}"/>
    <cellStyle name="0_Planned qty_January'09 8 4" xfId="25099" xr:uid="{00000000-0005-0000-0000-0000FB610000}"/>
    <cellStyle name="0_Planned qty_January'09 8 4 2" xfId="25100" xr:uid="{00000000-0005-0000-0000-0000FC610000}"/>
    <cellStyle name="0_Planned qty_January'09 8 5" xfId="25101" xr:uid="{00000000-0005-0000-0000-0000FD610000}"/>
    <cellStyle name="0_Planned qty_January'09 8 5 2" xfId="25102" xr:uid="{00000000-0005-0000-0000-0000FE610000}"/>
    <cellStyle name="0_Planned qty_January'09 8 6" xfId="25103" xr:uid="{00000000-0005-0000-0000-0000FF610000}"/>
    <cellStyle name="0_Planned qty_January'09 9" xfId="25104" xr:uid="{00000000-0005-0000-0000-000000620000}"/>
    <cellStyle name="0_Planned qty_January'09 9 2" xfId="25105" xr:uid="{00000000-0005-0000-0000-000001620000}"/>
    <cellStyle name="0_Planned qty_January'09 9 2 2" xfId="25106" xr:uid="{00000000-0005-0000-0000-000002620000}"/>
    <cellStyle name="0_Planned qty_January'09 9 3" xfId="25107" xr:uid="{00000000-0005-0000-0000-000003620000}"/>
    <cellStyle name="0_Planned qty_January'09 9 3 2" xfId="25108" xr:uid="{00000000-0005-0000-0000-000004620000}"/>
    <cellStyle name="0_Planned qty_January'09 9 4" xfId="25109" xr:uid="{00000000-0005-0000-0000-000005620000}"/>
    <cellStyle name="0_PLANNING  DOC 6111 REV 1" xfId="25110" xr:uid="{00000000-0005-0000-0000-000006620000}"/>
    <cellStyle name="0_PLANNING  DOC 6111 REV 1 10" xfId="25111" xr:uid="{00000000-0005-0000-0000-000007620000}"/>
    <cellStyle name="0_PLANNING  DOC 6111 REV 1 10 2" xfId="25112" xr:uid="{00000000-0005-0000-0000-000008620000}"/>
    <cellStyle name="0_PLANNING  DOC 6111 REV 1 10 2 2" xfId="25113" xr:uid="{00000000-0005-0000-0000-000009620000}"/>
    <cellStyle name="0_PLANNING  DOC 6111 REV 1 10 3" xfId="25114" xr:uid="{00000000-0005-0000-0000-00000A620000}"/>
    <cellStyle name="0_PLANNING  DOC 6111 REV 1 10 3 2" xfId="25115" xr:uid="{00000000-0005-0000-0000-00000B620000}"/>
    <cellStyle name="0_PLANNING  DOC 6111 REV 1 10 4" xfId="25116" xr:uid="{00000000-0005-0000-0000-00000C620000}"/>
    <cellStyle name="0_PLANNING  DOC 6111 REV 1 11" xfId="25117" xr:uid="{00000000-0005-0000-0000-00000D620000}"/>
    <cellStyle name="0_PLANNING  DOC 6111 REV 1 11 2" xfId="25118" xr:uid="{00000000-0005-0000-0000-00000E620000}"/>
    <cellStyle name="0_PLANNING  DOC 6111 REV 1 12" xfId="25119" xr:uid="{00000000-0005-0000-0000-00000F620000}"/>
    <cellStyle name="0_PLANNING  DOC 6111 REV 1 12 2" xfId="25120" xr:uid="{00000000-0005-0000-0000-000010620000}"/>
    <cellStyle name="0_PLANNING  DOC 6111 REV 1 13" xfId="25121" xr:uid="{00000000-0005-0000-0000-000011620000}"/>
    <cellStyle name="0_PLANNING  DOC 6111 REV 1 13 2" xfId="25122" xr:uid="{00000000-0005-0000-0000-000012620000}"/>
    <cellStyle name="0_PLANNING  DOC 6111 REV 1 14" xfId="25123" xr:uid="{00000000-0005-0000-0000-000013620000}"/>
    <cellStyle name="0_PLANNING  DOC 6111 REV 1 15" xfId="25124" xr:uid="{00000000-0005-0000-0000-000014620000}"/>
    <cellStyle name="0_PLANNING  DOC 6111 REV 1 16" xfId="25125" xr:uid="{00000000-0005-0000-0000-000015620000}"/>
    <cellStyle name="0_PLANNING  DOC 6111 REV 1 17" xfId="25126" xr:uid="{00000000-0005-0000-0000-000016620000}"/>
    <cellStyle name="0_PLANNING  DOC 6111 REV 1 18" xfId="25127" xr:uid="{00000000-0005-0000-0000-000017620000}"/>
    <cellStyle name="0_PLANNING  DOC 6111 REV 1 19" xfId="25128" xr:uid="{00000000-0005-0000-0000-000018620000}"/>
    <cellStyle name="0_PLANNING  DOC 6111 REV 1 2" xfId="25129" xr:uid="{00000000-0005-0000-0000-000019620000}"/>
    <cellStyle name="0_PLANNING  DOC 6111 REV 1 2 10" xfId="25130" xr:uid="{00000000-0005-0000-0000-00001A620000}"/>
    <cellStyle name="0_PLANNING  DOC 6111 REV 1 2 10 2" xfId="25131" xr:uid="{00000000-0005-0000-0000-00001B620000}"/>
    <cellStyle name="0_PLANNING  DOC 6111 REV 1 2 11" xfId="25132" xr:uid="{00000000-0005-0000-0000-00001C620000}"/>
    <cellStyle name="0_PLANNING  DOC 6111 REV 1 2 11 2" xfId="25133" xr:uid="{00000000-0005-0000-0000-00001D620000}"/>
    <cellStyle name="0_PLANNING  DOC 6111 REV 1 2 12" xfId="25134" xr:uid="{00000000-0005-0000-0000-00001E620000}"/>
    <cellStyle name="0_PLANNING  DOC 6111 REV 1 2 13" xfId="25135" xr:uid="{00000000-0005-0000-0000-00001F620000}"/>
    <cellStyle name="0_PLANNING  DOC 6111 REV 1 2 14" xfId="25136" xr:uid="{00000000-0005-0000-0000-000020620000}"/>
    <cellStyle name="0_PLANNING  DOC 6111 REV 1 2 2" xfId="25137" xr:uid="{00000000-0005-0000-0000-000021620000}"/>
    <cellStyle name="0_PLANNING  DOC 6111 REV 1 2 2 10" xfId="25138" xr:uid="{00000000-0005-0000-0000-000022620000}"/>
    <cellStyle name="0_PLANNING  DOC 6111 REV 1 2 2 11" xfId="25139" xr:uid="{00000000-0005-0000-0000-000023620000}"/>
    <cellStyle name="0_PLANNING  DOC 6111 REV 1 2 2 12" xfId="25140" xr:uid="{00000000-0005-0000-0000-000024620000}"/>
    <cellStyle name="0_PLANNING  DOC 6111 REV 1 2 2 13" xfId="25141" xr:uid="{00000000-0005-0000-0000-000025620000}"/>
    <cellStyle name="0_PLANNING  DOC 6111 REV 1 2 2 2" xfId="25142" xr:uid="{00000000-0005-0000-0000-000026620000}"/>
    <cellStyle name="0_PLANNING  DOC 6111 REV 1 2 2 2 10" xfId="25143" xr:uid="{00000000-0005-0000-0000-000027620000}"/>
    <cellStyle name="0_PLANNING  DOC 6111 REV 1 2 2 2 11" xfId="25144" xr:uid="{00000000-0005-0000-0000-000028620000}"/>
    <cellStyle name="0_PLANNING  DOC 6111 REV 1 2 2 2 12" xfId="25145" xr:uid="{00000000-0005-0000-0000-000029620000}"/>
    <cellStyle name="0_PLANNING  DOC 6111 REV 1 2 2 2 2" xfId="25146" xr:uid="{00000000-0005-0000-0000-00002A620000}"/>
    <cellStyle name="0_PLANNING  DOC 6111 REV 1 2 2 2 2 2" xfId="25147" xr:uid="{00000000-0005-0000-0000-00002B620000}"/>
    <cellStyle name="0_PLANNING  DOC 6111 REV 1 2 2 2 2 2 2" xfId="25148" xr:uid="{00000000-0005-0000-0000-00002C620000}"/>
    <cellStyle name="0_PLANNING  DOC 6111 REV 1 2 2 2 2 3" xfId="25149" xr:uid="{00000000-0005-0000-0000-00002D620000}"/>
    <cellStyle name="0_PLANNING  DOC 6111 REV 1 2 2 2 2 3 2" xfId="25150" xr:uid="{00000000-0005-0000-0000-00002E620000}"/>
    <cellStyle name="0_PLANNING  DOC 6111 REV 1 2 2 2 2 4" xfId="25151" xr:uid="{00000000-0005-0000-0000-00002F620000}"/>
    <cellStyle name="0_PLANNING  DOC 6111 REV 1 2 2 2 3" xfId="25152" xr:uid="{00000000-0005-0000-0000-000030620000}"/>
    <cellStyle name="0_PLANNING  DOC 6111 REV 1 2 2 2 3 2" xfId="25153" xr:uid="{00000000-0005-0000-0000-000031620000}"/>
    <cellStyle name="0_PLANNING  DOC 6111 REV 1 2 2 2 3 2 2" xfId="25154" xr:uid="{00000000-0005-0000-0000-000032620000}"/>
    <cellStyle name="0_PLANNING  DOC 6111 REV 1 2 2 2 3 3" xfId="25155" xr:uid="{00000000-0005-0000-0000-000033620000}"/>
    <cellStyle name="0_PLANNING  DOC 6111 REV 1 2 2 2 3 3 2" xfId="25156" xr:uid="{00000000-0005-0000-0000-000034620000}"/>
    <cellStyle name="0_PLANNING  DOC 6111 REV 1 2 2 2 3 4" xfId="25157" xr:uid="{00000000-0005-0000-0000-000035620000}"/>
    <cellStyle name="0_PLANNING  DOC 6111 REV 1 2 2 2 4" xfId="25158" xr:uid="{00000000-0005-0000-0000-000036620000}"/>
    <cellStyle name="0_PLANNING  DOC 6111 REV 1 2 2 2 4 2" xfId="25159" xr:uid="{00000000-0005-0000-0000-000037620000}"/>
    <cellStyle name="0_PLANNING  DOC 6111 REV 1 2 2 2 5" xfId="25160" xr:uid="{00000000-0005-0000-0000-000038620000}"/>
    <cellStyle name="0_PLANNING  DOC 6111 REV 1 2 2 2 5 2" xfId="25161" xr:uid="{00000000-0005-0000-0000-000039620000}"/>
    <cellStyle name="0_PLANNING  DOC 6111 REV 1 2 2 2 6" xfId="25162" xr:uid="{00000000-0005-0000-0000-00003A620000}"/>
    <cellStyle name="0_PLANNING  DOC 6111 REV 1 2 2 2 7" xfId="25163" xr:uid="{00000000-0005-0000-0000-00003B620000}"/>
    <cellStyle name="0_PLANNING  DOC 6111 REV 1 2 2 2 8" xfId="25164" xr:uid="{00000000-0005-0000-0000-00003C620000}"/>
    <cellStyle name="0_PLANNING  DOC 6111 REV 1 2 2 2 9" xfId="25165" xr:uid="{00000000-0005-0000-0000-00003D620000}"/>
    <cellStyle name="0_PLANNING  DOC 6111 REV 1 2 2 3" xfId="25166" xr:uid="{00000000-0005-0000-0000-00003E620000}"/>
    <cellStyle name="0_PLANNING  DOC 6111 REV 1 2 2 3 2" xfId="25167" xr:uid="{00000000-0005-0000-0000-00003F620000}"/>
    <cellStyle name="0_PLANNING  DOC 6111 REV 1 2 2 3 2 2" xfId="25168" xr:uid="{00000000-0005-0000-0000-000040620000}"/>
    <cellStyle name="0_PLANNING  DOC 6111 REV 1 2 2 3 3" xfId="25169" xr:uid="{00000000-0005-0000-0000-000041620000}"/>
    <cellStyle name="0_PLANNING  DOC 6111 REV 1 2 2 3 3 2" xfId="25170" xr:uid="{00000000-0005-0000-0000-000042620000}"/>
    <cellStyle name="0_PLANNING  DOC 6111 REV 1 2 2 3 4" xfId="25171" xr:uid="{00000000-0005-0000-0000-000043620000}"/>
    <cellStyle name="0_PLANNING  DOC 6111 REV 1 2 2 4" xfId="25172" xr:uid="{00000000-0005-0000-0000-000044620000}"/>
    <cellStyle name="0_PLANNING  DOC 6111 REV 1 2 2 4 2" xfId="25173" xr:uid="{00000000-0005-0000-0000-000045620000}"/>
    <cellStyle name="0_PLANNING  DOC 6111 REV 1 2 2 4 2 2" xfId="25174" xr:uid="{00000000-0005-0000-0000-000046620000}"/>
    <cellStyle name="0_PLANNING  DOC 6111 REV 1 2 2 4 3" xfId="25175" xr:uid="{00000000-0005-0000-0000-000047620000}"/>
    <cellStyle name="0_PLANNING  DOC 6111 REV 1 2 2 4 3 2" xfId="25176" xr:uid="{00000000-0005-0000-0000-000048620000}"/>
    <cellStyle name="0_PLANNING  DOC 6111 REV 1 2 2 4 4" xfId="25177" xr:uid="{00000000-0005-0000-0000-000049620000}"/>
    <cellStyle name="0_PLANNING  DOC 6111 REV 1 2 2 5" xfId="25178" xr:uid="{00000000-0005-0000-0000-00004A620000}"/>
    <cellStyle name="0_PLANNING  DOC 6111 REV 1 2 2 5 2" xfId="25179" xr:uid="{00000000-0005-0000-0000-00004B620000}"/>
    <cellStyle name="0_PLANNING  DOC 6111 REV 1 2 2 5 2 2" xfId="25180" xr:uid="{00000000-0005-0000-0000-00004C620000}"/>
    <cellStyle name="0_PLANNING  DOC 6111 REV 1 2 2 5 3" xfId="25181" xr:uid="{00000000-0005-0000-0000-00004D620000}"/>
    <cellStyle name="0_PLANNING  DOC 6111 REV 1 2 2 5 3 2" xfId="25182" xr:uid="{00000000-0005-0000-0000-00004E620000}"/>
    <cellStyle name="0_PLANNING  DOC 6111 REV 1 2 2 5 4" xfId="25183" xr:uid="{00000000-0005-0000-0000-00004F620000}"/>
    <cellStyle name="0_PLANNING  DOC 6111 REV 1 2 2 6" xfId="25184" xr:uid="{00000000-0005-0000-0000-000050620000}"/>
    <cellStyle name="0_PLANNING  DOC 6111 REV 1 2 2 6 2" xfId="25185" xr:uid="{00000000-0005-0000-0000-000051620000}"/>
    <cellStyle name="0_PLANNING  DOC 6111 REV 1 2 2 7" xfId="25186" xr:uid="{00000000-0005-0000-0000-000052620000}"/>
    <cellStyle name="0_PLANNING  DOC 6111 REV 1 2 2 7 2" xfId="25187" xr:uid="{00000000-0005-0000-0000-000053620000}"/>
    <cellStyle name="0_PLANNING  DOC 6111 REV 1 2 2 8" xfId="25188" xr:uid="{00000000-0005-0000-0000-000054620000}"/>
    <cellStyle name="0_PLANNING  DOC 6111 REV 1 2 2 9" xfId="25189" xr:uid="{00000000-0005-0000-0000-000055620000}"/>
    <cellStyle name="0_PLANNING  DOC 6111 REV 1 2 3" xfId="25190" xr:uid="{00000000-0005-0000-0000-000056620000}"/>
    <cellStyle name="0_PLANNING  DOC 6111 REV 1 2 3 10" xfId="25191" xr:uid="{00000000-0005-0000-0000-000057620000}"/>
    <cellStyle name="0_PLANNING  DOC 6111 REV 1 2 3 11" xfId="25192" xr:uid="{00000000-0005-0000-0000-000058620000}"/>
    <cellStyle name="0_PLANNING  DOC 6111 REV 1 2 3 12" xfId="25193" xr:uid="{00000000-0005-0000-0000-000059620000}"/>
    <cellStyle name="0_PLANNING  DOC 6111 REV 1 2 3 2" xfId="25194" xr:uid="{00000000-0005-0000-0000-00005A620000}"/>
    <cellStyle name="0_PLANNING  DOC 6111 REV 1 2 3 2 2" xfId="25195" xr:uid="{00000000-0005-0000-0000-00005B620000}"/>
    <cellStyle name="0_PLANNING  DOC 6111 REV 1 2 3 2 2 2" xfId="25196" xr:uid="{00000000-0005-0000-0000-00005C620000}"/>
    <cellStyle name="0_PLANNING  DOC 6111 REV 1 2 3 2 2 2 2" xfId="25197" xr:uid="{00000000-0005-0000-0000-00005D620000}"/>
    <cellStyle name="0_PLANNING  DOC 6111 REV 1 2 3 2 2 3" xfId="25198" xr:uid="{00000000-0005-0000-0000-00005E620000}"/>
    <cellStyle name="0_PLANNING  DOC 6111 REV 1 2 3 2 2 3 2" xfId="25199" xr:uid="{00000000-0005-0000-0000-00005F620000}"/>
    <cellStyle name="0_PLANNING  DOC 6111 REV 1 2 3 2 2 4" xfId="25200" xr:uid="{00000000-0005-0000-0000-000060620000}"/>
    <cellStyle name="0_PLANNING  DOC 6111 REV 1 2 3 2 3" xfId="25201" xr:uid="{00000000-0005-0000-0000-000061620000}"/>
    <cellStyle name="0_PLANNING  DOC 6111 REV 1 2 3 2 3 2" xfId="25202" xr:uid="{00000000-0005-0000-0000-000062620000}"/>
    <cellStyle name="0_PLANNING  DOC 6111 REV 1 2 3 2 3 2 2" xfId="25203" xr:uid="{00000000-0005-0000-0000-000063620000}"/>
    <cellStyle name="0_PLANNING  DOC 6111 REV 1 2 3 2 3 3" xfId="25204" xr:uid="{00000000-0005-0000-0000-000064620000}"/>
    <cellStyle name="0_PLANNING  DOC 6111 REV 1 2 3 2 3 3 2" xfId="25205" xr:uid="{00000000-0005-0000-0000-000065620000}"/>
    <cellStyle name="0_PLANNING  DOC 6111 REV 1 2 3 2 3 4" xfId="25206" xr:uid="{00000000-0005-0000-0000-000066620000}"/>
    <cellStyle name="0_PLANNING  DOC 6111 REV 1 2 3 2 4" xfId="25207" xr:uid="{00000000-0005-0000-0000-000067620000}"/>
    <cellStyle name="0_PLANNING  DOC 6111 REV 1 2 3 2 4 2" xfId="25208" xr:uid="{00000000-0005-0000-0000-000068620000}"/>
    <cellStyle name="0_PLANNING  DOC 6111 REV 1 2 3 2 5" xfId="25209" xr:uid="{00000000-0005-0000-0000-000069620000}"/>
    <cellStyle name="0_PLANNING  DOC 6111 REV 1 2 3 2 5 2" xfId="25210" xr:uid="{00000000-0005-0000-0000-00006A620000}"/>
    <cellStyle name="0_PLANNING  DOC 6111 REV 1 2 3 2 6" xfId="25211" xr:uid="{00000000-0005-0000-0000-00006B620000}"/>
    <cellStyle name="0_PLANNING  DOC 6111 REV 1 2 3 2 7" xfId="25212" xr:uid="{00000000-0005-0000-0000-00006C620000}"/>
    <cellStyle name="0_PLANNING  DOC 6111 REV 1 2 3 3" xfId="25213" xr:uid="{00000000-0005-0000-0000-00006D620000}"/>
    <cellStyle name="0_PLANNING  DOC 6111 REV 1 2 3 3 2" xfId="25214" xr:uid="{00000000-0005-0000-0000-00006E620000}"/>
    <cellStyle name="0_PLANNING  DOC 6111 REV 1 2 3 3 2 2" xfId="25215" xr:uid="{00000000-0005-0000-0000-00006F620000}"/>
    <cellStyle name="0_PLANNING  DOC 6111 REV 1 2 3 3 3" xfId="25216" xr:uid="{00000000-0005-0000-0000-000070620000}"/>
    <cellStyle name="0_PLANNING  DOC 6111 REV 1 2 3 3 3 2" xfId="25217" xr:uid="{00000000-0005-0000-0000-000071620000}"/>
    <cellStyle name="0_PLANNING  DOC 6111 REV 1 2 3 3 4" xfId="25218" xr:uid="{00000000-0005-0000-0000-000072620000}"/>
    <cellStyle name="0_PLANNING  DOC 6111 REV 1 2 3 4" xfId="25219" xr:uid="{00000000-0005-0000-0000-000073620000}"/>
    <cellStyle name="0_PLANNING  DOC 6111 REV 1 2 3 4 2" xfId="25220" xr:uid="{00000000-0005-0000-0000-000074620000}"/>
    <cellStyle name="0_PLANNING  DOC 6111 REV 1 2 3 4 2 2" xfId="25221" xr:uid="{00000000-0005-0000-0000-000075620000}"/>
    <cellStyle name="0_PLANNING  DOC 6111 REV 1 2 3 4 3" xfId="25222" xr:uid="{00000000-0005-0000-0000-000076620000}"/>
    <cellStyle name="0_PLANNING  DOC 6111 REV 1 2 3 4 3 2" xfId="25223" xr:uid="{00000000-0005-0000-0000-000077620000}"/>
    <cellStyle name="0_PLANNING  DOC 6111 REV 1 2 3 4 4" xfId="25224" xr:uid="{00000000-0005-0000-0000-000078620000}"/>
    <cellStyle name="0_PLANNING  DOC 6111 REV 1 2 3 5" xfId="25225" xr:uid="{00000000-0005-0000-0000-000079620000}"/>
    <cellStyle name="0_PLANNING  DOC 6111 REV 1 2 3 5 2" xfId="25226" xr:uid="{00000000-0005-0000-0000-00007A620000}"/>
    <cellStyle name="0_PLANNING  DOC 6111 REV 1 2 3 5 2 2" xfId="25227" xr:uid="{00000000-0005-0000-0000-00007B620000}"/>
    <cellStyle name="0_PLANNING  DOC 6111 REV 1 2 3 5 3" xfId="25228" xr:uid="{00000000-0005-0000-0000-00007C620000}"/>
    <cellStyle name="0_PLANNING  DOC 6111 REV 1 2 3 5 3 2" xfId="25229" xr:uid="{00000000-0005-0000-0000-00007D620000}"/>
    <cellStyle name="0_PLANNING  DOC 6111 REV 1 2 3 5 4" xfId="25230" xr:uid="{00000000-0005-0000-0000-00007E620000}"/>
    <cellStyle name="0_PLANNING  DOC 6111 REV 1 2 3 6" xfId="25231" xr:uid="{00000000-0005-0000-0000-00007F620000}"/>
    <cellStyle name="0_PLANNING  DOC 6111 REV 1 2 3 6 2" xfId="25232" xr:uid="{00000000-0005-0000-0000-000080620000}"/>
    <cellStyle name="0_PLANNING  DOC 6111 REV 1 2 3 7" xfId="25233" xr:uid="{00000000-0005-0000-0000-000081620000}"/>
    <cellStyle name="0_PLANNING  DOC 6111 REV 1 2 3 7 2" xfId="25234" xr:uid="{00000000-0005-0000-0000-000082620000}"/>
    <cellStyle name="0_PLANNING  DOC 6111 REV 1 2 3 8" xfId="25235" xr:uid="{00000000-0005-0000-0000-000083620000}"/>
    <cellStyle name="0_PLANNING  DOC 6111 REV 1 2 3 9" xfId="25236" xr:uid="{00000000-0005-0000-0000-000084620000}"/>
    <cellStyle name="0_PLANNING  DOC 6111 REV 1 2 4" xfId="25237" xr:uid="{00000000-0005-0000-0000-000085620000}"/>
    <cellStyle name="0_PLANNING  DOC 6111 REV 1 2 4 2" xfId="25238" xr:uid="{00000000-0005-0000-0000-000086620000}"/>
    <cellStyle name="0_PLANNING  DOC 6111 REV 1 2 4 2 2" xfId="25239" xr:uid="{00000000-0005-0000-0000-000087620000}"/>
    <cellStyle name="0_PLANNING  DOC 6111 REV 1 2 4 2 2 2" xfId="25240" xr:uid="{00000000-0005-0000-0000-000088620000}"/>
    <cellStyle name="0_PLANNING  DOC 6111 REV 1 2 4 2 2 2 2" xfId="25241" xr:uid="{00000000-0005-0000-0000-000089620000}"/>
    <cellStyle name="0_PLANNING  DOC 6111 REV 1 2 4 2 2 3" xfId="25242" xr:uid="{00000000-0005-0000-0000-00008A620000}"/>
    <cellStyle name="0_PLANNING  DOC 6111 REV 1 2 4 2 2 3 2" xfId="25243" xr:uid="{00000000-0005-0000-0000-00008B620000}"/>
    <cellStyle name="0_PLANNING  DOC 6111 REV 1 2 4 2 2 4" xfId="25244" xr:uid="{00000000-0005-0000-0000-00008C620000}"/>
    <cellStyle name="0_PLANNING  DOC 6111 REV 1 2 4 2 3" xfId="25245" xr:uid="{00000000-0005-0000-0000-00008D620000}"/>
    <cellStyle name="0_PLANNING  DOC 6111 REV 1 2 4 2 3 2" xfId="25246" xr:uid="{00000000-0005-0000-0000-00008E620000}"/>
    <cellStyle name="0_PLANNING  DOC 6111 REV 1 2 4 2 3 2 2" xfId="25247" xr:uid="{00000000-0005-0000-0000-00008F620000}"/>
    <cellStyle name="0_PLANNING  DOC 6111 REV 1 2 4 2 3 3" xfId="25248" xr:uid="{00000000-0005-0000-0000-000090620000}"/>
    <cellStyle name="0_PLANNING  DOC 6111 REV 1 2 4 2 3 3 2" xfId="25249" xr:uid="{00000000-0005-0000-0000-000091620000}"/>
    <cellStyle name="0_PLANNING  DOC 6111 REV 1 2 4 2 3 4" xfId="25250" xr:uid="{00000000-0005-0000-0000-000092620000}"/>
    <cellStyle name="0_PLANNING  DOC 6111 REV 1 2 4 2 4" xfId="25251" xr:uid="{00000000-0005-0000-0000-000093620000}"/>
    <cellStyle name="0_PLANNING  DOC 6111 REV 1 2 4 2 4 2" xfId="25252" xr:uid="{00000000-0005-0000-0000-000094620000}"/>
    <cellStyle name="0_PLANNING  DOC 6111 REV 1 2 4 2 5" xfId="25253" xr:uid="{00000000-0005-0000-0000-000095620000}"/>
    <cellStyle name="0_PLANNING  DOC 6111 REV 1 2 4 2 5 2" xfId="25254" xr:uid="{00000000-0005-0000-0000-000096620000}"/>
    <cellStyle name="0_PLANNING  DOC 6111 REV 1 2 4 2 6" xfId="25255" xr:uid="{00000000-0005-0000-0000-000097620000}"/>
    <cellStyle name="0_PLANNING  DOC 6111 REV 1 2 4 3" xfId="25256" xr:uid="{00000000-0005-0000-0000-000098620000}"/>
    <cellStyle name="0_PLANNING  DOC 6111 REV 1 2 4 3 2" xfId="25257" xr:uid="{00000000-0005-0000-0000-000099620000}"/>
    <cellStyle name="0_PLANNING  DOC 6111 REV 1 2 4 3 2 2" xfId="25258" xr:uid="{00000000-0005-0000-0000-00009A620000}"/>
    <cellStyle name="0_PLANNING  DOC 6111 REV 1 2 4 3 3" xfId="25259" xr:uid="{00000000-0005-0000-0000-00009B620000}"/>
    <cellStyle name="0_PLANNING  DOC 6111 REV 1 2 4 3 3 2" xfId="25260" xr:uid="{00000000-0005-0000-0000-00009C620000}"/>
    <cellStyle name="0_PLANNING  DOC 6111 REV 1 2 4 3 4" xfId="25261" xr:uid="{00000000-0005-0000-0000-00009D620000}"/>
    <cellStyle name="0_PLANNING  DOC 6111 REV 1 2 4 4" xfId="25262" xr:uid="{00000000-0005-0000-0000-00009E620000}"/>
    <cellStyle name="0_PLANNING  DOC 6111 REV 1 2 4 4 2" xfId="25263" xr:uid="{00000000-0005-0000-0000-00009F620000}"/>
    <cellStyle name="0_PLANNING  DOC 6111 REV 1 2 4 4 2 2" xfId="25264" xr:uid="{00000000-0005-0000-0000-0000A0620000}"/>
    <cellStyle name="0_PLANNING  DOC 6111 REV 1 2 4 4 3" xfId="25265" xr:uid="{00000000-0005-0000-0000-0000A1620000}"/>
    <cellStyle name="0_PLANNING  DOC 6111 REV 1 2 4 4 3 2" xfId="25266" xr:uid="{00000000-0005-0000-0000-0000A2620000}"/>
    <cellStyle name="0_PLANNING  DOC 6111 REV 1 2 4 4 4" xfId="25267" xr:uid="{00000000-0005-0000-0000-0000A3620000}"/>
    <cellStyle name="0_PLANNING  DOC 6111 REV 1 2 4 5" xfId="25268" xr:uid="{00000000-0005-0000-0000-0000A4620000}"/>
    <cellStyle name="0_PLANNING  DOC 6111 REV 1 2 4 5 2" xfId="25269" xr:uid="{00000000-0005-0000-0000-0000A5620000}"/>
    <cellStyle name="0_PLANNING  DOC 6111 REV 1 2 4 5 2 2" xfId="25270" xr:uid="{00000000-0005-0000-0000-0000A6620000}"/>
    <cellStyle name="0_PLANNING  DOC 6111 REV 1 2 4 5 3" xfId="25271" xr:uid="{00000000-0005-0000-0000-0000A7620000}"/>
    <cellStyle name="0_PLANNING  DOC 6111 REV 1 2 4 5 3 2" xfId="25272" xr:uid="{00000000-0005-0000-0000-0000A8620000}"/>
    <cellStyle name="0_PLANNING  DOC 6111 REV 1 2 4 5 4" xfId="25273" xr:uid="{00000000-0005-0000-0000-0000A9620000}"/>
    <cellStyle name="0_PLANNING  DOC 6111 REV 1 2 4 6" xfId="25274" xr:uid="{00000000-0005-0000-0000-0000AA620000}"/>
    <cellStyle name="0_PLANNING  DOC 6111 REV 1 2 4 6 2" xfId="25275" xr:uid="{00000000-0005-0000-0000-0000AB620000}"/>
    <cellStyle name="0_PLANNING  DOC 6111 REV 1 2 4 7" xfId="25276" xr:uid="{00000000-0005-0000-0000-0000AC620000}"/>
    <cellStyle name="0_PLANNING  DOC 6111 REV 1 2 4 7 2" xfId="25277" xr:uid="{00000000-0005-0000-0000-0000AD620000}"/>
    <cellStyle name="0_PLANNING  DOC 6111 REV 1 2 4 8" xfId="25278" xr:uid="{00000000-0005-0000-0000-0000AE620000}"/>
    <cellStyle name="0_PLANNING  DOC 6111 REV 1 2 4 9" xfId="25279" xr:uid="{00000000-0005-0000-0000-0000AF620000}"/>
    <cellStyle name="0_PLANNING  DOC 6111 REV 1 2 5" xfId="25280" xr:uid="{00000000-0005-0000-0000-0000B0620000}"/>
    <cellStyle name="0_PLANNING  DOC 6111 REV 1 2 5 2" xfId="25281" xr:uid="{00000000-0005-0000-0000-0000B1620000}"/>
    <cellStyle name="0_PLANNING  DOC 6111 REV 1 2 5 2 2" xfId="25282" xr:uid="{00000000-0005-0000-0000-0000B2620000}"/>
    <cellStyle name="0_PLANNING  DOC 6111 REV 1 2 5 2 2 2" xfId="25283" xr:uid="{00000000-0005-0000-0000-0000B3620000}"/>
    <cellStyle name="0_PLANNING  DOC 6111 REV 1 2 5 2 2 2 2" xfId="25284" xr:uid="{00000000-0005-0000-0000-0000B4620000}"/>
    <cellStyle name="0_PLANNING  DOC 6111 REV 1 2 5 2 2 3" xfId="25285" xr:uid="{00000000-0005-0000-0000-0000B5620000}"/>
    <cellStyle name="0_PLANNING  DOC 6111 REV 1 2 5 2 2 3 2" xfId="25286" xr:uid="{00000000-0005-0000-0000-0000B6620000}"/>
    <cellStyle name="0_PLANNING  DOC 6111 REV 1 2 5 2 2 4" xfId="25287" xr:uid="{00000000-0005-0000-0000-0000B7620000}"/>
    <cellStyle name="0_PLANNING  DOC 6111 REV 1 2 5 2 3" xfId="25288" xr:uid="{00000000-0005-0000-0000-0000B8620000}"/>
    <cellStyle name="0_PLANNING  DOC 6111 REV 1 2 5 2 3 2" xfId="25289" xr:uid="{00000000-0005-0000-0000-0000B9620000}"/>
    <cellStyle name="0_PLANNING  DOC 6111 REV 1 2 5 2 3 2 2" xfId="25290" xr:uid="{00000000-0005-0000-0000-0000BA620000}"/>
    <cellStyle name="0_PLANNING  DOC 6111 REV 1 2 5 2 3 3" xfId="25291" xr:uid="{00000000-0005-0000-0000-0000BB620000}"/>
    <cellStyle name="0_PLANNING  DOC 6111 REV 1 2 5 2 3 3 2" xfId="25292" xr:uid="{00000000-0005-0000-0000-0000BC620000}"/>
    <cellStyle name="0_PLANNING  DOC 6111 REV 1 2 5 2 3 4" xfId="25293" xr:uid="{00000000-0005-0000-0000-0000BD620000}"/>
    <cellStyle name="0_PLANNING  DOC 6111 REV 1 2 5 2 4" xfId="25294" xr:uid="{00000000-0005-0000-0000-0000BE620000}"/>
    <cellStyle name="0_PLANNING  DOC 6111 REV 1 2 5 2 4 2" xfId="25295" xr:uid="{00000000-0005-0000-0000-0000BF620000}"/>
    <cellStyle name="0_PLANNING  DOC 6111 REV 1 2 5 2 5" xfId="25296" xr:uid="{00000000-0005-0000-0000-0000C0620000}"/>
    <cellStyle name="0_PLANNING  DOC 6111 REV 1 2 5 2 5 2" xfId="25297" xr:uid="{00000000-0005-0000-0000-0000C1620000}"/>
    <cellStyle name="0_PLANNING  DOC 6111 REV 1 2 5 2 6" xfId="25298" xr:uid="{00000000-0005-0000-0000-0000C2620000}"/>
    <cellStyle name="0_PLANNING  DOC 6111 REV 1 2 5 3" xfId="25299" xr:uid="{00000000-0005-0000-0000-0000C3620000}"/>
    <cellStyle name="0_PLANNING  DOC 6111 REV 1 2 5 3 2" xfId="25300" xr:uid="{00000000-0005-0000-0000-0000C4620000}"/>
    <cellStyle name="0_PLANNING  DOC 6111 REV 1 2 5 3 2 2" xfId="25301" xr:uid="{00000000-0005-0000-0000-0000C5620000}"/>
    <cellStyle name="0_PLANNING  DOC 6111 REV 1 2 5 3 3" xfId="25302" xr:uid="{00000000-0005-0000-0000-0000C6620000}"/>
    <cellStyle name="0_PLANNING  DOC 6111 REV 1 2 5 3 3 2" xfId="25303" xr:uid="{00000000-0005-0000-0000-0000C7620000}"/>
    <cellStyle name="0_PLANNING  DOC 6111 REV 1 2 5 3 4" xfId="25304" xr:uid="{00000000-0005-0000-0000-0000C8620000}"/>
    <cellStyle name="0_PLANNING  DOC 6111 REV 1 2 5 4" xfId="25305" xr:uid="{00000000-0005-0000-0000-0000C9620000}"/>
    <cellStyle name="0_PLANNING  DOC 6111 REV 1 2 5 4 2" xfId="25306" xr:uid="{00000000-0005-0000-0000-0000CA620000}"/>
    <cellStyle name="0_PLANNING  DOC 6111 REV 1 2 5 4 2 2" xfId="25307" xr:uid="{00000000-0005-0000-0000-0000CB620000}"/>
    <cellStyle name="0_PLANNING  DOC 6111 REV 1 2 5 4 3" xfId="25308" xr:uid="{00000000-0005-0000-0000-0000CC620000}"/>
    <cellStyle name="0_PLANNING  DOC 6111 REV 1 2 5 4 3 2" xfId="25309" xr:uid="{00000000-0005-0000-0000-0000CD620000}"/>
    <cellStyle name="0_PLANNING  DOC 6111 REV 1 2 5 4 4" xfId="25310" xr:uid="{00000000-0005-0000-0000-0000CE620000}"/>
    <cellStyle name="0_PLANNING  DOC 6111 REV 1 2 5 5" xfId="25311" xr:uid="{00000000-0005-0000-0000-0000CF620000}"/>
    <cellStyle name="0_PLANNING  DOC 6111 REV 1 2 5 5 2" xfId="25312" xr:uid="{00000000-0005-0000-0000-0000D0620000}"/>
    <cellStyle name="0_PLANNING  DOC 6111 REV 1 2 5 5 2 2" xfId="25313" xr:uid="{00000000-0005-0000-0000-0000D1620000}"/>
    <cellStyle name="0_PLANNING  DOC 6111 REV 1 2 5 5 3" xfId="25314" xr:uid="{00000000-0005-0000-0000-0000D2620000}"/>
    <cellStyle name="0_PLANNING  DOC 6111 REV 1 2 5 5 3 2" xfId="25315" xr:uid="{00000000-0005-0000-0000-0000D3620000}"/>
    <cellStyle name="0_PLANNING  DOC 6111 REV 1 2 5 5 4" xfId="25316" xr:uid="{00000000-0005-0000-0000-0000D4620000}"/>
    <cellStyle name="0_PLANNING  DOC 6111 REV 1 2 5 6" xfId="25317" xr:uid="{00000000-0005-0000-0000-0000D5620000}"/>
    <cellStyle name="0_PLANNING  DOC 6111 REV 1 2 5 6 2" xfId="25318" xr:uid="{00000000-0005-0000-0000-0000D6620000}"/>
    <cellStyle name="0_PLANNING  DOC 6111 REV 1 2 5 7" xfId="25319" xr:uid="{00000000-0005-0000-0000-0000D7620000}"/>
    <cellStyle name="0_PLANNING  DOC 6111 REV 1 2 5 7 2" xfId="25320" xr:uid="{00000000-0005-0000-0000-0000D8620000}"/>
    <cellStyle name="0_PLANNING  DOC 6111 REV 1 2 5 8" xfId="25321" xr:uid="{00000000-0005-0000-0000-0000D9620000}"/>
    <cellStyle name="0_PLANNING  DOC 6111 REV 1 2 5 9" xfId="25322" xr:uid="{00000000-0005-0000-0000-0000DA620000}"/>
    <cellStyle name="0_PLANNING  DOC 6111 REV 1 2 6" xfId="25323" xr:uid="{00000000-0005-0000-0000-0000DB620000}"/>
    <cellStyle name="0_PLANNING  DOC 6111 REV 1 2 6 2" xfId="25324" xr:uid="{00000000-0005-0000-0000-0000DC620000}"/>
    <cellStyle name="0_PLANNING  DOC 6111 REV 1 2 6 2 2" xfId="25325" xr:uid="{00000000-0005-0000-0000-0000DD620000}"/>
    <cellStyle name="0_PLANNING  DOC 6111 REV 1 2 6 2 2 2" xfId="25326" xr:uid="{00000000-0005-0000-0000-0000DE620000}"/>
    <cellStyle name="0_PLANNING  DOC 6111 REV 1 2 6 2 2 2 2" xfId="25327" xr:uid="{00000000-0005-0000-0000-0000DF620000}"/>
    <cellStyle name="0_PLANNING  DOC 6111 REV 1 2 6 2 2 3" xfId="25328" xr:uid="{00000000-0005-0000-0000-0000E0620000}"/>
    <cellStyle name="0_PLANNING  DOC 6111 REV 1 2 6 2 2 3 2" xfId="25329" xr:uid="{00000000-0005-0000-0000-0000E1620000}"/>
    <cellStyle name="0_PLANNING  DOC 6111 REV 1 2 6 2 2 4" xfId="25330" xr:uid="{00000000-0005-0000-0000-0000E2620000}"/>
    <cellStyle name="0_PLANNING  DOC 6111 REV 1 2 6 2 3" xfId="25331" xr:uid="{00000000-0005-0000-0000-0000E3620000}"/>
    <cellStyle name="0_PLANNING  DOC 6111 REV 1 2 6 2 3 2" xfId="25332" xr:uid="{00000000-0005-0000-0000-0000E4620000}"/>
    <cellStyle name="0_PLANNING  DOC 6111 REV 1 2 6 2 3 2 2" xfId="25333" xr:uid="{00000000-0005-0000-0000-0000E5620000}"/>
    <cellStyle name="0_PLANNING  DOC 6111 REV 1 2 6 2 3 3" xfId="25334" xr:uid="{00000000-0005-0000-0000-0000E6620000}"/>
    <cellStyle name="0_PLANNING  DOC 6111 REV 1 2 6 2 3 3 2" xfId="25335" xr:uid="{00000000-0005-0000-0000-0000E7620000}"/>
    <cellStyle name="0_PLANNING  DOC 6111 REV 1 2 6 2 3 4" xfId="25336" xr:uid="{00000000-0005-0000-0000-0000E8620000}"/>
    <cellStyle name="0_PLANNING  DOC 6111 REV 1 2 6 2 4" xfId="25337" xr:uid="{00000000-0005-0000-0000-0000E9620000}"/>
    <cellStyle name="0_PLANNING  DOC 6111 REV 1 2 6 2 4 2" xfId="25338" xr:uid="{00000000-0005-0000-0000-0000EA620000}"/>
    <cellStyle name="0_PLANNING  DOC 6111 REV 1 2 6 2 5" xfId="25339" xr:uid="{00000000-0005-0000-0000-0000EB620000}"/>
    <cellStyle name="0_PLANNING  DOC 6111 REV 1 2 6 2 5 2" xfId="25340" xr:uid="{00000000-0005-0000-0000-0000EC620000}"/>
    <cellStyle name="0_PLANNING  DOC 6111 REV 1 2 6 2 6" xfId="25341" xr:uid="{00000000-0005-0000-0000-0000ED620000}"/>
    <cellStyle name="0_PLANNING  DOC 6111 REV 1 2 6 3" xfId="25342" xr:uid="{00000000-0005-0000-0000-0000EE620000}"/>
    <cellStyle name="0_PLANNING  DOC 6111 REV 1 2 6 3 2" xfId="25343" xr:uid="{00000000-0005-0000-0000-0000EF620000}"/>
    <cellStyle name="0_PLANNING  DOC 6111 REV 1 2 6 3 2 2" xfId="25344" xr:uid="{00000000-0005-0000-0000-0000F0620000}"/>
    <cellStyle name="0_PLANNING  DOC 6111 REV 1 2 6 3 3" xfId="25345" xr:uid="{00000000-0005-0000-0000-0000F1620000}"/>
    <cellStyle name="0_PLANNING  DOC 6111 REV 1 2 6 3 3 2" xfId="25346" xr:uid="{00000000-0005-0000-0000-0000F2620000}"/>
    <cellStyle name="0_PLANNING  DOC 6111 REV 1 2 6 3 4" xfId="25347" xr:uid="{00000000-0005-0000-0000-0000F3620000}"/>
    <cellStyle name="0_PLANNING  DOC 6111 REV 1 2 6 4" xfId="25348" xr:uid="{00000000-0005-0000-0000-0000F4620000}"/>
    <cellStyle name="0_PLANNING  DOC 6111 REV 1 2 6 4 2" xfId="25349" xr:uid="{00000000-0005-0000-0000-0000F5620000}"/>
    <cellStyle name="0_PLANNING  DOC 6111 REV 1 2 6 4 2 2" xfId="25350" xr:uid="{00000000-0005-0000-0000-0000F6620000}"/>
    <cellStyle name="0_PLANNING  DOC 6111 REV 1 2 6 4 3" xfId="25351" xr:uid="{00000000-0005-0000-0000-0000F7620000}"/>
    <cellStyle name="0_PLANNING  DOC 6111 REV 1 2 6 4 3 2" xfId="25352" xr:uid="{00000000-0005-0000-0000-0000F8620000}"/>
    <cellStyle name="0_PLANNING  DOC 6111 REV 1 2 6 4 4" xfId="25353" xr:uid="{00000000-0005-0000-0000-0000F9620000}"/>
    <cellStyle name="0_PLANNING  DOC 6111 REV 1 2 6 5" xfId="25354" xr:uid="{00000000-0005-0000-0000-0000FA620000}"/>
    <cellStyle name="0_PLANNING  DOC 6111 REV 1 2 6 5 2" xfId="25355" xr:uid="{00000000-0005-0000-0000-0000FB620000}"/>
    <cellStyle name="0_PLANNING  DOC 6111 REV 1 2 6 5 2 2" xfId="25356" xr:uid="{00000000-0005-0000-0000-0000FC620000}"/>
    <cellStyle name="0_PLANNING  DOC 6111 REV 1 2 6 5 3" xfId="25357" xr:uid="{00000000-0005-0000-0000-0000FD620000}"/>
    <cellStyle name="0_PLANNING  DOC 6111 REV 1 2 6 5 3 2" xfId="25358" xr:uid="{00000000-0005-0000-0000-0000FE620000}"/>
    <cellStyle name="0_PLANNING  DOC 6111 REV 1 2 6 5 4" xfId="25359" xr:uid="{00000000-0005-0000-0000-0000FF620000}"/>
    <cellStyle name="0_PLANNING  DOC 6111 REV 1 2 6 6" xfId="25360" xr:uid="{00000000-0005-0000-0000-000000630000}"/>
    <cellStyle name="0_PLANNING  DOC 6111 REV 1 2 6 6 2" xfId="25361" xr:uid="{00000000-0005-0000-0000-000001630000}"/>
    <cellStyle name="0_PLANNING  DOC 6111 REV 1 2 6 7" xfId="25362" xr:uid="{00000000-0005-0000-0000-000002630000}"/>
    <cellStyle name="0_PLANNING  DOC 6111 REV 1 2 6 7 2" xfId="25363" xr:uid="{00000000-0005-0000-0000-000003630000}"/>
    <cellStyle name="0_PLANNING  DOC 6111 REV 1 2 6 8" xfId="25364" xr:uid="{00000000-0005-0000-0000-000004630000}"/>
    <cellStyle name="0_PLANNING  DOC 6111 REV 1 2 7" xfId="25365" xr:uid="{00000000-0005-0000-0000-000005630000}"/>
    <cellStyle name="0_PLANNING  DOC 6111 REV 1 2 7 2" xfId="25366" xr:uid="{00000000-0005-0000-0000-000006630000}"/>
    <cellStyle name="0_PLANNING  DOC 6111 REV 1 2 7 2 2" xfId="25367" xr:uid="{00000000-0005-0000-0000-000007630000}"/>
    <cellStyle name="0_PLANNING  DOC 6111 REV 1 2 7 2 2 2" xfId="25368" xr:uid="{00000000-0005-0000-0000-000008630000}"/>
    <cellStyle name="0_PLANNING  DOC 6111 REV 1 2 7 2 3" xfId="25369" xr:uid="{00000000-0005-0000-0000-000009630000}"/>
    <cellStyle name="0_PLANNING  DOC 6111 REV 1 2 7 2 3 2" xfId="25370" xr:uid="{00000000-0005-0000-0000-00000A630000}"/>
    <cellStyle name="0_PLANNING  DOC 6111 REV 1 2 7 2 4" xfId="25371" xr:uid="{00000000-0005-0000-0000-00000B630000}"/>
    <cellStyle name="0_PLANNING  DOC 6111 REV 1 2 7 3" xfId="25372" xr:uid="{00000000-0005-0000-0000-00000C630000}"/>
    <cellStyle name="0_PLANNING  DOC 6111 REV 1 2 7 3 2" xfId="25373" xr:uid="{00000000-0005-0000-0000-00000D630000}"/>
    <cellStyle name="0_PLANNING  DOC 6111 REV 1 2 7 3 2 2" xfId="25374" xr:uid="{00000000-0005-0000-0000-00000E630000}"/>
    <cellStyle name="0_PLANNING  DOC 6111 REV 1 2 7 3 3" xfId="25375" xr:uid="{00000000-0005-0000-0000-00000F630000}"/>
    <cellStyle name="0_PLANNING  DOC 6111 REV 1 2 7 3 3 2" xfId="25376" xr:uid="{00000000-0005-0000-0000-000010630000}"/>
    <cellStyle name="0_PLANNING  DOC 6111 REV 1 2 7 3 4" xfId="25377" xr:uid="{00000000-0005-0000-0000-000011630000}"/>
    <cellStyle name="0_PLANNING  DOC 6111 REV 1 2 7 4" xfId="25378" xr:uid="{00000000-0005-0000-0000-000012630000}"/>
    <cellStyle name="0_PLANNING  DOC 6111 REV 1 2 7 4 2" xfId="25379" xr:uid="{00000000-0005-0000-0000-000013630000}"/>
    <cellStyle name="0_PLANNING  DOC 6111 REV 1 2 7 5" xfId="25380" xr:uid="{00000000-0005-0000-0000-000014630000}"/>
    <cellStyle name="0_PLANNING  DOC 6111 REV 1 2 7 5 2" xfId="25381" xr:uid="{00000000-0005-0000-0000-000015630000}"/>
    <cellStyle name="0_PLANNING  DOC 6111 REV 1 2 7 6" xfId="25382" xr:uid="{00000000-0005-0000-0000-000016630000}"/>
    <cellStyle name="0_PLANNING  DOC 6111 REV 1 2 8" xfId="25383" xr:uid="{00000000-0005-0000-0000-000017630000}"/>
    <cellStyle name="0_PLANNING  DOC 6111 REV 1 2 8 2" xfId="25384" xr:uid="{00000000-0005-0000-0000-000018630000}"/>
    <cellStyle name="0_PLANNING  DOC 6111 REV 1 2 8 2 2" xfId="25385" xr:uid="{00000000-0005-0000-0000-000019630000}"/>
    <cellStyle name="0_PLANNING  DOC 6111 REV 1 2 8 3" xfId="25386" xr:uid="{00000000-0005-0000-0000-00001A630000}"/>
    <cellStyle name="0_PLANNING  DOC 6111 REV 1 2 8 3 2" xfId="25387" xr:uid="{00000000-0005-0000-0000-00001B630000}"/>
    <cellStyle name="0_PLANNING  DOC 6111 REV 1 2 8 4" xfId="25388" xr:uid="{00000000-0005-0000-0000-00001C630000}"/>
    <cellStyle name="0_PLANNING  DOC 6111 REV 1 2 9" xfId="25389" xr:uid="{00000000-0005-0000-0000-00001D630000}"/>
    <cellStyle name="0_PLANNING  DOC 6111 REV 1 2 9 2" xfId="25390" xr:uid="{00000000-0005-0000-0000-00001E630000}"/>
    <cellStyle name="0_PLANNING  DOC 6111 REV 1 2 9 2 2" xfId="25391" xr:uid="{00000000-0005-0000-0000-00001F630000}"/>
    <cellStyle name="0_PLANNING  DOC 6111 REV 1 2 9 3" xfId="25392" xr:uid="{00000000-0005-0000-0000-000020630000}"/>
    <cellStyle name="0_PLANNING  DOC 6111 REV 1 2 9 3 2" xfId="25393" xr:uid="{00000000-0005-0000-0000-000021630000}"/>
    <cellStyle name="0_PLANNING  DOC 6111 REV 1 2 9 4" xfId="25394" xr:uid="{00000000-0005-0000-0000-000022630000}"/>
    <cellStyle name="0_PLANNING  DOC 6111 REV 1 20" xfId="25395" xr:uid="{00000000-0005-0000-0000-000023630000}"/>
    <cellStyle name="0_PLANNING  DOC 6111 REV 1 21" xfId="25396" xr:uid="{00000000-0005-0000-0000-000024630000}"/>
    <cellStyle name="0_PLANNING  DOC 6111 REV 1 22" xfId="25397" xr:uid="{00000000-0005-0000-0000-000025630000}"/>
    <cellStyle name="0_PLANNING  DOC 6111 REV 1 23" xfId="25398" xr:uid="{00000000-0005-0000-0000-000026630000}"/>
    <cellStyle name="0_PLANNING  DOC 6111 REV 1 24" xfId="25399" xr:uid="{00000000-0005-0000-0000-000027630000}"/>
    <cellStyle name="0_PLANNING  DOC 6111 REV 1 25" xfId="25400" xr:uid="{00000000-0005-0000-0000-000028630000}"/>
    <cellStyle name="0_PLANNING  DOC 6111 REV 1 26" xfId="25401" xr:uid="{00000000-0005-0000-0000-000029630000}"/>
    <cellStyle name="0_PLANNING  DOC 6111 REV 1 27" xfId="25402" xr:uid="{00000000-0005-0000-0000-00002A630000}"/>
    <cellStyle name="0_PLANNING  DOC 6111 REV 1 28" xfId="25403" xr:uid="{00000000-0005-0000-0000-00002B630000}"/>
    <cellStyle name="0_PLANNING  DOC 6111 REV 1 29" xfId="25404" xr:uid="{00000000-0005-0000-0000-00002C630000}"/>
    <cellStyle name="0_PLANNING  DOC 6111 REV 1 3" xfId="25405" xr:uid="{00000000-0005-0000-0000-00002D630000}"/>
    <cellStyle name="0_PLANNING  DOC 6111 REV 1 3 10" xfId="25406" xr:uid="{00000000-0005-0000-0000-00002E630000}"/>
    <cellStyle name="0_PLANNING  DOC 6111 REV 1 3 10 2" xfId="25407" xr:uid="{00000000-0005-0000-0000-00002F630000}"/>
    <cellStyle name="0_PLANNING  DOC 6111 REV 1 3 10 2 2" xfId="25408" xr:uid="{00000000-0005-0000-0000-000030630000}"/>
    <cellStyle name="0_PLANNING  DOC 6111 REV 1 3 10 3" xfId="25409" xr:uid="{00000000-0005-0000-0000-000031630000}"/>
    <cellStyle name="0_PLANNING  DOC 6111 REV 1 3 10 3 2" xfId="25410" xr:uid="{00000000-0005-0000-0000-000032630000}"/>
    <cellStyle name="0_PLANNING  DOC 6111 REV 1 3 10 4" xfId="25411" xr:uid="{00000000-0005-0000-0000-000033630000}"/>
    <cellStyle name="0_PLANNING  DOC 6111 REV 1 3 11" xfId="25412" xr:uid="{00000000-0005-0000-0000-000034630000}"/>
    <cellStyle name="0_PLANNING  DOC 6111 REV 1 3 11 2" xfId="25413" xr:uid="{00000000-0005-0000-0000-000035630000}"/>
    <cellStyle name="0_PLANNING  DOC 6111 REV 1 3 12" xfId="25414" xr:uid="{00000000-0005-0000-0000-000036630000}"/>
    <cellStyle name="0_PLANNING  DOC 6111 REV 1 3 12 2" xfId="25415" xr:uid="{00000000-0005-0000-0000-000037630000}"/>
    <cellStyle name="0_PLANNING  DOC 6111 REV 1 3 13" xfId="25416" xr:uid="{00000000-0005-0000-0000-000038630000}"/>
    <cellStyle name="0_PLANNING  DOC 6111 REV 1 3 14" xfId="25417" xr:uid="{00000000-0005-0000-0000-000039630000}"/>
    <cellStyle name="0_PLANNING  DOC 6111 REV 1 3 2" xfId="25418" xr:uid="{00000000-0005-0000-0000-00003A630000}"/>
    <cellStyle name="0_PLANNING  DOC 6111 REV 1 3 2 10" xfId="25419" xr:uid="{00000000-0005-0000-0000-00003B630000}"/>
    <cellStyle name="0_PLANNING  DOC 6111 REV 1 3 2 11" xfId="25420" xr:uid="{00000000-0005-0000-0000-00003C630000}"/>
    <cellStyle name="0_PLANNING  DOC 6111 REV 1 3 2 12" xfId="25421" xr:uid="{00000000-0005-0000-0000-00003D630000}"/>
    <cellStyle name="0_PLANNING  DOC 6111 REV 1 3 2 2" xfId="25422" xr:uid="{00000000-0005-0000-0000-00003E630000}"/>
    <cellStyle name="0_PLANNING  DOC 6111 REV 1 3 2 2 2" xfId="25423" xr:uid="{00000000-0005-0000-0000-00003F630000}"/>
    <cellStyle name="0_PLANNING  DOC 6111 REV 1 3 2 2 2 2" xfId="25424" xr:uid="{00000000-0005-0000-0000-000040630000}"/>
    <cellStyle name="0_PLANNING  DOC 6111 REV 1 3 2 2 2 2 2" xfId="25425" xr:uid="{00000000-0005-0000-0000-000041630000}"/>
    <cellStyle name="0_PLANNING  DOC 6111 REV 1 3 2 2 2 3" xfId="25426" xr:uid="{00000000-0005-0000-0000-000042630000}"/>
    <cellStyle name="0_PLANNING  DOC 6111 REV 1 3 2 2 2 3 2" xfId="25427" xr:uid="{00000000-0005-0000-0000-000043630000}"/>
    <cellStyle name="0_PLANNING  DOC 6111 REV 1 3 2 2 2 4" xfId="25428" xr:uid="{00000000-0005-0000-0000-000044630000}"/>
    <cellStyle name="0_PLANNING  DOC 6111 REV 1 3 2 2 3" xfId="25429" xr:uid="{00000000-0005-0000-0000-000045630000}"/>
    <cellStyle name="0_PLANNING  DOC 6111 REV 1 3 2 2 3 2" xfId="25430" xr:uid="{00000000-0005-0000-0000-000046630000}"/>
    <cellStyle name="0_PLANNING  DOC 6111 REV 1 3 2 2 3 2 2" xfId="25431" xr:uid="{00000000-0005-0000-0000-000047630000}"/>
    <cellStyle name="0_PLANNING  DOC 6111 REV 1 3 2 2 3 3" xfId="25432" xr:uid="{00000000-0005-0000-0000-000048630000}"/>
    <cellStyle name="0_PLANNING  DOC 6111 REV 1 3 2 2 3 3 2" xfId="25433" xr:uid="{00000000-0005-0000-0000-000049630000}"/>
    <cellStyle name="0_PLANNING  DOC 6111 REV 1 3 2 2 3 4" xfId="25434" xr:uid="{00000000-0005-0000-0000-00004A630000}"/>
    <cellStyle name="0_PLANNING  DOC 6111 REV 1 3 2 2 4" xfId="25435" xr:uid="{00000000-0005-0000-0000-00004B630000}"/>
    <cellStyle name="0_PLANNING  DOC 6111 REV 1 3 2 2 4 2" xfId="25436" xr:uid="{00000000-0005-0000-0000-00004C630000}"/>
    <cellStyle name="0_PLANNING  DOC 6111 REV 1 3 2 2 5" xfId="25437" xr:uid="{00000000-0005-0000-0000-00004D630000}"/>
    <cellStyle name="0_PLANNING  DOC 6111 REV 1 3 2 2 5 2" xfId="25438" xr:uid="{00000000-0005-0000-0000-00004E630000}"/>
    <cellStyle name="0_PLANNING  DOC 6111 REV 1 3 2 2 6" xfId="25439" xr:uid="{00000000-0005-0000-0000-00004F630000}"/>
    <cellStyle name="0_PLANNING  DOC 6111 REV 1 3 2 3" xfId="25440" xr:uid="{00000000-0005-0000-0000-000050630000}"/>
    <cellStyle name="0_PLANNING  DOC 6111 REV 1 3 2 3 2" xfId="25441" xr:uid="{00000000-0005-0000-0000-000051630000}"/>
    <cellStyle name="0_PLANNING  DOC 6111 REV 1 3 2 3 2 2" xfId="25442" xr:uid="{00000000-0005-0000-0000-000052630000}"/>
    <cellStyle name="0_PLANNING  DOC 6111 REV 1 3 2 3 3" xfId="25443" xr:uid="{00000000-0005-0000-0000-000053630000}"/>
    <cellStyle name="0_PLANNING  DOC 6111 REV 1 3 2 3 3 2" xfId="25444" xr:uid="{00000000-0005-0000-0000-000054630000}"/>
    <cellStyle name="0_PLANNING  DOC 6111 REV 1 3 2 3 4" xfId="25445" xr:uid="{00000000-0005-0000-0000-000055630000}"/>
    <cellStyle name="0_PLANNING  DOC 6111 REV 1 3 2 4" xfId="25446" xr:uid="{00000000-0005-0000-0000-000056630000}"/>
    <cellStyle name="0_PLANNING  DOC 6111 REV 1 3 2 4 2" xfId="25447" xr:uid="{00000000-0005-0000-0000-000057630000}"/>
    <cellStyle name="0_PLANNING  DOC 6111 REV 1 3 2 4 2 2" xfId="25448" xr:uid="{00000000-0005-0000-0000-000058630000}"/>
    <cellStyle name="0_PLANNING  DOC 6111 REV 1 3 2 4 3" xfId="25449" xr:uid="{00000000-0005-0000-0000-000059630000}"/>
    <cellStyle name="0_PLANNING  DOC 6111 REV 1 3 2 4 3 2" xfId="25450" xr:uid="{00000000-0005-0000-0000-00005A630000}"/>
    <cellStyle name="0_PLANNING  DOC 6111 REV 1 3 2 4 4" xfId="25451" xr:uid="{00000000-0005-0000-0000-00005B630000}"/>
    <cellStyle name="0_PLANNING  DOC 6111 REV 1 3 2 5" xfId="25452" xr:uid="{00000000-0005-0000-0000-00005C630000}"/>
    <cellStyle name="0_PLANNING  DOC 6111 REV 1 3 2 5 2" xfId="25453" xr:uid="{00000000-0005-0000-0000-00005D630000}"/>
    <cellStyle name="0_PLANNING  DOC 6111 REV 1 3 2 5 2 2" xfId="25454" xr:uid="{00000000-0005-0000-0000-00005E630000}"/>
    <cellStyle name="0_PLANNING  DOC 6111 REV 1 3 2 5 3" xfId="25455" xr:uid="{00000000-0005-0000-0000-00005F630000}"/>
    <cellStyle name="0_PLANNING  DOC 6111 REV 1 3 2 5 3 2" xfId="25456" xr:uid="{00000000-0005-0000-0000-000060630000}"/>
    <cellStyle name="0_PLANNING  DOC 6111 REV 1 3 2 5 4" xfId="25457" xr:uid="{00000000-0005-0000-0000-000061630000}"/>
    <cellStyle name="0_PLANNING  DOC 6111 REV 1 3 2 6" xfId="25458" xr:uid="{00000000-0005-0000-0000-000062630000}"/>
    <cellStyle name="0_PLANNING  DOC 6111 REV 1 3 2 6 2" xfId="25459" xr:uid="{00000000-0005-0000-0000-000063630000}"/>
    <cellStyle name="0_PLANNING  DOC 6111 REV 1 3 2 7" xfId="25460" xr:uid="{00000000-0005-0000-0000-000064630000}"/>
    <cellStyle name="0_PLANNING  DOC 6111 REV 1 3 2 7 2" xfId="25461" xr:uid="{00000000-0005-0000-0000-000065630000}"/>
    <cellStyle name="0_PLANNING  DOC 6111 REV 1 3 2 8" xfId="25462" xr:uid="{00000000-0005-0000-0000-000066630000}"/>
    <cellStyle name="0_PLANNING  DOC 6111 REV 1 3 2 9" xfId="25463" xr:uid="{00000000-0005-0000-0000-000067630000}"/>
    <cellStyle name="0_PLANNING  DOC 6111 REV 1 3 3" xfId="25464" xr:uid="{00000000-0005-0000-0000-000068630000}"/>
    <cellStyle name="0_PLANNING  DOC 6111 REV 1 3 3 2" xfId="25465" xr:uid="{00000000-0005-0000-0000-000069630000}"/>
    <cellStyle name="0_PLANNING  DOC 6111 REV 1 3 3 2 2" xfId="25466" xr:uid="{00000000-0005-0000-0000-00006A630000}"/>
    <cellStyle name="0_PLANNING  DOC 6111 REV 1 3 3 2 2 2" xfId="25467" xr:uid="{00000000-0005-0000-0000-00006B630000}"/>
    <cellStyle name="0_PLANNING  DOC 6111 REV 1 3 3 2 2 2 2" xfId="25468" xr:uid="{00000000-0005-0000-0000-00006C630000}"/>
    <cellStyle name="0_PLANNING  DOC 6111 REV 1 3 3 2 2 3" xfId="25469" xr:uid="{00000000-0005-0000-0000-00006D630000}"/>
    <cellStyle name="0_PLANNING  DOC 6111 REV 1 3 3 2 2 3 2" xfId="25470" xr:uid="{00000000-0005-0000-0000-00006E630000}"/>
    <cellStyle name="0_PLANNING  DOC 6111 REV 1 3 3 2 2 4" xfId="25471" xr:uid="{00000000-0005-0000-0000-00006F630000}"/>
    <cellStyle name="0_PLANNING  DOC 6111 REV 1 3 3 2 3" xfId="25472" xr:uid="{00000000-0005-0000-0000-000070630000}"/>
    <cellStyle name="0_PLANNING  DOC 6111 REV 1 3 3 2 3 2" xfId="25473" xr:uid="{00000000-0005-0000-0000-000071630000}"/>
    <cellStyle name="0_PLANNING  DOC 6111 REV 1 3 3 2 3 2 2" xfId="25474" xr:uid="{00000000-0005-0000-0000-000072630000}"/>
    <cellStyle name="0_PLANNING  DOC 6111 REV 1 3 3 2 3 3" xfId="25475" xr:uid="{00000000-0005-0000-0000-000073630000}"/>
    <cellStyle name="0_PLANNING  DOC 6111 REV 1 3 3 2 3 3 2" xfId="25476" xr:uid="{00000000-0005-0000-0000-000074630000}"/>
    <cellStyle name="0_PLANNING  DOC 6111 REV 1 3 3 2 3 4" xfId="25477" xr:uid="{00000000-0005-0000-0000-000075630000}"/>
    <cellStyle name="0_PLANNING  DOC 6111 REV 1 3 3 2 4" xfId="25478" xr:uid="{00000000-0005-0000-0000-000076630000}"/>
    <cellStyle name="0_PLANNING  DOC 6111 REV 1 3 3 2 4 2" xfId="25479" xr:uid="{00000000-0005-0000-0000-000077630000}"/>
    <cellStyle name="0_PLANNING  DOC 6111 REV 1 3 3 2 5" xfId="25480" xr:uid="{00000000-0005-0000-0000-000078630000}"/>
    <cellStyle name="0_PLANNING  DOC 6111 REV 1 3 3 2 5 2" xfId="25481" xr:uid="{00000000-0005-0000-0000-000079630000}"/>
    <cellStyle name="0_PLANNING  DOC 6111 REV 1 3 3 2 6" xfId="25482" xr:uid="{00000000-0005-0000-0000-00007A630000}"/>
    <cellStyle name="0_PLANNING  DOC 6111 REV 1 3 3 3" xfId="25483" xr:uid="{00000000-0005-0000-0000-00007B630000}"/>
    <cellStyle name="0_PLANNING  DOC 6111 REV 1 3 3 3 2" xfId="25484" xr:uid="{00000000-0005-0000-0000-00007C630000}"/>
    <cellStyle name="0_PLANNING  DOC 6111 REV 1 3 3 3 2 2" xfId="25485" xr:uid="{00000000-0005-0000-0000-00007D630000}"/>
    <cellStyle name="0_PLANNING  DOC 6111 REV 1 3 3 3 3" xfId="25486" xr:uid="{00000000-0005-0000-0000-00007E630000}"/>
    <cellStyle name="0_PLANNING  DOC 6111 REV 1 3 3 3 3 2" xfId="25487" xr:uid="{00000000-0005-0000-0000-00007F630000}"/>
    <cellStyle name="0_PLANNING  DOC 6111 REV 1 3 3 3 4" xfId="25488" xr:uid="{00000000-0005-0000-0000-000080630000}"/>
    <cellStyle name="0_PLANNING  DOC 6111 REV 1 3 3 4" xfId="25489" xr:uid="{00000000-0005-0000-0000-000081630000}"/>
    <cellStyle name="0_PLANNING  DOC 6111 REV 1 3 3 4 2" xfId="25490" xr:uid="{00000000-0005-0000-0000-000082630000}"/>
    <cellStyle name="0_PLANNING  DOC 6111 REV 1 3 3 4 2 2" xfId="25491" xr:uid="{00000000-0005-0000-0000-000083630000}"/>
    <cellStyle name="0_PLANNING  DOC 6111 REV 1 3 3 4 3" xfId="25492" xr:uid="{00000000-0005-0000-0000-000084630000}"/>
    <cellStyle name="0_PLANNING  DOC 6111 REV 1 3 3 4 3 2" xfId="25493" xr:uid="{00000000-0005-0000-0000-000085630000}"/>
    <cellStyle name="0_PLANNING  DOC 6111 REV 1 3 3 4 4" xfId="25494" xr:uid="{00000000-0005-0000-0000-000086630000}"/>
    <cellStyle name="0_PLANNING  DOC 6111 REV 1 3 3 5" xfId="25495" xr:uid="{00000000-0005-0000-0000-000087630000}"/>
    <cellStyle name="0_PLANNING  DOC 6111 REV 1 3 3 5 2" xfId="25496" xr:uid="{00000000-0005-0000-0000-000088630000}"/>
    <cellStyle name="0_PLANNING  DOC 6111 REV 1 3 3 5 2 2" xfId="25497" xr:uid="{00000000-0005-0000-0000-000089630000}"/>
    <cellStyle name="0_PLANNING  DOC 6111 REV 1 3 3 5 3" xfId="25498" xr:uid="{00000000-0005-0000-0000-00008A630000}"/>
    <cellStyle name="0_PLANNING  DOC 6111 REV 1 3 3 5 3 2" xfId="25499" xr:uid="{00000000-0005-0000-0000-00008B630000}"/>
    <cellStyle name="0_PLANNING  DOC 6111 REV 1 3 3 5 4" xfId="25500" xr:uid="{00000000-0005-0000-0000-00008C630000}"/>
    <cellStyle name="0_PLANNING  DOC 6111 REV 1 3 3 6" xfId="25501" xr:uid="{00000000-0005-0000-0000-00008D630000}"/>
    <cellStyle name="0_PLANNING  DOC 6111 REV 1 3 3 6 2" xfId="25502" xr:uid="{00000000-0005-0000-0000-00008E630000}"/>
    <cellStyle name="0_PLANNING  DOC 6111 REV 1 3 3 7" xfId="25503" xr:uid="{00000000-0005-0000-0000-00008F630000}"/>
    <cellStyle name="0_PLANNING  DOC 6111 REV 1 3 3 7 2" xfId="25504" xr:uid="{00000000-0005-0000-0000-000090630000}"/>
    <cellStyle name="0_PLANNING  DOC 6111 REV 1 3 3 8" xfId="25505" xr:uid="{00000000-0005-0000-0000-000091630000}"/>
    <cellStyle name="0_PLANNING  DOC 6111 REV 1 3 4" xfId="25506" xr:uid="{00000000-0005-0000-0000-000092630000}"/>
    <cellStyle name="0_PLANNING  DOC 6111 REV 1 3 4 2" xfId="25507" xr:uid="{00000000-0005-0000-0000-000093630000}"/>
    <cellStyle name="0_PLANNING  DOC 6111 REV 1 3 4 2 2" xfId="25508" xr:uid="{00000000-0005-0000-0000-000094630000}"/>
    <cellStyle name="0_PLANNING  DOC 6111 REV 1 3 4 2 2 2" xfId="25509" xr:uid="{00000000-0005-0000-0000-000095630000}"/>
    <cellStyle name="0_PLANNING  DOC 6111 REV 1 3 4 2 2 2 2" xfId="25510" xr:uid="{00000000-0005-0000-0000-000096630000}"/>
    <cellStyle name="0_PLANNING  DOC 6111 REV 1 3 4 2 2 3" xfId="25511" xr:uid="{00000000-0005-0000-0000-000097630000}"/>
    <cellStyle name="0_PLANNING  DOC 6111 REV 1 3 4 2 2 3 2" xfId="25512" xr:uid="{00000000-0005-0000-0000-000098630000}"/>
    <cellStyle name="0_PLANNING  DOC 6111 REV 1 3 4 2 2 4" xfId="25513" xr:uid="{00000000-0005-0000-0000-000099630000}"/>
    <cellStyle name="0_PLANNING  DOC 6111 REV 1 3 4 2 3" xfId="25514" xr:uid="{00000000-0005-0000-0000-00009A630000}"/>
    <cellStyle name="0_PLANNING  DOC 6111 REV 1 3 4 2 3 2" xfId="25515" xr:uid="{00000000-0005-0000-0000-00009B630000}"/>
    <cellStyle name="0_PLANNING  DOC 6111 REV 1 3 4 2 3 2 2" xfId="25516" xr:uid="{00000000-0005-0000-0000-00009C630000}"/>
    <cellStyle name="0_PLANNING  DOC 6111 REV 1 3 4 2 3 3" xfId="25517" xr:uid="{00000000-0005-0000-0000-00009D630000}"/>
    <cellStyle name="0_PLANNING  DOC 6111 REV 1 3 4 2 3 3 2" xfId="25518" xr:uid="{00000000-0005-0000-0000-00009E630000}"/>
    <cellStyle name="0_PLANNING  DOC 6111 REV 1 3 4 2 3 4" xfId="25519" xr:uid="{00000000-0005-0000-0000-00009F630000}"/>
    <cellStyle name="0_PLANNING  DOC 6111 REV 1 3 4 2 4" xfId="25520" xr:uid="{00000000-0005-0000-0000-0000A0630000}"/>
    <cellStyle name="0_PLANNING  DOC 6111 REV 1 3 4 2 4 2" xfId="25521" xr:uid="{00000000-0005-0000-0000-0000A1630000}"/>
    <cellStyle name="0_PLANNING  DOC 6111 REV 1 3 4 2 5" xfId="25522" xr:uid="{00000000-0005-0000-0000-0000A2630000}"/>
    <cellStyle name="0_PLANNING  DOC 6111 REV 1 3 4 2 5 2" xfId="25523" xr:uid="{00000000-0005-0000-0000-0000A3630000}"/>
    <cellStyle name="0_PLANNING  DOC 6111 REV 1 3 4 2 6" xfId="25524" xr:uid="{00000000-0005-0000-0000-0000A4630000}"/>
    <cellStyle name="0_PLANNING  DOC 6111 REV 1 3 4 3" xfId="25525" xr:uid="{00000000-0005-0000-0000-0000A5630000}"/>
    <cellStyle name="0_PLANNING  DOC 6111 REV 1 3 4 3 2" xfId="25526" xr:uid="{00000000-0005-0000-0000-0000A6630000}"/>
    <cellStyle name="0_PLANNING  DOC 6111 REV 1 3 4 3 2 2" xfId="25527" xr:uid="{00000000-0005-0000-0000-0000A7630000}"/>
    <cellStyle name="0_PLANNING  DOC 6111 REV 1 3 4 3 3" xfId="25528" xr:uid="{00000000-0005-0000-0000-0000A8630000}"/>
    <cellStyle name="0_PLANNING  DOC 6111 REV 1 3 4 3 3 2" xfId="25529" xr:uid="{00000000-0005-0000-0000-0000A9630000}"/>
    <cellStyle name="0_PLANNING  DOC 6111 REV 1 3 4 3 4" xfId="25530" xr:uid="{00000000-0005-0000-0000-0000AA630000}"/>
    <cellStyle name="0_PLANNING  DOC 6111 REV 1 3 4 4" xfId="25531" xr:uid="{00000000-0005-0000-0000-0000AB630000}"/>
    <cellStyle name="0_PLANNING  DOC 6111 REV 1 3 4 4 2" xfId="25532" xr:uid="{00000000-0005-0000-0000-0000AC630000}"/>
    <cellStyle name="0_PLANNING  DOC 6111 REV 1 3 4 4 2 2" xfId="25533" xr:uid="{00000000-0005-0000-0000-0000AD630000}"/>
    <cellStyle name="0_PLANNING  DOC 6111 REV 1 3 4 4 3" xfId="25534" xr:uid="{00000000-0005-0000-0000-0000AE630000}"/>
    <cellStyle name="0_PLANNING  DOC 6111 REV 1 3 4 4 3 2" xfId="25535" xr:uid="{00000000-0005-0000-0000-0000AF630000}"/>
    <cellStyle name="0_PLANNING  DOC 6111 REV 1 3 4 4 4" xfId="25536" xr:uid="{00000000-0005-0000-0000-0000B0630000}"/>
    <cellStyle name="0_PLANNING  DOC 6111 REV 1 3 4 5" xfId="25537" xr:uid="{00000000-0005-0000-0000-0000B1630000}"/>
    <cellStyle name="0_PLANNING  DOC 6111 REV 1 3 4 5 2" xfId="25538" xr:uid="{00000000-0005-0000-0000-0000B2630000}"/>
    <cellStyle name="0_PLANNING  DOC 6111 REV 1 3 4 5 2 2" xfId="25539" xr:uid="{00000000-0005-0000-0000-0000B3630000}"/>
    <cellStyle name="0_PLANNING  DOC 6111 REV 1 3 4 5 3" xfId="25540" xr:uid="{00000000-0005-0000-0000-0000B4630000}"/>
    <cellStyle name="0_PLANNING  DOC 6111 REV 1 3 4 5 3 2" xfId="25541" xr:uid="{00000000-0005-0000-0000-0000B5630000}"/>
    <cellStyle name="0_PLANNING  DOC 6111 REV 1 3 4 5 4" xfId="25542" xr:uid="{00000000-0005-0000-0000-0000B6630000}"/>
    <cellStyle name="0_PLANNING  DOC 6111 REV 1 3 4 6" xfId="25543" xr:uid="{00000000-0005-0000-0000-0000B7630000}"/>
    <cellStyle name="0_PLANNING  DOC 6111 REV 1 3 4 6 2" xfId="25544" xr:uid="{00000000-0005-0000-0000-0000B8630000}"/>
    <cellStyle name="0_PLANNING  DOC 6111 REV 1 3 4 7" xfId="25545" xr:uid="{00000000-0005-0000-0000-0000B9630000}"/>
    <cellStyle name="0_PLANNING  DOC 6111 REV 1 3 4 7 2" xfId="25546" xr:uid="{00000000-0005-0000-0000-0000BA630000}"/>
    <cellStyle name="0_PLANNING  DOC 6111 REV 1 3 4 8" xfId="25547" xr:uid="{00000000-0005-0000-0000-0000BB630000}"/>
    <cellStyle name="0_PLANNING  DOC 6111 REV 1 3 5" xfId="25548" xr:uid="{00000000-0005-0000-0000-0000BC630000}"/>
    <cellStyle name="0_PLANNING  DOC 6111 REV 1 3 5 2" xfId="25549" xr:uid="{00000000-0005-0000-0000-0000BD630000}"/>
    <cellStyle name="0_PLANNING  DOC 6111 REV 1 3 5 2 2" xfId="25550" xr:uid="{00000000-0005-0000-0000-0000BE630000}"/>
    <cellStyle name="0_PLANNING  DOC 6111 REV 1 3 5 2 2 2" xfId="25551" xr:uid="{00000000-0005-0000-0000-0000BF630000}"/>
    <cellStyle name="0_PLANNING  DOC 6111 REV 1 3 5 2 2 2 2" xfId="25552" xr:uid="{00000000-0005-0000-0000-0000C0630000}"/>
    <cellStyle name="0_PLANNING  DOC 6111 REV 1 3 5 2 2 3" xfId="25553" xr:uid="{00000000-0005-0000-0000-0000C1630000}"/>
    <cellStyle name="0_PLANNING  DOC 6111 REV 1 3 5 2 2 3 2" xfId="25554" xr:uid="{00000000-0005-0000-0000-0000C2630000}"/>
    <cellStyle name="0_PLANNING  DOC 6111 REV 1 3 5 2 2 4" xfId="25555" xr:uid="{00000000-0005-0000-0000-0000C3630000}"/>
    <cellStyle name="0_PLANNING  DOC 6111 REV 1 3 5 2 3" xfId="25556" xr:uid="{00000000-0005-0000-0000-0000C4630000}"/>
    <cellStyle name="0_PLANNING  DOC 6111 REV 1 3 5 2 3 2" xfId="25557" xr:uid="{00000000-0005-0000-0000-0000C5630000}"/>
    <cellStyle name="0_PLANNING  DOC 6111 REV 1 3 5 2 3 2 2" xfId="25558" xr:uid="{00000000-0005-0000-0000-0000C6630000}"/>
    <cellStyle name="0_PLANNING  DOC 6111 REV 1 3 5 2 3 3" xfId="25559" xr:uid="{00000000-0005-0000-0000-0000C7630000}"/>
    <cellStyle name="0_PLANNING  DOC 6111 REV 1 3 5 2 3 3 2" xfId="25560" xr:uid="{00000000-0005-0000-0000-0000C8630000}"/>
    <cellStyle name="0_PLANNING  DOC 6111 REV 1 3 5 2 3 4" xfId="25561" xr:uid="{00000000-0005-0000-0000-0000C9630000}"/>
    <cellStyle name="0_PLANNING  DOC 6111 REV 1 3 5 2 4" xfId="25562" xr:uid="{00000000-0005-0000-0000-0000CA630000}"/>
    <cellStyle name="0_PLANNING  DOC 6111 REV 1 3 5 2 4 2" xfId="25563" xr:uid="{00000000-0005-0000-0000-0000CB630000}"/>
    <cellStyle name="0_PLANNING  DOC 6111 REV 1 3 5 2 5" xfId="25564" xr:uid="{00000000-0005-0000-0000-0000CC630000}"/>
    <cellStyle name="0_PLANNING  DOC 6111 REV 1 3 5 2 5 2" xfId="25565" xr:uid="{00000000-0005-0000-0000-0000CD630000}"/>
    <cellStyle name="0_PLANNING  DOC 6111 REV 1 3 5 2 6" xfId="25566" xr:uid="{00000000-0005-0000-0000-0000CE630000}"/>
    <cellStyle name="0_PLANNING  DOC 6111 REV 1 3 5 3" xfId="25567" xr:uid="{00000000-0005-0000-0000-0000CF630000}"/>
    <cellStyle name="0_PLANNING  DOC 6111 REV 1 3 5 3 2" xfId="25568" xr:uid="{00000000-0005-0000-0000-0000D0630000}"/>
    <cellStyle name="0_PLANNING  DOC 6111 REV 1 3 5 3 2 2" xfId="25569" xr:uid="{00000000-0005-0000-0000-0000D1630000}"/>
    <cellStyle name="0_PLANNING  DOC 6111 REV 1 3 5 3 3" xfId="25570" xr:uid="{00000000-0005-0000-0000-0000D2630000}"/>
    <cellStyle name="0_PLANNING  DOC 6111 REV 1 3 5 3 3 2" xfId="25571" xr:uid="{00000000-0005-0000-0000-0000D3630000}"/>
    <cellStyle name="0_PLANNING  DOC 6111 REV 1 3 5 3 4" xfId="25572" xr:uid="{00000000-0005-0000-0000-0000D4630000}"/>
    <cellStyle name="0_PLANNING  DOC 6111 REV 1 3 5 4" xfId="25573" xr:uid="{00000000-0005-0000-0000-0000D5630000}"/>
    <cellStyle name="0_PLANNING  DOC 6111 REV 1 3 5 4 2" xfId="25574" xr:uid="{00000000-0005-0000-0000-0000D6630000}"/>
    <cellStyle name="0_PLANNING  DOC 6111 REV 1 3 5 4 2 2" xfId="25575" xr:uid="{00000000-0005-0000-0000-0000D7630000}"/>
    <cellStyle name="0_PLANNING  DOC 6111 REV 1 3 5 4 3" xfId="25576" xr:uid="{00000000-0005-0000-0000-0000D8630000}"/>
    <cellStyle name="0_PLANNING  DOC 6111 REV 1 3 5 4 3 2" xfId="25577" xr:uid="{00000000-0005-0000-0000-0000D9630000}"/>
    <cellStyle name="0_PLANNING  DOC 6111 REV 1 3 5 4 4" xfId="25578" xr:uid="{00000000-0005-0000-0000-0000DA630000}"/>
    <cellStyle name="0_PLANNING  DOC 6111 REV 1 3 5 5" xfId="25579" xr:uid="{00000000-0005-0000-0000-0000DB630000}"/>
    <cellStyle name="0_PLANNING  DOC 6111 REV 1 3 5 5 2" xfId="25580" xr:uid="{00000000-0005-0000-0000-0000DC630000}"/>
    <cellStyle name="0_PLANNING  DOC 6111 REV 1 3 5 5 2 2" xfId="25581" xr:uid="{00000000-0005-0000-0000-0000DD630000}"/>
    <cellStyle name="0_PLANNING  DOC 6111 REV 1 3 5 5 3" xfId="25582" xr:uid="{00000000-0005-0000-0000-0000DE630000}"/>
    <cellStyle name="0_PLANNING  DOC 6111 REV 1 3 5 5 3 2" xfId="25583" xr:uid="{00000000-0005-0000-0000-0000DF630000}"/>
    <cellStyle name="0_PLANNING  DOC 6111 REV 1 3 5 5 4" xfId="25584" xr:uid="{00000000-0005-0000-0000-0000E0630000}"/>
    <cellStyle name="0_PLANNING  DOC 6111 REV 1 3 5 6" xfId="25585" xr:uid="{00000000-0005-0000-0000-0000E1630000}"/>
    <cellStyle name="0_PLANNING  DOC 6111 REV 1 3 5 6 2" xfId="25586" xr:uid="{00000000-0005-0000-0000-0000E2630000}"/>
    <cellStyle name="0_PLANNING  DOC 6111 REV 1 3 5 7" xfId="25587" xr:uid="{00000000-0005-0000-0000-0000E3630000}"/>
    <cellStyle name="0_PLANNING  DOC 6111 REV 1 3 5 7 2" xfId="25588" xr:uid="{00000000-0005-0000-0000-0000E4630000}"/>
    <cellStyle name="0_PLANNING  DOC 6111 REV 1 3 5 8" xfId="25589" xr:uid="{00000000-0005-0000-0000-0000E5630000}"/>
    <cellStyle name="0_PLANNING  DOC 6111 REV 1 3 6" xfId="25590" xr:uid="{00000000-0005-0000-0000-0000E6630000}"/>
    <cellStyle name="0_PLANNING  DOC 6111 REV 1 3 6 2" xfId="25591" xr:uid="{00000000-0005-0000-0000-0000E7630000}"/>
    <cellStyle name="0_PLANNING  DOC 6111 REV 1 3 6 2 2" xfId="25592" xr:uid="{00000000-0005-0000-0000-0000E8630000}"/>
    <cellStyle name="0_PLANNING  DOC 6111 REV 1 3 6 2 2 2" xfId="25593" xr:uid="{00000000-0005-0000-0000-0000E9630000}"/>
    <cellStyle name="0_PLANNING  DOC 6111 REV 1 3 6 2 2 2 2" xfId="25594" xr:uid="{00000000-0005-0000-0000-0000EA630000}"/>
    <cellStyle name="0_PLANNING  DOC 6111 REV 1 3 6 2 2 3" xfId="25595" xr:uid="{00000000-0005-0000-0000-0000EB630000}"/>
    <cellStyle name="0_PLANNING  DOC 6111 REV 1 3 6 2 2 3 2" xfId="25596" xr:uid="{00000000-0005-0000-0000-0000EC630000}"/>
    <cellStyle name="0_PLANNING  DOC 6111 REV 1 3 6 2 2 4" xfId="25597" xr:uid="{00000000-0005-0000-0000-0000ED630000}"/>
    <cellStyle name="0_PLANNING  DOC 6111 REV 1 3 6 2 3" xfId="25598" xr:uid="{00000000-0005-0000-0000-0000EE630000}"/>
    <cellStyle name="0_PLANNING  DOC 6111 REV 1 3 6 2 3 2" xfId="25599" xr:uid="{00000000-0005-0000-0000-0000EF630000}"/>
    <cellStyle name="0_PLANNING  DOC 6111 REV 1 3 6 2 3 2 2" xfId="25600" xr:uid="{00000000-0005-0000-0000-0000F0630000}"/>
    <cellStyle name="0_PLANNING  DOC 6111 REV 1 3 6 2 3 3" xfId="25601" xr:uid="{00000000-0005-0000-0000-0000F1630000}"/>
    <cellStyle name="0_PLANNING  DOC 6111 REV 1 3 6 2 3 3 2" xfId="25602" xr:uid="{00000000-0005-0000-0000-0000F2630000}"/>
    <cellStyle name="0_PLANNING  DOC 6111 REV 1 3 6 2 3 4" xfId="25603" xr:uid="{00000000-0005-0000-0000-0000F3630000}"/>
    <cellStyle name="0_PLANNING  DOC 6111 REV 1 3 6 2 4" xfId="25604" xr:uid="{00000000-0005-0000-0000-0000F4630000}"/>
    <cellStyle name="0_PLANNING  DOC 6111 REV 1 3 6 2 4 2" xfId="25605" xr:uid="{00000000-0005-0000-0000-0000F5630000}"/>
    <cellStyle name="0_PLANNING  DOC 6111 REV 1 3 6 2 5" xfId="25606" xr:uid="{00000000-0005-0000-0000-0000F6630000}"/>
    <cellStyle name="0_PLANNING  DOC 6111 REV 1 3 6 2 5 2" xfId="25607" xr:uid="{00000000-0005-0000-0000-0000F7630000}"/>
    <cellStyle name="0_PLANNING  DOC 6111 REV 1 3 6 2 6" xfId="25608" xr:uid="{00000000-0005-0000-0000-0000F8630000}"/>
    <cellStyle name="0_PLANNING  DOC 6111 REV 1 3 6 3" xfId="25609" xr:uid="{00000000-0005-0000-0000-0000F9630000}"/>
    <cellStyle name="0_PLANNING  DOC 6111 REV 1 3 6 3 2" xfId="25610" xr:uid="{00000000-0005-0000-0000-0000FA630000}"/>
    <cellStyle name="0_PLANNING  DOC 6111 REV 1 3 6 3 2 2" xfId="25611" xr:uid="{00000000-0005-0000-0000-0000FB630000}"/>
    <cellStyle name="0_PLANNING  DOC 6111 REV 1 3 6 3 3" xfId="25612" xr:uid="{00000000-0005-0000-0000-0000FC630000}"/>
    <cellStyle name="0_PLANNING  DOC 6111 REV 1 3 6 3 3 2" xfId="25613" xr:uid="{00000000-0005-0000-0000-0000FD630000}"/>
    <cellStyle name="0_PLANNING  DOC 6111 REV 1 3 6 3 4" xfId="25614" xr:uid="{00000000-0005-0000-0000-0000FE630000}"/>
    <cellStyle name="0_PLANNING  DOC 6111 REV 1 3 6 4" xfId="25615" xr:uid="{00000000-0005-0000-0000-0000FF630000}"/>
    <cellStyle name="0_PLANNING  DOC 6111 REV 1 3 6 4 2" xfId="25616" xr:uid="{00000000-0005-0000-0000-000000640000}"/>
    <cellStyle name="0_PLANNING  DOC 6111 REV 1 3 6 4 2 2" xfId="25617" xr:uid="{00000000-0005-0000-0000-000001640000}"/>
    <cellStyle name="0_PLANNING  DOC 6111 REV 1 3 6 4 3" xfId="25618" xr:uid="{00000000-0005-0000-0000-000002640000}"/>
    <cellStyle name="0_PLANNING  DOC 6111 REV 1 3 6 4 3 2" xfId="25619" xr:uid="{00000000-0005-0000-0000-000003640000}"/>
    <cellStyle name="0_PLANNING  DOC 6111 REV 1 3 6 4 4" xfId="25620" xr:uid="{00000000-0005-0000-0000-000004640000}"/>
    <cellStyle name="0_PLANNING  DOC 6111 REV 1 3 6 5" xfId="25621" xr:uid="{00000000-0005-0000-0000-000005640000}"/>
    <cellStyle name="0_PLANNING  DOC 6111 REV 1 3 6 5 2" xfId="25622" xr:uid="{00000000-0005-0000-0000-000006640000}"/>
    <cellStyle name="0_PLANNING  DOC 6111 REV 1 3 6 5 2 2" xfId="25623" xr:uid="{00000000-0005-0000-0000-000007640000}"/>
    <cellStyle name="0_PLANNING  DOC 6111 REV 1 3 6 5 3" xfId="25624" xr:uid="{00000000-0005-0000-0000-000008640000}"/>
    <cellStyle name="0_PLANNING  DOC 6111 REV 1 3 6 5 3 2" xfId="25625" xr:uid="{00000000-0005-0000-0000-000009640000}"/>
    <cellStyle name="0_PLANNING  DOC 6111 REV 1 3 6 5 4" xfId="25626" xr:uid="{00000000-0005-0000-0000-00000A640000}"/>
    <cellStyle name="0_PLANNING  DOC 6111 REV 1 3 6 6" xfId="25627" xr:uid="{00000000-0005-0000-0000-00000B640000}"/>
    <cellStyle name="0_PLANNING  DOC 6111 REV 1 3 6 6 2" xfId="25628" xr:uid="{00000000-0005-0000-0000-00000C640000}"/>
    <cellStyle name="0_PLANNING  DOC 6111 REV 1 3 6 7" xfId="25629" xr:uid="{00000000-0005-0000-0000-00000D640000}"/>
    <cellStyle name="0_PLANNING  DOC 6111 REV 1 3 6 7 2" xfId="25630" xr:uid="{00000000-0005-0000-0000-00000E640000}"/>
    <cellStyle name="0_PLANNING  DOC 6111 REV 1 3 6 8" xfId="25631" xr:uid="{00000000-0005-0000-0000-00000F640000}"/>
    <cellStyle name="0_PLANNING  DOC 6111 REV 1 3 7" xfId="25632" xr:uid="{00000000-0005-0000-0000-000010640000}"/>
    <cellStyle name="0_PLANNING  DOC 6111 REV 1 3 7 2" xfId="25633" xr:uid="{00000000-0005-0000-0000-000011640000}"/>
    <cellStyle name="0_PLANNING  DOC 6111 REV 1 3 7 2 2" xfId="25634" xr:uid="{00000000-0005-0000-0000-000012640000}"/>
    <cellStyle name="0_PLANNING  DOC 6111 REV 1 3 7 2 2 2" xfId="25635" xr:uid="{00000000-0005-0000-0000-000013640000}"/>
    <cellStyle name="0_PLANNING  DOC 6111 REV 1 3 7 2 3" xfId="25636" xr:uid="{00000000-0005-0000-0000-000014640000}"/>
    <cellStyle name="0_PLANNING  DOC 6111 REV 1 3 7 2 3 2" xfId="25637" xr:uid="{00000000-0005-0000-0000-000015640000}"/>
    <cellStyle name="0_PLANNING  DOC 6111 REV 1 3 7 2 4" xfId="25638" xr:uid="{00000000-0005-0000-0000-000016640000}"/>
    <cellStyle name="0_PLANNING  DOC 6111 REV 1 3 7 3" xfId="25639" xr:uid="{00000000-0005-0000-0000-000017640000}"/>
    <cellStyle name="0_PLANNING  DOC 6111 REV 1 3 7 3 2" xfId="25640" xr:uid="{00000000-0005-0000-0000-000018640000}"/>
    <cellStyle name="0_PLANNING  DOC 6111 REV 1 3 7 3 2 2" xfId="25641" xr:uid="{00000000-0005-0000-0000-000019640000}"/>
    <cellStyle name="0_PLANNING  DOC 6111 REV 1 3 7 3 3" xfId="25642" xr:uid="{00000000-0005-0000-0000-00001A640000}"/>
    <cellStyle name="0_PLANNING  DOC 6111 REV 1 3 7 3 3 2" xfId="25643" xr:uid="{00000000-0005-0000-0000-00001B640000}"/>
    <cellStyle name="0_PLANNING  DOC 6111 REV 1 3 7 3 4" xfId="25644" xr:uid="{00000000-0005-0000-0000-00001C640000}"/>
    <cellStyle name="0_PLANNING  DOC 6111 REV 1 3 7 4" xfId="25645" xr:uid="{00000000-0005-0000-0000-00001D640000}"/>
    <cellStyle name="0_PLANNING  DOC 6111 REV 1 3 7 4 2" xfId="25646" xr:uid="{00000000-0005-0000-0000-00001E640000}"/>
    <cellStyle name="0_PLANNING  DOC 6111 REV 1 3 7 5" xfId="25647" xr:uid="{00000000-0005-0000-0000-00001F640000}"/>
    <cellStyle name="0_PLANNING  DOC 6111 REV 1 3 7 5 2" xfId="25648" xr:uid="{00000000-0005-0000-0000-000020640000}"/>
    <cellStyle name="0_PLANNING  DOC 6111 REV 1 3 7 6" xfId="25649" xr:uid="{00000000-0005-0000-0000-000021640000}"/>
    <cellStyle name="0_PLANNING  DOC 6111 REV 1 3 8" xfId="25650" xr:uid="{00000000-0005-0000-0000-000022640000}"/>
    <cellStyle name="0_PLANNING  DOC 6111 REV 1 3 8 2" xfId="25651" xr:uid="{00000000-0005-0000-0000-000023640000}"/>
    <cellStyle name="0_PLANNING  DOC 6111 REV 1 3 8 2 2" xfId="25652" xr:uid="{00000000-0005-0000-0000-000024640000}"/>
    <cellStyle name="0_PLANNING  DOC 6111 REV 1 3 8 3" xfId="25653" xr:uid="{00000000-0005-0000-0000-000025640000}"/>
    <cellStyle name="0_PLANNING  DOC 6111 REV 1 3 8 3 2" xfId="25654" xr:uid="{00000000-0005-0000-0000-000026640000}"/>
    <cellStyle name="0_PLANNING  DOC 6111 REV 1 3 8 4" xfId="25655" xr:uid="{00000000-0005-0000-0000-000027640000}"/>
    <cellStyle name="0_PLANNING  DOC 6111 REV 1 3 9" xfId="25656" xr:uid="{00000000-0005-0000-0000-000028640000}"/>
    <cellStyle name="0_PLANNING  DOC 6111 REV 1 3 9 2" xfId="25657" xr:uid="{00000000-0005-0000-0000-000029640000}"/>
    <cellStyle name="0_PLANNING  DOC 6111 REV 1 3 9 2 2" xfId="25658" xr:uid="{00000000-0005-0000-0000-00002A640000}"/>
    <cellStyle name="0_PLANNING  DOC 6111 REV 1 3 9 3" xfId="25659" xr:uid="{00000000-0005-0000-0000-00002B640000}"/>
    <cellStyle name="0_PLANNING  DOC 6111 REV 1 3 9 3 2" xfId="25660" xr:uid="{00000000-0005-0000-0000-00002C640000}"/>
    <cellStyle name="0_PLANNING  DOC 6111 REV 1 3 9 4" xfId="25661" xr:uid="{00000000-0005-0000-0000-00002D640000}"/>
    <cellStyle name="0_PLANNING  DOC 6111 REV 1 30" xfId="25662" xr:uid="{00000000-0005-0000-0000-00002E640000}"/>
    <cellStyle name="0_PLANNING  DOC 6111 REV 1 31" xfId="25663" xr:uid="{00000000-0005-0000-0000-00002F640000}"/>
    <cellStyle name="0_PLANNING  DOC 6111 REV 1 32" xfId="25664" xr:uid="{00000000-0005-0000-0000-000030640000}"/>
    <cellStyle name="0_PLANNING  DOC 6111 REV 1 33" xfId="25665" xr:uid="{00000000-0005-0000-0000-000031640000}"/>
    <cellStyle name="0_PLANNING  DOC 6111 REV 1 34" xfId="25666" xr:uid="{00000000-0005-0000-0000-000032640000}"/>
    <cellStyle name="0_PLANNING  DOC 6111 REV 1 35" xfId="25667" xr:uid="{00000000-0005-0000-0000-000033640000}"/>
    <cellStyle name="0_PLANNING  DOC 6111 REV 1 36" xfId="25668" xr:uid="{00000000-0005-0000-0000-000034640000}"/>
    <cellStyle name="0_PLANNING  DOC 6111 REV 1 37" xfId="25669" xr:uid="{00000000-0005-0000-0000-000035640000}"/>
    <cellStyle name="0_PLANNING  DOC 6111 REV 1 38" xfId="25670" xr:uid="{00000000-0005-0000-0000-000036640000}"/>
    <cellStyle name="0_PLANNING  DOC 6111 REV 1 39" xfId="25671" xr:uid="{00000000-0005-0000-0000-000037640000}"/>
    <cellStyle name="0_PLANNING  DOC 6111 REV 1 4" xfId="25672" xr:uid="{00000000-0005-0000-0000-000038640000}"/>
    <cellStyle name="0_PLANNING  DOC 6111 REV 1 4 10" xfId="25673" xr:uid="{00000000-0005-0000-0000-000039640000}"/>
    <cellStyle name="0_PLANNING  DOC 6111 REV 1 4 10 2" xfId="25674" xr:uid="{00000000-0005-0000-0000-00003A640000}"/>
    <cellStyle name="0_PLANNING  DOC 6111 REV 1 4 10 2 2" xfId="25675" xr:uid="{00000000-0005-0000-0000-00003B640000}"/>
    <cellStyle name="0_PLANNING  DOC 6111 REV 1 4 10 3" xfId="25676" xr:uid="{00000000-0005-0000-0000-00003C640000}"/>
    <cellStyle name="0_PLANNING  DOC 6111 REV 1 4 10 3 2" xfId="25677" xr:uid="{00000000-0005-0000-0000-00003D640000}"/>
    <cellStyle name="0_PLANNING  DOC 6111 REV 1 4 10 4" xfId="25678" xr:uid="{00000000-0005-0000-0000-00003E640000}"/>
    <cellStyle name="0_PLANNING  DOC 6111 REV 1 4 11" xfId="25679" xr:uid="{00000000-0005-0000-0000-00003F640000}"/>
    <cellStyle name="0_PLANNING  DOC 6111 REV 1 4 11 2" xfId="25680" xr:uid="{00000000-0005-0000-0000-000040640000}"/>
    <cellStyle name="0_PLANNING  DOC 6111 REV 1 4 12" xfId="25681" xr:uid="{00000000-0005-0000-0000-000041640000}"/>
    <cellStyle name="0_PLANNING  DOC 6111 REV 1 4 12 2" xfId="25682" xr:uid="{00000000-0005-0000-0000-000042640000}"/>
    <cellStyle name="0_PLANNING  DOC 6111 REV 1 4 13" xfId="25683" xr:uid="{00000000-0005-0000-0000-000043640000}"/>
    <cellStyle name="0_PLANNING  DOC 6111 REV 1 4 14" xfId="25684" xr:uid="{00000000-0005-0000-0000-000044640000}"/>
    <cellStyle name="0_PLANNING  DOC 6111 REV 1 4 2" xfId="25685" xr:uid="{00000000-0005-0000-0000-000045640000}"/>
    <cellStyle name="0_PLANNING  DOC 6111 REV 1 4 2 2" xfId="25686" xr:uid="{00000000-0005-0000-0000-000046640000}"/>
    <cellStyle name="0_PLANNING  DOC 6111 REV 1 4 2 2 2" xfId="25687" xr:uid="{00000000-0005-0000-0000-000047640000}"/>
    <cellStyle name="0_PLANNING  DOC 6111 REV 1 4 2 2 2 2" xfId="25688" xr:uid="{00000000-0005-0000-0000-000048640000}"/>
    <cellStyle name="0_PLANNING  DOC 6111 REV 1 4 2 2 2 2 2" xfId="25689" xr:uid="{00000000-0005-0000-0000-000049640000}"/>
    <cellStyle name="0_PLANNING  DOC 6111 REV 1 4 2 2 2 3" xfId="25690" xr:uid="{00000000-0005-0000-0000-00004A640000}"/>
    <cellStyle name="0_PLANNING  DOC 6111 REV 1 4 2 2 2 3 2" xfId="25691" xr:uid="{00000000-0005-0000-0000-00004B640000}"/>
    <cellStyle name="0_PLANNING  DOC 6111 REV 1 4 2 2 2 4" xfId="25692" xr:uid="{00000000-0005-0000-0000-00004C640000}"/>
    <cellStyle name="0_PLANNING  DOC 6111 REV 1 4 2 2 3" xfId="25693" xr:uid="{00000000-0005-0000-0000-00004D640000}"/>
    <cellStyle name="0_PLANNING  DOC 6111 REV 1 4 2 2 3 2" xfId="25694" xr:uid="{00000000-0005-0000-0000-00004E640000}"/>
    <cellStyle name="0_PLANNING  DOC 6111 REV 1 4 2 2 3 2 2" xfId="25695" xr:uid="{00000000-0005-0000-0000-00004F640000}"/>
    <cellStyle name="0_PLANNING  DOC 6111 REV 1 4 2 2 3 3" xfId="25696" xr:uid="{00000000-0005-0000-0000-000050640000}"/>
    <cellStyle name="0_PLANNING  DOC 6111 REV 1 4 2 2 3 3 2" xfId="25697" xr:uid="{00000000-0005-0000-0000-000051640000}"/>
    <cellStyle name="0_PLANNING  DOC 6111 REV 1 4 2 2 3 4" xfId="25698" xr:uid="{00000000-0005-0000-0000-000052640000}"/>
    <cellStyle name="0_PLANNING  DOC 6111 REV 1 4 2 2 4" xfId="25699" xr:uid="{00000000-0005-0000-0000-000053640000}"/>
    <cellStyle name="0_PLANNING  DOC 6111 REV 1 4 2 2 4 2" xfId="25700" xr:uid="{00000000-0005-0000-0000-000054640000}"/>
    <cellStyle name="0_PLANNING  DOC 6111 REV 1 4 2 2 5" xfId="25701" xr:uid="{00000000-0005-0000-0000-000055640000}"/>
    <cellStyle name="0_PLANNING  DOC 6111 REV 1 4 2 2 5 2" xfId="25702" xr:uid="{00000000-0005-0000-0000-000056640000}"/>
    <cellStyle name="0_PLANNING  DOC 6111 REV 1 4 2 2 6" xfId="25703" xr:uid="{00000000-0005-0000-0000-000057640000}"/>
    <cellStyle name="0_PLANNING  DOC 6111 REV 1 4 2 3" xfId="25704" xr:uid="{00000000-0005-0000-0000-000058640000}"/>
    <cellStyle name="0_PLANNING  DOC 6111 REV 1 4 2 3 2" xfId="25705" xr:uid="{00000000-0005-0000-0000-000059640000}"/>
    <cellStyle name="0_PLANNING  DOC 6111 REV 1 4 2 3 2 2" xfId="25706" xr:uid="{00000000-0005-0000-0000-00005A640000}"/>
    <cellStyle name="0_PLANNING  DOC 6111 REV 1 4 2 3 3" xfId="25707" xr:uid="{00000000-0005-0000-0000-00005B640000}"/>
    <cellStyle name="0_PLANNING  DOC 6111 REV 1 4 2 3 3 2" xfId="25708" xr:uid="{00000000-0005-0000-0000-00005C640000}"/>
    <cellStyle name="0_PLANNING  DOC 6111 REV 1 4 2 3 4" xfId="25709" xr:uid="{00000000-0005-0000-0000-00005D640000}"/>
    <cellStyle name="0_PLANNING  DOC 6111 REV 1 4 2 4" xfId="25710" xr:uid="{00000000-0005-0000-0000-00005E640000}"/>
    <cellStyle name="0_PLANNING  DOC 6111 REV 1 4 2 4 2" xfId="25711" xr:uid="{00000000-0005-0000-0000-00005F640000}"/>
    <cellStyle name="0_PLANNING  DOC 6111 REV 1 4 2 4 2 2" xfId="25712" xr:uid="{00000000-0005-0000-0000-000060640000}"/>
    <cellStyle name="0_PLANNING  DOC 6111 REV 1 4 2 4 3" xfId="25713" xr:uid="{00000000-0005-0000-0000-000061640000}"/>
    <cellStyle name="0_PLANNING  DOC 6111 REV 1 4 2 4 3 2" xfId="25714" xr:uid="{00000000-0005-0000-0000-000062640000}"/>
    <cellStyle name="0_PLANNING  DOC 6111 REV 1 4 2 4 4" xfId="25715" xr:uid="{00000000-0005-0000-0000-000063640000}"/>
    <cellStyle name="0_PLANNING  DOC 6111 REV 1 4 2 5" xfId="25716" xr:uid="{00000000-0005-0000-0000-000064640000}"/>
    <cellStyle name="0_PLANNING  DOC 6111 REV 1 4 2 5 2" xfId="25717" xr:uid="{00000000-0005-0000-0000-000065640000}"/>
    <cellStyle name="0_PLANNING  DOC 6111 REV 1 4 2 5 2 2" xfId="25718" xr:uid="{00000000-0005-0000-0000-000066640000}"/>
    <cellStyle name="0_PLANNING  DOC 6111 REV 1 4 2 5 3" xfId="25719" xr:uid="{00000000-0005-0000-0000-000067640000}"/>
    <cellStyle name="0_PLANNING  DOC 6111 REV 1 4 2 5 3 2" xfId="25720" xr:uid="{00000000-0005-0000-0000-000068640000}"/>
    <cellStyle name="0_PLANNING  DOC 6111 REV 1 4 2 5 4" xfId="25721" xr:uid="{00000000-0005-0000-0000-000069640000}"/>
    <cellStyle name="0_PLANNING  DOC 6111 REV 1 4 2 6" xfId="25722" xr:uid="{00000000-0005-0000-0000-00006A640000}"/>
    <cellStyle name="0_PLANNING  DOC 6111 REV 1 4 2 6 2" xfId="25723" xr:uid="{00000000-0005-0000-0000-00006B640000}"/>
    <cellStyle name="0_PLANNING  DOC 6111 REV 1 4 2 7" xfId="25724" xr:uid="{00000000-0005-0000-0000-00006C640000}"/>
    <cellStyle name="0_PLANNING  DOC 6111 REV 1 4 2 7 2" xfId="25725" xr:uid="{00000000-0005-0000-0000-00006D640000}"/>
    <cellStyle name="0_PLANNING  DOC 6111 REV 1 4 2 8" xfId="25726" xr:uid="{00000000-0005-0000-0000-00006E640000}"/>
    <cellStyle name="0_PLANNING  DOC 6111 REV 1 4 3" xfId="25727" xr:uid="{00000000-0005-0000-0000-00006F640000}"/>
    <cellStyle name="0_PLANNING  DOC 6111 REV 1 4 3 2" xfId="25728" xr:uid="{00000000-0005-0000-0000-000070640000}"/>
    <cellStyle name="0_PLANNING  DOC 6111 REV 1 4 3 2 2" xfId="25729" xr:uid="{00000000-0005-0000-0000-000071640000}"/>
    <cellStyle name="0_PLANNING  DOC 6111 REV 1 4 3 2 2 2" xfId="25730" xr:uid="{00000000-0005-0000-0000-000072640000}"/>
    <cellStyle name="0_PLANNING  DOC 6111 REV 1 4 3 2 2 2 2" xfId="25731" xr:uid="{00000000-0005-0000-0000-000073640000}"/>
    <cellStyle name="0_PLANNING  DOC 6111 REV 1 4 3 2 2 3" xfId="25732" xr:uid="{00000000-0005-0000-0000-000074640000}"/>
    <cellStyle name="0_PLANNING  DOC 6111 REV 1 4 3 2 2 3 2" xfId="25733" xr:uid="{00000000-0005-0000-0000-000075640000}"/>
    <cellStyle name="0_PLANNING  DOC 6111 REV 1 4 3 2 2 4" xfId="25734" xr:uid="{00000000-0005-0000-0000-000076640000}"/>
    <cellStyle name="0_PLANNING  DOC 6111 REV 1 4 3 2 3" xfId="25735" xr:uid="{00000000-0005-0000-0000-000077640000}"/>
    <cellStyle name="0_PLANNING  DOC 6111 REV 1 4 3 2 3 2" xfId="25736" xr:uid="{00000000-0005-0000-0000-000078640000}"/>
    <cellStyle name="0_PLANNING  DOC 6111 REV 1 4 3 2 3 2 2" xfId="25737" xr:uid="{00000000-0005-0000-0000-000079640000}"/>
    <cellStyle name="0_PLANNING  DOC 6111 REV 1 4 3 2 3 3" xfId="25738" xr:uid="{00000000-0005-0000-0000-00007A640000}"/>
    <cellStyle name="0_PLANNING  DOC 6111 REV 1 4 3 2 3 3 2" xfId="25739" xr:uid="{00000000-0005-0000-0000-00007B640000}"/>
    <cellStyle name="0_PLANNING  DOC 6111 REV 1 4 3 2 3 4" xfId="25740" xr:uid="{00000000-0005-0000-0000-00007C640000}"/>
    <cellStyle name="0_PLANNING  DOC 6111 REV 1 4 3 2 4" xfId="25741" xr:uid="{00000000-0005-0000-0000-00007D640000}"/>
    <cellStyle name="0_PLANNING  DOC 6111 REV 1 4 3 2 4 2" xfId="25742" xr:uid="{00000000-0005-0000-0000-00007E640000}"/>
    <cellStyle name="0_PLANNING  DOC 6111 REV 1 4 3 2 5" xfId="25743" xr:uid="{00000000-0005-0000-0000-00007F640000}"/>
    <cellStyle name="0_PLANNING  DOC 6111 REV 1 4 3 2 5 2" xfId="25744" xr:uid="{00000000-0005-0000-0000-000080640000}"/>
    <cellStyle name="0_PLANNING  DOC 6111 REV 1 4 3 2 6" xfId="25745" xr:uid="{00000000-0005-0000-0000-000081640000}"/>
    <cellStyle name="0_PLANNING  DOC 6111 REV 1 4 3 3" xfId="25746" xr:uid="{00000000-0005-0000-0000-000082640000}"/>
    <cellStyle name="0_PLANNING  DOC 6111 REV 1 4 3 3 2" xfId="25747" xr:uid="{00000000-0005-0000-0000-000083640000}"/>
    <cellStyle name="0_PLANNING  DOC 6111 REV 1 4 3 3 2 2" xfId="25748" xr:uid="{00000000-0005-0000-0000-000084640000}"/>
    <cellStyle name="0_PLANNING  DOC 6111 REV 1 4 3 3 3" xfId="25749" xr:uid="{00000000-0005-0000-0000-000085640000}"/>
    <cellStyle name="0_PLANNING  DOC 6111 REV 1 4 3 3 3 2" xfId="25750" xr:uid="{00000000-0005-0000-0000-000086640000}"/>
    <cellStyle name="0_PLANNING  DOC 6111 REV 1 4 3 3 4" xfId="25751" xr:uid="{00000000-0005-0000-0000-000087640000}"/>
    <cellStyle name="0_PLANNING  DOC 6111 REV 1 4 3 4" xfId="25752" xr:uid="{00000000-0005-0000-0000-000088640000}"/>
    <cellStyle name="0_PLANNING  DOC 6111 REV 1 4 3 4 2" xfId="25753" xr:uid="{00000000-0005-0000-0000-000089640000}"/>
    <cellStyle name="0_PLANNING  DOC 6111 REV 1 4 3 4 2 2" xfId="25754" xr:uid="{00000000-0005-0000-0000-00008A640000}"/>
    <cellStyle name="0_PLANNING  DOC 6111 REV 1 4 3 4 3" xfId="25755" xr:uid="{00000000-0005-0000-0000-00008B640000}"/>
    <cellStyle name="0_PLANNING  DOC 6111 REV 1 4 3 4 3 2" xfId="25756" xr:uid="{00000000-0005-0000-0000-00008C640000}"/>
    <cellStyle name="0_PLANNING  DOC 6111 REV 1 4 3 4 4" xfId="25757" xr:uid="{00000000-0005-0000-0000-00008D640000}"/>
    <cellStyle name="0_PLANNING  DOC 6111 REV 1 4 3 5" xfId="25758" xr:uid="{00000000-0005-0000-0000-00008E640000}"/>
    <cellStyle name="0_PLANNING  DOC 6111 REV 1 4 3 5 2" xfId="25759" xr:uid="{00000000-0005-0000-0000-00008F640000}"/>
    <cellStyle name="0_PLANNING  DOC 6111 REV 1 4 3 5 2 2" xfId="25760" xr:uid="{00000000-0005-0000-0000-000090640000}"/>
    <cellStyle name="0_PLANNING  DOC 6111 REV 1 4 3 5 3" xfId="25761" xr:uid="{00000000-0005-0000-0000-000091640000}"/>
    <cellStyle name="0_PLANNING  DOC 6111 REV 1 4 3 5 3 2" xfId="25762" xr:uid="{00000000-0005-0000-0000-000092640000}"/>
    <cellStyle name="0_PLANNING  DOC 6111 REV 1 4 3 5 4" xfId="25763" xr:uid="{00000000-0005-0000-0000-000093640000}"/>
    <cellStyle name="0_PLANNING  DOC 6111 REV 1 4 3 6" xfId="25764" xr:uid="{00000000-0005-0000-0000-000094640000}"/>
    <cellStyle name="0_PLANNING  DOC 6111 REV 1 4 3 6 2" xfId="25765" xr:uid="{00000000-0005-0000-0000-000095640000}"/>
    <cellStyle name="0_PLANNING  DOC 6111 REV 1 4 3 7" xfId="25766" xr:uid="{00000000-0005-0000-0000-000096640000}"/>
    <cellStyle name="0_PLANNING  DOC 6111 REV 1 4 3 7 2" xfId="25767" xr:uid="{00000000-0005-0000-0000-000097640000}"/>
    <cellStyle name="0_PLANNING  DOC 6111 REV 1 4 3 8" xfId="25768" xr:uid="{00000000-0005-0000-0000-000098640000}"/>
    <cellStyle name="0_PLANNING  DOC 6111 REV 1 4 4" xfId="25769" xr:uid="{00000000-0005-0000-0000-000099640000}"/>
    <cellStyle name="0_PLANNING  DOC 6111 REV 1 4 4 2" xfId="25770" xr:uid="{00000000-0005-0000-0000-00009A640000}"/>
    <cellStyle name="0_PLANNING  DOC 6111 REV 1 4 4 2 2" xfId="25771" xr:uid="{00000000-0005-0000-0000-00009B640000}"/>
    <cellStyle name="0_PLANNING  DOC 6111 REV 1 4 4 2 2 2" xfId="25772" xr:uid="{00000000-0005-0000-0000-00009C640000}"/>
    <cellStyle name="0_PLANNING  DOC 6111 REV 1 4 4 2 2 2 2" xfId="25773" xr:uid="{00000000-0005-0000-0000-00009D640000}"/>
    <cellStyle name="0_PLANNING  DOC 6111 REV 1 4 4 2 2 3" xfId="25774" xr:uid="{00000000-0005-0000-0000-00009E640000}"/>
    <cellStyle name="0_PLANNING  DOC 6111 REV 1 4 4 2 2 3 2" xfId="25775" xr:uid="{00000000-0005-0000-0000-00009F640000}"/>
    <cellStyle name="0_PLANNING  DOC 6111 REV 1 4 4 2 2 4" xfId="25776" xr:uid="{00000000-0005-0000-0000-0000A0640000}"/>
    <cellStyle name="0_PLANNING  DOC 6111 REV 1 4 4 2 3" xfId="25777" xr:uid="{00000000-0005-0000-0000-0000A1640000}"/>
    <cellStyle name="0_PLANNING  DOC 6111 REV 1 4 4 2 3 2" xfId="25778" xr:uid="{00000000-0005-0000-0000-0000A2640000}"/>
    <cellStyle name="0_PLANNING  DOC 6111 REV 1 4 4 2 3 2 2" xfId="25779" xr:uid="{00000000-0005-0000-0000-0000A3640000}"/>
    <cellStyle name="0_PLANNING  DOC 6111 REV 1 4 4 2 3 3" xfId="25780" xr:uid="{00000000-0005-0000-0000-0000A4640000}"/>
    <cellStyle name="0_PLANNING  DOC 6111 REV 1 4 4 2 3 3 2" xfId="25781" xr:uid="{00000000-0005-0000-0000-0000A5640000}"/>
    <cellStyle name="0_PLANNING  DOC 6111 REV 1 4 4 2 3 4" xfId="25782" xr:uid="{00000000-0005-0000-0000-0000A6640000}"/>
    <cellStyle name="0_PLANNING  DOC 6111 REV 1 4 4 2 4" xfId="25783" xr:uid="{00000000-0005-0000-0000-0000A7640000}"/>
    <cellStyle name="0_PLANNING  DOC 6111 REV 1 4 4 2 4 2" xfId="25784" xr:uid="{00000000-0005-0000-0000-0000A8640000}"/>
    <cellStyle name="0_PLANNING  DOC 6111 REV 1 4 4 2 5" xfId="25785" xr:uid="{00000000-0005-0000-0000-0000A9640000}"/>
    <cellStyle name="0_PLANNING  DOC 6111 REV 1 4 4 2 5 2" xfId="25786" xr:uid="{00000000-0005-0000-0000-0000AA640000}"/>
    <cellStyle name="0_PLANNING  DOC 6111 REV 1 4 4 2 6" xfId="25787" xr:uid="{00000000-0005-0000-0000-0000AB640000}"/>
    <cellStyle name="0_PLANNING  DOC 6111 REV 1 4 4 3" xfId="25788" xr:uid="{00000000-0005-0000-0000-0000AC640000}"/>
    <cellStyle name="0_PLANNING  DOC 6111 REV 1 4 4 3 2" xfId="25789" xr:uid="{00000000-0005-0000-0000-0000AD640000}"/>
    <cellStyle name="0_PLANNING  DOC 6111 REV 1 4 4 3 2 2" xfId="25790" xr:uid="{00000000-0005-0000-0000-0000AE640000}"/>
    <cellStyle name="0_PLANNING  DOC 6111 REV 1 4 4 3 3" xfId="25791" xr:uid="{00000000-0005-0000-0000-0000AF640000}"/>
    <cellStyle name="0_PLANNING  DOC 6111 REV 1 4 4 3 3 2" xfId="25792" xr:uid="{00000000-0005-0000-0000-0000B0640000}"/>
    <cellStyle name="0_PLANNING  DOC 6111 REV 1 4 4 3 4" xfId="25793" xr:uid="{00000000-0005-0000-0000-0000B1640000}"/>
    <cellStyle name="0_PLANNING  DOC 6111 REV 1 4 4 4" xfId="25794" xr:uid="{00000000-0005-0000-0000-0000B2640000}"/>
    <cellStyle name="0_PLANNING  DOC 6111 REV 1 4 4 4 2" xfId="25795" xr:uid="{00000000-0005-0000-0000-0000B3640000}"/>
    <cellStyle name="0_PLANNING  DOC 6111 REV 1 4 4 4 2 2" xfId="25796" xr:uid="{00000000-0005-0000-0000-0000B4640000}"/>
    <cellStyle name="0_PLANNING  DOC 6111 REV 1 4 4 4 3" xfId="25797" xr:uid="{00000000-0005-0000-0000-0000B5640000}"/>
    <cellStyle name="0_PLANNING  DOC 6111 REV 1 4 4 4 3 2" xfId="25798" xr:uid="{00000000-0005-0000-0000-0000B6640000}"/>
    <cellStyle name="0_PLANNING  DOC 6111 REV 1 4 4 4 4" xfId="25799" xr:uid="{00000000-0005-0000-0000-0000B7640000}"/>
    <cellStyle name="0_PLANNING  DOC 6111 REV 1 4 4 5" xfId="25800" xr:uid="{00000000-0005-0000-0000-0000B8640000}"/>
    <cellStyle name="0_PLANNING  DOC 6111 REV 1 4 4 5 2" xfId="25801" xr:uid="{00000000-0005-0000-0000-0000B9640000}"/>
    <cellStyle name="0_PLANNING  DOC 6111 REV 1 4 4 5 2 2" xfId="25802" xr:uid="{00000000-0005-0000-0000-0000BA640000}"/>
    <cellStyle name="0_PLANNING  DOC 6111 REV 1 4 4 5 3" xfId="25803" xr:uid="{00000000-0005-0000-0000-0000BB640000}"/>
    <cellStyle name="0_PLANNING  DOC 6111 REV 1 4 4 5 3 2" xfId="25804" xr:uid="{00000000-0005-0000-0000-0000BC640000}"/>
    <cellStyle name="0_PLANNING  DOC 6111 REV 1 4 4 5 4" xfId="25805" xr:uid="{00000000-0005-0000-0000-0000BD640000}"/>
    <cellStyle name="0_PLANNING  DOC 6111 REV 1 4 4 6" xfId="25806" xr:uid="{00000000-0005-0000-0000-0000BE640000}"/>
    <cellStyle name="0_PLANNING  DOC 6111 REV 1 4 4 6 2" xfId="25807" xr:uid="{00000000-0005-0000-0000-0000BF640000}"/>
    <cellStyle name="0_PLANNING  DOC 6111 REV 1 4 4 7" xfId="25808" xr:uid="{00000000-0005-0000-0000-0000C0640000}"/>
    <cellStyle name="0_PLANNING  DOC 6111 REV 1 4 4 7 2" xfId="25809" xr:uid="{00000000-0005-0000-0000-0000C1640000}"/>
    <cellStyle name="0_PLANNING  DOC 6111 REV 1 4 4 8" xfId="25810" xr:uid="{00000000-0005-0000-0000-0000C2640000}"/>
    <cellStyle name="0_PLANNING  DOC 6111 REV 1 4 5" xfId="25811" xr:uid="{00000000-0005-0000-0000-0000C3640000}"/>
    <cellStyle name="0_PLANNING  DOC 6111 REV 1 4 5 2" xfId="25812" xr:uid="{00000000-0005-0000-0000-0000C4640000}"/>
    <cellStyle name="0_PLANNING  DOC 6111 REV 1 4 5 2 2" xfId="25813" xr:uid="{00000000-0005-0000-0000-0000C5640000}"/>
    <cellStyle name="0_PLANNING  DOC 6111 REV 1 4 5 2 2 2" xfId="25814" xr:uid="{00000000-0005-0000-0000-0000C6640000}"/>
    <cellStyle name="0_PLANNING  DOC 6111 REV 1 4 5 2 2 2 2" xfId="25815" xr:uid="{00000000-0005-0000-0000-0000C7640000}"/>
    <cellStyle name="0_PLANNING  DOC 6111 REV 1 4 5 2 2 3" xfId="25816" xr:uid="{00000000-0005-0000-0000-0000C8640000}"/>
    <cellStyle name="0_PLANNING  DOC 6111 REV 1 4 5 2 2 3 2" xfId="25817" xr:uid="{00000000-0005-0000-0000-0000C9640000}"/>
    <cellStyle name="0_PLANNING  DOC 6111 REV 1 4 5 2 2 4" xfId="25818" xr:uid="{00000000-0005-0000-0000-0000CA640000}"/>
    <cellStyle name="0_PLANNING  DOC 6111 REV 1 4 5 2 3" xfId="25819" xr:uid="{00000000-0005-0000-0000-0000CB640000}"/>
    <cellStyle name="0_PLANNING  DOC 6111 REV 1 4 5 2 3 2" xfId="25820" xr:uid="{00000000-0005-0000-0000-0000CC640000}"/>
    <cellStyle name="0_PLANNING  DOC 6111 REV 1 4 5 2 3 2 2" xfId="25821" xr:uid="{00000000-0005-0000-0000-0000CD640000}"/>
    <cellStyle name="0_PLANNING  DOC 6111 REV 1 4 5 2 3 3" xfId="25822" xr:uid="{00000000-0005-0000-0000-0000CE640000}"/>
    <cellStyle name="0_PLANNING  DOC 6111 REV 1 4 5 2 3 3 2" xfId="25823" xr:uid="{00000000-0005-0000-0000-0000CF640000}"/>
    <cellStyle name="0_PLANNING  DOC 6111 REV 1 4 5 2 3 4" xfId="25824" xr:uid="{00000000-0005-0000-0000-0000D0640000}"/>
    <cellStyle name="0_PLANNING  DOC 6111 REV 1 4 5 2 4" xfId="25825" xr:uid="{00000000-0005-0000-0000-0000D1640000}"/>
    <cellStyle name="0_PLANNING  DOC 6111 REV 1 4 5 2 4 2" xfId="25826" xr:uid="{00000000-0005-0000-0000-0000D2640000}"/>
    <cellStyle name="0_PLANNING  DOC 6111 REV 1 4 5 2 5" xfId="25827" xr:uid="{00000000-0005-0000-0000-0000D3640000}"/>
    <cellStyle name="0_PLANNING  DOC 6111 REV 1 4 5 2 5 2" xfId="25828" xr:uid="{00000000-0005-0000-0000-0000D4640000}"/>
    <cellStyle name="0_PLANNING  DOC 6111 REV 1 4 5 2 6" xfId="25829" xr:uid="{00000000-0005-0000-0000-0000D5640000}"/>
    <cellStyle name="0_PLANNING  DOC 6111 REV 1 4 5 3" xfId="25830" xr:uid="{00000000-0005-0000-0000-0000D6640000}"/>
    <cellStyle name="0_PLANNING  DOC 6111 REV 1 4 5 3 2" xfId="25831" xr:uid="{00000000-0005-0000-0000-0000D7640000}"/>
    <cellStyle name="0_PLANNING  DOC 6111 REV 1 4 5 3 2 2" xfId="25832" xr:uid="{00000000-0005-0000-0000-0000D8640000}"/>
    <cellStyle name="0_PLANNING  DOC 6111 REV 1 4 5 3 3" xfId="25833" xr:uid="{00000000-0005-0000-0000-0000D9640000}"/>
    <cellStyle name="0_PLANNING  DOC 6111 REV 1 4 5 3 3 2" xfId="25834" xr:uid="{00000000-0005-0000-0000-0000DA640000}"/>
    <cellStyle name="0_PLANNING  DOC 6111 REV 1 4 5 3 4" xfId="25835" xr:uid="{00000000-0005-0000-0000-0000DB640000}"/>
    <cellStyle name="0_PLANNING  DOC 6111 REV 1 4 5 4" xfId="25836" xr:uid="{00000000-0005-0000-0000-0000DC640000}"/>
    <cellStyle name="0_PLANNING  DOC 6111 REV 1 4 5 4 2" xfId="25837" xr:uid="{00000000-0005-0000-0000-0000DD640000}"/>
    <cellStyle name="0_PLANNING  DOC 6111 REV 1 4 5 4 2 2" xfId="25838" xr:uid="{00000000-0005-0000-0000-0000DE640000}"/>
    <cellStyle name="0_PLANNING  DOC 6111 REV 1 4 5 4 3" xfId="25839" xr:uid="{00000000-0005-0000-0000-0000DF640000}"/>
    <cellStyle name="0_PLANNING  DOC 6111 REV 1 4 5 4 3 2" xfId="25840" xr:uid="{00000000-0005-0000-0000-0000E0640000}"/>
    <cellStyle name="0_PLANNING  DOC 6111 REV 1 4 5 4 4" xfId="25841" xr:uid="{00000000-0005-0000-0000-0000E1640000}"/>
    <cellStyle name="0_PLANNING  DOC 6111 REV 1 4 5 5" xfId="25842" xr:uid="{00000000-0005-0000-0000-0000E2640000}"/>
    <cellStyle name="0_PLANNING  DOC 6111 REV 1 4 5 5 2" xfId="25843" xr:uid="{00000000-0005-0000-0000-0000E3640000}"/>
    <cellStyle name="0_PLANNING  DOC 6111 REV 1 4 5 5 2 2" xfId="25844" xr:uid="{00000000-0005-0000-0000-0000E4640000}"/>
    <cellStyle name="0_PLANNING  DOC 6111 REV 1 4 5 5 3" xfId="25845" xr:uid="{00000000-0005-0000-0000-0000E5640000}"/>
    <cellStyle name="0_PLANNING  DOC 6111 REV 1 4 5 5 3 2" xfId="25846" xr:uid="{00000000-0005-0000-0000-0000E6640000}"/>
    <cellStyle name="0_PLANNING  DOC 6111 REV 1 4 5 5 4" xfId="25847" xr:uid="{00000000-0005-0000-0000-0000E7640000}"/>
    <cellStyle name="0_PLANNING  DOC 6111 REV 1 4 5 6" xfId="25848" xr:uid="{00000000-0005-0000-0000-0000E8640000}"/>
    <cellStyle name="0_PLANNING  DOC 6111 REV 1 4 5 6 2" xfId="25849" xr:uid="{00000000-0005-0000-0000-0000E9640000}"/>
    <cellStyle name="0_PLANNING  DOC 6111 REV 1 4 5 7" xfId="25850" xr:uid="{00000000-0005-0000-0000-0000EA640000}"/>
    <cellStyle name="0_PLANNING  DOC 6111 REV 1 4 5 7 2" xfId="25851" xr:uid="{00000000-0005-0000-0000-0000EB640000}"/>
    <cellStyle name="0_PLANNING  DOC 6111 REV 1 4 5 8" xfId="25852" xr:uid="{00000000-0005-0000-0000-0000EC640000}"/>
    <cellStyle name="0_PLANNING  DOC 6111 REV 1 4 6" xfId="25853" xr:uid="{00000000-0005-0000-0000-0000ED640000}"/>
    <cellStyle name="0_PLANNING  DOC 6111 REV 1 4 6 2" xfId="25854" xr:uid="{00000000-0005-0000-0000-0000EE640000}"/>
    <cellStyle name="0_PLANNING  DOC 6111 REV 1 4 6 2 2" xfId="25855" xr:uid="{00000000-0005-0000-0000-0000EF640000}"/>
    <cellStyle name="0_PLANNING  DOC 6111 REV 1 4 6 2 2 2" xfId="25856" xr:uid="{00000000-0005-0000-0000-0000F0640000}"/>
    <cellStyle name="0_PLANNING  DOC 6111 REV 1 4 6 2 2 2 2" xfId="25857" xr:uid="{00000000-0005-0000-0000-0000F1640000}"/>
    <cellStyle name="0_PLANNING  DOC 6111 REV 1 4 6 2 2 3" xfId="25858" xr:uid="{00000000-0005-0000-0000-0000F2640000}"/>
    <cellStyle name="0_PLANNING  DOC 6111 REV 1 4 6 2 2 3 2" xfId="25859" xr:uid="{00000000-0005-0000-0000-0000F3640000}"/>
    <cellStyle name="0_PLANNING  DOC 6111 REV 1 4 6 2 2 4" xfId="25860" xr:uid="{00000000-0005-0000-0000-0000F4640000}"/>
    <cellStyle name="0_PLANNING  DOC 6111 REV 1 4 6 2 3" xfId="25861" xr:uid="{00000000-0005-0000-0000-0000F5640000}"/>
    <cellStyle name="0_PLANNING  DOC 6111 REV 1 4 6 2 3 2" xfId="25862" xr:uid="{00000000-0005-0000-0000-0000F6640000}"/>
    <cellStyle name="0_PLANNING  DOC 6111 REV 1 4 6 2 3 2 2" xfId="25863" xr:uid="{00000000-0005-0000-0000-0000F7640000}"/>
    <cellStyle name="0_PLANNING  DOC 6111 REV 1 4 6 2 3 3" xfId="25864" xr:uid="{00000000-0005-0000-0000-0000F8640000}"/>
    <cellStyle name="0_PLANNING  DOC 6111 REV 1 4 6 2 3 3 2" xfId="25865" xr:uid="{00000000-0005-0000-0000-0000F9640000}"/>
    <cellStyle name="0_PLANNING  DOC 6111 REV 1 4 6 2 3 4" xfId="25866" xr:uid="{00000000-0005-0000-0000-0000FA640000}"/>
    <cellStyle name="0_PLANNING  DOC 6111 REV 1 4 6 2 4" xfId="25867" xr:uid="{00000000-0005-0000-0000-0000FB640000}"/>
    <cellStyle name="0_PLANNING  DOC 6111 REV 1 4 6 2 4 2" xfId="25868" xr:uid="{00000000-0005-0000-0000-0000FC640000}"/>
    <cellStyle name="0_PLANNING  DOC 6111 REV 1 4 6 2 5" xfId="25869" xr:uid="{00000000-0005-0000-0000-0000FD640000}"/>
    <cellStyle name="0_PLANNING  DOC 6111 REV 1 4 6 2 5 2" xfId="25870" xr:uid="{00000000-0005-0000-0000-0000FE640000}"/>
    <cellStyle name="0_PLANNING  DOC 6111 REV 1 4 6 2 6" xfId="25871" xr:uid="{00000000-0005-0000-0000-0000FF640000}"/>
    <cellStyle name="0_PLANNING  DOC 6111 REV 1 4 6 3" xfId="25872" xr:uid="{00000000-0005-0000-0000-000000650000}"/>
    <cellStyle name="0_PLANNING  DOC 6111 REV 1 4 6 3 2" xfId="25873" xr:uid="{00000000-0005-0000-0000-000001650000}"/>
    <cellStyle name="0_PLANNING  DOC 6111 REV 1 4 6 3 2 2" xfId="25874" xr:uid="{00000000-0005-0000-0000-000002650000}"/>
    <cellStyle name="0_PLANNING  DOC 6111 REV 1 4 6 3 3" xfId="25875" xr:uid="{00000000-0005-0000-0000-000003650000}"/>
    <cellStyle name="0_PLANNING  DOC 6111 REV 1 4 6 3 3 2" xfId="25876" xr:uid="{00000000-0005-0000-0000-000004650000}"/>
    <cellStyle name="0_PLANNING  DOC 6111 REV 1 4 6 3 4" xfId="25877" xr:uid="{00000000-0005-0000-0000-000005650000}"/>
    <cellStyle name="0_PLANNING  DOC 6111 REV 1 4 6 4" xfId="25878" xr:uid="{00000000-0005-0000-0000-000006650000}"/>
    <cellStyle name="0_PLANNING  DOC 6111 REV 1 4 6 4 2" xfId="25879" xr:uid="{00000000-0005-0000-0000-000007650000}"/>
    <cellStyle name="0_PLANNING  DOC 6111 REV 1 4 6 4 2 2" xfId="25880" xr:uid="{00000000-0005-0000-0000-000008650000}"/>
    <cellStyle name="0_PLANNING  DOC 6111 REV 1 4 6 4 3" xfId="25881" xr:uid="{00000000-0005-0000-0000-000009650000}"/>
    <cellStyle name="0_PLANNING  DOC 6111 REV 1 4 6 4 3 2" xfId="25882" xr:uid="{00000000-0005-0000-0000-00000A650000}"/>
    <cellStyle name="0_PLANNING  DOC 6111 REV 1 4 6 4 4" xfId="25883" xr:uid="{00000000-0005-0000-0000-00000B650000}"/>
    <cellStyle name="0_PLANNING  DOC 6111 REV 1 4 6 5" xfId="25884" xr:uid="{00000000-0005-0000-0000-00000C650000}"/>
    <cellStyle name="0_PLANNING  DOC 6111 REV 1 4 6 5 2" xfId="25885" xr:uid="{00000000-0005-0000-0000-00000D650000}"/>
    <cellStyle name="0_PLANNING  DOC 6111 REV 1 4 6 5 2 2" xfId="25886" xr:uid="{00000000-0005-0000-0000-00000E650000}"/>
    <cellStyle name="0_PLANNING  DOC 6111 REV 1 4 6 5 3" xfId="25887" xr:uid="{00000000-0005-0000-0000-00000F650000}"/>
    <cellStyle name="0_PLANNING  DOC 6111 REV 1 4 6 5 3 2" xfId="25888" xr:uid="{00000000-0005-0000-0000-000010650000}"/>
    <cellStyle name="0_PLANNING  DOC 6111 REV 1 4 6 5 4" xfId="25889" xr:uid="{00000000-0005-0000-0000-000011650000}"/>
    <cellStyle name="0_PLANNING  DOC 6111 REV 1 4 6 6" xfId="25890" xr:uid="{00000000-0005-0000-0000-000012650000}"/>
    <cellStyle name="0_PLANNING  DOC 6111 REV 1 4 6 6 2" xfId="25891" xr:uid="{00000000-0005-0000-0000-000013650000}"/>
    <cellStyle name="0_PLANNING  DOC 6111 REV 1 4 6 7" xfId="25892" xr:uid="{00000000-0005-0000-0000-000014650000}"/>
    <cellStyle name="0_PLANNING  DOC 6111 REV 1 4 6 7 2" xfId="25893" xr:uid="{00000000-0005-0000-0000-000015650000}"/>
    <cellStyle name="0_PLANNING  DOC 6111 REV 1 4 6 8" xfId="25894" xr:uid="{00000000-0005-0000-0000-000016650000}"/>
    <cellStyle name="0_PLANNING  DOC 6111 REV 1 4 7" xfId="25895" xr:uid="{00000000-0005-0000-0000-000017650000}"/>
    <cellStyle name="0_PLANNING  DOC 6111 REV 1 4 7 2" xfId="25896" xr:uid="{00000000-0005-0000-0000-000018650000}"/>
    <cellStyle name="0_PLANNING  DOC 6111 REV 1 4 7 2 2" xfId="25897" xr:uid="{00000000-0005-0000-0000-000019650000}"/>
    <cellStyle name="0_PLANNING  DOC 6111 REV 1 4 7 2 2 2" xfId="25898" xr:uid="{00000000-0005-0000-0000-00001A650000}"/>
    <cellStyle name="0_PLANNING  DOC 6111 REV 1 4 7 2 3" xfId="25899" xr:uid="{00000000-0005-0000-0000-00001B650000}"/>
    <cellStyle name="0_PLANNING  DOC 6111 REV 1 4 7 2 3 2" xfId="25900" xr:uid="{00000000-0005-0000-0000-00001C650000}"/>
    <cellStyle name="0_PLANNING  DOC 6111 REV 1 4 7 2 4" xfId="25901" xr:uid="{00000000-0005-0000-0000-00001D650000}"/>
    <cellStyle name="0_PLANNING  DOC 6111 REV 1 4 7 3" xfId="25902" xr:uid="{00000000-0005-0000-0000-00001E650000}"/>
    <cellStyle name="0_PLANNING  DOC 6111 REV 1 4 7 3 2" xfId="25903" xr:uid="{00000000-0005-0000-0000-00001F650000}"/>
    <cellStyle name="0_PLANNING  DOC 6111 REV 1 4 7 3 2 2" xfId="25904" xr:uid="{00000000-0005-0000-0000-000020650000}"/>
    <cellStyle name="0_PLANNING  DOC 6111 REV 1 4 7 3 3" xfId="25905" xr:uid="{00000000-0005-0000-0000-000021650000}"/>
    <cellStyle name="0_PLANNING  DOC 6111 REV 1 4 7 3 3 2" xfId="25906" xr:uid="{00000000-0005-0000-0000-000022650000}"/>
    <cellStyle name="0_PLANNING  DOC 6111 REV 1 4 7 3 4" xfId="25907" xr:uid="{00000000-0005-0000-0000-000023650000}"/>
    <cellStyle name="0_PLANNING  DOC 6111 REV 1 4 7 4" xfId="25908" xr:uid="{00000000-0005-0000-0000-000024650000}"/>
    <cellStyle name="0_PLANNING  DOC 6111 REV 1 4 7 4 2" xfId="25909" xr:uid="{00000000-0005-0000-0000-000025650000}"/>
    <cellStyle name="0_PLANNING  DOC 6111 REV 1 4 7 5" xfId="25910" xr:uid="{00000000-0005-0000-0000-000026650000}"/>
    <cellStyle name="0_PLANNING  DOC 6111 REV 1 4 7 5 2" xfId="25911" xr:uid="{00000000-0005-0000-0000-000027650000}"/>
    <cellStyle name="0_PLANNING  DOC 6111 REV 1 4 7 6" xfId="25912" xr:uid="{00000000-0005-0000-0000-000028650000}"/>
    <cellStyle name="0_PLANNING  DOC 6111 REV 1 4 8" xfId="25913" xr:uid="{00000000-0005-0000-0000-000029650000}"/>
    <cellStyle name="0_PLANNING  DOC 6111 REV 1 4 8 2" xfId="25914" xr:uid="{00000000-0005-0000-0000-00002A650000}"/>
    <cellStyle name="0_PLANNING  DOC 6111 REV 1 4 8 2 2" xfId="25915" xr:uid="{00000000-0005-0000-0000-00002B650000}"/>
    <cellStyle name="0_PLANNING  DOC 6111 REV 1 4 8 3" xfId="25916" xr:uid="{00000000-0005-0000-0000-00002C650000}"/>
    <cellStyle name="0_PLANNING  DOC 6111 REV 1 4 8 3 2" xfId="25917" xr:uid="{00000000-0005-0000-0000-00002D650000}"/>
    <cellStyle name="0_PLANNING  DOC 6111 REV 1 4 8 4" xfId="25918" xr:uid="{00000000-0005-0000-0000-00002E650000}"/>
    <cellStyle name="0_PLANNING  DOC 6111 REV 1 4 9" xfId="25919" xr:uid="{00000000-0005-0000-0000-00002F650000}"/>
    <cellStyle name="0_PLANNING  DOC 6111 REV 1 4 9 2" xfId="25920" xr:uid="{00000000-0005-0000-0000-000030650000}"/>
    <cellStyle name="0_PLANNING  DOC 6111 REV 1 4 9 2 2" xfId="25921" xr:uid="{00000000-0005-0000-0000-000031650000}"/>
    <cellStyle name="0_PLANNING  DOC 6111 REV 1 4 9 3" xfId="25922" xr:uid="{00000000-0005-0000-0000-000032650000}"/>
    <cellStyle name="0_PLANNING  DOC 6111 REV 1 4 9 3 2" xfId="25923" xr:uid="{00000000-0005-0000-0000-000033650000}"/>
    <cellStyle name="0_PLANNING  DOC 6111 REV 1 4 9 4" xfId="25924" xr:uid="{00000000-0005-0000-0000-000034650000}"/>
    <cellStyle name="0_PLANNING  DOC 6111 REV 1 40" xfId="25925" xr:uid="{00000000-0005-0000-0000-000035650000}"/>
    <cellStyle name="0_PLANNING  DOC 6111 REV 1 41" xfId="25926" xr:uid="{00000000-0005-0000-0000-000036650000}"/>
    <cellStyle name="0_PLANNING  DOC 6111 REV 1 42" xfId="25927" xr:uid="{00000000-0005-0000-0000-000037650000}"/>
    <cellStyle name="0_PLANNING  DOC 6111 REV 1 43" xfId="25928" xr:uid="{00000000-0005-0000-0000-000038650000}"/>
    <cellStyle name="0_PLANNING  DOC 6111 REV 1 44" xfId="25929" xr:uid="{00000000-0005-0000-0000-000039650000}"/>
    <cellStyle name="0_PLANNING  DOC 6111 REV 1 45" xfId="25930" xr:uid="{00000000-0005-0000-0000-00003A650000}"/>
    <cellStyle name="0_PLANNING  DOC 6111 REV 1 46" xfId="25931" xr:uid="{00000000-0005-0000-0000-00003B650000}"/>
    <cellStyle name="0_PLANNING  DOC 6111 REV 1 47" xfId="25932" xr:uid="{00000000-0005-0000-0000-00003C650000}"/>
    <cellStyle name="0_PLANNING  DOC 6111 REV 1 48" xfId="25933" xr:uid="{00000000-0005-0000-0000-00003D650000}"/>
    <cellStyle name="0_PLANNING  DOC 6111 REV 1 49" xfId="25934" xr:uid="{00000000-0005-0000-0000-00003E650000}"/>
    <cellStyle name="0_PLANNING  DOC 6111 REV 1 5" xfId="25935" xr:uid="{00000000-0005-0000-0000-00003F650000}"/>
    <cellStyle name="0_PLANNING  DOC 6111 REV 1 5 10" xfId="25936" xr:uid="{00000000-0005-0000-0000-000040650000}"/>
    <cellStyle name="0_PLANNING  DOC 6111 REV 1 5 10 2" xfId="25937" xr:uid="{00000000-0005-0000-0000-000041650000}"/>
    <cellStyle name="0_PLANNING  DOC 6111 REV 1 5 10 2 2" xfId="25938" xr:uid="{00000000-0005-0000-0000-000042650000}"/>
    <cellStyle name="0_PLANNING  DOC 6111 REV 1 5 10 3" xfId="25939" xr:uid="{00000000-0005-0000-0000-000043650000}"/>
    <cellStyle name="0_PLANNING  DOC 6111 REV 1 5 10 3 2" xfId="25940" xr:uid="{00000000-0005-0000-0000-000044650000}"/>
    <cellStyle name="0_PLANNING  DOC 6111 REV 1 5 10 4" xfId="25941" xr:uid="{00000000-0005-0000-0000-000045650000}"/>
    <cellStyle name="0_PLANNING  DOC 6111 REV 1 5 11" xfId="25942" xr:uid="{00000000-0005-0000-0000-000046650000}"/>
    <cellStyle name="0_PLANNING  DOC 6111 REV 1 5 11 2" xfId="25943" xr:uid="{00000000-0005-0000-0000-000047650000}"/>
    <cellStyle name="0_PLANNING  DOC 6111 REV 1 5 12" xfId="25944" xr:uid="{00000000-0005-0000-0000-000048650000}"/>
    <cellStyle name="0_PLANNING  DOC 6111 REV 1 5 12 2" xfId="25945" xr:uid="{00000000-0005-0000-0000-000049650000}"/>
    <cellStyle name="0_PLANNING  DOC 6111 REV 1 5 13" xfId="25946" xr:uid="{00000000-0005-0000-0000-00004A650000}"/>
    <cellStyle name="0_PLANNING  DOC 6111 REV 1 5 14" xfId="25947" xr:uid="{00000000-0005-0000-0000-00004B650000}"/>
    <cellStyle name="0_PLANNING  DOC 6111 REV 1 5 2" xfId="25948" xr:uid="{00000000-0005-0000-0000-00004C650000}"/>
    <cellStyle name="0_PLANNING  DOC 6111 REV 1 5 2 2" xfId="25949" xr:uid="{00000000-0005-0000-0000-00004D650000}"/>
    <cellStyle name="0_PLANNING  DOC 6111 REV 1 5 2 2 2" xfId="25950" xr:uid="{00000000-0005-0000-0000-00004E650000}"/>
    <cellStyle name="0_PLANNING  DOC 6111 REV 1 5 2 2 2 2" xfId="25951" xr:uid="{00000000-0005-0000-0000-00004F650000}"/>
    <cellStyle name="0_PLANNING  DOC 6111 REV 1 5 2 2 2 2 2" xfId="25952" xr:uid="{00000000-0005-0000-0000-000050650000}"/>
    <cellStyle name="0_PLANNING  DOC 6111 REV 1 5 2 2 2 3" xfId="25953" xr:uid="{00000000-0005-0000-0000-000051650000}"/>
    <cellStyle name="0_PLANNING  DOC 6111 REV 1 5 2 2 2 3 2" xfId="25954" xr:uid="{00000000-0005-0000-0000-000052650000}"/>
    <cellStyle name="0_PLANNING  DOC 6111 REV 1 5 2 2 2 4" xfId="25955" xr:uid="{00000000-0005-0000-0000-000053650000}"/>
    <cellStyle name="0_PLANNING  DOC 6111 REV 1 5 2 2 3" xfId="25956" xr:uid="{00000000-0005-0000-0000-000054650000}"/>
    <cellStyle name="0_PLANNING  DOC 6111 REV 1 5 2 2 3 2" xfId="25957" xr:uid="{00000000-0005-0000-0000-000055650000}"/>
    <cellStyle name="0_PLANNING  DOC 6111 REV 1 5 2 2 3 2 2" xfId="25958" xr:uid="{00000000-0005-0000-0000-000056650000}"/>
    <cellStyle name="0_PLANNING  DOC 6111 REV 1 5 2 2 3 3" xfId="25959" xr:uid="{00000000-0005-0000-0000-000057650000}"/>
    <cellStyle name="0_PLANNING  DOC 6111 REV 1 5 2 2 3 3 2" xfId="25960" xr:uid="{00000000-0005-0000-0000-000058650000}"/>
    <cellStyle name="0_PLANNING  DOC 6111 REV 1 5 2 2 3 4" xfId="25961" xr:uid="{00000000-0005-0000-0000-000059650000}"/>
    <cellStyle name="0_PLANNING  DOC 6111 REV 1 5 2 2 4" xfId="25962" xr:uid="{00000000-0005-0000-0000-00005A650000}"/>
    <cellStyle name="0_PLANNING  DOC 6111 REV 1 5 2 2 4 2" xfId="25963" xr:uid="{00000000-0005-0000-0000-00005B650000}"/>
    <cellStyle name="0_PLANNING  DOC 6111 REV 1 5 2 2 5" xfId="25964" xr:uid="{00000000-0005-0000-0000-00005C650000}"/>
    <cellStyle name="0_PLANNING  DOC 6111 REV 1 5 2 2 5 2" xfId="25965" xr:uid="{00000000-0005-0000-0000-00005D650000}"/>
    <cellStyle name="0_PLANNING  DOC 6111 REV 1 5 2 2 6" xfId="25966" xr:uid="{00000000-0005-0000-0000-00005E650000}"/>
    <cellStyle name="0_PLANNING  DOC 6111 REV 1 5 2 3" xfId="25967" xr:uid="{00000000-0005-0000-0000-00005F650000}"/>
    <cellStyle name="0_PLANNING  DOC 6111 REV 1 5 2 3 2" xfId="25968" xr:uid="{00000000-0005-0000-0000-000060650000}"/>
    <cellStyle name="0_PLANNING  DOC 6111 REV 1 5 2 3 2 2" xfId="25969" xr:uid="{00000000-0005-0000-0000-000061650000}"/>
    <cellStyle name="0_PLANNING  DOC 6111 REV 1 5 2 3 3" xfId="25970" xr:uid="{00000000-0005-0000-0000-000062650000}"/>
    <cellStyle name="0_PLANNING  DOC 6111 REV 1 5 2 3 3 2" xfId="25971" xr:uid="{00000000-0005-0000-0000-000063650000}"/>
    <cellStyle name="0_PLANNING  DOC 6111 REV 1 5 2 3 4" xfId="25972" xr:uid="{00000000-0005-0000-0000-000064650000}"/>
    <cellStyle name="0_PLANNING  DOC 6111 REV 1 5 2 4" xfId="25973" xr:uid="{00000000-0005-0000-0000-000065650000}"/>
    <cellStyle name="0_PLANNING  DOC 6111 REV 1 5 2 4 2" xfId="25974" xr:uid="{00000000-0005-0000-0000-000066650000}"/>
    <cellStyle name="0_PLANNING  DOC 6111 REV 1 5 2 4 2 2" xfId="25975" xr:uid="{00000000-0005-0000-0000-000067650000}"/>
    <cellStyle name="0_PLANNING  DOC 6111 REV 1 5 2 4 3" xfId="25976" xr:uid="{00000000-0005-0000-0000-000068650000}"/>
    <cellStyle name="0_PLANNING  DOC 6111 REV 1 5 2 4 3 2" xfId="25977" xr:uid="{00000000-0005-0000-0000-000069650000}"/>
    <cellStyle name="0_PLANNING  DOC 6111 REV 1 5 2 4 4" xfId="25978" xr:uid="{00000000-0005-0000-0000-00006A650000}"/>
    <cellStyle name="0_PLANNING  DOC 6111 REV 1 5 2 5" xfId="25979" xr:uid="{00000000-0005-0000-0000-00006B650000}"/>
    <cellStyle name="0_PLANNING  DOC 6111 REV 1 5 2 5 2" xfId="25980" xr:uid="{00000000-0005-0000-0000-00006C650000}"/>
    <cellStyle name="0_PLANNING  DOC 6111 REV 1 5 2 5 2 2" xfId="25981" xr:uid="{00000000-0005-0000-0000-00006D650000}"/>
    <cellStyle name="0_PLANNING  DOC 6111 REV 1 5 2 5 3" xfId="25982" xr:uid="{00000000-0005-0000-0000-00006E650000}"/>
    <cellStyle name="0_PLANNING  DOC 6111 REV 1 5 2 5 3 2" xfId="25983" xr:uid="{00000000-0005-0000-0000-00006F650000}"/>
    <cellStyle name="0_PLANNING  DOC 6111 REV 1 5 2 5 4" xfId="25984" xr:uid="{00000000-0005-0000-0000-000070650000}"/>
    <cellStyle name="0_PLANNING  DOC 6111 REV 1 5 2 6" xfId="25985" xr:uid="{00000000-0005-0000-0000-000071650000}"/>
    <cellStyle name="0_PLANNING  DOC 6111 REV 1 5 2 6 2" xfId="25986" xr:uid="{00000000-0005-0000-0000-000072650000}"/>
    <cellStyle name="0_PLANNING  DOC 6111 REV 1 5 2 7" xfId="25987" xr:uid="{00000000-0005-0000-0000-000073650000}"/>
    <cellStyle name="0_PLANNING  DOC 6111 REV 1 5 2 7 2" xfId="25988" xr:uid="{00000000-0005-0000-0000-000074650000}"/>
    <cellStyle name="0_PLANNING  DOC 6111 REV 1 5 2 8" xfId="25989" xr:uid="{00000000-0005-0000-0000-000075650000}"/>
    <cellStyle name="0_PLANNING  DOC 6111 REV 1 5 3" xfId="25990" xr:uid="{00000000-0005-0000-0000-000076650000}"/>
    <cellStyle name="0_PLANNING  DOC 6111 REV 1 5 3 2" xfId="25991" xr:uid="{00000000-0005-0000-0000-000077650000}"/>
    <cellStyle name="0_PLANNING  DOC 6111 REV 1 5 3 2 2" xfId="25992" xr:uid="{00000000-0005-0000-0000-000078650000}"/>
    <cellStyle name="0_PLANNING  DOC 6111 REV 1 5 3 2 2 2" xfId="25993" xr:uid="{00000000-0005-0000-0000-000079650000}"/>
    <cellStyle name="0_PLANNING  DOC 6111 REV 1 5 3 2 2 2 2" xfId="25994" xr:uid="{00000000-0005-0000-0000-00007A650000}"/>
    <cellStyle name="0_PLANNING  DOC 6111 REV 1 5 3 2 2 3" xfId="25995" xr:uid="{00000000-0005-0000-0000-00007B650000}"/>
    <cellStyle name="0_PLANNING  DOC 6111 REV 1 5 3 2 2 3 2" xfId="25996" xr:uid="{00000000-0005-0000-0000-00007C650000}"/>
    <cellStyle name="0_PLANNING  DOC 6111 REV 1 5 3 2 2 4" xfId="25997" xr:uid="{00000000-0005-0000-0000-00007D650000}"/>
    <cellStyle name="0_PLANNING  DOC 6111 REV 1 5 3 2 3" xfId="25998" xr:uid="{00000000-0005-0000-0000-00007E650000}"/>
    <cellStyle name="0_PLANNING  DOC 6111 REV 1 5 3 2 3 2" xfId="25999" xr:uid="{00000000-0005-0000-0000-00007F650000}"/>
    <cellStyle name="0_PLANNING  DOC 6111 REV 1 5 3 2 3 2 2" xfId="26000" xr:uid="{00000000-0005-0000-0000-000080650000}"/>
    <cellStyle name="0_PLANNING  DOC 6111 REV 1 5 3 2 3 3" xfId="26001" xr:uid="{00000000-0005-0000-0000-000081650000}"/>
    <cellStyle name="0_PLANNING  DOC 6111 REV 1 5 3 2 3 3 2" xfId="26002" xr:uid="{00000000-0005-0000-0000-000082650000}"/>
    <cellStyle name="0_PLANNING  DOC 6111 REV 1 5 3 2 3 4" xfId="26003" xr:uid="{00000000-0005-0000-0000-000083650000}"/>
    <cellStyle name="0_PLANNING  DOC 6111 REV 1 5 3 2 4" xfId="26004" xr:uid="{00000000-0005-0000-0000-000084650000}"/>
    <cellStyle name="0_PLANNING  DOC 6111 REV 1 5 3 2 4 2" xfId="26005" xr:uid="{00000000-0005-0000-0000-000085650000}"/>
    <cellStyle name="0_PLANNING  DOC 6111 REV 1 5 3 2 5" xfId="26006" xr:uid="{00000000-0005-0000-0000-000086650000}"/>
    <cellStyle name="0_PLANNING  DOC 6111 REV 1 5 3 2 5 2" xfId="26007" xr:uid="{00000000-0005-0000-0000-000087650000}"/>
    <cellStyle name="0_PLANNING  DOC 6111 REV 1 5 3 2 6" xfId="26008" xr:uid="{00000000-0005-0000-0000-000088650000}"/>
    <cellStyle name="0_PLANNING  DOC 6111 REV 1 5 3 3" xfId="26009" xr:uid="{00000000-0005-0000-0000-000089650000}"/>
    <cellStyle name="0_PLANNING  DOC 6111 REV 1 5 3 3 2" xfId="26010" xr:uid="{00000000-0005-0000-0000-00008A650000}"/>
    <cellStyle name="0_PLANNING  DOC 6111 REV 1 5 3 3 2 2" xfId="26011" xr:uid="{00000000-0005-0000-0000-00008B650000}"/>
    <cellStyle name="0_PLANNING  DOC 6111 REV 1 5 3 3 3" xfId="26012" xr:uid="{00000000-0005-0000-0000-00008C650000}"/>
    <cellStyle name="0_PLANNING  DOC 6111 REV 1 5 3 3 3 2" xfId="26013" xr:uid="{00000000-0005-0000-0000-00008D650000}"/>
    <cellStyle name="0_PLANNING  DOC 6111 REV 1 5 3 3 4" xfId="26014" xr:uid="{00000000-0005-0000-0000-00008E650000}"/>
    <cellStyle name="0_PLANNING  DOC 6111 REV 1 5 3 4" xfId="26015" xr:uid="{00000000-0005-0000-0000-00008F650000}"/>
    <cellStyle name="0_PLANNING  DOC 6111 REV 1 5 3 4 2" xfId="26016" xr:uid="{00000000-0005-0000-0000-000090650000}"/>
    <cellStyle name="0_PLANNING  DOC 6111 REV 1 5 3 4 2 2" xfId="26017" xr:uid="{00000000-0005-0000-0000-000091650000}"/>
    <cellStyle name="0_PLANNING  DOC 6111 REV 1 5 3 4 3" xfId="26018" xr:uid="{00000000-0005-0000-0000-000092650000}"/>
    <cellStyle name="0_PLANNING  DOC 6111 REV 1 50" xfId="26019" xr:uid="{00000000-0005-0000-0000-000093650000}"/>
    <cellStyle name="0_PLANNING  DOC 6111 REV 1 51" xfId="26020" xr:uid="{00000000-0005-0000-0000-000094650000}"/>
    <cellStyle name="0_PLANNING  DOC 6111 REV 1 52" xfId="26021" xr:uid="{00000000-0005-0000-0000-000095650000}"/>
    <cellStyle name="0_PLANNING  DOC 6111 REV 1 53" xfId="26022" xr:uid="{00000000-0005-0000-0000-000096650000}"/>
    <cellStyle name="0_PLANNING  DOC 6111 REV 1 54" xfId="26023" xr:uid="{00000000-0005-0000-0000-000097650000}"/>
    <cellStyle name="0_PLANNING  DOC 6111 REV 1 55" xfId="26024" xr:uid="{00000000-0005-0000-0000-000098650000}"/>
    <cellStyle name="0_PLANNING  DOC 6111 REV 1 56" xfId="26025" xr:uid="{00000000-0005-0000-0000-000099650000}"/>
    <cellStyle name="0_PLANNING  DOC 6111 REV 1 57" xfId="26026" xr:uid="{00000000-0005-0000-0000-00009A650000}"/>
    <cellStyle name="0_PLANNING  DOC 6111 REV 1 58" xfId="26027" xr:uid="{00000000-0005-0000-0000-00009B650000}"/>
    <cellStyle name="0_PLANNING  DOC 6111 REV 1 59" xfId="26028" xr:uid="{00000000-0005-0000-0000-00009C650000}"/>
    <cellStyle name="0_PLANNING  DOC 6111 REV 1 6" xfId="26029" xr:uid="{00000000-0005-0000-0000-00009D650000}"/>
    <cellStyle name="0_PLANNING  DOC 6111 REV 1 60" xfId="26030" xr:uid="{00000000-0005-0000-0000-00009E650000}"/>
    <cellStyle name="0_PLANNING  DOC 6111 REV 1 61" xfId="26031" xr:uid="{00000000-0005-0000-0000-00009F650000}"/>
    <cellStyle name="0_PLANNING  DOC 6111 REV 1 62" xfId="26032" xr:uid="{00000000-0005-0000-0000-0000A0650000}"/>
    <cellStyle name="0_PLANNING  DOC 6111 REV 1 63" xfId="26033" xr:uid="{00000000-0005-0000-0000-0000A1650000}"/>
    <cellStyle name="0_PLANNING  DOC 6111 REV 1 64" xfId="26034" xr:uid="{00000000-0005-0000-0000-0000A2650000}"/>
    <cellStyle name="0_PLANNING  DOC 6111 REV 1 65" xfId="26035" xr:uid="{00000000-0005-0000-0000-0000A3650000}"/>
    <cellStyle name="0_PLANNING  DOC 6111 REV 1 66" xfId="26036" xr:uid="{00000000-0005-0000-0000-0000A4650000}"/>
    <cellStyle name="0_PLANNING  DOC 6111 REV 1 67" xfId="26037" xr:uid="{00000000-0005-0000-0000-0000A5650000}"/>
    <cellStyle name="0_PLANNING  DOC 6111 REV 1 68" xfId="26038" xr:uid="{00000000-0005-0000-0000-0000A6650000}"/>
    <cellStyle name="0_PLANNING  DOC 6111 REV 1 69" xfId="26039" xr:uid="{00000000-0005-0000-0000-0000A7650000}"/>
    <cellStyle name="0_PLANNING  DOC 6111 REV 1 7" xfId="26040" xr:uid="{00000000-0005-0000-0000-0000A8650000}"/>
    <cellStyle name="0_PLANNING  DOC 6111 REV 1 70" xfId="26041" xr:uid="{00000000-0005-0000-0000-0000A9650000}"/>
    <cellStyle name="0_PLANNING  DOC 6111 REV 1 71" xfId="26042" xr:uid="{00000000-0005-0000-0000-0000AA650000}"/>
    <cellStyle name="0_PLANNING  DOC 6111 REV 1 72" xfId="26043" xr:uid="{00000000-0005-0000-0000-0000AB650000}"/>
    <cellStyle name="0_PLANNING  DOC 6111 REV 1 73" xfId="26044" xr:uid="{00000000-0005-0000-0000-0000AC650000}"/>
    <cellStyle name="0_PLANNING  DOC 6111 REV 1 74" xfId="26045" xr:uid="{00000000-0005-0000-0000-0000AD650000}"/>
    <cellStyle name="0_PLANNING  DOC 6111 REV 1 75" xfId="26046" xr:uid="{00000000-0005-0000-0000-0000AE650000}"/>
    <cellStyle name="0_PLANNING  DOC 6111 REV 1 76" xfId="26047" xr:uid="{00000000-0005-0000-0000-0000AF650000}"/>
    <cellStyle name="0_PLANNING  DOC 6111 REV 1 77" xfId="26048" xr:uid="{00000000-0005-0000-0000-0000B0650000}"/>
    <cellStyle name="0_PLANNING  DOC 6111 REV 1 78" xfId="26049" xr:uid="{00000000-0005-0000-0000-0000B1650000}"/>
    <cellStyle name="0_PLANNING  DOC 6111 REV 1 79" xfId="26050" xr:uid="{00000000-0005-0000-0000-0000B2650000}"/>
    <cellStyle name="0_PLANNING  DOC 6111 REV 1 8" xfId="26051" xr:uid="{00000000-0005-0000-0000-0000B3650000}"/>
    <cellStyle name="0_PLANNING  DOC 6111 REV 1 9" xfId="26052" xr:uid="{00000000-0005-0000-0000-0000B4650000}"/>
    <cellStyle name="0_PLANNING  DOC 6111 REV 1_BP_Q1_6120_" xfId="26053" xr:uid="{00000000-0005-0000-0000-0000B5650000}"/>
    <cellStyle name="0_PLANNING  DOC 6111 REV 1_BP_Q1_6120_ 10" xfId="26054" xr:uid="{00000000-0005-0000-0000-0000B6650000}"/>
    <cellStyle name="0_PLANNING  DOC 6111 REV 1_BP_Q1_6120_ 11" xfId="26055" xr:uid="{00000000-0005-0000-0000-0000B7650000}"/>
    <cellStyle name="0_PLANNING  DOC 6111 REV 1_BP_Q1_6120_ 12" xfId="26056" xr:uid="{00000000-0005-0000-0000-0000B8650000}"/>
    <cellStyle name="0_PLANNING  DOC 6111 REV 1_BP_Q1_6120_ 13" xfId="26057" xr:uid="{00000000-0005-0000-0000-0000B9650000}"/>
    <cellStyle name="0_PLANNING  DOC 6111 REV 1_BP_Q1_6120_ 14" xfId="26058" xr:uid="{00000000-0005-0000-0000-0000BA650000}"/>
    <cellStyle name="0_PLANNING  DOC 6111 REV 1_BP_Q1_6120_ 15" xfId="26059" xr:uid="{00000000-0005-0000-0000-0000BB650000}"/>
    <cellStyle name="0_PLANNING  DOC 6111 REV 1_BP_Q1_6120_ 16" xfId="26060" xr:uid="{00000000-0005-0000-0000-0000BC650000}"/>
    <cellStyle name="0_PLANNING  DOC 6111 REV 1_BP_Q1_6120_ 17" xfId="26061" xr:uid="{00000000-0005-0000-0000-0000BD650000}"/>
    <cellStyle name="0_PLANNING  DOC 6111 REV 1_BP_Q1_6120_ 18" xfId="26062" xr:uid="{00000000-0005-0000-0000-0000BE650000}"/>
    <cellStyle name="0_PLANNING  DOC 6111 REV 1_BP_Q1_6120_ 19" xfId="26063" xr:uid="{00000000-0005-0000-0000-0000BF650000}"/>
    <cellStyle name="0_PLANNING  DOC 6111 REV 1_BP_Q1_6120_ 2" xfId="26064" xr:uid="{00000000-0005-0000-0000-0000C0650000}"/>
    <cellStyle name="0_PLANNING  DOC 6111 REV 1_BP_Q1_6120_ 2 10" xfId="26065" xr:uid="{00000000-0005-0000-0000-0000C1650000}"/>
    <cellStyle name="0_PLANNING  DOC 6111 REV 1_BP_Q1_6120_ 2 11" xfId="26066" xr:uid="{00000000-0005-0000-0000-0000C2650000}"/>
    <cellStyle name="0_PLANNING  DOC 6111 REV 1_BP_Q1_6120_ 2 12" xfId="26067" xr:uid="{00000000-0005-0000-0000-0000C3650000}"/>
    <cellStyle name="0_PLANNING  DOC 6111 REV 1_BP_Q1_6120_ 2 13" xfId="26068" xr:uid="{00000000-0005-0000-0000-0000C4650000}"/>
    <cellStyle name="0_PLANNING  DOC 6111 REV 1_BP_Q1_6120_ 2 14" xfId="26069" xr:uid="{00000000-0005-0000-0000-0000C5650000}"/>
    <cellStyle name="0_PLANNING  DOC 6111 REV 1_BP_Q1_6120_ 2 2" xfId="26070" xr:uid="{00000000-0005-0000-0000-0000C6650000}"/>
    <cellStyle name="0_PLANNING  DOC 6111 REV 1_BP_Q1_6120_ 2 2 10" xfId="26071" xr:uid="{00000000-0005-0000-0000-0000C7650000}"/>
    <cellStyle name="0_PLANNING  DOC 6111 REV 1_BP_Q1_6120_ 2 2 11" xfId="26072" xr:uid="{00000000-0005-0000-0000-0000C8650000}"/>
    <cellStyle name="0_PLANNING  DOC 6111 REV 1_BP_Q1_6120_ 2 2 12" xfId="26073" xr:uid="{00000000-0005-0000-0000-0000C9650000}"/>
    <cellStyle name="0_PLANNING  DOC 6111 REV 1_BP_Q1_6120_ 2 2 13" xfId="26074" xr:uid="{00000000-0005-0000-0000-0000CA650000}"/>
    <cellStyle name="0_PLANNING  DOC 6111 REV 1_BP_Q1_6120_ 2 2 2" xfId="26075" xr:uid="{00000000-0005-0000-0000-0000CB650000}"/>
    <cellStyle name="0_PLANNING  DOC 6111 REV 1_BP_Q1_6120_ 2 2 2 10" xfId="26076" xr:uid="{00000000-0005-0000-0000-0000CC650000}"/>
    <cellStyle name="0_PLANNING  DOC 6111 REV 1_BP_Q1_6120_ 2 2 2 11" xfId="26077" xr:uid="{00000000-0005-0000-0000-0000CD650000}"/>
    <cellStyle name="0_PLANNING  DOC 6111 REV 1_BP_Q1_6120_ 2 2 2 12" xfId="26078" xr:uid="{00000000-0005-0000-0000-0000CE650000}"/>
    <cellStyle name="0_PLANNING  DOC 6111 REV 1_BP_Q1_6120_ 2 2 2 2" xfId="26079" xr:uid="{00000000-0005-0000-0000-0000CF650000}"/>
    <cellStyle name="0_PLANNING  DOC 6111 REV 1_BP_Q1_6120_ 2 2 2 3" xfId="26080" xr:uid="{00000000-0005-0000-0000-0000D0650000}"/>
    <cellStyle name="0_PLANNING  DOC 6111 REV 1_BP_Q1_6120_ 2 2 2 4" xfId="26081" xr:uid="{00000000-0005-0000-0000-0000D1650000}"/>
    <cellStyle name="0_PLANNING  DOC 6111 REV 1_BP_Q1_6120_ 2 2 2 5" xfId="26082" xr:uid="{00000000-0005-0000-0000-0000D2650000}"/>
    <cellStyle name="0_PLANNING  DOC 6111 REV 1_BP_Q1_6120_ 2 2 2 6" xfId="26083" xr:uid="{00000000-0005-0000-0000-0000D3650000}"/>
    <cellStyle name="0_PLANNING  DOC 6111 REV 1_BP_Q1_6120_ 2 2 2 7" xfId="26084" xr:uid="{00000000-0005-0000-0000-0000D4650000}"/>
    <cellStyle name="0_PLANNING  DOC 6111 REV 1_BP_Q1_6120_ 2 2 2 8" xfId="26085" xr:uid="{00000000-0005-0000-0000-0000D5650000}"/>
    <cellStyle name="0_PLANNING  DOC 6111 REV 1_BP_Q1_6120_ 2 2 2 9" xfId="26086" xr:uid="{00000000-0005-0000-0000-0000D6650000}"/>
    <cellStyle name="0_PLANNING  DOC 6111 REV 1_BP_Q1_6120_ 2 2 3" xfId="26087" xr:uid="{00000000-0005-0000-0000-0000D7650000}"/>
    <cellStyle name="0_PLANNING  DOC 6111 REV 1_BP_Q1_6120_ 2 2 4" xfId="26088" xr:uid="{00000000-0005-0000-0000-0000D8650000}"/>
    <cellStyle name="0_PLANNING  DOC 6111 REV 1_BP_Q1_6120_ 2 2 5" xfId="26089" xr:uid="{00000000-0005-0000-0000-0000D9650000}"/>
    <cellStyle name="0_PLANNING  DOC 6111 REV 1_BP_Q1_6120_ 2 2 6" xfId="26090" xr:uid="{00000000-0005-0000-0000-0000DA650000}"/>
    <cellStyle name="0_PLANNING  DOC 6111 REV 1_BP_Q1_6120_ 2 2 7" xfId="26091" xr:uid="{00000000-0005-0000-0000-0000DB650000}"/>
    <cellStyle name="0_PLANNING  DOC 6111 REV 1_BP_Q1_6120_ 2 2 8" xfId="26092" xr:uid="{00000000-0005-0000-0000-0000DC650000}"/>
    <cellStyle name="0_PLANNING  DOC 6111 REV 1_BP_Q1_6120_ 2 2 9" xfId="26093" xr:uid="{00000000-0005-0000-0000-0000DD650000}"/>
    <cellStyle name="0_PLANNING  DOC 6111 REV 1_BP_Q1_6120_ 2 3" xfId="26094" xr:uid="{00000000-0005-0000-0000-0000DE650000}"/>
    <cellStyle name="0_PLANNING  DOC 6111 REV 1_BP_Q1_6120_ 2 3 10" xfId="26095" xr:uid="{00000000-0005-0000-0000-0000DF650000}"/>
    <cellStyle name="0_PLANNING  DOC 6111 REV 1_BP_Q1_6120_ 2 3 11" xfId="26096" xr:uid="{00000000-0005-0000-0000-0000E0650000}"/>
    <cellStyle name="0_PLANNING  DOC 6111 REV 1_BP_Q1_6120_ 2 3 12" xfId="26097" xr:uid="{00000000-0005-0000-0000-0000E1650000}"/>
    <cellStyle name="0_PLANNING  DOC 6111 REV 1_BP_Q1_6120_ 2 3 2" xfId="26098" xr:uid="{00000000-0005-0000-0000-0000E2650000}"/>
    <cellStyle name="0_PLANNING  DOC 6111 REV 1_BP_Q1_6120_ 2 3 3" xfId="26099" xr:uid="{00000000-0005-0000-0000-0000E3650000}"/>
    <cellStyle name="0_PLANNING  DOC 6111 REV 1_BP_Q1_6120_ 2 3 4" xfId="26100" xr:uid="{00000000-0005-0000-0000-0000E4650000}"/>
    <cellStyle name="0_PLANNING  DOC 6111 REV 1_BP_Q1_6120_ 2 3 5" xfId="26101" xr:uid="{00000000-0005-0000-0000-0000E5650000}"/>
    <cellStyle name="0_PLANNING  DOC 6111 REV 1_BP_Q1_6120_ 2 3 6" xfId="26102" xr:uid="{00000000-0005-0000-0000-0000E6650000}"/>
    <cellStyle name="0_PLANNING  DOC 6111 REV 1_BP_Q1_6120_ 2 3 7" xfId="26103" xr:uid="{00000000-0005-0000-0000-0000E7650000}"/>
    <cellStyle name="0_PLANNING  DOC 6111 REV 1_BP_Q1_6120_ 2 3 8" xfId="26104" xr:uid="{00000000-0005-0000-0000-0000E8650000}"/>
    <cellStyle name="0_PLANNING  DOC 6111 REV 1_BP_Q1_6120_ 2 3 9" xfId="26105" xr:uid="{00000000-0005-0000-0000-0000E9650000}"/>
    <cellStyle name="0_PLANNING  DOC 6111 REV 1_BP_Q1_6120_ 2 4" xfId="26106" xr:uid="{00000000-0005-0000-0000-0000EA650000}"/>
    <cellStyle name="0_PLANNING  DOC 6111 REV 1_BP_Q1_6120_ 2 5" xfId="26107" xr:uid="{00000000-0005-0000-0000-0000EB650000}"/>
    <cellStyle name="0_PLANNING  DOC 6111 REV 1_BP_Q1_6120_ 2 6" xfId="26108" xr:uid="{00000000-0005-0000-0000-0000EC650000}"/>
    <cellStyle name="0_PLANNING  DOC 6111 REV 1_BP_Q1_6120_ 2 7" xfId="26109" xr:uid="{00000000-0005-0000-0000-0000ED650000}"/>
    <cellStyle name="0_PLANNING  DOC 6111 REV 1_BP_Q1_6120_ 2 8" xfId="26110" xr:uid="{00000000-0005-0000-0000-0000EE650000}"/>
    <cellStyle name="0_PLANNING  DOC 6111 REV 1_BP_Q1_6120_ 2 9" xfId="26111" xr:uid="{00000000-0005-0000-0000-0000EF650000}"/>
    <cellStyle name="0_PLANNING  DOC 6111 REV 1_BP_Q1_6120_ 20" xfId="26112" xr:uid="{00000000-0005-0000-0000-0000F0650000}"/>
    <cellStyle name="0_PLANNING  DOC 6111 REV 1_BP_Q1_6120_ 21" xfId="26113" xr:uid="{00000000-0005-0000-0000-0000F1650000}"/>
    <cellStyle name="0_PLANNING  DOC 6111 REV 1_BP_Q1_6120_ 22" xfId="26114" xr:uid="{00000000-0005-0000-0000-0000F2650000}"/>
    <cellStyle name="0_PLANNING  DOC 6111 REV 1_BP_Q1_6120_ 23" xfId="26115" xr:uid="{00000000-0005-0000-0000-0000F3650000}"/>
    <cellStyle name="0_PLANNING  DOC 6111 REV 1_BP_Q1_6120_ 24" xfId="26116" xr:uid="{00000000-0005-0000-0000-0000F4650000}"/>
    <cellStyle name="0_PLANNING  DOC 6111 REV 1_BP_Q1_6120_ 25" xfId="26117" xr:uid="{00000000-0005-0000-0000-0000F5650000}"/>
    <cellStyle name="0_PLANNING  DOC 6111 REV 1_BP_Q1_6120_ 26" xfId="26118" xr:uid="{00000000-0005-0000-0000-0000F6650000}"/>
    <cellStyle name="0_PLANNING  DOC 6111 REV 1_BP_Q1_6120_ 27" xfId="26119" xr:uid="{00000000-0005-0000-0000-0000F7650000}"/>
    <cellStyle name="0_PLANNING  DOC 6111 REV 1_BP_Q1_6120_ 28" xfId="26120" xr:uid="{00000000-0005-0000-0000-0000F8650000}"/>
    <cellStyle name="0_PLANNING  DOC 6111 REV 1_BP_Q1_6120_ 29" xfId="26121" xr:uid="{00000000-0005-0000-0000-0000F9650000}"/>
    <cellStyle name="0_PLANNING  DOC 6111 REV 1_BP_Q1_6120_ 3" xfId="26122" xr:uid="{00000000-0005-0000-0000-0000FA650000}"/>
    <cellStyle name="0_PLANNING  DOC 6111 REV 1_BP_Q1_6120_ 3 10" xfId="26123" xr:uid="{00000000-0005-0000-0000-0000FB650000}"/>
    <cellStyle name="0_PLANNING  DOC 6111 REV 1_BP_Q1_6120_ 3 11" xfId="26124" xr:uid="{00000000-0005-0000-0000-0000FC650000}"/>
    <cellStyle name="0_PLANNING  DOC 6111 REV 1_BP_Q1_6120_ 3 12" xfId="26125" xr:uid="{00000000-0005-0000-0000-0000FD650000}"/>
    <cellStyle name="0_PLANNING  DOC 6111 REV 1_BP_Q1_6120_ 3 13" xfId="26126" xr:uid="{00000000-0005-0000-0000-0000FE650000}"/>
    <cellStyle name="0_PLANNING  DOC 6111 REV 1_BP_Q1_6120_ 3 2" xfId="26127" xr:uid="{00000000-0005-0000-0000-0000FF650000}"/>
    <cellStyle name="0_PLANNING  DOC 6111 REV 1_BP_Q1_6120_ 3 2 10" xfId="26128" xr:uid="{00000000-0005-0000-0000-000000660000}"/>
    <cellStyle name="0_PLANNING  DOC 6111 REV 1_BP_Q1_6120_ 3 2 11" xfId="26129" xr:uid="{00000000-0005-0000-0000-000001660000}"/>
    <cellStyle name="0_PLANNING  DOC 6111 REV 1_BP_Q1_6120_ 3 2 12" xfId="26130" xr:uid="{00000000-0005-0000-0000-000002660000}"/>
    <cellStyle name="0_PLANNING  DOC 6111 REV 1_BP_Q1_6120_ 3 2 2" xfId="26131" xr:uid="{00000000-0005-0000-0000-000003660000}"/>
    <cellStyle name="0_PLANNING  DOC 6111 REV 1_BP_Q1_6120_ 3 2 3" xfId="26132" xr:uid="{00000000-0005-0000-0000-000004660000}"/>
    <cellStyle name="0_PLANNING  DOC 6111 REV 1_BP_Q1_6120_ 3 2 4" xfId="26133" xr:uid="{00000000-0005-0000-0000-000005660000}"/>
    <cellStyle name="0_PLANNING  DOC 6111 REV 1_BP_Q1_6120_ 3 2 5" xfId="26134" xr:uid="{00000000-0005-0000-0000-000006660000}"/>
    <cellStyle name="0_PLANNING  DOC 6111 REV 1_BP_Q1_6120_ 3 2 6" xfId="26135" xr:uid="{00000000-0005-0000-0000-000007660000}"/>
    <cellStyle name="0_PLANNING  DOC 6111 REV 1_BP_Q1_6120_ 3 2 7" xfId="26136" xr:uid="{00000000-0005-0000-0000-000008660000}"/>
    <cellStyle name="0_PLANNING  DOC 6111 REV 1_BP_Q1_6120_ 3 2 8" xfId="26137" xr:uid="{00000000-0005-0000-0000-000009660000}"/>
    <cellStyle name="0_PLANNING  DOC 6111 REV 1_BP_Q1_6120_ 3 2 9" xfId="26138" xr:uid="{00000000-0005-0000-0000-00000A660000}"/>
    <cellStyle name="0_PLANNING  DOC 6111 REV 1_BP_Q1_6120_ 3 3" xfId="26139" xr:uid="{00000000-0005-0000-0000-00000B660000}"/>
    <cellStyle name="0_PLANNING  DOC 6111 REV 1_BP_Q1_6120_ 3 4" xfId="26140" xr:uid="{00000000-0005-0000-0000-00000C660000}"/>
    <cellStyle name="0_PLANNING  DOC 6111 REV 1_BP_Q1_6120_ 3 5" xfId="26141" xr:uid="{00000000-0005-0000-0000-00000D660000}"/>
    <cellStyle name="0_PLANNING  DOC 6111 REV 1_BP_Q1_6120_ 3 6" xfId="26142" xr:uid="{00000000-0005-0000-0000-00000E660000}"/>
    <cellStyle name="0_PLANNING  DOC 6111 REV 1_BP_Q1_6120_ 3 7" xfId="26143" xr:uid="{00000000-0005-0000-0000-00000F660000}"/>
    <cellStyle name="0_PLANNING  DOC 6111 REV 1_BP_Q1_6120_ 3 8" xfId="26144" xr:uid="{00000000-0005-0000-0000-000010660000}"/>
    <cellStyle name="0_PLANNING  DOC 6111 REV 1_BP_Q1_6120_ 3 9" xfId="26145" xr:uid="{00000000-0005-0000-0000-000011660000}"/>
    <cellStyle name="0_PLANNING  DOC 6111 REV 1_BP_Q1_6120_ 30" xfId="26146" xr:uid="{00000000-0005-0000-0000-000012660000}"/>
    <cellStyle name="0_PLANNING  DOC 6111 REV 1_BP_Q1_6120_ 31" xfId="26147" xr:uid="{00000000-0005-0000-0000-000013660000}"/>
    <cellStyle name="0_PLANNING  DOC 6111 REV 1_BP_Q1_6120_ 32" xfId="26148" xr:uid="{00000000-0005-0000-0000-000014660000}"/>
    <cellStyle name="0_PLANNING  DOC 6111 REV 1_BP_Q1_6120_ 33" xfId="26149" xr:uid="{00000000-0005-0000-0000-000015660000}"/>
    <cellStyle name="0_PLANNING  DOC 6111 REV 1_BP_Q1_6120_ 34" xfId="26150" xr:uid="{00000000-0005-0000-0000-000016660000}"/>
    <cellStyle name="0_PLANNING  DOC 6111 REV 1_BP_Q1_6120_ 35" xfId="26151" xr:uid="{00000000-0005-0000-0000-000017660000}"/>
    <cellStyle name="0_PLANNING  DOC 6111 REV 1_BP_Q1_6120_ 36" xfId="26152" xr:uid="{00000000-0005-0000-0000-000018660000}"/>
    <cellStyle name="0_PLANNING  DOC 6111 REV 1_BP_Q1_6120_ 37" xfId="26153" xr:uid="{00000000-0005-0000-0000-000019660000}"/>
    <cellStyle name="0_PLANNING  DOC 6111 REV 1_BP_Q1_6120_ 38" xfId="26154" xr:uid="{00000000-0005-0000-0000-00001A660000}"/>
    <cellStyle name="0_PLANNING  DOC 6111 REV 1_BP_Q1_6120_ 39" xfId="26155" xr:uid="{00000000-0005-0000-0000-00001B660000}"/>
    <cellStyle name="0_PLANNING  DOC 6111 REV 1_BP_Q1_6120_ 4" xfId="26156" xr:uid="{00000000-0005-0000-0000-00001C660000}"/>
    <cellStyle name="0_PLANNING  DOC 6111 REV 1_BP_Q1_6120_ 4 2" xfId="26157" xr:uid="{00000000-0005-0000-0000-00001D660000}"/>
    <cellStyle name="0_PLANNING  DOC 6111 REV 1_BP_Q1_6120_ 4 3" xfId="26158" xr:uid="{00000000-0005-0000-0000-00001E660000}"/>
    <cellStyle name="0_PLANNING  DOC 6111 REV 1_BP_Q1_6120_ 40" xfId="26159" xr:uid="{00000000-0005-0000-0000-00001F660000}"/>
    <cellStyle name="0_PLANNING  DOC 6111 REV 1_BP_Q1_6120_ 41" xfId="26160" xr:uid="{00000000-0005-0000-0000-000020660000}"/>
    <cellStyle name="0_PLANNING  DOC 6111 REV 1_BP_Q1_6120_ 42" xfId="26161" xr:uid="{00000000-0005-0000-0000-000021660000}"/>
    <cellStyle name="0_PLANNING  DOC 6111 REV 1_BP_Q1_6120_ 43" xfId="26162" xr:uid="{00000000-0005-0000-0000-000022660000}"/>
    <cellStyle name="0_PLANNING  DOC 6111 REV 1_BP_Q1_6120_ 44" xfId="26163" xr:uid="{00000000-0005-0000-0000-000023660000}"/>
    <cellStyle name="0_PLANNING  DOC 6111 REV 1_BP_Q1_6120_ 45" xfId="26164" xr:uid="{00000000-0005-0000-0000-000024660000}"/>
    <cellStyle name="0_PLANNING  DOC 6111 REV 1_BP_Q1_6120_ 46" xfId="26165" xr:uid="{00000000-0005-0000-0000-000025660000}"/>
    <cellStyle name="0_PLANNING  DOC 6111 REV 1_BP_Q1_6120_ 47" xfId="26166" xr:uid="{00000000-0005-0000-0000-000026660000}"/>
    <cellStyle name="0_PLANNING  DOC 6111 REV 1_BP_Q1_6120_ 48" xfId="26167" xr:uid="{00000000-0005-0000-0000-000027660000}"/>
    <cellStyle name="0_PLANNING  DOC 6111 REV 1_BP_Q1_6120_ 49" xfId="26168" xr:uid="{00000000-0005-0000-0000-000028660000}"/>
    <cellStyle name="0_PLANNING  DOC 6111 REV 1_BP_Q1_6120_ 5" xfId="26169" xr:uid="{00000000-0005-0000-0000-000029660000}"/>
    <cellStyle name="0_PLANNING  DOC 6111 REV 1_BP_Q1_6120_ 50" xfId="26170" xr:uid="{00000000-0005-0000-0000-00002A660000}"/>
    <cellStyle name="0_PLANNING  DOC 6111 REV 1_BP_Q1_6120_ 51" xfId="26171" xr:uid="{00000000-0005-0000-0000-00002B660000}"/>
    <cellStyle name="0_PLANNING  DOC 6111 REV 1_BP_Q1_6120_ 52" xfId="26172" xr:uid="{00000000-0005-0000-0000-00002C660000}"/>
    <cellStyle name="0_PLANNING  DOC 6111 REV 1_BP_Q1_6120_ 53" xfId="26173" xr:uid="{00000000-0005-0000-0000-00002D660000}"/>
    <cellStyle name="0_PLANNING  DOC 6111 REV 1_BP_Q1_6120_ 54" xfId="26174" xr:uid="{00000000-0005-0000-0000-00002E660000}"/>
    <cellStyle name="0_PLANNING  DOC 6111 REV 1_BP_Q1_6120_ 55" xfId="26175" xr:uid="{00000000-0005-0000-0000-00002F660000}"/>
    <cellStyle name="0_PLANNING  DOC 6111 REV 1_BP_Q1_6120_ 56" xfId="26176" xr:uid="{00000000-0005-0000-0000-000030660000}"/>
    <cellStyle name="0_PLANNING  DOC 6111 REV 1_BP_Q1_6120_ 57" xfId="26177" xr:uid="{00000000-0005-0000-0000-000031660000}"/>
    <cellStyle name="0_PLANNING  DOC 6111 REV 1_BP_Q1_6120_ 58" xfId="26178" xr:uid="{00000000-0005-0000-0000-000032660000}"/>
    <cellStyle name="0_PLANNING  DOC 6111 REV 1_BP_Q1_6120_ 59" xfId="26179" xr:uid="{00000000-0005-0000-0000-000033660000}"/>
    <cellStyle name="0_PLANNING  DOC 6111 REV 1_BP_Q1_6120_ 6" xfId="26180" xr:uid="{00000000-0005-0000-0000-000034660000}"/>
    <cellStyle name="0_PLANNING  DOC 6111 REV 1_BP_Q1_6120_ 60" xfId="26181" xr:uid="{00000000-0005-0000-0000-000035660000}"/>
    <cellStyle name="0_PLANNING  DOC 6111 REV 1_BP_Q1_6120_ 61" xfId="26182" xr:uid="{00000000-0005-0000-0000-000036660000}"/>
    <cellStyle name="0_PLANNING  DOC 6111 REV 1_BP_Q1_6120_ 62" xfId="26183" xr:uid="{00000000-0005-0000-0000-000037660000}"/>
    <cellStyle name="0_PLANNING  DOC 6111 REV 1_BP_Q1_6120_ 63" xfId="26184" xr:uid="{00000000-0005-0000-0000-000038660000}"/>
    <cellStyle name="0_PLANNING  DOC 6111 REV 1_BP_Q1_6120_ 64" xfId="26185" xr:uid="{00000000-0005-0000-0000-000039660000}"/>
    <cellStyle name="0_PLANNING  DOC 6111 REV 1_BP_Q1_6120_ 65" xfId="26186" xr:uid="{00000000-0005-0000-0000-00003A660000}"/>
    <cellStyle name="0_PLANNING  DOC 6111 REV 1_BP_Q1_6120_ 66" xfId="26187" xr:uid="{00000000-0005-0000-0000-00003B660000}"/>
    <cellStyle name="0_PLANNING  DOC 6111 REV 1_BP_Q1_6120_ 67" xfId="26188" xr:uid="{00000000-0005-0000-0000-00003C660000}"/>
    <cellStyle name="0_PLANNING  DOC 6111 REV 1_BP_Q1_6120_ 68" xfId="26189" xr:uid="{00000000-0005-0000-0000-00003D660000}"/>
    <cellStyle name="0_PLANNING  DOC 6111 REV 1_BP_Q1_6120_ 69" xfId="26190" xr:uid="{00000000-0005-0000-0000-00003E660000}"/>
    <cellStyle name="0_PLANNING  DOC 6111 REV 1_BP_Q1_6120_ 7" xfId="26191" xr:uid="{00000000-0005-0000-0000-00003F660000}"/>
    <cellStyle name="0_PLANNING  DOC 6111 REV 1_BP_Q1_6120_ 70" xfId="26192" xr:uid="{00000000-0005-0000-0000-000040660000}"/>
    <cellStyle name="0_PLANNING  DOC 6111 REV 1_BP_Q1_6120_ 71" xfId="26193" xr:uid="{00000000-0005-0000-0000-000041660000}"/>
    <cellStyle name="0_PLANNING  DOC 6111 REV 1_BP_Q1_6120_ 72" xfId="26194" xr:uid="{00000000-0005-0000-0000-000042660000}"/>
    <cellStyle name="0_PLANNING  DOC 6111 REV 1_BP_Q1_6120_ 73" xfId="26195" xr:uid="{00000000-0005-0000-0000-000043660000}"/>
    <cellStyle name="0_PLANNING  DOC 6111 REV 1_BP_Q1_6120_ 74" xfId="26196" xr:uid="{00000000-0005-0000-0000-000044660000}"/>
    <cellStyle name="0_PLANNING  DOC 6111 REV 1_BP_Q1_6120_ 75" xfId="26197" xr:uid="{00000000-0005-0000-0000-000045660000}"/>
    <cellStyle name="0_PLANNING  DOC 6111 REV 1_BP_Q1_6120_ 76" xfId="26198" xr:uid="{00000000-0005-0000-0000-000046660000}"/>
    <cellStyle name="0_PLANNING  DOC 6111 REV 1_BP_Q1_6120_ 77" xfId="26199" xr:uid="{00000000-0005-0000-0000-000047660000}"/>
    <cellStyle name="0_PLANNING  DOC 6111 REV 1_BP_Q1_6120_ 78" xfId="26200" xr:uid="{00000000-0005-0000-0000-000048660000}"/>
    <cellStyle name="0_PLANNING  DOC 6111 REV 1_BP_Q1_6120_ 79" xfId="26201" xr:uid="{00000000-0005-0000-0000-000049660000}"/>
    <cellStyle name="0_PLANNING  DOC 6111 REV 1_BP_Q1_6120_ 8" xfId="26202" xr:uid="{00000000-0005-0000-0000-00004A660000}"/>
    <cellStyle name="0_PLANNING  DOC 6111 REV 1_BP_Q1_6120_ 9" xfId="26203" xr:uid="{00000000-0005-0000-0000-00004B660000}"/>
    <cellStyle name="0_REVIEW_APRIL_6111" xfId="26204" xr:uid="{00000000-0005-0000-0000-00004C660000}"/>
    <cellStyle name="0_REVIEW_APRIL_6111 10" xfId="26205" xr:uid="{00000000-0005-0000-0000-00004D660000}"/>
    <cellStyle name="0_REVIEW_APRIL_6111 11" xfId="26206" xr:uid="{00000000-0005-0000-0000-00004E660000}"/>
    <cellStyle name="0_REVIEW_APRIL_6111 12" xfId="26207" xr:uid="{00000000-0005-0000-0000-00004F660000}"/>
    <cellStyle name="0_REVIEW_APRIL_6111 13" xfId="26208" xr:uid="{00000000-0005-0000-0000-000050660000}"/>
    <cellStyle name="0_REVIEW_APRIL_6111 14" xfId="26209" xr:uid="{00000000-0005-0000-0000-000051660000}"/>
    <cellStyle name="0_REVIEW_APRIL_6111 15" xfId="26210" xr:uid="{00000000-0005-0000-0000-000052660000}"/>
    <cellStyle name="0_REVIEW_APRIL_6111 16" xfId="26211" xr:uid="{00000000-0005-0000-0000-000053660000}"/>
    <cellStyle name="0_REVIEW_APRIL_6111 17" xfId="26212" xr:uid="{00000000-0005-0000-0000-000054660000}"/>
    <cellStyle name="0_REVIEW_APRIL_6111 18" xfId="26213" xr:uid="{00000000-0005-0000-0000-000055660000}"/>
    <cellStyle name="0_REVIEW_APRIL_6111 19" xfId="26214" xr:uid="{00000000-0005-0000-0000-000056660000}"/>
    <cellStyle name="0_REVIEW_APRIL_6111 2" xfId="26215" xr:uid="{00000000-0005-0000-0000-000057660000}"/>
    <cellStyle name="0_REVIEW_APRIL_6111 2 10" xfId="26216" xr:uid="{00000000-0005-0000-0000-000058660000}"/>
    <cellStyle name="0_REVIEW_APRIL_6111 2 11" xfId="26217" xr:uid="{00000000-0005-0000-0000-000059660000}"/>
    <cellStyle name="0_REVIEW_APRIL_6111 2 12" xfId="26218" xr:uid="{00000000-0005-0000-0000-00005A660000}"/>
    <cellStyle name="0_REVIEW_APRIL_6111 2 13" xfId="26219" xr:uid="{00000000-0005-0000-0000-00005B660000}"/>
    <cellStyle name="0_REVIEW_APRIL_6111 2 14" xfId="26220" xr:uid="{00000000-0005-0000-0000-00005C660000}"/>
    <cellStyle name="0_REVIEW_APRIL_6111 2 2" xfId="26221" xr:uid="{00000000-0005-0000-0000-00005D660000}"/>
    <cellStyle name="0_REVIEW_APRIL_6111 2 2 10" xfId="26222" xr:uid="{00000000-0005-0000-0000-00005E660000}"/>
    <cellStyle name="0_REVIEW_APRIL_6111 2 2 11" xfId="26223" xr:uid="{00000000-0005-0000-0000-00005F660000}"/>
    <cellStyle name="0_REVIEW_APRIL_6111 2 2 12" xfId="26224" xr:uid="{00000000-0005-0000-0000-000060660000}"/>
    <cellStyle name="0_REVIEW_APRIL_6111 2 2 13" xfId="26225" xr:uid="{00000000-0005-0000-0000-000061660000}"/>
    <cellStyle name="0_REVIEW_APRIL_6111 2 2 2" xfId="26226" xr:uid="{00000000-0005-0000-0000-000062660000}"/>
    <cellStyle name="0_REVIEW_APRIL_6111 2 2 2 10" xfId="26227" xr:uid="{00000000-0005-0000-0000-000063660000}"/>
    <cellStyle name="0_REVIEW_APRIL_6111 2 2 2 11" xfId="26228" xr:uid="{00000000-0005-0000-0000-000064660000}"/>
    <cellStyle name="0_REVIEW_APRIL_6111 2 2 2 12" xfId="26229" xr:uid="{00000000-0005-0000-0000-000065660000}"/>
    <cellStyle name="0_REVIEW_APRIL_6111 2 2 2 2" xfId="26230" xr:uid="{00000000-0005-0000-0000-000066660000}"/>
    <cellStyle name="0_REVIEW_APRIL_6111 2 2 2 3" xfId="26231" xr:uid="{00000000-0005-0000-0000-000067660000}"/>
    <cellStyle name="0_REVIEW_APRIL_6111 2 2 2 4" xfId="26232" xr:uid="{00000000-0005-0000-0000-000068660000}"/>
    <cellStyle name="0_REVIEW_APRIL_6111 2 2 2 5" xfId="26233" xr:uid="{00000000-0005-0000-0000-000069660000}"/>
    <cellStyle name="0_REVIEW_APRIL_6111 2 2 2 6" xfId="26234" xr:uid="{00000000-0005-0000-0000-00006A660000}"/>
    <cellStyle name="0_REVIEW_APRIL_6111 2 2 2 7" xfId="26235" xr:uid="{00000000-0005-0000-0000-00006B660000}"/>
    <cellStyle name="0_REVIEW_APRIL_6111 2 2 2 8" xfId="26236" xr:uid="{00000000-0005-0000-0000-00006C660000}"/>
    <cellStyle name="0_REVIEW_APRIL_6111 2 2 2 9" xfId="26237" xr:uid="{00000000-0005-0000-0000-00006D660000}"/>
    <cellStyle name="0_REVIEW_APRIL_6111 2 2 3" xfId="26238" xr:uid="{00000000-0005-0000-0000-00006E660000}"/>
    <cellStyle name="0_REVIEW_APRIL_6111 2 2 4" xfId="26239" xr:uid="{00000000-0005-0000-0000-00006F660000}"/>
    <cellStyle name="0_REVIEW_APRIL_6111 2 2 5" xfId="26240" xr:uid="{00000000-0005-0000-0000-000070660000}"/>
    <cellStyle name="0_REVIEW_APRIL_6111 2 2 6" xfId="26241" xr:uid="{00000000-0005-0000-0000-000071660000}"/>
    <cellStyle name="0_REVIEW_APRIL_6111 2 2 7" xfId="26242" xr:uid="{00000000-0005-0000-0000-000072660000}"/>
    <cellStyle name="0_REVIEW_APRIL_6111 2 2 8" xfId="26243" xr:uid="{00000000-0005-0000-0000-000073660000}"/>
    <cellStyle name="0_REVIEW_APRIL_6111 2 2 9" xfId="26244" xr:uid="{00000000-0005-0000-0000-000074660000}"/>
    <cellStyle name="0_REVIEW_APRIL_6111 2 3" xfId="26245" xr:uid="{00000000-0005-0000-0000-000075660000}"/>
    <cellStyle name="0_REVIEW_APRIL_6111 2 3 10" xfId="26246" xr:uid="{00000000-0005-0000-0000-000076660000}"/>
    <cellStyle name="0_REVIEW_APRIL_6111 2 3 11" xfId="26247" xr:uid="{00000000-0005-0000-0000-000077660000}"/>
    <cellStyle name="0_REVIEW_APRIL_6111 2 3 12" xfId="26248" xr:uid="{00000000-0005-0000-0000-000078660000}"/>
    <cellStyle name="0_REVIEW_APRIL_6111 2 3 2" xfId="26249" xr:uid="{00000000-0005-0000-0000-000079660000}"/>
    <cellStyle name="0_REVIEW_APRIL_6111 2 3 3" xfId="26250" xr:uid="{00000000-0005-0000-0000-00007A660000}"/>
    <cellStyle name="0_REVIEW_APRIL_6111 2 3 4" xfId="26251" xr:uid="{00000000-0005-0000-0000-00007B660000}"/>
    <cellStyle name="0_REVIEW_APRIL_6111 2 3 5" xfId="26252" xr:uid="{00000000-0005-0000-0000-00007C660000}"/>
    <cellStyle name="0_REVIEW_APRIL_6111 2 3 6" xfId="26253" xr:uid="{00000000-0005-0000-0000-00007D660000}"/>
    <cellStyle name="0_REVIEW_APRIL_6111 2 3 7" xfId="26254" xr:uid="{00000000-0005-0000-0000-00007E660000}"/>
    <cellStyle name="0_REVIEW_APRIL_6111 2 3 8" xfId="26255" xr:uid="{00000000-0005-0000-0000-00007F660000}"/>
    <cellStyle name="0_REVIEW_APRIL_6111 2 3 9" xfId="26256" xr:uid="{00000000-0005-0000-0000-000080660000}"/>
    <cellStyle name="0_REVIEW_APRIL_6111 2 4" xfId="26257" xr:uid="{00000000-0005-0000-0000-000081660000}"/>
    <cellStyle name="0_REVIEW_APRIL_6111 2 5" xfId="26258" xr:uid="{00000000-0005-0000-0000-000082660000}"/>
    <cellStyle name="0_REVIEW_APRIL_6111 2 6" xfId="26259" xr:uid="{00000000-0005-0000-0000-000083660000}"/>
    <cellStyle name="0_REVIEW_APRIL_6111 2 7" xfId="26260" xr:uid="{00000000-0005-0000-0000-000084660000}"/>
    <cellStyle name="0_REVIEW_APRIL_6111 2 8" xfId="26261" xr:uid="{00000000-0005-0000-0000-000085660000}"/>
    <cellStyle name="0_REVIEW_APRIL_6111 2 9" xfId="26262" xr:uid="{00000000-0005-0000-0000-000086660000}"/>
    <cellStyle name="0_REVIEW_APRIL_6111 20" xfId="26263" xr:uid="{00000000-0005-0000-0000-000087660000}"/>
    <cellStyle name="0_REVIEW_APRIL_6111 21" xfId="26264" xr:uid="{00000000-0005-0000-0000-000088660000}"/>
    <cellStyle name="0_REVIEW_APRIL_6111 22" xfId="26265" xr:uid="{00000000-0005-0000-0000-000089660000}"/>
    <cellStyle name="0_REVIEW_APRIL_6111 23" xfId="26266" xr:uid="{00000000-0005-0000-0000-00008A660000}"/>
    <cellStyle name="0_REVIEW_APRIL_6111 24" xfId="26267" xr:uid="{00000000-0005-0000-0000-00008B660000}"/>
    <cellStyle name="0_REVIEW_APRIL_6111 25" xfId="26268" xr:uid="{00000000-0005-0000-0000-00008C660000}"/>
    <cellStyle name="0_REVIEW_APRIL_6111 26" xfId="26269" xr:uid="{00000000-0005-0000-0000-00008D660000}"/>
    <cellStyle name="0_REVIEW_APRIL_6111 27" xfId="26270" xr:uid="{00000000-0005-0000-0000-00008E660000}"/>
    <cellStyle name="0_REVIEW_APRIL_6111 28" xfId="26271" xr:uid="{00000000-0005-0000-0000-00008F660000}"/>
    <cellStyle name="0_REVIEW_APRIL_6111 29" xfId="26272" xr:uid="{00000000-0005-0000-0000-000090660000}"/>
    <cellStyle name="0_REVIEW_APRIL_6111 3" xfId="26273" xr:uid="{00000000-0005-0000-0000-000091660000}"/>
    <cellStyle name="0_REVIEW_APRIL_6111 3 10" xfId="26274" xr:uid="{00000000-0005-0000-0000-000092660000}"/>
    <cellStyle name="0_REVIEW_APRIL_6111 3 11" xfId="26275" xr:uid="{00000000-0005-0000-0000-000093660000}"/>
    <cellStyle name="0_REVIEW_APRIL_6111 3 12" xfId="26276" xr:uid="{00000000-0005-0000-0000-000094660000}"/>
    <cellStyle name="0_REVIEW_APRIL_6111 3 13" xfId="26277" xr:uid="{00000000-0005-0000-0000-000095660000}"/>
    <cellStyle name="0_REVIEW_APRIL_6111 3 2" xfId="26278" xr:uid="{00000000-0005-0000-0000-000096660000}"/>
    <cellStyle name="0_REVIEW_APRIL_6111 3 2 10" xfId="26279" xr:uid="{00000000-0005-0000-0000-000097660000}"/>
    <cellStyle name="0_REVIEW_APRIL_6111 3 2 11" xfId="26280" xr:uid="{00000000-0005-0000-0000-000098660000}"/>
    <cellStyle name="0_REVIEW_APRIL_6111 3 2 12" xfId="26281" xr:uid="{00000000-0005-0000-0000-000099660000}"/>
    <cellStyle name="0_REVIEW_APRIL_6111 3 2 2" xfId="26282" xr:uid="{00000000-0005-0000-0000-00009A660000}"/>
    <cellStyle name="0_REVIEW_APRIL_6111 3 2 3" xfId="26283" xr:uid="{00000000-0005-0000-0000-00009B660000}"/>
    <cellStyle name="0_REVIEW_APRIL_6111 3 2 4" xfId="26284" xr:uid="{00000000-0005-0000-0000-00009C660000}"/>
    <cellStyle name="0_REVIEW_APRIL_6111 3 2 5" xfId="26285" xr:uid="{00000000-0005-0000-0000-00009D660000}"/>
    <cellStyle name="0_REVIEW_APRIL_6111 3 2 6" xfId="26286" xr:uid="{00000000-0005-0000-0000-00009E660000}"/>
    <cellStyle name="0_REVIEW_APRIL_6111 3 2 7" xfId="26287" xr:uid="{00000000-0005-0000-0000-00009F660000}"/>
    <cellStyle name="0_REVIEW_APRIL_6111 3 2 8" xfId="26288" xr:uid="{00000000-0005-0000-0000-0000A0660000}"/>
    <cellStyle name="0_REVIEW_APRIL_6111 3 2 9" xfId="26289" xr:uid="{00000000-0005-0000-0000-0000A1660000}"/>
    <cellStyle name="0_REVIEW_APRIL_6111 3 3" xfId="26290" xr:uid="{00000000-0005-0000-0000-0000A2660000}"/>
    <cellStyle name="0_REVIEW_APRIL_6111 3 4" xfId="26291" xr:uid="{00000000-0005-0000-0000-0000A3660000}"/>
    <cellStyle name="0_REVIEW_APRIL_6111 3 5" xfId="26292" xr:uid="{00000000-0005-0000-0000-0000A4660000}"/>
    <cellStyle name="0_REVIEW_APRIL_6111 3 6" xfId="26293" xr:uid="{00000000-0005-0000-0000-0000A5660000}"/>
    <cellStyle name="0_REVIEW_APRIL_6111 3 7" xfId="26294" xr:uid="{00000000-0005-0000-0000-0000A6660000}"/>
    <cellStyle name="0_REVIEW_APRIL_6111 3 8" xfId="26295" xr:uid="{00000000-0005-0000-0000-0000A7660000}"/>
    <cellStyle name="0_REVIEW_APRIL_6111 3 9" xfId="26296" xr:uid="{00000000-0005-0000-0000-0000A8660000}"/>
    <cellStyle name="0_REVIEW_APRIL_6111 30" xfId="26297" xr:uid="{00000000-0005-0000-0000-0000A9660000}"/>
    <cellStyle name="0_REVIEW_APRIL_6111 31" xfId="26298" xr:uid="{00000000-0005-0000-0000-0000AA660000}"/>
    <cellStyle name="0_REVIEW_APRIL_6111 32" xfId="26299" xr:uid="{00000000-0005-0000-0000-0000AB660000}"/>
    <cellStyle name="0_REVIEW_APRIL_6111 33" xfId="26300" xr:uid="{00000000-0005-0000-0000-0000AC660000}"/>
    <cellStyle name="0_REVIEW_APRIL_6111 34" xfId="26301" xr:uid="{00000000-0005-0000-0000-0000AD660000}"/>
    <cellStyle name="0_REVIEW_APRIL_6111 35" xfId="26302" xr:uid="{00000000-0005-0000-0000-0000AE660000}"/>
    <cellStyle name="0_REVIEW_APRIL_6111 36" xfId="26303" xr:uid="{00000000-0005-0000-0000-0000AF660000}"/>
    <cellStyle name="0_REVIEW_APRIL_6111 37" xfId="26304" xr:uid="{00000000-0005-0000-0000-0000B0660000}"/>
    <cellStyle name="0_REVIEW_APRIL_6111 38" xfId="26305" xr:uid="{00000000-0005-0000-0000-0000B1660000}"/>
    <cellStyle name="0_REVIEW_APRIL_6111 39" xfId="26306" xr:uid="{00000000-0005-0000-0000-0000B2660000}"/>
    <cellStyle name="0_REVIEW_APRIL_6111 4" xfId="26307" xr:uid="{00000000-0005-0000-0000-0000B3660000}"/>
    <cellStyle name="0_REVIEW_APRIL_6111 4 2" xfId="26308" xr:uid="{00000000-0005-0000-0000-0000B4660000}"/>
    <cellStyle name="0_REVIEW_APRIL_6111 4 3" xfId="26309" xr:uid="{00000000-0005-0000-0000-0000B5660000}"/>
    <cellStyle name="0_REVIEW_APRIL_6111 40" xfId="26310" xr:uid="{00000000-0005-0000-0000-0000B6660000}"/>
    <cellStyle name="0_REVIEW_APRIL_6111 41" xfId="26311" xr:uid="{00000000-0005-0000-0000-0000B7660000}"/>
    <cellStyle name="0_REVIEW_APRIL_6111 42" xfId="26312" xr:uid="{00000000-0005-0000-0000-0000B8660000}"/>
    <cellStyle name="0_REVIEW_APRIL_6111 43" xfId="26313" xr:uid="{00000000-0005-0000-0000-0000B9660000}"/>
    <cellStyle name="0_REVIEW_APRIL_6111 44" xfId="26314" xr:uid="{00000000-0005-0000-0000-0000BA660000}"/>
    <cellStyle name="0_REVIEW_APRIL_6111 45" xfId="26315" xr:uid="{00000000-0005-0000-0000-0000BB660000}"/>
    <cellStyle name="0_REVIEW_APRIL_6111 46" xfId="26316" xr:uid="{00000000-0005-0000-0000-0000BC660000}"/>
    <cellStyle name="0_REVIEW_APRIL_6111 47" xfId="26317" xr:uid="{00000000-0005-0000-0000-0000BD660000}"/>
    <cellStyle name="0_REVIEW_APRIL_6111 48" xfId="26318" xr:uid="{00000000-0005-0000-0000-0000BE660000}"/>
    <cellStyle name="0_REVIEW_APRIL_6111 49" xfId="26319" xr:uid="{00000000-0005-0000-0000-0000BF660000}"/>
    <cellStyle name="0_REVIEW_APRIL_6111 5" xfId="26320" xr:uid="{00000000-0005-0000-0000-0000C0660000}"/>
    <cellStyle name="0_REVIEW_APRIL_6111 50" xfId="26321" xr:uid="{00000000-0005-0000-0000-0000C1660000}"/>
    <cellStyle name="0_REVIEW_APRIL_6111 51" xfId="26322" xr:uid="{00000000-0005-0000-0000-0000C2660000}"/>
    <cellStyle name="0_REVIEW_APRIL_6111 52" xfId="26323" xr:uid="{00000000-0005-0000-0000-0000C3660000}"/>
    <cellStyle name="0_REVIEW_APRIL_6111 53" xfId="26324" xr:uid="{00000000-0005-0000-0000-0000C4660000}"/>
    <cellStyle name="0_REVIEW_APRIL_6111 54" xfId="26325" xr:uid="{00000000-0005-0000-0000-0000C5660000}"/>
    <cellStyle name="0_REVIEW_APRIL_6111 55" xfId="26326" xr:uid="{00000000-0005-0000-0000-0000C6660000}"/>
    <cellStyle name="0_REVIEW_APRIL_6111 56" xfId="26327" xr:uid="{00000000-0005-0000-0000-0000C7660000}"/>
    <cellStyle name="0_REVIEW_APRIL_6111 57" xfId="26328" xr:uid="{00000000-0005-0000-0000-0000C8660000}"/>
    <cellStyle name="0_REVIEW_APRIL_6111 58" xfId="26329" xr:uid="{00000000-0005-0000-0000-0000C9660000}"/>
    <cellStyle name="0_REVIEW_APRIL_6111 59" xfId="26330" xr:uid="{00000000-0005-0000-0000-0000CA660000}"/>
    <cellStyle name="0_REVIEW_APRIL_6111 6" xfId="26331" xr:uid="{00000000-0005-0000-0000-0000CB660000}"/>
    <cellStyle name="0_REVIEW_APRIL_6111 60" xfId="26332" xr:uid="{00000000-0005-0000-0000-0000CC660000}"/>
    <cellStyle name="0_REVIEW_APRIL_6111 61" xfId="26333" xr:uid="{00000000-0005-0000-0000-0000CD660000}"/>
    <cellStyle name="0_REVIEW_APRIL_6111 62" xfId="26334" xr:uid="{00000000-0005-0000-0000-0000CE660000}"/>
    <cellStyle name="0_REVIEW_APRIL_6111 63" xfId="26335" xr:uid="{00000000-0005-0000-0000-0000CF660000}"/>
    <cellStyle name="0_REVIEW_APRIL_6111 64" xfId="26336" xr:uid="{00000000-0005-0000-0000-0000D0660000}"/>
    <cellStyle name="0_REVIEW_APRIL_6111 65" xfId="26337" xr:uid="{00000000-0005-0000-0000-0000D1660000}"/>
    <cellStyle name="0_REVIEW_APRIL_6111 66" xfId="26338" xr:uid="{00000000-0005-0000-0000-0000D2660000}"/>
    <cellStyle name="0_REVIEW_APRIL_6111 67" xfId="26339" xr:uid="{00000000-0005-0000-0000-0000D3660000}"/>
    <cellStyle name="0_REVIEW_APRIL_6111 68" xfId="26340" xr:uid="{00000000-0005-0000-0000-0000D4660000}"/>
    <cellStyle name="0_REVIEW_APRIL_6111 69" xfId="26341" xr:uid="{00000000-0005-0000-0000-0000D5660000}"/>
    <cellStyle name="0_REVIEW_APRIL_6111 7" xfId="26342" xr:uid="{00000000-0005-0000-0000-0000D6660000}"/>
    <cellStyle name="0_REVIEW_APRIL_6111 70" xfId="26343" xr:uid="{00000000-0005-0000-0000-0000D7660000}"/>
    <cellStyle name="0_REVIEW_APRIL_6111 71" xfId="26344" xr:uid="{00000000-0005-0000-0000-0000D8660000}"/>
    <cellStyle name="0_REVIEW_APRIL_6111 72" xfId="26345" xr:uid="{00000000-0005-0000-0000-0000D9660000}"/>
    <cellStyle name="0_REVIEW_APRIL_6111 73" xfId="26346" xr:uid="{00000000-0005-0000-0000-0000DA660000}"/>
    <cellStyle name="0_REVIEW_APRIL_6111 74" xfId="26347" xr:uid="{00000000-0005-0000-0000-0000DB660000}"/>
    <cellStyle name="0_REVIEW_APRIL_6111 75" xfId="26348" xr:uid="{00000000-0005-0000-0000-0000DC660000}"/>
    <cellStyle name="0_REVIEW_APRIL_6111 76" xfId="26349" xr:uid="{00000000-0005-0000-0000-0000DD660000}"/>
    <cellStyle name="0_REVIEW_APRIL_6111 77" xfId="26350" xr:uid="{00000000-0005-0000-0000-0000DE660000}"/>
    <cellStyle name="0_REVIEW_APRIL_6111 78" xfId="26351" xr:uid="{00000000-0005-0000-0000-0000DF660000}"/>
    <cellStyle name="0_REVIEW_APRIL_6111 79" xfId="26352" xr:uid="{00000000-0005-0000-0000-0000E0660000}"/>
    <cellStyle name="0_REVIEW_APRIL_6111 8" xfId="26353" xr:uid="{00000000-0005-0000-0000-0000E1660000}"/>
    <cellStyle name="0_REVIEW_APRIL_6111 9" xfId="26354" xr:uid="{00000000-0005-0000-0000-0000E2660000}"/>
    <cellStyle name="0_Risk &amp; Mitigation" xfId="26355" xr:uid="{00000000-0005-0000-0000-0000E3660000}"/>
    <cellStyle name="0_Risk &amp; Mitigation 10" xfId="26356" xr:uid="{00000000-0005-0000-0000-0000E4660000}"/>
    <cellStyle name="0_Risk &amp; Mitigation 11" xfId="26357" xr:uid="{00000000-0005-0000-0000-0000E5660000}"/>
    <cellStyle name="0_Risk &amp; Mitigation 12" xfId="26358" xr:uid="{00000000-0005-0000-0000-0000E6660000}"/>
    <cellStyle name="0_Risk &amp; Mitigation 13" xfId="26359" xr:uid="{00000000-0005-0000-0000-0000E7660000}"/>
    <cellStyle name="0_Risk &amp; Mitigation 14" xfId="26360" xr:uid="{00000000-0005-0000-0000-0000E8660000}"/>
    <cellStyle name="0_Risk &amp; Mitigation 2" xfId="26361" xr:uid="{00000000-0005-0000-0000-0000E9660000}"/>
    <cellStyle name="0_Risk &amp; Mitigation 2 10" xfId="26362" xr:uid="{00000000-0005-0000-0000-0000EA660000}"/>
    <cellStyle name="0_Risk &amp; Mitigation 2 11" xfId="26363" xr:uid="{00000000-0005-0000-0000-0000EB660000}"/>
    <cellStyle name="0_Risk &amp; Mitigation 2 12" xfId="26364" xr:uid="{00000000-0005-0000-0000-0000EC660000}"/>
    <cellStyle name="0_Risk &amp; Mitigation 2 13" xfId="26365" xr:uid="{00000000-0005-0000-0000-0000ED660000}"/>
    <cellStyle name="0_Risk &amp; Mitigation 2 2" xfId="26366" xr:uid="{00000000-0005-0000-0000-0000EE660000}"/>
    <cellStyle name="0_Risk &amp; Mitigation 2 2 2" xfId="26367" xr:uid="{00000000-0005-0000-0000-0000EF660000}"/>
    <cellStyle name="0_Risk &amp; Mitigation 2 3" xfId="26368" xr:uid="{00000000-0005-0000-0000-0000F0660000}"/>
    <cellStyle name="0_Risk &amp; Mitigation 2 4" xfId="26369" xr:uid="{00000000-0005-0000-0000-0000F1660000}"/>
    <cellStyle name="0_Risk &amp; Mitigation 2 5" xfId="26370" xr:uid="{00000000-0005-0000-0000-0000F2660000}"/>
    <cellStyle name="0_Risk &amp; Mitigation 2 6" xfId="26371" xr:uid="{00000000-0005-0000-0000-0000F3660000}"/>
    <cellStyle name="0_Risk &amp; Mitigation 2 7" xfId="26372" xr:uid="{00000000-0005-0000-0000-0000F4660000}"/>
    <cellStyle name="0_Risk &amp; Mitigation 2 8" xfId="26373" xr:uid="{00000000-0005-0000-0000-0000F5660000}"/>
    <cellStyle name="0_Risk &amp; Mitigation 2 9" xfId="26374" xr:uid="{00000000-0005-0000-0000-0000F6660000}"/>
    <cellStyle name="0_Risk &amp; Mitigation 3" xfId="26375" xr:uid="{00000000-0005-0000-0000-0000F7660000}"/>
    <cellStyle name="0_Risk &amp; Mitigation 3 10" xfId="26376" xr:uid="{00000000-0005-0000-0000-0000F8660000}"/>
    <cellStyle name="0_Risk &amp; Mitigation 3 11" xfId="26377" xr:uid="{00000000-0005-0000-0000-0000F9660000}"/>
    <cellStyle name="0_Risk &amp; Mitigation 3 12" xfId="26378" xr:uid="{00000000-0005-0000-0000-0000FA660000}"/>
    <cellStyle name="0_Risk &amp; Mitigation 3 2" xfId="26379" xr:uid="{00000000-0005-0000-0000-0000FB660000}"/>
    <cellStyle name="0_Risk &amp; Mitigation 3 3" xfId="26380" xr:uid="{00000000-0005-0000-0000-0000FC660000}"/>
    <cellStyle name="0_Risk &amp; Mitigation 3 4" xfId="26381" xr:uid="{00000000-0005-0000-0000-0000FD660000}"/>
    <cellStyle name="0_Risk &amp; Mitigation 3 5" xfId="26382" xr:uid="{00000000-0005-0000-0000-0000FE660000}"/>
    <cellStyle name="0_Risk &amp; Mitigation 3 6" xfId="26383" xr:uid="{00000000-0005-0000-0000-0000FF660000}"/>
    <cellStyle name="0_Risk &amp; Mitigation 3 7" xfId="26384" xr:uid="{00000000-0005-0000-0000-000000670000}"/>
    <cellStyle name="0_Risk &amp; Mitigation 3 8" xfId="26385" xr:uid="{00000000-0005-0000-0000-000001670000}"/>
    <cellStyle name="0_Risk &amp; Mitigation 3 9" xfId="26386" xr:uid="{00000000-0005-0000-0000-000002670000}"/>
    <cellStyle name="0_Risk &amp; Mitigation 4" xfId="26387" xr:uid="{00000000-0005-0000-0000-000003670000}"/>
    <cellStyle name="0_Risk &amp; Mitigation 5" xfId="26388" xr:uid="{00000000-0005-0000-0000-000004670000}"/>
    <cellStyle name="0_Risk &amp; Mitigation 6" xfId="26389" xr:uid="{00000000-0005-0000-0000-000005670000}"/>
    <cellStyle name="0_Risk &amp; Mitigation 7" xfId="26390" xr:uid="{00000000-0005-0000-0000-000006670000}"/>
    <cellStyle name="0_Risk &amp; Mitigation 8" xfId="26391" xr:uid="{00000000-0005-0000-0000-000007670000}"/>
    <cellStyle name="0_Risk &amp; Mitigation 9" xfId="26392" xr:uid="{00000000-0005-0000-0000-000008670000}"/>
    <cellStyle name="0_S Curve, Org 22.10." xfId="26393" xr:uid="{00000000-0005-0000-0000-000009670000}"/>
    <cellStyle name="0_S Curve, Org 22.10. 10" xfId="26394" xr:uid="{00000000-0005-0000-0000-00000A670000}"/>
    <cellStyle name="0_S Curve, Org 22.10. 11" xfId="26395" xr:uid="{00000000-0005-0000-0000-00000B670000}"/>
    <cellStyle name="0_S Curve, Org 22.10. 12" xfId="26396" xr:uid="{00000000-0005-0000-0000-00000C670000}"/>
    <cellStyle name="0_S Curve, Org 22.10. 13" xfId="26397" xr:uid="{00000000-0005-0000-0000-00000D670000}"/>
    <cellStyle name="0_S Curve, Org 22.10. 14" xfId="26398" xr:uid="{00000000-0005-0000-0000-00000E670000}"/>
    <cellStyle name="0_S Curve, Org 22.10. 15" xfId="26399" xr:uid="{00000000-0005-0000-0000-00000F670000}"/>
    <cellStyle name="0_S Curve, Org 22.10. 16" xfId="26400" xr:uid="{00000000-0005-0000-0000-000010670000}"/>
    <cellStyle name="0_S Curve, Org 22.10. 17" xfId="26401" xr:uid="{00000000-0005-0000-0000-000011670000}"/>
    <cellStyle name="0_S Curve, Org 22.10. 18" xfId="26402" xr:uid="{00000000-0005-0000-0000-000012670000}"/>
    <cellStyle name="0_S Curve, Org 22.10. 19" xfId="26403" xr:uid="{00000000-0005-0000-0000-000013670000}"/>
    <cellStyle name="0_S Curve, Org 22.10. 2" xfId="26404" xr:uid="{00000000-0005-0000-0000-000014670000}"/>
    <cellStyle name="0_S Curve, Org 22.10. 2 10" xfId="26405" xr:uid="{00000000-0005-0000-0000-000015670000}"/>
    <cellStyle name="0_S Curve, Org 22.10. 2 11" xfId="26406" xr:uid="{00000000-0005-0000-0000-000016670000}"/>
    <cellStyle name="0_S Curve, Org 22.10. 2 12" xfId="26407" xr:uid="{00000000-0005-0000-0000-000017670000}"/>
    <cellStyle name="0_S Curve, Org 22.10. 2 13" xfId="26408" xr:uid="{00000000-0005-0000-0000-000018670000}"/>
    <cellStyle name="0_S Curve, Org 22.10. 2 14" xfId="26409" xr:uid="{00000000-0005-0000-0000-000019670000}"/>
    <cellStyle name="0_S Curve, Org 22.10. 2 2" xfId="26410" xr:uid="{00000000-0005-0000-0000-00001A670000}"/>
    <cellStyle name="0_S Curve, Org 22.10. 2 2 10" xfId="26411" xr:uid="{00000000-0005-0000-0000-00001B670000}"/>
    <cellStyle name="0_S Curve, Org 22.10. 2 2 11" xfId="26412" xr:uid="{00000000-0005-0000-0000-00001C670000}"/>
    <cellStyle name="0_S Curve, Org 22.10. 2 2 12" xfId="26413" xr:uid="{00000000-0005-0000-0000-00001D670000}"/>
    <cellStyle name="0_S Curve, Org 22.10. 2 2 13" xfId="26414" xr:uid="{00000000-0005-0000-0000-00001E670000}"/>
    <cellStyle name="0_S Curve, Org 22.10. 2 2 2" xfId="26415" xr:uid="{00000000-0005-0000-0000-00001F670000}"/>
    <cellStyle name="0_S Curve, Org 22.10. 2 2 2 10" xfId="26416" xr:uid="{00000000-0005-0000-0000-000020670000}"/>
    <cellStyle name="0_S Curve, Org 22.10. 2 2 2 11" xfId="26417" xr:uid="{00000000-0005-0000-0000-000021670000}"/>
    <cellStyle name="0_S Curve, Org 22.10. 2 2 2 12" xfId="26418" xr:uid="{00000000-0005-0000-0000-000022670000}"/>
    <cellStyle name="0_S Curve, Org 22.10. 2 2 2 2" xfId="26419" xr:uid="{00000000-0005-0000-0000-000023670000}"/>
    <cellStyle name="0_S Curve, Org 22.10. 2 2 2 3" xfId="26420" xr:uid="{00000000-0005-0000-0000-000024670000}"/>
    <cellStyle name="0_S Curve, Org 22.10. 2 2 2 4" xfId="26421" xr:uid="{00000000-0005-0000-0000-000025670000}"/>
    <cellStyle name="0_S Curve, Org 22.10. 2 2 2 5" xfId="26422" xr:uid="{00000000-0005-0000-0000-000026670000}"/>
    <cellStyle name="0_S Curve, Org 22.10. 2 2 2 6" xfId="26423" xr:uid="{00000000-0005-0000-0000-000027670000}"/>
    <cellStyle name="0_S Curve, Org 22.10. 2 2 2 7" xfId="26424" xr:uid="{00000000-0005-0000-0000-000028670000}"/>
    <cellStyle name="0_S Curve, Org 22.10. 2 2 2 8" xfId="26425" xr:uid="{00000000-0005-0000-0000-000029670000}"/>
    <cellStyle name="0_S Curve, Org 22.10. 2 2 2 9" xfId="26426" xr:uid="{00000000-0005-0000-0000-00002A670000}"/>
    <cellStyle name="0_S Curve, Org 22.10. 2 2 3" xfId="26427" xr:uid="{00000000-0005-0000-0000-00002B670000}"/>
    <cellStyle name="0_S Curve, Org 22.10. 2 2 4" xfId="26428" xr:uid="{00000000-0005-0000-0000-00002C670000}"/>
    <cellStyle name="0_S Curve, Org 22.10. 2 2 5" xfId="26429" xr:uid="{00000000-0005-0000-0000-00002D670000}"/>
    <cellStyle name="0_S Curve, Org 22.10. 2 2 6" xfId="26430" xr:uid="{00000000-0005-0000-0000-00002E670000}"/>
    <cellStyle name="0_S Curve, Org 22.10. 2 2 7" xfId="26431" xr:uid="{00000000-0005-0000-0000-00002F670000}"/>
    <cellStyle name="0_S Curve, Org 22.10. 2 2 8" xfId="26432" xr:uid="{00000000-0005-0000-0000-000030670000}"/>
    <cellStyle name="0_S Curve, Org 22.10. 2 2 9" xfId="26433" xr:uid="{00000000-0005-0000-0000-000031670000}"/>
    <cellStyle name="0_S Curve, Org 22.10. 2 3" xfId="26434" xr:uid="{00000000-0005-0000-0000-000032670000}"/>
    <cellStyle name="0_S Curve, Org 22.10. 2 3 10" xfId="26435" xr:uid="{00000000-0005-0000-0000-000033670000}"/>
    <cellStyle name="0_S Curve, Org 22.10. 2 3 11" xfId="26436" xr:uid="{00000000-0005-0000-0000-000034670000}"/>
    <cellStyle name="0_S Curve, Org 22.10. 2 3 12" xfId="26437" xr:uid="{00000000-0005-0000-0000-000035670000}"/>
    <cellStyle name="0_S Curve, Org 22.10. 2 3 2" xfId="26438" xr:uid="{00000000-0005-0000-0000-000036670000}"/>
    <cellStyle name="0_S Curve, Org 22.10. 2 3 3" xfId="26439" xr:uid="{00000000-0005-0000-0000-000037670000}"/>
    <cellStyle name="0_S Curve, Org 22.10. 2 3 4" xfId="26440" xr:uid="{00000000-0005-0000-0000-000038670000}"/>
    <cellStyle name="0_S Curve, Org 22.10. 2 3 5" xfId="26441" xr:uid="{00000000-0005-0000-0000-000039670000}"/>
    <cellStyle name="0_S Curve, Org 22.10. 2 3 6" xfId="26442" xr:uid="{00000000-0005-0000-0000-00003A670000}"/>
    <cellStyle name="0_S Curve, Org 22.10. 2 3 7" xfId="26443" xr:uid="{00000000-0005-0000-0000-00003B670000}"/>
    <cellStyle name="0_S Curve, Org 22.10. 2 3 8" xfId="26444" xr:uid="{00000000-0005-0000-0000-00003C670000}"/>
    <cellStyle name="0_S Curve, Org 22.10. 2 3 9" xfId="26445" xr:uid="{00000000-0005-0000-0000-00003D670000}"/>
    <cellStyle name="0_S Curve, Org 22.10. 2 4" xfId="26446" xr:uid="{00000000-0005-0000-0000-00003E670000}"/>
    <cellStyle name="0_S Curve, Org 22.10. 2 5" xfId="26447" xr:uid="{00000000-0005-0000-0000-00003F670000}"/>
    <cellStyle name="0_S Curve, Org 22.10. 2 6" xfId="26448" xr:uid="{00000000-0005-0000-0000-000040670000}"/>
    <cellStyle name="0_S Curve, Org 22.10. 2 7" xfId="26449" xr:uid="{00000000-0005-0000-0000-000041670000}"/>
    <cellStyle name="0_S Curve, Org 22.10. 2 8" xfId="26450" xr:uid="{00000000-0005-0000-0000-000042670000}"/>
    <cellStyle name="0_S Curve, Org 22.10. 2 9" xfId="26451" xr:uid="{00000000-0005-0000-0000-000043670000}"/>
    <cellStyle name="0_S Curve, Org 22.10. 20" xfId="26452" xr:uid="{00000000-0005-0000-0000-000044670000}"/>
    <cellStyle name="0_S Curve, Org 22.10. 21" xfId="26453" xr:uid="{00000000-0005-0000-0000-000045670000}"/>
    <cellStyle name="0_S Curve, Org 22.10. 22" xfId="26454" xr:uid="{00000000-0005-0000-0000-000046670000}"/>
    <cellStyle name="0_S Curve, Org 22.10. 23" xfId="26455" xr:uid="{00000000-0005-0000-0000-000047670000}"/>
    <cellStyle name="0_S Curve, Org 22.10. 24" xfId="26456" xr:uid="{00000000-0005-0000-0000-000048670000}"/>
    <cellStyle name="0_S Curve, Org 22.10. 25" xfId="26457" xr:uid="{00000000-0005-0000-0000-000049670000}"/>
    <cellStyle name="0_S Curve, Org 22.10. 26" xfId="26458" xr:uid="{00000000-0005-0000-0000-00004A670000}"/>
    <cellStyle name="0_S Curve, Org 22.10. 27" xfId="26459" xr:uid="{00000000-0005-0000-0000-00004B670000}"/>
    <cellStyle name="0_S Curve, Org 22.10. 28" xfId="26460" xr:uid="{00000000-0005-0000-0000-00004C670000}"/>
    <cellStyle name="0_S Curve, Org 22.10. 29" xfId="26461" xr:uid="{00000000-0005-0000-0000-00004D670000}"/>
    <cellStyle name="0_S Curve, Org 22.10. 3" xfId="26462" xr:uid="{00000000-0005-0000-0000-00004E670000}"/>
    <cellStyle name="0_S Curve, Org 22.10. 3 10" xfId="26463" xr:uid="{00000000-0005-0000-0000-00004F670000}"/>
    <cellStyle name="0_S Curve, Org 22.10. 3 11" xfId="26464" xr:uid="{00000000-0005-0000-0000-000050670000}"/>
    <cellStyle name="0_S Curve, Org 22.10. 3 12" xfId="26465" xr:uid="{00000000-0005-0000-0000-000051670000}"/>
    <cellStyle name="0_S Curve, Org 22.10. 3 13" xfId="26466" xr:uid="{00000000-0005-0000-0000-000052670000}"/>
    <cellStyle name="0_S Curve, Org 22.10. 3 2" xfId="26467" xr:uid="{00000000-0005-0000-0000-000053670000}"/>
    <cellStyle name="0_S Curve, Org 22.10. 3 2 10" xfId="26468" xr:uid="{00000000-0005-0000-0000-000054670000}"/>
    <cellStyle name="0_S Curve, Org 22.10. 3 2 11" xfId="26469" xr:uid="{00000000-0005-0000-0000-000055670000}"/>
    <cellStyle name="0_S Curve, Org 22.10. 3 2 12" xfId="26470" xr:uid="{00000000-0005-0000-0000-000056670000}"/>
    <cellStyle name="0_S Curve, Org 22.10. 3 2 2" xfId="26471" xr:uid="{00000000-0005-0000-0000-000057670000}"/>
    <cellStyle name="0_S Curve, Org 22.10. 3 2 3" xfId="26472" xr:uid="{00000000-0005-0000-0000-000058670000}"/>
    <cellStyle name="0_S Curve, Org 22.10. 3 2 4" xfId="26473" xr:uid="{00000000-0005-0000-0000-000059670000}"/>
    <cellStyle name="0_S Curve, Org 22.10. 3 2 5" xfId="26474" xr:uid="{00000000-0005-0000-0000-00005A670000}"/>
    <cellStyle name="0_S Curve, Org 22.10. 3 2 6" xfId="26475" xr:uid="{00000000-0005-0000-0000-00005B670000}"/>
    <cellStyle name="0_S Curve, Org 22.10. 3 2 7" xfId="26476" xr:uid="{00000000-0005-0000-0000-00005C670000}"/>
    <cellStyle name="0_S Curve, Org 22.10. 3 2 8" xfId="26477" xr:uid="{00000000-0005-0000-0000-00005D670000}"/>
    <cellStyle name="0_S Curve, Org 22.10. 3 2 9" xfId="26478" xr:uid="{00000000-0005-0000-0000-00005E670000}"/>
    <cellStyle name="0_S Curve, Org 22.10. 3 3" xfId="26479" xr:uid="{00000000-0005-0000-0000-00005F670000}"/>
    <cellStyle name="0_S Curve, Org 22.10. 3 4" xfId="26480" xr:uid="{00000000-0005-0000-0000-000060670000}"/>
    <cellStyle name="0_S Curve, Org 22.10. 3 5" xfId="26481" xr:uid="{00000000-0005-0000-0000-000061670000}"/>
    <cellStyle name="0_S Curve, Org 22.10. 3 6" xfId="26482" xr:uid="{00000000-0005-0000-0000-000062670000}"/>
    <cellStyle name="0_S Curve, Org 22.10. 3 7" xfId="26483" xr:uid="{00000000-0005-0000-0000-000063670000}"/>
    <cellStyle name="0_S Curve, Org 22.10. 3 8" xfId="26484" xr:uid="{00000000-0005-0000-0000-000064670000}"/>
    <cellStyle name="0_S Curve, Org 22.10. 3 9" xfId="26485" xr:uid="{00000000-0005-0000-0000-000065670000}"/>
    <cellStyle name="0_S Curve, Org 22.10. 30" xfId="26486" xr:uid="{00000000-0005-0000-0000-000066670000}"/>
    <cellStyle name="0_S Curve, Org 22.10. 31" xfId="26487" xr:uid="{00000000-0005-0000-0000-000067670000}"/>
    <cellStyle name="0_S Curve, Org 22.10. 32" xfId="26488" xr:uid="{00000000-0005-0000-0000-000068670000}"/>
    <cellStyle name="0_S Curve, Org 22.10. 33" xfId="26489" xr:uid="{00000000-0005-0000-0000-000069670000}"/>
    <cellStyle name="0_S Curve, Org 22.10. 34" xfId="26490" xr:uid="{00000000-0005-0000-0000-00006A670000}"/>
    <cellStyle name="0_S Curve, Org 22.10. 35" xfId="26491" xr:uid="{00000000-0005-0000-0000-00006B670000}"/>
    <cellStyle name="0_S Curve, Org 22.10. 36" xfId="26492" xr:uid="{00000000-0005-0000-0000-00006C670000}"/>
    <cellStyle name="0_S Curve, Org 22.10. 37" xfId="26493" xr:uid="{00000000-0005-0000-0000-00006D670000}"/>
    <cellStyle name="0_S Curve, Org 22.10. 38" xfId="26494" xr:uid="{00000000-0005-0000-0000-00006E670000}"/>
    <cellStyle name="0_S Curve, Org 22.10. 39" xfId="26495" xr:uid="{00000000-0005-0000-0000-00006F670000}"/>
    <cellStyle name="0_S Curve, Org 22.10. 4" xfId="26496" xr:uid="{00000000-0005-0000-0000-000070670000}"/>
    <cellStyle name="0_S Curve, Org 22.10. 4 2" xfId="26497" xr:uid="{00000000-0005-0000-0000-000071670000}"/>
    <cellStyle name="0_S Curve, Org 22.10. 4 3" xfId="26498" xr:uid="{00000000-0005-0000-0000-000072670000}"/>
    <cellStyle name="0_S Curve, Org 22.10. 40" xfId="26499" xr:uid="{00000000-0005-0000-0000-000073670000}"/>
    <cellStyle name="0_S Curve, Org 22.10. 41" xfId="26500" xr:uid="{00000000-0005-0000-0000-000074670000}"/>
    <cellStyle name="0_S Curve, Org 22.10. 42" xfId="26501" xr:uid="{00000000-0005-0000-0000-000075670000}"/>
    <cellStyle name="0_S Curve, Org 22.10. 43" xfId="26502" xr:uid="{00000000-0005-0000-0000-000076670000}"/>
    <cellStyle name="0_S Curve, Org 22.10. 44" xfId="26503" xr:uid="{00000000-0005-0000-0000-000077670000}"/>
    <cellStyle name="0_S Curve, Org 22.10. 45" xfId="26504" xr:uid="{00000000-0005-0000-0000-000078670000}"/>
    <cellStyle name="0_S Curve, Org 22.10. 46" xfId="26505" xr:uid="{00000000-0005-0000-0000-000079670000}"/>
    <cellStyle name="0_S Curve, Org 22.10. 47" xfId="26506" xr:uid="{00000000-0005-0000-0000-00007A670000}"/>
    <cellStyle name="0_S Curve, Org 22.10. 48" xfId="26507" xr:uid="{00000000-0005-0000-0000-00007B670000}"/>
    <cellStyle name="0_S Curve, Org 22.10. 49" xfId="26508" xr:uid="{00000000-0005-0000-0000-00007C670000}"/>
    <cellStyle name="0_S Curve, Org 22.10. 5" xfId="26509" xr:uid="{00000000-0005-0000-0000-00007D670000}"/>
    <cellStyle name="0_S Curve, Org 22.10. 50" xfId="26510" xr:uid="{00000000-0005-0000-0000-00007E670000}"/>
    <cellStyle name="0_S Curve, Org 22.10. 51" xfId="26511" xr:uid="{00000000-0005-0000-0000-00007F670000}"/>
    <cellStyle name="0_S Curve, Org 22.10. 52" xfId="26512" xr:uid="{00000000-0005-0000-0000-000080670000}"/>
    <cellStyle name="0_S Curve, Org 22.10. 53" xfId="26513" xr:uid="{00000000-0005-0000-0000-000081670000}"/>
    <cellStyle name="0_S Curve, Org 22.10. 54" xfId="26514" xr:uid="{00000000-0005-0000-0000-000082670000}"/>
    <cellStyle name="0_S Curve, Org 22.10. 55" xfId="26515" xr:uid="{00000000-0005-0000-0000-000083670000}"/>
    <cellStyle name="0_S Curve, Org 22.10. 56" xfId="26516" xr:uid="{00000000-0005-0000-0000-000084670000}"/>
    <cellStyle name="0_S Curve, Org 22.10. 57" xfId="26517" xr:uid="{00000000-0005-0000-0000-000085670000}"/>
    <cellStyle name="0_S Curve, Org 22.10. 58" xfId="26518" xr:uid="{00000000-0005-0000-0000-000086670000}"/>
    <cellStyle name="0_S Curve, Org 22.10. 59" xfId="26519" xr:uid="{00000000-0005-0000-0000-000087670000}"/>
    <cellStyle name="0_S Curve, Org 22.10. 6" xfId="26520" xr:uid="{00000000-0005-0000-0000-000088670000}"/>
    <cellStyle name="0_S Curve, Org 22.10. 60" xfId="26521" xr:uid="{00000000-0005-0000-0000-000089670000}"/>
    <cellStyle name="0_S Curve, Org 22.10. 61" xfId="26522" xr:uid="{00000000-0005-0000-0000-00008A670000}"/>
    <cellStyle name="0_S Curve, Org 22.10. 62" xfId="26523" xr:uid="{00000000-0005-0000-0000-00008B670000}"/>
    <cellStyle name="0_S Curve, Org 22.10. 63" xfId="26524" xr:uid="{00000000-0005-0000-0000-00008C670000}"/>
    <cellStyle name="0_S Curve, Org 22.10. 64" xfId="26525" xr:uid="{00000000-0005-0000-0000-00008D670000}"/>
    <cellStyle name="0_S Curve, Org 22.10. 65" xfId="26526" xr:uid="{00000000-0005-0000-0000-00008E670000}"/>
    <cellStyle name="0_S Curve, Org 22.10. 66" xfId="26527" xr:uid="{00000000-0005-0000-0000-00008F670000}"/>
    <cellStyle name="0_S Curve, Org 22.10. 67" xfId="26528" xr:uid="{00000000-0005-0000-0000-000090670000}"/>
    <cellStyle name="0_S Curve, Org 22.10. 68" xfId="26529" xr:uid="{00000000-0005-0000-0000-000091670000}"/>
    <cellStyle name="0_S Curve, Org 22.10. 69" xfId="26530" xr:uid="{00000000-0005-0000-0000-000092670000}"/>
    <cellStyle name="0_S Curve, Org 22.10. 7" xfId="26531" xr:uid="{00000000-0005-0000-0000-000093670000}"/>
    <cellStyle name="0_S Curve, Org 22.10. 70" xfId="26532" xr:uid="{00000000-0005-0000-0000-000094670000}"/>
    <cellStyle name="0_S Curve, Org 22.10. 71" xfId="26533" xr:uid="{00000000-0005-0000-0000-000095670000}"/>
    <cellStyle name="0_S Curve, Org 22.10. 72" xfId="26534" xr:uid="{00000000-0005-0000-0000-000096670000}"/>
    <cellStyle name="0_S Curve, Org 22.10. 73" xfId="26535" xr:uid="{00000000-0005-0000-0000-000097670000}"/>
    <cellStyle name="0_S Curve, Org 22.10. 74" xfId="26536" xr:uid="{00000000-0005-0000-0000-000098670000}"/>
    <cellStyle name="0_S Curve, Org 22.10. 75" xfId="26537" xr:uid="{00000000-0005-0000-0000-000099670000}"/>
    <cellStyle name="0_S Curve, Org 22.10. 76" xfId="26538" xr:uid="{00000000-0005-0000-0000-00009A670000}"/>
    <cellStyle name="0_S Curve, Org 22.10. 77" xfId="26539" xr:uid="{00000000-0005-0000-0000-00009B670000}"/>
    <cellStyle name="0_S Curve, Org 22.10. 78" xfId="26540" xr:uid="{00000000-0005-0000-0000-00009C670000}"/>
    <cellStyle name="0_S Curve, Org 22.10. 79" xfId="26541" xr:uid="{00000000-0005-0000-0000-00009D670000}"/>
    <cellStyle name="0_S Curve, Org 22.10. 8" xfId="26542" xr:uid="{00000000-0005-0000-0000-00009E670000}"/>
    <cellStyle name="0_S Curve, Org 22.10. 9" xfId="26543" xr:uid="{00000000-0005-0000-0000-00009F670000}"/>
    <cellStyle name="0_TAD-6131 Rev1(Audit)" xfId="26544" xr:uid="{00000000-0005-0000-0000-0000A0670000}"/>
    <cellStyle name="0_TAD-6131 Rev1(Audit) 10" xfId="26545" xr:uid="{00000000-0005-0000-0000-0000A1670000}"/>
    <cellStyle name="0_TAD-6131 Rev1(Audit) 11" xfId="26546" xr:uid="{00000000-0005-0000-0000-0000A2670000}"/>
    <cellStyle name="0_TAD-6131 Rev1(Audit) 12" xfId="26547" xr:uid="{00000000-0005-0000-0000-0000A3670000}"/>
    <cellStyle name="0_TAD-6131 Rev1(Audit) 13" xfId="26548" xr:uid="{00000000-0005-0000-0000-0000A4670000}"/>
    <cellStyle name="0_TAD-6131 Rev1(Audit) 14" xfId="26549" xr:uid="{00000000-0005-0000-0000-0000A5670000}"/>
    <cellStyle name="0_TAD-6131 Rev1(Audit) 15" xfId="26550" xr:uid="{00000000-0005-0000-0000-0000A6670000}"/>
    <cellStyle name="0_TAD-6131 Rev1(Audit) 16" xfId="26551" xr:uid="{00000000-0005-0000-0000-0000A7670000}"/>
    <cellStyle name="0_TAD-6131 Rev1(Audit) 17" xfId="26552" xr:uid="{00000000-0005-0000-0000-0000A8670000}"/>
    <cellStyle name="0_TAD-6131 Rev1(Audit) 18" xfId="26553" xr:uid="{00000000-0005-0000-0000-0000A9670000}"/>
    <cellStyle name="0_TAD-6131 Rev1(Audit) 19" xfId="26554" xr:uid="{00000000-0005-0000-0000-0000AA670000}"/>
    <cellStyle name="0_TAD-6131 Rev1(Audit) 2" xfId="26555" xr:uid="{00000000-0005-0000-0000-0000AB670000}"/>
    <cellStyle name="0_TAD-6131 Rev1(Audit) 2 10" xfId="26556" xr:uid="{00000000-0005-0000-0000-0000AC670000}"/>
    <cellStyle name="0_TAD-6131 Rev1(Audit) 2 11" xfId="26557" xr:uid="{00000000-0005-0000-0000-0000AD670000}"/>
    <cellStyle name="0_TAD-6131 Rev1(Audit) 2 12" xfId="26558" xr:uid="{00000000-0005-0000-0000-0000AE670000}"/>
    <cellStyle name="0_TAD-6131 Rev1(Audit) 2 13" xfId="26559" xr:uid="{00000000-0005-0000-0000-0000AF670000}"/>
    <cellStyle name="0_TAD-6131 Rev1(Audit) 2 14" xfId="26560" xr:uid="{00000000-0005-0000-0000-0000B0670000}"/>
    <cellStyle name="0_TAD-6131 Rev1(Audit) 2 2" xfId="26561" xr:uid="{00000000-0005-0000-0000-0000B1670000}"/>
    <cellStyle name="0_TAD-6131 Rev1(Audit) 2 2 10" xfId="26562" xr:uid="{00000000-0005-0000-0000-0000B2670000}"/>
    <cellStyle name="0_TAD-6131 Rev1(Audit) 2 2 11" xfId="26563" xr:uid="{00000000-0005-0000-0000-0000B3670000}"/>
    <cellStyle name="0_TAD-6131 Rev1(Audit) 2 2 12" xfId="26564" xr:uid="{00000000-0005-0000-0000-0000B4670000}"/>
    <cellStyle name="0_TAD-6131 Rev1(Audit) 2 2 13" xfId="26565" xr:uid="{00000000-0005-0000-0000-0000B5670000}"/>
    <cellStyle name="0_TAD-6131 Rev1(Audit) 2 2 2" xfId="26566" xr:uid="{00000000-0005-0000-0000-0000B6670000}"/>
    <cellStyle name="0_TAD-6131 Rev1(Audit) 2 2 2 10" xfId="26567" xr:uid="{00000000-0005-0000-0000-0000B7670000}"/>
    <cellStyle name="0_TAD-6131 Rev1(Audit) 2 2 2 11" xfId="26568" xr:uid="{00000000-0005-0000-0000-0000B8670000}"/>
    <cellStyle name="0_TAD-6131 Rev1(Audit) 2 2 2 12" xfId="26569" xr:uid="{00000000-0005-0000-0000-0000B9670000}"/>
    <cellStyle name="0_TAD-6131 Rev1(Audit) 2 2 2 2" xfId="26570" xr:uid="{00000000-0005-0000-0000-0000BA670000}"/>
    <cellStyle name="0_TAD-6131 Rev1(Audit) 2 2 2 3" xfId="26571" xr:uid="{00000000-0005-0000-0000-0000BB670000}"/>
    <cellStyle name="0_TAD-6131 Rev1(Audit) 2 2 2 4" xfId="26572" xr:uid="{00000000-0005-0000-0000-0000BC670000}"/>
    <cellStyle name="0_TAD-6131 Rev1(Audit) 2 2 2 5" xfId="26573" xr:uid="{00000000-0005-0000-0000-0000BD670000}"/>
    <cellStyle name="0_TAD-6131 Rev1(Audit) 2 2 2 6" xfId="26574" xr:uid="{00000000-0005-0000-0000-0000BE670000}"/>
    <cellStyle name="0_TAD-6131 Rev1(Audit) 2 2 2 7" xfId="26575" xr:uid="{00000000-0005-0000-0000-0000BF670000}"/>
    <cellStyle name="0_TAD-6131 Rev1(Audit) 2 2 2 8" xfId="26576" xr:uid="{00000000-0005-0000-0000-0000C0670000}"/>
    <cellStyle name="0_TAD-6131 Rev1(Audit) 2 2 2 9" xfId="26577" xr:uid="{00000000-0005-0000-0000-0000C1670000}"/>
    <cellStyle name="0_TAD-6131 Rev1(Audit) 2 2 3" xfId="26578" xr:uid="{00000000-0005-0000-0000-0000C2670000}"/>
    <cellStyle name="0_TAD-6131 Rev1(Audit) 2 2 4" xfId="26579" xr:uid="{00000000-0005-0000-0000-0000C3670000}"/>
    <cellStyle name="0_TAD-6131 Rev1(Audit) 2 2 5" xfId="26580" xr:uid="{00000000-0005-0000-0000-0000C4670000}"/>
    <cellStyle name="0_TAD-6131 Rev1(Audit) 2 2 6" xfId="26581" xr:uid="{00000000-0005-0000-0000-0000C5670000}"/>
    <cellStyle name="0_TAD-6131 Rev1(Audit) 2 2 7" xfId="26582" xr:uid="{00000000-0005-0000-0000-0000C6670000}"/>
    <cellStyle name="0_TAD-6131 Rev1(Audit) 2 2 8" xfId="26583" xr:uid="{00000000-0005-0000-0000-0000C7670000}"/>
    <cellStyle name="0_TAD-6131 Rev1(Audit) 2 2 9" xfId="26584" xr:uid="{00000000-0005-0000-0000-0000C8670000}"/>
    <cellStyle name="0_TAD-6131 Rev1(Audit) 2 3" xfId="26585" xr:uid="{00000000-0005-0000-0000-0000C9670000}"/>
    <cellStyle name="0_TAD-6131 Rev1(Audit) 2 3 10" xfId="26586" xr:uid="{00000000-0005-0000-0000-0000CA670000}"/>
    <cellStyle name="0_TAD-6131 Rev1(Audit) 2 3 11" xfId="26587" xr:uid="{00000000-0005-0000-0000-0000CB670000}"/>
    <cellStyle name="0_TAD-6131 Rev1(Audit) 2 3 12" xfId="26588" xr:uid="{00000000-0005-0000-0000-0000CC670000}"/>
    <cellStyle name="0_TAD-6131 Rev1(Audit) 2 3 2" xfId="26589" xr:uid="{00000000-0005-0000-0000-0000CD670000}"/>
    <cellStyle name="0_TAD-6131 Rev1(Audit) 2 3 3" xfId="26590" xr:uid="{00000000-0005-0000-0000-0000CE670000}"/>
    <cellStyle name="0_TAD-6131 Rev1(Audit) 2 3 4" xfId="26591" xr:uid="{00000000-0005-0000-0000-0000CF670000}"/>
    <cellStyle name="0_TAD-6131 Rev1(Audit) 2 3 5" xfId="26592" xr:uid="{00000000-0005-0000-0000-0000D0670000}"/>
    <cellStyle name="0_TAD-6131 Rev1(Audit) 2 3 6" xfId="26593" xr:uid="{00000000-0005-0000-0000-0000D1670000}"/>
    <cellStyle name="0_TAD-6131 Rev1(Audit) 2 3 7" xfId="26594" xr:uid="{00000000-0005-0000-0000-0000D2670000}"/>
    <cellStyle name="0_TAD-6131 Rev1(Audit) 2 3 8" xfId="26595" xr:uid="{00000000-0005-0000-0000-0000D3670000}"/>
    <cellStyle name="0_TAD-6131 Rev1(Audit) 2 3 9" xfId="26596" xr:uid="{00000000-0005-0000-0000-0000D4670000}"/>
    <cellStyle name="0_TAD-6131 Rev1(Audit) 2 4" xfId="26597" xr:uid="{00000000-0005-0000-0000-0000D5670000}"/>
    <cellStyle name="0_TAD-6131 Rev1(Audit) 2 5" xfId="26598" xr:uid="{00000000-0005-0000-0000-0000D6670000}"/>
    <cellStyle name="0_TAD-6131 Rev1(Audit) 2 6" xfId="26599" xr:uid="{00000000-0005-0000-0000-0000D7670000}"/>
    <cellStyle name="0_TAD-6131 Rev1(Audit) 2 7" xfId="26600" xr:uid="{00000000-0005-0000-0000-0000D8670000}"/>
    <cellStyle name="0_TAD-6131 Rev1(Audit) 2 8" xfId="26601" xr:uid="{00000000-0005-0000-0000-0000D9670000}"/>
    <cellStyle name="0_TAD-6131 Rev1(Audit) 2 9" xfId="26602" xr:uid="{00000000-0005-0000-0000-0000DA670000}"/>
    <cellStyle name="0_TAD-6131 Rev1(Audit) 20" xfId="26603" xr:uid="{00000000-0005-0000-0000-0000DB670000}"/>
    <cellStyle name="0_TAD-6131 Rev1(Audit) 21" xfId="26604" xr:uid="{00000000-0005-0000-0000-0000DC670000}"/>
    <cellStyle name="0_TAD-6131 Rev1(Audit) 22" xfId="26605" xr:uid="{00000000-0005-0000-0000-0000DD670000}"/>
    <cellStyle name="0_TAD-6131 Rev1(Audit) 23" xfId="26606" xr:uid="{00000000-0005-0000-0000-0000DE670000}"/>
    <cellStyle name="0_TAD-6131 Rev1(Audit) 24" xfId="26607" xr:uid="{00000000-0005-0000-0000-0000DF670000}"/>
    <cellStyle name="0_TAD-6131 Rev1(Audit) 25" xfId="26608" xr:uid="{00000000-0005-0000-0000-0000E0670000}"/>
    <cellStyle name="0_TAD-6131 Rev1(Audit) 26" xfId="26609" xr:uid="{00000000-0005-0000-0000-0000E1670000}"/>
    <cellStyle name="0_TAD-6131 Rev1(Audit) 27" xfId="26610" xr:uid="{00000000-0005-0000-0000-0000E2670000}"/>
    <cellStyle name="0_TAD-6131 Rev1(Audit) 28" xfId="26611" xr:uid="{00000000-0005-0000-0000-0000E3670000}"/>
    <cellStyle name="0_TAD-6131 Rev1(Audit) 29" xfId="26612" xr:uid="{00000000-0005-0000-0000-0000E4670000}"/>
    <cellStyle name="0_TAD-6131 Rev1(Audit) 3" xfId="26613" xr:uid="{00000000-0005-0000-0000-0000E5670000}"/>
    <cellStyle name="0_TAD-6131 Rev1(Audit) 3 10" xfId="26614" xr:uid="{00000000-0005-0000-0000-0000E6670000}"/>
    <cellStyle name="0_TAD-6131 Rev1(Audit) 3 11" xfId="26615" xr:uid="{00000000-0005-0000-0000-0000E7670000}"/>
    <cellStyle name="0_TAD-6131 Rev1(Audit) 3 12" xfId="26616" xr:uid="{00000000-0005-0000-0000-0000E8670000}"/>
    <cellStyle name="0_TAD-6131 Rev1(Audit) 3 13" xfId="26617" xr:uid="{00000000-0005-0000-0000-0000E9670000}"/>
    <cellStyle name="0_TAD-6131 Rev1(Audit) 3 2" xfId="26618" xr:uid="{00000000-0005-0000-0000-0000EA670000}"/>
    <cellStyle name="0_TAD-6131 Rev1(Audit) 3 2 10" xfId="26619" xr:uid="{00000000-0005-0000-0000-0000EB670000}"/>
    <cellStyle name="0_TAD-6131 Rev1(Audit) 3 2 11" xfId="26620" xr:uid="{00000000-0005-0000-0000-0000EC670000}"/>
    <cellStyle name="0_TAD-6131 Rev1(Audit) 3 2 12" xfId="26621" xr:uid="{00000000-0005-0000-0000-0000ED670000}"/>
    <cellStyle name="0_TAD-6131 Rev1(Audit) 3 2 2" xfId="26622" xr:uid="{00000000-0005-0000-0000-0000EE670000}"/>
    <cellStyle name="0_TAD-6131 Rev1(Audit) 3 2 3" xfId="26623" xr:uid="{00000000-0005-0000-0000-0000EF670000}"/>
    <cellStyle name="0_TAD-6131 Rev1(Audit) 3 2 4" xfId="26624" xr:uid="{00000000-0005-0000-0000-0000F0670000}"/>
    <cellStyle name="0_TAD-6131 Rev1(Audit) 3 2 5" xfId="26625" xr:uid="{00000000-0005-0000-0000-0000F1670000}"/>
    <cellStyle name="0_TAD-6131 Rev1(Audit) 3 2 6" xfId="26626" xr:uid="{00000000-0005-0000-0000-0000F2670000}"/>
    <cellStyle name="0_TAD-6131 Rev1(Audit) 3 2 7" xfId="26627" xr:uid="{00000000-0005-0000-0000-0000F3670000}"/>
    <cellStyle name="0_TAD-6131 Rev1(Audit) 3 2 8" xfId="26628" xr:uid="{00000000-0005-0000-0000-0000F4670000}"/>
    <cellStyle name="0_TAD-6131 Rev1(Audit) 3 2 9" xfId="26629" xr:uid="{00000000-0005-0000-0000-0000F5670000}"/>
    <cellStyle name="0_TAD-6131 Rev1(Audit) 3 3" xfId="26630" xr:uid="{00000000-0005-0000-0000-0000F6670000}"/>
    <cellStyle name="0_TAD-6131 Rev1(Audit) 3 4" xfId="26631" xr:uid="{00000000-0005-0000-0000-0000F7670000}"/>
    <cellStyle name="0_TAD-6131 Rev1(Audit) 3 5" xfId="26632" xr:uid="{00000000-0005-0000-0000-0000F8670000}"/>
    <cellStyle name="0_TAD-6131 Rev1(Audit) 3 6" xfId="26633" xr:uid="{00000000-0005-0000-0000-0000F9670000}"/>
    <cellStyle name="0_TAD-6131 Rev1(Audit) 3 7" xfId="26634" xr:uid="{00000000-0005-0000-0000-0000FA670000}"/>
    <cellStyle name="0_TAD-6131 Rev1(Audit) 3 8" xfId="26635" xr:uid="{00000000-0005-0000-0000-0000FB670000}"/>
    <cellStyle name="0_TAD-6131 Rev1(Audit) 3 9" xfId="26636" xr:uid="{00000000-0005-0000-0000-0000FC670000}"/>
    <cellStyle name="0_TAD-6131 Rev1(Audit) 30" xfId="26637" xr:uid="{00000000-0005-0000-0000-0000FD670000}"/>
    <cellStyle name="0_TAD-6131 Rev1(Audit) 31" xfId="26638" xr:uid="{00000000-0005-0000-0000-0000FE670000}"/>
    <cellStyle name="0_TAD-6131 Rev1(Audit) 32" xfId="26639" xr:uid="{00000000-0005-0000-0000-0000FF670000}"/>
    <cellStyle name="0_TAD-6131 Rev1(Audit) 33" xfId="26640" xr:uid="{00000000-0005-0000-0000-000000680000}"/>
    <cellStyle name="0_TAD-6131 Rev1(Audit) 34" xfId="26641" xr:uid="{00000000-0005-0000-0000-000001680000}"/>
    <cellStyle name="0_TAD-6131 Rev1(Audit) 35" xfId="26642" xr:uid="{00000000-0005-0000-0000-000002680000}"/>
    <cellStyle name="0_TAD-6131 Rev1(Audit) 36" xfId="26643" xr:uid="{00000000-0005-0000-0000-000003680000}"/>
    <cellStyle name="0_TAD-6131 Rev1(Audit) 37" xfId="26644" xr:uid="{00000000-0005-0000-0000-000004680000}"/>
    <cellStyle name="0_TAD-6131 Rev1(Audit) 38" xfId="26645" xr:uid="{00000000-0005-0000-0000-000005680000}"/>
    <cellStyle name="0_TAD-6131 Rev1(Audit) 39" xfId="26646" xr:uid="{00000000-0005-0000-0000-000006680000}"/>
    <cellStyle name="0_TAD-6131 Rev1(Audit) 4" xfId="26647" xr:uid="{00000000-0005-0000-0000-000007680000}"/>
    <cellStyle name="0_TAD-6131 Rev1(Audit) 4 2" xfId="26648" xr:uid="{00000000-0005-0000-0000-000008680000}"/>
    <cellStyle name="0_TAD-6131 Rev1(Audit) 4 3" xfId="26649" xr:uid="{00000000-0005-0000-0000-000009680000}"/>
    <cellStyle name="0_TAD-6131 Rev1(Audit) 40" xfId="26650" xr:uid="{00000000-0005-0000-0000-00000A680000}"/>
    <cellStyle name="0_TAD-6131 Rev1(Audit) 41" xfId="26651" xr:uid="{00000000-0005-0000-0000-00000B680000}"/>
    <cellStyle name="0_TAD-6131 Rev1(Audit) 42" xfId="26652" xr:uid="{00000000-0005-0000-0000-00000C680000}"/>
    <cellStyle name="0_TAD-6131 Rev1(Audit) 43" xfId="26653" xr:uid="{00000000-0005-0000-0000-00000D680000}"/>
    <cellStyle name="0_TAD-6131 Rev1(Audit) 44" xfId="26654" xr:uid="{00000000-0005-0000-0000-00000E680000}"/>
    <cellStyle name="0_TAD-6131 Rev1(Audit) 45" xfId="26655" xr:uid="{00000000-0005-0000-0000-00000F680000}"/>
    <cellStyle name="0_TAD-6131 Rev1(Audit) 46" xfId="26656" xr:uid="{00000000-0005-0000-0000-000010680000}"/>
    <cellStyle name="0_TAD-6131 Rev1(Audit) 47" xfId="26657" xr:uid="{00000000-0005-0000-0000-000011680000}"/>
    <cellStyle name="0_TAD-6131 Rev1(Audit) 48" xfId="26658" xr:uid="{00000000-0005-0000-0000-000012680000}"/>
    <cellStyle name="0_TAD-6131 Rev1(Audit) 49" xfId="26659" xr:uid="{00000000-0005-0000-0000-000013680000}"/>
    <cellStyle name="0_TAD-6131 Rev1(Audit) 5" xfId="26660" xr:uid="{00000000-0005-0000-0000-000014680000}"/>
    <cellStyle name="0_TAD-6131 Rev1(Audit) 50" xfId="26661" xr:uid="{00000000-0005-0000-0000-000015680000}"/>
    <cellStyle name="0_TAD-6131 Rev1(Audit) 51" xfId="26662" xr:uid="{00000000-0005-0000-0000-000016680000}"/>
    <cellStyle name="0_TAD-6131 Rev1(Audit) 52" xfId="26663" xr:uid="{00000000-0005-0000-0000-000017680000}"/>
    <cellStyle name="0_TAD-6131 Rev1(Audit) 53" xfId="26664" xr:uid="{00000000-0005-0000-0000-000018680000}"/>
    <cellStyle name="0_TAD-6131 Rev1(Audit) 54" xfId="26665" xr:uid="{00000000-0005-0000-0000-000019680000}"/>
    <cellStyle name="0_TAD-6131 Rev1(Audit) 55" xfId="26666" xr:uid="{00000000-0005-0000-0000-00001A680000}"/>
    <cellStyle name="0_TAD-6131 Rev1(Audit) 56" xfId="26667" xr:uid="{00000000-0005-0000-0000-00001B680000}"/>
    <cellStyle name="0_TAD-6131 Rev1(Audit) 57" xfId="26668" xr:uid="{00000000-0005-0000-0000-00001C680000}"/>
    <cellStyle name="0_TAD-6131 Rev1(Audit) 58" xfId="26669" xr:uid="{00000000-0005-0000-0000-00001D680000}"/>
    <cellStyle name="0_TAD-6131 Rev1(Audit) 59" xfId="26670" xr:uid="{00000000-0005-0000-0000-00001E680000}"/>
    <cellStyle name="0_TAD-6131 Rev1(Audit) 6" xfId="26671" xr:uid="{00000000-0005-0000-0000-00001F680000}"/>
    <cellStyle name="0_TAD-6131 Rev1(Audit) 60" xfId="26672" xr:uid="{00000000-0005-0000-0000-000020680000}"/>
    <cellStyle name="0_TAD-6131 Rev1(Audit) 61" xfId="26673" xr:uid="{00000000-0005-0000-0000-000021680000}"/>
    <cellStyle name="0_TAD-6131 Rev1(Audit) 62" xfId="26674" xr:uid="{00000000-0005-0000-0000-000022680000}"/>
    <cellStyle name="0_TAD-6131 Rev1(Audit) 63" xfId="26675" xr:uid="{00000000-0005-0000-0000-000023680000}"/>
    <cellStyle name="0_TAD-6131 Rev1(Audit) 64" xfId="26676" xr:uid="{00000000-0005-0000-0000-000024680000}"/>
    <cellStyle name="0_TAD-6131 Rev1(Audit) 65" xfId="26677" xr:uid="{00000000-0005-0000-0000-000025680000}"/>
    <cellStyle name="0_TAD-6131 Rev1(Audit) 66" xfId="26678" xr:uid="{00000000-0005-0000-0000-000026680000}"/>
    <cellStyle name="0_TAD-6131 Rev1(Audit) 67" xfId="26679" xr:uid="{00000000-0005-0000-0000-000027680000}"/>
    <cellStyle name="0_TAD-6131 Rev1(Audit) 68" xfId="26680" xr:uid="{00000000-0005-0000-0000-000028680000}"/>
    <cellStyle name="0_TAD-6131 Rev1(Audit) 69" xfId="26681" xr:uid="{00000000-0005-0000-0000-000029680000}"/>
    <cellStyle name="0_TAD-6131 Rev1(Audit) 7" xfId="26682" xr:uid="{00000000-0005-0000-0000-00002A680000}"/>
    <cellStyle name="0_TAD-6131 Rev1(Audit) 70" xfId="26683" xr:uid="{00000000-0005-0000-0000-00002B680000}"/>
    <cellStyle name="0_TAD-6131 Rev1(Audit) 71" xfId="26684" xr:uid="{00000000-0005-0000-0000-00002C680000}"/>
    <cellStyle name="0_TAD-6131 Rev1(Audit) 72" xfId="26685" xr:uid="{00000000-0005-0000-0000-00002D680000}"/>
    <cellStyle name="0_TAD-6131 Rev1(Audit) 73" xfId="26686" xr:uid="{00000000-0005-0000-0000-00002E680000}"/>
    <cellStyle name="0_TAD-6131 Rev1(Audit) 74" xfId="26687" xr:uid="{00000000-0005-0000-0000-00002F680000}"/>
    <cellStyle name="0_TAD-6131 Rev1(Audit) 75" xfId="26688" xr:uid="{00000000-0005-0000-0000-000030680000}"/>
    <cellStyle name="0_TAD-6131 Rev1(Audit) 76" xfId="26689" xr:uid="{00000000-0005-0000-0000-000031680000}"/>
    <cellStyle name="0_TAD-6131 Rev1(Audit) 77" xfId="26690" xr:uid="{00000000-0005-0000-0000-000032680000}"/>
    <cellStyle name="0_TAD-6131 Rev1(Audit) 78" xfId="26691" xr:uid="{00000000-0005-0000-0000-000033680000}"/>
    <cellStyle name="0_TAD-6131 Rev1(Audit) 79" xfId="26692" xr:uid="{00000000-0005-0000-0000-000034680000}"/>
    <cellStyle name="0_TAD-6131 Rev1(Audit) 8" xfId="26693" xr:uid="{00000000-0005-0000-0000-000035680000}"/>
    <cellStyle name="0_TAD-6131 Rev1(Audit) 9" xfId="26694" xr:uid="{00000000-0005-0000-0000-000036680000}"/>
    <cellStyle name="0_Xl0000067" xfId="26695" xr:uid="{00000000-0005-0000-0000-000037680000}"/>
    <cellStyle name="0_Xl0000067 10" xfId="26696" xr:uid="{00000000-0005-0000-0000-000038680000}"/>
    <cellStyle name="0_Xl0000067 11" xfId="26697" xr:uid="{00000000-0005-0000-0000-000039680000}"/>
    <cellStyle name="0_Xl0000067 12" xfId="26698" xr:uid="{00000000-0005-0000-0000-00003A680000}"/>
    <cellStyle name="0_Xl0000067 13" xfId="26699" xr:uid="{00000000-0005-0000-0000-00003B680000}"/>
    <cellStyle name="0_Xl0000067 14" xfId="26700" xr:uid="{00000000-0005-0000-0000-00003C680000}"/>
    <cellStyle name="0_Xl0000067 15" xfId="26701" xr:uid="{00000000-0005-0000-0000-00003D680000}"/>
    <cellStyle name="0_Xl0000067 16" xfId="26702" xr:uid="{00000000-0005-0000-0000-00003E680000}"/>
    <cellStyle name="0_Xl0000067 17" xfId="26703" xr:uid="{00000000-0005-0000-0000-00003F680000}"/>
    <cellStyle name="0_Xl0000067 18" xfId="26704" xr:uid="{00000000-0005-0000-0000-000040680000}"/>
    <cellStyle name="0_Xl0000067 19" xfId="26705" xr:uid="{00000000-0005-0000-0000-000041680000}"/>
    <cellStyle name="0_Xl0000067 2" xfId="26706" xr:uid="{00000000-0005-0000-0000-000042680000}"/>
    <cellStyle name="0_Xl0000067 2 10" xfId="26707" xr:uid="{00000000-0005-0000-0000-000043680000}"/>
    <cellStyle name="0_Xl0000067 2 11" xfId="26708" xr:uid="{00000000-0005-0000-0000-000044680000}"/>
    <cellStyle name="0_Xl0000067 2 12" xfId="26709" xr:uid="{00000000-0005-0000-0000-000045680000}"/>
    <cellStyle name="0_Xl0000067 2 13" xfId="26710" xr:uid="{00000000-0005-0000-0000-000046680000}"/>
    <cellStyle name="0_Xl0000067 2 14" xfId="26711" xr:uid="{00000000-0005-0000-0000-000047680000}"/>
    <cellStyle name="0_Xl0000067 2 2" xfId="26712" xr:uid="{00000000-0005-0000-0000-000048680000}"/>
    <cellStyle name="0_Xl0000067 2 2 10" xfId="26713" xr:uid="{00000000-0005-0000-0000-000049680000}"/>
    <cellStyle name="0_Xl0000067 2 2 11" xfId="26714" xr:uid="{00000000-0005-0000-0000-00004A680000}"/>
    <cellStyle name="0_Xl0000067 2 2 12" xfId="26715" xr:uid="{00000000-0005-0000-0000-00004B680000}"/>
    <cellStyle name="0_Xl0000067 2 2 13" xfId="26716" xr:uid="{00000000-0005-0000-0000-00004C680000}"/>
    <cellStyle name="0_Xl0000067 2 2 2" xfId="26717" xr:uid="{00000000-0005-0000-0000-00004D680000}"/>
    <cellStyle name="0_Xl0000067 2 2 2 10" xfId="26718" xr:uid="{00000000-0005-0000-0000-00004E680000}"/>
    <cellStyle name="0_Xl0000067 2 2 2 11" xfId="26719" xr:uid="{00000000-0005-0000-0000-00004F680000}"/>
    <cellStyle name="0_Xl0000067 2 2 2 12" xfId="26720" xr:uid="{00000000-0005-0000-0000-000050680000}"/>
    <cellStyle name="0_Xl0000067 2 2 2 2" xfId="26721" xr:uid="{00000000-0005-0000-0000-000051680000}"/>
    <cellStyle name="0_Xl0000067 2 2 2 3" xfId="26722" xr:uid="{00000000-0005-0000-0000-000052680000}"/>
    <cellStyle name="0_Xl0000067 2 2 2 4" xfId="26723" xr:uid="{00000000-0005-0000-0000-000053680000}"/>
    <cellStyle name="0_Xl0000067 2 2 2 5" xfId="26724" xr:uid="{00000000-0005-0000-0000-000054680000}"/>
    <cellStyle name="0_Xl0000067 2 2 2 6" xfId="26725" xr:uid="{00000000-0005-0000-0000-000055680000}"/>
    <cellStyle name="0_Xl0000067 2 2 2 7" xfId="26726" xr:uid="{00000000-0005-0000-0000-000056680000}"/>
    <cellStyle name="0_Xl0000067 2 2 2 8" xfId="26727" xr:uid="{00000000-0005-0000-0000-000057680000}"/>
    <cellStyle name="0_Xl0000067 2 2 2 9" xfId="26728" xr:uid="{00000000-0005-0000-0000-000058680000}"/>
    <cellStyle name="0_Xl0000067 2 2 3" xfId="26729" xr:uid="{00000000-0005-0000-0000-000059680000}"/>
    <cellStyle name="0_Xl0000067 2 2 4" xfId="26730" xr:uid="{00000000-0005-0000-0000-00005A680000}"/>
    <cellStyle name="0_Xl0000067 2 2 5" xfId="26731" xr:uid="{00000000-0005-0000-0000-00005B680000}"/>
    <cellStyle name="0_Xl0000067 2 2 6" xfId="26732" xr:uid="{00000000-0005-0000-0000-00005C680000}"/>
    <cellStyle name="0_Xl0000067 2 2 7" xfId="26733" xr:uid="{00000000-0005-0000-0000-00005D680000}"/>
    <cellStyle name="0_Xl0000067 2 2 8" xfId="26734" xr:uid="{00000000-0005-0000-0000-00005E680000}"/>
    <cellStyle name="0_Xl0000067 2 2 9" xfId="26735" xr:uid="{00000000-0005-0000-0000-00005F680000}"/>
    <cellStyle name="0_Xl0000067 2 3" xfId="26736" xr:uid="{00000000-0005-0000-0000-000060680000}"/>
    <cellStyle name="0_Xl0000067 2 3 10" xfId="26737" xr:uid="{00000000-0005-0000-0000-000061680000}"/>
    <cellStyle name="0_Xl0000067 2 3 11" xfId="26738" xr:uid="{00000000-0005-0000-0000-000062680000}"/>
    <cellStyle name="0_Xl0000067 2 3 12" xfId="26739" xr:uid="{00000000-0005-0000-0000-000063680000}"/>
    <cellStyle name="0_Xl0000067 2 3 2" xfId="26740" xr:uid="{00000000-0005-0000-0000-000064680000}"/>
    <cellStyle name="0_Xl0000067 2 3 3" xfId="26741" xr:uid="{00000000-0005-0000-0000-000065680000}"/>
    <cellStyle name="0_Xl0000067 2 3 4" xfId="26742" xr:uid="{00000000-0005-0000-0000-000066680000}"/>
    <cellStyle name="0_Xl0000067 2 3 5" xfId="26743" xr:uid="{00000000-0005-0000-0000-000067680000}"/>
    <cellStyle name="0_Xl0000067 2 3 6" xfId="26744" xr:uid="{00000000-0005-0000-0000-000068680000}"/>
    <cellStyle name="0_Xl0000067 2 3 7" xfId="26745" xr:uid="{00000000-0005-0000-0000-000069680000}"/>
    <cellStyle name="0_Xl0000067 2 3 8" xfId="26746" xr:uid="{00000000-0005-0000-0000-00006A680000}"/>
    <cellStyle name="0_Xl0000067 2 3 9" xfId="26747" xr:uid="{00000000-0005-0000-0000-00006B680000}"/>
    <cellStyle name="0_Xl0000067 2 4" xfId="26748" xr:uid="{00000000-0005-0000-0000-00006C680000}"/>
    <cellStyle name="0_Xl0000067 2 5" xfId="26749" xr:uid="{00000000-0005-0000-0000-00006D680000}"/>
    <cellStyle name="0_Xl0000067 2 6" xfId="26750" xr:uid="{00000000-0005-0000-0000-00006E680000}"/>
    <cellStyle name="0_Xl0000067 2 7" xfId="26751" xr:uid="{00000000-0005-0000-0000-00006F680000}"/>
    <cellStyle name="0_Xl0000067 2 8" xfId="26752" xr:uid="{00000000-0005-0000-0000-000070680000}"/>
    <cellStyle name="0_Xl0000067 2 9" xfId="26753" xr:uid="{00000000-0005-0000-0000-000071680000}"/>
    <cellStyle name="0_Xl0000067 20" xfId="26754" xr:uid="{00000000-0005-0000-0000-000072680000}"/>
    <cellStyle name="0_Xl0000067 21" xfId="26755" xr:uid="{00000000-0005-0000-0000-000073680000}"/>
    <cellStyle name="0_Xl0000067 22" xfId="26756" xr:uid="{00000000-0005-0000-0000-000074680000}"/>
    <cellStyle name="0_Xl0000067 23" xfId="26757" xr:uid="{00000000-0005-0000-0000-000075680000}"/>
    <cellStyle name="0_Xl0000067 24" xfId="26758" xr:uid="{00000000-0005-0000-0000-000076680000}"/>
    <cellStyle name="0_Xl0000067 25" xfId="26759" xr:uid="{00000000-0005-0000-0000-000077680000}"/>
    <cellStyle name="0_Xl0000067 26" xfId="26760" xr:uid="{00000000-0005-0000-0000-000078680000}"/>
    <cellStyle name="0_Xl0000067 27" xfId="26761" xr:uid="{00000000-0005-0000-0000-000079680000}"/>
    <cellStyle name="0_Xl0000067 28" xfId="26762" xr:uid="{00000000-0005-0000-0000-00007A680000}"/>
    <cellStyle name="0_Xl0000067 29" xfId="26763" xr:uid="{00000000-0005-0000-0000-00007B680000}"/>
    <cellStyle name="0_Xl0000067 3" xfId="26764" xr:uid="{00000000-0005-0000-0000-00007C680000}"/>
    <cellStyle name="0_Xl0000067 3 10" xfId="26765" xr:uid="{00000000-0005-0000-0000-00007D680000}"/>
    <cellStyle name="0_Xl0000067 3 11" xfId="26766" xr:uid="{00000000-0005-0000-0000-00007E680000}"/>
    <cellStyle name="0_Xl0000067 3 12" xfId="26767" xr:uid="{00000000-0005-0000-0000-00007F680000}"/>
    <cellStyle name="0_Xl0000067 3 13" xfId="26768" xr:uid="{00000000-0005-0000-0000-000080680000}"/>
    <cellStyle name="0_Xl0000067 3 2" xfId="26769" xr:uid="{00000000-0005-0000-0000-000081680000}"/>
    <cellStyle name="0_Xl0000067 3 2 10" xfId="26770" xr:uid="{00000000-0005-0000-0000-000082680000}"/>
    <cellStyle name="0_Xl0000067 3 2 11" xfId="26771" xr:uid="{00000000-0005-0000-0000-000083680000}"/>
    <cellStyle name="0_Xl0000067 3 2 12" xfId="26772" xr:uid="{00000000-0005-0000-0000-000084680000}"/>
    <cellStyle name="0_Xl0000067 3 2 2" xfId="26773" xr:uid="{00000000-0005-0000-0000-000085680000}"/>
    <cellStyle name="0_Xl0000067 3 2 3" xfId="26774" xr:uid="{00000000-0005-0000-0000-000086680000}"/>
    <cellStyle name="0_Xl0000067 3 2 4" xfId="26775" xr:uid="{00000000-0005-0000-0000-000087680000}"/>
    <cellStyle name="0_Xl0000067 3 2 5" xfId="26776" xr:uid="{00000000-0005-0000-0000-000088680000}"/>
    <cellStyle name="0_Xl0000067 3 2 6" xfId="26777" xr:uid="{00000000-0005-0000-0000-000089680000}"/>
    <cellStyle name="0_Xl0000067 3 2 7" xfId="26778" xr:uid="{00000000-0005-0000-0000-00008A680000}"/>
    <cellStyle name="0_Xl0000067 3 2 8" xfId="26779" xr:uid="{00000000-0005-0000-0000-00008B680000}"/>
    <cellStyle name="0_Xl0000067 3 2 9" xfId="26780" xr:uid="{00000000-0005-0000-0000-00008C680000}"/>
    <cellStyle name="0_Xl0000067 3 3" xfId="26781" xr:uid="{00000000-0005-0000-0000-00008D680000}"/>
    <cellStyle name="0_Xl0000067 3 4" xfId="26782" xr:uid="{00000000-0005-0000-0000-00008E680000}"/>
    <cellStyle name="0_Xl0000067 3 5" xfId="26783" xr:uid="{00000000-0005-0000-0000-00008F680000}"/>
    <cellStyle name="0_Xl0000067 3 6" xfId="26784" xr:uid="{00000000-0005-0000-0000-000090680000}"/>
    <cellStyle name="0_Xl0000067 3 7" xfId="26785" xr:uid="{00000000-0005-0000-0000-000091680000}"/>
    <cellStyle name="0_Xl0000067 3 8" xfId="26786" xr:uid="{00000000-0005-0000-0000-000092680000}"/>
    <cellStyle name="0_Xl0000067 3 9" xfId="26787" xr:uid="{00000000-0005-0000-0000-000093680000}"/>
    <cellStyle name="0_Xl0000067 30" xfId="26788" xr:uid="{00000000-0005-0000-0000-000094680000}"/>
    <cellStyle name="0_Xl0000067 31" xfId="26789" xr:uid="{00000000-0005-0000-0000-000095680000}"/>
    <cellStyle name="0_Xl0000067 32" xfId="26790" xr:uid="{00000000-0005-0000-0000-000096680000}"/>
    <cellStyle name="0_Xl0000067 33" xfId="26791" xr:uid="{00000000-0005-0000-0000-000097680000}"/>
    <cellStyle name="0_Xl0000067 34" xfId="26792" xr:uid="{00000000-0005-0000-0000-000098680000}"/>
    <cellStyle name="0_Xl0000067 35" xfId="26793" xr:uid="{00000000-0005-0000-0000-000099680000}"/>
    <cellStyle name="0_Xl0000067 36" xfId="26794" xr:uid="{00000000-0005-0000-0000-00009A680000}"/>
    <cellStyle name="0_Xl0000067 37" xfId="26795" xr:uid="{00000000-0005-0000-0000-00009B680000}"/>
    <cellStyle name="0_Xl0000067 38" xfId="26796" xr:uid="{00000000-0005-0000-0000-00009C680000}"/>
    <cellStyle name="0_Xl0000067 39" xfId="26797" xr:uid="{00000000-0005-0000-0000-00009D680000}"/>
    <cellStyle name="0_Xl0000067 4" xfId="26798" xr:uid="{00000000-0005-0000-0000-00009E680000}"/>
    <cellStyle name="0_Xl0000067 4 2" xfId="26799" xr:uid="{00000000-0005-0000-0000-00009F680000}"/>
    <cellStyle name="0_Xl0000067 4 3" xfId="26800" xr:uid="{00000000-0005-0000-0000-0000A0680000}"/>
    <cellStyle name="0_Xl0000067 40" xfId="26801" xr:uid="{00000000-0005-0000-0000-0000A1680000}"/>
    <cellStyle name="0_Xl0000067 41" xfId="26802" xr:uid="{00000000-0005-0000-0000-0000A2680000}"/>
    <cellStyle name="0_Xl0000067 42" xfId="26803" xr:uid="{00000000-0005-0000-0000-0000A3680000}"/>
    <cellStyle name="0_Xl0000067 43" xfId="26804" xr:uid="{00000000-0005-0000-0000-0000A4680000}"/>
    <cellStyle name="0_Xl0000067 44" xfId="26805" xr:uid="{00000000-0005-0000-0000-0000A5680000}"/>
    <cellStyle name="0_Xl0000067 45" xfId="26806" xr:uid="{00000000-0005-0000-0000-0000A6680000}"/>
    <cellStyle name="0_Xl0000067 46" xfId="26807" xr:uid="{00000000-0005-0000-0000-0000A7680000}"/>
    <cellStyle name="0_Xl0000067 47" xfId="26808" xr:uid="{00000000-0005-0000-0000-0000A8680000}"/>
    <cellStyle name="0_Xl0000067 48" xfId="26809" xr:uid="{00000000-0005-0000-0000-0000A9680000}"/>
    <cellStyle name="0_Xl0000067 49" xfId="26810" xr:uid="{00000000-0005-0000-0000-0000AA680000}"/>
    <cellStyle name="0_Xl0000067 5" xfId="26811" xr:uid="{00000000-0005-0000-0000-0000AB680000}"/>
    <cellStyle name="0_Xl0000067 50" xfId="26812" xr:uid="{00000000-0005-0000-0000-0000AC680000}"/>
    <cellStyle name="0_Xl0000067 51" xfId="26813" xr:uid="{00000000-0005-0000-0000-0000AD680000}"/>
    <cellStyle name="0_Xl0000067 52" xfId="26814" xr:uid="{00000000-0005-0000-0000-0000AE680000}"/>
    <cellStyle name="0_Xl0000067 53" xfId="26815" xr:uid="{00000000-0005-0000-0000-0000AF680000}"/>
    <cellStyle name="0_Xl0000067 54" xfId="26816" xr:uid="{00000000-0005-0000-0000-0000B0680000}"/>
    <cellStyle name="0_Xl0000067 55" xfId="26817" xr:uid="{00000000-0005-0000-0000-0000B1680000}"/>
    <cellStyle name="0_Xl0000067 56" xfId="26818" xr:uid="{00000000-0005-0000-0000-0000B2680000}"/>
    <cellStyle name="0_Xl0000067 57" xfId="26819" xr:uid="{00000000-0005-0000-0000-0000B3680000}"/>
    <cellStyle name="0_Xl0000067 58" xfId="26820" xr:uid="{00000000-0005-0000-0000-0000B4680000}"/>
    <cellStyle name="0_Xl0000067 59" xfId="26821" xr:uid="{00000000-0005-0000-0000-0000B5680000}"/>
    <cellStyle name="0_Xl0000067 6" xfId="26822" xr:uid="{00000000-0005-0000-0000-0000B6680000}"/>
    <cellStyle name="0_Xl0000067 60" xfId="26823" xr:uid="{00000000-0005-0000-0000-0000B7680000}"/>
    <cellStyle name="0_Xl0000067 61" xfId="26824" xr:uid="{00000000-0005-0000-0000-0000B8680000}"/>
    <cellStyle name="0_Xl0000067 62" xfId="26825" xr:uid="{00000000-0005-0000-0000-0000B9680000}"/>
    <cellStyle name="0_Xl0000067 63" xfId="26826" xr:uid="{00000000-0005-0000-0000-0000BA680000}"/>
    <cellStyle name="0_Xl0000067 64" xfId="26827" xr:uid="{00000000-0005-0000-0000-0000BB680000}"/>
    <cellStyle name="0_Xl0000067 65" xfId="26828" xr:uid="{00000000-0005-0000-0000-0000BC680000}"/>
    <cellStyle name="0_Xl0000067 66" xfId="26829" xr:uid="{00000000-0005-0000-0000-0000BD680000}"/>
    <cellStyle name="0_Xl0000067 67" xfId="26830" xr:uid="{00000000-0005-0000-0000-0000BE680000}"/>
    <cellStyle name="0_Xl0000067 68" xfId="26831" xr:uid="{00000000-0005-0000-0000-0000BF680000}"/>
    <cellStyle name="0_Xl0000067 69" xfId="26832" xr:uid="{00000000-0005-0000-0000-0000C0680000}"/>
    <cellStyle name="0_Xl0000067 7" xfId="26833" xr:uid="{00000000-0005-0000-0000-0000C1680000}"/>
    <cellStyle name="0_Xl0000067 70" xfId="26834" xr:uid="{00000000-0005-0000-0000-0000C2680000}"/>
    <cellStyle name="0_Xl0000067 71" xfId="26835" xr:uid="{00000000-0005-0000-0000-0000C3680000}"/>
    <cellStyle name="0_Xl0000067 72" xfId="26836" xr:uid="{00000000-0005-0000-0000-0000C4680000}"/>
    <cellStyle name="0_Xl0000067 73" xfId="26837" xr:uid="{00000000-0005-0000-0000-0000C5680000}"/>
    <cellStyle name="0_Xl0000067 74" xfId="26838" xr:uid="{00000000-0005-0000-0000-0000C6680000}"/>
    <cellStyle name="0_Xl0000067 75" xfId="26839" xr:uid="{00000000-0005-0000-0000-0000C7680000}"/>
    <cellStyle name="0_Xl0000067 76" xfId="26840" xr:uid="{00000000-0005-0000-0000-0000C8680000}"/>
    <cellStyle name="0_Xl0000067 77" xfId="26841" xr:uid="{00000000-0005-0000-0000-0000C9680000}"/>
    <cellStyle name="0_Xl0000067 78" xfId="26842" xr:uid="{00000000-0005-0000-0000-0000CA680000}"/>
    <cellStyle name="0_Xl0000067 79" xfId="26843" xr:uid="{00000000-0005-0000-0000-0000CB680000}"/>
    <cellStyle name="0_Xl0000067 8" xfId="26844" xr:uid="{00000000-0005-0000-0000-0000CC680000}"/>
    <cellStyle name="0_Xl0000067 9" xfId="26845" xr:uid="{00000000-0005-0000-0000-0000CD680000}"/>
    <cellStyle name="20% - Accent1 10" xfId="26846" xr:uid="{00000000-0005-0000-0000-0000CE680000}"/>
    <cellStyle name="20% - Accent1 11" xfId="26847" xr:uid="{00000000-0005-0000-0000-0000CF680000}"/>
    <cellStyle name="20% - Accent1 12" xfId="26848" xr:uid="{00000000-0005-0000-0000-0000D0680000}"/>
    <cellStyle name="20% - Accent1 13" xfId="26849" xr:uid="{00000000-0005-0000-0000-0000D1680000}"/>
    <cellStyle name="20% - Accent1 14" xfId="26850" xr:uid="{00000000-0005-0000-0000-0000D2680000}"/>
    <cellStyle name="20% - Accent1 15" xfId="26851" xr:uid="{00000000-0005-0000-0000-0000D3680000}"/>
    <cellStyle name="20% - Accent1 16" xfId="26852" xr:uid="{00000000-0005-0000-0000-0000D4680000}"/>
    <cellStyle name="20% - Accent1 17" xfId="26853" xr:uid="{00000000-0005-0000-0000-0000D5680000}"/>
    <cellStyle name="20% - Accent1 18" xfId="26854" xr:uid="{00000000-0005-0000-0000-0000D6680000}"/>
    <cellStyle name="20% - Accent1 19" xfId="26855" xr:uid="{00000000-0005-0000-0000-0000D7680000}"/>
    <cellStyle name="20% - Accent1 2" xfId="26856" xr:uid="{00000000-0005-0000-0000-0000D8680000}"/>
    <cellStyle name="20% - Accent1 2 10" xfId="26857" xr:uid="{00000000-0005-0000-0000-0000D9680000}"/>
    <cellStyle name="20% - Accent1 2 11" xfId="26858" xr:uid="{00000000-0005-0000-0000-0000DA680000}"/>
    <cellStyle name="20% - Accent1 2 12" xfId="26859" xr:uid="{00000000-0005-0000-0000-0000DB680000}"/>
    <cellStyle name="20% - Accent1 2 13" xfId="26860" xr:uid="{00000000-0005-0000-0000-0000DC680000}"/>
    <cellStyle name="20% - Accent1 2 14" xfId="26861" xr:uid="{00000000-0005-0000-0000-0000DD680000}"/>
    <cellStyle name="20% - Accent1 2 15" xfId="26862" xr:uid="{00000000-0005-0000-0000-0000DE680000}"/>
    <cellStyle name="20% - Accent1 2 16" xfId="26863" xr:uid="{00000000-0005-0000-0000-0000DF680000}"/>
    <cellStyle name="20% - Accent1 2 16 10" xfId="26864" xr:uid="{00000000-0005-0000-0000-0000E0680000}"/>
    <cellStyle name="20% - Accent1 2 16 11" xfId="26865" xr:uid="{00000000-0005-0000-0000-0000E1680000}"/>
    <cellStyle name="20% - Accent1 2 16 12" xfId="26866" xr:uid="{00000000-0005-0000-0000-0000E2680000}"/>
    <cellStyle name="20% - Accent1 2 16 13" xfId="26867" xr:uid="{00000000-0005-0000-0000-0000E3680000}"/>
    <cellStyle name="20% - Accent1 2 16 14" xfId="26868" xr:uid="{00000000-0005-0000-0000-0000E4680000}"/>
    <cellStyle name="20% - Accent1 2 16 15" xfId="26869" xr:uid="{00000000-0005-0000-0000-0000E5680000}"/>
    <cellStyle name="20% - Accent1 2 16 16" xfId="26870" xr:uid="{00000000-0005-0000-0000-0000E6680000}"/>
    <cellStyle name="20% - Accent1 2 16 2" xfId="26871" xr:uid="{00000000-0005-0000-0000-0000E7680000}"/>
    <cellStyle name="20% - Accent1 2 16 2 10" xfId="26872" xr:uid="{00000000-0005-0000-0000-0000E8680000}"/>
    <cellStyle name="20% - Accent1 2 16 2 11" xfId="26873" xr:uid="{00000000-0005-0000-0000-0000E9680000}"/>
    <cellStyle name="20% - Accent1 2 16 2 12" xfId="26874" xr:uid="{00000000-0005-0000-0000-0000EA680000}"/>
    <cellStyle name="20% - Accent1 2 16 2 13" xfId="26875" xr:uid="{00000000-0005-0000-0000-0000EB680000}"/>
    <cellStyle name="20% - Accent1 2 16 2 14" xfId="26876" xr:uid="{00000000-0005-0000-0000-0000EC680000}"/>
    <cellStyle name="20% - Accent1 2 16 2 15" xfId="26877" xr:uid="{00000000-0005-0000-0000-0000ED680000}"/>
    <cellStyle name="20% - Accent1 2 16 2 2" xfId="26878" xr:uid="{00000000-0005-0000-0000-0000EE680000}"/>
    <cellStyle name="20% - Accent1 2 16 2 3" xfId="26879" xr:uid="{00000000-0005-0000-0000-0000EF680000}"/>
    <cellStyle name="20% - Accent1 2 16 2 4" xfId="26880" xr:uid="{00000000-0005-0000-0000-0000F0680000}"/>
    <cellStyle name="20% - Accent1 2 16 2 5" xfId="26881" xr:uid="{00000000-0005-0000-0000-0000F1680000}"/>
    <cellStyle name="20% - Accent1 2 16 2 6" xfId="26882" xr:uid="{00000000-0005-0000-0000-0000F2680000}"/>
    <cellStyle name="20% - Accent1 2 16 2 7" xfId="26883" xr:uid="{00000000-0005-0000-0000-0000F3680000}"/>
    <cellStyle name="20% - Accent1 2 16 2 8" xfId="26884" xr:uid="{00000000-0005-0000-0000-0000F4680000}"/>
    <cellStyle name="20% - Accent1 2 16 2 9" xfId="26885" xr:uid="{00000000-0005-0000-0000-0000F5680000}"/>
    <cellStyle name="20% - Accent1 2 16 3" xfId="26886" xr:uid="{00000000-0005-0000-0000-0000F6680000}"/>
    <cellStyle name="20% - Accent1 2 16 4" xfId="26887" xr:uid="{00000000-0005-0000-0000-0000F7680000}"/>
    <cellStyle name="20% - Accent1 2 16 5" xfId="26888" xr:uid="{00000000-0005-0000-0000-0000F8680000}"/>
    <cellStyle name="20% - Accent1 2 16 6" xfId="26889" xr:uid="{00000000-0005-0000-0000-0000F9680000}"/>
    <cellStyle name="20% - Accent1 2 16 7" xfId="26890" xr:uid="{00000000-0005-0000-0000-0000FA680000}"/>
    <cellStyle name="20% - Accent1 2 16 8" xfId="26891" xr:uid="{00000000-0005-0000-0000-0000FB680000}"/>
    <cellStyle name="20% - Accent1 2 16 9" xfId="26892" xr:uid="{00000000-0005-0000-0000-0000FC680000}"/>
    <cellStyle name="20% - Accent1 2 17" xfId="26893" xr:uid="{00000000-0005-0000-0000-0000FD680000}"/>
    <cellStyle name="20% - Accent1 2 17 10" xfId="26894" xr:uid="{00000000-0005-0000-0000-0000FE680000}"/>
    <cellStyle name="20% - Accent1 2 17 11" xfId="26895" xr:uid="{00000000-0005-0000-0000-0000FF680000}"/>
    <cellStyle name="20% - Accent1 2 17 12" xfId="26896" xr:uid="{00000000-0005-0000-0000-000000690000}"/>
    <cellStyle name="20% - Accent1 2 17 13" xfId="26897" xr:uid="{00000000-0005-0000-0000-000001690000}"/>
    <cellStyle name="20% - Accent1 2 17 14" xfId="26898" xr:uid="{00000000-0005-0000-0000-000002690000}"/>
    <cellStyle name="20% - Accent1 2 17 15" xfId="26899" xr:uid="{00000000-0005-0000-0000-000003690000}"/>
    <cellStyle name="20% - Accent1 2 17 2" xfId="26900" xr:uid="{00000000-0005-0000-0000-000004690000}"/>
    <cellStyle name="20% - Accent1 2 17 3" xfId="26901" xr:uid="{00000000-0005-0000-0000-000005690000}"/>
    <cellStyle name="20% - Accent1 2 17 4" xfId="26902" xr:uid="{00000000-0005-0000-0000-000006690000}"/>
    <cellStyle name="20% - Accent1 2 17 5" xfId="26903" xr:uid="{00000000-0005-0000-0000-000007690000}"/>
    <cellStyle name="20% - Accent1 2 17 6" xfId="26904" xr:uid="{00000000-0005-0000-0000-000008690000}"/>
    <cellStyle name="20% - Accent1 2 17 7" xfId="26905" xr:uid="{00000000-0005-0000-0000-000009690000}"/>
    <cellStyle name="20% - Accent1 2 17 8" xfId="26906" xr:uid="{00000000-0005-0000-0000-00000A690000}"/>
    <cellStyle name="20% - Accent1 2 17 9" xfId="26907" xr:uid="{00000000-0005-0000-0000-00000B690000}"/>
    <cellStyle name="20% - Accent1 2 2" xfId="26908" xr:uid="{00000000-0005-0000-0000-00000C690000}"/>
    <cellStyle name="20% - Accent1 2 2 2" xfId="26909" xr:uid="{00000000-0005-0000-0000-00000D690000}"/>
    <cellStyle name="20% - Accent1 2 2 2 10" xfId="26910" xr:uid="{00000000-0005-0000-0000-00000E690000}"/>
    <cellStyle name="20% - Accent1 2 2 2 11" xfId="26911" xr:uid="{00000000-0005-0000-0000-00000F690000}"/>
    <cellStyle name="20% - Accent1 2 2 2 12" xfId="26912" xr:uid="{00000000-0005-0000-0000-000010690000}"/>
    <cellStyle name="20% - Accent1 2 2 2 13" xfId="26913" xr:uid="{00000000-0005-0000-0000-000011690000}"/>
    <cellStyle name="20% - Accent1 2 2 2 14" xfId="26914" xr:uid="{00000000-0005-0000-0000-000012690000}"/>
    <cellStyle name="20% - Accent1 2 2 2 15" xfId="26915" xr:uid="{00000000-0005-0000-0000-000013690000}"/>
    <cellStyle name="20% - Accent1 2 2 2 2" xfId="26916" xr:uid="{00000000-0005-0000-0000-000014690000}"/>
    <cellStyle name="20% - Accent1 2 2 2 3" xfId="26917" xr:uid="{00000000-0005-0000-0000-000015690000}"/>
    <cellStyle name="20% - Accent1 2 2 2 4" xfId="26918" xr:uid="{00000000-0005-0000-0000-000016690000}"/>
    <cellStyle name="20% - Accent1 2 2 2 5" xfId="26919" xr:uid="{00000000-0005-0000-0000-000017690000}"/>
    <cellStyle name="20% - Accent1 2 2 2 6" xfId="26920" xr:uid="{00000000-0005-0000-0000-000018690000}"/>
    <cellStyle name="20% - Accent1 2 2 2 7" xfId="26921" xr:uid="{00000000-0005-0000-0000-000019690000}"/>
    <cellStyle name="20% - Accent1 2 2 2 8" xfId="26922" xr:uid="{00000000-0005-0000-0000-00001A690000}"/>
    <cellStyle name="20% - Accent1 2 2 2 9" xfId="26923" xr:uid="{00000000-0005-0000-0000-00001B690000}"/>
    <cellStyle name="20% - Accent1 2 3" xfId="26924" xr:uid="{00000000-0005-0000-0000-00001C690000}"/>
    <cellStyle name="20% - Accent1 2 3 2" xfId="26925" xr:uid="{00000000-0005-0000-0000-00001D690000}"/>
    <cellStyle name="20% - Accent1 2 3 2 10" xfId="26926" xr:uid="{00000000-0005-0000-0000-00001E690000}"/>
    <cellStyle name="20% - Accent1 2 3 2 11" xfId="26927" xr:uid="{00000000-0005-0000-0000-00001F690000}"/>
    <cellStyle name="20% - Accent1 2 3 2 12" xfId="26928" xr:uid="{00000000-0005-0000-0000-000020690000}"/>
    <cellStyle name="20% - Accent1 2 3 2 13" xfId="26929" xr:uid="{00000000-0005-0000-0000-000021690000}"/>
    <cellStyle name="20% - Accent1 2 3 2 14" xfId="26930" xr:uid="{00000000-0005-0000-0000-000022690000}"/>
    <cellStyle name="20% - Accent1 2 3 2 15" xfId="26931" xr:uid="{00000000-0005-0000-0000-000023690000}"/>
    <cellStyle name="20% - Accent1 2 3 2 2" xfId="26932" xr:uid="{00000000-0005-0000-0000-000024690000}"/>
    <cellStyle name="20% - Accent1 2 3 2 3" xfId="26933" xr:uid="{00000000-0005-0000-0000-000025690000}"/>
    <cellStyle name="20% - Accent1 2 3 2 4" xfId="26934" xr:uid="{00000000-0005-0000-0000-000026690000}"/>
    <cellStyle name="20% - Accent1 2 3 2 5" xfId="26935" xr:uid="{00000000-0005-0000-0000-000027690000}"/>
    <cellStyle name="20% - Accent1 2 3 2 6" xfId="26936" xr:uid="{00000000-0005-0000-0000-000028690000}"/>
    <cellStyle name="20% - Accent1 2 3 2 7" xfId="26937" xr:uid="{00000000-0005-0000-0000-000029690000}"/>
    <cellStyle name="20% - Accent1 2 3 2 8" xfId="26938" xr:uid="{00000000-0005-0000-0000-00002A690000}"/>
    <cellStyle name="20% - Accent1 2 3 2 9" xfId="26939" xr:uid="{00000000-0005-0000-0000-00002B690000}"/>
    <cellStyle name="20% - Accent1 2 4" xfId="26940" xr:uid="{00000000-0005-0000-0000-00002C690000}"/>
    <cellStyle name="20% - Accent1 2 4 2" xfId="26941" xr:uid="{00000000-0005-0000-0000-00002D690000}"/>
    <cellStyle name="20% - Accent1 2 5" xfId="26942" xr:uid="{00000000-0005-0000-0000-00002E690000}"/>
    <cellStyle name="20% - Accent1 2 6" xfId="26943" xr:uid="{00000000-0005-0000-0000-00002F690000}"/>
    <cellStyle name="20% - Accent1 2 7" xfId="26944" xr:uid="{00000000-0005-0000-0000-000030690000}"/>
    <cellStyle name="20% - Accent1 2 8" xfId="26945" xr:uid="{00000000-0005-0000-0000-000031690000}"/>
    <cellStyle name="20% - Accent1 2 9" xfId="26946" xr:uid="{00000000-0005-0000-0000-000032690000}"/>
    <cellStyle name="20% - Accent1 2_Labour" xfId="26947" xr:uid="{00000000-0005-0000-0000-000033690000}"/>
    <cellStyle name="20% - Accent1 20" xfId="26948" xr:uid="{00000000-0005-0000-0000-000034690000}"/>
    <cellStyle name="20% - Accent1 21" xfId="26949" xr:uid="{00000000-0005-0000-0000-000035690000}"/>
    <cellStyle name="20% - Accent1 22" xfId="26950" xr:uid="{00000000-0005-0000-0000-000036690000}"/>
    <cellStyle name="20% - Accent1 3" xfId="26951" xr:uid="{00000000-0005-0000-0000-000037690000}"/>
    <cellStyle name="20% - Accent1 3 2" xfId="26952" xr:uid="{00000000-0005-0000-0000-000038690000}"/>
    <cellStyle name="20% - Accent1 3 2 2" xfId="26953" xr:uid="{00000000-0005-0000-0000-000039690000}"/>
    <cellStyle name="20% - Accent1 3 2 3" xfId="26954" xr:uid="{00000000-0005-0000-0000-00003A690000}"/>
    <cellStyle name="20% - Accent1 3 2 3 10" xfId="26955" xr:uid="{00000000-0005-0000-0000-00003B690000}"/>
    <cellStyle name="20% - Accent1 3 2 3 11" xfId="26956" xr:uid="{00000000-0005-0000-0000-00003C690000}"/>
    <cellStyle name="20% - Accent1 3 2 3 12" xfId="26957" xr:uid="{00000000-0005-0000-0000-00003D690000}"/>
    <cellStyle name="20% - Accent1 3 2 3 13" xfId="26958" xr:uid="{00000000-0005-0000-0000-00003E690000}"/>
    <cellStyle name="20% - Accent1 3 2 3 14" xfId="26959" xr:uid="{00000000-0005-0000-0000-00003F690000}"/>
    <cellStyle name="20% - Accent1 3 2 3 15" xfId="26960" xr:uid="{00000000-0005-0000-0000-000040690000}"/>
    <cellStyle name="20% - Accent1 3 2 3 2" xfId="26961" xr:uid="{00000000-0005-0000-0000-000041690000}"/>
    <cellStyle name="20% - Accent1 3 2 3 3" xfId="26962" xr:uid="{00000000-0005-0000-0000-000042690000}"/>
    <cellStyle name="20% - Accent1 3 2 3 4" xfId="26963" xr:uid="{00000000-0005-0000-0000-000043690000}"/>
    <cellStyle name="20% - Accent1 3 2 3 5" xfId="26964" xr:uid="{00000000-0005-0000-0000-000044690000}"/>
    <cellStyle name="20% - Accent1 3 2 3 6" xfId="26965" xr:uid="{00000000-0005-0000-0000-000045690000}"/>
    <cellStyle name="20% - Accent1 3 2 3 7" xfId="26966" xr:uid="{00000000-0005-0000-0000-000046690000}"/>
    <cellStyle name="20% - Accent1 3 2 3 8" xfId="26967" xr:uid="{00000000-0005-0000-0000-000047690000}"/>
    <cellStyle name="20% - Accent1 3 2 3 9" xfId="26968" xr:uid="{00000000-0005-0000-0000-000048690000}"/>
    <cellStyle name="20% - Accent1 3 3" xfId="26969" xr:uid="{00000000-0005-0000-0000-000049690000}"/>
    <cellStyle name="20% - Accent1 3 4" xfId="26970" xr:uid="{00000000-0005-0000-0000-00004A690000}"/>
    <cellStyle name="20% - Accent1 3_Labour" xfId="26971" xr:uid="{00000000-0005-0000-0000-00004B690000}"/>
    <cellStyle name="20% - Accent1 4" xfId="26972" xr:uid="{00000000-0005-0000-0000-00004C690000}"/>
    <cellStyle name="20% - Accent1 4 2" xfId="26973" xr:uid="{00000000-0005-0000-0000-00004D690000}"/>
    <cellStyle name="20% - Accent1 4 2 10" xfId="26974" xr:uid="{00000000-0005-0000-0000-00004E690000}"/>
    <cellStyle name="20% - Accent1 4 2 11" xfId="26975" xr:uid="{00000000-0005-0000-0000-00004F690000}"/>
    <cellStyle name="20% - Accent1 4 2 12" xfId="26976" xr:uid="{00000000-0005-0000-0000-000050690000}"/>
    <cellStyle name="20% - Accent1 4 2 13" xfId="26977" xr:uid="{00000000-0005-0000-0000-000051690000}"/>
    <cellStyle name="20% - Accent1 4 2 14" xfId="26978" xr:uid="{00000000-0005-0000-0000-000052690000}"/>
    <cellStyle name="20% - Accent1 4 2 15" xfId="26979" xr:uid="{00000000-0005-0000-0000-000053690000}"/>
    <cellStyle name="20% - Accent1 4 2 16" xfId="26980" xr:uid="{00000000-0005-0000-0000-000054690000}"/>
    <cellStyle name="20% - Accent1 4 2 2" xfId="26981" xr:uid="{00000000-0005-0000-0000-000055690000}"/>
    <cellStyle name="20% - Accent1 4 2 2 10" xfId="26982" xr:uid="{00000000-0005-0000-0000-000056690000}"/>
    <cellStyle name="20% - Accent1 4 2 2 11" xfId="26983" xr:uid="{00000000-0005-0000-0000-000057690000}"/>
    <cellStyle name="20% - Accent1 4 2 2 12" xfId="26984" xr:uid="{00000000-0005-0000-0000-000058690000}"/>
    <cellStyle name="20% - Accent1 4 2 2 13" xfId="26985" xr:uid="{00000000-0005-0000-0000-000059690000}"/>
    <cellStyle name="20% - Accent1 4 2 2 14" xfId="26986" xr:uid="{00000000-0005-0000-0000-00005A690000}"/>
    <cellStyle name="20% - Accent1 4 2 2 15" xfId="26987" xr:uid="{00000000-0005-0000-0000-00005B690000}"/>
    <cellStyle name="20% - Accent1 4 2 2 2" xfId="26988" xr:uid="{00000000-0005-0000-0000-00005C690000}"/>
    <cellStyle name="20% - Accent1 4 2 2 3" xfId="26989" xr:uid="{00000000-0005-0000-0000-00005D690000}"/>
    <cellStyle name="20% - Accent1 4 2 2 4" xfId="26990" xr:uid="{00000000-0005-0000-0000-00005E690000}"/>
    <cellStyle name="20% - Accent1 4 2 2 5" xfId="26991" xr:uid="{00000000-0005-0000-0000-00005F690000}"/>
    <cellStyle name="20% - Accent1 4 2 2 6" xfId="26992" xr:uid="{00000000-0005-0000-0000-000060690000}"/>
    <cellStyle name="20% - Accent1 4 2 2 7" xfId="26993" xr:uid="{00000000-0005-0000-0000-000061690000}"/>
    <cellStyle name="20% - Accent1 4 2 2 8" xfId="26994" xr:uid="{00000000-0005-0000-0000-000062690000}"/>
    <cellStyle name="20% - Accent1 4 2 2 9" xfId="26995" xr:uid="{00000000-0005-0000-0000-000063690000}"/>
    <cellStyle name="20% - Accent1 4 2 3" xfId="26996" xr:uid="{00000000-0005-0000-0000-000064690000}"/>
    <cellStyle name="20% - Accent1 4 2 4" xfId="26997" xr:uid="{00000000-0005-0000-0000-000065690000}"/>
    <cellStyle name="20% - Accent1 4 2 5" xfId="26998" xr:uid="{00000000-0005-0000-0000-000066690000}"/>
    <cellStyle name="20% - Accent1 4 2 6" xfId="26999" xr:uid="{00000000-0005-0000-0000-000067690000}"/>
    <cellStyle name="20% - Accent1 4 2 7" xfId="27000" xr:uid="{00000000-0005-0000-0000-000068690000}"/>
    <cellStyle name="20% - Accent1 4 2 8" xfId="27001" xr:uid="{00000000-0005-0000-0000-000069690000}"/>
    <cellStyle name="20% - Accent1 4 2 9" xfId="27002" xr:uid="{00000000-0005-0000-0000-00006A690000}"/>
    <cellStyle name="20% - Accent1 4 3" xfId="27003" xr:uid="{00000000-0005-0000-0000-00006B690000}"/>
    <cellStyle name="20% - Accent1 4 4" xfId="27004" xr:uid="{00000000-0005-0000-0000-00006C690000}"/>
    <cellStyle name="20% - Accent1 4 5" xfId="27005" xr:uid="{00000000-0005-0000-0000-00006D690000}"/>
    <cellStyle name="20% - Accent1 4_Labour" xfId="27006" xr:uid="{00000000-0005-0000-0000-00006E690000}"/>
    <cellStyle name="20% - Accent1 5" xfId="27007" xr:uid="{00000000-0005-0000-0000-00006F690000}"/>
    <cellStyle name="20% - Accent1 5 2" xfId="27008" xr:uid="{00000000-0005-0000-0000-000070690000}"/>
    <cellStyle name="20% - Accent1 5 2 10" xfId="27009" xr:uid="{00000000-0005-0000-0000-000071690000}"/>
    <cellStyle name="20% - Accent1 5 2 11" xfId="27010" xr:uid="{00000000-0005-0000-0000-000072690000}"/>
    <cellStyle name="20% - Accent1 5 2 12" xfId="27011" xr:uid="{00000000-0005-0000-0000-000073690000}"/>
    <cellStyle name="20% - Accent1 5 2 13" xfId="27012" xr:uid="{00000000-0005-0000-0000-000074690000}"/>
    <cellStyle name="20% - Accent1 5 2 14" xfId="27013" xr:uid="{00000000-0005-0000-0000-000075690000}"/>
    <cellStyle name="20% - Accent1 5 2 15" xfId="27014" xr:uid="{00000000-0005-0000-0000-000076690000}"/>
    <cellStyle name="20% - Accent1 5 2 16" xfId="27015" xr:uid="{00000000-0005-0000-0000-000077690000}"/>
    <cellStyle name="20% - Accent1 5 2 2" xfId="27016" xr:uid="{00000000-0005-0000-0000-000078690000}"/>
    <cellStyle name="20% - Accent1 5 2 2 10" xfId="27017" xr:uid="{00000000-0005-0000-0000-000079690000}"/>
    <cellStyle name="20% - Accent1 5 2 2 11" xfId="27018" xr:uid="{00000000-0005-0000-0000-00007A690000}"/>
    <cellStyle name="20% - Accent1 5 2 2 12" xfId="27019" xr:uid="{00000000-0005-0000-0000-00007B690000}"/>
    <cellStyle name="20% - Accent1 5 2 2 13" xfId="27020" xr:uid="{00000000-0005-0000-0000-00007C690000}"/>
    <cellStyle name="20% - Accent1 5 2 2 14" xfId="27021" xr:uid="{00000000-0005-0000-0000-00007D690000}"/>
    <cellStyle name="20% - Accent1 5 2 2 15" xfId="27022" xr:uid="{00000000-0005-0000-0000-00007E690000}"/>
    <cellStyle name="20% - Accent1 5 2 2 2" xfId="27023" xr:uid="{00000000-0005-0000-0000-00007F690000}"/>
    <cellStyle name="20% - Accent1 5 2 2 3" xfId="27024" xr:uid="{00000000-0005-0000-0000-000080690000}"/>
    <cellStyle name="20% - Accent1 5 2 2 4" xfId="27025" xr:uid="{00000000-0005-0000-0000-000081690000}"/>
    <cellStyle name="20% - Accent1 5 2 2 5" xfId="27026" xr:uid="{00000000-0005-0000-0000-000082690000}"/>
    <cellStyle name="20% - Accent1 5 2 2 6" xfId="27027" xr:uid="{00000000-0005-0000-0000-000083690000}"/>
    <cellStyle name="20% - Accent1 5 2 2 7" xfId="27028" xr:uid="{00000000-0005-0000-0000-000084690000}"/>
    <cellStyle name="20% - Accent1 5 2 2 8" xfId="27029" xr:uid="{00000000-0005-0000-0000-000085690000}"/>
    <cellStyle name="20% - Accent1 5 2 2 9" xfId="27030" xr:uid="{00000000-0005-0000-0000-000086690000}"/>
    <cellStyle name="20% - Accent1 5 2 3" xfId="27031" xr:uid="{00000000-0005-0000-0000-000087690000}"/>
    <cellStyle name="20% - Accent1 5 2 4" xfId="27032" xr:uid="{00000000-0005-0000-0000-000088690000}"/>
    <cellStyle name="20% - Accent1 5 2 5" xfId="27033" xr:uid="{00000000-0005-0000-0000-000089690000}"/>
    <cellStyle name="20% - Accent1 5 2 6" xfId="27034" xr:uid="{00000000-0005-0000-0000-00008A690000}"/>
    <cellStyle name="20% - Accent1 5 2 7" xfId="27035" xr:uid="{00000000-0005-0000-0000-00008B690000}"/>
    <cellStyle name="20% - Accent1 5 2 8" xfId="27036" xr:uid="{00000000-0005-0000-0000-00008C690000}"/>
    <cellStyle name="20% - Accent1 5 2 9" xfId="27037" xr:uid="{00000000-0005-0000-0000-00008D690000}"/>
    <cellStyle name="20% - Accent1 5 3" xfId="27038" xr:uid="{00000000-0005-0000-0000-00008E690000}"/>
    <cellStyle name="20% - Accent1 5 3 10" xfId="27039" xr:uid="{00000000-0005-0000-0000-00008F690000}"/>
    <cellStyle name="20% - Accent1 5 3 11" xfId="27040" xr:uid="{00000000-0005-0000-0000-000090690000}"/>
    <cellStyle name="20% - Accent1 5 3 12" xfId="27041" xr:uid="{00000000-0005-0000-0000-000091690000}"/>
    <cellStyle name="20% - Accent1 5 3 13" xfId="27042" xr:uid="{00000000-0005-0000-0000-000092690000}"/>
    <cellStyle name="20% - Accent1 5 3 14" xfId="27043" xr:uid="{00000000-0005-0000-0000-000093690000}"/>
    <cellStyle name="20% - Accent1 5 3 15" xfId="27044" xr:uid="{00000000-0005-0000-0000-000094690000}"/>
    <cellStyle name="20% - Accent1 5 3 2" xfId="27045" xr:uid="{00000000-0005-0000-0000-000095690000}"/>
    <cellStyle name="20% - Accent1 5 3 3" xfId="27046" xr:uid="{00000000-0005-0000-0000-000096690000}"/>
    <cellStyle name="20% - Accent1 5 3 4" xfId="27047" xr:uid="{00000000-0005-0000-0000-000097690000}"/>
    <cellStyle name="20% - Accent1 5 3 5" xfId="27048" xr:uid="{00000000-0005-0000-0000-000098690000}"/>
    <cellStyle name="20% - Accent1 5 3 6" xfId="27049" xr:uid="{00000000-0005-0000-0000-000099690000}"/>
    <cellStyle name="20% - Accent1 5 3 7" xfId="27050" xr:uid="{00000000-0005-0000-0000-00009A690000}"/>
    <cellStyle name="20% - Accent1 5 3 8" xfId="27051" xr:uid="{00000000-0005-0000-0000-00009B690000}"/>
    <cellStyle name="20% - Accent1 5 3 9" xfId="27052" xr:uid="{00000000-0005-0000-0000-00009C690000}"/>
    <cellStyle name="20% - Accent1 6" xfId="27053" xr:uid="{00000000-0005-0000-0000-00009D690000}"/>
    <cellStyle name="20% - Accent1 6 2" xfId="27054" xr:uid="{00000000-0005-0000-0000-00009E690000}"/>
    <cellStyle name="20% - Accent1 6 2 10" xfId="27055" xr:uid="{00000000-0005-0000-0000-00009F690000}"/>
    <cellStyle name="20% - Accent1 6 2 11" xfId="27056" xr:uid="{00000000-0005-0000-0000-0000A0690000}"/>
    <cellStyle name="20% - Accent1 6 2 12" xfId="27057" xr:uid="{00000000-0005-0000-0000-0000A1690000}"/>
    <cellStyle name="20% - Accent1 6 2 13" xfId="27058" xr:uid="{00000000-0005-0000-0000-0000A2690000}"/>
    <cellStyle name="20% - Accent1 6 2 14" xfId="27059" xr:uid="{00000000-0005-0000-0000-0000A3690000}"/>
    <cellStyle name="20% - Accent1 6 2 15" xfId="27060" xr:uid="{00000000-0005-0000-0000-0000A4690000}"/>
    <cellStyle name="20% - Accent1 6 2 16" xfId="27061" xr:uid="{00000000-0005-0000-0000-0000A5690000}"/>
    <cellStyle name="20% - Accent1 6 2 2" xfId="27062" xr:uid="{00000000-0005-0000-0000-0000A6690000}"/>
    <cellStyle name="20% - Accent1 6 2 2 10" xfId="27063" xr:uid="{00000000-0005-0000-0000-0000A7690000}"/>
    <cellStyle name="20% - Accent1 6 2 2 11" xfId="27064" xr:uid="{00000000-0005-0000-0000-0000A8690000}"/>
    <cellStyle name="20% - Accent1 6 2 2 12" xfId="27065" xr:uid="{00000000-0005-0000-0000-0000A9690000}"/>
    <cellStyle name="20% - Accent1 6 2 2 13" xfId="27066" xr:uid="{00000000-0005-0000-0000-0000AA690000}"/>
    <cellStyle name="20% - Accent1 6 2 2 14" xfId="27067" xr:uid="{00000000-0005-0000-0000-0000AB690000}"/>
    <cellStyle name="20% - Accent1 6 2 2 15" xfId="27068" xr:uid="{00000000-0005-0000-0000-0000AC690000}"/>
    <cellStyle name="20% - Accent1 6 2 2 2" xfId="27069" xr:uid="{00000000-0005-0000-0000-0000AD690000}"/>
    <cellStyle name="20% - Accent1 6 2 2 3" xfId="27070" xr:uid="{00000000-0005-0000-0000-0000AE690000}"/>
    <cellStyle name="20% - Accent1 6 2 2 4" xfId="27071" xr:uid="{00000000-0005-0000-0000-0000AF690000}"/>
    <cellStyle name="20% - Accent1 6 2 2 5" xfId="27072" xr:uid="{00000000-0005-0000-0000-0000B0690000}"/>
    <cellStyle name="20% - Accent1 6 2 2 6" xfId="27073" xr:uid="{00000000-0005-0000-0000-0000B1690000}"/>
    <cellStyle name="20% - Accent1 6 2 2 7" xfId="27074" xr:uid="{00000000-0005-0000-0000-0000B2690000}"/>
    <cellStyle name="20% - Accent1 6 2 2 8" xfId="27075" xr:uid="{00000000-0005-0000-0000-0000B3690000}"/>
    <cellStyle name="20% - Accent1 6 2 2 9" xfId="27076" xr:uid="{00000000-0005-0000-0000-0000B4690000}"/>
    <cellStyle name="20% - Accent1 6 2 3" xfId="27077" xr:uid="{00000000-0005-0000-0000-0000B5690000}"/>
    <cellStyle name="20% - Accent1 6 2 4" xfId="27078" xr:uid="{00000000-0005-0000-0000-0000B6690000}"/>
    <cellStyle name="20% - Accent1 6 2 5" xfId="27079" xr:uid="{00000000-0005-0000-0000-0000B7690000}"/>
    <cellStyle name="20% - Accent1 6 2 6" xfId="27080" xr:uid="{00000000-0005-0000-0000-0000B8690000}"/>
    <cellStyle name="20% - Accent1 6 2 7" xfId="27081" xr:uid="{00000000-0005-0000-0000-0000B9690000}"/>
    <cellStyle name="20% - Accent1 6 2 8" xfId="27082" xr:uid="{00000000-0005-0000-0000-0000BA690000}"/>
    <cellStyle name="20% - Accent1 6 2 9" xfId="27083" xr:uid="{00000000-0005-0000-0000-0000BB690000}"/>
    <cellStyle name="20% - Accent1 6 3" xfId="27084" xr:uid="{00000000-0005-0000-0000-0000BC690000}"/>
    <cellStyle name="20% - Accent1 6 3 10" xfId="27085" xr:uid="{00000000-0005-0000-0000-0000BD690000}"/>
    <cellStyle name="20% - Accent1 6 3 11" xfId="27086" xr:uid="{00000000-0005-0000-0000-0000BE690000}"/>
    <cellStyle name="20% - Accent1 6 3 12" xfId="27087" xr:uid="{00000000-0005-0000-0000-0000BF690000}"/>
    <cellStyle name="20% - Accent1 6 3 13" xfId="27088" xr:uid="{00000000-0005-0000-0000-0000C0690000}"/>
    <cellStyle name="20% - Accent1 6 3 14" xfId="27089" xr:uid="{00000000-0005-0000-0000-0000C1690000}"/>
    <cellStyle name="20% - Accent1 6 3 15" xfId="27090" xr:uid="{00000000-0005-0000-0000-0000C2690000}"/>
    <cellStyle name="20% - Accent1 6 3 2" xfId="27091" xr:uid="{00000000-0005-0000-0000-0000C3690000}"/>
    <cellStyle name="20% - Accent1 6 3 3" xfId="27092" xr:uid="{00000000-0005-0000-0000-0000C4690000}"/>
    <cellStyle name="20% - Accent1 6 3 4" xfId="27093" xr:uid="{00000000-0005-0000-0000-0000C5690000}"/>
    <cellStyle name="20% - Accent1 6 3 5" xfId="27094" xr:uid="{00000000-0005-0000-0000-0000C6690000}"/>
    <cellStyle name="20% - Accent1 6 3 6" xfId="27095" xr:uid="{00000000-0005-0000-0000-0000C7690000}"/>
    <cellStyle name="20% - Accent1 6 3 7" xfId="27096" xr:uid="{00000000-0005-0000-0000-0000C8690000}"/>
    <cellStyle name="20% - Accent1 6 3 8" xfId="27097" xr:uid="{00000000-0005-0000-0000-0000C9690000}"/>
    <cellStyle name="20% - Accent1 6 3 9" xfId="27098" xr:uid="{00000000-0005-0000-0000-0000CA690000}"/>
    <cellStyle name="20% - Accent1 7" xfId="27099" xr:uid="{00000000-0005-0000-0000-0000CB690000}"/>
    <cellStyle name="20% - Accent1 8" xfId="27100" xr:uid="{00000000-0005-0000-0000-0000CC690000}"/>
    <cellStyle name="20% - Accent1 9" xfId="27101" xr:uid="{00000000-0005-0000-0000-0000CD690000}"/>
    <cellStyle name="20% - Accent2 10" xfId="27102" xr:uid="{00000000-0005-0000-0000-0000CE690000}"/>
    <cellStyle name="20% - Accent2 11" xfId="27103" xr:uid="{00000000-0005-0000-0000-0000CF690000}"/>
    <cellStyle name="20% - Accent2 12" xfId="27104" xr:uid="{00000000-0005-0000-0000-0000D0690000}"/>
    <cellStyle name="20% - Accent2 13" xfId="27105" xr:uid="{00000000-0005-0000-0000-0000D1690000}"/>
    <cellStyle name="20% - Accent2 14" xfId="27106" xr:uid="{00000000-0005-0000-0000-0000D2690000}"/>
    <cellStyle name="20% - Accent2 15" xfId="27107" xr:uid="{00000000-0005-0000-0000-0000D3690000}"/>
    <cellStyle name="20% - Accent2 16" xfId="27108" xr:uid="{00000000-0005-0000-0000-0000D4690000}"/>
    <cellStyle name="20% - Accent2 17" xfId="27109" xr:uid="{00000000-0005-0000-0000-0000D5690000}"/>
    <cellStyle name="20% - Accent2 18" xfId="27110" xr:uid="{00000000-0005-0000-0000-0000D6690000}"/>
    <cellStyle name="20% - Accent2 19" xfId="27111" xr:uid="{00000000-0005-0000-0000-0000D7690000}"/>
    <cellStyle name="20% - Accent2 2" xfId="27112" xr:uid="{00000000-0005-0000-0000-0000D8690000}"/>
    <cellStyle name="20% - Accent2 2 10" xfId="27113" xr:uid="{00000000-0005-0000-0000-0000D9690000}"/>
    <cellStyle name="20% - Accent2 2 11" xfId="27114" xr:uid="{00000000-0005-0000-0000-0000DA690000}"/>
    <cellStyle name="20% - Accent2 2 12" xfId="27115" xr:uid="{00000000-0005-0000-0000-0000DB690000}"/>
    <cellStyle name="20% - Accent2 2 13" xfId="27116" xr:uid="{00000000-0005-0000-0000-0000DC690000}"/>
    <cellStyle name="20% - Accent2 2 14" xfId="27117" xr:uid="{00000000-0005-0000-0000-0000DD690000}"/>
    <cellStyle name="20% - Accent2 2 15" xfId="27118" xr:uid="{00000000-0005-0000-0000-0000DE690000}"/>
    <cellStyle name="20% - Accent2 2 16" xfId="27119" xr:uid="{00000000-0005-0000-0000-0000DF690000}"/>
    <cellStyle name="20% - Accent2 2 16 10" xfId="27120" xr:uid="{00000000-0005-0000-0000-0000E0690000}"/>
    <cellStyle name="20% - Accent2 2 16 11" xfId="27121" xr:uid="{00000000-0005-0000-0000-0000E1690000}"/>
    <cellStyle name="20% - Accent2 2 16 12" xfId="27122" xr:uid="{00000000-0005-0000-0000-0000E2690000}"/>
    <cellStyle name="20% - Accent2 2 16 13" xfId="27123" xr:uid="{00000000-0005-0000-0000-0000E3690000}"/>
    <cellStyle name="20% - Accent2 2 16 14" xfId="27124" xr:uid="{00000000-0005-0000-0000-0000E4690000}"/>
    <cellStyle name="20% - Accent2 2 16 15" xfId="27125" xr:uid="{00000000-0005-0000-0000-0000E5690000}"/>
    <cellStyle name="20% - Accent2 2 16 16" xfId="27126" xr:uid="{00000000-0005-0000-0000-0000E6690000}"/>
    <cellStyle name="20% - Accent2 2 16 2" xfId="27127" xr:uid="{00000000-0005-0000-0000-0000E7690000}"/>
    <cellStyle name="20% - Accent2 2 16 2 10" xfId="27128" xr:uid="{00000000-0005-0000-0000-0000E8690000}"/>
    <cellStyle name="20% - Accent2 2 16 2 11" xfId="27129" xr:uid="{00000000-0005-0000-0000-0000E9690000}"/>
    <cellStyle name="20% - Accent2 2 16 2 12" xfId="27130" xr:uid="{00000000-0005-0000-0000-0000EA690000}"/>
    <cellStyle name="20% - Accent2 2 16 2 13" xfId="27131" xr:uid="{00000000-0005-0000-0000-0000EB690000}"/>
    <cellStyle name="20% - Accent2 2 16 2 14" xfId="27132" xr:uid="{00000000-0005-0000-0000-0000EC690000}"/>
    <cellStyle name="20% - Accent2 2 16 2 15" xfId="27133" xr:uid="{00000000-0005-0000-0000-0000ED690000}"/>
    <cellStyle name="20% - Accent2 2 16 2 2" xfId="27134" xr:uid="{00000000-0005-0000-0000-0000EE690000}"/>
    <cellStyle name="20% - Accent2 2 16 2 3" xfId="27135" xr:uid="{00000000-0005-0000-0000-0000EF690000}"/>
    <cellStyle name="20% - Accent2 2 16 2 4" xfId="27136" xr:uid="{00000000-0005-0000-0000-0000F0690000}"/>
    <cellStyle name="20% - Accent2 2 16 2 5" xfId="27137" xr:uid="{00000000-0005-0000-0000-0000F1690000}"/>
    <cellStyle name="20% - Accent2 2 16 2 6" xfId="27138" xr:uid="{00000000-0005-0000-0000-0000F2690000}"/>
    <cellStyle name="20% - Accent2 2 16 2 7" xfId="27139" xr:uid="{00000000-0005-0000-0000-0000F3690000}"/>
    <cellStyle name="20% - Accent2 2 16 2 8" xfId="27140" xr:uid="{00000000-0005-0000-0000-0000F4690000}"/>
    <cellStyle name="20% - Accent2 2 16 2 9" xfId="27141" xr:uid="{00000000-0005-0000-0000-0000F5690000}"/>
    <cellStyle name="20% - Accent2 2 16 3" xfId="27142" xr:uid="{00000000-0005-0000-0000-0000F6690000}"/>
    <cellStyle name="20% - Accent2 2 16 4" xfId="27143" xr:uid="{00000000-0005-0000-0000-0000F7690000}"/>
    <cellStyle name="20% - Accent2 2 16 5" xfId="27144" xr:uid="{00000000-0005-0000-0000-0000F8690000}"/>
    <cellStyle name="20% - Accent2 2 16 6" xfId="27145" xr:uid="{00000000-0005-0000-0000-0000F9690000}"/>
    <cellStyle name="20% - Accent2 2 16 7" xfId="27146" xr:uid="{00000000-0005-0000-0000-0000FA690000}"/>
    <cellStyle name="20% - Accent2 2 16 8" xfId="27147" xr:uid="{00000000-0005-0000-0000-0000FB690000}"/>
    <cellStyle name="20% - Accent2 2 16 9" xfId="27148" xr:uid="{00000000-0005-0000-0000-0000FC690000}"/>
    <cellStyle name="20% - Accent2 2 17" xfId="27149" xr:uid="{00000000-0005-0000-0000-0000FD690000}"/>
    <cellStyle name="20% - Accent2 2 17 10" xfId="27150" xr:uid="{00000000-0005-0000-0000-0000FE690000}"/>
    <cellStyle name="20% - Accent2 2 17 11" xfId="27151" xr:uid="{00000000-0005-0000-0000-0000FF690000}"/>
    <cellStyle name="20% - Accent2 2 17 12" xfId="27152" xr:uid="{00000000-0005-0000-0000-0000006A0000}"/>
    <cellStyle name="20% - Accent2 2 17 13" xfId="27153" xr:uid="{00000000-0005-0000-0000-0000016A0000}"/>
    <cellStyle name="20% - Accent2 2 17 14" xfId="27154" xr:uid="{00000000-0005-0000-0000-0000026A0000}"/>
    <cellStyle name="20% - Accent2 2 17 15" xfId="27155" xr:uid="{00000000-0005-0000-0000-0000036A0000}"/>
    <cellStyle name="20% - Accent2 2 17 2" xfId="27156" xr:uid="{00000000-0005-0000-0000-0000046A0000}"/>
    <cellStyle name="20% - Accent2 2 17 3" xfId="27157" xr:uid="{00000000-0005-0000-0000-0000056A0000}"/>
    <cellStyle name="20% - Accent2 2 17 4" xfId="27158" xr:uid="{00000000-0005-0000-0000-0000066A0000}"/>
    <cellStyle name="20% - Accent2 2 17 5" xfId="27159" xr:uid="{00000000-0005-0000-0000-0000076A0000}"/>
    <cellStyle name="20% - Accent2 2 17 6" xfId="27160" xr:uid="{00000000-0005-0000-0000-0000086A0000}"/>
    <cellStyle name="20% - Accent2 2 17 7" xfId="27161" xr:uid="{00000000-0005-0000-0000-0000096A0000}"/>
    <cellStyle name="20% - Accent2 2 17 8" xfId="27162" xr:uid="{00000000-0005-0000-0000-00000A6A0000}"/>
    <cellStyle name="20% - Accent2 2 17 9" xfId="27163" xr:uid="{00000000-0005-0000-0000-00000B6A0000}"/>
    <cellStyle name="20% - Accent2 2 2" xfId="27164" xr:uid="{00000000-0005-0000-0000-00000C6A0000}"/>
    <cellStyle name="20% - Accent2 2 2 2" xfId="27165" xr:uid="{00000000-0005-0000-0000-00000D6A0000}"/>
    <cellStyle name="20% - Accent2 2 2 2 10" xfId="27166" xr:uid="{00000000-0005-0000-0000-00000E6A0000}"/>
    <cellStyle name="20% - Accent2 2 2 2 11" xfId="27167" xr:uid="{00000000-0005-0000-0000-00000F6A0000}"/>
    <cellStyle name="20% - Accent2 2 2 2 12" xfId="27168" xr:uid="{00000000-0005-0000-0000-0000106A0000}"/>
    <cellStyle name="20% - Accent2 2 2 2 13" xfId="27169" xr:uid="{00000000-0005-0000-0000-0000116A0000}"/>
    <cellStyle name="20% - Accent2 2 2 2 14" xfId="27170" xr:uid="{00000000-0005-0000-0000-0000126A0000}"/>
    <cellStyle name="20% - Accent2 2 2 2 15" xfId="27171" xr:uid="{00000000-0005-0000-0000-0000136A0000}"/>
    <cellStyle name="20% - Accent2 2 2 2 2" xfId="27172" xr:uid="{00000000-0005-0000-0000-0000146A0000}"/>
    <cellStyle name="20% - Accent2 2 2 2 3" xfId="27173" xr:uid="{00000000-0005-0000-0000-0000156A0000}"/>
    <cellStyle name="20% - Accent2 2 2 2 4" xfId="27174" xr:uid="{00000000-0005-0000-0000-0000166A0000}"/>
    <cellStyle name="20% - Accent2 2 2 2 5" xfId="27175" xr:uid="{00000000-0005-0000-0000-0000176A0000}"/>
    <cellStyle name="20% - Accent2 2 2 2 6" xfId="27176" xr:uid="{00000000-0005-0000-0000-0000186A0000}"/>
    <cellStyle name="20% - Accent2 2 2 2 7" xfId="27177" xr:uid="{00000000-0005-0000-0000-0000196A0000}"/>
    <cellStyle name="20% - Accent2 2 2 2 8" xfId="27178" xr:uid="{00000000-0005-0000-0000-00001A6A0000}"/>
    <cellStyle name="20% - Accent2 2 2 2 9" xfId="27179" xr:uid="{00000000-0005-0000-0000-00001B6A0000}"/>
    <cellStyle name="20% - Accent2 2 3" xfId="27180" xr:uid="{00000000-0005-0000-0000-00001C6A0000}"/>
    <cellStyle name="20% - Accent2 2 3 2" xfId="27181" xr:uid="{00000000-0005-0000-0000-00001D6A0000}"/>
    <cellStyle name="20% - Accent2 2 3 2 10" xfId="27182" xr:uid="{00000000-0005-0000-0000-00001E6A0000}"/>
    <cellStyle name="20% - Accent2 2 3 2 11" xfId="27183" xr:uid="{00000000-0005-0000-0000-00001F6A0000}"/>
    <cellStyle name="20% - Accent2 2 3 2 12" xfId="27184" xr:uid="{00000000-0005-0000-0000-0000206A0000}"/>
    <cellStyle name="20% - Accent2 2 3 2 13" xfId="27185" xr:uid="{00000000-0005-0000-0000-0000216A0000}"/>
    <cellStyle name="20% - Accent2 2 3 2 14" xfId="27186" xr:uid="{00000000-0005-0000-0000-0000226A0000}"/>
    <cellStyle name="20% - Accent2 2 3 2 15" xfId="27187" xr:uid="{00000000-0005-0000-0000-0000236A0000}"/>
    <cellStyle name="20% - Accent2 2 3 2 2" xfId="27188" xr:uid="{00000000-0005-0000-0000-0000246A0000}"/>
    <cellStyle name="20% - Accent2 2 3 2 3" xfId="27189" xr:uid="{00000000-0005-0000-0000-0000256A0000}"/>
    <cellStyle name="20% - Accent2 2 3 2 4" xfId="27190" xr:uid="{00000000-0005-0000-0000-0000266A0000}"/>
    <cellStyle name="20% - Accent2 2 3 2 5" xfId="27191" xr:uid="{00000000-0005-0000-0000-0000276A0000}"/>
    <cellStyle name="20% - Accent2 2 3 2 6" xfId="27192" xr:uid="{00000000-0005-0000-0000-0000286A0000}"/>
    <cellStyle name="20% - Accent2 2 3 2 7" xfId="27193" xr:uid="{00000000-0005-0000-0000-0000296A0000}"/>
    <cellStyle name="20% - Accent2 2 3 2 8" xfId="27194" xr:uid="{00000000-0005-0000-0000-00002A6A0000}"/>
    <cellStyle name="20% - Accent2 2 3 2 9" xfId="27195" xr:uid="{00000000-0005-0000-0000-00002B6A0000}"/>
    <cellStyle name="20% - Accent2 2 4" xfId="27196" xr:uid="{00000000-0005-0000-0000-00002C6A0000}"/>
    <cellStyle name="20% - Accent2 2 4 2" xfId="27197" xr:uid="{00000000-0005-0000-0000-00002D6A0000}"/>
    <cellStyle name="20% - Accent2 2 5" xfId="27198" xr:uid="{00000000-0005-0000-0000-00002E6A0000}"/>
    <cellStyle name="20% - Accent2 2 6" xfId="27199" xr:uid="{00000000-0005-0000-0000-00002F6A0000}"/>
    <cellStyle name="20% - Accent2 2 7" xfId="27200" xr:uid="{00000000-0005-0000-0000-0000306A0000}"/>
    <cellStyle name="20% - Accent2 2 8" xfId="27201" xr:uid="{00000000-0005-0000-0000-0000316A0000}"/>
    <cellStyle name="20% - Accent2 2 9" xfId="27202" xr:uid="{00000000-0005-0000-0000-0000326A0000}"/>
    <cellStyle name="20% - Accent2 2_Labour" xfId="27203" xr:uid="{00000000-0005-0000-0000-0000336A0000}"/>
    <cellStyle name="20% - Accent2 20" xfId="27204" xr:uid="{00000000-0005-0000-0000-0000346A0000}"/>
    <cellStyle name="20% - Accent2 21" xfId="27205" xr:uid="{00000000-0005-0000-0000-0000356A0000}"/>
    <cellStyle name="20% - Accent2 22" xfId="27206" xr:uid="{00000000-0005-0000-0000-0000366A0000}"/>
    <cellStyle name="20% - Accent2 3" xfId="27207" xr:uid="{00000000-0005-0000-0000-0000376A0000}"/>
    <cellStyle name="20% - Accent2 3 2" xfId="27208" xr:uid="{00000000-0005-0000-0000-0000386A0000}"/>
    <cellStyle name="20% - Accent2 3 2 2" xfId="27209" xr:uid="{00000000-0005-0000-0000-0000396A0000}"/>
    <cellStyle name="20% - Accent2 3 2 3" xfId="27210" xr:uid="{00000000-0005-0000-0000-00003A6A0000}"/>
    <cellStyle name="20% - Accent2 3 2 3 10" xfId="27211" xr:uid="{00000000-0005-0000-0000-00003B6A0000}"/>
    <cellStyle name="20% - Accent2 3 2 3 11" xfId="27212" xr:uid="{00000000-0005-0000-0000-00003C6A0000}"/>
    <cellStyle name="20% - Accent2 3 2 3 12" xfId="27213" xr:uid="{00000000-0005-0000-0000-00003D6A0000}"/>
    <cellStyle name="20% - Accent2 3 2 3 13" xfId="27214" xr:uid="{00000000-0005-0000-0000-00003E6A0000}"/>
    <cellStyle name="20% - Accent2 3 2 3 14" xfId="27215" xr:uid="{00000000-0005-0000-0000-00003F6A0000}"/>
    <cellStyle name="20% - Accent2 3 2 3 15" xfId="27216" xr:uid="{00000000-0005-0000-0000-0000406A0000}"/>
    <cellStyle name="20% - Accent2 3 2 3 2" xfId="27217" xr:uid="{00000000-0005-0000-0000-0000416A0000}"/>
    <cellStyle name="20% - Accent2 3 2 3 3" xfId="27218" xr:uid="{00000000-0005-0000-0000-0000426A0000}"/>
    <cellStyle name="20% - Accent2 3 2 3 4" xfId="27219" xr:uid="{00000000-0005-0000-0000-0000436A0000}"/>
    <cellStyle name="20% - Accent2 3 2 3 5" xfId="27220" xr:uid="{00000000-0005-0000-0000-0000446A0000}"/>
    <cellStyle name="20% - Accent2 3 2 3 6" xfId="27221" xr:uid="{00000000-0005-0000-0000-0000456A0000}"/>
    <cellStyle name="20% - Accent2 3 2 3 7" xfId="27222" xr:uid="{00000000-0005-0000-0000-0000466A0000}"/>
    <cellStyle name="20% - Accent2 3 2 3 8" xfId="27223" xr:uid="{00000000-0005-0000-0000-0000476A0000}"/>
    <cellStyle name="20% - Accent2 3 2 3 9" xfId="27224" xr:uid="{00000000-0005-0000-0000-0000486A0000}"/>
    <cellStyle name="20% - Accent2 3 3" xfId="27225" xr:uid="{00000000-0005-0000-0000-0000496A0000}"/>
    <cellStyle name="20% - Accent2 3 4" xfId="27226" xr:uid="{00000000-0005-0000-0000-00004A6A0000}"/>
    <cellStyle name="20% - Accent2 3_Labour" xfId="27227" xr:uid="{00000000-0005-0000-0000-00004B6A0000}"/>
    <cellStyle name="20% - Accent2 4" xfId="27228" xr:uid="{00000000-0005-0000-0000-00004C6A0000}"/>
    <cellStyle name="20% - Accent2 4 2" xfId="27229" xr:uid="{00000000-0005-0000-0000-00004D6A0000}"/>
    <cellStyle name="20% - Accent2 4 2 10" xfId="27230" xr:uid="{00000000-0005-0000-0000-00004E6A0000}"/>
    <cellStyle name="20% - Accent2 4 2 11" xfId="27231" xr:uid="{00000000-0005-0000-0000-00004F6A0000}"/>
    <cellStyle name="20% - Accent2 4 2 12" xfId="27232" xr:uid="{00000000-0005-0000-0000-0000506A0000}"/>
    <cellStyle name="20% - Accent2 4 2 13" xfId="27233" xr:uid="{00000000-0005-0000-0000-0000516A0000}"/>
    <cellStyle name="20% - Accent2 4 2 14" xfId="27234" xr:uid="{00000000-0005-0000-0000-0000526A0000}"/>
    <cellStyle name="20% - Accent2 4 2 15" xfId="27235" xr:uid="{00000000-0005-0000-0000-0000536A0000}"/>
    <cellStyle name="20% - Accent2 4 2 16" xfId="27236" xr:uid="{00000000-0005-0000-0000-0000546A0000}"/>
    <cellStyle name="20% - Accent2 4 2 2" xfId="27237" xr:uid="{00000000-0005-0000-0000-0000556A0000}"/>
    <cellStyle name="20% - Accent2 4 2 2 10" xfId="27238" xr:uid="{00000000-0005-0000-0000-0000566A0000}"/>
    <cellStyle name="20% - Accent2 4 2 2 11" xfId="27239" xr:uid="{00000000-0005-0000-0000-0000576A0000}"/>
    <cellStyle name="20% - Accent2 4 2 2 12" xfId="27240" xr:uid="{00000000-0005-0000-0000-0000586A0000}"/>
    <cellStyle name="20% - Accent2 4 2 2 13" xfId="27241" xr:uid="{00000000-0005-0000-0000-0000596A0000}"/>
    <cellStyle name="20% - Accent2 4 2 2 14" xfId="27242" xr:uid="{00000000-0005-0000-0000-00005A6A0000}"/>
    <cellStyle name="20% - Accent2 4 2 2 15" xfId="27243" xr:uid="{00000000-0005-0000-0000-00005B6A0000}"/>
    <cellStyle name="20% - Accent2 4 2 2 2" xfId="27244" xr:uid="{00000000-0005-0000-0000-00005C6A0000}"/>
    <cellStyle name="20% - Accent2 4 2 2 3" xfId="27245" xr:uid="{00000000-0005-0000-0000-00005D6A0000}"/>
    <cellStyle name="20% - Accent2 4 2 2 4" xfId="27246" xr:uid="{00000000-0005-0000-0000-00005E6A0000}"/>
    <cellStyle name="20% - Accent2 4 2 2 5" xfId="27247" xr:uid="{00000000-0005-0000-0000-00005F6A0000}"/>
    <cellStyle name="20% - Accent2 4 2 2 6" xfId="27248" xr:uid="{00000000-0005-0000-0000-0000606A0000}"/>
    <cellStyle name="20% - Accent2 4 2 2 7" xfId="27249" xr:uid="{00000000-0005-0000-0000-0000616A0000}"/>
    <cellStyle name="20% - Accent2 4 2 2 8" xfId="27250" xr:uid="{00000000-0005-0000-0000-0000626A0000}"/>
    <cellStyle name="20% - Accent2 4 2 2 9" xfId="27251" xr:uid="{00000000-0005-0000-0000-0000636A0000}"/>
    <cellStyle name="20% - Accent2 4 2 3" xfId="27252" xr:uid="{00000000-0005-0000-0000-0000646A0000}"/>
    <cellStyle name="20% - Accent2 4 2 4" xfId="27253" xr:uid="{00000000-0005-0000-0000-0000656A0000}"/>
    <cellStyle name="20% - Accent2 4 2 5" xfId="27254" xr:uid="{00000000-0005-0000-0000-0000666A0000}"/>
    <cellStyle name="20% - Accent2 4 2 6" xfId="27255" xr:uid="{00000000-0005-0000-0000-0000676A0000}"/>
    <cellStyle name="20% - Accent2 4 2 7" xfId="27256" xr:uid="{00000000-0005-0000-0000-0000686A0000}"/>
    <cellStyle name="20% - Accent2 4 2 8" xfId="27257" xr:uid="{00000000-0005-0000-0000-0000696A0000}"/>
    <cellStyle name="20% - Accent2 4 2 9" xfId="27258" xr:uid="{00000000-0005-0000-0000-00006A6A0000}"/>
    <cellStyle name="20% - Accent2 4 3" xfId="27259" xr:uid="{00000000-0005-0000-0000-00006B6A0000}"/>
    <cellStyle name="20% - Accent2 4 4" xfId="27260" xr:uid="{00000000-0005-0000-0000-00006C6A0000}"/>
    <cellStyle name="20% - Accent2 4 5" xfId="27261" xr:uid="{00000000-0005-0000-0000-00006D6A0000}"/>
    <cellStyle name="20% - Accent2 4_Labour" xfId="27262" xr:uid="{00000000-0005-0000-0000-00006E6A0000}"/>
    <cellStyle name="20% - Accent2 5" xfId="27263" xr:uid="{00000000-0005-0000-0000-00006F6A0000}"/>
    <cellStyle name="20% - Accent2 5 2" xfId="27264" xr:uid="{00000000-0005-0000-0000-0000706A0000}"/>
    <cellStyle name="20% - Accent2 5 2 10" xfId="27265" xr:uid="{00000000-0005-0000-0000-0000716A0000}"/>
    <cellStyle name="20% - Accent2 5 2 11" xfId="27266" xr:uid="{00000000-0005-0000-0000-0000726A0000}"/>
    <cellStyle name="20% - Accent2 5 2 12" xfId="27267" xr:uid="{00000000-0005-0000-0000-0000736A0000}"/>
    <cellStyle name="20% - Accent2 5 2 13" xfId="27268" xr:uid="{00000000-0005-0000-0000-0000746A0000}"/>
    <cellStyle name="20% - Accent2 5 2 14" xfId="27269" xr:uid="{00000000-0005-0000-0000-0000756A0000}"/>
    <cellStyle name="20% - Accent2 5 2 15" xfId="27270" xr:uid="{00000000-0005-0000-0000-0000766A0000}"/>
    <cellStyle name="20% - Accent2 5 2 16" xfId="27271" xr:uid="{00000000-0005-0000-0000-0000776A0000}"/>
    <cellStyle name="20% - Accent2 5 2 2" xfId="27272" xr:uid="{00000000-0005-0000-0000-0000786A0000}"/>
    <cellStyle name="20% - Accent2 5 2 2 10" xfId="27273" xr:uid="{00000000-0005-0000-0000-0000796A0000}"/>
    <cellStyle name="20% - Accent2 5 2 2 11" xfId="27274" xr:uid="{00000000-0005-0000-0000-00007A6A0000}"/>
    <cellStyle name="20% - Accent2 5 2 2 12" xfId="27275" xr:uid="{00000000-0005-0000-0000-00007B6A0000}"/>
    <cellStyle name="20% - Accent2 5 2 2 13" xfId="27276" xr:uid="{00000000-0005-0000-0000-00007C6A0000}"/>
    <cellStyle name="20% - Accent2 5 2 2 14" xfId="27277" xr:uid="{00000000-0005-0000-0000-00007D6A0000}"/>
    <cellStyle name="20% - Accent2 5 2 2 15" xfId="27278" xr:uid="{00000000-0005-0000-0000-00007E6A0000}"/>
    <cellStyle name="20% - Accent2 5 2 2 2" xfId="27279" xr:uid="{00000000-0005-0000-0000-00007F6A0000}"/>
    <cellStyle name="20% - Accent2 5 2 2 3" xfId="27280" xr:uid="{00000000-0005-0000-0000-0000806A0000}"/>
    <cellStyle name="20% - Accent2 5 2 2 4" xfId="27281" xr:uid="{00000000-0005-0000-0000-0000816A0000}"/>
    <cellStyle name="20% - Accent2 5 2 2 5" xfId="27282" xr:uid="{00000000-0005-0000-0000-0000826A0000}"/>
    <cellStyle name="20% - Accent2 5 2 2 6" xfId="27283" xr:uid="{00000000-0005-0000-0000-0000836A0000}"/>
    <cellStyle name="20% - Accent2 5 2 2 7" xfId="27284" xr:uid="{00000000-0005-0000-0000-0000846A0000}"/>
    <cellStyle name="20% - Accent2 5 2 2 8" xfId="27285" xr:uid="{00000000-0005-0000-0000-0000856A0000}"/>
    <cellStyle name="20% - Accent2 5 2 2 9" xfId="27286" xr:uid="{00000000-0005-0000-0000-0000866A0000}"/>
    <cellStyle name="20% - Accent2 5 2 3" xfId="27287" xr:uid="{00000000-0005-0000-0000-0000876A0000}"/>
    <cellStyle name="20% - Accent2 5 2 4" xfId="27288" xr:uid="{00000000-0005-0000-0000-0000886A0000}"/>
    <cellStyle name="20% - Accent2 5 2 5" xfId="27289" xr:uid="{00000000-0005-0000-0000-0000896A0000}"/>
    <cellStyle name="20% - Accent2 5 2 6" xfId="27290" xr:uid="{00000000-0005-0000-0000-00008A6A0000}"/>
    <cellStyle name="20% - Accent2 5 2 7" xfId="27291" xr:uid="{00000000-0005-0000-0000-00008B6A0000}"/>
    <cellStyle name="20% - Accent2 5 2 8" xfId="27292" xr:uid="{00000000-0005-0000-0000-00008C6A0000}"/>
    <cellStyle name="20% - Accent2 5 2 9" xfId="27293" xr:uid="{00000000-0005-0000-0000-00008D6A0000}"/>
    <cellStyle name="20% - Accent2 5 3" xfId="27294" xr:uid="{00000000-0005-0000-0000-00008E6A0000}"/>
    <cellStyle name="20% - Accent2 5 3 10" xfId="27295" xr:uid="{00000000-0005-0000-0000-00008F6A0000}"/>
    <cellStyle name="20% - Accent2 5 3 11" xfId="27296" xr:uid="{00000000-0005-0000-0000-0000906A0000}"/>
    <cellStyle name="20% - Accent2 5 3 12" xfId="27297" xr:uid="{00000000-0005-0000-0000-0000916A0000}"/>
    <cellStyle name="20% - Accent2 5 3 13" xfId="27298" xr:uid="{00000000-0005-0000-0000-0000926A0000}"/>
    <cellStyle name="20% - Accent2 5 3 14" xfId="27299" xr:uid="{00000000-0005-0000-0000-0000936A0000}"/>
    <cellStyle name="20% - Accent2 5 3 15" xfId="27300" xr:uid="{00000000-0005-0000-0000-0000946A0000}"/>
    <cellStyle name="20% - Accent2 5 3 2" xfId="27301" xr:uid="{00000000-0005-0000-0000-0000956A0000}"/>
    <cellStyle name="20% - Accent2 5 3 3" xfId="27302" xr:uid="{00000000-0005-0000-0000-0000966A0000}"/>
    <cellStyle name="20% - Accent2 5 3 4" xfId="27303" xr:uid="{00000000-0005-0000-0000-0000976A0000}"/>
    <cellStyle name="20% - Accent2 5 3 5" xfId="27304" xr:uid="{00000000-0005-0000-0000-0000986A0000}"/>
    <cellStyle name="20% - Accent2 5 3 6" xfId="27305" xr:uid="{00000000-0005-0000-0000-0000996A0000}"/>
    <cellStyle name="20% - Accent2 5 3 7" xfId="27306" xr:uid="{00000000-0005-0000-0000-00009A6A0000}"/>
    <cellStyle name="20% - Accent2 5 3 8" xfId="27307" xr:uid="{00000000-0005-0000-0000-00009B6A0000}"/>
    <cellStyle name="20% - Accent2 5 3 9" xfId="27308" xr:uid="{00000000-0005-0000-0000-00009C6A0000}"/>
    <cellStyle name="20% - Accent2 6" xfId="27309" xr:uid="{00000000-0005-0000-0000-00009D6A0000}"/>
    <cellStyle name="20% - Accent2 6 2" xfId="27310" xr:uid="{00000000-0005-0000-0000-00009E6A0000}"/>
    <cellStyle name="20% - Accent2 6 2 10" xfId="27311" xr:uid="{00000000-0005-0000-0000-00009F6A0000}"/>
    <cellStyle name="20% - Accent2 6 2 11" xfId="27312" xr:uid="{00000000-0005-0000-0000-0000A06A0000}"/>
    <cellStyle name="20% - Accent2 6 2 12" xfId="27313" xr:uid="{00000000-0005-0000-0000-0000A16A0000}"/>
    <cellStyle name="20% - Accent2 6 2 13" xfId="27314" xr:uid="{00000000-0005-0000-0000-0000A26A0000}"/>
    <cellStyle name="20% - Accent2 6 2 14" xfId="27315" xr:uid="{00000000-0005-0000-0000-0000A36A0000}"/>
    <cellStyle name="20% - Accent2 6 2 15" xfId="27316" xr:uid="{00000000-0005-0000-0000-0000A46A0000}"/>
    <cellStyle name="20% - Accent2 6 2 16" xfId="27317" xr:uid="{00000000-0005-0000-0000-0000A56A0000}"/>
    <cellStyle name="20% - Accent2 6 2 2" xfId="27318" xr:uid="{00000000-0005-0000-0000-0000A66A0000}"/>
    <cellStyle name="20% - Accent2 6 2 2 10" xfId="27319" xr:uid="{00000000-0005-0000-0000-0000A76A0000}"/>
    <cellStyle name="20% - Accent2 6 2 2 11" xfId="27320" xr:uid="{00000000-0005-0000-0000-0000A86A0000}"/>
    <cellStyle name="20% - Accent2 6 2 2 12" xfId="27321" xr:uid="{00000000-0005-0000-0000-0000A96A0000}"/>
    <cellStyle name="20% - Accent2 6 2 2 13" xfId="27322" xr:uid="{00000000-0005-0000-0000-0000AA6A0000}"/>
    <cellStyle name="20% - Accent2 6 2 2 14" xfId="27323" xr:uid="{00000000-0005-0000-0000-0000AB6A0000}"/>
    <cellStyle name="20% - Accent2 6 2 2 15" xfId="27324" xr:uid="{00000000-0005-0000-0000-0000AC6A0000}"/>
    <cellStyle name="20% - Accent2 6 2 2 2" xfId="27325" xr:uid="{00000000-0005-0000-0000-0000AD6A0000}"/>
    <cellStyle name="20% - Accent2 6 2 2 3" xfId="27326" xr:uid="{00000000-0005-0000-0000-0000AE6A0000}"/>
    <cellStyle name="20% - Accent2 6 2 2 4" xfId="27327" xr:uid="{00000000-0005-0000-0000-0000AF6A0000}"/>
    <cellStyle name="20% - Accent2 6 2 2 5" xfId="27328" xr:uid="{00000000-0005-0000-0000-0000B06A0000}"/>
    <cellStyle name="20% - Accent2 6 2 2 6" xfId="27329" xr:uid="{00000000-0005-0000-0000-0000B16A0000}"/>
    <cellStyle name="20% - Accent2 6 2 2 7" xfId="27330" xr:uid="{00000000-0005-0000-0000-0000B26A0000}"/>
    <cellStyle name="20% - Accent2 6 2 2 8" xfId="27331" xr:uid="{00000000-0005-0000-0000-0000B36A0000}"/>
    <cellStyle name="20% - Accent2 6 2 2 9" xfId="27332" xr:uid="{00000000-0005-0000-0000-0000B46A0000}"/>
    <cellStyle name="20% - Accent2 6 2 3" xfId="27333" xr:uid="{00000000-0005-0000-0000-0000B56A0000}"/>
    <cellStyle name="20% - Accent2 6 2 4" xfId="27334" xr:uid="{00000000-0005-0000-0000-0000B66A0000}"/>
    <cellStyle name="20% - Accent2 6 2 5" xfId="27335" xr:uid="{00000000-0005-0000-0000-0000B76A0000}"/>
    <cellStyle name="20% - Accent2 6 2 6" xfId="27336" xr:uid="{00000000-0005-0000-0000-0000B86A0000}"/>
    <cellStyle name="20% - Accent2 6 2 7" xfId="27337" xr:uid="{00000000-0005-0000-0000-0000B96A0000}"/>
    <cellStyle name="20% - Accent2 6 2 8" xfId="27338" xr:uid="{00000000-0005-0000-0000-0000BA6A0000}"/>
    <cellStyle name="20% - Accent2 6 2 9" xfId="27339" xr:uid="{00000000-0005-0000-0000-0000BB6A0000}"/>
    <cellStyle name="20% - Accent2 6 3" xfId="27340" xr:uid="{00000000-0005-0000-0000-0000BC6A0000}"/>
    <cellStyle name="20% - Accent2 6 3 10" xfId="27341" xr:uid="{00000000-0005-0000-0000-0000BD6A0000}"/>
    <cellStyle name="20% - Accent2 6 3 11" xfId="27342" xr:uid="{00000000-0005-0000-0000-0000BE6A0000}"/>
    <cellStyle name="20% - Accent2 6 3 12" xfId="27343" xr:uid="{00000000-0005-0000-0000-0000BF6A0000}"/>
    <cellStyle name="20% - Accent2 6 3 13" xfId="27344" xr:uid="{00000000-0005-0000-0000-0000C06A0000}"/>
    <cellStyle name="20% - Accent2 6 3 14" xfId="27345" xr:uid="{00000000-0005-0000-0000-0000C16A0000}"/>
    <cellStyle name="20% - Accent2 6 3 15" xfId="27346" xr:uid="{00000000-0005-0000-0000-0000C26A0000}"/>
    <cellStyle name="20% - Accent2 6 3 2" xfId="27347" xr:uid="{00000000-0005-0000-0000-0000C36A0000}"/>
    <cellStyle name="20% - Accent2 6 3 3" xfId="27348" xr:uid="{00000000-0005-0000-0000-0000C46A0000}"/>
    <cellStyle name="20% - Accent2 6 3 4" xfId="27349" xr:uid="{00000000-0005-0000-0000-0000C56A0000}"/>
    <cellStyle name="20% - Accent2 6 3 5" xfId="27350" xr:uid="{00000000-0005-0000-0000-0000C66A0000}"/>
    <cellStyle name="20% - Accent2 6 3 6" xfId="27351" xr:uid="{00000000-0005-0000-0000-0000C76A0000}"/>
    <cellStyle name="20% - Accent2 6 3 7" xfId="27352" xr:uid="{00000000-0005-0000-0000-0000C86A0000}"/>
    <cellStyle name="20% - Accent2 6 3 8" xfId="27353" xr:uid="{00000000-0005-0000-0000-0000C96A0000}"/>
    <cellStyle name="20% - Accent2 6 3 9" xfId="27354" xr:uid="{00000000-0005-0000-0000-0000CA6A0000}"/>
    <cellStyle name="20% - Accent2 7" xfId="27355" xr:uid="{00000000-0005-0000-0000-0000CB6A0000}"/>
    <cellStyle name="20% - Accent2 8" xfId="27356" xr:uid="{00000000-0005-0000-0000-0000CC6A0000}"/>
    <cellStyle name="20% - Accent2 9" xfId="27357" xr:uid="{00000000-0005-0000-0000-0000CD6A0000}"/>
    <cellStyle name="20% - Accent3 10" xfId="27358" xr:uid="{00000000-0005-0000-0000-0000CE6A0000}"/>
    <cellStyle name="20% - Accent3 11" xfId="27359" xr:uid="{00000000-0005-0000-0000-0000CF6A0000}"/>
    <cellStyle name="20% - Accent3 12" xfId="27360" xr:uid="{00000000-0005-0000-0000-0000D06A0000}"/>
    <cellStyle name="20% - Accent3 13" xfId="27361" xr:uid="{00000000-0005-0000-0000-0000D16A0000}"/>
    <cellStyle name="20% - Accent3 14" xfId="27362" xr:uid="{00000000-0005-0000-0000-0000D26A0000}"/>
    <cellStyle name="20% - Accent3 15" xfId="27363" xr:uid="{00000000-0005-0000-0000-0000D36A0000}"/>
    <cellStyle name="20% - Accent3 16" xfId="27364" xr:uid="{00000000-0005-0000-0000-0000D46A0000}"/>
    <cellStyle name="20% - Accent3 17" xfId="27365" xr:uid="{00000000-0005-0000-0000-0000D56A0000}"/>
    <cellStyle name="20% - Accent3 18" xfId="27366" xr:uid="{00000000-0005-0000-0000-0000D66A0000}"/>
    <cellStyle name="20% - Accent3 19" xfId="27367" xr:uid="{00000000-0005-0000-0000-0000D76A0000}"/>
    <cellStyle name="20% - Accent3 2" xfId="27368" xr:uid="{00000000-0005-0000-0000-0000D86A0000}"/>
    <cellStyle name="20% - Accent3 2 10" xfId="27369" xr:uid="{00000000-0005-0000-0000-0000D96A0000}"/>
    <cellStyle name="20% - Accent3 2 11" xfId="27370" xr:uid="{00000000-0005-0000-0000-0000DA6A0000}"/>
    <cellStyle name="20% - Accent3 2 12" xfId="27371" xr:uid="{00000000-0005-0000-0000-0000DB6A0000}"/>
    <cellStyle name="20% - Accent3 2 13" xfId="27372" xr:uid="{00000000-0005-0000-0000-0000DC6A0000}"/>
    <cellStyle name="20% - Accent3 2 14" xfId="27373" xr:uid="{00000000-0005-0000-0000-0000DD6A0000}"/>
    <cellStyle name="20% - Accent3 2 15" xfId="27374" xr:uid="{00000000-0005-0000-0000-0000DE6A0000}"/>
    <cellStyle name="20% - Accent3 2 16" xfId="27375" xr:uid="{00000000-0005-0000-0000-0000DF6A0000}"/>
    <cellStyle name="20% - Accent3 2 16 10" xfId="27376" xr:uid="{00000000-0005-0000-0000-0000E06A0000}"/>
    <cellStyle name="20% - Accent3 2 16 11" xfId="27377" xr:uid="{00000000-0005-0000-0000-0000E16A0000}"/>
    <cellStyle name="20% - Accent3 2 16 12" xfId="27378" xr:uid="{00000000-0005-0000-0000-0000E26A0000}"/>
    <cellStyle name="20% - Accent3 2 16 13" xfId="27379" xr:uid="{00000000-0005-0000-0000-0000E36A0000}"/>
    <cellStyle name="20% - Accent3 2 16 14" xfId="27380" xr:uid="{00000000-0005-0000-0000-0000E46A0000}"/>
    <cellStyle name="20% - Accent3 2 16 15" xfId="27381" xr:uid="{00000000-0005-0000-0000-0000E56A0000}"/>
    <cellStyle name="20% - Accent3 2 16 16" xfId="27382" xr:uid="{00000000-0005-0000-0000-0000E66A0000}"/>
    <cellStyle name="20% - Accent3 2 16 2" xfId="27383" xr:uid="{00000000-0005-0000-0000-0000E76A0000}"/>
    <cellStyle name="20% - Accent3 2 16 2 10" xfId="27384" xr:uid="{00000000-0005-0000-0000-0000E86A0000}"/>
    <cellStyle name="20% - Accent3 2 16 2 11" xfId="27385" xr:uid="{00000000-0005-0000-0000-0000E96A0000}"/>
    <cellStyle name="20% - Accent3 2 16 2 12" xfId="27386" xr:uid="{00000000-0005-0000-0000-0000EA6A0000}"/>
    <cellStyle name="20% - Accent3 2 16 2 13" xfId="27387" xr:uid="{00000000-0005-0000-0000-0000EB6A0000}"/>
    <cellStyle name="20% - Accent3 2 16 2 14" xfId="27388" xr:uid="{00000000-0005-0000-0000-0000EC6A0000}"/>
    <cellStyle name="20% - Accent3 2 16 2 15" xfId="27389" xr:uid="{00000000-0005-0000-0000-0000ED6A0000}"/>
    <cellStyle name="20% - Accent3 2 16 2 2" xfId="27390" xr:uid="{00000000-0005-0000-0000-0000EE6A0000}"/>
    <cellStyle name="20% - Accent3 2 16 2 3" xfId="27391" xr:uid="{00000000-0005-0000-0000-0000EF6A0000}"/>
    <cellStyle name="20% - Accent3 2 16 2 4" xfId="27392" xr:uid="{00000000-0005-0000-0000-0000F06A0000}"/>
    <cellStyle name="20% - Accent3 2 16 2 5" xfId="27393" xr:uid="{00000000-0005-0000-0000-0000F16A0000}"/>
    <cellStyle name="20% - Accent3 2 16 2 6" xfId="27394" xr:uid="{00000000-0005-0000-0000-0000F26A0000}"/>
    <cellStyle name="20% - Accent3 2 16 2 7" xfId="27395" xr:uid="{00000000-0005-0000-0000-0000F36A0000}"/>
    <cellStyle name="20% - Accent3 2 16 2 8" xfId="27396" xr:uid="{00000000-0005-0000-0000-0000F46A0000}"/>
    <cellStyle name="20% - Accent3 2 16 2 9" xfId="27397" xr:uid="{00000000-0005-0000-0000-0000F56A0000}"/>
    <cellStyle name="20% - Accent3 2 16 3" xfId="27398" xr:uid="{00000000-0005-0000-0000-0000F66A0000}"/>
    <cellStyle name="20% - Accent3 2 16 4" xfId="27399" xr:uid="{00000000-0005-0000-0000-0000F76A0000}"/>
    <cellStyle name="20% - Accent3 2 16 5" xfId="27400" xr:uid="{00000000-0005-0000-0000-0000F86A0000}"/>
    <cellStyle name="20% - Accent3 2 16 6" xfId="27401" xr:uid="{00000000-0005-0000-0000-0000F96A0000}"/>
    <cellStyle name="20% - Accent3 2 16 7" xfId="27402" xr:uid="{00000000-0005-0000-0000-0000FA6A0000}"/>
    <cellStyle name="20% - Accent3 2 16 8" xfId="27403" xr:uid="{00000000-0005-0000-0000-0000FB6A0000}"/>
    <cellStyle name="20% - Accent3 2 16 9" xfId="27404" xr:uid="{00000000-0005-0000-0000-0000FC6A0000}"/>
    <cellStyle name="20% - Accent3 2 17" xfId="27405" xr:uid="{00000000-0005-0000-0000-0000FD6A0000}"/>
    <cellStyle name="20% - Accent3 2 17 10" xfId="27406" xr:uid="{00000000-0005-0000-0000-0000FE6A0000}"/>
    <cellStyle name="20% - Accent3 2 17 11" xfId="27407" xr:uid="{00000000-0005-0000-0000-0000FF6A0000}"/>
    <cellStyle name="20% - Accent3 2 17 12" xfId="27408" xr:uid="{00000000-0005-0000-0000-0000006B0000}"/>
    <cellStyle name="20% - Accent3 2 17 13" xfId="27409" xr:uid="{00000000-0005-0000-0000-0000016B0000}"/>
    <cellStyle name="20% - Accent3 2 17 14" xfId="27410" xr:uid="{00000000-0005-0000-0000-0000026B0000}"/>
    <cellStyle name="20% - Accent3 2 17 15" xfId="27411" xr:uid="{00000000-0005-0000-0000-0000036B0000}"/>
    <cellStyle name="20% - Accent3 2 17 2" xfId="27412" xr:uid="{00000000-0005-0000-0000-0000046B0000}"/>
    <cellStyle name="20% - Accent3 2 17 3" xfId="27413" xr:uid="{00000000-0005-0000-0000-0000056B0000}"/>
    <cellStyle name="20% - Accent3 2 17 4" xfId="27414" xr:uid="{00000000-0005-0000-0000-0000066B0000}"/>
    <cellStyle name="20% - Accent3 2 17 5" xfId="27415" xr:uid="{00000000-0005-0000-0000-0000076B0000}"/>
    <cellStyle name="20% - Accent3 2 17 6" xfId="27416" xr:uid="{00000000-0005-0000-0000-0000086B0000}"/>
    <cellStyle name="20% - Accent3 2 17 7" xfId="27417" xr:uid="{00000000-0005-0000-0000-0000096B0000}"/>
    <cellStyle name="20% - Accent3 2 17 8" xfId="27418" xr:uid="{00000000-0005-0000-0000-00000A6B0000}"/>
    <cellStyle name="20% - Accent3 2 17 9" xfId="27419" xr:uid="{00000000-0005-0000-0000-00000B6B0000}"/>
    <cellStyle name="20% - Accent3 2 2" xfId="27420" xr:uid="{00000000-0005-0000-0000-00000C6B0000}"/>
    <cellStyle name="20% - Accent3 2 2 2" xfId="27421" xr:uid="{00000000-0005-0000-0000-00000D6B0000}"/>
    <cellStyle name="20% - Accent3 2 2 2 10" xfId="27422" xr:uid="{00000000-0005-0000-0000-00000E6B0000}"/>
    <cellStyle name="20% - Accent3 2 2 2 11" xfId="27423" xr:uid="{00000000-0005-0000-0000-00000F6B0000}"/>
    <cellStyle name="20% - Accent3 2 2 2 12" xfId="27424" xr:uid="{00000000-0005-0000-0000-0000106B0000}"/>
    <cellStyle name="20% - Accent3 2 2 2 13" xfId="27425" xr:uid="{00000000-0005-0000-0000-0000116B0000}"/>
    <cellStyle name="20% - Accent3 2 2 2 14" xfId="27426" xr:uid="{00000000-0005-0000-0000-0000126B0000}"/>
    <cellStyle name="20% - Accent3 2 2 2 15" xfId="27427" xr:uid="{00000000-0005-0000-0000-0000136B0000}"/>
    <cellStyle name="20% - Accent3 2 2 2 2" xfId="27428" xr:uid="{00000000-0005-0000-0000-0000146B0000}"/>
    <cellStyle name="20% - Accent3 2 2 2 3" xfId="27429" xr:uid="{00000000-0005-0000-0000-0000156B0000}"/>
    <cellStyle name="20% - Accent3 2 2 2 4" xfId="27430" xr:uid="{00000000-0005-0000-0000-0000166B0000}"/>
    <cellStyle name="20% - Accent3 2 2 2 5" xfId="27431" xr:uid="{00000000-0005-0000-0000-0000176B0000}"/>
    <cellStyle name="20% - Accent3 2 2 2 6" xfId="27432" xr:uid="{00000000-0005-0000-0000-0000186B0000}"/>
    <cellStyle name="20% - Accent3 2 2 2 7" xfId="27433" xr:uid="{00000000-0005-0000-0000-0000196B0000}"/>
    <cellStyle name="20% - Accent3 2 2 2 8" xfId="27434" xr:uid="{00000000-0005-0000-0000-00001A6B0000}"/>
    <cellStyle name="20% - Accent3 2 2 2 9" xfId="27435" xr:uid="{00000000-0005-0000-0000-00001B6B0000}"/>
    <cellStyle name="20% - Accent3 2 3" xfId="27436" xr:uid="{00000000-0005-0000-0000-00001C6B0000}"/>
    <cellStyle name="20% - Accent3 2 3 2" xfId="27437" xr:uid="{00000000-0005-0000-0000-00001D6B0000}"/>
    <cellStyle name="20% - Accent3 2 3 2 10" xfId="27438" xr:uid="{00000000-0005-0000-0000-00001E6B0000}"/>
    <cellStyle name="20% - Accent3 2 3 2 11" xfId="27439" xr:uid="{00000000-0005-0000-0000-00001F6B0000}"/>
    <cellStyle name="20% - Accent3 2 3 2 12" xfId="27440" xr:uid="{00000000-0005-0000-0000-0000206B0000}"/>
    <cellStyle name="20% - Accent3 2 3 2 13" xfId="27441" xr:uid="{00000000-0005-0000-0000-0000216B0000}"/>
    <cellStyle name="20% - Accent3 2 3 2 14" xfId="27442" xr:uid="{00000000-0005-0000-0000-0000226B0000}"/>
    <cellStyle name="20% - Accent3 2 3 2 15" xfId="27443" xr:uid="{00000000-0005-0000-0000-0000236B0000}"/>
    <cellStyle name="20% - Accent3 2 3 2 2" xfId="27444" xr:uid="{00000000-0005-0000-0000-0000246B0000}"/>
    <cellStyle name="20% - Accent3 2 3 2 3" xfId="27445" xr:uid="{00000000-0005-0000-0000-0000256B0000}"/>
    <cellStyle name="20% - Accent3 2 3 2 4" xfId="27446" xr:uid="{00000000-0005-0000-0000-0000266B0000}"/>
    <cellStyle name="20% - Accent3 2 3 2 5" xfId="27447" xr:uid="{00000000-0005-0000-0000-0000276B0000}"/>
    <cellStyle name="20% - Accent3 2 3 2 6" xfId="27448" xr:uid="{00000000-0005-0000-0000-0000286B0000}"/>
    <cellStyle name="20% - Accent3 2 3 2 7" xfId="27449" xr:uid="{00000000-0005-0000-0000-0000296B0000}"/>
    <cellStyle name="20% - Accent3 2 3 2 8" xfId="27450" xr:uid="{00000000-0005-0000-0000-00002A6B0000}"/>
    <cellStyle name="20% - Accent3 2 3 2 9" xfId="27451" xr:uid="{00000000-0005-0000-0000-00002B6B0000}"/>
    <cellStyle name="20% - Accent3 2 4" xfId="27452" xr:uid="{00000000-0005-0000-0000-00002C6B0000}"/>
    <cellStyle name="20% - Accent3 2 4 2" xfId="27453" xr:uid="{00000000-0005-0000-0000-00002D6B0000}"/>
    <cellStyle name="20% - Accent3 2 5" xfId="27454" xr:uid="{00000000-0005-0000-0000-00002E6B0000}"/>
    <cellStyle name="20% - Accent3 2 6" xfId="27455" xr:uid="{00000000-0005-0000-0000-00002F6B0000}"/>
    <cellStyle name="20% - Accent3 2 7" xfId="27456" xr:uid="{00000000-0005-0000-0000-0000306B0000}"/>
    <cellStyle name="20% - Accent3 2 8" xfId="27457" xr:uid="{00000000-0005-0000-0000-0000316B0000}"/>
    <cellStyle name="20% - Accent3 2 9" xfId="27458" xr:uid="{00000000-0005-0000-0000-0000326B0000}"/>
    <cellStyle name="20% - Accent3 2_Labour" xfId="27459" xr:uid="{00000000-0005-0000-0000-0000336B0000}"/>
    <cellStyle name="20% - Accent3 20" xfId="27460" xr:uid="{00000000-0005-0000-0000-0000346B0000}"/>
    <cellStyle name="20% - Accent3 21" xfId="27461" xr:uid="{00000000-0005-0000-0000-0000356B0000}"/>
    <cellStyle name="20% - Accent3 22" xfId="27462" xr:uid="{00000000-0005-0000-0000-0000366B0000}"/>
    <cellStyle name="20% - Accent3 3" xfId="27463" xr:uid="{00000000-0005-0000-0000-0000376B0000}"/>
    <cellStyle name="20% - Accent3 3 2" xfId="27464" xr:uid="{00000000-0005-0000-0000-0000386B0000}"/>
    <cellStyle name="20% - Accent3 3 2 2" xfId="27465" xr:uid="{00000000-0005-0000-0000-0000396B0000}"/>
    <cellStyle name="20% - Accent3 3 2 3" xfId="27466" xr:uid="{00000000-0005-0000-0000-00003A6B0000}"/>
    <cellStyle name="20% - Accent3 3 2 3 10" xfId="27467" xr:uid="{00000000-0005-0000-0000-00003B6B0000}"/>
    <cellStyle name="20% - Accent3 3 2 3 11" xfId="27468" xr:uid="{00000000-0005-0000-0000-00003C6B0000}"/>
    <cellStyle name="20% - Accent3 3 2 3 12" xfId="27469" xr:uid="{00000000-0005-0000-0000-00003D6B0000}"/>
    <cellStyle name="20% - Accent3 3 2 3 13" xfId="27470" xr:uid="{00000000-0005-0000-0000-00003E6B0000}"/>
    <cellStyle name="20% - Accent3 3 2 3 14" xfId="27471" xr:uid="{00000000-0005-0000-0000-00003F6B0000}"/>
    <cellStyle name="20% - Accent3 3 2 3 15" xfId="27472" xr:uid="{00000000-0005-0000-0000-0000406B0000}"/>
    <cellStyle name="20% - Accent3 3 2 3 2" xfId="27473" xr:uid="{00000000-0005-0000-0000-0000416B0000}"/>
    <cellStyle name="20% - Accent3 3 2 3 3" xfId="27474" xr:uid="{00000000-0005-0000-0000-0000426B0000}"/>
    <cellStyle name="20% - Accent3 3 2 3 4" xfId="27475" xr:uid="{00000000-0005-0000-0000-0000436B0000}"/>
    <cellStyle name="20% - Accent3 3 2 3 5" xfId="27476" xr:uid="{00000000-0005-0000-0000-0000446B0000}"/>
    <cellStyle name="20% - Accent3 3 2 3 6" xfId="27477" xr:uid="{00000000-0005-0000-0000-0000456B0000}"/>
    <cellStyle name="20% - Accent3 3 2 3 7" xfId="27478" xr:uid="{00000000-0005-0000-0000-0000466B0000}"/>
    <cellStyle name="20% - Accent3 3 2 3 8" xfId="27479" xr:uid="{00000000-0005-0000-0000-0000476B0000}"/>
    <cellStyle name="20% - Accent3 3 2 3 9" xfId="27480" xr:uid="{00000000-0005-0000-0000-0000486B0000}"/>
    <cellStyle name="20% - Accent3 3 3" xfId="27481" xr:uid="{00000000-0005-0000-0000-0000496B0000}"/>
    <cellStyle name="20% - Accent3 3 4" xfId="27482" xr:uid="{00000000-0005-0000-0000-00004A6B0000}"/>
    <cellStyle name="20% - Accent3 3_Labour" xfId="27483" xr:uid="{00000000-0005-0000-0000-00004B6B0000}"/>
    <cellStyle name="20% - Accent3 4" xfId="27484" xr:uid="{00000000-0005-0000-0000-00004C6B0000}"/>
    <cellStyle name="20% - Accent3 4 2" xfId="27485" xr:uid="{00000000-0005-0000-0000-00004D6B0000}"/>
    <cellStyle name="20% - Accent3 4 2 10" xfId="27486" xr:uid="{00000000-0005-0000-0000-00004E6B0000}"/>
    <cellStyle name="20% - Accent3 4 2 11" xfId="27487" xr:uid="{00000000-0005-0000-0000-00004F6B0000}"/>
    <cellStyle name="20% - Accent3 4 2 12" xfId="27488" xr:uid="{00000000-0005-0000-0000-0000506B0000}"/>
    <cellStyle name="20% - Accent3 4 2 13" xfId="27489" xr:uid="{00000000-0005-0000-0000-0000516B0000}"/>
    <cellStyle name="20% - Accent3 4 2 14" xfId="27490" xr:uid="{00000000-0005-0000-0000-0000526B0000}"/>
    <cellStyle name="20% - Accent3 4 2 15" xfId="27491" xr:uid="{00000000-0005-0000-0000-0000536B0000}"/>
    <cellStyle name="20% - Accent3 4 2 16" xfId="27492" xr:uid="{00000000-0005-0000-0000-0000546B0000}"/>
    <cellStyle name="20% - Accent3 4 2 2" xfId="27493" xr:uid="{00000000-0005-0000-0000-0000556B0000}"/>
    <cellStyle name="20% - Accent3 4 2 2 10" xfId="27494" xr:uid="{00000000-0005-0000-0000-0000566B0000}"/>
    <cellStyle name="20% - Accent3 4 2 2 11" xfId="27495" xr:uid="{00000000-0005-0000-0000-0000576B0000}"/>
    <cellStyle name="20% - Accent3 4 2 2 12" xfId="27496" xr:uid="{00000000-0005-0000-0000-0000586B0000}"/>
    <cellStyle name="20% - Accent3 4 2 2 13" xfId="27497" xr:uid="{00000000-0005-0000-0000-0000596B0000}"/>
    <cellStyle name="20% - Accent3 4 2 2 14" xfId="27498" xr:uid="{00000000-0005-0000-0000-00005A6B0000}"/>
    <cellStyle name="20% - Accent3 4 2 2 15" xfId="27499" xr:uid="{00000000-0005-0000-0000-00005B6B0000}"/>
    <cellStyle name="20% - Accent3 4 2 2 2" xfId="27500" xr:uid="{00000000-0005-0000-0000-00005C6B0000}"/>
    <cellStyle name="20% - Accent3 4 2 2 3" xfId="27501" xr:uid="{00000000-0005-0000-0000-00005D6B0000}"/>
    <cellStyle name="20% - Accent3 4 2 2 4" xfId="27502" xr:uid="{00000000-0005-0000-0000-00005E6B0000}"/>
    <cellStyle name="20% - Accent3 4 2 2 5" xfId="27503" xr:uid="{00000000-0005-0000-0000-00005F6B0000}"/>
    <cellStyle name="20% - Accent3 4 2 2 6" xfId="27504" xr:uid="{00000000-0005-0000-0000-0000606B0000}"/>
    <cellStyle name="20% - Accent3 4 2 2 7" xfId="27505" xr:uid="{00000000-0005-0000-0000-0000616B0000}"/>
    <cellStyle name="20% - Accent3 4 2 2 8" xfId="27506" xr:uid="{00000000-0005-0000-0000-0000626B0000}"/>
    <cellStyle name="20% - Accent3 4 2 2 9" xfId="27507" xr:uid="{00000000-0005-0000-0000-0000636B0000}"/>
    <cellStyle name="20% - Accent3 4 2 3" xfId="27508" xr:uid="{00000000-0005-0000-0000-0000646B0000}"/>
    <cellStyle name="20% - Accent3 4 2 4" xfId="27509" xr:uid="{00000000-0005-0000-0000-0000656B0000}"/>
    <cellStyle name="20% - Accent3 4 2 5" xfId="27510" xr:uid="{00000000-0005-0000-0000-0000666B0000}"/>
    <cellStyle name="20% - Accent3 4 2 6" xfId="27511" xr:uid="{00000000-0005-0000-0000-0000676B0000}"/>
    <cellStyle name="20% - Accent3 4 2 7" xfId="27512" xr:uid="{00000000-0005-0000-0000-0000686B0000}"/>
    <cellStyle name="20% - Accent3 4 2 8" xfId="27513" xr:uid="{00000000-0005-0000-0000-0000696B0000}"/>
    <cellStyle name="20% - Accent3 4 2 9" xfId="27514" xr:uid="{00000000-0005-0000-0000-00006A6B0000}"/>
    <cellStyle name="20% - Accent3 4 3" xfId="27515" xr:uid="{00000000-0005-0000-0000-00006B6B0000}"/>
    <cellStyle name="20% - Accent3 4 4" xfId="27516" xr:uid="{00000000-0005-0000-0000-00006C6B0000}"/>
    <cellStyle name="20% - Accent3 4 5" xfId="27517" xr:uid="{00000000-0005-0000-0000-00006D6B0000}"/>
    <cellStyle name="20% - Accent3 4_Labour" xfId="27518" xr:uid="{00000000-0005-0000-0000-00006E6B0000}"/>
    <cellStyle name="20% - Accent3 5" xfId="27519" xr:uid="{00000000-0005-0000-0000-00006F6B0000}"/>
    <cellStyle name="20% - Accent3 5 2" xfId="27520" xr:uid="{00000000-0005-0000-0000-0000706B0000}"/>
    <cellStyle name="20% - Accent3 5 2 10" xfId="27521" xr:uid="{00000000-0005-0000-0000-0000716B0000}"/>
    <cellStyle name="20% - Accent3 5 2 11" xfId="27522" xr:uid="{00000000-0005-0000-0000-0000726B0000}"/>
    <cellStyle name="20% - Accent3 5 2 12" xfId="27523" xr:uid="{00000000-0005-0000-0000-0000736B0000}"/>
    <cellStyle name="20% - Accent3 5 2 13" xfId="27524" xr:uid="{00000000-0005-0000-0000-0000746B0000}"/>
    <cellStyle name="20% - Accent3 5 2 14" xfId="27525" xr:uid="{00000000-0005-0000-0000-0000756B0000}"/>
    <cellStyle name="20% - Accent3 5 2 15" xfId="27526" xr:uid="{00000000-0005-0000-0000-0000766B0000}"/>
    <cellStyle name="20% - Accent3 5 2 16" xfId="27527" xr:uid="{00000000-0005-0000-0000-0000776B0000}"/>
    <cellStyle name="20% - Accent3 5 2 2" xfId="27528" xr:uid="{00000000-0005-0000-0000-0000786B0000}"/>
    <cellStyle name="20% - Accent3 5 2 2 10" xfId="27529" xr:uid="{00000000-0005-0000-0000-0000796B0000}"/>
    <cellStyle name="20% - Accent3 5 2 2 11" xfId="27530" xr:uid="{00000000-0005-0000-0000-00007A6B0000}"/>
    <cellStyle name="20% - Accent3 5 2 2 12" xfId="27531" xr:uid="{00000000-0005-0000-0000-00007B6B0000}"/>
    <cellStyle name="20% - Accent3 5 2 2 13" xfId="27532" xr:uid="{00000000-0005-0000-0000-00007C6B0000}"/>
    <cellStyle name="20% - Accent3 5 2 2 14" xfId="27533" xr:uid="{00000000-0005-0000-0000-00007D6B0000}"/>
    <cellStyle name="20% - Accent3 5 2 2 15" xfId="27534" xr:uid="{00000000-0005-0000-0000-00007E6B0000}"/>
    <cellStyle name="20% - Accent3 5 2 2 2" xfId="27535" xr:uid="{00000000-0005-0000-0000-00007F6B0000}"/>
    <cellStyle name="20% - Accent3 5 2 2 3" xfId="27536" xr:uid="{00000000-0005-0000-0000-0000806B0000}"/>
    <cellStyle name="20% - Accent3 5 2 2 4" xfId="27537" xr:uid="{00000000-0005-0000-0000-0000816B0000}"/>
    <cellStyle name="20% - Accent3 5 2 2 5" xfId="27538" xr:uid="{00000000-0005-0000-0000-0000826B0000}"/>
    <cellStyle name="20% - Accent3 5 2 2 6" xfId="27539" xr:uid="{00000000-0005-0000-0000-0000836B0000}"/>
    <cellStyle name="20% - Accent3 5 2 2 7" xfId="27540" xr:uid="{00000000-0005-0000-0000-0000846B0000}"/>
    <cellStyle name="20% - Accent3 5 2 2 8" xfId="27541" xr:uid="{00000000-0005-0000-0000-0000856B0000}"/>
    <cellStyle name="20% - Accent3 5 2 2 9" xfId="27542" xr:uid="{00000000-0005-0000-0000-0000866B0000}"/>
    <cellStyle name="20% - Accent3 5 2 3" xfId="27543" xr:uid="{00000000-0005-0000-0000-0000876B0000}"/>
    <cellStyle name="20% - Accent3 5 2 4" xfId="27544" xr:uid="{00000000-0005-0000-0000-0000886B0000}"/>
    <cellStyle name="20% - Accent3 5 2 5" xfId="27545" xr:uid="{00000000-0005-0000-0000-0000896B0000}"/>
    <cellStyle name="20% - Accent3 5 2 6" xfId="27546" xr:uid="{00000000-0005-0000-0000-00008A6B0000}"/>
    <cellStyle name="20% - Accent3 5 2 7" xfId="27547" xr:uid="{00000000-0005-0000-0000-00008B6B0000}"/>
    <cellStyle name="20% - Accent3 5 2 8" xfId="27548" xr:uid="{00000000-0005-0000-0000-00008C6B0000}"/>
    <cellStyle name="20% - Accent3 5 2 9" xfId="27549" xr:uid="{00000000-0005-0000-0000-00008D6B0000}"/>
    <cellStyle name="20% - Accent3 5 3" xfId="27550" xr:uid="{00000000-0005-0000-0000-00008E6B0000}"/>
    <cellStyle name="20% - Accent3 5 3 10" xfId="27551" xr:uid="{00000000-0005-0000-0000-00008F6B0000}"/>
    <cellStyle name="20% - Accent3 5 3 11" xfId="27552" xr:uid="{00000000-0005-0000-0000-0000906B0000}"/>
    <cellStyle name="20% - Accent3 5 3 12" xfId="27553" xr:uid="{00000000-0005-0000-0000-0000916B0000}"/>
    <cellStyle name="20% - Accent3 5 3 13" xfId="27554" xr:uid="{00000000-0005-0000-0000-0000926B0000}"/>
    <cellStyle name="20% - Accent3 5 3 14" xfId="27555" xr:uid="{00000000-0005-0000-0000-0000936B0000}"/>
    <cellStyle name="20% - Accent3 5 3 15" xfId="27556" xr:uid="{00000000-0005-0000-0000-0000946B0000}"/>
    <cellStyle name="20% - Accent3 5 3 2" xfId="27557" xr:uid="{00000000-0005-0000-0000-0000956B0000}"/>
    <cellStyle name="20% - Accent3 5 3 3" xfId="27558" xr:uid="{00000000-0005-0000-0000-0000966B0000}"/>
    <cellStyle name="20% - Accent3 5 3 4" xfId="27559" xr:uid="{00000000-0005-0000-0000-0000976B0000}"/>
    <cellStyle name="20% - Accent3 5 3 5" xfId="27560" xr:uid="{00000000-0005-0000-0000-0000986B0000}"/>
    <cellStyle name="20% - Accent3 5 3 6" xfId="27561" xr:uid="{00000000-0005-0000-0000-0000996B0000}"/>
    <cellStyle name="20% - Accent3 5 3 7" xfId="27562" xr:uid="{00000000-0005-0000-0000-00009A6B0000}"/>
    <cellStyle name="20% - Accent3 5 3 8" xfId="27563" xr:uid="{00000000-0005-0000-0000-00009B6B0000}"/>
    <cellStyle name="20% - Accent3 5 3 9" xfId="27564" xr:uid="{00000000-0005-0000-0000-00009C6B0000}"/>
    <cellStyle name="20% - Accent3 6" xfId="27565" xr:uid="{00000000-0005-0000-0000-00009D6B0000}"/>
    <cellStyle name="20% - Accent3 6 2" xfId="27566" xr:uid="{00000000-0005-0000-0000-00009E6B0000}"/>
    <cellStyle name="20% - Accent3 6 2 10" xfId="27567" xr:uid="{00000000-0005-0000-0000-00009F6B0000}"/>
    <cellStyle name="20% - Accent3 6 2 11" xfId="27568" xr:uid="{00000000-0005-0000-0000-0000A06B0000}"/>
    <cellStyle name="20% - Accent3 6 2 12" xfId="27569" xr:uid="{00000000-0005-0000-0000-0000A16B0000}"/>
    <cellStyle name="20% - Accent3 6 2 13" xfId="27570" xr:uid="{00000000-0005-0000-0000-0000A26B0000}"/>
    <cellStyle name="20% - Accent3 6 2 14" xfId="27571" xr:uid="{00000000-0005-0000-0000-0000A36B0000}"/>
    <cellStyle name="20% - Accent3 6 2 15" xfId="27572" xr:uid="{00000000-0005-0000-0000-0000A46B0000}"/>
    <cellStyle name="20% - Accent3 6 2 16" xfId="27573" xr:uid="{00000000-0005-0000-0000-0000A56B0000}"/>
    <cellStyle name="20% - Accent3 6 2 2" xfId="27574" xr:uid="{00000000-0005-0000-0000-0000A66B0000}"/>
    <cellStyle name="20% - Accent3 6 2 2 10" xfId="27575" xr:uid="{00000000-0005-0000-0000-0000A76B0000}"/>
    <cellStyle name="20% - Accent3 6 2 2 11" xfId="27576" xr:uid="{00000000-0005-0000-0000-0000A86B0000}"/>
    <cellStyle name="20% - Accent3 6 2 2 12" xfId="27577" xr:uid="{00000000-0005-0000-0000-0000A96B0000}"/>
    <cellStyle name="20% - Accent3 6 2 2 13" xfId="27578" xr:uid="{00000000-0005-0000-0000-0000AA6B0000}"/>
    <cellStyle name="20% - Accent3 6 2 2 14" xfId="27579" xr:uid="{00000000-0005-0000-0000-0000AB6B0000}"/>
    <cellStyle name="20% - Accent3 6 2 2 15" xfId="27580" xr:uid="{00000000-0005-0000-0000-0000AC6B0000}"/>
    <cellStyle name="20% - Accent3 6 2 2 2" xfId="27581" xr:uid="{00000000-0005-0000-0000-0000AD6B0000}"/>
    <cellStyle name="20% - Accent3 6 2 2 3" xfId="27582" xr:uid="{00000000-0005-0000-0000-0000AE6B0000}"/>
    <cellStyle name="20% - Accent3 6 2 2 4" xfId="27583" xr:uid="{00000000-0005-0000-0000-0000AF6B0000}"/>
    <cellStyle name="20% - Accent3 6 2 2 5" xfId="27584" xr:uid="{00000000-0005-0000-0000-0000B06B0000}"/>
    <cellStyle name="20% - Accent3 6 2 2 6" xfId="27585" xr:uid="{00000000-0005-0000-0000-0000B16B0000}"/>
    <cellStyle name="20% - Accent3 6 2 2 7" xfId="27586" xr:uid="{00000000-0005-0000-0000-0000B26B0000}"/>
    <cellStyle name="20% - Accent3 6 2 2 8" xfId="27587" xr:uid="{00000000-0005-0000-0000-0000B36B0000}"/>
    <cellStyle name="20% - Accent3 6 2 2 9" xfId="27588" xr:uid="{00000000-0005-0000-0000-0000B46B0000}"/>
    <cellStyle name="20% - Accent3 6 2 3" xfId="27589" xr:uid="{00000000-0005-0000-0000-0000B56B0000}"/>
    <cellStyle name="20% - Accent3 6 2 4" xfId="27590" xr:uid="{00000000-0005-0000-0000-0000B66B0000}"/>
    <cellStyle name="20% - Accent3 6 2 5" xfId="27591" xr:uid="{00000000-0005-0000-0000-0000B76B0000}"/>
    <cellStyle name="20% - Accent3 6 2 6" xfId="27592" xr:uid="{00000000-0005-0000-0000-0000B86B0000}"/>
    <cellStyle name="20% - Accent3 6 2 7" xfId="27593" xr:uid="{00000000-0005-0000-0000-0000B96B0000}"/>
    <cellStyle name="20% - Accent3 6 2 8" xfId="27594" xr:uid="{00000000-0005-0000-0000-0000BA6B0000}"/>
    <cellStyle name="20% - Accent3 6 2 9" xfId="27595" xr:uid="{00000000-0005-0000-0000-0000BB6B0000}"/>
    <cellStyle name="20% - Accent3 6 3" xfId="27596" xr:uid="{00000000-0005-0000-0000-0000BC6B0000}"/>
    <cellStyle name="20% - Accent3 6 3 10" xfId="27597" xr:uid="{00000000-0005-0000-0000-0000BD6B0000}"/>
    <cellStyle name="20% - Accent3 6 3 11" xfId="27598" xr:uid="{00000000-0005-0000-0000-0000BE6B0000}"/>
    <cellStyle name="20% - Accent3 6 3 12" xfId="27599" xr:uid="{00000000-0005-0000-0000-0000BF6B0000}"/>
    <cellStyle name="20% - Accent3 6 3 13" xfId="27600" xr:uid="{00000000-0005-0000-0000-0000C06B0000}"/>
    <cellStyle name="20% - Accent3 6 3 14" xfId="27601" xr:uid="{00000000-0005-0000-0000-0000C16B0000}"/>
    <cellStyle name="20% - Accent3 6 3 15" xfId="27602" xr:uid="{00000000-0005-0000-0000-0000C26B0000}"/>
    <cellStyle name="20% - Accent3 6 3 2" xfId="27603" xr:uid="{00000000-0005-0000-0000-0000C36B0000}"/>
    <cellStyle name="20% - Accent3 6 3 3" xfId="27604" xr:uid="{00000000-0005-0000-0000-0000C46B0000}"/>
    <cellStyle name="20% - Accent3 6 3 4" xfId="27605" xr:uid="{00000000-0005-0000-0000-0000C56B0000}"/>
    <cellStyle name="20% - Accent3 6 3 5" xfId="27606" xr:uid="{00000000-0005-0000-0000-0000C66B0000}"/>
    <cellStyle name="20% - Accent3 6 3 6" xfId="27607" xr:uid="{00000000-0005-0000-0000-0000C76B0000}"/>
    <cellStyle name="20% - Accent3 6 3 7" xfId="27608" xr:uid="{00000000-0005-0000-0000-0000C86B0000}"/>
    <cellStyle name="20% - Accent3 6 3 8" xfId="27609" xr:uid="{00000000-0005-0000-0000-0000C96B0000}"/>
    <cellStyle name="20% - Accent3 6 3 9" xfId="27610" xr:uid="{00000000-0005-0000-0000-0000CA6B0000}"/>
    <cellStyle name="20% - Accent3 7" xfId="27611" xr:uid="{00000000-0005-0000-0000-0000CB6B0000}"/>
    <cellStyle name="20% - Accent3 8" xfId="27612" xr:uid="{00000000-0005-0000-0000-0000CC6B0000}"/>
    <cellStyle name="20% - Accent3 9" xfId="27613" xr:uid="{00000000-0005-0000-0000-0000CD6B0000}"/>
    <cellStyle name="20% - Accent4 10" xfId="27614" xr:uid="{00000000-0005-0000-0000-0000CE6B0000}"/>
    <cellStyle name="20% - Accent4 11" xfId="27615" xr:uid="{00000000-0005-0000-0000-0000CF6B0000}"/>
    <cellStyle name="20% - Accent4 12" xfId="27616" xr:uid="{00000000-0005-0000-0000-0000D06B0000}"/>
    <cellStyle name="20% - Accent4 13" xfId="27617" xr:uid="{00000000-0005-0000-0000-0000D16B0000}"/>
    <cellStyle name="20% - Accent4 14" xfId="27618" xr:uid="{00000000-0005-0000-0000-0000D26B0000}"/>
    <cellStyle name="20% - Accent4 15" xfId="27619" xr:uid="{00000000-0005-0000-0000-0000D36B0000}"/>
    <cellStyle name="20% - Accent4 16" xfId="27620" xr:uid="{00000000-0005-0000-0000-0000D46B0000}"/>
    <cellStyle name="20% - Accent4 17" xfId="27621" xr:uid="{00000000-0005-0000-0000-0000D56B0000}"/>
    <cellStyle name="20% - Accent4 18" xfId="27622" xr:uid="{00000000-0005-0000-0000-0000D66B0000}"/>
    <cellStyle name="20% - Accent4 19" xfId="27623" xr:uid="{00000000-0005-0000-0000-0000D76B0000}"/>
    <cellStyle name="20% - Accent4 2" xfId="27624" xr:uid="{00000000-0005-0000-0000-0000D86B0000}"/>
    <cellStyle name="20% - Accent4 2 10" xfId="27625" xr:uid="{00000000-0005-0000-0000-0000D96B0000}"/>
    <cellStyle name="20% - Accent4 2 11" xfId="27626" xr:uid="{00000000-0005-0000-0000-0000DA6B0000}"/>
    <cellStyle name="20% - Accent4 2 12" xfId="27627" xr:uid="{00000000-0005-0000-0000-0000DB6B0000}"/>
    <cellStyle name="20% - Accent4 2 13" xfId="27628" xr:uid="{00000000-0005-0000-0000-0000DC6B0000}"/>
    <cellStyle name="20% - Accent4 2 14" xfId="27629" xr:uid="{00000000-0005-0000-0000-0000DD6B0000}"/>
    <cellStyle name="20% - Accent4 2 15" xfId="27630" xr:uid="{00000000-0005-0000-0000-0000DE6B0000}"/>
    <cellStyle name="20% - Accent4 2 16" xfId="27631" xr:uid="{00000000-0005-0000-0000-0000DF6B0000}"/>
    <cellStyle name="20% - Accent4 2 16 10" xfId="27632" xr:uid="{00000000-0005-0000-0000-0000E06B0000}"/>
    <cellStyle name="20% - Accent4 2 16 11" xfId="27633" xr:uid="{00000000-0005-0000-0000-0000E16B0000}"/>
    <cellStyle name="20% - Accent4 2 16 12" xfId="27634" xr:uid="{00000000-0005-0000-0000-0000E26B0000}"/>
    <cellStyle name="20% - Accent4 2 16 13" xfId="27635" xr:uid="{00000000-0005-0000-0000-0000E36B0000}"/>
    <cellStyle name="20% - Accent4 2 16 14" xfId="27636" xr:uid="{00000000-0005-0000-0000-0000E46B0000}"/>
    <cellStyle name="20% - Accent4 2 16 15" xfId="27637" xr:uid="{00000000-0005-0000-0000-0000E56B0000}"/>
    <cellStyle name="20% - Accent4 2 16 16" xfId="27638" xr:uid="{00000000-0005-0000-0000-0000E66B0000}"/>
    <cellStyle name="20% - Accent4 2 16 2" xfId="27639" xr:uid="{00000000-0005-0000-0000-0000E76B0000}"/>
    <cellStyle name="20% - Accent4 2 16 2 10" xfId="27640" xr:uid="{00000000-0005-0000-0000-0000E86B0000}"/>
    <cellStyle name="20% - Accent4 2 16 2 11" xfId="27641" xr:uid="{00000000-0005-0000-0000-0000E96B0000}"/>
    <cellStyle name="20% - Accent4 2 16 2 12" xfId="27642" xr:uid="{00000000-0005-0000-0000-0000EA6B0000}"/>
    <cellStyle name="20% - Accent4 2 16 2 13" xfId="27643" xr:uid="{00000000-0005-0000-0000-0000EB6B0000}"/>
    <cellStyle name="20% - Accent4 2 16 2 14" xfId="27644" xr:uid="{00000000-0005-0000-0000-0000EC6B0000}"/>
    <cellStyle name="20% - Accent4 2 16 2 15" xfId="27645" xr:uid="{00000000-0005-0000-0000-0000ED6B0000}"/>
    <cellStyle name="20% - Accent4 2 16 2 2" xfId="27646" xr:uid="{00000000-0005-0000-0000-0000EE6B0000}"/>
    <cellStyle name="20% - Accent4 2 16 2 3" xfId="27647" xr:uid="{00000000-0005-0000-0000-0000EF6B0000}"/>
    <cellStyle name="20% - Accent4 2 16 2 4" xfId="27648" xr:uid="{00000000-0005-0000-0000-0000F06B0000}"/>
    <cellStyle name="20% - Accent4 2 16 2 5" xfId="27649" xr:uid="{00000000-0005-0000-0000-0000F16B0000}"/>
    <cellStyle name="20% - Accent4 2 16 2 6" xfId="27650" xr:uid="{00000000-0005-0000-0000-0000F26B0000}"/>
    <cellStyle name="20% - Accent4 2 16 2 7" xfId="27651" xr:uid="{00000000-0005-0000-0000-0000F36B0000}"/>
    <cellStyle name="20% - Accent4 2 16 2 8" xfId="27652" xr:uid="{00000000-0005-0000-0000-0000F46B0000}"/>
    <cellStyle name="20% - Accent4 2 16 2 9" xfId="27653" xr:uid="{00000000-0005-0000-0000-0000F56B0000}"/>
    <cellStyle name="20% - Accent4 2 16 3" xfId="27654" xr:uid="{00000000-0005-0000-0000-0000F66B0000}"/>
    <cellStyle name="20% - Accent4 2 16 4" xfId="27655" xr:uid="{00000000-0005-0000-0000-0000F76B0000}"/>
    <cellStyle name="20% - Accent4 2 16 5" xfId="27656" xr:uid="{00000000-0005-0000-0000-0000F86B0000}"/>
    <cellStyle name="20% - Accent4 2 16 6" xfId="27657" xr:uid="{00000000-0005-0000-0000-0000F96B0000}"/>
    <cellStyle name="20% - Accent4 2 16 7" xfId="27658" xr:uid="{00000000-0005-0000-0000-0000FA6B0000}"/>
    <cellStyle name="20% - Accent4 2 16 8" xfId="27659" xr:uid="{00000000-0005-0000-0000-0000FB6B0000}"/>
    <cellStyle name="20% - Accent4 2 16 9" xfId="27660" xr:uid="{00000000-0005-0000-0000-0000FC6B0000}"/>
    <cellStyle name="20% - Accent4 2 17" xfId="27661" xr:uid="{00000000-0005-0000-0000-0000FD6B0000}"/>
    <cellStyle name="20% - Accent4 2 17 10" xfId="27662" xr:uid="{00000000-0005-0000-0000-0000FE6B0000}"/>
    <cellStyle name="20% - Accent4 2 17 11" xfId="27663" xr:uid="{00000000-0005-0000-0000-0000FF6B0000}"/>
    <cellStyle name="20% - Accent4 2 17 12" xfId="27664" xr:uid="{00000000-0005-0000-0000-0000006C0000}"/>
    <cellStyle name="20% - Accent4 2 17 13" xfId="27665" xr:uid="{00000000-0005-0000-0000-0000016C0000}"/>
    <cellStyle name="20% - Accent4 2 17 14" xfId="27666" xr:uid="{00000000-0005-0000-0000-0000026C0000}"/>
    <cellStyle name="20% - Accent4 2 17 15" xfId="27667" xr:uid="{00000000-0005-0000-0000-0000036C0000}"/>
    <cellStyle name="20% - Accent4 2 17 2" xfId="27668" xr:uid="{00000000-0005-0000-0000-0000046C0000}"/>
    <cellStyle name="20% - Accent4 2 17 3" xfId="27669" xr:uid="{00000000-0005-0000-0000-0000056C0000}"/>
    <cellStyle name="20% - Accent4 2 17 4" xfId="27670" xr:uid="{00000000-0005-0000-0000-0000066C0000}"/>
    <cellStyle name="20% - Accent4 2 17 5" xfId="27671" xr:uid="{00000000-0005-0000-0000-0000076C0000}"/>
    <cellStyle name="20% - Accent4 2 17 6" xfId="27672" xr:uid="{00000000-0005-0000-0000-0000086C0000}"/>
    <cellStyle name="20% - Accent4 2 17 7" xfId="27673" xr:uid="{00000000-0005-0000-0000-0000096C0000}"/>
    <cellStyle name="20% - Accent4 2 17 8" xfId="27674" xr:uid="{00000000-0005-0000-0000-00000A6C0000}"/>
    <cellStyle name="20% - Accent4 2 17 9" xfId="27675" xr:uid="{00000000-0005-0000-0000-00000B6C0000}"/>
    <cellStyle name="20% - Accent4 2 2" xfId="27676" xr:uid="{00000000-0005-0000-0000-00000C6C0000}"/>
    <cellStyle name="20% - Accent4 2 2 2" xfId="27677" xr:uid="{00000000-0005-0000-0000-00000D6C0000}"/>
    <cellStyle name="20% - Accent4 2 2 2 10" xfId="27678" xr:uid="{00000000-0005-0000-0000-00000E6C0000}"/>
    <cellStyle name="20% - Accent4 2 2 2 11" xfId="27679" xr:uid="{00000000-0005-0000-0000-00000F6C0000}"/>
    <cellStyle name="20% - Accent4 2 2 2 12" xfId="27680" xr:uid="{00000000-0005-0000-0000-0000106C0000}"/>
    <cellStyle name="20% - Accent4 2 2 2 13" xfId="27681" xr:uid="{00000000-0005-0000-0000-0000116C0000}"/>
    <cellStyle name="20% - Accent4 2 2 2 14" xfId="27682" xr:uid="{00000000-0005-0000-0000-0000126C0000}"/>
    <cellStyle name="20% - Accent4 2 2 2 15" xfId="27683" xr:uid="{00000000-0005-0000-0000-0000136C0000}"/>
    <cellStyle name="20% - Accent4 2 2 2 2" xfId="27684" xr:uid="{00000000-0005-0000-0000-0000146C0000}"/>
    <cellStyle name="20% - Accent4 2 2 2 3" xfId="27685" xr:uid="{00000000-0005-0000-0000-0000156C0000}"/>
    <cellStyle name="20% - Accent4 2 2 2 4" xfId="27686" xr:uid="{00000000-0005-0000-0000-0000166C0000}"/>
    <cellStyle name="20% - Accent4 2 2 2 5" xfId="27687" xr:uid="{00000000-0005-0000-0000-0000176C0000}"/>
    <cellStyle name="20% - Accent4 2 2 2 6" xfId="27688" xr:uid="{00000000-0005-0000-0000-0000186C0000}"/>
    <cellStyle name="20% - Accent4 2 2 2 7" xfId="27689" xr:uid="{00000000-0005-0000-0000-0000196C0000}"/>
    <cellStyle name="20% - Accent4 2 2 2 8" xfId="27690" xr:uid="{00000000-0005-0000-0000-00001A6C0000}"/>
    <cellStyle name="20% - Accent4 2 2 2 9" xfId="27691" xr:uid="{00000000-0005-0000-0000-00001B6C0000}"/>
    <cellStyle name="20% - Accent4 2 3" xfId="27692" xr:uid="{00000000-0005-0000-0000-00001C6C0000}"/>
    <cellStyle name="20% - Accent4 2 3 2" xfId="27693" xr:uid="{00000000-0005-0000-0000-00001D6C0000}"/>
    <cellStyle name="20% - Accent4 2 3 2 10" xfId="27694" xr:uid="{00000000-0005-0000-0000-00001E6C0000}"/>
    <cellStyle name="20% - Accent4 2 3 2 11" xfId="27695" xr:uid="{00000000-0005-0000-0000-00001F6C0000}"/>
    <cellStyle name="20% - Accent4 2 3 2 12" xfId="27696" xr:uid="{00000000-0005-0000-0000-0000206C0000}"/>
    <cellStyle name="20% - Accent4 2 3 2 13" xfId="27697" xr:uid="{00000000-0005-0000-0000-0000216C0000}"/>
    <cellStyle name="20% - Accent4 2 3 2 14" xfId="27698" xr:uid="{00000000-0005-0000-0000-0000226C0000}"/>
    <cellStyle name="20% - Accent4 2 3 2 15" xfId="27699" xr:uid="{00000000-0005-0000-0000-0000236C0000}"/>
    <cellStyle name="20% - Accent4 2 3 2 2" xfId="27700" xr:uid="{00000000-0005-0000-0000-0000246C0000}"/>
    <cellStyle name="20% - Accent4 2 3 2 3" xfId="27701" xr:uid="{00000000-0005-0000-0000-0000256C0000}"/>
    <cellStyle name="20% - Accent4 2 3 2 4" xfId="27702" xr:uid="{00000000-0005-0000-0000-0000266C0000}"/>
    <cellStyle name="20% - Accent4 2 3 2 5" xfId="27703" xr:uid="{00000000-0005-0000-0000-0000276C0000}"/>
    <cellStyle name="20% - Accent4 2 3 2 6" xfId="27704" xr:uid="{00000000-0005-0000-0000-0000286C0000}"/>
    <cellStyle name="20% - Accent4 2 3 2 7" xfId="27705" xr:uid="{00000000-0005-0000-0000-0000296C0000}"/>
    <cellStyle name="20% - Accent4 2 3 2 8" xfId="27706" xr:uid="{00000000-0005-0000-0000-00002A6C0000}"/>
    <cellStyle name="20% - Accent4 2 3 2 9" xfId="27707" xr:uid="{00000000-0005-0000-0000-00002B6C0000}"/>
    <cellStyle name="20% - Accent4 2 4" xfId="27708" xr:uid="{00000000-0005-0000-0000-00002C6C0000}"/>
    <cellStyle name="20% - Accent4 2 4 2" xfId="27709" xr:uid="{00000000-0005-0000-0000-00002D6C0000}"/>
    <cellStyle name="20% - Accent4 2 5" xfId="27710" xr:uid="{00000000-0005-0000-0000-00002E6C0000}"/>
    <cellStyle name="20% - Accent4 2 6" xfId="27711" xr:uid="{00000000-0005-0000-0000-00002F6C0000}"/>
    <cellStyle name="20% - Accent4 2 7" xfId="27712" xr:uid="{00000000-0005-0000-0000-0000306C0000}"/>
    <cellStyle name="20% - Accent4 2 8" xfId="27713" xr:uid="{00000000-0005-0000-0000-0000316C0000}"/>
    <cellStyle name="20% - Accent4 2 9" xfId="27714" xr:uid="{00000000-0005-0000-0000-0000326C0000}"/>
    <cellStyle name="20% - Accent4 2_Labour" xfId="27715" xr:uid="{00000000-0005-0000-0000-0000336C0000}"/>
    <cellStyle name="20% - Accent4 20" xfId="27716" xr:uid="{00000000-0005-0000-0000-0000346C0000}"/>
    <cellStyle name="20% - Accent4 21" xfId="27717" xr:uid="{00000000-0005-0000-0000-0000356C0000}"/>
    <cellStyle name="20% - Accent4 22" xfId="27718" xr:uid="{00000000-0005-0000-0000-0000366C0000}"/>
    <cellStyle name="20% - Accent4 3" xfId="27719" xr:uid="{00000000-0005-0000-0000-0000376C0000}"/>
    <cellStyle name="20% - Accent4 3 2" xfId="27720" xr:uid="{00000000-0005-0000-0000-0000386C0000}"/>
    <cellStyle name="20% - Accent4 3 2 2" xfId="27721" xr:uid="{00000000-0005-0000-0000-0000396C0000}"/>
    <cellStyle name="20% - Accent4 3 2 3" xfId="27722" xr:uid="{00000000-0005-0000-0000-00003A6C0000}"/>
    <cellStyle name="20% - Accent4 3 2 3 10" xfId="27723" xr:uid="{00000000-0005-0000-0000-00003B6C0000}"/>
    <cellStyle name="20% - Accent4 3 2 3 11" xfId="27724" xr:uid="{00000000-0005-0000-0000-00003C6C0000}"/>
    <cellStyle name="20% - Accent4 3 2 3 12" xfId="27725" xr:uid="{00000000-0005-0000-0000-00003D6C0000}"/>
    <cellStyle name="20% - Accent4 3 2 3 13" xfId="27726" xr:uid="{00000000-0005-0000-0000-00003E6C0000}"/>
    <cellStyle name="20% - Accent4 3 2 3 14" xfId="27727" xr:uid="{00000000-0005-0000-0000-00003F6C0000}"/>
    <cellStyle name="20% - Accent4 3 2 3 15" xfId="27728" xr:uid="{00000000-0005-0000-0000-0000406C0000}"/>
    <cellStyle name="20% - Accent4 3 2 3 2" xfId="27729" xr:uid="{00000000-0005-0000-0000-0000416C0000}"/>
    <cellStyle name="20% - Accent4 3 2 3 3" xfId="27730" xr:uid="{00000000-0005-0000-0000-0000426C0000}"/>
    <cellStyle name="20% - Accent4 3 2 3 4" xfId="27731" xr:uid="{00000000-0005-0000-0000-0000436C0000}"/>
    <cellStyle name="20% - Accent4 3 2 3 5" xfId="27732" xr:uid="{00000000-0005-0000-0000-0000446C0000}"/>
    <cellStyle name="20% - Accent4 3 2 3 6" xfId="27733" xr:uid="{00000000-0005-0000-0000-0000456C0000}"/>
    <cellStyle name="20% - Accent4 3 2 3 7" xfId="27734" xr:uid="{00000000-0005-0000-0000-0000466C0000}"/>
    <cellStyle name="20% - Accent4 3 2 3 8" xfId="27735" xr:uid="{00000000-0005-0000-0000-0000476C0000}"/>
    <cellStyle name="20% - Accent4 3 2 3 9" xfId="27736" xr:uid="{00000000-0005-0000-0000-0000486C0000}"/>
    <cellStyle name="20% - Accent4 3 3" xfId="27737" xr:uid="{00000000-0005-0000-0000-0000496C0000}"/>
    <cellStyle name="20% - Accent4 3 4" xfId="27738" xr:uid="{00000000-0005-0000-0000-00004A6C0000}"/>
    <cellStyle name="20% - Accent4 3_Labour" xfId="27739" xr:uid="{00000000-0005-0000-0000-00004B6C0000}"/>
    <cellStyle name="20% - Accent4 4" xfId="27740" xr:uid="{00000000-0005-0000-0000-00004C6C0000}"/>
    <cellStyle name="20% - Accent4 4 2" xfId="27741" xr:uid="{00000000-0005-0000-0000-00004D6C0000}"/>
    <cellStyle name="20% - Accent4 4 2 10" xfId="27742" xr:uid="{00000000-0005-0000-0000-00004E6C0000}"/>
    <cellStyle name="20% - Accent4 4 2 11" xfId="27743" xr:uid="{00000000-0005-0000-0000-00004F6C0000}"/>
    <cellStyle name="20% - Accent4 4 2 12" xfId="27744" xr:uid="{00000000-0005-0000-0000-0000506C0000}"/>
    <cellStyle name="20% - Accent4 4 2 13" xfId="27745" xr:uid="{00000000-0005-0000-0000-0000516C0000}"/>
    <cellStyle name="20% - Accent4 4 2 14" xfId="27746" xr:uid="{00000000-0005-0000-0000-0000526C0000}"/>
    <cellStyle name="20% - Accent4 4 2 15" xfId="27747" xr:uid="{00000000-0005-0000-0000-0000536C0000}"/>
    <cellStyle name="20% - Accent4 4 2 16" xfId="27748" xr:uid="{00000000-0005-0000-0000-0000546C0000}"/>
    <cellStyle name="20% - Accent4 4 2 2" xfId="27749" xr:uid="{00000000-0005-0000-0000-0000556C0000}"/>
    <cellStyle name="20% - Accent4 4 2 2 10" xfId="27750" xr:uid="{00000000-0005-0000-0000-0000566C0000}"/>
    <cellStyle name="20% - Accent4 4 2 2 11" xfId="27751" xr:uid="{00000000-0005-0000-0000-0000576C0000}"/>
    <cellStyle name="20% - Accent4 4 2 2 12" xfId="27752" xr:uid="{00000000-0005-0000-0000-0000586C0000}"/>
    <cellStyle name="20% - Accent4 4 2 2 13" xfId="27753" xr:uid="{00000000-0005-0000-0000-0000596C0000}"/>
    <cellStyle name="20% - Accent4 4 2 2 14" xfId="27754" xr:uid="{00000000-0005-0000-0000-00005A6C0000}"/>
    <cellStyle name="20% - Accent4 4 2 2 15" xfId="27755" xr:uid="{00000000-0005-0000-0000-00005B6C0000}"/>
    <cellStyle name="20% - Accent4 4 2 2 2" xfId="27756" xr:uid="{00000000-0005-0000-0000-00005C6C0000}"/>
    <cellStyle name="20% - Accent4 4 2 2 3" xfId="27757" xr:uid="{00000000-0005-0000-0000-00005D6C0000}"/>
    <cellStyle name="20% - Accent4 4 2 2 4" xfId="27758" xr:uid="{00000000-0005-0000-0000-00005E6C0000}"/>
    <cellStyle name="20% - Accent4 4 2 2 5" xfId="27759" xr:uid="{00000000-0005-0000-0000-00005F6C0000}"/>
    <cellStyle name="20% - Accent4 4 2 2 6" xfId="27760" xr:uid="{00000000-0005-0000-0000-0000606C0000}"/>
    <cellStyle name="20% - Accent4 4 2 2 7" xfId="27761" xr:uid="{00000000-0005-0000-0000-0000616C0000}"/>
    <cellStyle name="20% - Accent4 4 2 2 8" xfId="27762" xr:uid="{00000000-0005-0000-0000-0000626C0000}"/>
    <cellStyle name="20% - Accent4 4 2 2 9" xfId="27763" xr:uid="{00000000-0005-0000-0000-0000636C0000}"/>
    <cellStyle name="20% - Accent4 4 2 3" xfId="27764" xr:uid="{00000000-0005-0000-0000-0000646C0000}"/>
    <cellStyle name="20% - Accent4 4 2 4" xfId="27765" xr:uid="{00000000-0005-0000-0000-0000656C0000}"/>
    <cellStyle name="20% - Accent4 4 2 5" xfId="27766" xr:uid="{00000000-0005-0000-0000-0000666C0000}"/>
    <cellStyle name="20% - Accent4 4 2 6" xfId="27767" xr:uid="{00000000-0005-0000-0000-0000676C0000}"/>
    <cellStyle name="20% - Accent4 4 2 7" xfId="27768" xr:uid="{00000000-0005-0000-0000-0000686C0000}"/>
    <cellStyle name="20% - Accent4 4 2 8" xfId="27769" xr:uid="{00000000-0005-0000-0000-0000696C0000}"/>
    <cellStyle name="20% - Accent4 4 2 9" xfId="27770" xr:uid="{00000000-0005-0000-0000-00006A6C0000}"/>
    <cellStyle name="20% - Accent4 4 3" xfId="27771" xr:uid="{00000000-0005-0000-0000-00006B6C0000}"/>
    <cellStyle name="20% - Accent4 4 4" xfId="27772" xr:uid="{00000000-0005-0000-0000-00006C6C0000}"/>
    <cellStyle name="20% - Accent4 4 5" xfId="27773" xr:uid="{00000000-0005-0000-0000-00006D6C0000}"/>
    <cellStyle name="20% - Accent4 4_Labour" xfId="27774" xr:uid="{00000000-0005-0000-0000-00006E6C0000}"/>
    <cellStyle name="20% - Accent4 5" xfId="27775" xr:uid="{00000000-0005-0000-0000-00006F6C0000}"/>
    <cellStyle name="20% - Accent4 5 2" xfId="27776" xr:uid="{00000000-0005-0000-0000-0000706C0000}"/>
    <cellStyle name="20% - Accent4 5 2 10" xfId="27777" xr:uid="{00000000-0005-0000-0000-0000716C0000}"/>
    <cellStyle name="20% - Accent4 5 2 11" xfId="27778" xr:uid="{00000000-0005-0000-0000-0000726C0000}"/>
    <cellStyle name="20% - Accent4 5 2 12" xfId="27779" xr:uid="{00000000-0005-0000-0000-0000736C0000}"/>
    <cellStyle name="20% - Accent4 5 2 13" xfId="27780" xr:uid="{00000000-0005-0000-0000-0000746C0000}"/>
    <cellStyle name="20% - Accent4 5 2 14" xfId="27781" xr:uid="{00000000-0005-0000-0000-0000756C0000}"/>
    <cellStyle name="20% - Accent4 5 2 15" xfId="27782" xr:uid="{00000000-0005-0000-0000-0000766C0000}"/>
    <cellStyle name="20% - Accent4 5 2 16" xfId="27783" xr:uid="{00000000-0005-0000-0000-0000776C0000}"/>
    <cellStyle name="20% - Accent4 5 2 2" xfId="27784" xr:uid="{00000000-0005-0000-0000-0000786C0000}"/>
    <cellStyle name="20% - Accent4 5 2 2 10" xfId="27785" xr:uid="{00000000-0005-0000-0000-0000796C0000}"/>
    <cellStyle name="20% - Accent4 5 2 2 11" xfId="27786" xr:uid="{00000000-0005-0000-0000-00007A6C0000}"/>
    <cellStyle name="20% - Accent4 5 2 2 12" xfId="27787" xr:uid="{00000000-0005-0000-0000-00007B6C0000}"/>
    <cellStyle name="20% - Accent4 5 2 2 13" xfId="27788" xr:uid="{00000000-0005-0000-0000-00007C6C0000}"/>
    <cellStyle name="20% - Accent4 5 2 2 14" xfId="27789" xr:uid="{00000000-0005-0000-0000-00007D6C0000}"/>
    <cellStyle name="20% - Accent4 5 2 2 15" xfId="27790" xr:uid="{00000000-0005-0000-0000-00007E6C0000}"/>
    <cellStyle name="20% - Accent4 5 2 2 2" xfId="27791" xr:uid="{00000000-0005-0000-0000-00007F6C0000}"/>
    <cellStyle name="20% - Accent4 5 2 2 3" xfId="27792" xr:uid="{00000000-0005-0000-0000-0000806C0000}"/>
    <cellStyle name="20% - Accent4 5 2 2 4" xfId="27793" xr:uid="{00000000-0005-0000-0000-0000816C0000}"/>
    <cellStyle name="20% - Accent4 5 2 2 5" xfId="27794" xr:uid="{00000000-0005-0000-0000-0000826C0000}"/>
    <cellStyle name="20% - Accent4 5 2 2 6" xfId="27795" xr:uid="{00000000-0005-0000-0000-0000836C0000}"/>
    <cellStyle name="20% - Accent4 5 2 2 7" xfId="27796" xr:uid="{00000000-0005-0000-0000-0000846C0000}"/>
    <cellStyle name="20% - Accent4 5 2 2 8" xfId="27797" xr:uid="{00000000-0005-0000-0000-0000856C0000}"/>
    <cellStyle name="20% - Accent4 5 2 2 9" xfId="27798" xr:uid="{00000000-0005-0000-0000-0000866C0000}"/>
    <cellStyle name="20% - Accent4 5 2 3" xfId="27799" xr:uid="{00000000-0005-0000-0000-0000876C0000}"/>
    <cellStyle name="20% - Accent4 5 2 4" xfId="27800" xr:uid="{00000000-0005-0000-0000-0000886C0000}"/>
    <cellStyle name="20% - Accent4 5 2 5" xfId="27801" xr:uid="{00000000-0005-0000-0000-0000896C0000}"/>
    <cellStyle name="20% - Accent4 5 2 6" xfId="27802" xr:uid="{00000000-0005-0000-0000-00008A6C0000}"/>
    <cellStyle name="20% - Accent4 5 2 7" xfId="27803" xr:uid="{00000000-0005-0000-0000-00008B6C0000}"/>
    <cellStyle name="20% - Accent4 5 2 8" xfId="27804" xr:uid="{00000000-0005-0000-0000-00008C6C0000}"/>
    <cellStyle name="20% - Accent4 5 2 9" xfId="27805" xr:uid="{00000000-0005-0000-0000-00008D6C0000}"/>
    <cellStyle name="20% - Accent4 5 3" xfId="27806" xr:uid="{00000000-0005-0000-0000-00008E6C0000}"/>
    <cellStyle name="20% - Accent4 5 3 10" xfId="27807" xr:uid="{00000000-0005-0000-0000-00008F6C0000}"/>
    <cellStyle name="20% - Accent4 5 3 11" xfId="27808" xr:uid="{00000000-0005-0000-0000-0000906C0000}"/>
    <cellStyle name="20% - Accent4 5 3 12" xfId="27809" xr:uid="{00000000-0005-0000-0000-0000916C0000}"/>
    <cellStyle name="20% - Accent4 5 3 13" xfId="27810" xr:uid="{00000000-0005-0000-0000-0000926C0000}"/>
    <cellStyle name="20% - Accent4 5 3 14" xfId="27811" xr:uid="{00000000-0005-0000-0000-0000936C0000}"/>
    <cellStyle name="20% - Accent4 5 3 15" xfId="27812" xr:uid="{00000000-0005-0000-0000-0000946C0000}"/>
    <cellStyle name="20% - Accent4 5 3 2" xfId="27813" xr:uid="{00000000-0005-0000-0000-0000956C0000}"/>
    <cellStyle name="20% - Accent4 5 3 3" xfId="27814" xr:uid="{00000000-0005-0000-0000-0000966C0000}"/>
    <cellStyle name="20% - Accent4 5 3 4" xfId="27815" xr:uid="{00000000-0005-0000-0000-0000976C0000}"/>
    <cellStyle name="20% - Accent4 5 3 5" xfId="27816" xr:uid="{00000000-0005-0000-0000-0000986C0000}"/>
    <cellStyle name="20% - Accent4 5 3 6" xfId="27817" xr:uid="{00000000-0005-0000-0000-0000996C0000}"/>
    <cellStyle name="20% - Accent4 5 3 7" xfId="27818" xr:uid="{00000000-0005-0000-0000-00009A6C0000}"/>
    <cellStyle name="20% - Accent4 5 3 8" xfId="27819" xr:uid="{00000000-0005-0000-0000-00009B6C0000}"/>
    <cellStyle name="20% - Accent4 5 3 9" xfId="27820" xr:uid="{00000000-0005-0000-0000-00009C6C0000}"/>
    <cellStyle name="20% - Accent4 6" xfId="27821" xr:uid="{00000000-0005-0000-0000-00009D6C0000}"/>
    <cellStyle name="20% - Accent4 6 2" xfId="27822" xr:uid="{00000000-0005-0000-0000-00009E6C0000}"/>
    <cellStyle name="20% - Accent4 6 2 10" xfId="27823" xr:uid="{00000000-0005-0000-0000-00009F6C0000}"/>
    <cellStyle name="20% - Accent4 6 2 11" xfId="27824" xr:uid="{00000000-0005-0000-0000-0000A06C0000}"/>
    <cellStyle name="20% - Accent4 6 2 12" xfId="27825" xr:uid="{00000000-0005-0000-0000-0000A16C0000}"/>
    <cellStyle name="20% - Accent4 6 2 13" xfId="27826" xr:uid="{00000000-0005-0000-0000-0000A26C0000}"/>
    <cellStyle name="20% - Accent4 6 2 14" xfId="27827" xr:uid="{00000000-0005-0000-0000-0000A36C0000}"/>
    <cellStyle name="20% - Accent4 6 2 15" xfId="27828" xr:uid="{00000000-0005-0000-0000-0000A46C0000}"/>
    <cellStyle name="20% - Accent4 6 2 16" xfId="27829" xr:uid="{00000000-0005-0000-0000-0000A56C0000}"/>
    <cellStyle name="20% - Accent4 6 2 2" xfId="27830" xr:uid="{00000000-0005-0000-0000-0000A66C0000}"/>
    <cellStyle name="20% - Accent4 6 2 2 10" xfId="27831" xr:uid="{00000000-0005-0000-0000-0000A76C0000}"/>
    <cellStyle name="20% - Accent4 6 2 2 11" xfId="27832" xr:uid="{00000000-0005-0000-0000-0000A86C0000}"/>
    <cellStyle name="20% - Accent4 6 2 2 12" xfId="27833" xr:uid="{00000000-0005-0000-0000-0000A96C0000}"/>
    <cellStyle name="20% - Accent4 6 2 2 13" xfId="27834" xr:uid="{00000000-0005-0000-0000-0000AA6C0000}"/>
    <cellStyle name="20% - Accent4 6 2 2 14" xfId="27835" xr:uid="{00000000-0005-0000-0000-0000AB6C0000}"/>
    <cellStyle name="20% - Accent4 6 2 2 15" xfId="27836" xr:uid="{00000000-0005-0000-0000-0000AC6C0000}"/>
    <cellStyle name="20% - Accent4 6 2 2 2" xfId="27837" xr:uid="{00000000-0005-0000-0000-0000AD6C0000}"/>
    <cellStyle name="20% - Accent4 6 2 2 3" xfId="27838" xr:uid="{00000000-0005-0000-0000-0000AE6C0000}"/>
    <cellStyle name="20% - Accent4 6 2 2 4" xfId="27839" xr:uid="{00000000-0005-0000-0000-0000AF6C0000}"/>
    <cellStyle name="20% - Accent4 6 2 2 5" xfId="27840" xr:uid="{00000000-0005-0000-0000-0000B06C0000}"/>
    <cellStyle name="20% - Accent4 6 2 2 6" xfId="27841" xr:uid="{00000000-0005-0000-0000-0000B16C0000}"/>
    <cellStyle name="20% - Accent4 6 2 2 7" xfId="27842" xr:uid="{00000000-0005-0000-0000-0000B26C0000}"/>
    <cellStyle name="20% - Accent4 6 2 2 8" xfId="27843" xr:uid="{00000000-0005-0000-0000-0000B36C0000}"/>
    <cellStyle name="20% - Accent4 6 2 2 9" xfId="27844" xr:uid="{00000000-0005-0000-0000-0000B46C0000}"/>
    <cellStyle name="20% - Accent4 6 2 3" xfId="27845" xr:uid="{00000000-0005-0000-0000-0000B56C0000}"/>
    <cellStyle name="20% - Accent4 6 2 4" xfId="27846" xr:uid="{00000000-0005-0000-0000-0000B66C0000}"/>
    <cellStyle name="20% - Accent4 6 2 5" xfId="27847" xr:uid="{00000000-0005-0000-0000-0000B76C0000}"/>
    <cellStyle name="20% - Accent4 6 2 6" xfId="27848" xr:uid="{00000000-0005-0000-0000-0000B86C0000}"/>
    <cellStyle name="20% - Accent4 6 2 7" xfId="27849" xr:uid="{00000000-0005-0000-0000-0000B96C0000}"/>
    <cellStyle name="20% - Accent4 6 2 8" xfId="27850" xr:uid="{00000000-0005-0000-0000-0000BA6C0000}"/>
    <cellStyle name="20% - Accent4 6 2 9" xfId="27851" xr:uid="{00000000-0005-0000-0000-0000BB6C0000}"/>
    <cellStyle name="20% - Accent4 6 3" xfId="27852" xr:uid="{00000000-0005-0000-0000-0000BC6C0000}"/>
    <cellStyle name="20% - Accent4 6 3 10" xfId="27853" xr:uid="{00000000-0005-0000-0000-0000BD6C0000}"/>
    <cellStyle name="20% - Accent4 6 3 11" xfId="27854" xr:uid="{00000000-0005-0000-0000-0000BE6C0000}"/>
    <cellStyle name="20% - Accent4 6 3 12" xfId="27855" xr:uid="{00000000-0005-0000-0000-0000BF6C0000}"/>
    <cellStyle name="20% - Accent4 6 3 13" xfId="27856" xr:uid="{00000000-0005-0000-0000-0000C06C0000}"/>
    <cellStyle name="20% - Accent4 6 3 14" xfId="27857" xr:uid="{00000000-0005-0000-0000-0000C16C0000}"/>
    <cellStyle name="20% - Accent4 6 3 15" xfId="27858" xr:uid="{00000000-0005-0000-0000-0000C26C0000}"/>
    <cellStyle name="20% - Accent4 6 3 2" xfId="27859" xr:uid="{00000000-0005-0000-0000-0000C36C0000}"/>
    <cellStyle name="20% - Accent4 6 3 3" xfId="27860" xr:uid="{00000000-0005-0000-0000-0000C46C0000}"/>
    <cellStyle name="20% - Accent4 6 3 4" xfId="27861" xr:uid="{00000000-0005-0000-0000-0000C56C0000}"/>
    <cellStyle name="20% - Accent4 6 3 5" xfId="27862" xr:uid="{00000000-0005-0000-0000-0000C66C0000}"/>
    <cellStyle name="20% - Accent4 6 3 6" xfId="27863" xr:uid="{00000000-0005-0000-0000-0000C76C0000}"/>
    <cellStyle name="20% - Accent4 6 3 7" xfId="27864" xr:uid="{00000000-0005-0000-0000-0000C86C0000}"/>
    <cellStyle name="20% - Accent4 6 3 8" xfId="27865" xr:uid="{00000000-0005-0000-0000-0000C96C0000}"/>
    <cellStyle name="20% - Accent4 6 3 9" xfId="27866" xr:uid="{00000000-0005-0000-0000-0000CA6C0000}"/>
    <cellStyle name="20% - Accent4 7" xfId="27867" xr:uid="{00000000-0005-0000-0000-0000CB6C0000}"/>
    <cellStyle name="20% - Accent4 8" xfId="27868" xr:uid="{00000000-0005-0000-0000-0000CC6C0000}"/>
    <cellStyle name="20% - Accent4 9" xfId="27869" xr:uid="{00000000-0005-0000-0000-0000CD6C0000}"/>
    <cellStyle name="20% - Accent5 10" xfId="27870" xr:uid="{00000000-0005-0000-0000-0000CE6C0000}"/>
    <cellStyle name="20% - Accent5 11" xfId="27871" xr:uid="{00000000-0005-0000-0000-0000CF6C0000}"/>
    <cellStyle name="20% - Accent5 12" xfId="27872" xr:uid="{00000000-0005-0000-0000-0000D06C0000}"/>
    <cellStyle name="20% - Accent5 13" xfId="27873" xr:uid="{00000000-0005-0000-0000-0000D16C0000}"/>
    <cellStyle name="20% - Accent5 14" xfId="27874" xr:uid="{00000000-0005-0000-0000-0000D26C0000}"/>
    <cellStyle name="20% - Accent5 15" xfId="27875" xr:uid="{00000000-0005-0000-0000-0000D36C0000}"/>
    <cellStyle name="20% - Accent5 16" xfId="27876" xr:uid="{00000000-0005-0000-0000-0000D46C0000}"/>
    <cellStyle name="20% - Accent5 17" xfId="27877" xr:uid="{00000000-0005-0000-0000-0000D56C0000}"/>
    <cellStyle name="20% - Accent5 18" xfId="27878" xr:uid="{00000000-0005-0000-0000-0000D66C0000}"/>
    <cellStyle name="20% - Accent5 19" xfId="27879" xr:uid="{00000000-0005-0000-0000-0000D76C0000}"/>
    <cellStyle name="20% - Accent5 2" xfId="27880" xr:uid="{00000000-0005-0000-0000-0000D86C0000}"/>
    <cellStyle name="20% - Accent5 2 10" xfId="27881" xr:uid="{00000000-0005-0000-0000-0000D96C0000}"/>
    <cellStyle name="20% - Accent5 2 11" xfId="27882" xr:uid="{00000000-0005-0000-0000-0000DA6C0000}"/>
    <cellStyle name="20% - Accent5 2 12" xfId="27883" xr:uid="{00000000-0005-0000-0000-0000DB6C0000}"/>
    <cellStyle name="20% - Accent5 2 13" xfId="27884" xr:uid="{00000000-0005-0000-0000-0000DC6C0000}"/>
    <cellStyle name="20% - Accent5 2 14" xfId="27885" xr:uid="{00000000-0005-0000-0000-0000DD6C0000}"/>
    <cellStyle name="20% - Accent5 2 15" xfId="27886" xr:uid="{00000000-0005-0000-0000-0000DE6C0000}"/>
    <cellStyle name="20% - Accent5 2 16" xfId="27887" xr:uid="{00000000-0005-0000-0000-0000DF6C0000}"/>
    <cellStyle name="20% - Accent5 2 16 10" xfId="27888" xr:uid="{00000000-0005-0000-0000-0000E06C0000}"/>
    <cellStyle name="20% - Accent5 2 16 11" xfId="27889" xr:uid="{00000000-0005-0000-0000-0000E16C0000}"/>
    <cellStyle name="20% - Accent5 2 16 12" xfId="27890" xr:uid="{00000000-0005-0000-0000-0000E26C0000}"/>
    <cellStyle name="20% - Accent5 2 16 13" xfId="27891" xr:uid="{00000000-0005-0000-0000-0000E36C0000}"/>
    <cellStyle name="20% - Accent5 2 16 14" xfId="27892" xr:uid="{00000000-0005-0000-0000-0000E46C0000}"/>
    <cellStyle name="20% - Accent5 2 16 15" xfId="27893" xr:uid="{00000000-0005-0000-0000-0000E56C0000}"/>
    <cellStyle name="20% - Accent5 2 16 16" xfId="27894" xr:uid="{00000000-0005-0000-0000-0000E66C0000}"/>
    <cellStyle name="20% - Accent5 2 16 2" xfId="27895" xr:uid="{00000000-0005-0000-0000-0000E76C0000}"/>
    <cellStyle name="20% - Accent5 2 16 2 10" xfId="27896" xr:uid="{00000000-0005-0000-0000-0000E86C0000}"/>
    <cellStyle name="20% - Accent5 2 16 2 11" xfId="27897" xr:uid="{00000000-0005-0000-0000-0000E96C0000}"/>
    <cellStyle name="20% - Accent5 2 16 2 12" xfId="27898" xr:uid="{00000000-0005-0000-0000-0000EA6C0000}"/>
    <cellStyle name="20% - Accent5 2 16 2 13" xfId="27899" xr:uid="{00000000-0005-0000-0000-0000EB6C0000}"/>
    <cellStyle name="20% - Accent5 2 16 2 14" xfId="27900" xr:uid="{00000000-0005-0000-0000-0000EC6C0000}"/>
    <cellStyle name="20% - Accent5 2 16 2 15" xfId="27901" xr:uid="{00000000-0005-0000-0000-0000ED6C0000}"/>
    <cellStyle name="20% - Accent5 2 16 2 2" xfId="27902" xr:uid="{00000000-0005-0000-0000-0000EE6C0000}"/>
    <cellStyle name="20% - Accent5 2 16 2 3" xfId="27903" xr:uid="{00000000-0005-0000-0000-0000EF6C0000}"/>
    <cellStyle name="20% - Accent5 2 16 2 4" xfId="27904" xr:uid="{00000000-0005-0000-0000-0000F06C0000}"/>
    <cellStyle name="20% - Accent5 2 16 2 5" xfId="27905" xr:uid="{00000000-0005-0000-0000-0000F16C0000}"/>
    <cellStyle name="20% - Accent5 2 16 2 6" xfId="27906" xr:uid="{00000000-0005-0000-0000-0000F26C0000}"/>
    <cellStyle name="20% - Accent5 2 16 2 7" xfId="27907" xr:uid="{00000000-0005-0000-0000-0000F36C0000}"/>
    <cellStyle name="20% - Accent5 2 16 2 8" xfId="27908" xr:uid="{00000000-0005-0000-0000-0000F46C0000}"/>
    <cellStyle name="20% - Accent5 2 16 2 9" xfId="27909" xr:uid="{00000000-0005-0000-0000-0000F56C0000}"/>
    <cellStyle name="20% - Accent5 2 16 3" xfId="27910" xr:uid="{00000000-0005-0000-0000-0000F66C0000}"/>
    <cellStyle name="20% - Accent5 2 16 4" xfId="27911" xr:uid="{00000000-0005-0000-0000-0000F76C0000}"/>
    <cellStyle name="20% - Accent5 2 16 5" xfId="27912" xr:uid="{00000000-0005-0000-0000-0000F86C0000}"/>
    <cellStyle name="20% - Accent5 2 16 6" xfId="27913" xr:uid="{00000000-0005-0000-0000-0000F96C0000}"/>
    <cellStyle name="20% - Accent5 2 16 7" xfId="27914" xr:uid="{00000000-0005-0000-0000-0000FA6C0000}"/>
    <cellStyle name="20% - Accent5 2 16 8" xfId="27915" xr:uid="{00000000-0005-0000-0000-0000FB6C0000}"/>
    <cellStyle name="20% - Accent5 2 16 9" xfId="27916" xr:uid="{00000000-0005-0000-0000-0000FC6C0000}"/>
    <cellStyle name="20% - Accent5 2 17" xfId="27917" xr:uid="{00000000-0005-0000-0000-0000FD6C0000}"/>
    <cellStyle name="20% - Accent5 2 17 10" xfId="27918" xr:uid="{00000000-0005-0000-0000-0000FE6C0000}"/>
    <cellStyle name="20% - Accent5 2 17 11" xfId="27919" xr:uid="{00000000-0005-0000-0000-0000FF6C0000}"/>
    <cellStyle name="20% - Accent5 2 17 12" xfId="27920" xr:uid="{00000000-0005-0000-0000-0000006D0000}"/>
    <cellStyle name="20% - Accent5 2 17 13" xfId="27921" xr:uid="{00000000-0005-0000-0000-0000016D0000}"/>
    <cellStyle name="20% - Accent5 2 17 14" xfId="27922" xr:uid="{00000000-0005-0000-0000-0000026D0000}"/>
    <cellStyle name="20% - Accent5 2 17 15" xfId="27923" xr:uid="{00000000-0005-0000-0000-0000036D0000}"/>
    <cellStyle name="20% - Accent5 2 17 2" xfId="27924" xr:uid="{00000000-0005-0000-0000-0000046D0000}"/>
    <cellStyle name="20% - Accent5 2 17 3" xfId="27925" xr:uid="{00000000-0005-0000-0000-0000056D0000}"/>
    <cellStyle name="20% - Accent5 2 17 4" xfId="27926" xr:uid="{00000000-0005-0000-0000-0000066D0000}"/>
    <cellStyle name="20% - Accent5 2 17 5" xfId="27927" xr:uid="{00000000-0005-0000-0000-0000076D0000}"/>
    <cellStyle name="20% - Accent5 2 17 6" xfId="27928" xr:uid="{00000000-0005-0000-0000-0000086D0000}"/>
    <cellStyle name="20% - Accent5 2 17 7" xfId="27929" xr:uid="{00000000-0005-0000-0000-0000096D0000}"/>
    <cellStyle name="20% - Accent5 2 17 8" xfId="27930" xr:uid="{00000000-0005-0000-0000-00000A6D0000}"/>
    <cellStyle name="20% - Accent5 2 17 9" xfId="27931" xr:uid="{00000000-0005-0000-0000-00000B6D0000}"/>
    <cellStyle name="20% - Accent5 2 2" xfId="27932" xr:uid="{00000000-0005-0000-0000-00000C6D0000}"/>
    <cellStyle name="20% - Accent5 2 2 2" xfId="27933" xr:uid="{00000000-0005-0000-0000-00000D6D0000}"/>
    <cellStyle name="20% - Accent5 2 2 2 10" xfId="27934" xr:uid="{00000000-0005-0000-0000-00000E6D0000}"/>
    <cellStyle name="20% - Accent5 2 2 2 11" xfId="27935" xr:uid="{00000000-0005-0000-0000-00000F6D0000}"/>
    <cellStyle name="20% - Accent5 2 2 2 12" xfId="27936" xr:uid="{00000000-0005-0000-0000-0000106D0000}"/>
    <cellStyle name="20% - Accent5 2 2 2 13" xfId="27937" xr:uid="{00000000-0005-0000-0000-0000116D0000}"/>
    <cellStyle name="20% - Accent5 2 2 2 14" xfId="27938" xr:uid="{00000000-0005-0000-0000-0000126D0000}"/>
    <cellStyle name="20% - Accent5 2 2 2 15" xfId="27939" xr:uid="{00000000-0005-0000-0000-0000136D0000}"/>
    <cellStyle name="20% - Accent5 2 2 2 2" xfId="27940" xr:uid="{00000000-0005-0000-0000-0000146D0000}"/>
    <cellStyle name="20% - Accent5 2 2 2 3" xfId="27941" xr:uid="{00000000-0005-0000-0000-0000156D0000}"/>
    <cellStyle name="20% - Accent5 2 2 2 4" xfId="27942" xr:uid="{00000000-0005-0000-0000-0000166D0000}"/>
    <cellStyle name="20% - Accent5 2 2 2 5" xfId="27943" xr:uid="{00000000-0005-0000-0000-0000176D0000}"/>
    <cellStyle name="20% - Accent5 2 2 2 6" xfId="27944" xr:uid="{00000000-0005-0000-0000-0000186D0000}"/>
    <cellStyle name="20% - Accent5 2 2 2 7" xfId="27945" xr:uid="{00000000-0005-0000-0000-0000196D0000}"/>
    <cellStyle name="20% - Accent5 2 2 2 8" xfId="27946" xr:uid="{00000000-0005-0000-0000-00001A6D0000}"/>
    <cellStyle name="20% - Accent5 2 2 2 9" xfId="27947" xr:uid="{00000000-0005-0000-0000-00001B6D0000}"/>
    <cellStyle name="20% - Accent5 2 3" xfId="27948" xr:uid="{00000000-0005-0000-0000-00001C6D0000}"/>
    <cellStyle name="20% - Accent5 2 3 2" xfId="27949" xr:uid="{00000000-0005-0000-0000-00001D6D0000}"/>
    <cellStyle name="20% - Accent5 2 3 2 10" xfId="27950" xr:uid="{00000000-0005-0000-0000-00001E6D0000}"/>
    <cellStyle name="20% - Accent5 2 3 2 11" xfId="27951" xr:uid="{00000000-0005-0000-0000-00001F6D0000}"/>
    <cellStyle name="20% - Accent5 2 3 2 12" xfId="27952" xr:uid="{00000000-0005-0000-0000-0000206D0000}"/>
    <cellStyle name="20% - Accent5 2 3 2 13" xfId="27953" xr:uid="{00000000-0005-0000-0000-0000216D0000}"/>
    <cellStyle name="20% - Accent5 2 3 2 14" xfId="27954" xr:uid="{00000000-0005-0000-0000-0000226D0000}"/>
    <cellStyle name="20% - Accent5 2 3 2 15" xfId="27955" xr:uid="{00000000-0005-0000-0000-0000236D0000}"/>
    <cellStyle name="20% - Accent5 2 3 2 2" xfId="27956" xr:uid="{00000000-0005-0000-0000-0000246D0000}"/>
    <cellStyle name="20% - Accent5 2 3 2 3" xfId="27957" xr:uid="{00000000-0005-0000-0000-0000256D0000}"/>
    <cellStyle name="20% - Accent5 2 3 2 4" xfId="27958" xr:uid="{00000000-0005-0000-0000-0000266D0000}"/>
    <cellStyle name="20% - Accent5 2 3 2 5" xfId="27959" xr:uid="{00000000-0005-0000-0000-0000276D0000}"/>
    <cellStyle name="20% - Accent5 2 3 2 6" xfId="27960" xr:uid="{00000000-0005-0000-0000-0000286D0000}"/>
    <cellStyle name="20% - Accent5 2 3 2 7" xfId="27961" xr:uid="{00000000-0005-0000-0000-0000296D0000}"/>
    <cellStyle name="20% - Accent5 2 3 2 8" xfId="27962" xr:uid="{00000000-0005-0000-0000-00002A6D0000}"/>
    <cellStyle name="20% - Accent5 2 3 2 9" xfId="27963" xr:uid="{00000000-0005-0000-0000-00002B6D0000}"/>
    <cellStyle name="20% - Accent5 2 4" xfId="27964" xr:uid="{00000000-0005-0000-0000-00002C6D0000}"/>
    <cellStyle name="20% - Accent5 2 4 2" xfId="27965" xr:uid="{00000000-0005-0000-0000-00002D6D0000}"/>
    <cellStyle name="20% - Accent5 2 5" xfId="27966" xr:uid="{00000000-0005-0000-0000-00002E6D0000}"/>
    <cellStyle name="20% - Accent5 2 6" xfId="27967" xr:uid="{00000000-0005-0000-0000-00002F6D0000}"/>
    <cellStyle name="20% - Accent5 2 7" xfId="27968" xr:uid="{00000000-0005-0000-0000-0000306D0000}"/>
    <cellStyle name="20% - Accent5 2 8" xfId="27969" xr:uid="{00000000-0005-0000-0000-0000316D0000}"/>
    <cellStyle name="20% - Accent5 2 9" xfId="27970" xr:uid="{00000000-0005-0000-0000-0000326D0000}"/>
    <cellStyle name="20% - Accent5 2_Labour" xfId="27971" xr:uid="{00000000-0005-0000-0000-0000336D0000}"/>
    <cellStyle name="20% - Accent5 20" xfId="27972" xr:uid="{00000000-0005-0000-0000-0000346D0000}"/>
    <cellStyle name="20% - Accent5 21" xfId="27973" xr:uid="{00000000-0005-0000-0000-0000356D0000}"/>
    <cellStyle name="20% - Accent5 22" xfId="27974" xr:uid="{00000000-0005-0000-0000-0000366D0000}"/>
    <cellStyle name="20% - Accent5 3" xfId="27975" xr:uid="{00000000-0005-0000-0000-0000376D0000}"/>
    <cellStyle name="20% - Accent5 3 2" xfId="27976" xr:uid="{00000000-0005-0000-0000-0000386D0000}"/>
    <cellStyle name="20% - Accent5 3 2 2" xfId="27977" xr:uid="{00000000-0005-0000-0000-0000396D0000}"/>
    <cellStyle name="20% - Accent5 3 2 3" xfId="27978" xr:uid="{00000000-0005-0000-0000-00003A6D0000}"/>
    <cellStyle name="20% - Accent5 3 2 3 10" xfId="27979" xr:uid="{00000000-0005-0000-0000-00003B6D0000}"/>
    <cellStyle name="20% - Accent5 3 2 3 11" xfId="27980" xr:uid="{00000000-0005-0000-0000-00003C6D0000}"/>
    <cellStyle name="20% - Accent5 3 2 3 12" xfId="27981" xr:uid="{00000000-0005-0000-0000-00003D6D0000}"/>
    <cellStyle name="20% - Accent5 3 2 3 13" xfId="27982" xr:uid="{00000000-0005-0000-0000-00003E6D0000}"/>
    <cellStyle name="20% - Accent5 3 2 3 14" xfId="27983" xr:uid="{00000000-0005-0000-0000-00003F6D0000}"/>
    <cellStyle name="20% - Accent5 3 2 3 15" xfId="27984" xr:uid="{00000000-0005-0000-0000-0000406D0000}"/>
    <cellStyle name="20% - Accent5 3 2 3 2" xfId="27985" xr:uid="{00000000-0005-0000-0000-0000416D0000}"/>
    <cellStyle name="20% - Accent5 3 2 3 3" xfId="27986" xr:uid="{00000000-0005-0000-0000-0000426D0000}"/>
    <cellStyle name="20% - Accent5 3 2 3 4" xfId="27987" xr:uid="{00000000-0005-0000-0000-0000436D0000}"/>
    <cellStyle name="20% - Accent5 3 2 3 5" xfId="27988" xr:uid="{00000000-0005-0000-0000-0000446D0000}"/>
    <cellStyle name="20% - Accent5 3 2 3 6" xfId="27989" xr:uid="{00000000-0005-0000-0000-0000456D0000}"/>
    <cellStyle name="20% - Accent5 3 2 3 7" xfId="27990" xr:uid="{00000000-0005-0000-0000-0000466D0000}"/>
    <cellStyle name="20% - Accent5 3 2 3 8" xfId="27991" xr:uid="{00000000-0005-0000-0000-0000476D0000}"/>
    <cellStyle name="20% - Accent5 3 2 3 9" xfId="27992" xr:uid="{00000000-0005-0000-0000-0000486D0000}"/>
    <cellStyle name="20% - Accent5 3 3" xfId="27993" xr:uid="{00000000-0005-0000-0000-0000496D0000}"/>
    <cellStyle name="20% - Accent5 3 4" xfId="27994" xr:uid="{00000000-0005-0000-0000-00004A6D0000}"/>
    <cellStyle name="20% - Accent5 3_Labour" xfId="27995" xr:uid="{00000000-0005-0000-0000-00004B6D0000}"/>
    <cellStyle name="20% - Accent5 4" xfId="27996" xr:uid="{00000000-0005-0000-0000-00004C6D0000}"/>
    <cellStyle name="20% - Accent5 4 2" xfId="27997" xr:uid="{00000000-0005-0000-0000-00004D6D0000}"/>
    <cellStyle name="20% - Accent5 4 2 10" xfId="27998" xr:uid="{00000000-0005-0000-0000-00004E6D0000}"/>
    <cellStyle name="20% - Accent5 4 2 11" xfId="27999" xr:uid="{00000000-0005-0000-0000-00004F6D0000}"/>
    <cellStyle name="20% - Accent5 4 2 12" xfId="28000" xr:uid="{00000000-0005-0000-0000-0000506D0000}"/>
    <cellStyle name="20% - Accent5 4 2 13" xfId="28001" xr:uid="{00000000-0005-0000-0000-0000516D0000}"/>
    <cellStyle name="20% - Accent5 4 2 14" xfId="28002" xr:uid="{00000000-0005-0000-0000-0000526D0000}"/>
    <cellStyle name="20% - Accent5 4 2 15" xfId="28003" xr:uid="{00000000-0005-0000-0000-0000536D0000}"/>
    <cellStyle name="20% - Accent5 4 2 16" xfId="28004" xr:uid="{00000000-0005-0000-0000-0000546D0000}"/>
    <cellStyle name="20% - Accent5 4 2 2" xfId="28005" xr:uid="{00000000-0005-0000-0000-0000556D0000}"/>
    <cellStyle name="20% - Accent5 4 2 2 10" xfId="28006" xr:uid="{00000000-0005-0000-0000-0000566D0000}"/>
    <cellStyle name="20% - Accent5 4 2 2 11" xfId="28007" xr:uid="{00000000-0005-0000-0000-0000576D0000}"/>
    <cellStyle name="20% - Accent5 4 2 2 12" xfId="28008" xr:uid="{00000000-0005-0000-0000-0000586D0000}"/>
    <cellStyle name="20% - Accent5 4 2 2 13" xfId="28009" xr:uid="{00000000-0005-0000-0000-0000596D0000}"/>
    <cellStyle name="20% - Accent5 4 2 2 14" xfId="28010" xr:uid="{00000000-0005-0000-0000-00005A6D0000}"/>
    <cellStyle name="20% - Accent5 4 2 2 15" xfId="28011" xr:uid="{00000000-0005-0000-0000-00005B6D0000}"/>
    <cellStyle name="20% - Accent5 4 2 2 2" xfId="28012" xr:uid="{00000000-0005-0000-0000-00005C6D0000}"/>
    <cellStyle name="20% - Accent5 4 2 2 3" xfId="28013" xr:uid="{00000000-0005-0000-0000-00005D6D0000}"/>
    <cellStyle name="20% - Accent5 4 2 2 4" xfId="28014" xr:uid="{00000000-0005-0000-0000-00005E6D0000}"/>
    <cellStyle name="20% - Accent5 4 2 2 5" xfId="28015" xr:uid="{00000000-0005-0000-0000-00005F6D0000}"/>
    <cellStyle name="20% - Accent5 4 2 2 6" xfId="28016" xr:uid="{00000000-0005-0000-0000-0000606D0000}"/>
    <cellStyle name="20% - Accent5 4 2 2 7" xfId="28017" xr:uid="{00000000-0005-0000-0000-0000616D0000}"/>
    <cellStyle name="20% - Accent5 4 2 2 8" xfId="28018" xr:uid="{00000000-0005-0000-0000-0000626D0000}"/>
    <cellStyle name="20% - Accent5 4 2 2 9" xfId="28019" xr:uid="{00000000-0005-0000-0000-0000636D0000}"/>
    <cellStyle name="20% - Accent5 4 2 3" xfId="28020" xr:uid="{00000000-0005-0000-0000-0000646D0000}"/>
    <cellStyle name="20% - Accent5 4 2 4" xfId="28021" xr:uid="{00000000-0005-0000-0000-0000656D0000}"/>
    <cellStyle name="20% - Accent5 4 2 5" xfId="28022" xr:uid="{00000000-0005-0000-0000-0000666D0000}"/>
    <cellStyle name="20% - Accent5 4 2 6" xfId="28023" xr:uid="{00000000-0005-0000-0000-0000676D0000}"/>
    <cellStyle name="20% - Accent5 4 2 7" xfId="28024" xr:uid="{00000000-0005-0000-0000-0000686D0000}"/>
    <cellStyle name="20% - Accent5 4 2 8" xfId="28025" xr:uid="{00000000-0005-0000-0000-0000696D0000}"/>
    <cellStyle name="20% - Accent5 4 2 9" xfId="28026" xr:uid="{00000000-0005-0000-0000-00006A6D0000}"/>
    <cellStyle name="20% - Accent5 4 3" xfId="28027" xr:uid="{00000000-0005-0000-0000-00006B6D0000}"/>
    <cellStyle name="20% - Accent5 4 4" xfId="28028" xr:uid="{00000000-0005-0000-0000-00006C6D0000}"/>
    <cellStyle name="20% - Accent5 4 5" xfId="28029" xr:uid="{00000000-0005-0000-0000-00006D6D0000}"/>
    <cellStyle name="20% - Accent5 4_Labour" xfId="28030" xr:uid="{00000000-0005-0000-0000-00006E6D0000}"/>
    <cellStyle name="20% - Accent5 5" xfId="28031" xr:uid="{00000000-0005-0000-0000-00006F6D0000}"/>
    <cellStyle name="20% - Accent5 5 2" xfId="28032" xr:uid="{00000000-0005-0000-0000-0000706D0000}"/>
    <cellStyle name="20% - Accent5 5 2 10" xfId="28033" xr:uid="{00000000-0005-0000-0000-0000716D0000}"/>
    <cellStyle name="20% - Accent5 5 2 11" xfId="28034" xr:uid="{00000000-0005-0000-0000-0000726D0000}"/>
    <cellStyle name="20% - Accent5 5 2 12" xfId="28035" xr:uid="{00000000-0005-0000-0000-0000736D0000}"/>
    <cellStyle name="20% - Accent5 5 2 13" xfId="28036" xr:uid="{00000000-0005-0000-0000-0000746D0000}"/>
    <cellStyle name="20% - Accent5 5 2 14" xfId="28037" xr:uid="{00000000-0005-0000-0000-0000756D0000}"/>
    <cellStyle name="20% - Accent5 5 2 15" xfId="28038" xr:uid="{00000000-0005-0000-0000-0000766D0000}"/>
    <cellStyle name="20% - Accent5 5 2 16" xfId="28039" xr:uid="{00000000-0005-0000-0000-0000776D0000}"/>
    <cellStyle name="20% - Accent5 5 2 2" xfId="28040" xr:uid="{00000000-0005-0000-0000-0000786D0000}"/>
    <cellStyle name="20% - Accent5 5 2 2 10" xfId="28041" xr:uid="{00000000-0005-0000-0000-0000796D0000}"/>
    <cellStyle name="20% - Accent5 5 2 2 11" xfId="28042" xr:uid="{00000000-0005-0000-0000-00007A6D0000}"/>
    <cellStyle name="20% - Accent5 5 2 2 12" xfId="28043" xr:uid="{00000000-0005-0000-0000-00007B6D0000}"/>
    <cellStyle name="20% - Accent5 5 2 2 13" xfId="28044" xr:uid="{00000000-0005-0000-0000-00007C6D0000}"/>
    <cellStyle name="20% - Accent5 5 2 2 14" xfId="28045" xr:uid="{00000000-0005-0000-0000-00007D6D0000}"/>
    <cellStyle name="20% - Accent5 5 2 2 15" xfId="28046" xr:uid="{00000000-0005-0000-0000-00007E6D0000}"/>
    <cellStyle name="20% - Accent5 5 2 2 2" xfId="28047" xr:uid="{00000000-0005-0000-0000-00007F6D0000}"/>
    <cellStyle name="20% - Accent5 5 2 2 3" xfId="28048" xr:uid="{00000000-0005-0000-0000-0000806D0000}"/>
    <cellStyle name="20% - Accent5 5 2 2 4" xfId="28049" xr:uid="{00000000-0005-0000-0000-0000816D0000}"/>
    <cellStyle name="20% - Accent5 5 2 2 5" xfId="28050" xr:uid="{00000000-0005-0000-0000-0000826D0000}"/>
    <cellStyle name="20% - Accent5 5 2 2 6" xfId="28051" xr:uid="{00000000-0005-0000-0000-0000836D0000}"/>
    <cellStyle name="20% - Accent5 5 2 2 7" xfId="28052" xr:uid="{00000000-0005-0000-0000-0000846D0000}"/>
    <cellStyle name="20% - Accent5 5 2 2 8" xfId="28053" xr:uid="{00000000-0005-0000-0000-0000856D0000}"/>
    <cellStyle name="20% - Accent5 5 2 2 9" xfId="28054" xr:uid="{00000000-0005-0000-0000-0000866D0000}"/>
    <cellStyle name="20% - Accent5 5 2 3" xfId="28055" xr:uid="{00000000-0005-0000-0000-0000876D0000}"/>
    <cellStyle name="20% - Accent5 5 2 4" xfId="28056" xr:uid="{00000000-0005-0000-0000-0000886D0000}"/>
    <cellStyle name="20% - Accent5 5 2 5" xfId="28057" xr:uid="{00000000-0005-0000-0000-0000896D0000}"/>
    <cellStyle name="20% - Accent5 5 2 6" xfId="28058" xr:uid="{00000000-0005-0000-0000-00008A6D0000}"/>
    <cellStyle name="20% - Accent5 5 2 7" xfId="28059" xr:uid="{00000000-0005-0000-0000-00008B6D0000}"/>
    <cellStyle name="20% - Accent5 5 2 8" xfId="28060" xr:uid="{00000000-0005-0000-0000-00008C6D0000}"/>
    <cellStyle name="20% - Accent5 5 2 9" xfId="28061" xr:uid="{00000000-0005-0000-0000-00008D6D0000}"/>
    <cellStyle name="20% - Accent5 5 3" xfId="28062" xr:uid="{00000000-0005-0000-0000-00008E6D0000}"/>
    <cellStyle name="20% - Accent5 5 3 10" xfId="28063" xr:uid="{00000000-0005-0000-0000-00008F6D0000}"/>
    <cellStyle name="20% - Accent5 5 3 11" xfId="28064" xr:uid="{00000000-0005-0000-0000-0000906D0000}"/>
    <cellStyle name="20% - Accent5 5 3 12" xfId="28065" xr:uid="{00000000-0005-0000-0000-0000916D0000}"/>
    <cellStyle name="20% - Accent5 5 3 13" xfId="28066" xr:uid="{00000000-0005-0000-0000-0000926D0000}"/>
    <cellStyle name="20% - Accent5 5 3 14" xfId="28067" xr:uid="{00000000-0005-0000-0000-0000936D0000}"/>
    <cellStyle name="20% - Accent5 5 3 15" xfId="28068" xr:uid="{00000000-0005-0000-0000-0000946D0000}"/>
    <cellStyle name="20% - Accent5 5 3 2" xfId="28069" xr:uid="{00000000-0005-0000-0000-0000956D0000}"/>
    <cellStyle name="20% - Accent5 5 3 3" xfId="28070" xr:uid="{00000000-0005-0000-0000-0000966D0000}"/>
    <cellStyle name="20% - Accent5 5 3 4" xfId="28071" xr:uid="{00000000-0005-0000-0000-0000976D0000}"/>
    <cellStyle name="20% - Accent5 5 3 5" xfId="28072" xr:uid="{00000000-0005-0000-0000-0000986D0000}"/>
    <cellStyle name="20% - Accent5 5 3 6" xfId="28073" xr:uid="{00000000-0005-0000-0000-0000996D0000}"/>
    <cellStyle name="20% - Accent5 5 3 7" xfId="28074" xr:uid="{00000000-0005-0000-0000-00009A6D0000}"/>
    <cellStyle name="20% - Accent5 5 3 8" xfId="28075" xr:uid="{00000000-0005-0000-0000-00009B6D0000}"/>
    <cellStyle name="20% - Accent5 5 3 9" xfId="28076" xr:uid="{00000000-0005-0000-0000-00009C6D0000}"/>
    <cellStyle name="20% - Accent5 6" xfId="28077" xr:uid="{00000000-0005-0000-0000-00009D6D0000}"/>
    <cellStyle name="20% - Accent5 6 2" xfId="28078" xr:uid="{00000000-0005-0000-0000-00009E6D0000}"/>
    <cellStyle name="20% - Accent5 6 2 10" xfId="28079" xr:uid="{00000000-0005-0000-0000-00009F6D0000}"/>
    <cellStyle name="20% - Accent5 6 2 11" xfId="28080" xr:uid="{00000000-0005-0000-0000-0000A06D0000}"/>
    <cellStyle name="20% - Accent5 6 2 12" xfId="28081" xr:uid="{00000000-0005-0000-0000-0000A16D0000}"/>
    <cellStyle name="20% - Accent5 6 2 13" xfId="28082" xr:uid="{00000000-0005-0000-0000-0000A26D0000}"/>
    <cellStyle name="20% - Accent5 6 2 14" xfId="28083" xr:uid="{00000000-0005-0000-0000-0000A36D0000}"/>
    <cellStyle name="20% - Accent5 6 2 15" xfId="28084" xr:uid="{00000000-0005-0000-0000-0000A46D0000}"/>
    <cellStyle name="20% - Accent5 6 2 16" xfId="28085" xr:uid="{00000000-0005-0000-0000-0000A56D0000}"/>
    <cellStyle name="20% - Accent5 6 2 2" xfId="28086" xr:uid="{00000000-0005-0000-0000-0000A66D0000}"/>
    <cellStyle name="20% - Accent5 6 2 2 10" xfId="28087" xr:uid="{00000000-0005-0000-0000-0000A76D0000}"/>
    <cellStyle name="20% - Accent5 6 2 2 11" xfId="28088" xr:uid="{00000000-0005-0000-0000-0000A86D0000}"/>
    <cellStyle name="20% - Accent5 6 2 2 12" xfId="28089" xr:uid="{00000000-0005-0000-0000-0000A96D0000}"/>
    <cellStyle name="20% - Accent5 6 2 2 13" xfId="28090" xr:uid="{00000000-0005-0000-0000-0000AA6D0000}"/>
    <cellStyle name="20% - Accent5 6 2 2 14" xfId="28091" xr:uid="{00000000-0005-0000-0000-0000AB6D0000}"/>
    <cellStyle name="20% - Accent5 6 2 2 15" xfId="28092" xr:uid="{00000000-0005-0000-0000-0000AC6D0000}"/>
    <cellStyle name="20% - Accent5 6 2 2 2" xfId="28093" xr:uid="{00000000-0005-0000-0000-0000AD6D0000}"/>
    <cellStyle name="20% - Accent5 6 2 2 3" xfId="28094" xr:uid="{00000000-0005-0000-0000-0000AE6D0000}"/>
    <cellStyle name="20% - Accent5 6 2 2 4" xfId="28095" xr:uid="{00000000-0005-0000-0000-0000AF6D0000}"/>
    <cellStyle name="20% - Accent5 6 2 2 5" xfId="28096" xr:uid="{00000000-0005-0000-0000-0000B06D0000}"/>
    <cellStyle name="20% - Accent5 6 2 2 6" xfId="28097" xr:uid="{00000000-0005-0000-0000-0000B16D0000}"/>
    <cellStyle name="20% - Accent5 6 2 2 7" xfId="28098" xr:uid="{00000000-0005-0000-0000-0000B26D0000}"/>
    <cellStyle name="20% - Accent5 6 2 2 8" xfId="28099" xr:uid="{00000000-0005-0000-0000-0000B36D0000}"/>
    <cellStyle name="20% - Accent5 6 2 2 9" xfId="28100" xr:uid="{00000000-0005-0000-0000-0000B46D0000}"/>
    <cellStyle name="20% - Accent5 6 2 3" xfId="28101" xr:uid="{00000000-0005-0000-0000-0000B56D0000}"/>
    <cellStyle name="20% - Accent5 6 2 4" xfId="28102" xr:uid="{00000000-0005-0000-0000-0000B66D0000}"/>
    <cellStyle name="20% - Accent5 6 2 5" xfId="28103" xr:uid="{00000000-0005-0000-0000-0000B76D0000}"/>
    <cellStyle name="20% - Accent5 6 2 6" xfId="28104" xr:uid="{00000000-0005-0000-0000-0000B86D0000}"/>
    <cellStyle name="20% - Accent5 6 2 7" xfId="28105" xr:uid="{00000000-0005-0000-0000-0000B96D0000}"/>
    <cellStyle name="20% - Accent5 6 2 8" xfId="28106" xr:uid="{00000000-0005-0000-0000-0000BA6D0000}"/>
    <cellStyle name="20% - Accent5 6 2 9" xfId="28107" xr:uid="{00000000-0005-0000-0000-0000BB6D0000}"/>
    <cellStyle name="20% - Accent5 6 3" xfId="28108" xr:uid="{00000000-0005-0000-0000-0000BC6D0000}"/>
    <cellStyle name="20% - Accent5 6 3 10" xfId="28109" xr:uid="{00000000-0005-0000-0000-0000BD6D0000}"/>
    <cellStyle name="20% - Accent5 6 3 11" xfId="28110" xr:uid="{00000000-0005-0000-0000-0000BE6D0000}"/>
    <cellStyle name="20% - Accent5 6 3 12" xfId="28111" xr:uid="{00000000-0005-0000-0000-0000BF6D0000}"/>
    <cellStyle name="20% - Accent5 6 3 13" xfId="28112" xr:uid="{00000000-0005-0000-0000-0000C06D0000}"/>
    <cellStyle name="20% - Accent5 6 3 14" xfId="28113" xr:uid="{00000000-0005-0000-0000-0000C16D0000}"/>
    <cellStyle name="20% - Accent5 6 3 15" xfId="28114" xr:uid="{00000000-0005-0000-0000-0000C26D0000}"/>
    <cellStyle name="20% - Accent5 6 3 2" xfId="28115" xr:uid="{00000000-0005-0000-0000-0000C36D0000}"/>
    <cellStyle name="20% - Accent5 6 3 3" xfId="28116" xr:uid="{00000000-0005-0000-0000-0000C46D0000}"/>
    <cellStyle name="20% - Accent5 6 3 4" xfId="28117" xr:uid="{00000000-0005-0000-0000-0000C56D0000}"/>
    <cellStyle name="20% - Accent5 6 3 5" xfId="28118" xr:uid="{00000000-0005-0000-0000-0000C66D0000}"/>
    <cellStyle name="20% - Accent5 6 3 6" xfId="28119" xr:uid="{00000000-0005-0000-0000-0000C76D0000}"/>
    <cellStyle name="20% - Accent5 6 3 7" xfId="28120" xr:uid="{00000000-0005-0000-0000-0000C86D0000}"/>
    <cellStyle name="20% - Accent5 6 3 8" xfId="28121" xr:uid="{00000000-0005-0000-0000-0000C96D0000}"/>
    <cellStyle name="20% - Accent5 6 3 9" xfId="28122" xr:uid="{00000000-0005-0000-0000-0000CA6D0000}"/>
    <cellStyle name="20% - Accent5 7" xfId="28123" xr:uid="{00000000-0005-0000-0000-0000CB6D0000}"/>
    <cellStyle name="20% - Accent5 8" xfId="28124" xr:uid="{00000000-0005-0000-0000-0000CC6D0000}"/>
    <cellStyle name="20% - Accent5 9" xfId="28125" xr:uid="{00000000-0005-0000-0000-0000CD6D0000}"/>
    <cellStyle name="20% - Accent6 10" xfId="28126" xr:uid="{00000000-0005-0000-0000-0000CE6D0000}"/>
    <cellStyle name="20% - Accent6 11" xfId="28127" xr:uid="{00000000-0005-0000-0000-0000CF6D0000}"/>
    <cellStyle name="20% - Accent6 12" xfId="28128" xr:uid="{00000000-0005-0000-0000-0000D06D0000}"/>
    <cellStyle name="20% - Accent6 13" xfId="28129" xr:uid="{00000000-0005-0000-0000-0000D16D0000}"/>
    <cellStyle name="20% - Accent6 14" xfId="28130" xr:uid="{00000000-0005-0000-0000-0000D26D0000}"/>
    <cellStyle name="20% - Accent6 15" xfId="28131" xr:uid="{00000000-0005-0000-0000-0000D36D0000}"/>
    <cellStyle name="20% - Accent6 16" xfId="28132" xr:uid="{00000000-0005-0000-0000-0000D46D0000}"/>
    <cellStyle name="20% - Accent6 17" xfId="28133" xr:uid="{00000000-0005-0000-0000-0000D56D0000}"/>
    <cellStyle name="20% - Accent6 18" xfId="28134" xr:uid="{00000000-0005-0000-0000-0000D66D0000}"/>
    <cellStyle name="20% - Accent6 19" xfId="28135" xr:uid="{00000000-0005-0000-0000-0000D76D0000}"/>
    <cellStyle name="20% - Accent6 2" xfId="28136" xr:uid="{00000000-0005-0000-0000-0000D86D0000}"/>
    <cellStyle name="20% - Accent6 2 10" xfId="28137" xr:uid="{00000000-0005-0000-0000-0000D96D0000}"/>
    <cellStyle name="20% - Accent6 2 11" xfId="28138" xr:uid="{00000000-0005-0000-0000-0000DA6D0000}"/>
    <cellStyle name="20% - Accent6 2 12" xfId="28139" xr:uid="{00000000-0005-0000-0000-0000DB6D0000}"/>
    <cellStyle name="20% - Accent6 2 13" xfId="28140" xr:uid="{00000000-0005-0000-0000-0000DC6D0000}"/>
    <cellStyle name="20% - Accent6 2 14" xfId="28141" xr:uid="{00000000-0005-0000-0000-0000DD6D0000}"/>
    <cellStyle name="20% - Accent6 2 15" xfId="28142" xr:uid="{00000000-0005-0000-0000-0000DE6D0000}"/>
    <cellStyle name="20% - Accent6 2 16" xfId="28143" xr:uid="{00000000-0005-0000-0000-0000DF6D0000}"/>
    <cellStyle name="20% - Accent6 2 16 10" xfId="28144" xr:uid="{00000000-0005-0000-0000-0000E06D0000}"/>
    <cellStyle name="20% - Accent6 2 16 11" xfId="28145" xr:uid="{00000000-0005-0000-0000-0000E16D0000}"/>
    <cellStyle name="20% - Accent6 2 16 12" xfId="28146" xr:uid="{00000000-0005-0000-0000-0000E26D0000}"/>
    <cellStyle name="20% - Accent6 2 16 13" xfId="28147" xr:uid="{00000000-0005-0000-0000-0000E36D0000}"/>
    <cellStyle name="20% - Accent6 2 16 14" xfId="28148" xr:uid="{00000000-0005-0000-0000-0000E46D0000}"/>
    <cellStyle name="20% - Accent6 2 16 15" xfId="28149" xr:uid="{00000000-0005-0000-0000-0000E56D0000}"/>
    <cellStyle name="20% - Accent6 2 16 16" xfId="28150" xr:uid="{00000000-0005-0000-0000-0000E66D0000}"/>
    <cellStyle name="20% - Accent6 2 16 2" xfId="28151" xr:uid="{00000000-0005-0000-0000-0000E76D0000}"/>
    <cellStyle name="20% - Accent6 2 16 2 10" xfId="28152" xr:uid="{00000000-0005-0000-0000-0000E86D0000}"/>
    <cellStyle name="20% - Accent6 2 16 2 11" xfId="28153" xr:uid="{00000000-0005-0000-0000-0000E96D0000}"/>
    <cellStyle name="20% - Accent6 2 16 2 12" xfId="28154" xr:uid="{00000000-0005-0000-0000-0000EA6D0000}"/>
    <cellStyle name="20% - Accent6 2 16 2 13" xfId="28155" xr:uid="{00000000-0005-0000-0000-0000EB6D0000}"/>
    <cellStyle name="20% - Accent6 2 16 2 14" xfId="28156" xr:uid="{00000000-0005-0000-0000-0000EC6D0000}"/>
    <cellStyle name="20% - Accent6 2 16 2 15" xfId="28157" xr:uid="{00000000-0005-0000-0000-0000ED6D0000}"/>
    <cellStyle name="20% - Accent6 2 16 2 2" xfId="28158" xr:uid="{00000000-0005-0000-0000-0000EE6D0000}"/>
    <cellStyle name="20% - Accent6 2 16 2 3" xfId="28159" xr:uid="{00000000-0005-0000-0000-0000EF6D0000}"/>
    <cellStyle name="20% - Accent6 2 16 2 4" xfId="28160" xr:uid="{00000000-0005-0000-0000-0000F06D0000}"/>
    <cellStyle name="20% - Accent6 2 16 2 5" xfId="28161" xr:uid="{00000000-0005-0000-0000-0000F16D0000}"/>
    <cellStyle name="20% - Accent6 2 16 2 6" xfId="28162" xr:uid="{00000000-0005-0000-0000-0000F26D0000}"/>
    <cellStyle name="20% - Accent6 2 16 2 7" xfId="28163" xr:uid="{00000000-0005-0000-0000-0000F36D0000}"/>
    <cellStyle name="20% - Accent6 2 16 2 8" xfId="28164" xr:uid="{00000000-0005-0000-0000-0000F46D0000}"/>
    <cellStyle name="20% - Accent6 2 16 2 9" xfId="28165" xr:uid="{00000000-0005-0000-0000-0000F56D0000}"/>
    <cellStyle name="20% - Accent6 2 16 3" xfId="28166" xr:uid="{00000000-0005-0000-0000-0000F66D0000}"/>
    <cellStyle name="20% - Accent6 2 16 4" xfId="28167" xr:uid="{00000000-0005-0000-0000-0000F76D0000}"/>
    <cellStyle name="20% - Accent6 2 16 5" xfId="28168" xr:uid="{00000000-0005-0000-0000-0000F86D0000}"/>
    <cellStyle name="20% - Accent6 2 16 6" xfId="28169" xr:uid="{00000000-0005-0000-0000-0000F96D0000}"/>
    <cellStyle name="20% - Accent6 2 16 7" xfId="28170" xr:uid="{00000000-0005-0000-0000-0000FA6D0000}"/>
    <cellStyle name="20% - Accent6 2 16 8" xfId="28171" xr:uid="{00000000-0005-0000-0000-0000FB6D0000}"/>
    <cellStyle name="20% - Accent6 2 16 9" xfId="28172" xr:uid="{00000000-0005-0000-0000-0000FC6D0000}"/>
    <cellStyle name="20% - Accent6 2 17" xfId="28173" xr:uid="{00000000-0005-0000-0000-0000FD6D0000}"/>
    <cellStyle name="20% - Accent6 2 17 10" xfId="28174" xr:uid="{00000000-0005-0000-0000-0000FE6D0000}"/>
    <cellStyle name="20% - Accent6 2 17 11" xfId="28175" xr:uid="{00000000-0005-0000-0000-0000FF6D0000}"/>
    <cellStyle name="20% - Accent6 2 17 12" xfId="28176" xr:uid="{00000000-0005-0000-0000-0000006E0000}"/>
    <cellStyle name="20% - Accent6 2 17 13" xfId="28177" xr:uid="{00000000-0005-0000-0000-0000016E0000}"/>
    <cellStyle name="20% - Accent6 2 17 14" xfId="28178" xr:uid="{00000000-0005-0000-0000-0000026E0000}"/>
    <cellStyle name="20% - Accent6 2 17 15" xfId="28179" xr:uid="{00000000-0005-0000-0000-0000036E0000}"/>
    <cellStyle name="20% - Accent6 2 17 2" xfId="28180" xr:uid="{00000000-0005-0000-0000-0000046E0000}"/>
    <cellStyle name="20% - Accent6 2 17 3" xfId="28181" xr:uid="{00000000-0005-0000-0000-0000056E0000}"/>
    <cellStyle name="20% - Accent6 2 17 4" xfId="28182" xr:uid="{00000000-0005-0000-0000-0000066E0000}"/>
    <cellStyle name="20% - Accent6 2 17 5" xfId="28183" xr:uid="{00000000-0005-0000-0000-0000076E0000}"/>
    <cellStyle name="20% - Accent6 2 17 6" xfId="28184" xr:uid="{00000000-0005-0000-0000-0000086E0000}"/>
    <cellStyle name="20% - Accent6 2 17 7" xfId="28185" xr:uid="{00000000-0005-0000-0000-0000096E0000}"/>
    <cellStyle name="20% - Accent6 2 17 8" xfId="28186" xr:uid="{00000000-0005-0000-0000-00000A6E0000}"/>
    <cellStyle name="20% - Accent6 2 17 9" xfId="28187" xr:uid="{00000000-0005-0000-0000-00000B6E0000}"/>
    <cellStyle name="20% - Accent6 2 2" xfId="28188" xr:uid="{00000000-0005-0000-0000-00000C6E0000}"/>
    <cellStyle name="20% - Accent6 2 2 2" xfId="28189" xr:uid="{00000000-0005-0000-0000-00000D6E0000}"/>
    <cellStyle name="20% - Accent6 2 2 2 10" xfId="28190" xr:uid="{00000000-0005-0000-0000-00000E6E0000}"/>
    <cellStyle name="20% - Accent6 2 2 2 11" xfId="28191" xr:uid="{00000000-0005-0000-0000-00000F6E0000}"/>
    <cellStyle name="20% - Accent6 2 2 2 12" xfId="28192" xr:uid="{00000000-0005-0000-0000-0000106E0000}"/>
    <cellStyle name="20% - Accent6 2 2 2 13" xfId="28193" xr:uid="{00000000-0005-0000-0000-0000116E0000}"/>
    <cellStyle name="20% - Accent6 2 2 2 14" xfId="28194" xr:uid="{00000000-0005-0000-0000-0000126E0000}"/>
    <cellStyle name="20% - Accent6 2 2 2 15" xfId="28195" xr:uid="{00000000-0005-0000-0000-0000136E0000}"/>
    <cellStyle name="20% - Accent6 2 2 2 2" xfId="28196" xr:uid="{00000000-0005-0000-0000-0000146E0000}"/>
    <cellStyle name="20% - Accent6 2 2 2 3" xfId="28197" xr:uid="{00000000-0005-0000-0000-0000156E0000}"/>
    <cellStyle name="20% - Accent6 2 2 2 4" xfId="28198" xr:uid="{00000000-0005-0000-0000-0000166E0000}"/>
    <cellStyle name="20% - Accent6 2 2 2 5" xfId="28199" xr:uid="{00000000-0005-0000-0000-0000176E0000}"/>
    <cellStyle name="20% - Accent6 2 2 2 6" xfId="28200" xr:uid="{00000000-0005-0000-0000-0000186E0000}"/>
    <cellStyle name="20% - Accent6 2 2 2 7" xfId="28201" xr:uid="{00000000-0005-0000-0000-0000196E0000}"/>
    <cellStyle name="20% - Accent6 2 2 2 8" xfId="28202" xr:uid="{00000000-0005-0000-0000-00001A6E0000}"/>
    <cellStyle name="20% - Accent6 2 2 2 9" xfId="28203" xr:uid="{00000000-0005-0000-0000-00001B6E0000}"/>
    <cellStyle name="20% - Accent6 2 3" xfId="28204" xr:uid="{00000000-0005-0000-0000-00001C6E0000}"/>
    <cellStyle name="20% - Accent6 2 3 2" xfId="28205" xr:uid="{00000000-0005-0000-0000-00001D6E0000}"/>
    <cellStyle name="20% - Accent6 2 3 2 10" xfId="28206" xr:uid="{00000000-0005-0000-0000-00001E6E0000}"/>
    <cellStyle name="20% - Accent6 2 3 2 11" xfId="28207" xr:uid="{00000000-0005-0000-0000-00001F6E0000}"/>
    <cellStyle name="20% - Accent6 2 3 2 12" xfId="28208" xr:uid="{00000000-0005-0000-0000-0000206E0000}"/>
    <cellStyle name="20% - Accent6 2 3 2 13" xfId="28209" xr:uid="{00000000-0005-0000-0000-0000216E0000}"/>
    <cellStyle name="20% - Accent6 2 3 2 14" xfId="28210" xr:uid="{00000000-0005-0000-0000-0000226E0000}"/>
    <cellStyle name="20% - Accent6 2 3 2 15" xfId="28211" xr:uid="{00000000-0005-0000-0000-0000236E0000}"/>
    <cellStyle name="20% - Accent6 2 3 2 2" xfId="28212" xr:uid="{00000000-0005-0000-0000-0000246E0000}"/>
    <cellStyle name="20% - Accent6 2 3 2 3" xfId="28213" xr:uid="{00000000-0005-0000-0000-0000256E0000}"/>
    <cellStyle name="20% - Accent6 2 3 2 4" xfId="28214" xr:uid="{00000000-0005-0000-0000-0000266E0000}"/>
    <cellStyle name="20% - Accent6 2 3 2 5" xfId="28215" xr:uid="{00000000-0005-0000-0000-0000276E0000}"/>
    <cellStyle name="20% - Accent6 2 3 2 6" xfId="28216" xr:uid="{00000000-0005-0000-0000-0000286E0000}"/>
    <cellStyle name="20% - Accent6 2 3 2 7" xfId="28217" xr:uid="{00000000-0005-0000-0000-0000296E0000}"/>
    <cellStyle name="20% - Accent6 2 3 2 8" xfId="28218" xr:uid="{00000000-0005-0000-0000-00002A6E0000}"/>
    <cellStyle name="20% - Accent6 2 3 2 9" xfId="28219" xr:uid="{00000000-0005-0000-0000-00002B6E0000}"/>
    <cellStyle name="20% - Accent6 2 4" xfId="28220" xr:uid="{00000000-0005-0000-0000-00002C6E0000}"/>
    <cellStyle name="20% - Accent6 2 4 2" xfId="28221" xr:uid="{00000000-0005-0000-0000-00002D6E0000}"/>
    <cellStyle name="20% - Accent6 2 5" xfId="28222" xr:uid="{00000000-0005-0000-0000-00002E6E0000}"/>
    <cellStyle name="20% - Accent6 2 6" xfId="28223" xr:uid="{00000000-0005-0000-0000-00002F6E0000}"/>
    <cellStyle name="20% - Accent6 2 7" xfId="28224" xr:uid="{00000000-0005-0000-0000-0000306E0000}"/>
    <cellStyle name="20% - Accent6 2 8" xfId="28225" xr:uid="{00000000-0005-0000-0000-0000316E0000}"/>
    <cellStyle name="20% - Accent6 2 9" xfId="28226" xr:uid="{00000000-0005-0000-0000-0000326E0000}"/>
    <cellStyle name="20% - Accent6 2_Labour" xfId="28227" xr:uid="{00000000-0005-0000-0000-0000336E0000}"/>
    <cellStyle name="20% - Accent6 20" xfId="28228" xr:uid="{00000000-0005-0000-0000-0000346E0000}"/>
    <cellStyle name="20% - Accent6 21" xfId="28229" xr:uid="{00000000-0005-0000-0000-0000356E0000}"/>
    <cellStyle name="20% - Accent6 22" xfId="28230" xr:uid="{00000000-0005-0000-0000-0000366E0000}"/>
    <cellStyle name="20% - Accent6 3" xfId="28231" xr:uid="{00000000-0005-0000-0000-0000376E0000}"/>
    <cellStyle name="20% - Accent6 3 2" xfId="28232" xr:uid="{00000000-0005-0000-0000-0000386E0000}"/>
    <cellStyle name="20% - Accent6 3 2 2" xfId="28233" xr:uid="{00000000-0005-0000-0000-0000396E0000}"/>
    <cellStyle name="20% - Accent6 3 2 3" xfId="28234" xr:uid="{00000000-0005-0000-0000-00003A6E0000}"/>
    <cellStyle name="20% - Accent6 3 2 3 10" xfId="28235" xr:uid="{00000000-0005-0000-0000-00003B6E0000}"/>
    <cellStyle name="20% - Accent6 3 2 3 11" xfId="28236" xr:uid="{00000000-0005-0000-0000-00003C6E0000}"/>
    <cellStyle name="20% - Accent6 3 2 3 12" xfId="28237" xr:uid="{00000000-0005-0000-0000-00003D6E0000}"/>
    <cellStyle name="20% - Accent6 3 2 3 13" xfId="28238" xr:uid="{00000000-0005-0000-0000-00003E6E0000}"/>
    <cellStyle name="20% - Accent6 3 2 3 14" xfId="28239" xr:uid="{00000000-0005-0000-0000-00003F6E0000}"/>
    <cellStyle name="20% - Accent6 3 2 3 15" xfId="28240" xr:uid="{00000000-0005-0000-0000-0000406E0000}"/>
    <cellStyle name="20% - Accent6 3 2 3 2" xfId="28241" xr:uid="{00000000-0005-0000-0000-0000416E0000}"/>
    <cellStyle name="20% - Accent6 3 2 3 3" xfId="28242" xr:uid="{00000000-0005-0000-0000-0000426E0000}"/>
    <cellStyle name="20% - Accent6 3 2 3 4" xfId="28243" xr:uid="{00000000-0005-0000-0000-0000436E0000}"/>
    <cellStyle name="20% - Accent6 3 2 3 5" xfId="28244" xr:uid="{00000000-0005-0000-0000-0000446E0000}"/>
    <cellStyle name="20% - Accent6 3 2 3 6" xfId="28245" xr:uid="{00000000-0005-0000-0000-0000456E0000}"/>
    <cellStyle name="20% - Accent6 3 2 3 7" xfId="28246" xr:uid="{00000000-0005-0000-0000-0000466E0000}"/>
    <cellStyle name="20% - Accent6 3 2 3 8" xfId="28247" xr:uid="{00000000-0005-0000-0000-0000476E0000}"/>
    <cellStyle name="20% - Accent6 3 2 3 9" xfId="28248" xr:uid="{00000000-0005-0000-0000-0000486E0000}"/>
    <cellStyle name="20% - Accent6 3 3" xfId="28249" xr:uid="{00000000-0005-0000-0000-0000496E0000}"/>
    <cellStyle name="20% - Accent6 3 4" xfId="28250" xr:uid="{00000000-0005-0000-0000-00004A6E0000}"/>
    <cellStyle name="20% - Accent6 3_Labour" xfId="28251" xr:uid="{00000000-0005-0000-0000-00004B6E0000}"/>
    <cellStyle name="20% - Accent6 4" xfId="28252" xr:uid="{00000000-0005-0000-0000-00004C6E0000}"/>
    <cellStyle name="20% - Accent6 4 2" xfId="28253" xr:uid="{00000000-0005-0000-0000-00004D6E0000}"/>
    <cellStyle name="20% - Accent6 4 2 10" xfId="28254" xr:uid="{00000000-0005-0000-0000-00004E6E0000}"/>
    <cellStyle name="20% - Accent6 4 2 11" xfId="28255" xr:uid="{00000000-0005-0000-0000-00004F6E0000}"/>
    <cellStyle name="20% - Accent6 4 2 12" xfId="28256" xr:uid="{00000000-0005-0000-0000-0000506E0000}"/>
    <cellStyle name="20% - Accent6 4 2 13" xfId="28257" xr:uid="{00000000-0005-0000-0000-0000516E0000}"/>
    <cellStyle name="20% - Accent6 4 2 14" xfId="28258" xr:uid="{00000000-0005-0000-0000-0000526E0000}"/>
    <cellStyle name="20% - Accent6 4 2 15" xfId="28259" xr:uid="{00000000-0005-0000-0000-0000536E0000}"/>
    <cellStyle name="20% - Accent6 4 2 16" xfId="28260" xr:uid="{00000000-0005-0000-0000-0000546E0000}"/>
    <cellStyle name="20% - Accent6 4 2 2" xfId="28261" xr:uid="{00000000-0005-0000-0000-0000556E0000}"/>
    <cellStyle name="20% - Accent6 4 2 2 10" xfId="28262" xr:uid="{00000000-0005-0000-0000-0000566E0000}"/>
    <cellStyle name="20% - Accent6 4 2 2 11" xfId="28263" xr:uid="{00000000-0005-0000-0000-0000576E0000}"/>
    <cellStyle name="20% - Accent6 4 2 2 12" xfId="28264" xr:uid="{00000000-0005-0000-0000-0000586E0000}"/>
    <cellStyle name="20% - Accent6 4 2 2 13" xfId="28265" xr:uid="{00000000-0005-0000-0000-0000596E0000}"/>
    <cellStyle name="20% - Accent6 4 2 2 14" xfId="28266" xr:uid="{00000000-0005-0000-0000-00005A6E0000}"/>
    <cellStyle name="20% - Accent6 4 2 2 15" xfId="28267" xr:uid="{00000000-0005-0000-0000-00005B6E0000}"/>
    <cellStyle name="20% - Accent6 4 2 2 2" xfId="28268" xr:uid="{00000000-0005-0000-0000-00005C6E0000}"/>
    <cellStyle name="20% - Accent6 4 2 2 3" xfId="28269" xr:uid="{00000000-0005-0000-0000-00005D6E0000}"/>
    <cellStyle name="20% - Accent6 4 2 2 4" xfId="28270" xr:uid="{00000000-0005-0000-0000-00005E6E0000}"/>
    <cellStyle name="20% - Accent6 4 2 2 5" xfId="28271" xr:uid="{00000000-0005-0000-0000-00005F6E0000}"/>
    <cellStyle name="20% - Accent6 4 2 2 6" xfId="28272" xr:uid="{00000000-0005-0000-0000-0000606E0000}"/>
    <cellStyle name="20% - Accent6 4 2 2 7" xfId="28273" xr:uid="{00000000-0005-0000-0000-0000616E0000}"/>
    <cellStyle name="20% - Accent6 4 2 2 8" xfId="28274" xr:uid="{00000000-0005-0000-0000-0000626E0000}"/>
    <cellStyle name="20% - Accent6 4 2 2 9" xfId="28275" xr:uid="{00000000-0005-0000-0000-0000636E0000}"/>
    <cellStyle name="20% - Accent6 4 2 3" xfId="28276" xr:uid="{00000000-0005-0000-0000-0000646E0000}"/>
    <cellStyle name="20% - Accent6 4 2 4" xfId="28277" xr:uid="{00000000-0005-0000-0000-0000656E0000}"/>
    <cellStyle name="20% - Accent6 4 2 5" xfId="28278" xr:uid="{00000000-0005-0000-0000-0000666E0000}"/>
    <cellStyle name="20% - Accent6 4 2 6" xfId="28279" xr:uid="{00000000-0005-0000-0000-0000676E0000}"/>
    <cellStyle name="20% - Accent6 4 2 7" xfId="28280" xr:uid="{00000000-0005-0000-0000-0000686E0000}"/>
    <cellStyle name="20% - Accent6 4 2 8" xfId="28281" xr:uid="{00000000-0005-0000-0000-0000696E0000}"/>
    <cellStyle name="20% - Accent6 4 2 9" xfId="28282" xr:uid="{00000000-0005-0000-0000-00006A6E0000}"/>
    <cellStyle name="20% - Accent6 4 3" xfId="28283" xr:uid="{00000000-0005-0000-0000-00006B6E0000}"/>
    <cellStyle name="20% - Accent6 4 4" xfId="28284" xr:uid="{00000000-0005-0000-0000-00006C6E0000}"/>
    <cellStyle name="20% - Accent6 4 5" xfId="28285" xr:uid="{00000000-0005-0000-0000-00006D6E0000}"/>
    <cellStyle name="20% - Accent6 4_Labour" xfId="28286" xr:uid="{00000000-0005-0000-0000-00006E6E0000}"/>
    <cellStyle name="20% - Accent6 5" xfId="28287" xr:uid="{00000000-0005-0000-0000-00006F6E0000}"/>
    <cellStyle name="20% - Accent6 5 2" xfId="28288" xr:uid="{00000000-0005-0000-0000-0000706E0000}"/>
    <cellStyle name="20% - Accent6 5 2 10" xfId="28289" xr:uid="{00000000-0005-0000-0000-0000716E0000}"/>
    <cellStyle name="20% - Accent6 5 2 11" xfId="28290" xr:uid="{00000000-0005-0000-0000-0000726E0000}"/>
    <cellStyle name="20% - Accent6 5 2 12" xfId="28291" xr:uid="{00000000-0005-0000-0000-0000736E0000}"/>
    <cellStyle name="20% - Accent6 5 2 13" xfId="28292" xr:uid="{00000000-0005-0000-0000-0000746E0000}"/>
    <cellStyle name="20% - Accent6 5 2 14" xfId="28293" xr:uid="{00000000-0005-0000-0000-0000756E0000}"/>
    <cellStyle name="20% - Accent6 5 2 15" xfId="28294" xr:uid="{00000000-0005-0000-0000-0000766E0000}"/>
    <cellStyle name="20% - Accent6 5 2 16" xfId="28295" xr:uid="{00000000-0005-0000-0000-0000776E0000}"/>
    <cellStyle name="20% - Accent6 5 2 2" xfId="28296" xr:uid="{00000000-0005-0000-0000-0000786E0000}"/>
    <cellStyle name="20% - Accent6 5 2 2 10" xfId="28297" xr:uid="{00000000-0005-0000-0000-0000796E0000}"/>
    <cellStyle name="20% - Accent6 5 2 2 11" xfId="28298" xr:uid="{00000000-0005-0000-0000-00007A6E0000}"/>
    <cellStyle name="20% - Accent6 5 2 2 12" xfId="28299" xr:uid="{00000000-0005-0000-0000-00007B6E0000}"/>
    <cellStyle name="20% - Accent6 5 2 2 13" xfId="28300" xr:uid="{00000000-0005-0000-0000-00007C6E0000}"/>
    <cellStyle name="20% - Accent6 5 2 2 14" xfId="28301" xr:uid="{00000000-0005-0000-0000-00007D6E0000}"/>
    <cellStyle name="20% - Accent6 5 2 2 15" xfId="28302" xr:uid="{00000000-0005-0000-0000-00007E6E0000}"/>
    <cellStyle name="20% - Accent6 5 2 2 2" xfId="28303" xr:uid="{00000000-0005-0000-0000-00007F6E0000}"/>
    <cellStyle name="20% - Accent6 5 2 2 3" xfId="28304" xr:uid="{00000000-0005-0000-0000-0000806E0000}"/>
    <cellStyle name="20% - Accent6 5 2 2 4" xfId="28305" xr:uid="{00000000-0005-0000-0000-0000816E0000}"/>
    <cellStyle name="20% - Accent6 5 2 2 5" xfId="28306" xr:uid="{00000000-0005-0000-0000-0000826E0000}"/>
    <cellStyle name="20% - Accent6 5 2 2 6" xfId="28307" xr:uid="{00000000-0005-0000-0000-0000836E0000}"/>
    <cellStyle name="20% - Accent6 5 2 2 7" xfId="28308" xr:uid="{00000000-0005-0000-0000-0000846E0000}"/>
    <cellStyle name="20% - Accent6 5 2 2 8" xfId="28309" xr:uid="{00000000-0005-0000-0000-0000856E0000}"/>
    <cellStyle name="20% - Accent6 5 2 2 9" xfId="28310" xr:uid="{00000000-0005-0000-0000-0000866E0000}"/>
    <cellStyle name="20% - Accent6 5 2 3" xfId="28311" xr:uid="{00000000-0005-0000-0000-0000876E0000}"/>
    <cellStyle name="20% - Accent6 5 2 4" xfId="28312" xr:uid="{00000000-0005-0000-0000-0000886E0000}"/>
    <cellStyle name="20% - Accent6 5 2 5" xfId="28313" xr:uid="{00000000-0005-0000-0000-0000896E0000}"/>
    <cellStyle name="20% - Accent6 5 2 6" xfId="28314" xr:uid="{00000000-0005-0000-0000-00008A6E0000}"/>
    <cellStyle name="20% - Accent6 5 2 7" xfId="28315" xr:uid="{00000000-0005-0000-0000-00008B6E0000}"/>
    <cellStyle name="20% - Accent6 5 2 8" xfId="28316" xr:uid="{00000000-0005-0000-0000-00008C6E0000}"/>
    <cellStyle name="20% - Accent6 5 2 9" xfId="28317" xr:uid="{00000000-0005-0000-0000-00008D6E0000}"/>
    <cellStyle name="20% - Accent6 5 3" xfId="28318" xr:uid="{00000000-0005-0000-0000-00008E6E0000}"/>
    <cellStyle name="20% - Accent6 5 3 10" xfId="28319" xr:uid="{00000000-0005-0000-0000-00008F6E0000}"/>
    <cellStyle name="20% - Accent6 5 3 11" xfId="28320" xr:uid="{00000000-0005-0000-0000-0000906E0000}"/>
    <cellStyle name="20% - Accent6 5 3 12" xfId="28321" xr:uid="{00000000-0005-0000-0000-0000916E0000}"/>
    <cellStyle name="20% - Accent6 5 3 13" xfId="28322" xr:uid="{00000000-0005-0000-0000-0000926E0000}"/>
    <cellStyle name="20% - Accent6 5 3 14" xfId="28323" xr:uid="{00000000-0005-0000-0000-0000936E0000}"/>
    <cellStyle name="20% - Accent6 5 3 15" xfId="28324" xr:uid="{00000000-0005-0000-0000-0000946E0000}"/>
    <cellStyle name="20% - Accent6 5 3 2" xfId="28325" xr:uid="{00000000-0005-0000-0000-0000956E0000}"/>
    <cellStyle name="20% - Accent6 5 3 3" xfId="28326" xr:uid="{00000000-0005-0000-0000-0000966E0000}"/>
    <cellStyle name="20% - Accent6 5 3 4" xfId="28327" xr:uid="{00000000-0005-0000-0000-0000976E0000}"/>
    <cellStyle name="20% - Accent6 5 3 5" xfId="28328" xr:uid="{00000000-0005-0000-0000-0000986E0000}"/>
    <cellStyle name="20% - Accent6 5 3 6" xfId="28329" xr:uid="{00000000-0005-0000-0000-0000996E0000}"/>
    <cellStyle name="20% - Accent6 5 3 7" xfId="28330" xr:uid="{00000000-0005-0000-0000-00009A6E0000}"/>
    <cellStyle name="20% - Accent6 5 3 8" xfId="28331" xr:uid="{00000000-0005-0000-0000-00009B6E0000}"/>
    <cellStyle name="20% - Accent6 5 3 9" xfId="28332" xr:uid="{00000000-0005-0000-0000-00009C6E0000}"/>
    <cellStyle name="20% - Accent6 6" xfId="28333" xr:uid="{00000000-0005-0000-0000-00009D6E0000}"/>
    <cellStyle name="20% - Accent6 6 2" xfId="28334" xr:uid="{00000000-0005-0000-0000-00009E6E0000}"/>
    <cellStyle name="20% - Accent6 6 2 10" xfId="28335" xr:uid="{00000000-0005-0000-0000-00009F6E0000}"/>
    <cellStyle name="20% - Accent6 6 2 11" xfId="28336" xr:uid="{00000000-0005-0000-0000-0000A06E0000}"/>
    <cellStyle name="20% - Accent6 6 2 12" xfId="28337" xr:uid="{00000000-0005-0000-0000-0000A16E0000}"/>
    <cellStyle name="20% - Accent6 6 2 13" xfId="28338" xr:uid="{00000000-0005-0000-0000-0000A26E0000}"/>
    <cellStyle name="20% - Accent6 6 2 14" xfId="28339" xr:uid="{00000000-0005-0000-0000-0000A36E0000}"/>
    <cellStyle name="20% - Accent6 6 2 15" xfId="28340" xr:uid="{00000000-0005-0000-0000-0000A46E0000}"/>
    <cellStyle name="20% - Accent6 6 2 16" xfId="28341" xr:uid="{00000000-0005-0000-0000-0000A56E0000}"/>
    <cellStyle name="20% - Accent6 6 2 2" xfId="28342" xr:uid="{00000000-0005-0000-0000-0000A66E0000}"/>
    <cellStyle name="20% - Accent6 6 2 2 10" xfId="28343" xr:uid="{00000000-0005-0000-0000-0000A76E0000}"/>
    <cellStyle name="20% - Accent6 6 2 2 11" xfId="28344" xr:uid="{00000000-0005-0000-0000-0000A86E0000}"/>
    <cellStyle name="20% - Accent6 6 2 2 12" xfId="28345" xr:uid="{00000000-0005-0000-0000-0000A96E0000}"/>
    <cellStyle name="20% - Accent6 6 2 2 13" xfId="28346" xr:uid="{00000000-0005-0000-0000-0000AA6E0000}"/>
    <cellStyle name="20% - Accent6 6 2 2 14" xfId="28347" xr:uid="{00000000-0005-0000-0000-0000AB6E0000}"/>
    <cellStyle name="20% - Accent6 6 2 2 15" xfId="28348" xr:uid="{00000000-0005-0000-0000-0000AC6E0000}"/>
    <cellStyle name="20% - Accent6 6 2 2 2" xfId="28349" xr:uid="{00000000-0005-0000-0000-0000AD6E0000}"/>
    <cellStyle name="20% - Accent6 6 2 2 3" xfId="28350" xr:uid="{00000000-0005-0000-0000-0000AE6E0000}"/>
    <cellStyle name="20% - Accent6 6 2 2 4" xfId="28351" xr:uid="{00000000-0005-0000-0000-0000AF6E0000}"/>
    <cellStyle name="20% - Accent6 6 2 2 5" xfId="28352" xr:uid="{00000000-0005-0000-0000-0000B06E0000}"/>
    <cellStyle name="20% - Accent6 6 2 2 6" xfId="28353" xr:uid="{00000000-0005-0000-0000-0000B16E0000}"/>
    <cellStyle name="20% - Accent6 6 2 2 7" xfId="28354" xr:uid="{00000000-0005-0000-0000-0000B26E0000}"/>
    <cellStyle name="20% - Accent6 6 2 2 8" xfId="28355" xr:uid="{00000000-0005-0000-0000-0000B36E0000}"/>
    <cellStyle name="20% - Accent6 6 2 2 9" xfId="28356" xr:uid="{00000000-0005-0000-0000-0000B46E0000}"/>
    <cellStyle name="20% - Accent6 6 2 3" xfId="28357" xr:uid="{00000000-0005-0000-0000-0000B56E0000}"/>
    <cellStyle name="20% - Accent6 6 2 4" xfId="28358" xr:uid="{00000000-0005-0000-0000-0000B66E0000}"/>
    <cellStyle name="20% - Accent6 6 2 5" xfId="28359" xr:uid="{00000000-0005-0000-0000-0000B76E0000}"/>
    <cellStyle name="20% - Accent6 6 2 6" xfId="28360" xr:uid="{00000000-0005-0000-0000-0000B86E0000}"/>
    <cellStyle name="20% - Accent6 6 2 7" xfId="28361" xr:uid="{00000000-0005-0000-0000-0000B96E0000}"/>
    <cellStyle name="20% - Accent6 6 2 8" xfId="28362" xr:uid="{00000000-0005-0000-0000-0000BA6E0000}"/>
    <cellStyle name="20% - Accent6 6 2 9" xfId="28363" xr:uid="{00000000-0005-0000-0000-0000BB6E0000}"/>
    <cellStyle name="20% - Accent6 6 3" xfId="28364" xr:uid="{00000000-0005-0000-0000-0000BC6E0000}"/>
    <cellStyle name="20% - Accent6 6 3 10" xfId="28365" xr:uid="{00000000-0005-0000-0000-0000BD6E0000}"/>
    <cellStyle name="20% - Accent6 6 3 11" xfId="28366" xr:uid="{00000000-0005-0000-0000-0000BE6E0000}"/>
    <cellStyle name="20% - Accent6 6 3 12" xfId="28367" xr:uid="{00000000-0005-0000-0000-0000BF6E0000}"/>
    <cellStyle name="20% - Accent6 6 3 13" xfId="28368" xr:uid="{00000000-0005-0000-0000-0000C06E0000}"/>
    <cellStyle name="20% - Accent6 6 3 14" xfId="28369" xr:uid="{00000000-0005-0000-0000-0000C16E0000}"/>
    <cellStyle name="20% - Accent6 6 3 15" xfId="28370" xr:uid="{00000000-0005-0000-0000-0000C26E0000}"/>
    <cellStyle name="20% - Accent6 6 3 2" xfId="28371" xr:uid="{00000000-0005-0000-0000-0000C36E0000}"/>
    <cellStyle name="20% - Accent6 6 3 3" xfId="28372" xr:uid="{00000000-0005-0000-0000-0000C46E0000}"/>
    <cellStyle name="20% - Accent6 6 3 4" xfId="28373" xr:uid="{00000000-0005-0000-0000-0000C56E0000}"/>
    <cellStyle name="20% - Accent6 6 3 5" xfId="28374" xr:uid="{00000000-0005-0000-0000-0000C66E0000}"/>
    <cellStyle name="20% - Accent6 6 3 6" xfId="28375" xr:uid="{00000000-0005-0000-0000-0000C76E0000}"/>
    <cellStyle name="20% - Accent6 6 3 7" xfId="28376" xr:uid="{00000000-0005-0000-0000-0000C86E0000}"/>
    <cellStyle name="20% - Accent6 6 3 8" xfId="28377" xr:uid="{00000000-0005-0000-0000-0000C96E0000}"/>
    <cellStyle name="20% - Accent6 6 3 9" xfId="28378" xr:uid="{00000000-0005-0000-0000-0000CA6E0000}"/>
    <cellStyle name="20% - Accent6 7" xfId="28379" xr:uid="{00000000-0005-0000-0000-0000CB6E0000}"/>
    <cellStyle name="20% - Accent6 8" xfId="28380" xr:uid="{00000000-0005-0000-0000-0000CC6E0000}"/>
    <cellStyle name="20% - Accent6 9" xfId="28381" xr:uid="{00000000-0005-0000-0000-0000CD6E0000}"/>
    <cellStyle name="40% - Accent1 10" xfId="28382" xr:uid="{00000000-0005-0000-0000-0000CE6E0000}"/>
    <cellStyle name="40% - Accent1 11" xfId="28383" xr:uid="{00000000-0005-0000-0000-0000CF6E0000}"/>
    <cellStyle name="40% - Accent1 12" xfId="28384" xr:uid="{00000000-0005-0000-0000-0000D06E0000}"/>
    <cellStyle name="40% - Accent1 13" xfId="28385" xr:uid="{00000000-0005-0000-0000-0000D16E0000}"/>
    <cellStyle name="40% - Accent1 14" xfId="28386" xr:uid="{00000000-0005-0000-0000-0000D26E0000}"/>
    <cellStyle name="40% - Accent1 15" xfId="28387" xr:uid="{00000000-0005-0000-0000-0000D36E0000}"/>
    <cellStyle name="40% - Accent1 16" xfId="28388" xr:uid="{00000000-0005-0000-0000-0000D46E0000}"/>
    <cellStyle name="40% - Accent1 17" xfId="28389" xr:uid="{00000000-0005-0000-0000-0000D56E0000}"/>
    <cellStyle name="40% - Accent1 18" xfId="28390" xr:uid="{00000000-0005-0000-0000-0000D66E0000}"/>
    <cellStyle name="40% - Accent1 19" xfId="28391" xr:uid="{00000000-0005-0000-0000-0000D76E0000}"/>
    <cellStyle name="40% - Accent1 2" xfId="28392" xr:uid="{00000000-0005-0000-0000-0000D86E0000}"/>
    <cellStyle name="40% - Accent1 2 10" xfId="28393" xr:uid="{00000000-0005-0000-0000-0000D96E0000}"/>
    <cellStyle name="40% - Accent1 2 11" xfId="28394" xr:uid="{00000000-0005-0000-0000-0000DA6E0000}"/>
    <cellStyle name="40% - Accent1 2 12" xfId="28395" xr:uid="{00000000-0005-0000-0000-0000DB6E0000}"/>
    <cellStyle name="40% - Accent1 2 13" xfId="28396" xr:uid="{00000000-0005-0000-0000-0000DC6E0000}"/>
    <cellStyle name="40% - Accent1 2 14" xfId="28397" xr:uid="{00000000-0005-0000-0000-0000DD6E0000}"/>
    <cellStyle name="40% - Accent1 2 15" xfId="28398" xr:uid="{00000000-0005-0000-0000-0000DE6E0000}"/>
    <cellStyle name="40% - Accent1 2 16" xfId="28399" xr:uid="{00000000-0005-0000-0000-0000DF6E0000}"/>
    <cellStyle name="40% - Accent1 2 16 10" xfId="28400" xr:uid="{00000000-0005-0000-0000-0000E06E0000}"/>
    <cellStyle name="40% - Accent1 2 16 11" xfId="28401" xr:uid="{00000000-0005-0000-0000-0000E16E0000}"/>
    <cellStyle name="40% - Accent1 2 16 12" xfId="28402" xr:uid="{00000000-0005-0000-0000-0000E26E0000}"/>
    <cellStyle name="40% - Accent1 2 16 13" xfId="28403" xr:uid="{00000000-0005-0000-0000-0000E36E0000}"/>
    <cellStyle name="40% - Accent1 2 16 14" xfId="28404" xr:uid="{00000000-0005-0000-0000-0000E46E0000}"/>
    <cellStyle name="40% - Accent1 2 16 15" xfId="28405" xr:uid="{00000000-0005-0000-0000-0000E56E0000}"/>
    <cellStyle name="40% - Accent1 2 16 16" xfId="28406" xr:uid="{00000000-0005-0000-0000-0000E66E0000}"/>
    <cellStyle name="40% - Accent1 2 16 2" xfId="28407" xr:uid="{00000000-0005-0000-0000-0000E76E0000}"/>
    <cellStyle name="40% - Accent1 2 16 2 10" xfId="28408" xr:uid="{00000000-0005-0000-0000-0000E86E0000}"/>
    <cellStyle name="40% - Accent1 2 16 2 11" xfId="28409" xr:uid="{00000000-0005-0000-0000-0000E96E0000}"/>
    <cellStyle name="40% - Accent1 2 16 2 12" xfId="28410" xr:uid="{00000000-0005-0000-0000-0000EA6E0000}"/>
    <cellStyle name="40% - Accent1 2 16 2 13" xfId="28411" xr:uid="{00000000-0005-0000-0000-0000EB6E0000}"/>
    <cellStyle name="40% - Accent1 2 16 2 14" xfId="28412" xr:uid="{00000000-0005-0000-0000-0000EC6E0000}"/>
    <cellStyle name="40% - Accent1 2 16 2 15" xfId="28413" xr:uid="{00000000-0005-0000-0000-0000ED6E0000}"/>
    <cellStyle name="40% - Accent1 2 16 2 2" xfId="28414" xr:uid="{00000000-0005-0000-0000-0000EE6E0000}"/>
    <cellStyle name="40% - Accent1 2 16 2 3" xfId="28415" xr:uid="{00000000-0005-0000-0000-0000EF6E0000}"/>
    <cellStyle name="40% - Accent1 2 16 2 4" xfId="28416" xr:uid="{00000000-0005-0000-0000-0000F06E0000}"/>
    <cellStyle name="40% - Accent1 2 16 2 5" xfId="28417" xr:uid="{00000000-0005-0000-0000-0000F16E0000}"/>
    <cellStyle name="40% - Accent1 2 16 2 6" xfId="28418" xr:uid="{00000000-0005-0000-0000-0000F26E0000}"/>
    <cellStyle name="40% - Accent1 2 16 2 7" xfId="28419" xr:uid="{00000000-0005-0000-0000-0000F36E0000}"/>
    <cellStyle name="40% - Accent1 2 16 2 8" xfId="28420" xr:uid="{00000000-0005-0000-0000-0000F46E0000}"/>
    <cellStyle name="40% - Accent1 2 16 2 9" xfId="28421" xr:uid="{00000000-0005-0000-0000-0000F56E0000}"/>
    <cellStyle name="40% - Accent1 2 16 3" xfId="28422" xr:uid="{00000000-0005-0000-0000-0000F66E0000}"/>
    <cellStyle name="40% - Accent1 2 16 4" xfId="28423" xr:uid="{00000000-0005-0000-0000-0000F76E0000}"/>
    <cellStyle name="40% - Accent1 2 16 5" xfId="28424" xr:uid="{00000000-0005-0000-0000-0000F86E0000}"/>
    <cellStyle name="40% - Accent1 2 16 6" xfId="28425" xr:uid="{00000000-0005-0000-0000-0000F96E0000}"/>
    <cellStyle name="40% - Accent1 2 16 7" xfId="28426" xr:uid="{00000000-0005-0000-0000-0000FA6E0000}"/>
    <cellStyle name="40% - Accent1 2 16 8" xfId="28427" xr:uid="{00000000-0005-0000-0000-0000FB6E0000}"/>
    <cellStyle name="40% - Accent1 2 16 9" xfId="28428" xr:uid="{00000000-0005-0000-0000-0000FC6E0000}"/>
    <cellStyle name="40% - Accent1 2 17" xfId="28429" xr:uid="{00000000-0005-0000-0000-0000FD6E0000}"/>
    <cellStyle name="40% - Accent1 2 17 10" xfId="28430" xr:uid="{00000000-0005-0000-0000-0000FE6E0000}"/>
    <cellStyle name="40% - Accent1 2 17 11" xfId="28431" xr:uid="{00000000-0005-0000-0000-0000FF6E0000}"/>
    <cellStyle name="40% - Accent1 2 17 12" xfId="28432" xr:uid="{00000000-0005-0000-0000-0000006F0000}"/>
    <cellStyle name="40% - Accent1 2 17 13" xfId="28433" xr:uid="{00000000-0005-0000-0000-0000016F0000}"/>
    <cellStyle name="40% - Accent1 2 17 14" xfId="28434" xr:uid="{00000000-0005-0000-0000-0000026F0000}"/>
    <cellStyle name="40% - Accent1 2 17 15" xfId="28435" xr:uid="{00000000-0005-0000-0000-0000036F0000}"/>
    <cellStyle name="40% - Accent1 2 17 2" xfId="28436" xr:uid="{00000000-0005-0000-0000-0000046F0000}"/>
    <cellStyle name="40% - Accent1 2 17 3" xfId="28437" xr:uid="{00000000-0005-0000-0000-0000056F0000}"/>
    <cellStyle name="40% - Accent1 2 17 4" xfId="28438" xr:uid="{00000000-0005-0000-0000-0000066F0000}"/>
    <cellStyle name="40% - Accent1 2 17 5" xfId="28439" xr:uid="{00000000-0005-0000-0000-0000076F0000}"/>
    <cellStyle name="40% - Accent1 2 17 6" xfId="28440" xr:uid="{00000000-0005-0000-0000-0000086F0000}"/>
    <cellStyle name="40% - Accent1 2 17 7" xfId="28441" xr:uid="{00000000-0005-0000-0000-0000096F0000}"/>
    <cellStyle name="40% - Accent1 2 17 8" xfId="28442" xr:uid="{00000000-0005-0000-0000-00000A6F0000}"/>
    <cellStyle name="40% - Accent1 2 17 9" xfId="28443" xr:uid="{00000000-0005-0000-0000-00000B6F0000}"/>
    <cellStyle name="40% - Accent1 2 2" xfId="28444" xr:uid="{00000000-0005-0000-0000-00000C6F0000}"/>
    <cellStyle name="40% - Accent1 2 2 2" xfId="28445" xr:uid="{00000000-0005-0000-0000-00000D6F0000}"/>
    <cellStyle name="40% - Accent1 2 2 2 10" xfId="28446" xr:uid="{00000000-0005-0000-0000-00000E6F0000}"/>
    <cellStyle name="40% - Accent1 2 2 2 11" xfId="28447" xr:uid="{00000000-0005-0000-0000-00000F6F0000}"/>
    <cellStyle name="40% - Accent1 2 2 2 12" xfId="28448" xr:uid="{00000000-0005-0000-0000-0000106F0000}"/>
    <cellStyle name="40% - Accent1 2 2 2 13" xfId="28449" xr:uid="{00000000-0005-0000-0000-0000116F0000}"/>
    <cellStyle name="40% - Accent1 2 2 2 14" xfId="28450" xr:uid="{00000000-0005-0000-0000-0000126F0000}"/>
    <cellStyle name="40% - Accent1 2 2 2 15" xfId="28451" xr:uid="{00000000-0005-0000-0000-0000136F0000}"/>
    <cellStyle name="40% - Accent1 2 2 2 2" xfId="28452" xr:uid="{00000000-0005-0000-0000-0000146F0000}"/>
    <cellStyle name="40% - Accent1 2 2 2 3" xfId="28453" xr:uid="{00000000-0005-0000-0000-0000156F0000}"/>
    <cellStyle name="40% - Accent1 2 2 2 4" xfId="28454" xr:uid="{00000000-0005-0000-0000-0000166F0000}"/>
    <cellStyle name="40% - Accent1 2 2 2 5" xfId="28455" xr:uid="{00000000-0005-0000-0000-0000176F0000}"/>
    <cellStyle name="40% - Accent1 2 2 2 6" xfId="28456" xr:uid="{00000000-0005-0000-0000-0000186F0000}"/>
    <cellStyle name="40% - Accent1 2 2 2 7" xfId="28457" xr:uid="{00000000-0005-0000-0000-0000196F0000}"/>
    <cellStyle name="40% - Accent1 2 2 2 8" xfId="28458" xr:uid="{00000000-0005-0000-0000-00001A6F0000}"/>
    <cellStyle name="40% - Accent1 2 2 2 9" xfId="28459" xr:uid="{00000000-0005-0000-0000-00001B6F0000}"/>
    <cellStyle name="40% - Accent1 2 3" xfId="28460" xr:uid="{00000000-0005-0000-0000-00001C6F0000}"/>
    <cellStyle name="40% - Accent1 2 3 2" xfId="28461" xr:uid="{00000000-0005-0000-0000-00001D6F0000}"/>
    <cellStyle name="40% - Accent1 2 3 2 10" xfId="28462" xr:uid="{00000000-0005-0000-0000-00001E6F0000}"/>
    <cellStyle name="40% - Accent1 2 3 2 11" xfId="28463" xr:uid="{00000000-0005-0000-0000-00001F6F0000}"/>
    <cellStyle name="40% - Accent1 2 3 2 12" xfId="28464" xr:uid="{00000000-0005-0000-0000-0000206F0000}"/>
    <cellStyle name="40% - Accent1 2 3 2 13" xfId="28465" xr:uid="{00000000-0005-0000-0000-0000216F0000}"/>
    <cellStyle name="40% - Accent1 2 3 2 14" xfId="28466" xr:uid="{00000000-0005-0000-0000-0000226F0000}"/>
    <cellStyle name="40% - Accent1 2 3 2 15" xfId="28467" xr:uid="{00000000-0005-0000-0000-0000236F0000}"/>
    <cellStyle name="40% - Accent1 2 3 2 2" xfId="28468" xr:uid="{00000000-0005-0000-0000-0000246F0000}"/>
    <cellStyle name="40% - Accent1 2 3 2 3" xfId="28469" xr:uid="{00000000-0005-0000-0000-0000256F0000}"/>
    <cellStyle name="40% - Accent1 2 3 2 4" xfId="28470" xr:uid="{00000000-0005-0000-0000-0000266F0000}"/>
    <cellStyle name="40% - Accent1 2 3 2 5" xfId="28471" xr:uid="{00000000-0005-0000-0000-0000276F0000}"/>
    <cellStyle name="40% - Accent1 2 3 2 6" xfId="28472" xr:uid="{00000000-0005-0000-0000-0000286F0000}"/>
    <cellStyle name="40% - Accent1 2 3 2 7" xfId="28473" xr:uid="{00000000-0005-0000-0000-0000296F0000}"/>
    <cellStyle name="40% - Accent1 2 3 2 8" xfId="28474" xr:uid="{00000000-0005-0000-0000-00002A6F0000}"/>
    <cellStyle name="40% - Accent1 2 3 2 9" xfId="28475" xr:uid="{00000000-0005-0000-0000-00002B6F0000}"/>
    <cellStyle name="40% - Accent1 2 4" xfId="28476" xr:uid="{00000000-0005-0000-0000-00002C6F0000}"/>
    <cellStyle name="40% - Accent1 2 4 2" xfId="28477" xr:uid="{00000000-0005-0000-0000-00002D6F0000}"/>
    <cellStyle name="40% - Accent1 2 5" xfId="28478" xr:uid="{00000000-0005-0000-0000-00002E6F0000}"/>
    <cellStyle name="40% - Accent1 2 6" xfId="28479" xr:uid="{00000000-0005-0000-0000-00002F6F0000}"/>
    <cellStyle name="40% - Accent1 2 7" xfId="28480" xr:uid="{00000000-0005-0000-0000-0000306F0000}"/>
    <cellStyle name="40% - Accent1 2 8" xfId="28481" xr:uid="{00000000-0005-0000-0000-0000316F0000}"/>
    <cellStyle name="40% - Accent1 2 9" xfId="28482" xr:uid="{00000000-0005-0000-0000-0000326F0000}"/>
    <cellStyle name="40% - Accent1 2_Labour" xfId="28483" xr:uid="{00000000-0005-0000-0000-0000336F0000}"/>
    <cellStyle name="40% - Accent1 20" xfId="28484" xr:uid="{00000000-0005-0000-0000-0000346F0000}"/>
    <cellStyle name="40% - Accent1 21" xfId="28485" xr:uid="{00000000-0005-0000-0000-0000356F0000}"/>
    <cellStyle name="40% - Accent1 22" xfId="28486" xr:uid="{00000000-0005-0000-0000-0000366F0000}"/>
    <cellStyle name="40% - Accent1 3" xfId="28487" xr:uid="{00000000-0005-0000-0000-0000376F0000}"/>
    <cellStyle name="40% - Accent1 3 2" xfId="28488" xr:uid="{00000000-0005-0000-0000-0000386F0000}"/>
    <cellStyle name="40% - Accent1 3 2 2" xfId="28489" xr:uid="{00000000-0005-0000-0000-0000396F0000}"/>
    <cellStyle name="40% - Accent1 3 2 3" xfId="28490" xr:uid="{00000000-0005-0000-0000-00003A6F0000}"/>
    <cellStyle name="40% - Accent1 3 2 3 10" xfId="28491" xr:uid="{00000000-0005-0000-0000-00003B6F0000}"/>
    <cellStyle name="40% - Accent1 3 2 3 11" xfId="28492" xr:uid="{00000000-0005-0000-0000-00003C6F0000}"/>
    <cellStyle name="40% - Accent1 3 2 3 12" xfId="28493" xr:uid="{00000000-0005-0000-0000-00003D6F0000}"/>
    <cellStyle name="40% - Accent1 3 2 3 13" xfId="28494" xr:uid="{00000000-0005-0000-0000-00003E6F0000}"/>
    <cellStyle name="40% - Accent1 3 2 3 14" xfId="28495" xr:uid="{00000000-0005-0000-0000-00003F6F0000}"/>
    <cellStyle name="40% - Accent1 3 2 3 15" xfId="28496" xr:uid="{00000000-0005-0000-0000-0000406F0000}"/>
    <cellStyle name="40% - Accent1 3 2 3 2" xfId="28497" xr:uid="{00000000-0005-0000-0000-0000416F0000}"/>
    <cellStyle name="40% - Accent1 3 2 3 3" xfId="28498" xr:uid="{00000000-0005-0000-0000-0000426F0000}"/>
    <cellStyle name="40% - Accent1 3 2 3 4" xfId="28499" xr:uid="{00000000-0005-0000-0000-0000436F0000}"/>
    <cellStyle name="40% - Accent1 3 2 3 5" xfId="28500" xr:uid="{00000000-0005-0000-0000-0000446F0000}"/>
    <cellStyle name="40% - Accent1 3 2 3 6" xfId="28501" xr:uid="{00000000-0005-0000-0000-0000456F0000}"/>
    <cellStyle name="40% - Accent1 3 2 3 7" xfId="28502" xr:uid="{00000000-0005-0000-0000-0000466F0000}"/>
    <cellStyle name="40% - Accent1 3 2 3 8" xfId="28503" xr:uid="{00000000-0005-0000-0000-0000476F0000}"/>
    <cellStyle name="40% - Accent1 3 2 3 9" xfId="28504" xr:uid="{00000000-0005-0000-0000-0000486F0000}"/>
    <cellStyle name="40% - Accent1 3 3" xfId="28505" xr:uid="{00000000-0005-0000-0000-0000496F0000}"/>
    <cellStyle name="40% - Accent1 3 4" xfId="28506" xr:uid="{00000000-0005-0000-0000-00004A6F0000}"/>
    <cellStyle name="40% - Accent1 3_Labour" xfId="28507" xr:uid="{00000000-0005-0000-0000-00004B6F0000}"/>
    <cellStyle name="40% - Accent1 4" xfId="28508" xr:uid="{00000000-0005-0000-0000-00004C6F0000}"/>
    <cellStyle name="40% - Accent1 4 2" xfId="28509" xr:uid="{00000000-0005-0000-0000-00004D6F0000}"/>
    <cellStyle name="40% - Accent1 4 2 10" xfId="28510" xr:uid="{00000000-0005-0000-0000-00004E6F0000}"/>
    <cellStyle name="40% - Accent1 4 2 11" xfId="28511" xr:uid="{00000000-0005-0000-0000-00004F6F0000}"/>
    <cellStyle name="40% - Accent1 4 2 12" xfId="28512" xr:uid="{00000000-0005-0000-0000-0000506F0000}"/>
    <cellStyle name="40% - Accent1 4 2 13" xfId="28513" xr:uid="{00000000-0005-0000-0000-0000516F0000}"/>
    <cellStyle name="40% - Accent1 4 2 14" xfId="28514" xr:uid="{00000000-0005-0000-0000-0000526F0000}"/>
    <cellStyle name="40% - Accent1 4 2 15" xfId="28515" xr:uid="{00000000-0005-0000-0000-0000536F0000}"/>
    <cellStyle name="40% - Accent1 4 2 16" xfId="28516" xr:uid="{00000000-0005-0000-0000-0000546F0000}"/>
    <cellStyle name="40% - Accent1 4 2 2" xfId="28517" xr:uid="{00000000-0005-0000-0000-0000556F0000}"/>
    <cellStyle name="40% - Accent1 4 2 2 10" xfId="28518" xr:uid="{00000000-0005-0000-0000-0000566F0000}"/>
    <cellStyle name="40% - Accent1 4 2 2 11" xfId="28519" xr:uid="{00000000-0005-0000-0000-0000576F0000}"/>
    <cellStyle name="40% - Accent1 4 2 2 12" xfId="28520" xr:uid="{00000000-0005-0000-0000-0000586F0000}"/>
    <cellStyle name="40% - Accent1 4 2 2 13" xfId="28521" xr:uid="{00000000-0005-0000-0000-0000596F0000}"/>
    <cellStyle name="40% - Accent1 4 2 2 14" xfId="28522" xr:uid="{00000000-0005-0000-0000-00005A6F0000}"/>
    <cellStyle name="40% - Accent1 4 2 2 15" xfId="28523" xr:uid="{00000000-0005-0000-0000-00005B6F0000}"/>
    <cellStyle name="40% - Accent1 4 2 2 2" xfId="28524" xr:uid="{00000000-0005-0000-0000-00005C6F0000}"/>
    <cellStyle name="40% - Accent1 4 2 2 3" xfId="28525" xr:uid="{00000000-0005-0000-0000-00005D6F0000}"/>
    <cellStyle name="40% - Accent1 4 2 2 4" xfId="28526" xr:uid="{00000000-0005-0000-0000-00005E6F0000}"/>
    <cellStyle name="40% - Accent1 4 2 2 5" xfId="28527" xr:uid="{00000000-0005-0000-0000-00005F6F0000}"/>
    <cellStyle name="40% - Accent1 4 2 2 6" xfId="28528" xr:uid="{00000000-0005-0000-0000-0000606F0000}"/>
    <cellStyle name="40% - Accent1 4 2 2 7" xfId="28529" xr:uid="{00000000-0005-0000-0000-0000616F0000}"/>
    <cellStyle name="40% - Accent1 4 2 2 8" xfId="28530" xr:uid="{00000000-0005-0000-0000-0000626F0000}"/>
    <cellStyle name="40% - Accent1 4 2 2 9" xfId="28531" xr:uid="{00000000-0005-0000-0000-0000636F0000}"/>
    <cellStyle name="40% - Accent1 4 2 3" xfId="28532" xr:uid="{00000000-0005-0000-0000-0000646F0000}"/>
    <cellStyle name="40% - Accent1 4 2 4" xfId="28533" xr:uid="{00000000-0005-0000-0000-0000656F0000}"/>
    <cellStyle name="40% - Accent1 4 2 5" xfId="28534" xr:uid="{00000000-0005-0000-0000-0000666F0000}"/>
    <cellStyle name="40% - Accent1 4 2 6" xfId="28535" xr:uid="{00000000-0005-0000-0000-0000676F0000}"/>
    <cellStyle name="40% - Accent1 4 2 7" xfId="28536" xr:uid="{00000000-0005-0000-0000-0000686F0000}"/>
    <cellStyle name="40% - Accent1 4 2 8" xfId="28537" xr:uid="{00000000-0005-0000-0000-0000696F0000}"/>
    <cellStyle name="40% - Accent1 4 2 9" xfId="28538" xr:uid="{00000000-0005-0000-0000-00006A6F0000}"/>
    <cellStyle name="40% - Accent1 4 3" xfId="28539" xr:uid="{00000000-0005-0000-0000-00006B6F0000}"/>
    <cellStyle name="40% - Accent1 4 4" xfId="28540" xr:uid="{00000000-0005-0000-0000-00006C6F0000}"/>
    <cellStyle name="40% - Accent1 4 5" xfId="28541" xr:uid="{00000000-0005-0000-0000-00006D6F0000}"/>
    <cellStyle name="40% - Accent1 4_Labour" xfId="28542" xr:uid="{00000000-0005-0000-0000-00006E6F0000}"/>
    <cellStyle name="40% - Accent1 5" xfId="28543" xr:uid="{00000000-0005-0000-0000-00006F6F0000}"/>
    <cellStyle name="40% - Accent1 5 2" xfId="28544" xr:uid="{00000000-0005-0000-0000-0000706F0000}"/>
    <cellStyle name="40% - Accent1 5 2 10" xfId="28545" xr:uid="{00000000-0005-0000-0000-0000716F0000}"/>
    <cellStyle name="40% - Accent1 5 2 11" xfId="28546" xr:uid="{00000000-0005-0000-0000-0000726F0000}"/>
    <cellStyle name="40% - Accent1 5 2 12" xfId="28547" xr:uid="{00000000-0005-0000-0000-0000736F0000}"/>
    <cellStyle name="40% - Accent1 5 2 13" xfId="28548" xr:uid="{00000000-0005-0000-0000-0000746F0000}"/>
    <cellStyle name="40% - Accent1 5 2 14" xfId="28549" xr:uid="{00000000-0005-0000-0000-0000756F0000}"/>
    <cellStyle name="40% - Accent1 5 2 15" xfId="28550" xr:uid="{00000000-0005-0000-0000-0000766F0000}"/>
    <cellStyle name="40% - Accent1 5 2 16" xfId="28551" xr:uid="{00000000-0005-0000-0000-0000776F0000}"/>
    <cellStyle name="40% - Accent1 5 2 2" xfId="28552" xr:uid="{00000000-0005-0000-0000-0000786F0000}"/>
    <cellStyle name="40% - Accent1 5 2 2 10" xfId="28553" xr:uid="{00000000-0005-0000-0000-0000796F0000}"/>
    <cellStyle name="40% - Accent1 5 2 2 11" xfId="28554" xr:uid="{00000000-0005-0000-0000-00007A6F0000}"/>
    <cellStyle name="40% - Accent1 5 2 2 12" xfId="28555" xr:uid="{00000000-0005-0000-0000-00007B6F0000}"/>
    <cellStyle name="40% - Accent1 5 2 2 13" xfId="28556" xr:uid="{00000000-0005-0000-0000-00007C6F0000}"/>
    <cellStyle name="40% - Accent1 5 2 2 14" xfId="28557" xr:uid="{00000000-0005-0000-0000-00007D6F0000}"/>
    <cellStyle name="40% - Accent1 5 2 2 15" xfId="28558" xr:uid="{00000000-0005-0000-0000-00007E6F0000}"/>
    <cellStyle name="40% - Accent1 5 2 2 2" xfId="28559" xr:uid="{00000000-0005-0000-0000-00007F6F0000}"/>
    <cellStyle name="40% - Accent1 5 2 2 3" xfId="28560" xr:uid="{00000000-0005-0000-0000-0000806F0000}"/>
    <cellStyle name="40% - Accent1 5 2 2 4" xfId="28561" xr:uid="{00000000-0005-0000-0000-0000816F0000}"/>
    <cellStyle name="40% - Accent1 5 2 2 5" xfId="28562" xr:uid="{00000000-0005-0000-0000-0000826F0000}"/>
    <cellStyle name="40% - Accent1 5 2 2 6" xfId="28563" xr:uid="{00000000-0005-0000-0000-0000836F0000}"/>
    <cellStyle name="40% - Accent1 5 2 2 7" xfId="28564" xr:uid="{00000000-0005-0000-0000-0000846F0000}"/>
    <cellStyle name="40% - Accent1 5 2 2 8" xfId="28565" xr:uid="{00000000-0005-0000-0000-0000856F0000}"/>
    <cellStyle name="40% - Accent1 5 2 2 9" xfId="28566" xr:uid="{00000000-0005-0000-0000-0000866F0000}"/>
    <cellStyle name="40% - Accent1 5 2 3" xfId="28567" xr:uid="{00000000-0005-0000-0000-0000876F0000}"/>
    <cellStyle name="40% - Accent1 5 2 4" xfId="28568" xr:uid="{00000000-0005-0000-0000-0000886F0000}"/>
    <cellStyle name="40% - Accent1 5 2 5" xfId="28569" xr:uid="{00000000-0005-0000-0000-0000896F0000}"/>
    <cellStyle name="40% - Accent1 5 2 6" xfId="28570" xr:uid="{00000000-0005-0000-0000-00008A6F0000}"/>
    <cellStyle name="40% - Accent1 5 2 7" xfId="28571" xr:uid="{00000000-0005-0000-0000-00008B6F0000}"/>
    <cellStyle name="40% - Accent1 5 2 8" xfId="28572" xr:uid="{00000000-0005-0000-0000-00008C6F0000}"/>
    <cellStyle name="40% - Accent1 5 2 9" xfId="28573" xr:uid="{00000000-0005-0000-0000-00008D6F0000}"/>
    <cellStyle name="40% - Accent1 5 3" xfId="28574" xr:uid="{00000000-0005-0000-0000-00008E6F0000}"/>
    <cellStyle name="40% - Accent1 5 3 10" xfId="28575" xr:uid="{00000000-0005-0000-0000-00008F6F0000}"/>
    <cellStyle name="40% - Accent1 5 3 11" xfId="28576" xr:uid="{00000000-0005-0000-0000-0000906F0000}"/>
    <cellStyle name="40% - Accent1 5 3 12" xfId="28577" xr:uid="{00000000-0005-0000-0000-0000916F0000}"/>
    <cellStyle name="40% - Accent1 5 3 13" xfId="28578" xr:uid="{00000000-0005-0000-0000-0000926F0000}"/>
    <cellStyle name="40% - Accent1 5 3 14" xfId="28579" xr:uid="{00000000-0005-0000-0000-0000936F0000}"/>
    <cellStyle name="40% - Accent1 5 3 15" xfId="28580" xr:uid="{00000000-0005-0000-0000-0000946F0000}"/>
    <cellStyle name="40% - Accent1 5 3 2" xfId="28581" xr:uid="{00000000-0005-0000-0000-0000956F0000}"/>
    <cellStyle name="40% - Accent1 5 3 3" xfId="28582" xr:uid="{00000000-0005-0000-0000-0000966F0000}"/>
    <cellStyle name="40% - Accent1 5 3 4" xfId="28583" xr:uid="{00000000-0005-0000-0000-0000976F0000}"/>
    <cellStyle name="40% - Accent1 5 3 5" xfId="28584" xr:uid="{00000000-0005-0000-0000-0000986F0000}"/>
    <cellStyle name="40% - Accent1 5 3 6" xfId="28585" xr:uid="{00000000-0005-0000-0000-0000996F0000}"/>
    <cellStyle name="40% - Accent1 5 3 7" xfId="28586" xr:uid="{00000000-0005-0000-0000-00009A6F0000}"/>
    <cellStyle name="40% - Accent1 5 3 8" xfId="28587" xr:uid="{00000000-0005-0000-0000-00009B6F0000}"/>
    <cellStyle name="40% - Accent1 5 3 9" xfId="28588" xr:uid="{00000000-0005-0000-0000-00009C6F0000}"/>
    <cellStyle name="40% - Accent1 6" xfId="28589" xr:uid="{00000000-0005-0000-0000-00009D6F0000}"/>
    <cellStyle name="40% - Accent1 6 2" xfId="28590" xr:uid="{00000000-0005-0000-0000-00009E6F0000}"/>
    <cellStyle name="40% - Accent1 6 2 10" xfId="28591" xr:uid="{00000000-0005-0000-0000-00009F6F0000}"/>
    <cellStyle name="40% - Accent1 6 2 11" xfId="28592" xr:uid="{00000000-0005-0000-0000-0000A06F0000}"/>
    <cellStyle name="40% - Accent1 6 2 12" xfId="28593" xr:uid="{00000000-0005-0000-0000-0000A16F0000}"/>
    <cellStyle name="40% - Accent1 6 2 13" xfId="28594" xr:uid="{00000000-0005-0000-0000-0000A26F0000}"/>
    <cellStyle name="40% - Accent1 6 2 14" xfId="28595" xr:uid="{00000000-0005-0000-0000-0000A36F0000}"/>
    <cellStyle name="40% - Accent1 6 2 15" xfId="28596" xr:uid="{00000000-0005-0000-0000-0000A46F0000}"/>
    <cellStyle name="40% - Accent1 6 2 16" xfId="28597" xr:uid="{00000000-0005-0000-0000-0000A56F0000}"/>
    <cellStyle name="40% - Accent1 6 2 2" xfId="28598" xr:uid="{00000000-0005-0000-0000-0000A66F0000}"/>
    <cellStyle name="40% - Accent1 6 2 2 10" xfId="28599" xr:uid="{00000000-0005-0000-0000-0000A76F0000}"/>
    <cellStyle name="40% - Accent1 6 2 2 11" xfId="28600" xr:uid="{00000000-0005-0000-0000-0000A86F0000}"/>
    <cellStyle name="40% - Accent1 6 2 2 12" xfId="28601" xr:uid="{00000000-0005-0000-0000-0000A96F0000}"/>
    <cellStyle name="40% - Accent1 6 2 2 13" xfId="28602" xr:uid="{00000000-0005-0000-0000-0000AA6F0000}"/>
    <cellStyle name="40% - Accent1 6 2 2 14" xfId="28603" xr:uid="{00000000-0005-0000-0000-0000AB6F0000}"/>
    <cellStyle name="40% - Accent1 6 2 2 15" xfId="28604" xr:uid="{00000000-0005-0000-0000-0000AC6F0000}"/>
    <cellStyle name="40% - Accent1 6 2 2 2" xfId="28605" xr:uid="{00000000-0005-0000-0000-0000AD6F0000}"/>
    <cellStyle name="40% - Accent1 6 2 2 3" xfId="28606" xr:uid="{00000000-0005-0000-0000-0000AE6F0000}"/>
    <cellStyle name="40% - Accent1 6 2 2 4" xfId="28607" xr:uid="{00000000-0005-0000-0000-0000AF6F0000}"/>
    <cellStyle name="40% - Accent1 6 2 2 5" xfId="28608" xr:uid="{00000000-0005-0000-0000-0000B06F0000}"/>
    <cellStyle name="40% - Accent1 6 2 2 6" xfId="28609" xr:uid="{00000000-0005-0000-0000-0000B16F0000}"/>
    <cellStyle name="40% - Accent1 6 2 2 7" xfId="28610" xr:uid="{00000000-0005-0000-0000-0000B26F0000}"/>
    <cellStyle name="40% - Accent1 6 2 2 8" xfId="28611" xr:uid="{00000000-0005-0000-0000-0000B36F0000}"/>
    <cellStyle name="40% - Accent1 6 2 2 9" xfId="28612" xr:uid="{00000000-0005-0000-0000-0000B46F0000}"/>
    <cellStyle name="40% - Accent1 6 2 3" xfId="28613" xr:uid="{00000000-0005-0000-0000-0000B56F0000}"/>
    <cellStyle name="40% - Accent1 6 2 4" xfId="28614" xr:uid="{00000000-0005-0000-0000-0000B66F0000}"/>
    <cellStyle name="40% - Accent1 6 2 5" xfId="28615" xr:uid="{00000000-0005-0000-0000-0000B76F0000}"/>
    <cellStyle name="40% - Accent1 6 2 6" xfId="28616" xr:uid="{00000000-0005-0000-0000-0000B86F0000}"/>
    <cellStyle name="40% - Accent1 6 2 7" xfId="28617" xr:uid="{00000000-0005-0000-0000-0000B96F0000}"/>
    <cellStyle name="40% - Accent1 6 2 8" xfId="28618" xr:uid="{00000000-0005-0000-0000-0000BA6F0000}"/>
    <cellStyle name="40% - Accent1 6 2 9" xfId="28619" xr:uid="{00000000-0005-0000-0000-0000BB6F0000}"/>
    <cellStyle name="40% - Accent1 6 3" xfId="28620" xr:uid="{00000000-0005-0000-0000-0000BC6F0000}"/>
    <cellStyle name="40% - Accent1 6 3 10" xfId="28621" xr:uid="{00000000-0005-0000-0000-0000BD6F0000}"/>
    <cellStyle name="40% - Accent1 6 3 11" xfId="28622" xr:uid="{00000000-0005-0000-0000-0000BE6F0000}"/>
    <cellStyle name="40% - Accent1 6 3 12" xfId="28623" xr:uid="{00000000-0005-0000-0000-0000BF6F0000}"/>
    <cellStyle name="40% - Accent1 6 3 13" xfId="28624" xr:uid="{00000000-0005-0000-0000-0000C06F0000}"/>
    <cellStyle name="40% - Accent1 6 3 14" xfId="28625" xr:uid="{00000000-0005-0000-0000-0000C16F0000}"/>
    <cellStyle name="40% - Accent1 6 3 15" xfId="28626" xr:uid="{00000000-0005-0000-0000-0000C26F0000}"/>
    <cellStyle name="40% - Accent1 6 3 2" xfId="28627" xr:uid="{00000000-0005-0000-0000-0000C36F0000}"/>
    <cellStyle name="40% - Accent1 6 3 3" xfId="28628" xr:uid="{00000000-0005-0000-0000-0000C46F0000}"/>
    <cellStyle name="40% - Accent1 6 3 4" xfId="28629" xr:uid="{00000000-0005-0000-0000-0000C56F0000}"/>
    <cellStyle name="40% - Accent1 6 3 5" xfId="28630" xr:uid="{00000000-0005-0000-0000-0000C66F0000}"/>
    <cellStyle name="40% - Accent1 6 3 6" xfId="28631" xr:uid="{00000000-0005-0000-0000-0000C76F0000}"/>
    <cellStyle name="40% - Accent1 6 3 7" xfId="28632" xr:uid="{00000000-0005-0000-0000-0000C86F0000}"/>
    <cellStyle name="40% - Accent1 6 3 8" xfId="28633" xr:uid="{00000000-0005-0000-0000-0000C96F0000}"/>
    <cellStyle name="40% - Accent1 6 3 9" xfId="28634" xr:uid="{00000000-0005-0000-0000-0000CA6F0000}"/>
    <cellStyle name="40% - Accent1 7" xfId="28635" xr:uid="{00000000-0005-0000-0000-0000CB6F0000}"/>
    <cellStyle name="40% - Accent1 8" xfId="28636" xr:uid="{00000000-0005-0000-0000-0000CC6F0000}"/>
    <cellStyle name="40% - Accent1 9" xfId="28637" xr:uid="{00000000-0005-0000-0000-0000CD6F0000}"/>
    <cellStyle name="40% - Accent2 10" xfId="28638" xr:uid="{00000000-0005-0000-0000-0000CE6F0000}"/>
    <cellStyle name="40% - Accent2 11" xfId="28639" xr:uid="{00000000-0005-0000-0000-0000CF6F0000}"/>
    <cellStyle name="40% - Accent2 12" xfId="28640" xr:uid="{00000000-0005-0000-0000-0000D06F0000}"/>
    <cellStyle name="40% - Accent2 13" xfId="28641" xr:uid="{00000000-0005-0000-0000-0000D16F0000}"/>
    <cellStyle name="40% - Accent2 14" xfId="28642" xr:uid="{00000000-0005-0000-0000-0000D26F0000}"/>
    <cellStyle name="40% - Accent2 15" xfId="28643" xr:uid="{00000000-0005-0000-0000-0000D36F0000}"/>
    <cellStyle name="40% - Accent2 16" xfId="28644" xr:uid="{00000000-0005-0000-0000-0000D46F0000}"/>
    <cellStyle name="40% - Accent2 17" xfId="28645" xr:uid="{00000000-0005-0000-0000-0000D56F0000}"/>
    <cellStyle name="40% - Accent2 18" xfId="28646" xr:uid="{00000000-0005-0000-0000-0000D66F0000}"/>
    <cellStyle name="40% - Accent2 19" xfId="28647" xr:uid="{00000000-0005-0000-0000-0000D76F0000}"/>
    <cellStyle name="40% - Accent2 2" xfId="28648" xr:uid="{00000000-0005-0000-0000-0000D86F0000}"/>
    <cellStyle name="40% - Accent2 2 10" xfId="28649" xr:uid="{00000000-0005-0000-0000-0000D96F0000}"/>
    <cellStyle name="40% - Accent2 2 11" xfId="28650" xr:uid="{00000000-0005-0000-0000-0000DA6F0000}"/>
    <cellStyle name="40% - Accent2 2 12" xfId="28651" xr:uid="{00000000-0005-0000-0000-0000DB6F0000}"/>
    <cellStyle name="40% - Accent2 2 13" xfId="28652" xr:uid="{00000000-0005-0000-0000-0000DC6F0000}"/>
    <cellStyle name="40% - Accent2 2 14" xfId="28653" xr:uid="{00000000-0005-0000-0000-0000DD6F0000}"/>
    <cellStyle name="40% - Accent2 2 15" xfId="28654" xr:uid="{00000000-0005-0000-0000-0000DE6F0000}"/>
    <cellStyle name="40% - Accent2 2 16" xfId="28655" xr:uid="{00000000-0005-0000-0000-0000DF6F0000}"/>
    <cellStyle name="40% - Accent2 2 16 10" xfId="28656" xr:uid="{00000000-0005-0000-0000-0000E06F0000}"/>
    <cellStyle name="40% - Accent2 2 16 11" xfId="28657" xr:uid="{00000000-0005-0000-0000-0000E16F0000}"/>
    <cellStyle name="40% - Accent2 2 16 12" xfId="28658" xr:uid="{00000000-0005-0000-0000-0000E26F0000}"/>
    <cellStyle name="40% - Accent2 2 16 13" xfId="28659" xr:uid="{00000000-0005-0000-0000-0000E36F0000}"/>
    <cellStyle name="40% - Accent2 2 16 14" xfId="28660" xr:uid="{00000000-0005-0000-0000-0000E46F0000}"/>
    <cellStyle name="40% - Accent2 2 16 15" xfId="28661" xr:uid="{00000000-0005-0000-0000-0000E56F0000}"/>
    <cellStyle name="40% - Accent2 2 16 16" xfId="28662" xr:uid="{00000000-0005-0000-0000-0000E66F0000}"/>
    <cellStyle name="40% - Accent2 2 16 2" xfId="28663" xr:uid="{00000000-0005-0000-0000-0000E76F0000}"/>
    <cellStyle name="40% - Accent2 2 16 2 10" xfId="28664" xr:uid="{00000000-0005-0000-0000-0000E86F0000}"/>
    <cellStyle name="40% - Accent2 2 16 2 11" xfId="28665" xr:uid="{00000000-0005-0000-0000-0000E96F0000}"/>
    <cellStyle name="40% - Accent2 2 16 2 12" xfId="28666" xr:uid="{00000000-0005-0000-0000-0000EA6F0000}"/>
    <cellStyle name="40% - Accent2 2 16 2 13" xfId="28667" xr:uid="{00000000-0005-0000-0000-0000EB6F0000}"/>
    <cellStyle name="40% - Accent2 2 16 2 14" xfId="28668" xr:uid="{00000000-0005-0000-0000-0000EC6F0000}"/>
    <cellStyle name="40% - Accent2 2 16 2 15" xfId="28669" xr:uid="{00000000-0005-0000-0000-0000ED6F0000}"/>
    <cellStyle name="40% - Accent2 2 16 2 2" xfId="28670" xr:uid="{00000000-0005-0000-0000-0000EE6F0000}"/>
    <cellStyle name="40% - Accent2 2 16 2 3" xfId="28671" xr:uid="{00000000-0005-0000-0000-0000EF6F0000}"/>
    <cellStyle name="40% - Accent2 2 16 2 4" xfId="28672" xr:uid="{00000000-0005-0000-0000-0000F06F0000}"/>
    <cellStyle name="40% - Accent2 2 16 2 5" xfId="28673" xr:uid="{00000000-0005-0000-0000-0000F16F0000}"/>
    <cellStyle name="40% - Accent2 2 16 2 6" xfId="28674" xr:uid="{00000000-0005-0000-0000-0000F26F0000}"/>
    <cellStyle name="40% - Accent2 2 16 2 7" xfId="28675" xr:uid="{00000000-0005-0000-0000-0000F36F0000}"/>
    <cellStyle name="40% - Accent2 2 16 2 8" xfId="28676" xr:uid="{00000000-0005-0000-0000-0000F46F0000}"/>
    <cellStyle name="40% - Accent2 2 16 2 9" xfId="28677" xr:uid="{00000000-0005-0000-0000-0000F56F0000}"/>
    <cellStyle name="40% - Accent2 2 16 3" xfId="28678" xr:uid="{00000000-0005-0000-0000-0000F66F0000}"/>
    <cellStyle name="40% - Accent2 2 16 4" xfId="28679" xr:uid="{00000000-0005-0000-0000-0000F76F0000}"/>
    <cellStyle name="40% - Accent2 2 16 5" xfId="28680" xr:uid="{00000000-0005-0000-0000-0000F86F0000}"/>
    <cellStyle name="40% - Accent2 2 16 6" xfId="28681" xr:uid="{00000000-0005-0000-0000-0000F96F0000}"/>
    <cellStyle name="40% - Accent2 2 16 7" xfId="28682" xr:uid="{00000000-0005-0000-0000-0000FA6F0000}"/>
    <cellStyle name="40% - Accent2 2 16 8" xfId="28683" xr:uid="{00000000-0005-0000-0000-0000FB6F0000}"/>
    <cellStyle name="40% - Accent2 2 16 9" xfId="28684" xr:uid="{00000000-0005-0000-0000-0000FC6F0000}"/>
    <cellStyle name="40% - Accent2 2 17" xfId="28685" xr:uid="{00000000-0005-0000-0000-0000FD6F0000}"/>
    <cellStyle name="40% - Accent2 2 17 10" xfId="28686" xr:uid="{00000000-0005-0000-0000-0000FE6F0000}"/>
    <cellStyle name="40% - Accent2 2 17 11" xfId="28687" xr:uid="{00000000-0005-0000-0000-0000FF6F0000}"/>
    <cellStyle name="40% - Accent2 2 17 12" xfId="28688" xr:uid="{00000000-0005-0000-0000-000000700000}"/>
    <cellStyle name="40% - Accent2 2 17 13" xfId="28689" xr:uid="{00000000-0005-0000-0000-000001700000}"/>
    <cellStyle name="40% - Accent2 2 17 14" xfId="28690" xr:uid="{00000000-0005-0000-0000-000002700000}"/>
    <cellStyle name="40% - Accent2 2 17 15" xfId="28691" xr:uid="{00000000-0005-0000-0000-000003700000}"/>
    <cellStyle name="40% - Accent2 2 17 2" xfId="28692" xr:uid="{00000000-0005-0000-0000-000004700000}"/>
    <cellStyle name="40% - Accent2 2 17 3" xfId="28693" xr:uid="{00000000-0005-0000-0000-000005700000}"/>
    <cellStyle name="40% - Accent2 2 17 4" xfId="28694" xr:uid="{00000000-0005-0000-0000-000006700000}"/>
    <cellStyle name="40% - Accent2 2 17 5" xfId="28695" xr:uid="{00000000-0005-0000-0000-000007700000}"/>
    <cellStyle name="40% - Accent2 2 17 6" xfId="28696" xr:uid="{00000000-0005-0000-0000-000008700000}"/>
    <cellStyle name="40% - Accent2 2 17 7" xfId="28697" xr:uid="{00000000-0005-0000-0000-000009700000}"/>
    <cellStyle name="40% - Accent2 2 17 8" xfId="28698" xr:uid="{00000000-0005-0000-0000-00000A700000}"/>
    <cellStyle name="40% - Accent2 2 17 9" xfId="28699" xr:uid="{00000000-0005-0000-0000-00000B700000}"/>
    <cellStyle name="40% - Accent2 2 2" xfId="28700" xr:uid="{00000000-0005-0000-0000-00000C700000}"/>
    <cellStyle name="40% - Accent2 2 2 2" xfId="28701" xr:uid="{00000000-0005-0000-0000-00000D700000}"/>
    <cellStyle name="40% - Accent2 2 2 2 10" xfId="28702" xr:uid="{00000000-0005-0000-0000-00000E700000}"/>
    <cellStyle name="40% - Accent2 2 2 2 11" xfId="28703" xr:uid="{00000000-0005-0000-0000-00000F700000}"/>
    <cellStyle name="40% - Accent2 2 2 2 12" xfId="28704" xr:uid="{00000000-0005-0000-0000-000010700000}"/>
    <cellStyle name="40% - Accent2 2 2 2 13" xfId="28705" xr:uid="{00000000-0005-0000-0000-000011700000}"/>
    <cellStyle name="40% - Accent2 2 2 2 14" xfId="28706" xr:uid="{00000000-0005-0000-0000-000012700000}"/>
    <cellStyle name="40% - Accent2 2 2 2 15" xfId="28707" xr:uid="{00000000-0005-0000-0000-000013700000}"/>
    <cellStyle name="40% - Accent2 2 2 2 2" xfId="28708" xr:uid="{00000000-0005-0000-0000-000014700000}"/>
    <cellStyle name="40% - Accent2 2 2 2 3" xfId="28709" xr:uid="{00000000-0005-0000-0000-000015700000}"/>
    <cellStyle name="40% - Accent2 2 2 2 4" xfId="28710" xr:uid="{00000000-0005-0000-0000-000016700000}"/>
    <cellStyle name="40% - Accent2 2 2 2 5" xfId="28711" xr:uid="{00000000-0005-0000-0000-000017700000}"/>
    <cellStyle name="40% - Accent2 2 2 2 6" xfId="28712" xr:uid="{00000000-0005-0000-0000-000018700000}"/>
    <cellStyle name="40% - Accent2 2 2 2 7" xfId="28713" xr:uid="{00000000-0005-0000-0000-000019700000}"/>
    <cellStyle name="40% - Accent2 2 2 2 8" xfId="28714" xr:uid="{00000000-0005-0000-0000-00001A700000}"/>
    <cellStyle name="40% - Accent2 2 2 2 9" xfId="28715" xr:uid="{00000000-0005-0000-0000-00001B700000}"/>
    <cellStyle name="40% - Accent2 2 3" xfId="28716" xr:uid="{00000000-0005-0000-0000-00001C700000}"/>
    <cellStyle name="40% - Accent2 2 3 2" xfId="28717" xr:uid="{00000000-0005-0000-0000-00001D700000}"/>
    <cellStyle name="40% - Accent2 2 3 2 10" xfId="28718" xr:uid="{00000000-0005-0000-0000-00001E700000}"/>
    <cellStyle name="40% - Accent2 2 3 2 11" xfId="28719" xr:uid="{00000000-0005-0000-0000-00001F700000}"/>
    <cellStyle name="40% - Accent2 2 3 2 12" xfId="28720" xr:uid="{00000000-0005-0000-0000-000020700000}"/>
    <cellStyle name="40% - Accent2 2 3 2 13" xfId="28721" xr:uid="{00000000-0005-0000-0000-000021700000}"/>
    <cellStyle name="40% - Accent2 2 3 2 14" xfId="28722" xr:uid="{00000000-0005-0000-0000-000022700000}"/>
    <cellStyle name="40% - Accent2 2 3 2 15" xfId="28723" xr:uid="{00000000-0005-0000-0000-000023700000}"/>
    <cellStyle name="40% - Accent2 2 3 2 2" xfId="28724" xr:uid="{00000000-0005-0000-0000-000024700000}"/>
    <cellStyle name="40% - Accent2 2 3 2 3" xfId="28725" xr:uid="{00000000-0005-0000-0000-000025700000}"/>
    <cellStyle name="40% - Accent2 2 3 2 4" xfId="28726" xr:uid="{00000000-0005-0000-0000-000026700000}"/>
    <cellStyle name="40% - Accent2 2 3 2 5" xfId="28727" xr:uid="{00000000-0005-0000-0000-000027700000}"/>
    <cellStyle name="40% - Accent2 2 3 2 6" xfId="28728" xr:uid="{00000000-0005-0000-0000-000028700000}"/>
    <cellStyle name="40% - Accent2 2 3 2 7" xfId="28729" xr:uid="{00000000-0005-0000-0000-000029700000}"/>
    <cellStyle name="40% - Accent2 2 3 2 8" xfId="28730" xr:uid="{00000000-0005-0000-0000-00002A700000}"/>
    <cellStyle name="40% - Accent2 2 3 2 9" xfId="28731" xr:uid="{00000000-0005-0000-0000-00002B700000}"/>
    <cellStyle name="40% - Accent2 2 4" xfId="28732" xr:uid="{00000000-0005-0000-0000-00002C700000}"/>
    <cellStyle name="40% - Accent2 2 4 2" xfId="28733" xr:uid="{00000000-0005-0000-0000-00002D700000}"/>
    <cellStyle name="40% - Accent2 2 5" xfId="28734" xr:uid="{00000000-0005-0000-0000-00002E700000}"/>
    <cellStyle name="40% - Accent2 2 6" xfId="28735" xr:uid="{00000000-0005-0000-0000-00002F700000}"/>
    <cellStyle name="40% - Accent2 2 7" xfId="28736" xr:uid="{00000000-0005-0000-0000-000030700000}"/>
    <cellStyle name="40% - Accent2 2 8" xfId="28737" xr:uid="{00000000-0005-0000-0000-000031700000}"/>
    <cellStyle name="40% - Accent2 2 9" xfId="28738" xr:uid="{00000000-0005-0000-0000-000032700000}"/>
    <cellStyle name="40% - Accent2 2_Labour" xfId="28739" xr:uid="{00000000-0005-0000-0000-000033700000}"/>
    <cellStyle name="40% - Accent2 20" xfId="28740" xr:uid="{00000000-0005-0000-0000-000034700000}"/>
    <cellStyle name="40% - Accent2 21" xfId="28741" xr:uid="{00000000-0005-0000-0000-000035700000}"/>
    <cellStyle name="40% - Accent2 22" xfId="28742" xr:uid="{00000000-0005-0000-0000-000036700000}"/>
    <cellStyle name="40% - Accent2 3" xfId="28743" xr:uid="{00000000-0005-0000-0000-000037700000}"/>
    <cellStyle name="40% - Accent2 3 2" xfId="28744" xr:uid="{00000000-0005-0000-0000-000038700000}"/>
    <cellStyle name="40% - Accent2 3 2 2" xfId="28745" xr:uid="{00000000-0005-0000-0000-000039700000}"/>
    <cellStyle name="40% - Accent2 3 2 3" xfId="28746" xr:uid="{00000000-0005-0000-0000-00003A700000}"/>
    <cellStyle name="40% - Accent2 3 2 3 10" xfId="28747" xr:uid="{00000000-0005-0000-0000-00003B700000}"/>
    <cellStyle name="40% - Accent2 3 2 3 11" xfId="28748" xr:uid="{00000000-0005-0000-0000-00003C700000}"/>
    <cellStyle name="40% - Accent2 3 2 3 12" xfId="28749" xr:uid="{00000000-0005-0000-0000-00003D700000}"/>
    <cellStyle name="40% - Accent2 3 2 3 13" xfId="28750" xr:uid="{00000000-0005-0000-0000-00003E700000}"/>
    <cellStyle name="40% - Accent2 3 2 3 14" xfId="28751" xr:uid="{00000000-0005-0000-0000-00003F700000}"/>
    <cellStyle name="40% - Accent2 3 2 3 15" xfId="28752" xr:uid="{00000000-0005-0000-0000-000040700000}"/>
    <cellStyle name="40% - Accent2 3 2 3 2" xfId="28753" xr:uid="{00000000-0005-0000-0000-000041700000}"/>
    <cellStyle name="40% - Accent2 3 2 3 3" xfId="28754" xr:uid="{00000000-0005-0000-0000-000042700000}"/>
    <cellStyle name="40% - Accent2 3 2 3 4" xfId="28755" xr:uid="{00000000-0005-0000-0000-000043700000}"/>
    <cellStyle name="40% - Accent2 3 2 3 5" xfId="28756" xr:uid="{00000000-0005-0000-0000-000044700000}"/>
    <cellStyle name="40% - Accent2 3 2 3 6" xfId="28757" xr:uid="{00000000-0005-0000-0000-000045700000}"/>
    <cellStyle name="40% - Accent2 3 2 3 7" xfId="28758" xr:uid="{00000000-0005-0000-0000-000046700000}"/>
    <cellStyle name="40% - Accent2 3 2 3 8" xfId="28759" xr:uid="{00000000-0005-0000-0000-000047700000}"/>
    <cellStyle name="40% - Accent2 3 2 3 9" xfId="28760" xr:uid="{00000000-0005-0000-0000-000048700000}"/>
    <cellStyle name="40% - Accent2 3 3" xfId="28761" xr:uid="{00000000-0005-0000-0000-000049700000}"/>
    <cellStyle name="40% - Accent2 3 4" xfId="28762" xr:uid="{00000000-0005-0000-0000-00004A700000}"/>
    <cellStyle name="40% - Accent2 3_Labour" xfId="28763" xr:uid="{00000000-0005-0000-0000-00004B700000}"/>
    <cellStyle name="40% - Accent2 4" xfId="28764" xr:uid="{00000000-0005-0000-0000-00004C700000}"/>
    <cellStyle name="40% - Accent2 4 2" xfId="28765" xr:uid="{00000000-0005-0000-0000-00004D700000}"/>
    <cellStyle name="40% - Accent2 4 2 10" xfId="28766" xr:uid="{00000000-0005-0000-0000-00004E700000}"/>
    <cellStyle name="40% - Accent2 4 2 11" xfId="28767" xr:uid="{00000000-0005-0000-0000-00004F700000}"/>
    <cellStyle name="40% - Accent2 4 2 12" xfId="28768" xr:uid="{00000000-0005-0000-0000-000050700000}"/>
    <cellStyle name="40% - Accent2 4 2 13" xfId="28769" xr:uid="{00000000-0005-0000-0000-000051700000}"/>
    <cellStyle name="40% - Accent2 4 2 14" xfId="28770" xr:uid="{00000000-0005-0000-0000-000052700000}"/>
    <cellStyle name="40% - Accent2 4 2 15" xfId="28771" xr:uid="{00000000-0005-0000-0000-000053700000}"/>
    <cellStyle name="40% - Accent2 4 2 16" xfId="28772" xr:uid="{00000000-0005-0000-0000-000054700000}"/>
    <cellStyle name="40% - Accent2 4 2 2" xfId="28773" xr:uid="{00000000-0005-0000-0000-000055700000}"/>
    <cellStyle name="40% - Accent2 4 2 2 10" xfId="28774" xr:uid="{00000000-0005-0000-0000-000056700000}"/>
    <cellStyle name="40% - Accent2 4 2 2 11" xfId="28775" xr:uid="{00000000-0005-0000-0000-000057700000}"/>
    <cellStyle name="40% - Accent2 4 2 2 12" xfId="28776" xr:uid="{00000000-0005-0000-0000-000058700000}"/>
    <cellStyle name="40% - Accent2 4 2 2 13" xfId="28777" xr:uid="{00000000-0005-0000-0000-000059700000}"/>
    <cellStyle name="40% - Accent2 4 2 2 14" xfId="28778" xr:uid="{00000000-0005-0000-0000-00005A700000}"/>
    <cellStyle name="40% - Accent2 4 2 2 15" xfId="28779" xr:uid="{00000000-0005-0000-0000-00005B700000}"/>
    <cellStyle name="40% - Accent2 4 2 2 2" xfId="28780" xr:uid="{00000000-0005-0000-0000-00005C700000}"/>
    <cellStyle name="40% - Accent2 4 2 2 3" xfId="28781" xr:uid="{00000000-0005-0000-0000-00005D700000}"/>
    <cellStyle name="40% - Accent2 4 2 2 4" xfId="28782" xr:uid="{00000000-0005-0000-0000-00005E700000}"/>
    <cellStyle name="40% - Accent2 4 2 2 5" xfId="28783" xr:uid="{00000000-0005-0000-0000-00005F700000}"/>
    <cellStyle name="40% - Accent2 4 2 2 6" xfId="28784" xr:uid="{00000000-0005-0000-0000-000060700000}"/>
    <cellStyle name="40% - Accent2 4 2 2 7" xfId="28785" xr:uid="{00000000-0005-0000-0000-000061700000}"/>
    <cellStyle name="40% - Accent2 4 2 2 8" xfId="28786" xr:uid="{00000000-0005-0000-0000-000062700000}"/>
    <cellStyle name="40% - Accent2 4 2 2 9" xfId="28787" xr:uid="{00000000-0005-0000-0000-000063700000}"/>
    <cellStyle name="40% - Accent2 4 2 3" xfId="28788" xr:uid="{00000000-0005-0000-0000-000064700000}"/>
    <cellStyle name="40% - Accent2 4 2 4" xfId="28789" xr:uid="{00000000-0005-0000-0000-000065700000}"/>
    <cellStyle name="40% - Accent2 4 2 5" xfId="28790" xr:uid="{00000000-0005-0000-0000-000066700000}"/>
    <cellStyle name="40% - Accent2 4 2 6" xfId="28791" xr:uid="{00000000-0005-0000-0000-000067700000}"/>
    <cellStyle name="40% - Accent2 4 2 7" xfId="28792" xr:uid="{00000000-0005-0000-0000-000068700000}"/>
    <cellStyle name="40% - Accent2 4 2 8" xfId="28793" xr:uid="{00000000-0005-0000-0000-000069700000}"/>
    <cellStyle name="40% - Accent2 4 2 9" xfId="28794" xr:uid="{00000000-0005-0000-0000-00006A700000}"/>
    <cellStyle name="40% - Accent2 4 3" xfId="28795" xr:uid="{00000000-0005-0000-0000-00006B700000}"/>
    <cellStyle name="40% - Accent2 4 4" xfId="28796" xr:uid="{00000000-0005-0000-0000-00006C700000}"/>
    <cellStyle name="40% - Accent2 4 5" xfId="28797" xr:uid="{00000000-0005-0000-0000-00006D700000}"/>
    <cellStyle name="40% - Accent2 4_Labour" xfId="28798" xr:uid="{00000000-0005-0000-0000-00006E700000}"/>
    <cellStyle name="40% - Accent2 5" xfId="28799" xr:uid="{00000000-0005-0000-0000-00006F700000}"/>
    <cellStyle name="40% - Accent2 5 2" xfId="28800" xr:uid="{00000000-0005-0000-0000-000070700000}"/>
    <cellStyle name="40% - Accent2 5 2 10" xfId="28801" xr:uid="{00000000-0005-0000-0000-000071700000}"/>
    <cellStyle name="40% - Accent2 5 2 11" xfId="28802" xr:uid="{00000000-0005-0000-0000-000072700000}"/>
    <cellStyle name="40% - Accent2 5 2 12" xfId="28803" xr:uid="{00000000-0005-0000-0000-000073700000}"/>
    <cellStyle name="40% - Accent2 5 2 13" xfId="28804" xr:uid="{00000000-0005-0000-0000-000074700000}"/>
    <cellStyle name="40% - Accent2 5 2 14" xfId="28805" xr:uid="{00000000-0005-0000-0000-000075700000}"/>
    <cellStyle name="40% - Accent2 5 2 15" xfId="28806" xr:uid="{00000000-0005-0000-0000-000076700000}"/>
    <cellStyle name="40% - Accent2 5 2 16" xfId="28807" xr:uid="{00000000-0005-0000-0000-000077700000}"/>
    <cellStyle name="40% - Accent2 5 2 2" xfId="28808" xr:uid="{00000000-0005-0000-0000-000078700000}"/>
    <cellStyle name="40% - Accent2 5 2 2 10" xfId="28809" xr:uid="{00000000-0005-0000-0000-000079700000}"/>
    <cellStyle name="40% - Accent2 5 2 2 11" xfId="28810" xr:uid="{00000000-0005-0000-0000-00007A700000}"/>
    <cellStyle name="40% - Accent2 5 2 2 12" xfId="28811" xr:uid="{00000000-0005-0000-0000-00007B700000}"/>
    <cellStyle name="40% - Accent2 5 2 2 13" xfId="28812" xr:uid="{00000000-0005-0000-0000-00007C700000}"/>
    <cellStyle name="40% - Accent2 5 2 2 14" xfId="28813" xr:uid="{00000000-0005-0000-0000-00007D700000}"/>
    <cellStyle name="40% - Accent2 5 2 2 15" xfId="28814" xr:uid="{00000000-0005-0000-0000-00007E700000}"/>
    <cellStyle name="40% - Accent2 5 2 2 2" xfId="28815" xr:uid="{00000000-0005-0000-0000-00007F700000}"/>
    <cellStyle name="40% - Accent2 5 2 2 3" xfId="28816" xr:uid="{00000000-0005-0000-0000-000080700000}"/>
    <cellStyle name="40% - Accent2 5 2 2 4" xfId="28817" xr:uid="{00000000-0005-0000-0000-000081700000}"/>
    <cellStyle name="40% - Accent2 5 2 2 5" xfId="28818" xr:uid="{00000000-0005-0000-0000-000082700000}"/>
    <cellStyle name="40% - Accent2 5 2 2 6" xfId="28819" xr:uid="{00000000-0005-0000-0000-000083700000}"/>
    <cellStyle name="40% - Accent2 5 2 2 7" xfId="28820" xr:uid="{00000000-0005-0000-0000-000084700000}"/>
    <cellStyle name="40% - Accent2 5 2 2 8" xfId="28821" xr:uid="{00000000-0005-0000-0000-000085700000}"/>
    <cellStyle name="40% - Accent2 5 2 2 9" xfId="28822" xr:uid="{00000000-0005-0000-0000-000086700000}"/>
    <cellStyle name="40% - Accent2 5 2 3" xfId="28823" xr:uid="{00000000-0005-0000-0000-000087700000}"/>
    <cellStyle name="40% - Accent2 5 2 4" xfId="28824" xr:uid="{00000000-0005-0000-0000-000088700000}"/>
    <cellStyle name="40% - Accent2 5 2 5" xfId="28825" xr:uid="{00000000-0005-0000-0000-000089700000}"/>
    <cellStyle name="40% - Accent2 5 2 6" xfId="28826" xr:uid="{00000000-0005-0000-0000-00008A700000}"/>
    <cellStyle name="40% - Accent2 5 2 7" xfId="28827" xr:uid="{00000000-0005-0000-0000-00008B700000}"/>
    <cellStyle name="40% - Accent2 5 2 8" xfId="28828" xr:uid="{00000000-0005-0000-0000-00008C700000}"/>
    <cellStyle name="40% - Accent2 5 2 9" xfId="28829" xr:uid="{00000000-0005-0000-0000-00008D700000}"/>
    <cellStyle name="40% - Accent2 5 3" xfId="28830" xr:uid="{00000000-0005-0000-0000-00008E700000}"/>
    <cellStyle name="40% - Accent2 5 3 10" xfId="28831" xr:uid="{00000000-0005-0000-0000-00008F700000}"/>
    <cellStyle name="40% - Accent2 5 3 11" xfId="28832" xr:uid="{00000000-0005-0000-0000-000090700000}"/>
    <cellStyle name="40% - Accent2 5 3 12" xfId="28833" xr:uid="{00000000-0005-0000-0000-000091700000}"/>
    <cellStyle name="40% - Accent2 5 3 13" xfId="28834" xr:uid="{00000000-0005-0000-0000-000092700000}"/>
    <cellStyle name="40% - Accent2 5 3 14" xfId="28835" xr:uid="{00000000-0005-0000-0000-000093700000}"/>
    <cellStyle name="40% - Accent2 5 3 15" xfId="28836" xr:uid="{00000000-0005-0000-0000-000094700000}"/>
    <cellStyle name="40% - Accent2 5 3 2" xfId="28837" xr:uid="{00000000-0005-0000-0000-000095700000}"/>
    <cellStyle name="40% - Accent2 5 3 3" xfId="28838" xr:uid="{00000000-0005-0000-0000-000096700000}"/>
    <cellStyle name="40% - Accent2 5 3 4" xfId="28839" xr:uid="{00000000-0005-0000-0000-000097700000}"/>
    <cellStyle name="40% - Accent2 5 3 5" xfId="28840" xr:uid="{00000000-0005-0000-0000-000098700000}"/>
    <cellStyle name="40% - Accent2 5 3 6" xfId="28841" xr:uid="{00000000-0005-0000-0000-000099700000}"/>
    <cellStyle name="40% - Accent2 5 3 7" xfId="28842" xr:uid="{00000000-0005-0000-0000-00009A700000}"/>
    <cellStyle name="40% - Accent2 5 3 8" xfId="28843" xr:uid="{00000000-0005-0000-0000-00009B700000}"/>
    <cellStyle name="40% - Accent2 5 3 9" xfId="28844" xr:uid="{00000000-0005-0000-0000-00009C700000}"/>
    <cellStyle name="40% - Accent2 6" xfId="28845" xr:uid="{00000000-0005-0000-0000-00009D700000}"/>
    <cellStyle name="40% - Accent2 6 2" xfId="28846" xr:uid="{00000000-0005-0000-0000-00009E700000}"/>
    <cellStyle name="40% - Accent2 6 2 10" xfId="28847" xr:uid="{00000000-0005-0000-0000-00009F700000}"/>
    <cellStyle name="40% - Accent2 6 2 11" xfId="28848" xr:uid="{00000000-0005-0000-0000-0000A0700000}"/>
    <cellStyle name="40% - Accent2 6 2 12" xfId="28849" xr:uid="{00000000-0005-0000-0000-0000A1700000}"/>
    <cellStyle name="40% - Accent2 6 2 13" xfId="28850" xr:uid="{00000000-0005-0000-0000-0000A2700000}"/>
    <cellStyle name="40% - Accent2 6 2 14" xfId="28851" xr:uid="{00000000-0005-0000-0000-0000A3700000}"/>
    <cellStyle name="40% - Accent2 6 2 15" xfId="28852" xr:uid="{00000000-0005-0000-0000-0000A4700000}"/>
    <cellStyle name="40% - Accent2 6 2 16" xfId="28853" xr:uid="{00000000-0005-0000-0000-0000A5700000}"/>
    <cellStyle name="40% - Accent2 6 2 2" xfId="28854" xr:uid="{00000000-0005-0000-0000-0000A6700000}"/>
    <cellStyle name="40% - Accent2 6 2 2 10" xfId="28855" xr:uid="{00000000-0005-0000-0000-0000A7700000}"/>
    <cellStyle name="40% - Accent2 6 2 2 11" xfId="28856" xr:uid="{00000000-0005-0000-0000-0000A8700000}"/>
    <cellStyle name="40% - Accent2 6 2 2 12" xfId="28857" xr:uid="{00000000-0005-0000-0000-0000A9700000}"/>
    <cellStyle name="40% - Accent2 6 2 2 13" xfId="28858" xr:uid="{00000000-0005-0000-0000-0000AA700000}"/>
    <cellStyle name="40% - Accent2 6 2 2 14" xfId="28859" xr:uid="{00000000-0005-0000-0000-0000AB700000}"/>
    <cellStyle name="40% - Accent2 6 2 2 15" xfId="28860" xr:uid="{00000000-0005-0000-0000-0000AC700000}"/>
    <cellStyle name="40% - Accent2 6 2 2 2" xfId="28861" xr:uid="{00000000-0005-0000-0000-0000AD700000}"/>
    <cellStyle name="40% - Accent2 6 2 2 3" xfId="28862" xr:uid="{00000000-0005-0000-0000-0000AE700000}"/>
    <cellStyle name="40% - Accent2 6 2 2 4" xfId="28863" xr:uid="{00000000-0005-0000-0000-0000AF700000}"/>
    <cellStyle name="40% - Accent2 6 2 2 5" xfId="28864" xr:uid="{00000000-0005-0000-0000-0000B0700000}"/>
    <cellStyle name="40% - Accent2 6 2 2 6" xfId="28865" xr:uid="{00000000-0005-0000-0000-0000B1700000}"/>
    <cellStyle name="40% - Accent2 6 2 2 7" xfId="28866" xr:uid="{00000000-0005-0000-0000-0000B2700000}"/>
    <cellStyle name="40% - Accent2 6 2 2 8" xfId="28867" xr:uid="{00000000-0005-0000-0000-0000B3700000}"/>
    <cellStyle name="40% - Accent2 6 2 2 9" xfId="28868" xr:uid="{00000000-0005-0000-0000-0000B4700000}"/>
    <cellStyle name="40% - Accent2 6 2 3" xfId="28869" xr:uid="{00000000-0005-0000-0000-0000B5700000}"/>
    <cellStyle name="40% - Accent2 6 2 4" xfId="28870" xr:uid="{00000000-0005-0000-0000-0000B6700000}"/>
    <cellStyle name="40% - Accent2 6 2 5" xfId="28871" xr:uid="{00000000-0005-0000-0000-0000B7700000}"/>
    <cellStyle name="40% - Accent2 6 2 6" xfId="28872" xr:uid="{00000000-0005-0000-0000-0000B8700000}"/>
    <cellStyle name="40% - Accent2 6 2 7" xfId="28873" xr:uid="{00000000-0005-0000-0000-0000B9700000}"/>
    <cellStyle name="40% - Accent2 6 2 8" xfId="28874" xr:uid="{00000000-0005-0000-0000-0000BA700000}"/>
    <cellStyle name="40% - Accent2 6 2 9" xfId="28875" xr:uid="{00000000-0005-0000-0000-0000BB700000}"/>
    <cellStyle name="40% - Accent2 6 3" xfId="28876" xr:uid="{00000000-0005-0000-0000-0000BC700000}"/>
    <cellStyle name="40% - Accent2 6 3 10" xfId="28877" xr:uid="{00000000-0005-0000-0000-0000BD700000}"/>
    <cellStyle name="40% - Accent2 6 3 11" xfId="28878" xr:uid="{00000000-0005-0000-0000-0000BE700000}"/>
    <cellStyle name="40% - Accent2 6 3 12" xfId="28879" xr:uid="{00000000-0005-0000-0000-0000BF700000}"/>
    <cellStyle name="40% - Accent2 6 3 13" xfId="28880" xr:uid="{00000000-0005-0000-0000-0000C0700000}"/>
    <cellStyle name="40% - Accent2 6 3 14" xfId="28881" xr:uid="{00000000-0005-0000-0000-0000C1700000}"/>
    <cellStyle name="40% - Accent2 6 3 15" xfId="28882" xr:uid="{00000000-0005-0000-0000-0000C2700000}"/>
    <cellStyle name="40% - Accent2 6 3 2" xfId="28883" xr:uid="{00000000-0005-0000-0000-0000C3700000}"/>
    <cellStyle name="40% - Accent2 6 3 3" xfId="28884" xr:uid="{00000000-0005-0000-0000-0000C4700000}"/>
    <cellStyle name="40% - Accent2 6 3 4" xfId="28885" xr:uid="{00000000-0005-0000-0000-0000C5700000}"/>
    <cellStyle name="40% - Accent2 6 3 5" xfId="28886" xr:uid="{00000000-0005-0000-0000-0000C6700000}"/>
    <cellStyle name="40% - Accent2 6 3 6" xfId="28887" xr:uid="{00000000-0005-0000-0000-0000C7700000}"/>
    <cellStyle name="40% - Accent2 6 3 7" xfId="28888" xr:uid="{00000000-0005-0000-0000-0000C8700000}"/>
    <cellStyle name="40% - Accent2 6 3 8" xfId="28889" xr:uid="{00000000-0005-0000-0000-0000C9700000}"/>
    <cellStyle name="40% - Accent2 6 3 9" xfId="28890" xr:uid="{00000000-0005-0000-0000-0000CA700000}"/>
    <cellStyle name="40% - Accent2 7" xfId="28891" xr:uid="{00000000-0005-0000-0000-0000CB700000}"/>
    <cellStyle name="40% - Accent2 8" xfId="28892" xr:uid="{00000000-0005-0000-0000-0000CC700000}"/>
    <cellStyle name="40% - Accent2 9" xfId="28893" xr:uid="{00000000-0005-0000-0000-0000CD700000}"/>
    <cellStyle name="40% - Accent3 10" xfId="28894" xr:uid="{00000000-0005-0000-0000-0000CE700000}"/>
    <cellStyle name="40% - Accent3 11" xfId="28895" xr:uid="{00000000-0005-0000-0000-0000CF700000}"/>
    <cellStyle name="40% - Accent3 12" xfId="28896" xr:uid="{00000000-0005-0000-0000-0000D0700000}"/>
    <cellStyle name="40% - Accent3 13" xfId="28897" xr:uid="{00000000-0005-0000-0000-0000D1700000}"/>
    <cellStyle name="40% - Accent3 14" xfId="28898" xr:uid="{00000000-0005-0000-0000-0000D2700000}"/>
    <cellStyle name="40% - Accent3 15" xfId="28899" xr:uid="{00000000-0005-0000-0000-0000D3700000}"/>
    <cellStyle name="40% - Accent3 16" xfId="28900" xr:uid="{00000000-0005-0000-0000-0000D4700000}"/>
    <cellStyle name="40% - Accent3 17" xfId="28901" xr:uid="{00000000-0005-0000-0000-0000D5700000}"/>
    <cellStyle name="40% - Accent3 18" xfId="28902" xr:uid="{00000000-0005-0000-0000-0000D6700000}"/>
    <cellStyle name="40% - Accent3 19" xfId="28903" xr:uid="{00000000-0005-0000-0000-0000D7700000}"/>
    <cellStyle name="40% - Accent3 2" xfId="28904" xr:uid="{00000000-0005-0000-0000-0000D8700000}"/>
    <cellStyle name="40% - Accent3 2 10" xfId="28905" xr:uid="{00000000-0005-0000-0000-0000D9700000}"/>
    <cellStyle name="40% - Accent3 2 11" xfId="28906" xr:uid="{00000000-0005-0000-0000-0000DA700000}"/>
    <cellStyle name="40% - Accent3 2 12" xfId="28907" xr:uid="{00000000-0005-0000-0000-0000DB700000}"/>
    <cellStyle name="40% - Accent3 2 13" xfId="28908" xr:uid="{00000000-0005-0000-0000-0000DC700000}"/>
    <cellStyle name="40% - Accent3 2 14" xfId="28909" xr:uid="{00000000-0005-0000-0000-0000DD700000}"/>
    <cellStyle name="40% - Accent3 2 15" xfId="28910" xr:uid="{00000000-0005-0000-0000-0000DE700000}"/>
    <cellStyle name="40% - Accent3 2 16" xfId="28911" xr:uid="{00000000-0005-0000-0000-0000DF700000}"/>
    <cellStyle name="40% - Accent3 2 16 10" xfId="28912" xr:uid="{00000000-0005-0000-0000-0000E0700000}"/>
    <cellStyle name="40% - Accent3 2 16 11" xfId="28913" xr:uid="{00000000-0005-0000-0000-0000E1700000}"/>
    <cellStyle name="40% - Accent3 2 16 12" xfId="28914" xr:uid="{00000000-0005-0000-0000-0000E2700000}"/>
    <cellStyle name="40% - Accent3 2 16 13" xfId="28915" xr:uid="{00000000-0005-0000-0000-0000E3700000}"/>
    <cellStyle name="40% - Accent3 2 16 14" xfId="28916" xr:uid="{00000000-0005-0000-0000-0000E4700000}"/>
    <cellStyle name="40% - Accent3 2 16 15" xfId="28917" xr:uid="{00000000-0005-0000-0000-0000E5700000}"/>
    <cellStyle name="40% - Accent3 2 16 16" xfId="28918" xr:uid="{00000000-0005-0000-0000-0000E6700000}"/>
    <cellStyle name="40% - Accent3 2 16 2" xfId="28919" xr:uid="{00000000-0005-0000-0000-0000E7700000}"/>
    <cellStyle name="40% - Accent3 2 16 2 10" xfId="28920" xr:uid="{00000000-0005-0000-0000-0000E8700000}"/>
    <cellStyle name="40% - Accent3 2 16 2 11" xfId="28921" xr:uid="{00000000-0005-0000-0000-0000E9700000}"/>
    <cellStyle name="40% - Accent3 2 16 2 12" xfId="28922" xr:uid="{00000000-0005-0000-0000-0000EA700000}"/>
    <cellStyle name="40% - Accent3 2 16 2 13" xfId="28923" xr:uid="{00000000-0005-0000-0000-0000EB700000}"/>
    <cellStyle name="40% - Accent3 2 16 2 14" xfId="28924" xr:uid="{00000000-0005-0000-0000-0000EC700000}"/>
    <cellStyle name="40% - Accent3 2 16 2 15" xfId="28925" xr:uid="{00000000-0005-0000-0000-0000ED700000}"/>
    <cellStyle name="40% - Accent3 2 16 2 2" xfId="28926" xr:uid="{00000000-0005-0000-0000-0000EE700000}"/>
    <cellStyle name="40% - Accent3 2 16 2 3" xfId="28927" xr:uid="{00000000-0005-0000-0000-0000EF700000}"/>
    <cellStyle name="40% - Accent3 2 16 2 4" xfId="28928" xr:uid="{00000000-0005-0000-0000-0000F0700000}"/>
    <cellStyle name="40% - Accent3 2 16 2 5" xfId="28929" xr:uid="{00000000-0005-0000-0000-0000F1700000}"/>
    <cellStyle name="40% - Accent3 2 16 2 6" xfId="28930" xr:uid="{00000000-0005-0000-0000-0000F2700000}"/>
    <cellStyle name="40% - Accent3 2 16 2 7" xfId="28931" xr:uid="{00000000-0005-0000-0000-0000F3700000}"/>
    <cellStyle name="40% - Accent3 2 16 2 8" xfId="28932" xr:uid="{00000000-0005-0000-0000-0000F4700000}"/>
    <cellStyle name="40% - Accent3 2 16 2 9" xfId="28933" xr:uid="{00000000-0005-0000-0000-0000F5700000}"/>
    <cellStyle name="40% - Accent3 2 16 3" xfId="28934" xr:uid="{00000000-0005-0000-0000-0000F6700000}"/>
    <cellStyle name="40% - Accent3 2 16 4" xfId="28935" xr:uid="{00000000-0005-0000-0000-0000F7700000}"/>
    <cellStyle name="40% - Accent3 2 16 5" xfId="28936" xr:uid="{00000000-0005-0000-0000-0000F8700000}"/>
    <cellStyle name="40% - Accent3 2 16 6" xfId="28937" xr:uid="{00000000-0005-0000-0000-0000F9700000}"/>
    <cellStyle name="40% - Accent3 2 16 7" xfId="28938" xr:uid="{00000000-0005-0000-0000-0000FA700000}"/>
    <cellStyle name="40% - Accent3 2 16 8" xfId="28939" xr:uid="{00000000-0005-0000-0000-0000FB700000}"/>
    <cellStyle name="40% - Accent3 2 16 9" xfId="28940" xr:uid="{00000000-0005-0000-0000-0000FC700000}"/>
    <cellStyle name="40% - Accent3 2 17" xfId="28941" xr:uid="{00000000-0005-0000-0000-0000FD700000}"/>
    <cellStyle name="40% - Accent3 2 17 10" xfId="28942" xr:uid="{00000000-0005-0000-0000-0000FE700000}"/>
    <cellStyle name="40% - Accent3 2 17 11" xfId="28943" xr:uid="{00000000-0005-0000-0000-0000FF700000}"/>
    <cellStyle name="40% - Accent3 2 17 12" xfId="28944" xr:uid="{00000000-0005-0000-0000-000000710000}"/>
    <cellStyle name="40% - Accent3 2 17 13" xfId="28945" xr:uid="{00000000-0005-0000-0000-000001710000}"/>
    <cellStyle name="40% - Accent3 2 17 14" xfId="28946" xr:uid="{00000000-0005-0000-0000-000002710000}"/>
    <cellStyle name="40% - Accent3 2 17 15" xfId="28947" xr:uid="{00000000-0005-0000-0000-000003710000}"/>
    <cellStyle name="40% - Accent3 2 17 2" xfId="28948" xr:uid="{00000000-0005-0000-0000-000004710000}"/>
    <cellStyle name="40% - Accent3 2 17 3" xfId="28949" xr:uid="{00000000-0005-0000-0000-000005710000}"/>
    <cellStyle name="40% - Accent3 2 17 4" xfId="28950" xr:uid="{00000000-0005-0000-0000-000006710000}"/>
    <cellStyle name="40% - Accent3 2 17 5" xfId="28951" xr:uid="{00000000-0005-0000-0000-000007710000}"/>
    <cellStyle name="40% - Accent3 2 17 6" xfId="28952" xr:uid="{00000000-0005-0000-0000-000008710000}"/>
    <cellStyle name="40% - Accent3 2 17 7" xfId="28953" xr:uid="{00000000-0005-0000-0000-000009710000}"/>
    <cellStyle name="40% - Accent3 2 17 8" xfId="28954" xr:uid="{00000000-0005-0000-0000-00000A710000}"/>
    <cellStyle name="40% - Accent3 2 17 9" xfId="28955" xr:uid="{00000000-0005-0000-0000-00000B710000}"/>
    <cellStyle name="40% - Accent3 2 2" xfId="28956" xr:uid="{00000000-0005-0000-0000-00000C710000}"/>
    <cellStyle name="40% - Accent3 2 2 2" xfId="28957" xr:uid="{00000000-0005-0000-0000-00000D710000}"/>
    <cellStyle name="40% - Accent3 2 2 2 10" xfId="28958" xr:uid="{00000000-0005-0000-0000-00000E710000}"/>
    <cellStyle name="40% - Accent3 2 2 2 11" xfId="28959" xr:uid="{00000000-0005-0000-0000-00000F710000}"/>
    <cellStyle name="40% - Accent3 2 2 2 12" xfId="28960" xr:uid="{00000000-0005-0000-0000-000010710000}"/>
    <cellStyle name="40% - Accent3 2 2 2 13" xfId="28961" xr:uid="{00000000-0005-0000-0000-000011710000}"/>
    <cellStyle name="40% - Accent3 2 2 2 14" xfId="28962" xr:uid="{00000000-0005-0000-0000-000012710000}"/>
    <cellStyle name="40% - Accent3 2 2 2 15" xfId="28963" xr:uid="{00000000-0005-0000-0000-000013710000}"/>
    <cellStyle name="40% - Accent3 2 2 2 2" xfId="28964" xr:uid="{00000000-0005-0000-0000-000014710000}"/>
    <cellStyle name="40% - Accent3 2 2 2 3" xfId="28965" xr:uid="{00000000-0005-0000-0000-000015710000}"/>
    <cellStyle name="40% - Accent3 2 2 2 4" xfId="28966" xr:uid="{00000000-0005-0000-0000-000016710000}"/>
    <cellStyle name="40% - Accent3 2 2 2 5" xfId="28967" xr:uid="{00000000-0005-0000-0000-000017710000}"/>
    <cellStyle name="40% - Accent3 2 2 2 6" xfId="28968" xr:uid="{00000000-0005-0000-0000-000018710000}"/>
    <cellStyle name="40% - Accent3 2 2 2 7" xfId="28969" xr:uid="{00000000-0005-0000-0000-000019710000}"/>
    <cellStyle name="40% - Accent3 2 2 2 8" xfId="28970" xr:uid="{00000000-0005-0000-0000-00001A710000}"/>
    <cellStyle name="40% - Accent3 2 2 2 9" xfId="28971" xr:uid="{00000000-0005-0000-0000-00001B710000}"/>
    <cellStyle name="40% - Accent3 2 3" xfId="28972" xr:uid="{00000000-0005-0000-0000-00001C710000}"/>
    <cellStyle name="40% - Accent3 2 3 2" xfId="28973" xr:uid="{00000000-0005-0000-0000-00001D710000}"/>
    <cellStyle name="40% - Accent3 2 3 2 10" xfId="28974" xr:uid="{00000000-0005-0000-0000-00001E710000}"/>
    <cellStyle name="40% - Accent3 2 3 2 11" xfId="28975" xr:uid="{00000000-0005-0000-0000-00001F710000}"/>
    <cellStyle name="40% - Accent3 2 3 2 12" xfId="28976" xr:uid="{00000000-0005-0000-0000-000020710000}"/>
    <cellStyle name="40% - Accent3 2 3 2 13" xfId="28977" xr:uid="{00000000-0005-0000-0000-000021710000}"/>
    <cellStyle name="40% - Accent3 2 3 2 14" xfId="28978" xr:uid="{00000000-0005-0000-0000-000022710000}"/>
    <cellStyle name="40% - Accent3 2 3 2 15" xfId="28979" xr:uid="{00000000-0005-0000-0000-000023710000}"/>
    <cellStyle name="40% - Accent3 2 3 2 2" xfId="28980" xr:uid="{00000000-0005-0000-0000-000024710000}"/>
    <cellStyle name="40% - Accent3 2 3 2 3" xfId="28981" xr:uid="{00000000-0005-0000-0000-000025710000}"/>
    <cellStyle name="40% - Accent3 2 3 2 4" xfId="28982" xr:uid="{00000000-0005-0000-0000-000026710000}"/>
    <cellStyle name="40% - Accent3 2 3 2 5" xfId="28983" xr:uid="{00000000-0005-0000-0000-000027710000}"/>
    <cellStyle name="40% - Accent3 2 3 2 6" xfId="28984" xr:uid="{00000000-0005-0000-0000-000028710000}"/>
    <cellStyle name="40% - Accent3 2 3 2 7" xfId="28985" xr:uid="{00000000-0005-0000-0000-000029710000}"/>
    <cellStyle name="40% - Accent3 2 3 2 8" xfId="28986" xr:uid="{00000000-0005-0000-0000-00002A710000}"/>
    <cellStyle name="40% - Accent3 2 3 2 9" xfId="28987" xr:uid="{00000000-0005-0000-0000-00002B710000}"/>
    <cellStyle name="40% - Accent3 2 4" xfId="28988" xr:uid="{00000000-0005-0000-0000-00002C710000}"/>
    <cellStyle name="40% - Accent3 2 4 2" xfId="28989" xr:uid="{00000000-0005-0000-0000-00002D710000}"/>
    <cellStyle name="40% - Accent3 2 5" xfId="28990" xr:uid="{00000000-0005-0000-0000-00002E710000}"/>
    <cellStyle name="40% - Accent3 2 6" xfId="28991" xr:uid="{00000000-0005-0000-0000-00002F710000}"/>
    <cellStyle name="40% - Accent3 2 7" xfId="28992" xr:uid="{00000000-0005-0000-0000-000030710000}"/>
    <cellStyle name="40% - Accent3 2 8" xfId="28993" xr:uid="{00000000-0005-0000-0000-000031710000}"/>
    <cellStyle name="40% - Accent3 2 9" xfId="28994" xr:uid="{00000000-0005-0000-0000-000032710000}"/>
    <cellStyle name="40% - Accent3 2_Labour" xfId="28995" xr:uid="{00000000-0005-0000-0000-000033710000}"/>
    <cellStyle name="40% - Accent3 20" xfId="28996" xr:uid="{00000000-0005-0000-0000-000034710000}"/>
    <cellStyle name="40% - Accent3 21" xfId="28997" xr:uid="{00000000-0005-0000-0000-000035710000}"/>
    <cellStyle name="40% - Accent3 22" xfId="28998" xr:uid="{00000000-0005-0000-0000-000036710000}"/>
    <cellStyle name="40% - Accent3 3" xfId="28999" xr:uid="{00000000-0005-0000-0000-000037710000}"/>
    <cellStyle name="40% - Accent3 3 2" xfId="29000" xr:uid="{00000000-0005-0000-0000-000038710000}"/>
    <cellStyle name="40% - Accent3 3 2 2" xfId="29001" xr:uid="{00000000-0005-0000-0000-000039710000}"/>
    <cellStyle name="40% - Accent3 3 2 3" xfId="29002" xr:uid="{00000000-0005-0000-0000-00003A710000}"/>
    <cellStyle name="40% - Accent3 3 2 3 10" xfId="29003" xr:uid="{00000000-0005-0000-0000-00003B710000}"/>
    <cellStyle name="40% - Accent3 3 2 3 11" xfId="29004" xr:uid="{00000000-0005-0000-0000-00003C710000}"/>
    <cellStyle name="40% - Accent3 3 2 3 12" xfId="29005" xr:uid="{00000000-0005-0000-0000-00003D710000}"/>
    <cellStyle name="40% - Accent3 3 2 3 13" xfId="29006" xr:uid="{00000000-0005-0000-0000-00003E710000}"/>
    <cellStyle name="40% - Accent3 3 2 3 14" xfId="29007" xr:uid="{00000000-0005-0000-0000-00003F710000}"/>
    <cellStyle name="40% - Accent3 3 2 3 15" xfId="29008" xr:uid="{00000000-0005-0000-0000-000040710000}"/>
    <cellStyle name="40% - Accent3 3 2 3 2" xfId="29009" xr:uid="{00000000-0005-0000-0000-000041710000}"/>
    <cellStyle name="40% - Accent3 3 2 3 3" xfId="29010" xr:uid="{00000000-0005-0000-0000-000042710000}"/>
    <cellStyle name="40% - Accent3 3 2 3 4" xfId="29011" xr:uid="{00000000-0005-0000-0000-000043710000}"/>
    <cellStyle name="40% - Accent3 3 2 3 5" xfId="29012" xr:uid="{00000000-0005-0000-0000-000044710000}"/>
    <cellStyle name="40% - Accent3 3 2 3 6" xfId="29013" xr:uid="{00000000-0005-0000-0000-000045710000}"/>
    <cellStyle name="40% - Accent3 3 2 3 7" xfId="29014" xr:uid="{00000000-0005-0000-0000-000046710000}"/>
    <cellStyle name="40% - Accent3 3 2 3 8" xfId="29015" xr:uid="{00000000-0005-0000-0000-000047710000}"/>
    <cellStyle name="40% - Accent3 3 2 3 9" xfId="29016" xr:uid="{00000000-0005-0000-0000-000048710000}"/>
    <cellStyle name="40% - Accent3 3 3" xfId="29017" xr:uid="{00000000-0005-0000-0000-000049710000}"/>
    <cellStyle name="40% - Accent3 3 4" xfId="29018" xr:uid="{00000000-0005-0000-0000-00004A710000}"/>
    <cellStyle name="40% - Accent3 3_Labour" xfId="29019" xr:uid="{00000000-0005-0000-0000-00004B710000}"/>
    <cellStyle name="40% - Accent3 4" xfId="29020" xr:uid="{00000000-0005-0000-0000-00004C710000}"/>
    <cellStyle name="40% - Accent3 4 2" xfId="29021" xr:uid="{00000000-0005-0000-0000-00004D710000}"/>
    <cellStyle name="40% - Accent3 4 2 10" xfId="29022" xr:uid="{00000000-0005-0000-0000-00004E710000}"/>
    <cellStyle name="40% - Accent3 4 2 11" xfId="29023" xr:uid="{00000000-0005-0000-0000-00004F710000}"/>
    <cellStyle name="40% - Accent3 4 2 12" xfId="29024" xr:uid="{00000000-0005-0000-0000-000050710000}"/>
    <cellStyle name="40% - Accent3 4 2 13" xfId="29025" xr:uid="{00000000-0005-0000-0000-000051710000}"/>
    <cellStyle name="40% - Accent3 4 2 14" xfId="29026" xr:uid="{00000000-0005-0000-0000-000052710000}"/>
    <cellStyle name="40% - Accent3 4 2 15" xfId="29027" xr:uid="{00000000-0005-0000-0000-000053710000}"/>
    <cellStyle name="40% - Accent3 4 2 16" xfId="29028" xr:uid="{00000000-0005-0000-0000-000054710000}"/>
    <cellStyle name="40% - Accent3 4 2 2" xfId="29029" xr:uid="{00000000-0005-0000-0000-000055710000}"/>
    <cellStyle name="40% - Accent3 4 2 2 10" xfId="29030" xr:uid="{00000000-0005-0000-0000-000056710000}"/>
    <cellStyle name="40% - Accent3 4 2 2 11" xfId="29031" xr:uid="{00000000-0005-0000-0000-000057710000}"/>
    <cellStyle name="40% - Accent3 4 2 2 12" xfId="29032" xr:uid="{00000000-0005-0000-0000-000058710000}"/>
    <cellStyle name="40% - Accent3 4 2 2 13" xfId="29033" xr:uid="{00000000-0005-0000-0000-000059710000}"/>
    <cellStyle name="40% - Accent3 4 2 2 14" xfId="29034" xr:uid="{00000000-0005-0000-0000-00005A710000}"/>
    <cellStyle name="40% - Accent3 4 2 2 15" xfId="29035" xr:uid="{00000000-0005-0000-0000-00005B710000}"/>
    <cellStyle name="40% - Accent3 4 2 2 2" xfId="29036" xr:uid="{00000000-0005-0000-0000-00005C710000}"/>
    <cellStyle name="40% - Accent3 4 2 2 3" xfId="29037" xr:uid="{00000000-0005-0000-0000-00005D710000}"/>
    <cellStyle name="40% - Accent3 4 2 2 4" xfId="29038" xr:uid="{00000000-0005-0000-0000-00005E710000}"/>
    <cellStyle name="40% - Accent3 4 2 2 5" xfId="29039" xr:uid="{00000000-0005-0000-0000-00005F710000}"/>
    <cellStyle name="40% - Accent3 4 2 2 6" xfId="29040" xr:uid="{00000000-0005-0000-0000-000060710000}"/>
    <cellStyle name="40% - Accent3 4 2 2 7" xfId="29041" xr:uid="{00000000-0005-0000-0000-000061710000}"/>
    <cellStyle name="40% - Accent3 4 2 2 8" xfId="29042" xr:uid="{00000000-0005-0000-0000-000062710000}"/>
    <cellStyle name="40% - Accent3 4 2 2 9" xfId="29043" xr:uid="{00000000-0005-0000-0000-000063710000}"/>
    <cellStyle name="40% - Accent3 4 2 3" xfId="29044" xr:uid="{00000000-0005-0000-0000-000064710000}"/>
    <cellStyle name="40% - Accent3 4 2 4" xfId="29045" xr:uid="{00000000-0005-0000-0000-000065710000}"/>
    <cellStyle name="40% - Accent3 4 2 5" xfId="29046" xr:uid="{00000000-0005-0000-0000-000066710000}"/>
    <cellStyle name="40% - Accent3 4 2 6" xfId="29047" xr:uid="{00000000-0005-0000-0000-000067710000}"/>
    <cellStyle name="40% - Accent3 4 2 7" xfId="29048" xr:uid="{00000000-0005-0000-0000-000068710000}"/>
    <cellStyle name="40% - Accent3 4 2 8" xfId="29049" xr:uid="{00000000-0005-0000-0000-000069710000}"/>
    <cellStyle name="40% - Accent3 4 2 9" xfId="29050" xr:uid="{00000000-0005-0000-0000-00006A710000}"/>
    <cellStyle name="40% - Accent3 4 3" xfId="29051" xr:uid="{00000000-0005-0000-0000-00006B710000}"/>
    <cellStyle name="40% - Accent3 4 4" xfId="29052" xr:uid="{00000000-0005-0000-0000-00006C710000}"/>
    <cellStyle name="40% - Accent3 4 5" xfId="29053" xr:uid="{00000000-0005-0000-0000-00006D710000}"/>
    <cellStyle name="40% - Accent3 4_Labour" xfId="29054" xr:uid="{00000000-0005-0000-0000-00006E710000}"/>
    <cellStyle name="40% - Accent3 5" xfId="29055" xr:uid="{00000000-0005-0000-0000-00006F710000}"/>
    <cellStyle name="40% - Accent3 5 2" xfId="29056" xr:uid="{00000000-0005-0000-0000-000070710000}"/>
    <cellStyle name="40% - Accent3 5 2 10" xfId="29057" xr:uid="{00000000-0005-0000-0000-000071710000}"/>
    <cellStyle name="40% - Accent3 5 2 11" xfId="29058" xr:uid="{00000000-0005-0000-0000-000072710000}"/>
    <cellStyle name="40% - Accent3 5 2 12" xfId="29059" xr:uid="{00000000-0005-0000-0000-000073710000}"/>
    <cellStyle name="40% - Accent3 5 2 13" xfId="29060" xr:uid="{00000000-0005-0000-0000-000074710000}"/>
    <cellStyle name="40% - Accent3 5 2 14" xfId="29061" xr:uid="{00000000-0005-0000-0000-000075710000}"/>
    <cellStyle name="40% - Accent3 5 2 15" xfId="29062" xr:uid="{00000000-0005-0000-0000-000076710000}"/>
    <cellStyle name="40% - Accent3 5 2 16" xfId="29063" xr:uid="{00000000-0005-0000-0000-000077710000}"/>
    <cellStyle name="40% - Accent3 5 2 2" xfId="29064" xr:uid="{00000000-0005-0000-0000-000078710000}"/>
    <cellStyle name="40% - Accent3 5 2 2 10" xfId="29065" xr:uid="{00000000-0005-0000-0000-000079710000}"/>
    <cellStyle name="40% - Accent3 5 2 2 11" xfId="29066" xr:uid="{00000000-0005-0000-0000-00007A710000}"/>
    <cellStyle name="40% - Accent3 5 2 2 12" xfId="29067" xr:uid="{00000000-0005-0000-0000-00007B710000}"/>
    <cellStyle name="40% - Accent3 5 2 2 13" xfId="29068" xr:uid="{00000000-0005-0000-0000-00007C710000}"/>
    <cellStyle name="40% - Accent3 5 2 2 14" xfId="29069" xr:uid="{00000000-0005-0000-0000-00007D710000}"/>
    <cellStyle name="40% - Accent3 5 2 2 15" xfId="29070" xr:uid="{00000000-0005-0000-0000-00007E710000}"/>
    <cellStyle name="40% - Accent3 5 2 2 2" xfId="29071" xr:uid="{00000000-0005-0000-0000-00007F710000}"/>
    <cellStyle name="40% - Accent3 5 2 2 3" xfId="29072" xr:uid="{00000000-0005-0000-0000-000080710000}"/>
    <cellStyle name="40% - Accent3 5 2 2 4" xfId="29073" xr:uid="{00000000-0005-0000-0000-000081710000}"/>
    <cellStyle name="40% - Accent3 5 2 2 5" xfId="29074" xr:uid="{00000000-0005-0000-0000-000082710000}"/>
    <cellStyle name="40% - Accent3 5 2 2 6" xfId="29075" xr:uid="{00000000-0005-0000-0000-000083710000}"/>
    <cellStyle name="40% - Accent3 5 2 2 7" xfId="29076" xr:uid="{00000000-0005-0000-0000-000084710000}"/>
    <cellStyle name="40% - Accent3 5 2 2 8" xfId="29077" xr:uid="{00000000-0005-0000-0000-000085710000}"/>
    <cellStyle name="40% - Accent3 5 2 2 9" xfId="29078" xr:uid="{00000000-0005-0000-0000-000086710000}"/>
    <cellStyle name="40% - Accent3 5 2 3" xfId="29079" xr:uid="{00000000-0005-0000-0000-000087710000}"/>
    <cellStyle name="40% - Accent3 5 2 4" xfId="29080" xr:uid="{00000000-0005-0000-0000-000088710000}"/>
    <cellStyle name="40% - Accent3 5 2 5" xfId="29081" xr:uid="{00000000-0005-0000-0000-000089710000}"/>
    <cellStyle name="40% - Accent3 5 2 6" xfId="29082" xr:uid="{00000000-0005-0000-0000-00008A710000}"/>
    <cellStyle name="40% - Accent3 5 2 7" xfId="29083" xr:uid="{00000000-0005-0000-0000-00008B710000}"/>
    <cellStyle name="40% - Accent3 5 2 8" xfId="29084" xr:uid="{00000000-0005-0000-0000-00008C710000}"/>
    <cellStyle name="40% - Accent3 5 2 9" xfId="29085" xr:uid="{00000000-0005-0000-0000-00008D710000}"/>
    <cellStyle name="40% - Accent3 5 3" xfId="29086" xr:uid="{00000000-0005-0000-0000-00008E710000}"/>
    <cellStyle name="40% - Accent3 5 3 10" xfId="29087" xr:uid="{00000000-0005-0000-0000-00008F710000}"/>
    <cellStyle name="40% - Accent3 5 3 11" xfId="29088" xr:uid="{00000000-0005-0000-0000-000090710000}"/>
    <cellStyle name="40% - Accent3 5 3 12" xfId="29089" xr:uid="{00000000-0005-0000-0000-000091710000}"/>
    <cellStyle name="40% - Accent3 5 3 13" xfId="29090" xr:uid="{00000000-0005-0000-0000-000092710000}"/>
    <cellStyle name="40% - Accent3 5 3 14" xfId="29091" xr:uid="{00000000-0005-0000-0000-000093710000}"/>
    <cellStyle name="40% - Accent3 5 3 15" xfId="29092" xr:uid="{00000000-0005-0000-0000-000094710000}"/>
    <cellStyle name="40% - Accent3 5 3 2" xfId="29093" xr:uid="{00000000-0005-0000-0000-000095710000}"/>
    <cellStyle name="40% - Accent3 5 3 3" xfId="29094" xr:uid="{00000000-0005-0000-0000-000096710000}"/>
    <cellStyle name="40% - Accent3 5 3 4" xfId="29095" xr:uid="{00000000-0005-0000-0000-000097710000}"/>
    <cellStyle name="40% - Accent3 5 3 5" xfId="29096" xr:uid="{00000000-0005-0000-0000-000098710000}"/>
    <cellStyle name="40% - Accent3 5 3 6" xfId="29097" xr:uid="{00000000-0005-0000-0000-000099710000}"/>
    <cellStyle name="40% - Accent3 5 3 7" xfId="29098" xr:uid="{00000000-0005-0000-0000-00009A710000}"/>
    <cellStyle name="40% - Accent3 5 3 8" xfId="29099" xr:uid="{00000000-0005-0000-0000-00009B710000}"/>
    <cellStyle name="40% - Accent3 5 3 9" xfId="29100" xr:uid="{00000000-0005-0000-0000-00009C710000}"/>
    <cellStyle name="40% - Accent3 6" xfId="29101" xr:uid="{00000000-0005-0000-0000-00009D710000}"/>
    <cellStyle name="40% - Accent3 6 2" xfId="29102" xr:uid="{00000000-0005-0000-0000-00009E710000}"/>
    <cellStyle name="40% - Accent3 6 2 10" xfId="29103" xr:uid="{00000000-0005-0000-0000-00009F710000}"/>
    <cellStyle name="40% - Accent3 6 2 11" xfId="29104" xr:uid="{00000000-0005-0000-0000-0000A0710000}"/>
    <cellStyle name="40% - Accent3 6 2 12" xfId="29105" xr:uid="{00000000-0005-0000-0000-0000A1710000}"/>
    <cellStyle name="40% - Accent3 6 2 13" xfId="29106" xr:uid="{00000000-0005-0000-0000-0000A2710000}"/>
    <cellStyle name="40% - Accent3 6 2 14" xfId="29107" xr:uid="{00000000-0005-0000-0000-0000A3710000}"/>
    <cellStyle name="40% - Accent3 6 2 15" xfId="29108" xr:uid="{00000000-0005-0000-0000-0000A4710000}"/>
    <cellStyle name="40% - Accent3 6 2 16" xfId="29109" xr:uid="{00000000-0005-0000-0000-0000A5710000}"/>
    <cellStyle name="40% - Accent3 6 2 2" xfId="29110" xr:uid="{00000000-0005-0000-0000-0000A6710000}"/>
    <cellStyle name="40% - Accent3 6 2 2 10" xfId="29111" xr:uid="{00000000-0005-0000-0000-0000A7710000}"/>
    <cellStyle name="40% - Accent3 6 2 2 11" xfId="29112" xr:uid="{00000000-0005-0000-0000-0000A8710000}"/>
    <cellStyle name="40% - Accent3 6 2 2 12" xfId="29113" xr:uid="{00000000-0005-0000-0000-0000A9710000}"/>
    <cellStyle name="40% - Accent3 6 2 2 13" xfId="29114" xr:uid="{00000000-0005-0000-0000-0000AA710000}"/>
    <cellStyle name="40% - Accent3 6 2 2 14" xfId="29115" xr:uid="{00000000-0005-0000-0000-0000AB710000}"/>
    <cellStyle name="40% - Accent3 6 2 2 15" xfId="29116" xr:uid="{00000000-0005-0000-0000-0000AC710000}"/>
    <cellStyle name="40% - Accent3 6 2 2 2" xfId="29117" xr:uid="{00000000-0005-0000-0000-0000AD710000}"/>
    <cellStyle name="40% - Accent3 6 2 2 3" xfId="29118" xr:uid="{00000000-0005-0000-0000-0000AE710000}"/>
    <cellStyle name="40% - Accent3 6 2 2 4" xfId="29119" xr:uid="{00000000-0005-0000-0000-0000AF710000}"/>
    <cellStyle name="40% - Accent3 6 2 2 5" xfId="29120" xr:uid="{00000000-0005-0000-0000-0000B0710000}"/>
    <cellStyle name="40% - Accent3 6 2 2 6" xfId="29121" xr:uid="{00000000-0005-0000-0000-0000B1710000}"/>
    <cellStyle name="40% - Accent3 6 2 2 7" xfId="29122" xr:uid="{00000000-0005-0000-0000-0000B2710000}"/>
    <cellStyle name="40% - Accent3 6 2 2 8" xfId="29123" xr:uid="{00000000-0005-0000-0000-0000B3710000}"/>
    <cellStyle name="40% - Accent3 6 2 2 9" xfId="29124" xr:uid="{00000000-0005-0000-0000-0000B4710000}"/>
    <cellStyle name="40% - Accent3 6 2 3" xfId="29125" xr:uid="{00000000-0005-0000-0000-0000B5710000}"/>
    <cellStyle name="40% - Accent3 6 2 4" xfId="29126" xr:uid="{00000000-0005-0000-0000-0000B6710000}"/>
    <cellStyle name="40% - Accent3 6 2 5" xfId="29127" xr:uid="{00000000-0005-0000-0000-0000B7710000}"/>
    <cellStyle name="40% - Accent3 6 2 6" xfId="29128" xr:uid="{00000000-0005-0000-0000-0000B8710000}"/>
    <cellStyle name="40% - Accent3 6 2 7" xfId="29129" xr:uid="{00000000-0005-0000-0000-0000B9710000}"/>
    <cellStyle name="40% - Accent3 6 2 8" xfId="29130" xr:uid="{00000000-0005-0000-0000-0000BA710000}"/>
    <cellStyle name="40% - Accent3 6 2 9" xfId="29131" xr:uid="{00000000-0005-0000-0000-0000BB710000}"/>
    <cellStyle name="40% - Accent3 6 3" xfId="29132" xr:uid="{00000000-0005-0000-0000-0000BC710000}"/>
    <cellStyle name="40% - Accent3 6 3 10" xfId="29133" xr:uid="{00000000-0005-0000-0000-0000BD710000}"/>
    <cellStyle name="40% - Accent3 6 3 11" xfId="29134" xr:uid="{00000000-0005-0000-0000-0000BE710000}"/>
    <cellStyle name="40% - Accent3 6 3 12" xfId="29135" xr:uid="{00000000-0005-0000-0000-0000BF710000}"/>
    <cellStyle name="40% - Accent3 6 3 13" xfId="29136" xr:uid="{00000000-0005-0000-0000-0000C0710000}"/>
    <cellStyle name="40% - Accent3 6 3 14" xfId="29137" xr:uid="{00000000-0005-0000-0000-0000C1710000}"/>
    <cellStyle name="40% - Accent3 6 3 15" xfId="29138" xr:uid="{00000000-0005-0000-0000-0000C2710000}"/>
    <cellStyle name="40% - Accent3 6 3 2" xfId="29139" xr:uid="{00000000-0005-0000-0000-0000C3710000}"/>
    <cellStyle name="40% - Accent3 6 3 3" xfId="29140" xr:uid="{00000000-0005-0000-0000-0000C4710000}"/>
    <cellStyle name="40% - Accent3 6 3 4" xfId="29141" xr:uid="{00000000-0005-0000-0000-0000C5710000}"/>
    <cellStyle name="40% - Accent3 6 3 5" xfId="29142" xr:uid="{00000000-0005-0000-0000-0000C6710000}"/>
    <cellStyle name="40% - Accent3 6 3 6" xfId="29143" xr:uid="{00000000-0005-0000-0000-0000C7710000}"/>
    <cellStyle name="40% - Accent3 6 3 7" xfId="29144" xr:uid="{00000000-0005-0000-0000-0000C8710000}"/>
    <cellStyle name="40% - Accent3 6 3 8" xfId="29145" xr:uid="{00000000-0005-0000-0000-0000C9710000}"/>
    <cellStyle name="40% - Accent3 6 3 9" xfId="29146" xr:uid="{00000000-0005-0000-0000-0000CA710000}"/>
    <cellStyle name="40% - Accent3 7" xfId="29147" xr:uid="{00000000-0005-0000-0000-0000CB710000}"/>
    <cellStyle name="40% - Accent3 8" xfId="29148" xr:uid="{00000000-0005-0000-0000-0000CC710000}"/>
    <cellStyle name="40% - Accent3 9" xfId="29149" xr:uid="{00000000-0005-0000-0000-0000CD710000}"/>
    <cellStyle name="40% - Accent4 10" xfId="29150" xr:uid="{00000000-0005-0000-0000-0000CE710000}"/>
    <cellStyle name="40% - Accent4 11" xfId="29151" xr:uid="{00000000-0005-0000-0000-0000CF710000}"/>
    <cellStyle name="40% - Accent4 12" xfId="29152" xr:uid="{00000000-0005-0000-0000-0000D0710000}"/>
    <cellStyle name="40% - Accent4 13" xfId="29153" xr:uid="{00000000-0005-0000-0000-0000D1710000}"/>
    <cellStyle name="40% - Accent4 14" xfId="29154" xr:uid="{00000000-0005-0000-0000-0000D2710000}"/>
    <cellStyle name="40% - Accent4 15" xfId="29155" xr:uid="{00000000-0005-0000-0000-0000D3710000}"/>
    <cellStyle name="40% - Accent4 16" xfId="29156" xr:uid="{00000000-0005-0000-0000-0000D4710000}"/>
    <cellStyle name="40% - Accent4 17" xfId="29157" xr:uid="{00000000-0005-0000-0000-0000D5710000}"/>
    <cellStyle name="40% - Accent4 18" xfId="29158" xr:uid="{00000000-0005-0000-0000-0000D6710000}"/>
    <cellStyle name="40% - Accent4 19" xfId="29159" xr:uid="{00000000-0005-0000-0000-0000D7710000}"/>
    <cellStyle name="40% - Accent4 2" xfId="29160" xr:uid="{00000000-0005-0000-0000-0000D8710000}"/>
    <cellStyle name="40% - Accent4 2 10" xfId="29161" xr:uid="{00000000-0005-0000-0000-0000D9710000}"/>
    <cellStyle name="40% - Accent4 2 11" xfId="29162" xr:uid="{00000000-0005-0000-0000-0000DA710000}"/>
    <cellStyle name="40% - Accent4 2 12" xfId="29163" xr:uid="{00000000-0005-0000-0000-0000DB710000}"/>
    <cellStyle name="40% - Accent4 2 13" xfId="29164" xr:uid="{00000000-0005-0000-0000-0000DC710000}"/>
    <cellStyle name="40% - Accent4 2 14" xfId="29165" xr:uid="{00000000-0005-0000-0000-0000DD710000}"/>
    <cellStyle name="40% - Accent4 2 15" xfId="29166" xr:uid="{00000000-0005-0000-0000-0000DE710000}"/>
    <cellStyle name="40% - Accent4 2 16" xfId="29167" xr:uid="{00000000-0005-0000-0000-0000DF710000}"/>
    <cellStyle name="40% - Accent4 2 16 10" xfId="29168" xr:uid="{00000000-0005-0000-0000-0000E0710000}"/>
    <cellStyle name="40% - Accent4 2 16 11" xfId="29169" xr:uid="{00000000-0005-0000-0000-0000E1710000}"/>
    <cellStyle name="40% - Accent4 2 16 12" xfId="29170" xr:uid="{00000000-0005-0000-0000-0000E2710000}"/>
    <cellStyle name="40% - Accent4 2 16 13" xfId="29171" xr:uid="{00000000-0005-0000-0000-0000E3710000}"/>
    <cellStyle name="40% - Accent4 2 16 14" xfId="29172" xr:uid="{00000000-0005-0000-0000-0000E4710000}"/>
    <cellStyle name="40% - Accent4 2 16 15" xfId="29173" xr:uid="{00000000-0005-0000-0000-0000E5710000}"/>
    <cellStyle name="40% - Accent4 2 16 16" xfId="29174" xr:uid="{00000000-0005-0000-0000-0000E6710000}"/>
    <cellStyle name="40% - Accent4 2 16 2" xfId="29175" xr:uid="{00000000-0005-0000-0000-0000E7710000}"/>
    <cellStyle name="40% - Accent4 2 16 2 10" xfId="29176" xr:uid="{00000000-0005-0000-0000-0000E8710000}"/>
    <cellStyle name="40% - Accent4 2 16 2 11" xfId="29177" xr:uid="{00000000-0005-0000-0000-0000E9710000}"/>
    <cellStyle name="40% - Accent4 2 16 2 12" xfId="29178" xr:uid="{00000000-0005-0000-0000-0000EA710000}"/>
    <cellStyle name="40% - Accent4 2 16 2 13" xfId="29179" xr:uid="{00000000-0005-0000-0000-0000EB710000}"/>
    <cellStyle name="40% - Accent4 2 16 2 14" xfId="29180" xr:uid="{00000000-0005-0000-0000-0000EC710000}"/>
    <cellStyle name="40% - Accent4 2 16 2 15" xfId="29181" xr:uid="{00000000-0005-0000-0000-0000ED710000}"/>
    <cellStyle name="40% - Accent4 2 16 2 2" xfId="29182" xr:uid="{00000000-0005-0000-0000-0000EE710000}"/>
    <cellStyle name="40% - Accent4 2 16 2 3" xfId="29183" xr:uid="{00000000-0005-0000-0000-0000EF710000}"/>
    <cellStyle name="40% - Accent4 2 16 2 4" xfId="29184" xr:uid="{00000000-0005-0000-0000-0000F0710000}"/>
    <cellStyle name="40% - Accent4 2 16 2 5" xfId="29185" xr:uid="{00000000-0005-0000-0000-0000F1710000}"/>
    <cellStyle name="40% - Accent4 2 16 2 6" xfId="29186" xr:uid="{00000000-0005-0000-0000-0000F2710000}"/>
    <cellStyle name="40% - Accent4 2 16 2 7" xfId="29187" xr:uid="{00000000-0005-0000-0000-0000F3710000}"/>
    <cellStyle name="40% - Accent4 2 16 2 8" xfId="29188" xr:uid="{00000000-0005-0000-0000-0000F4710000}"/>
    <cellStyle name="40% - Accent4 2 16 2 9" xfId="29189" xr:uid="{00000000-0005-0000-0000-0000F5710000}"/>
    <cellStyle name="40% - Accent4 2 16 3" xfId="29190" xr:uid="{00000000-0005-0000-0000-0000F6710000}"/>
    <cellStyle name="40% - Accent4 2 16 4" xfId="29191" xr:uid="{00000000-0005-0000-0000-0000F7710000}"/>
    <cellStyle name="40% - Accent4 2 16 5" xfId="29192" xr:uid="{00000000-0005-0000-0000-0000F8710000}"/>
    <cellStyle name="40% - Accent4 2 16 6" xfId="29193" xr:uid="{00000000-0005-0000-0000-0000F9710000}"/>
    <cellStyle name="40% - Accent4 2 16 7" xfId="29194" xr:uid="{00000000-0005-0000-0000-0000FA710000}"/>
    <cellStyle name="40% - Accent4 2 16 8" xfId="29195" xr:uid="{00000000-0005-0000-0000-0000FB710000}"/>
    <cellStyle name="40% - Accent4 2 16 9" xfId="29196" xr:uid="{00000000-0005-0000-0000-0000FC710000}"/>
    <cellStyle name="40% - Accent4 2 17" xfId="29197" xr:uid="{00000000-0005-0000-0000-0000FD710000}"/>
    <cellStyle name="40% - Accent4 2 17 10" xfId="29198" xr:uid="{00000000-0005-0000-0000-0000FE710000}"/>
    <cellStyle name="40% - Accent4 2 17 11" xfId="29199" xr:uid="{00000000-0005-0000-0000-0000FF710000}"/>
    <cellStyle name="40% - Accent4 2 17 12" xfId="29200" xr:uid="{00000000-0005-0000-0000-000000720000}"/>
    <cellStyle name="40% - Accent4 2 17 13" xfId="29201" xr:uid="{00000000-0005-0000-0000-000001720000}"/>
    <cellStyle name="40% - Accent4 2 17 14" xfId="29202" xr:uid="{00000000-0005-0000-0000-000002720000}"/>
    <cellStyle name="40% - Accent4 2 17 15" xfId="29203" xr:uid="{00000000-0005-0000-0000-000003720000}"/>
    <cellStyle name="40% - Accent4 2 17 2" xfId="29204" xr:uid="{00000000-0005-0000-0000-000004720000}"/>
    <cellStyle name="40% - Accent4 2 17 3" xfId="29205" xr:uid="{00000000-0005-0000-0000-000005720000}"/>
    <cellStyle name="40% - Accent4 2 17 4" xfId="29206" xr:uid="{00000000-0005-0000-0000-000006720000}"/>
    <cellStyle name="40% - Accent4 2 17 5" xfId="29207" xr:uid="{00000000-0005-0000-0000-000007720000}"/>
    <cellStyle name="40% - Accent4 2 17 6" xfId="29208" xr:uid="{00000000-0005-0000-0000-000008720000}"/>
    <cellStyle name="40% - Accent4 2 17 7" xfId="29209" xr:uid="{00000000-0005-0000-0000-000009720000}"/>
    <cellStyle name="40% - Accent4 2 17 8" xfId="29210" xr:uid="{00000000-0005-0000-0000-00000A720000}"/>
    <cellStyle name="40% - Accent4 2 17 9" xfId="29211" xr:uid="{00000000-0005-0000-0000-00000B720000}"/>
    <cellStyle name="40% - Accent4 2 2" xfId="29212" xr:uid="{00000000-0005-0000-0000-00000C720000}"/>
    <cellStyle name="40% - Accent4 2 2 2" xfId="29213" xr:uid="{00000000-0005-0000-0000-00000D720000}"/>
    <cellStyle name="40% - Accent4 2 2 2 10" xfId="29214" xr:uid="{00000000-0005-0000-0000-00000E720000}"/>
    <cellStyle name="40% - Accent4 2 2 2 11" xfId="29215" xr:uid="{00000000-0005-0000-0000-00000F720000}"/>
    <cellStyle name="40% - Accent4 2 2 2 12" xfId="29216" xr:uid="{00000000-0005-0000-0000-000010720000}"/>
    <cellStyle name="40% - Accent4 2 2 2 13" xfId="29217" xr:uid="{00000000-0005-0000-0000-000011720000}"/>
    <cellStyle name="40% - Accent4 2 2 2 14" xfId="29218" xr:uid="{00000000-0005-0000-0000-000012720000}"/>
    <cellStyle name="40% - Accent4 2 2 2 15" xfId="29219" xr:uid="{00000000-0005-0000-0000-000013720000}"/>
    <cellStyle name="40% - Accent4 2 2 2 2" xfId="29220" xr:uid="{00000000-0005-0000-0000-000014720000}"/>
    <cellStyle name="40% - Accent4 2 2 2 3" xfId="29221" xr:uid="{00000000-0005-0000-0000-000015720000}"/>
    <cellStyle name="40% - Accent4 2 2 2 4" xfId="29222" xr:uid="{00000000-0005-0000-0000-000016720000}"/>
    <cellStyle name="40% - Accent4 2 2 2 5" xfId="29223" xr:uid="{00000000-0005-0000-0000-000017720000}"/>
    <cellStyle name="40% - Accent4 2 2 2 6" xfId="29224" xr:uid="{00000000-0005-0000-0000-000018720000}"/>
    <cellStyle name="40% - Accent4 2 2 2 7" xfId="29225" xr:uid="{00000000-0005-0000-0000-000019720000}"/>
    <cellStyle name="40% - Accent4 2 2 2 8" xfId="29226" xr:uid="{00000000-0005-0000-0000-00001A720000}"/>
    <cellStyle name="40% - Accent4 2 2 2 9" xfId="29227" xr:uid="{00000000-0005-0000-0000-00001B720000}"/>
    <cellStyle name="40% - Accent4 2 3" xfId="29228" xr:uid="{00000000-0005-0000-0000-00001C720000}"/>
    <cellStyle name="40% - Accent4 2 3 2" xfId="29229" xr:uid="{00000000-0005-0000-0000-00001D720000}"/>
    <cellStyle name="40% - Accent4 2 3 2 10" xfId="29230" xr:uid="{00000000-0005-0000-0000-00001E720000}"/>
    <cellStyle name="40% - Accent4 2 3 2 11" xfId="29231" xr:uid="{00000000-0005-0000-0000-00001F720000}"/>
    <cellStyle name="40% - Accent4 2 3 2 12" xfId="29232" xr:uid="{00000000-0005-0000-0000-000020720000}"/>
    <cellStyle name="40% - Accent4 2 3 2 13" xfId="29233" xr:uid="{00000000-0005-0000-0000-000021720000}"/>
    <cellStyle name="40% - Accent4 2 3 2 14" xfId="29234" xr:uid="{00000000-0005-0000-0000-000022720000}"/>
    <cellStyle name="40% - Accent4 2 3 2 15" xfId="29235" xr:uid="{00000000-0005-0000-0000-000023720000}"/>
    <cellStyle name="40% - Accent4 2 3 2 2" xfId="29236" xr:uid="{00000000-0005-0000-0000-000024720000}"/>
    <cellStyle name="40% - Accent4 2 3 2 3" xfId="29237" xr:uid="{00000000-0005-0000-0000-000025720000}"/>
    <cellStyle name="40% - Accent4 2 3 2 4" xfId="29238" xr:uid="{00000000-0005-0000-0000-000026720000}"/>
    <cellStyle name="40% - Accent4 2 3 2 5" xfId="29239" xr:uid="{00000000-0005-0000-0000-000027720000}"/>
    <cellStyle name="40% - Accent4 2 3 2 6" xfId="29240" xr:uid="{00000000-0005-0000-0000-000028720000}"/>
    <cellStyle name="40% - Accent4 2 3 2 7" xfId="29241" xr:uid="{00000000-0005-0000-0000-000029720000}"/>
    <cellStyle name="40% - Accent4 2 3 2 8" xfId="29242" xr:uid="{00000000-0005-0000-0000-00002A720000}"/>
    <cellStyle name="40% - Accent4 2 3 2 9" xfId="29243" xr:uid="{00000000-0005-0000-0000-00002B720000}"/>
    <cellStyle name="40% - Accent4 2 4" xfId="29244" xr:uid="{00000000-0005-0000-0000-00002C720000}"/>
    <cellStyle name="40% - Accent4 2 4 2" xfId="29245" xr:uid="{00000000-0005-0000-0000-00002D720000}"/>
    <cellStyle name="40% - Accent4 2 5" xfId="29246" xr:uid="{00000000-0005-0000-0000-00002E720000}"/>
    <cellStyle name="40% - Accent4 2 6" xfId="29247" xr:uid="{00000000-0005-0000-0000-00002F720000}"/>
    <cellStyle name="40% - Accent4 2 7" xfId="29248" xr:uid="{00000000-0005-0000-0000-000030720000}"/>
    <cellStyle name="40% - Accent4 2 8" xfId="29249" xr:uid="{00000000-0005-0000-0000-000031720000}"/>
    <cellStyle name="40% - Accent4 2 9" xfId="29250" xr:uid="{00000000-0005-0000-0000-000032720000}"/>
    <cellStyle name="40% - Accent4 2_Labour" xfId="29251" xr:uid="{00000000-0005-0000-0000-000033720000}"/>
    <cellStyle name="40% - Accent4 20" xfId="29252" xr:uid="{00000000-0005-0000-0000-000034720000}"/>
    <cellStyle name="40% - Accent4 21" xfId="29253" xr:uid="{00000000-0005-0000-0000-000035720000}"/>
    <cellStyle name="40% - Accent4 22" xfId="29254" xr:uid="{00000000-0005-0000-0000-000036720000}"/>
    <cellStyle name="40% - Accent4 3" xfId="29255" xr:uid="{00000000-0005-0000-0000-000037720000}"/>
    <cellStyle name="40% - Accent4 3 2" xfId="29256" xr:uid="{00000000-0005-0000-0000-000038720000}"/>
    <cellStyle name="40% - Accent4 3 2 2" xfId="29257" xr:uid="{00000000-0005-0000-0000-000039720000}"/>
    <cellStyle name="40% - Accent4 3 2 3" xfId="29258" xr:uid="{00000000-0005-0000-0000-00003A720000}"/>
    <cellStyle name="40% - Accent4 3 2 3 10" xfId="29259" xr:uid="{00000000-0005-0000-0000-00003B720000}"/>
    <cellStyle name="40% - Accent4 3 2 3 11" xfId="29260" xr:uid="{00000000-0005-0000-0000-00003C720000}"/>
    <cellStyle name="40% - Accent4 3 2 3 12" xfId="29261" xr:uid="{00000000-0005-0000-0000-00003D720000}"/>
    <cellStyle name="40% - Accent4 3 2 3 13" xfId="29262" xr:uid="{00000000-0005-0000-0000-00003E720000}"/>
    <cellStyle name="40% - Accent4 3 2 3 14" xfId="29263" xr:uid="{00000000-0005-0000-0000-00003F720000}"/>
    <cellStyle name="40% - Accent4 3 2 3 15" xfId="29264" xr:uid="{00000000-0005-0000-0000-000040720000}"/>
    <cellStyle name="40% - Accent4 3 2 3 2" xfId="29265" xr:uid="{00000000-0005-0000-0000-000041720000}"/>
    <cellStyle name="40% - Accent4 3 2 3 3" xfId="29266" xr:uid="{00000000-0005-0000-0000-000042720000}"/>
    <cellStyle name="40% - Accent4 3 2 3 4" xfId="29267" xr:uid="{00000000-0005-0000-0000-000043720000}"/>
    <cellStyle name="40% - Accent4 3 2 3 5" xfId="29268" xr:uid="{00000000-0005-0000-0000-000044720000}"/>
    <cellStyle name="40% - Accent4 3 2 3 6" xfId="29269" xr:uid="{00000000-0005-0000-0000-000045720000}"/>
    <cellStyle name="40% - Accent4 3 2 3 7" xfId="29270" xr:uid="{00000000-0005-0000-0000-000046720000}"/>
    <cellStyle name="40% - Accent4 3 2 3 8" xfId="29271" xr:uid="{00000000-0005-0000-0000-000047720000}"/>
    <cellStyle name="40% - Accent4 3 2 3 9" xfId="29272" xr:uid="{00000000-0005-0000-0000-000048720000}"/>
    <cellStyle name="40% - Accent4 3 3" xfId="29273" xr:uid="{00000000-0005-0000-0000-000049720000}"/>
    <cellStyle name="40% - Accent4 3 4" xfId="29274" xr:uid="{00000000-0005-0000-0000-00004A720000}"/>
    <cellStyle name="40% - Accent4 3_Labour" xfId="29275" xr:uid="{00000000-0005-0000-0000-00004B720000}"/>
    <cellStyle name="40% - Accent4 4" xfId="29276" xr:uid="{00000000-0005-0000-0000-00004C720000}"/>
    <cellStyle name="40% - Accent4 4 2" xfId="29277" xr:uid="{00000000-0005-0000-0000-00004D720000}"/>
    <cellStyle name="40% - Accent4 4 2 10" xfId="29278" xr:uid="{00000000-0005-0000-0000-00004E720000}"/>
    <cellStyle name="40% - Accent4 4 2 11" xfId="29279" xr:uid="{00000000-0005-0000-0000-00004F720000}"/>
    <cellStyle name="40% - Accent4 4 2 12" xfId="29280" xr:uid="{00000000-0005-0000-0000-000050720000}"/>
    <cellStyle name="40% - Accent4 4 2 13" xfId="29281" xr:uid="{00000000-0005-0000-0000-000051720000}"/>
    <cellStyle name="40% - Accent4 4 2 14" xfId="29282" xr:uid="{00000000-0005-0000-0000-000052720000}"/>
    <cellStyle name="40% - Accent4 4 2 15" xfId="29283" xr:uid="{00000000-0005-0000-0000-000053720000}"/>
    <cellStyle name="40% - Accent4 4 2 16" xfId="29284" xr:uid="{00000000-0005-0000-0000-000054720000}"/>
    <cellStyle name="40% - Accent4 4 2 2" xfId="29285" xr:uid="{00000000-0005-0000-0000-000055720000}"/>
    <cellStyle name="40% - Accent4 4 2 2 10" xfId="29286" xr:uid="{00000000-0005-0000-0000-000056720000}"/>
    <cellStyle name="40% - Accent4 4 2 2 11" xfId="29287" xr:uid="{00000000-0005-0000-0000-000057720000}"/>
    <cellStyle name="40% - Accent4 4 2 2 12" xfId="29288" xr:uid="{00000000-0005-0000-0000-000058720000}"/>
    <cellStyle name="40% - Accent4 4 2 2 13" xfId="29289" xr:uid="{00000000-0005-0000-0000-000059720000}"/>
    <cellStyle name="40% - Accent4 4 2 2 14" xfId="29290" xr:uid="{00000000-0005-0000-0000-00005A720000}"/>
    <cellStyle name="40% - Accent4 4 2 2 15" xfId="29291" xr:uid="{00000000-0005-0000-0000-00005B720000}"/>
    <cellStyle name="40% - Accent4 4 2 2 2" xfId="29292" xr:uid="{00000000-0005-0000-0000-00005C720000}"/>
    <cellStyle name="40% - Accent4 4 2 2 3" xfId="29293" xr:uid="{00000000-0005-0000-0000-00005D720000}"/>
    <cellStyle name="40% - Accent4 4 2 2 4" xfId="29294" xr:uid="{00000000-0005-0000-0000-00005E720000}"/>
    <cellStyle name="40% - Accent4 4 2 2 5" xfId="29295" xr:uid="{00000000-0005-0000-0000-00005F720000}"/>
    <cellStyle name="40% - Accent4 4 2 2 6" xfId="29296" xr:uid="{00000000-0005-0000-0000-000060720000}"/>
    <cellStyle name="40% - Accent4 4 2 2 7" xfId="29297" xr:uid="{00000000-0005-0000-0000-000061720000}"/>
    <cellStyle name="40% - Accent4 4 2 2 8" xfId="29298" xr:uid="{00000000-0005-0000-0000-000062720000}"/>
    <cellStyle name="40% - Accent4 4 2 2 9" xfId="29299" xr:uid="{00000000-0005-0000-0000-000063720000}"/>
    <cellStyle name="40% - Accent4 4 2 3" xfId="29300" xr:uid="{00000000-0005-0000-0000-000064720000}"/>
    <cellStyle name="40% - Accent4 4 2 4" xfId="29301" xr:uid="{00000000-0005-0000-0000-000065720000}"/>
    <cellStyle name="40% - Accent4 4 2 5" xfId="29302" xr:uid="{00000000-0005-0000-0000-000066720000}"/>
    <cellStyle name="40% - Accent4 4 2 6" xfId="29303" xr:uid="{00000000-0005-0000-0000-000067720000}"/>
    <cellStyle name="40% - Accent4 4 2 7" xfId="29304" xr:uid="{00000000-0005-0000-0000-000068720000}"/>
    <cellStyle name="40% - Accent4 4 2 8" xfId="29305" xr:uid="{00000000-0005-0000-0000-000069720000}"/>
    <cellStyle name="40% - Accent4 4 2 9" xfId="29306" xr:uid="{00000000-0005-0000-0000-00006A720000}"/>
    <cellStyle name="40% - Accent4 4 3" xfId="29307" xr:uid="{00000000-0005-0000-0000-00006B720000}"/>
    <cellStyle name="40% - Accent4 4 4" xfId="29308" xr:uid="{00000000-0005-0000-0000-00006C720000}"/>
    <cellStyle name="40% - Accent4 4 5" xfId="29309" xr:uid="{00000000-0005-0000-0000-00006D720000}"/>
    <cellStyle name="40% - Accent4 4_Labour" xfId="29310" xr:uid="{00000000-0005-0000-0000-00006E720000}"/>
    <cellStyle name="40% - Accent4 5" xfId="29311" xr:uid="{00000000-0005-0000-0000-00006F720000}"/>
    <cellStyle name="40% - Accent4 5 2" xfId="29312" xr:uid="{00000000-0005-0000-0000-000070720000}"/>
    <cellStyle name="40% - Accent4 5 2 10" xfId="29313" xr:uid="{00000000-0005-0000-0000-000071720000}"/>
    <cellStyle name="40% - Accent4 5 2 11" xfId="29314" xr:uid="{00000000-0005-0000-0000-000072720000}"/>
    <cellStyle name="40% - Accent4 5 2 12" xfId="29315" xr:uid="{00000000-0005-0000-0000-000073720000}"/>
    <cellStyle name="40% - Accent4 5 2 13" xfId="29316" xr:uid="{00000000-0005-0000-0000-000074720000}"/>
    <cellStyle name="40% - Accent4 5 2 14" xfId="29317" xr:uid="{00000000-0005-0000-0000-000075720000}"/>
    <cellStyle name="40% - Accent4 5 2 15" xfId="29318" xr:uid="{00000000-0005-0000-0000-000076720000}"/>
    <cellStyle name="40% - Accent4 5 2 16" xfId="29319" xr:uid="{00000000-0005-0000-0000-000077720000}"/>
    <cellStyle name="40% - Accent4 5 2 2" xfId="29320" xr:uid="{00000000-0005-0000-0000-000078720000}"/>
    <cellStyle name="40% - Accent4 5 2 2 10" xfId="29321" xr:uid="{00000000-0005-0000-0000-000079720000}"/>
    <cellStyle name="40% - Accent4 5 2 2 11" xfId="29322" xr:uid="{00000000-0005-0000-0000-00007A720000}"/>
    <cellStyle name="40% - Accent4 5 2 2 12" xfId="29323" xr:uid="{00000000-0005-0000-0000-00007B720000}"/>
    <cellStyle name="40% - Accent4 5 2 2 13" xfId="29324" xr:uid="{00000000-0005-0000-0000-00007C720000}"/>
    <cellStyle name="40% - Accent4 5 2 2 14" xfId="29325" xr:uid="{00000000-0005-0000-0000-00007D720000}"/>
    <cellStyle name="40% - Accent4 5 2 2 15" xfId="29326" xr:uid="{00000000-0005-0000-0000-00007E720000}"/>
    <cellStyle name="40% - Accent4 5 2 2 2" xfId="29327" xr:uid="{00000000-0005-0000-0000-00007F720000}"/>
    <cellStyle name="40% - Accent4 5 2 2 3" xfId="29328" xr:uid="{00000000-0005-0000-0000-000080720000}"/>
    <cellStyle name="40% - Accent4 5 2 2 4" xfId="29329" xr:uid="{00000000-0005-0000-0000-000081720000}"/>
    <cellStyle name="40% - Accent4 5 2 2 5" xfId="29330" xr:uid="{00000000-0005-0000-0000-000082720000}"/>
    <cellStyle name="40% - Accent4 5 2 2 6" xfId="29331" xr:uid="{00000000-0005-0000-0000-000083720000}"/>
    <cellStyle name="40% - Accent4 5 2 2 7" xfId="29332" xr:uid="{00000000-0005-0000-0000-000084720000}"/>
    <cellStyle name="40% - Accent4 5 2 2 8" xfId="29333" xr:uid="{00000000-0005-0000-0000-000085720000}"/>
    <cellStyle name="40% - Accent4 5 2 2 9" xfId="29334" xr:uid="{00000000-0005-0000-0000-000086720000}"/>
    <cellStyle name="40% - Accent4 5 2 3" xfId="29335" xr:uid="{00000000-0005-0000-0000-000087720000}"/>
    <cellStyle name="40% - Accent4 5 2 4" xfId="29336" xr:uid="{00000000-0005-0000-0000-000088720000}"/>
    <cellStyle name="40% - Accent4 5 2 5" xfId="29337" xr:uid="{00000000-0005-0000-0000-000089720000}"/>
    <cellStyle name="40% - Accent4 5 2 6" xfId="29338" xr:uid="{00000000-0005-0000-0000-00008A720000}"/>
    <cellStyle name="40% - Accent4 5 2 7" xfId="29339" xr:uid="{00000000-0005-0000-0000-00008B720000}"/>
    <cellStyle name="40% - Accent4 5 2 8" xfId="29340" xr:uid="{00000000-0005-0000-0000-00008C720000}"/>
    <cellStyle name="40% - Accent4 5 2 9" xfId="29341" xr:uid="{00000000-0005-0000-0000-00008D720000}"/>
    <cellStyle name="40% - Accent4 5 3" xfId="29342" xr:uid="{00000000-0005-0000-0000-00008E720000}"/>
    <cellStyle name="40% - Accent4 5 3 10" xfId="29343" xr:uid="{00000000-0005-0000-0000-00008F720000}"/>
    <cellStyle name="40% - Accent4 5 3 11" xfId="29344" xr:uid="{00000000-0005-0000-0000-000090720000}"/>
    <cellStyle name="40% - Accent4 5 3 12" xfId="29345" xr:uid="{00000000-0005-0000-0000-000091720000}"/>
    <cellStyle name="40% - Accent4 5 3 13" xfId="29346" xr:uid="{00000000-0005-0000-0000-000092720000}"/>
    <cellStyle name="40% - Accent4 5 3 14" xfId="29347" xr:uid="{00000000-0005-0000-0000-000093720000}"/>
    <cellStyle name="40% - Accent4 5 3 15" xfId="29348" xr:uid="{00000000-0005-0000-0000-000094720000}"/>
    <cellStyle name="40% - Accent4 5 3 2" xfId="29349" xr:uid="{00000000-0005-0000-0000-000095720000}"/>
    <cellStyle name="40% - Accent4 5 3 3" xfId="29350" xr:uid="{00000000-0005-0000-0000-000096720000}"/>
    <cellStyle name="40% - Accent4 5 3 4" xfId="29351" xr:uid="{00000000-0005-0000-0000-000097720000}"/>
    <cellStyle name="40% - Accent4 5 3 5" xfId="29352" xr:uid="{00000000-0005-0000-0000-000098720000}"/>
    <cellStyle name="40% - Accent4 5 3 6" xfId="29353" xr:uid="{00000000-0005-0000-0000-000099720000}"/>
    <cellStyle name="40% - Accent4 5 3 7" xfId="29354" xr:uid="{00000000-0005-0000-0000-00009A720000}"/>
    <cellStyle name="40% - Accent4 5 3 8" xfId="29355" xr:uid="{00000000-0005-0000-0000-00009B720000}"/>
    <cellStyle name="40% - Accent4 5 3 9" xfId="29356" xr:uid="{00000000-0005-0000-0000-00009C720000}"/>
    <cellStyle name="40% - Accent4 6" xfId="29357" xr:uid="{00000000-0005-0000-0000-00009D720000}"/>
    <cellStyle name="40% - Accent4 6 2" xfId="29358" xr:uid="{00000000-0005-0000-0000-00009E720000}"/>
    <cellStyle name="40% - Accent4 6 2 10" xfId="29359" xr:uid="{00000000-0005-0000-0000-00009F720000}"/>
    <cellStyle name="40% - Accent4 6 2 11" xfId="29360" xr:uid="{00000000-0005-0000-0000-0000A0720000}"/>
    <cellStyle name="40% - Accent4 6 2 12" xfId="29361" xr:uid="{00000000-0005-0000-0000-0000A1720000}"/>
    <cellStyle name="40% - Accent4 6 2 13" xfId="29362" xr:uid="{00000000-0005-0000-0000-0000A2720000}"/>
    <cellStyle name="40% - Accent4 6 2 14" xfId="29363" xr:uid="{00000000-0005-0000-0000-0000A3720000}"/>
    <cellStyle name="40% - Accent4 6 2 15" xfId="29364" xr:uid="{00000000-0005-0000-0000-0000A4720000}"/>
    <cellStyle name="40% - Accent4 6 2 16" xfId="29365" xr:uid="{00000000-0005-0000-0000-0000A5720000}"/>
    <cellStyle name="40% - Accent4 6 2 2" xfId="29366" xr:uid="{00000000-0005-0000-0000-0000A6720000}"/>
    <cellStyle name="40% - Accent4 6 2 2 10" xfId="29367" xr:uid="{00000000-0005-0000-0000-0000A7720000}"/>
    <cellStyle name="40% - Accent4 6 2 2 11" xfId="29368" xr:uid="{00000000-0005-0000-0000-0000A8720000}"/>
    <cellStyle name="40% - Accent4 6 2 2 12" xfId="29369" xr:uid="{00000000-0005-0000-0000-0000A9720000}"/>
    <cellStyle name="40% - Accent4 6 2 2 13" xfId="29370" xr:uid="{00000000-0005-0000-0000-0000AA720000}"/>
    <cellStyle name="40% - Accent4 6 2 2 14" xfId="29371" xr:uid="{00000000-0005-0000-0000-0000AB720000}"/>
    <cellStyle name="40% - Accent4 6 2 2 15" xfId="29372" xr:uid="{00000000-0005-0000-0000-0000AC720000}"/>
    <cellStyle name="40% - Accent4 6 2 2 2" xfId="29373" xr:uid="{00000000-0005-0000-0000-0000AD720000}"/>
    <cellStyle name="40% - Accent4 6 2 2 3" xfId="29374" xr:uid="{00000000-0005-0000-0000-0000AE720000}"/>
    <cellStyle name="40% - Accent4 6 2 2 4" xfId="29375" xr:uid="{00000000-0005-0000-0000-0000AF720000}"/>
    <cellStyle name="40% - Accent4 6 2 2 5" xfId="29376" xr:uid="{00000000-0005-0000-0000-0000B0720000}"/>
    <cellStyle name="40% - Accent4 6 2 2 6" xfId="29377" xr:uid="{00000000-0005-0000-0000-0000B1720000}"/>
    <cellStyle name="40% - Accent4 6 2 2 7" xfId="29378" xr:uid="{00000000-0005-0000-0000-0000B2720000}"/>
    <cellStyle name="40% - Accent4 6 2 2 8" xfId="29379" xr:uid="{00000000-0005-0000-0000-0000B3720000}"/>
    <cellStyle name="40% - Accent4 6 2 2 9" xfId="29380" xr:uid="{00000000-0005-0000-0000-0000B4720000}"/>
    <cellStyle name="40% - Accent4 6 2 3" xfId="29381" xr:uid="{00000000-0005-0000-0000-0000B5720000}"/>
    <cellStyle name="40% - Accent4 6 2 4" xfId="29382" xr:uid="{00000000-0005-0000-0000-0000B6720000}"/>
    <cellStyle name="40% - Accent4 6 2 5" xfId="29383" xr:uid="{00000000-0005-0000-0000-0000B7720000}"/>
    <cellStyle name="40% - Accent4 6 2 6" xfId="29384" xr:uid="{00000000-0005-0000-0000-0000B8720000}"/>
    <cellStyle name="40% - Accent4 6 2 7" xfId="29385" xr:uid="{00000000-0005-0000-0000-0000B9720000}"/>
    <cellStyle name="40% - Accent4 6 2 8" xfId="29386" xr:uid="{00000000-0005-0000-0000-0000BA720000}"/>
    <cellStyle name="40% - Accent4 6 2 9" xfId="29387" xr:uid="{00000000-0005-0000-0000-0000BB720000}"/>
    <cellStyle name="40% - Accent4 6 3" xfId="29388" xr:uid="{00000000-0005-0000-0000-0000BC720000}"/>
    <cellStyle name="40% - Accent4 6 3 10" xfId="29389" xr:uid="{00000000-0005-0000-0000-0000BD720000}"/>
    <cellStyle name="40% - Accent4 6 3 11" xfId="29390" xr:uid="{00000000-0005-0000-0000-0000BE720000}"/>
    <cellStyle name="40% - Accent4 6 3 12" xfId="29391" xr:uid="{00000000-0005-0000-0000-0000BF720000}"/>
    <cellStyle name="40% - Accent4 6 3 13" xfId="29392" xr:uid="{00000000-0005-0000-0000-0000C0720000}"/>
    <cellStyle name="40% - Accent4 6 3 14" xfId="29393" xr:uid="{00000000-0005-0000-0000-0000C1720000}"/>
    <cellStyle name="40% - Accent4 6 3 15" xfId="29394" xr:uid="{00000000-0005-0000-0000-0000C2720000}"/>
    <cellStyle name="40% - Accent4 6 3 2" xfId="29395" xr:uid="{00000000-0005-0000-0000-0000C3720000}"/>
    <cellStyle name="40% - Accent4 6 3 3" xfId="29396" xr:uid="{00000000-0005-0000-0000-0000C4720000}"/>
    <cellStyle name="40% - Accent4 6 3 4" xfId="29397" xr:uid="{00000000-0005-0000-0000-0000C5720000}"/>
    <cellStyle name="40% - Accent4 6 3 5" xfId="29398" xr:uid="{00000000-0005-0000-0000-0000C6720000}"/>
    <cellStyle name="40% - Accent4 6 3 6" xfId="29399" xr:uid="{00000000-0005-0000-0000-0000C7720000}"/>
    <cellStyle name="40% - Accent4 6 3 7" xfId="29400" xr:uid="{00000000-0005-0000-0000-0000C8720000}"/>
    <cellStyle name="40% - Accent4 6 3 8" xfId="29401" xr:uid="{00000000-0005-0000-0000-0000C9720000}"/>
    <cellStyle name="40% - Accent4 6 3 9" xfId="29402" xr:uid="{00000000-0005-0000-0000-0000CA720000}"/>
    <cellStyle name="40% - Accent4 7" xfId="29403" xr:uid="{00000000-0005-0000-0000-0000CB720000}"/>
    <cellStyle name="40% - Accent4 8" xfId="29404" xr:uid="{00000000-0005-0000-0000-0000CC720000}"/>
    <cellStyle name="40% - Accent4 9" xfId="29405" xr:uid="{00000000-0005-0000-0000-0000CD720000}"/>
    <cellStyle name="40% - Accent5 10" xfId="29406" xr:uid="{00000000-0005-0000-0000-0000CE720000}"/>
    <cellStyle name="40% - Accent5 11" xfId="29407" xr:uid="{00000000-0005-0000-0000-0000CF720000}"/>
    <cellStyle name="40% - Accent5 12" xfId="29408" xr:uid="{00000000-0005-0000-0000-0000D0720000}"/>
    <cellStyle name="40% - Accent5 13" xfId="29409" xr:uid="{00000000-0005-0000-0000-0000D1720000}"/>
    <cellStyle name="40% - Accent5 14" xfId="29410" xr:uid="{00000000-0005-0000-0000-0000D2720000}"/>
    <cellStyle name="40% - Accent5 15" xfId="29411" xr:uid="{00000000-0005-0000-0000-0000D3720000}"/>
    <cellStyle name="40% - Accent5 16" xfId="29412" xr:uid="{00000000-0005-0000-0000-0000D4720000}"/>
    <cellStyle name="40% - Accent5 17" xfId="29413" xr:uid="{00000000-0005-0000-0000-0000D5720000}"/>
    <cellStyle name="40% - Accent5 18" xfId="29414" xr:uid="{00000000-0005-0000-0000-0000D6720000}"/>
    <cellStyle name="40% - Accent5 19" xfId="29415" xr:uid="{00000000-0005-0000-0000-0000D7720000}"/>
    <cellStyle name="40% - Accent5 2" xfId="29416" xr:uid="{00000000-0005-0000-0000-0000D8720000}"/>
    <cellStyle name="40% - Accent5 2 10" xfId="29417" xr:uid="{00000000-0005-0000-0000-0000D9720000}"/>
    <cellStyle name="40% - Accent5 2 11" xfId="29418" xr:uid="{00000000-0005-0000-0000-0000DA720000}"/>
    <cellStyle name="40% - Accent5 2 12" xfId="29419" xr:uid="{00000000-0005-0000-0000-0000DB720000}"/>
    <cellStyle name="40% - Accent5 2 13" xfId="29420" xr:uid="{00000000-0005-0000-0000-0000DC720000}"/>
    <cellStyle name="40% - Accent5 2 14" xfId="29421" xr:uid="{00000000-0005-0000-0000-0000DD720000}"/>
    <cellStyle name="40% - Accent5 2 15" xfId="29422" xr:uid="{00000000-0005-0000-0000-0000DE720000}"/>
    <cellStyle name="40% - Accent5 2 16" xfId="29423" xr:uid="{00000000-0005-0000-0000-0000DF720000}"/>
    <cellStyle name="40% - Accent5 2 16 10" xfId="29424" xr:uid="{00000000-0005-0000-0000-0000E0720000}"/>
    <cellStyle name="40% - Accent5 2 16 11" xfId="29425" xr:uid="{00000000-0005-0000-0000-0000E1720000}"/>
    <cellStyle name="40% - Accent5 2 16 12" xfId="29426" xr:uid="{00000000-0005-0000-0000-0000E2720000}"/>
    <cellStyle name="40% - Accent5 2 16 13" xfId="29427" xr:uid="{00000000-0005-0000-0000-0000E3720000}"/>
    <cellStyle name="40% - Accent5 2 16 14" xfId="29428" xr:uid="{00000000-0005-0000-0000-0000E4720000}"/>
    <cellStyle name="40% - Accent5 2 16 15" xfId="29429" xr:uid="{00000000-0005-0000-0000-0000E5720000}"/>
    <cellStyle name="40% - Accent5 2 16 16" xfId="29430" xr:uid="{00000000-0005-0000-0000-0000E6720000}"/>
    <cellStyle name="40% - Accent5 2 16 2" xfId="29431" xr:uid="{00000000-0005-0000-0000-0000E7720000}"/>
    <cellStyle name="40% - Accent5 2 16 2 10" xfId="29432" xr:uid="{00000000-0005-0000-0000-0000E8720000}"/>
    <cellStyle name="40% - Accent5 2 16 2 11" xfId="29433" xr:uid="{00000000-0005-0000-0000-0000E9720000}"/>
    <cellStyle name="40% - Accent5 2 16 2 12" xfId="29434" xr:uid="{00000000-0005-0000-0000-0000EA720000}"/>
    <cellStyle name="40% - Accent5 2 16 2 13" xfId="29435" xr:uid="{00000000-0005-0000-0000-0000EB720000}"/>
    <cellStyle name="40% - Accent5 2 16 2 14" xfId="29436" xr:uid="{00000000-0005-0000-0000-0000EC720000}"/>
    <cellStyle name="40% - Accent5 2 16 2 15" xfId="29437" xr:uid="{00000000-0005-0000-0000-0000ED720000}"/>
    <cellStyle name="40% - Accent5 2 16 2 2" xfId="29438" xr:uid="{00000000-0005-0000-0000-0000EE720000}"/>
    <cellStyle name="40% - Accent5 2 16 2 3" xfId="29439" xr:uid="{00000000-0005-0000-0000-0000EF720000}"/>
    <cellStyle name="40% - Accent5 2 16 2 4" xfId="29440" xr:uid="{00000000-0005-0000-0000-0000F0720000}"/>
    <cellStyle name="40% - Accent5 2 16 2 5" xfId="29441" xr:uid="{00000000-0005-0000-0000-0000F1720000}"/>
    <cellStyle name="40% - Accent5 2 16 2 6" xfId="29442" xr:uid="{00000000-0005-0000-0000-0000F2720000}"/>
    <cellStyle name="40% - Accent5 2 16 2 7" xfId="29443" xr:uid="{00000000-0005-0000-0000-0000F3720000}"/>
    <cellStyle name="40% - Accent5 2 16 2 8" xfId="29444" xr:uid="{00000000-0005-0000-0000-0000F4720000}"/>
    <cellStyle name="40% - Accent5 2 16 2 9" xfId="29445" xr:uid="{00000000-0005-0000-0000-0000F5720000}"/>
    <cellStyle name="40% - Accent5 2 16 3" xfId="29446" xr:uid="{00000000-0005-0000-0000-0000F6720000}"/>
    <cellStyle name="40% - Accent5 2 16 4" xfId="29447" xr:uid="{00000000-0005-0000-0000-0000F7720000}"/>
    <cellStyle name="40% - Accent5 2 16 5" xfId="29448" xr:uid="{00000000-0005-0000-0000-0000F8720000}"/>
    <cellStyle name="40% - Accent5 2 16 6" xfId="29449" xr:uid="{00000000-0005-0000-0000-0000F9720000}"/>
    <cellStyle name="40% - Accent5 2 16 7" xfId="29450" xr:uid="{00000000-0005-0000-0000-0000FA720000}"/>
    <cellStyle name="40% - Accent5 2 16 8" xfId="29451" xr:uid="{00000000-0005-0000-0000-0000FB720000}"/>
    <cellStyle name="40% - Accent5 2 16 9" xfId="29452" xr:uid="{00000000-0005-0000-0000-0000FC720000}"/>
    <cellStyle name="40% - Accent5 2 17" xfId="29453" xr:uid="{00000000-0005-0000-0000-0000FD720000}"/>
    <cellStyle name="40% - Accent5 2 17 10" xfId="29454" xr:uid="{00000000-0005-0000-0000-0000FE720000}"/>
    <cellStyle name="40% - Accent5 2 17 11" xfId="29455" xr:uid="{00000000-0005-0000-0000-0000FF720000}"/>
    <cellStyle name="40% - Accent5 2 17 12" xfId="29456" xr:uid="{00000000-0005-0000-0000-000000730000}"/>
    <cellStyle name="40% - Accent5 2 17 13" xfId="29457" xr:uid="{00000000-0005-0000-0000-000001730000}"/>
    <cellStyle name="40% - Accent5 2 17 14" xfId="29458" xr:uid="{00000000-0005-0000-0000-000002730000}"/>
    <cellStyle name="40% - Accent5 2 17 15" xfId="29459" xr:uid="{00000000-0005-0000-0000-000003730000}"/>
    <cellStyle name="40% - Accent5 2 17 2" xfId="29460" xr:uid="{00000000-0005-0000-0000-000004730000}"/>
    <cellStyle name="40% - Accent5 2 17 3" xfId="29461" xr:uid="{00000000-0005-0000-0000-000005730000}"/>
    <cellStyle name="40% - Accent5 2 17 4" xfId="29462" xr:uid="{00000000-0005-0000-0000-000006730000}"/>
    <cellStyle name="40% - Accent5 2 17 5" xfId="29463" xr:uid="{00000000-0005-0000-0000-000007730000}"/>
    <cellStyle name="40% - Accent5 2 17 6" xfId="29464" xr:uid="{00000000-0005-0000-0000-000008730000}"/>
    <cellStyle name="40% - Accent5 2 17 7" xfId="29465" xr:uid="{00000000-0005-0000-0000-000009730000}"/>
    <cellStyle name="40% - Accent5 2 17 8" xfId="29466" xr:uid="{00000000-0005-0000-0000-00000A730000}"/>
    <cellStyle name="40% - Accent5 2 17 9" xfId="29467" xr:uid="{00000000-0005-0000-0000-00000B730000}"/>
    <cellStyle name="40% - Accent5 2 2" xfId="29468" xr:uid="{00000000-0005-0000-0000-00000C730000}"/>
    <cellStyle name="40% - Accent5 2 2 2" xfId="29469" xr:uid="{00000000-0005-0000-0000-00000D730000}"/>
    <cellStyle name="40% - Accent5 2 2 2 10" xfId="29470" xr:uid="{00000000-0005-0000-0000-00000E730000}"/>
    <cellStyle name="40% - Accent5 2 2 2 11" xfId="29471" xr:uid="{00000000-0005-0000-0000-00000F730000}"/>
    <cellStyle name="40% - Accent5 2 2 2 12" xfId="29472" xr:uid="{00000000-0005-0000-0000-000010730000}"/>
    <cellStyle name="40% - Accent5 2 2 2 13" xfId="29473" xr:uid="{00000000-0005-0000-0000-000011730000}"/>
    <cellStyle name="40% - Accent5 2 2 2 14" xfId="29474" xr:uid="{00000000-0005-0000-0000-000012730000}"/>
    <cellStyle name="40% - Accent5 2 2 2 15" xfId="29475" xr:uid="{00000000-0005-0000-0000-000013730000}"/>
    <cellStyle name="40% - Accent5 2 2 2 2" xfId="29476" xr:uid="{00000000-0005-0000-0000-000014730000}"/>
    <cellStyle name="40% - Accent5 2 2 2 3" xfId="29477" xr:uid="{00000000-0005-0000-0000-000015730000}"/>
    <cellStyle name="40% - Accent5 2 2 2 4" xfId="29478" xr:uid="{00000000-0005-0000-0000-000016730000}"/>
    <cellStyle name="40% - Accent5 2 2 2 5" xfId="29479" xr:uid="{00000000-0005-0000-0000-000017730000}"/>
    <cellStyle name="40% - Accent5 2 2 2 6" xfId="29480" xr:uid="{00000000-0005-0000-0000-000018730000}"/>
    <cellStyle name="40% - Accent5 2 2 2 7" xfId="29481" xr:uid="{00000000-0005-0000-0000-000019730000}"/>
    <cellStyle name="40% - Accent5 2 2 2 8" xfId="29482" xr:uid="{00000000-0005-0000-0000-00001A730000}"/>
    <cellStyle name="40% - Accent5 2 2 2 9" xfId="29483" xr:uid="{00000000-0005-0000-0000-00001B730000}"/>
    <cellStyle name="40% - Accent5 2 3" xfId="29484" xr:uid="{00000000-0005-0000-0000-00001C730000}"/>
    <cellStyle name="40% - Accent5 2 3 2" xfId="29485" xr:uid="{00000000-0005-0000-0000-00001D730000}"/>
    <cellStyle name="40% - Accent5 2 3 2 10" xfId="29486" xr:uid="{00000000-0005-0000-0000-00001E730000}"/>
    <cellStyle name="40% - Accent5 2 3 2 11" xfId="29487" xr:uid="{00000000-0005-0000-0000-00001F730000}"/>
    <cellStyle name="40% - Accent5 2 3 2 12" xfId="29488" xr:uid="{00000000-0005-0000-0000-000020730000}"/>
    <cellStyle name="40% - Accent5 2 3 2 13" xfId="29489" xr:uid="{00000000-0005-0000-0000-000021730000}"/>
    <cellStyle name="40% - Accent5 2 3 2 14" xfId="29490" xr:uid="{00000000-0005-0000-0000-000022730000}"/>
    <cellStyle name="40% - Accent5 2 3 2 15" xfId="29491" xr:uid="{00000000-0005-0000-0000-000023730000}"/>
    <cellStyle name="40% - Accent5 2 3 2 2" xfId="29492" xr:uid="{00000000-0005-0000-0000-000024730000}"/>
    <cellStyle name="40% - Accent5 2 3 2 3" xfId="29493" xr:uid="{00000000-0005-0000-0000-000025730000}"/>
    <cellStyle name="40% - Accent5 2 3 2 4" xfId="29494" xr:uid="{00000000-0005-0000-0000-000026730000}"/>
    <cellStyle name="40% - Accent5 2 3 2 5" xfId="29495" xr:uid="{00000000-0005-0000-0000-000027730000}"/>
    <cellStyle name="40% - Accent5 2 3 2 6" xfId="29496" xr:uid="{00000000-0005-0000-0000-000028730000}"/>
    <cellStyle name="40% - Accent5 2 3 2 7" xfId="29497" xr:uid="{00000000-0005-0000-0000-000029730000}"/>
    <cellStyle name="40% - Accent5 2 3 2 8" xfId="29498" xr:uid="{00000000-0005-0000-0000-00002A730000}"/>
    <cellStyle name="40% - Accent5 2 3 2 9" xfId="29499" xr:uid="{00000000-0005-0000-0000-00002B730000}"/>
    <cellStyle name="40% - Accent5 2 4" xfId="29500" xr:uid="{00000000-0005-0000-0000-00002C730000}"/>
    <cellStyle name="40% - Accent5 2 4 2" xfId="29501" xr:uid="{00000000-0005-0000-0000-00002D730000}"/>
    <cellStyle name="40% - Accent5 2 5" xfId="29502" xr:uid="{00000000-0005-0000-0000-00002E730000}"/>
    <cellStyle name="40% - Accent5 2 6" xfId="29503" xr:uid="{00000000-0005-0000-0000-00002F730000}"/>
    <cellStyle name="40% - Accent5 2 7" xfId="29504" xr:uid="{00000000-0005-0000-0000-000030730000}"/>
    <cellStyle name="40% - Accent5 2 8" xfId="29505" xr:uid="{00000000-0005-0000-0000-000031730000}"/>
    <cellStyle name="40% - Accent5 2 9" xfId="29506" xr:uid="{00000000-0005-0000-0000-000032730000}"/>
    <cellStyle name="40% - Accent5 2_Labour" xfId="29507" xr:uid="{00000000-0005-0000-0000-000033730000}"/>
    <cellStyle name="40% - Accent5 20" xfId="29508" xr:uid="{00000000-0005-0000-0000-000034730000}"/>
    <cellStyle name="40% - Accent5 21" xfId="29509" xr:uid="{00000000-0005-0000-0000-000035730000}"/>
    <cellStyle name="40% - Accent5 22" xfId="29510" xr:uid="{00000000-0005-0000-0000-000036730000}"/>
    <cellStyle name="40% - Accent5 3" xfId="29511" xr:uid="{00000000-0005-0000-0000-000037730000}"/>
    <cellStyle name="40% - Accent5 3 2" xfId="29512" xr:uid="{00000000-0005-0000-0000-000038730000}"/>
    <cellStyle name="40% - Accent5 3 2 2" xfId="29513" xr:uid="{00000000-0005-0000-0000-000039730000}"/>
    <cellStyle name="40% - Accent5 3 2 3" xfId="29514" xr:uid="{00000000-0005-0000-0000-00003A730000}"/>
    <cellStyle name="40% - Accent5 3 2 3 10" xfId="29515" xr:uid="{00000000-0005-0000-0000-00003B730000}"/>
    <cellStyle name="40% - Accent5 3 2 3 11" xfId="29516" xr:uid="{00000000-0005-0000-0000-00003C730000}"/>
    <cellStyle name="40% - Accent5 3 2 3 12" xfId="29517" xr:uid="{00000000-0005-0000-0000-00003D730000}"/>
    <cellStyle name="40% - Accent5 3 2 3 13" xfId="29518" xr:uid="{00000000-0005-0000-0000-00003E730000}"/>
    <cellStyle name="40% - Accent5 3 2 3 14" xfId="29519" xr:uid="{00000000-0005-0000-0000-00003F730000}"/>
    <cellStyle name="40% - Accent5 3 2 3 15" xfId="29520" xr:uid="{00000000-0005-0000-0000-000040730000}"/>
    <cellStyle name="40% - Accent5 3 2 3 2" xfId="29521" xr:uid="{00000000-0005-0000-0000-000041730000}"/>
    <cellStyle name="40% - Accent5 3 2 3 3" xfId="29522" xr:uid="{00000000-0005-0000-0000-000042730000}"/>
    <cellStyle name="40% - Accent5 3 2 3 4" xfId="29523" xr:uid="{00000000-0005-0000-0000-000043730000}"/>
    <cellStyle name="40% - Accent5 3 2 3 5" xfId="29524" xr:uid="{00000000-0005-0000-0000-000044730000}"/>
    <cellStyle name="40% - Accent5 3 2 3 6" xfId="29525" xr:uid="{00000000-0005-0000-0000-000045730000}"/>
    <cellStyle name="40% - Accent5 3 2 3 7" xfId="29526" xr:uid="{00000000-0005-0000-0000-000046730000}"/>
    <cellStyle name="40% - Accent5 3 2 3 8" xfId="29527" xr:uid="{00000000-0005-0000-0000-000047730000}"/>
    <cellStyle name="40% - Accent5 3 2 3 9" xfId="29528" xr:uid="{00000000-0005-0000-0000-000048730000}"/>
    <cellStyle name="40% - Accent5 3 3" xfId="29529" xr:uid="{00000000-0005-0000-0000-000049730000}"/>
    <cellStyle name="40% - Accent5 3 4" xfId="29530" xr:uid="{00000000-0005-0000-0000-00004A730000}"/>
    <cellStyle name="40% - Accent5 3_Labour" xfId="29531" xr:uid="{00000000-0005-0000-0000-00004B730000}"/>
    <cellStyle name="40% - Accent5 4" xfId="29532" xr:uid="{00000000-0005-0000-0000-00004C730000}"/>
    <cellStyle name="40% - Accent5 4 2" xfId="29533" xr:uid="{00000000-0005-0000-0000-00004D730000}"/>
    <cellStyle name="40% - Accent5 4 2 10" xfId="29534" xr:uid="{00000000-0005-0000-0000-00004E730000}"/>
    <cellStyle name="40% - Accent5 4 2 11" xfId="29535" xr:uid="{00000000-0005-0000-0000-00004F730000}"/>
    <cellStyle name="40% - Accent5 4 2 12" xfId="29536" xr:uid="{00000000-0005-0000-0000-000050730000}"/>
    <cellStyle name="40% - Accent5 4 2 13" xfId="29537" xr:uid="{00000000-0005-0000-0000-000051730000}"/>
    <cellStyle name="40% - Accent5 4 2 14" xfId="29538" xr:uid="{00000000-0005-0000-0000-000052730000}"/>
    <cellStyle name="40% - Accent5 4 2 15" xfId="29539" xr:uid="{00000000-0005-0000-0000-000053730000}"/>
    <cellStyle name="40% - Accent5 4 2 16" xfId="29540" xr:uid="{00000000-0005-0000-0000-000054730000}"/>
    <cellStyle name="40% - Accent5 4 2 2" xfId="29541" xr:uid="{00000000-0005-0000-0000-000055730000}"/>
    <cellStyle name="40% - Accent5 4 2 2 10" xfId="29542" xr:uid="{00000000-0005-0000-0000-000056730000}"/>
    <cellStyle name="40% - Accent5 4 2 2 11" xfId="29543" xr:uid="{00000000-0005-0000-0000-000057730000}"/>
    <cellStyle name="40% - Accent5 4 2 2 12" xfId="29544" xr:uid="{00000000-0005-0000-0000-000058730000}"/>
    <cellStyle name="40% - Accent5 4 2 2 13" xfId="29545" xr:uid="{00000000-0005-0000-0000-000059730000}"/>
    <cellStyle name="40% - Accent5 4 2 2 14" xfId="29546" xr:uid="{00000000-0005-0000-0000-00005A730000}"/>
    <cellStyle name="40% - Accent5 4 2 2 15" xfId="29547" xr:uid="{00000000-0005-0000-0000-00005B730000}"/>
    <cellStyle name="40% - Accent5 4 2 2 2" xfId="29548" xr:uid="{00000000-0005-0000-0000-00005C730000}"/>
    <cellStyle name="40% - Accent5 4 2 2 3" xfId="29549" xr:uid="{00000000-0005-0000-0000-00005D730000}"/>
    <cellStyle name="40% - Accent5 4 2 2 4" xfId="29550" xr:uid="{00000000-0005-0000-0000-00005E730000}"/>
    <cellStyle name="40% - Accent5 4 2 2 5" xfId="29551" xr:uid="{00000000-0005-0000-0000-00005F730000}"/>
    <cellStyle name="40% - Accent5 4 2 2 6" xfId="29552" xr:uid="{00000000-0005-0000-0000-000060730000}"/>
    <cellStyle name="40% - Accent5 4 2 2 7" xfId="29553" xr:uid="{00000000-0005-0000-0000-000061730000}"/>
    <cellStyle name="40% - Accent5 4 2 2 8" xfId="29554" xr:uid="{00000000-0005-0000-0000-000062730000}"/>
    <cellStyle name="40% - Accent5 4 2 2 9" xfId="29555" xr:uid="{00000000-0005-0000-0000-000063730000}"/>
    <cellStyle name="40% - Accent5 4 2 3" xfId="29556" xr:uid="{00000000-0005-0000-0000-000064730000}"/>
    <cellStyle name="40% - Accent5 4 2 4" xfId="29557" xr:uid="{00000000-0005-0000-0000-000065730000}"/>
    <cellStyle name="40% - Accent5 4 2 5" xfId="29558" xr:uid="{00000000-0005-0000-0000-000066730000}"/>
    <cellStyle name="40% - Accent5 4 2 6" xfId="29559" xr:uid="{00000000-0005-0000-0000-000067730000}"/>
    <cellStyle name="40% - Accent5 4 2 7" xfId="29560" xr:uid="{00000000-0005-0000-0000-000068730000}"/>
    <cellStyle name="40% - Accent5 4 2 8" xfId="29561" xr:uid="{00000000-0005-0000-0000-000069730000}"/>
    <cellStyle name="40% - Accent5 4 2 9" xfId="29562" xr:uid="{00000000-0005-0000-0000-00006A730000}"/>
    <cellStyle name="40% - Accent5 4 3" xfId="29563" xr:uid="{00000000-0005-0000-0000-00006B730000}"/>
    <cellStyle name="40% - Accent5 4 4" xfId="29564" xr:uid="{00000000-0005-0000-0000-00006C730000}"/>
    <cellStyle name="40% - Accent5 4 5" xfId="29565" xr:uid="{00000000-0005-0000-0000-00006D730000}"/>
    <cellStyle name="40% - Accent5 4_Labour" xfId="29566" xr:uid="{00000000-0005-0000-0000-00006E730000}"/>
    <cellStyle name="40% - Accent5 5" xfId="29567" xr:uid="{00000000-0005-0000-0000-00006F730000}"/>
    <cellStyle name="40% - Accent5 5 2" xfId="29568" xr:uid="{00000000-0005-0000-0000-000070730000}"/>
    <cellStyle name="40% - Accent5 5 2 10" xfId="29569" xr:uid="{00000000-0005-0000-0000-000071730000}"/>
    <cellStyle name="40% - Accent5 5 2 11" xfId="29570" xr:uid="{00000000-0005-0000-0000-000072730000}"/>
    <cellStyle name="40% - Accent5 5 2 12" xfId="29571" xr:uid="{00000000-0005-0000-0000-000073730000}"/>
    <cellStyle name="40% - Accent5 5 2 13" xfId="29572" xr:uid="{00000000-0005-0000-0000-000074730000}"/>
    <cellStyle name="40% - Accent5 5 2 14" xfId="29573" xr:uid="{00000000-0005-0000-0000-000075730000}"/>
    <cellStyle name="40% - Accent5 5 2 15" xfId="29574" xr:uid="{00000000-0005-0000-0000-000076730000}"/>
    <cellStyle name="40% - Accent5 5 2 16" xfId="29575" xr:uid="{00000000-0005-0000-0000-000077730000}"/>
    <cellStyle name="40% - Accent5 5 2 2" xfId="29576" xr:uid="{00000000-0005-0000-0000-000078730000}"/>
    <cellStyle name="40% - Accent5 5 2 2 10" xfId="29577" xr:uid="{00000000-0005-0000-0000-000079730000}"/>
    <cellStyle name="40% - Accent5 5 2 2 11" xfId="29578" xr:uid="{00000000-0005-0000-0000-00007A730000}"/>
    <cellStyle name="40% - Accent5 5 2 2 12" xfId="29579" xr:uid="{00000000-0005-0000-0000-00007B730000}"/>
    <cellStyle name="40% - Accent5 5 2 2 13" xfId="29580" xr:uid="{00000000-0005-0000-0000-00007C730000}"/>
    <cellStyle name="40% - Accent5 5 2 2 14" xfId="29581" xr:uid="{00000000-0005-0000-0000-00007D730000}"/>
    <cellStyle name="40% - Accent5 5 2 2 15" xfId="29582" xr:uid="{00000000-0005-0000-0000-00007E730000}"/>
    <cellStyle name="40% - Accent5 5 2 2 2" xfId="29583" xr:uid="{00000000-0005-0000-0000-00007F730000}"/>
    <cellStyle name="40% - Accent5 5 2 2 3" xfId="29584" xr:uid="{00000000-0005-0000-0000-000080730000}"/>
    <cellStyle name="40% - Accent5 5 2 2 4" xfId="29585" xr:uid="{00000000-0005-0000-0000-000081730000}"/>
    <cellStyle name="40% - Accent5 5 2 2 5" xfId="29586" xr:uid="{00000000-0005-0000-0000-000082730000}"/>
    <cellStyle name="40% - Accent5 5 2 2 6" xfId="29587" xr:uid="{00000000-0005-0000-0000-000083730000}"/>
    <cellStyle name="40% - Accent5 5 2 2 7" xfId="29588" xr:uid="{00000000-0005-0000-0000-000084730000}"/>
    <cellStyle name="40% - Accent5 5 2 2 8" xfId="29589" xr:uid="{00000000-0005-0000-0000-000085730000}"/>
    <cellStyle name="40% - Accent5 5 2 2 9" xfId="29590" xr:uid="{00000000-0005-0000-0000-000086730000}"/>
    <cellStyle name="40% - Accent5 5 2 3" xfId="29591" xr:uid="{00000000-0005-0000-0000-000087730000}"/>
    <cellStyle name="40% - Accent5 5 2 4" xfId="29592" xr:uid="{00000000-0005-0000-0000-000088730000}"/>
    <cellStyle name="40% - Accent5 5 2 5" xfId="29593" xr:uid="{00000000-0005-0000-0000-000089730000}"/>
    <cellStyle name="40% - Accent5 5 2 6" xfId="29594" xr:uid="{00000000-0005-0000-0000-00008A730000}"/>
    <cellStyle name="40% - Accent5 5 2 7" xfId="29595" xr:uid="{00000000-0005-0000-0000-00008B730000}"/>
    <cellStyle name="40% - Accent5 5 2 8" xfId="29596" xr:uid="{00000000-0005-0000-0000-00008C730000}"/>
    <cellStyle name="40% - Accent5 5 2 9" xfId="29597" xr:uid="{00000000-0005-0000-0000-00008D730000}"/>
    <cellStyle name="40% - Accent5 5 3" xfId="29598" xr:uid="{00000000-0005-0000-0000-00008E730000}"/>
    <cellStyle name="40% - Accent5 5 3 10" xfId="29599" xr:uid="{00000000-0005-0000-0000-00008F730000}"/>
    <cellStyle name="40% - Accent5 5 3 11" xfId="29600" xr:uid="{00000000-0005-0000-0000-000090730000}"/>
    <cellStyle name="40% - Accent5 5 3 12" xfId="29601" xr:uid="{00000000-0005-0000-0000-000091730000}"/>
    <cellStyle name="40% - Accent5 5 3 13" xfId="29602" xr:uid="{00000000-0005-0000-0000-000092730000}"/>
    <cellStyle name="40% - Accent5 5 3 14" xfId="29603" xr:uid="{00000000-0005-0000-0000-000093730000}"/>
    <cellStyle name="40% - Accent5 5 3 15" xfId="29604" xr:uid="{00000000-0005-0000-0000-000094730000}"/>
    <cellStyle name="40% - Accent5 5 3 2" xfId="29605" xr:uid="{00000000-0005-0000-0000-000095730000}"/>
    <cellStyle name="40% - Accent5 5 3 3" xfId="29606" xr:uid="{00000000-0005-0000-0000-000096730000}"/>
    <cellStyle name="40% - Accent5 5 3 4" xfId="29607" xr:uid="{00000000-0005-0000-0000-000097730000}"/>
    <cellStyle name="40% - Accent5 5 3 5" xfId="29608" xr:uid="{00000000-0005-0000-0000-000098730000}"/>
    <cellStyle name="40% - Accent5 5 3 6" xfId="29609" xr:uid="{00000000-0005-0000-0000-000099730000}"/>
    <cellStyle name="40% - Accent5 5 3 7" xfId="29610" xr:uid="{00000000-0005-0000-0000-00009A730000}"/>
    <cellStyle name="40% - Accent5 5 3 8" xfId="29611" xr:uid="{00000000-0005-0000-0000-00009B730000}"/>
    <cellStyle name="40% - Accent5 5 3 9" xfId="29612" xr:uid="{00000000-0005-0000-0000-00009C730000}"/>
    <cellStyle name="40% - Accent5 6" xfId="29613" xr:uid="{00000000-0005-0000-0000-00009D730000}"/>
    <cellStyle name="40% - Accent5 6 2" xfId="29614" xr:uid="{00000000-0005-0000-0000-00009E730000}"/>
    <cellStyle name="40% - Accent5 6 2 10" xfId="29615" xr:uid="{00000000-0005-0000-0000-00009F730000}"/>
    <cellStyle name="40% - Accent5 6 2 11" xfId="29616" xr:uid="{00000000-0005-0000-0000-0000A0730000}"/>
    <cellStyle name="40% - Accent5 6 2 12" xfId="29617" xr:uid="{00000000-0005-0000-0000-0000A1730000}"/>
    <cellStyle name="40% - Accent5 6 2 13" xfId="29618" xr:uid="{00000000-0005-0000-0000-0000A2730000}"/>
    <cellStyle name="40% - Accent5 6 2 14" xfId="29619" xr:uid="{00000000-0005-0000-0000-0000A3730000}"/>
    <cellStyle name="40% - Accent5 6 2 15" xfId="29620" xr:uid="{00000000-0005-0000-0000-0000A4730000}"/>
    <cellStyle name="40% - Accent5 6 2 16" xfId="29621" xr:uid="{00000000-0005-0000-0000-0000A5730000}"/>
    <cellStyle name="40% - Accent5 6 2 2" xfId="29622" xr:uid="{00000000-0005-0000-0000-0000A6730000}"/>
    <cellStyle name="40% - Accent5 6 2 2 10" xfId="29623" xr:uid="{00000000-0005-0000-0000-0000A7730000}"/>
    <cellStyle name="40% - Accent5 6 2 2 11" xfId="29624" xr:uid="{00000000-0005-0000-0000-0000A8730000}"/>
    <cellStyle name="40% - Accent5 6 2 2 12" xfId="29625" xr:uid="{00000000-0005-0000-0000-0000A9730000}"/>
    <cellStyle name="40% - Accent5 6 2 2 13" xfId="29626" xr:uid="{00000000-0005-0000-0000-0000AA730000}"/>
    <cellStyle name="40% - Accent5 6 2 2 14" xfId="29627" xr:uid="{00000000-0005-0000-0000-0000AB730000}"/>
    <cellStyle name="40% - Accent5 6 2 2 15" xfId="29628" xr:uid="{00000000-0005-0000-0000-0000AC730000}"/>
    <cellStyle name="40% - Accent5 6 2 2 2" xfId="29629" xr:uid="{00000000-0005-0000-0000-0000AD730000}"/>
    <cellStyle name="40% - Accent5 6 2 2 3" xfId="29630" xr:uid="{00000000-0005-0000-0000-0000AE730000}"/>
    <cellStyle name="40% - Accent5 6 2 2 4" xfId="29631" xr:uid="{00000000-0005-0000-0000-0000AF730000}"/>
    <cellStyle name="40% - Accent5 6 2 2 5" xfId="29632" xr:uid="{00000000-0005-0000-0000-0000B0730000}"/>
    <cellStyle name="40% - Accent5 6 2 2 6" xfId="29633" xr:uid="{00000000-0005-0000-0000-0000B1730000}"/>
    <cellStyle name="40% - Accent5 6 2 2 7" xfId="29634" xr:uid="{00000000-0005-0000-0000-0000B2730000}"/>
    <cellStyle name="40% - Accent5 6 2 2 8" xfId="29635" xr:uid="{00000000-0005-0000-0000-0000B3730000}"/>
    <cellStyle name="40% - Accent5 6 2 2 9" xfId="29636" xr:uid="{00000000-0005-0000-0000-0000B4730000}"/>
    <cellStyle name="40% - Accent5 6 2 3" xfId="29637" xr:uid="{00000000-0005-0000-0000-0000B5730000}"/>
    <cellStyle name="40% - Accent5 6 2 4" xfId="29638" xr:uid="{00000000-0005-0000-0000-0000B6730000}"/>
    <cellStyle name="40% - Accent5 6 2 5" xfId="29639" xr:uid="{00000000-0005-0000-0000-0000B7730000}"/>
    <cellStyle name="40% - Accent5 6 2 6" xfId="29640" xr:uid="{00000000-0005-0000-0000-0000B8730000}"/>
    <cellStyle name="40% - Accent5 6 2 7" xfId="29641" xr:uid="{00000000-0005-0000-0000-0000B9730000}"/>
    <cellStyle name="40% - Accent5 6 2 8" xfId="29642" xr:uid="{00000000-0005-0000-0000-0000BA730000}"/>
    <cellStyle name="40% - Accent5 6 2 9" xfId="29643" xr:uid="{00000000-0005-0000-0000-0000BB730000}"/>
    <cellStyle name="40% - Accent5 6 3" xfId="29644" xr:uid="{00000000-0005-0000-0000-0000BC730000}"/>
    <cellStyle name="40% - Accent5 6 3 10" xfId="29645" xr:uid="{00000000-0005-0000-0000-0000BD730000}"/>
    <cellStyle name="40% - Accent5 6 3 11" xfId="29646" xr:uid="{00000000-0005-0000-0000-0000BE730000}"/>
    <cellStyle name="40% - Accent5 6 3 12" xfId="29647" xr:uid="{00000000-0005-0000-0000-0000BF730000}"/>
    <cellStyle name="40% - Accent5 6 3 13" xfId="29648" xr:uid="{00000000-0005-0000-0000-0000C0730000}"/>
    <cellStyle name="40% - Accent5 6 3 14" xfId="29649" xr:uid="{00000000-0005-0000-0000-0000C1730000}"/>
    <cellStyle name="40% - Accent5 6 3 15" xfId="29650" xr:uid="{00000000-0005-0000-0000-0000C2730000}"/>
    <cellStyle name="40% - Accent5 6 3 2" xfId="29651" xr:uid="{00000000-0005-0000-0000-0000C3730000}"/>
    <cellStyle name="40% - Accent5 6 3 3" xfId="29652" xr:uid="{00000000-0005-0000-0000-0000C4730000}"/>
    <cellStyle name="40% - Accent5 6 3 4" xfId="29653" xr:uid="{00000000-0005-0000-0000-0000C5730000}"/>
    <cellStyle name="40% - Accent5 6 3 5" xfId="29654" xr:uid="{00000000-0005-0000-0000-0000C6730000}"/>
    <cellStyle name="40% - Accent5 6 3 6" xfId="29655" xr:uid="{00000000-0005-0000-0000-0000C7730000}"/>
    <cellStyle name="40% - Accent5 6 3 7" xfId="29656" xr:uid="{00000000-0005-0000-0000-0000C8730000}"/>
    <cellStyle name="40% - Accent5 6 3 8" xfId="29657" xr:uid="{00000000-0005-0000-0000-0000C9730000}"/>
    <cellStyle name="40% - Accent5 6 3 9" xfId="29658" xr:uid="{00000000-0005-0000-0000-0000CA730000}"/>
    <cellStyle name="40% - Accent5 7" xfId="29659" xr:uid="{00000000-0005-0000-0000-0000CB730000}"/>
    <cellStyle name="40% - Accent5 8" xfId="29660" xr:uid="{00000000-0005-0000-0000-0000CC730000}"/>
    <cellStyle name="40% - Accent5 9" xfId="29661" xr:uid="{00000000-0005-0000-0000-0000CD730000}"/>
    <cellStyle name="40% - Accent6 10" xfId="29662" xr:uid="{00000000-0005-0000-0000-0000CE730000}"/>
    <cellStyle name="40% - Accent6 11" xfId="29663" xr:uid="{00000000-0005-0000-0000-0000CF730000}"/>
    <cellStyle name="40% - Accent6 12" xfId="29664" xr:uid="{00000000-0005-0000-0000-0000D0730000}"/>
    <cellStyle name="40% - Accent6 13" xfId="29665" xr:uid="{00000000-0005-0000-0000-0000D1730000}"/>
    <cellStyle name="40% - Accent6 14" xfId="29666" xr:uid="{00000000-0005-0000-0000-0000D2730000}"/>
    <cellStyle name="40% - Accent6 15" xfId="29667" xr:uid="{00000000-0005-0000-0000-0000D3730000}"/>
    <cellStyle name="40% - Accent6 16" xfId="29668" xr:uid="{00000000-0005-0000-0000-0000D4730000}"/>
    <cellStyle name="40% - Accent6 17" xfId="29669" xr:uid="{00000000-0005-0000-0000-0000D5730000}"/>
    <cellStyle name="40% - Accent6 18" xfId="29670" xr:uid="{00000000-0005-0000-0000-0000D6730000}"/>
    <cellStyle name="40% - Accent6 19" xfId="29671" xr:uid="{00000000-0005-0000-0000-0000D7730000}"/>
    <cellStyle name="40% - Accent6 2" xfId="29672" xr:uid="{00000000-0005-0000-0000-0000D8730000}"/>
    <cellStyle name="40% - Accent6 2 10" xfId="29673" xr:uid="{00000000-0005-0000-0000-0000D9730000}"/>
    <cellStyle name="40% - Accent6 2 11" xfId="29674" xr:uid="{00000000-0005-0000-0000-0000DA730000}"/>
    <cellStyle name="40% - Accent6 2 12" xfId="29675" xr:uid="{00000000-0005-0000-0000-0000DB730000}"/>
    <cellStyle name="40% - Accent6 2 13" xfId="29676" xr:uid="{00000000-0005-0000-0000-0000DC730000}"/>
    <cellStyle name="40% - Accent6 2 14" xfId="29677" xr:uid="{00000000-0005-0000-0000-0000DD730000}"/>
    <cellStyle name="40% - Accent6 2 15" xfId="29678" xr:uid="{00000000-0005-0000-0000-0000DE730000}"/>
    <cellStyle name="40% - Accent6 2 16" xfId="29679" xr:uid="{00000000-0005-0000-0000-0000DF730000}"/>
    <cellStyle name="40% - Accent6 2 16 10" xfId="29680" xr:uid="{00000000-0005-0000-0000-0000E0730000}"/>
    <cellStyle name="40% - Accent6 2 16 11" xfId="29681" xr:uid="{00000000-0005-0000-0000-0000E1730000}"/>
    <cellStyle name="40% - Accent6 2 16 12" xfId="29682" xr:uid="{00000000-0005-0000-0000-0000E2730000}"/>
    <cellStyle name="40% - Accent6 2 16 13" xfId="29683" xr:uid="{00000000-0005-0000-0000-0000E3730000}"/>
    <cellStyle name="40% - Accent6 2 16 14" xfId="29684" xr:uid="{00000000-0005-0000-0000-0000E4730000}"/>
    <cellStyle name="40% - Accent6 2 16 15" xfId="29685" xr:uid="{00000000-0005-0000-0000-0000E5730000}"/>
    <cellStyle name="40% - Accent6 2 16 16" xfId="29686" xr:uid="{00000000-0005-0000-0000-0000E6730000}"/>
    <cellStyle name="40% - Accent6 2 16 2" xfId="29687" xr:uid="{00000000-0005-0000-0000-0000E7730000}"/>
    <cellStyle name="40% - Accent6 2 16 2 10" xfId="29688" xr:uid="{00000000-0005-0000-0000-0000E8730000}"/>
    <cellStyle name="40% - Accent6 2 16 2 11" xfId="29689" xr:uid="{00000000-0005-0000-0000-0000E9730000}"/>
    <cellStyle name="40% - Accent6 2 16 2 12" xfId="29690" xr:uid="{00000000-0005-0000-0000-0000EA730000}"/>
    <cellStyle name="40% - Accent6 2 16 2 13" xfId="29691" xr:uid="{00000000-0005-0000-0000-0000EB730000}"/>
    <cellStyle name="40% - Accent6 2 16 2 14" xfId="29692" xr:uid="{00000000-0005-0000-0000-0000EC730000}"/>
    <cellStyle name="40% - Accent6 2 16 2 15" xfId="29693" xr:uid="{00000000-0005-0000-0000-0000ED730000}"/>
    <cellStyle name="40% - Accent6 2 16 2 2" xfId="29694" xr:uid="{00000000-0005-0000-0000-0000EE730000}"/>
    <cellStyle name="40% - Accent6 2 16 2 3" xfId="29695" xr:uid="{00000000-0005-0000-0000-0000EF730000}"/>
    <cellStyle name="40% - Accent6 2 16 2 4" xfId="29696" xr:uid="{00000000-0005-0000-0000-0000F0730000}"/>
    <cellStyle name="40% - Accent6 2 16 2 5" xfId="29697" xr:uid="{00000000-0005-0000-0000-0000F1730000}"/>
    <cellStyle name="40% - Accent6 2 16 2 6" xfId="29698" xr:uid="{00000000-0005-0000-0000-0000F2730000}"/>
    <cellStyle name="40% - Accent6 2 16 2 7" xfId="29699" xr:uid="{00000000-0005-0000-0000-0000F3730000}"/>
    <cellStyle name="40% - Accent6 2 16 2 8" xfId="29700" xr:uid="{00000000-0005-0000-0000-0000F4730000}"/>
    <cellStyle name="40% - Accent6 2 16 2 9" xfId="29701" xr:uid="{00000000-0005-0000-0000-0000F5730000}"/>
    <cellStyle name="40% - Accent6 2 16 3" xfId="29702" xr:uid="{00000000-0005-0000-0000-0000F6730000}"/>
    <cellStyle name="40% - Accent6 2 16 4" xfId="29703" xr:uid="{00000000-0005-0000-0000-0000F7730000}"/>
    <cellStyle name="40% - Accent6 2 16 5" xfId="29704" xr:uid="{00000000-0005-0000-0000-0000F8730000}"/>
    <cellStyle name="40% - Accent6 2 16 6" xfId="29705" xr:uid="{00000000-0005-0000-0000-0000F9730000}"/>
    <cellStyle name="40% - Accent6 2 16 7" xfId="29706" xr:uid="{00000000-0005-0000-0000-0000FA730000}"/>
    <cellStyle name="40% - Accent6 2 16 8" xfId="29707" xr:uid="{00000000-0005-0000-0000-0000FB730000}"/>
    <cellStyle name="40% - Accent6 2 16 9" xfId="29708" xr:uid="{00000000-0005-0000-0000-0000FC730000}"/>
    <cellStyle name="40% - Accent6 2 17" xfId="29709" xr:uid="{00000000-0005-0000-0000-0000FD730000}"/>
    <cellStyle name="40% - Accent6 2 17 10" xfId="29710" xr:uid="{00000000-0005-0000-0000-0000FE730000}"/>
    <cellStyle name="40% - Accent6 2 17 11" xfId="29711" xr:uid="{00000000-0005-0000-0000-0000FF730000}"/>
    <cellStyle name="40% - Accent6 2 17 12" xfId="29712" xr:uid="{00000000-0005-0000-0000-000000740000}"/>
    <cellStyle name="40% - Accent6 2 17 13" xfId="29713" xr:uid="{00000000-0005-0000-0000-000001740000}"/>
    <cellStyle name="40% - Accent6 2 17 14" xfId="29714" xr:uid="{00000000-0005-0000-0000-000002740000}"/>
    <cellStyle name="40% - Accent6 2 17 15" xfId="29715" xr:uid="{00000000-0005-0000-0000-000003740000}"/>
    <cellStyle name="40% - Accent6 2 17 2" xfId="29716" xr:uid="{00000000-0005-0000-0000-000004740000}"/>
    <cellStyle name="40% - Accent6 2 17 3" xfId="29717" xr:uid="{00000000-0005-0000-0000-000005740000}"/>
    <cellStyle name="40% - Accent6 2 17 4" xfId="29718" xr:uid="{00000000-0005-0000-0000-000006740000}"/>
    <cellStyle name="40% - Accent6 2 17 5" xfId="29719" xr:uid="{00000000-0005-0000-0000-000007740000}"/>
    <cellStyle name="40% - Accent6 2 17 6" xfId="29720" xr:uid="{00000000-0005-0000-0000-000008740000}"/>
    <cellStyle name="40% - Accent6 2 17 7" xfId="29721" xr:uid="{00000000-0005-0000-0000-000009740000}"/>
    <cellStyle name="40% - Accent6 2 17 8" xfId="29722" xr:uid="{00000000-0005-0000-0000-00000A740000}"/>
    <cellStyle name="40% - Accent6 2 17 9" xfId="29723" xr:uid="{00000000-0005-0000-0000-00000B740000}"/>
    <cellStyle name="40% - Accent6 2 2" xfId="29724" xr:uid="{00000000-0005-0000-0000-00000C740000}"/>
    <cellStyle name="40% - Accent6 2 2 2" xfId="29725" xr:uid="{00000000-0005-0000-0000-00000D740000}"/>
    <cellStyle name="40% - Accent6 2 2 2 10" xfId="29726" xr:uid="{00000000-0005-0000-0000-00000E740000}"/>
    <cellStyle name="40% - Accent6 2 2 2 11" xfId="29727" xr:uid="{00000000-0005-0000-0000-00000F740000}"/>
    <cellStyle name="40% - Accent6 2 2 2 12" xfId="29728" xr:uid="{00000000-0005-0000-0000-000010740000}"/>
    <cellStyle name="40% - Accent6 2 2 2 13" xfId="29729" xr:uid="{00000000-0005-0000-0000-000011740000}"/>
    <cellStyle name="40% - Accent6 2 2 2 14" xfId="29730" xr:uid="{00000000-0005-0000-0000-000012740000}"/>
    <cellStyle name="40% - Accent6 2 2 2 15" xfId="29731" xr:uid="{00000000-0005-0000-0000-000013740000}"/>
    <cellStyle name="40% - Accent6 2 2 2 2" xfId="29732" xr:uid="{00000000-0005-0000-0000-000014740000}"/>
    <cellStyle name="40% - Accent6 2 2 2 3" xfId="29733" xr:uid="{00000000-0005-0000-0000-000015740000}"/>
    <cellStyle name="40% - Accent6 2 2 2 4" xfId="29734" xr:uid="{00000000-0005-0000-0000-000016740000}"/>
    <cellStyle name="40% - Accent6 2 2 2 5" xfId="29735" xr:uid="{00000000-0005-0000-0000-000017740000}"/>
    <cellStyle name="40% - Accent6 2 2 2 6" xfId="29736" xr:uid="{00000000-0005-0000-0000-000018740000}"/>
    <cellStyle name="40% - Accent6 2 2 2 7" xfId="29737" xr:uid="{00000000-0005-0000-0000-000019740000}"/>
    <cellStyle name="40% - Accent6 2 2 2 8" xfId="29738" xr:uid="{00000000-0005-0000-0000-00001A740000}"/>
    <cellStyle name="40% - Accent6 2 2 2 9" xfId="29739" xr:uid="{00000000-0005-0000-0000-00001B740000}"/>
    <cellStyle name="40% - Accent6 2 3" xfId="29740" xr:uid="{00000000-0005-0000-0000-00001C740000}"/>
    <cellStyle name="40% - Accent6 2 3 2" xfId="29741" xr:uid="{00000000-0005-0000-0000-00001D740000}"/>
    <cellStyle name="40% - Accent6 2 3 2 10" xfId="29742" xr:uid="{00000000-0005-0000-0000-00001E740000}"/>
    <cellStyle name="40% - Accent6 2 3 2 11" xfId="29743" xr:uid="{00000000-0005-0000-0000-00001F740000}"/>
    <cellStyle name="40% - Accent6 2 3 2 12" xfId="29744" xr:uid="{00000000-0005-0000-0000-000020740000}"/>
    <cellStyle name="40% - Accent6 2 3 2 13" xfId="29745" xr:uid="{00000000-0005-0000-0000-000021740000}"/>
    <cellStyle name="40% - Accent6 2 3 2 14" xfId="29746" xr:uid="{00000000-0005-0000-0000-000022740000}"/>
    <cellStyle name="40% - Accent6 2 3 2 15" xfId="29747" xr:uid="{00000000-0005-0000-0000-000023740000}"/>
    <cellStyle name="40% - Accent6 2 3 2 2" xfId="29748" xr:uid="{00000000-0005-0000-0000-000024740000}"/>
    <cellStyle name="40% - Accent6 2 3 2 3" xfId="29749" xr:uid="{00000000-0005-0000-0000-000025740000}"/>
    <cellStyle name="40% - Accent6 2 3 2 4" xfId="29750" xr:uid="{00000000-0005-0000-0000-000026740000}"/>
    <cellStyle name="40% - Accent6 2 3 2 5" xfId="29751" xr:uid="{00000000-0005-0000-0000-000027740000}"/>
    <cellStyle name="40% - Accent6 2 3 2 6" xfId="29752" xr:uid="{00000000-0005-0000-0000-000028740000}"/>
    <cellStyle name="40% - Accent6 2 3 2 7" xfId="29753" xr:uid="{00000000-0005-0000-0000-000029740000}"/>
    <cellStyle name="40% - Accent6 2 3 2 8" xfId="29754" xr:uid="{00000000-0005-0000-0000-00002A740000}"/>
    <cellStyle name="40% - Accent6 2 3 2 9" xfId="29755" xr:uid="{00000000-0005-0000-0000-00002B740000}"/>
    <cellStyle name="40% - Accent6 2 4" xfId="29756" xr:uid="{00000000-0005-0000-0000-00002C740000}"/>
    <cellStyle name="40% - Accent6 2 4 2" xfId="29757" xr:uid="{00000000-0005-0000-0000-00002D740000}"/>
    <cellStyle name="40% - Accent6 2 5" xfId="29758" xr:uid="{00000000-0005-0000-0000-00002E740000}"/>
    <cellStyle name="40% - Accent6 2 6" xfId="29759" xr:uid="{00000000-0005-0000-0000-00002F740000}"/>
    <cellStyle name="40% - Accent6 2 7" xfId="29760" xr:uid="{00000000-0005-0000-0000-000030740000}"/>
    <cellStyle name="40% - Accent6 2 8" xfId="29761" xr:uid="{00000000-0005-0000-0000-000031740000}"/>
    <cellStyle name="40% - Accent6 2 9" xfId="29762" xr:uid="{00000000-0005-0000-0000-000032740000}"/>
    <cellStyle name="40% - Accent6 2_Labour" xfId="29763" xr:uid="{00000000-0005-0000-0000-000033740000}"/>
    <cellStyle name="40% - Accent6 20" xfId="29764" xr:uid="{00000000-0005-0000-0000-000034740000}"/>
    <cellStyle name="40% - Accent6 21" xfId="29765" xr:uid="{00000000-0005-0000-0000-000035740000}"/>
    <cellStyle name="40% - Accent6 22" xfId="29766" xr:uid="{00000000-0005-0000-0000-000036740000}"/>
    <cellStyle name="40% - Accent6 3" xfId="29767" xr:uid="{00000000-0005-0000-0000-000037740000}"/>
    <cellStyle name="40% - Accent6 3 2" xfId="29768" xr:uid="{00000000-0005-0000-0000-000038740000}"/>
    <cellStyle name="40% - Accent6 3 2 2" xfId="29769" xr:uid="{00000000-0005-0000-0000-000039740000}"/>
    <cellStyle name="40% - Accent6 3 2 3" xfId="29770" xr:uid="{00000000-0005-0000-0000-00003A740000}"/>
    <cellStyle name="40% - Accent6 3 2 3 10" xfId="29771" xr:uid="{00000000-0005-0000-0000-00003B740000}"/>
    <cellStyle name="40% - Accent6 3 2 3 11" xfId="29772" xr:uid="{00000000-0005-0000-0000-00003C740000}"/>
    <cellStyle name="40% - Accent6 3 2 3 12" xfId="29773" xr:uid="{00000000-0005-0000-0000-00003D740000}"/>
    <cellStyle name="40% - Accent6 3 2 3 13" xfId="29774" xr:uid="{00000000-0005-0000-0000-00003E740000}"/>
    <cellStyle name="40% - Accent6 3 2 3 14" xfId="29775" xr:uid="{00000000-0005-0000-0000-00003F740000}"/>
    <cellStyle name="40% - Accent6 3 2 3 15" xfId="29776" xr:uid="{00000000-0005-0000-0000-000040740000}"/>
    <cellStyle name="40% - Accent6 3 2 3 2" xfId="29777" xr:uid="{00000000-0005-0000-0000-000041740000}"/>
    <cellStyle name="40% - Accent6 3 2 3 3" xfId="29778" xr:uid="{00000000-0005-0000-0000-000042740000}"/>
    <cellStyle name="40% - Accent6 3 2 3 4" xfId="29779" xr:uid="{00000000-0005-0000-0000-000043740000}"/>
    <cellStyle name="40% - Accent6 3 2 3 5" xfId="29780" xr:uid="{00000000-0005-0000-0000-000044740000}"/>
    <cellStyle name="40% - Accent6 3 2 3 6" xfId="29781" xr:uid="{00000000-0005-0000-0000-000045740000}"/>
    <cellStyle name="40% - Accent6 3 2 3 7" xfId="29782" xr:uid="{00000000-0005-0000-0000-000046740000}"/>
    <cellStyle name="40% - Accent6 3 2 3 8" xfId="29783" xr:uid="{00000000-0005-0000-0000-000047740000}"/>
    <cellStyle name="40% - Accent6 3 2 3 9" xfId="29784" xr:uid="{00000000-0005-0000-0000-000048740000}"/>
    <cellStyle name="40% - Accent6 3 3" xfId="29785" xr:uid="{00000000-0005-0000-0000-000049740000}"/>
    <cellStyle name="40% - Accent6 3 4" xfId="29786" xr:uid="{00000000-0005-0000-0000-00004A740000}"/>
    <cellStyle name="40% - Accent6 3_Labour" xfId="29787" xr:uid="{00000000-0005-0000-0000-00004B740000}"/>
    <cellStyle name="40% - Accent6 4" xfId="29788" xr:uid="{00000000-0005-0000-0000-00004C740000}"/>
    <cellStyle name="40% - Accent6 4 2" xfId="29789" xr:uid="{00000000-0005-0000-0000-00004D740000}"/>
    <cellStyle name="40% - Accent6 4 2 10" xfId="29790" xr:uid="{00000000-0005-0000-0000-00004E740000}"/>
    <cellStyle name="40% - Accent6 4 2 11" xfId="29791" xr:uid="{00000000-0005-0000-0000-00004F740000}"/>
    <cellStyle name="40% - Accent6 4 2 12" xfId="29792" xr:uid="{00000000-0005-0000-0000-000050740000}"/>
    <cellStyle name="40% - Accent6 4 2 13" xfId="29793" xr:uid="{00000000-0005-0000-0000-000051740000}"/>
    <cellStyle name="40% - Accent6 4 2 14" xfId="29794" xr:uid="{00000000-0005-0000-0000-000052740000}"/>
    <cellStyle name="40% - Accent6 4 2 15" xfId="29795" xr:uid="{00000000-0005-0000-0000-000053740000}"/>
    <cellStyle name="40% - Accent6 4 2 16" xfId="29796" xr:uid="{00000000-0005-0000-0000-000054740000}"/>
    <cellStyle name="40% - Accent6 4 2 2" xfId="29797" xr:uid="{00000000-0005-0000-0000-000055740000}"/>
    <cellStyle name="40% - Accent6 4 2 2 10" xfId="29798" xr:uid="{00000000-0005-0000-0000-000056740000}"/>
    <cellStyle name="40% - Accent6 4 2 2 11" xfId="29799" xr:uid="{00000000-0005-0000-0000-000057740000}"/>
    <cellStyle name="40% - Accent6 4 2 2 12" xfId="29800" xr:uid="{00000000-0005-0000-0000-000058740000}"/>
    <cellStyle name="40% - Accent6 4 2 2 13" xfId="29801" xr:uid="{00000000-0005-0000-0000-000059740000}"/>
    <cellStyle name="40% - Accent6 4 2 2 14" xfId="29802" xr:uid="{00000000-0005-0000-0000-00005A740000}"/>
    <cellStyle name="40% - Accent6 4 2 2 15" xfId="29803" xr:uid="{00000000-0005-0000-0000-00005B740000}"/>
    <cellStyle name="40% - Accent6 4 2 2 2" xfId="29804" xr:uid="{00000000-0005-0000-0000-00005C740000}"/>
    <cellStyle name="40% - Accent6 4 2 2 3" xfId="29805" xr:uid="{00000000-0005-0000-0000-00005D740000}"/>
    <cellStyle name="40% - Accent6 4 2 2 4" xfId="29806" xr:uid="{00000000-0005-0000-0000-00005E740000}"/>
    <cellStyle name="40% - Accent6 4 2 2 5" xfId="29807" xr:uid="{00000000-0005-0000-0000-00005F740000}"/>
    <cellStyle name="40% - Accent6 4 2 2 6" xfId="29808" xr:uid="{00000000-0005-0000-0000-000060740000}"/>
    <cellStyle name="40% - Accent6 4 2 2 7" xfId="29809" xr:uid="{00000000-0005-0000-0000-000061740000}"/>
    <cellStyle name="40% - Accent6 4 2 2 8" xfId="29810" xr:uid="{00000000-0005-0000-0000-000062740000}"/>
    <cellStyle name="40% - Accent6 4 2 2 9" xfId="29811" xr:uid="{00000000-0005-0000-0000-000063740000}"/>
    <cellStyle name="40% - Accent6 4 2 3" xfId="29812" xr:uid="{00000000-0005-0000-0000-000064740000}"/>
    <cellStyle name="40% - Accent6 4 2 4" xfId="29813" xr:uid="{00000000-0005-0000-0000-000065740000}"/>
    <cellStyle name="40% - Accent6 4 2 5" xfId="29814" xr:uid="{00000000-0005-0000-0000-000066740000}"/>
    <cellStyle name="40% - Accent6 4 2 6" xfId="29815" xr:uid="{00000000-0005-0000-0000-000067740000}"/>
    <cellStyle name="40% - Accent6 4 2 7" xfId="29816" xr:uid="{00000000-0005-0000-0000-000068740000}"/>
    <cellStyle name="40% - Accent6 4 2 8" xfId="29817" xr:uid="{00000000-0005-0000-0000-000069740000}"/>
    <cellStyle name="40% - Accent6 4 2 9" xfId="29818" xr:uid="{00000000-0005-0000-0000-00006A740000}"/>
    <cellStyle name="40% - Accent6 4 3" xfId="29819" xr:uid="{00000000-0005-0000-0000-00006B740000}"/>
    <cellStyle name="40% - Accent6 4 4" xfId="29820" xr:uid="{00000000-0005-0000-0000-00006C740000}"/>
    <cellStyle name="40% - Accent6 4 5" xfId="29821" xr:uid="{00000000-0005-0000-0000-00006D740000}"/>
    <cellStyle name="40% - Accent6 4_Labour" xfId="29822" xr:uid="{00000000-0005-0000-0000-00006E740000}"/>
    <cellStyle name="40% - Accent6 5" xfId="29823" xr:uid="{00000000-0005-0000-0000-00006F740000}"/>
    <cellStyle name="40% - Accent6 5 2" xfId="29824" xr:uid="{00000000-0005-0000-0000-000070740000}"/>
    <cellStyle name="40% - Accent6 5 2 10" xfId="29825" xr:uid="{00000000-0005-0000-0000-000071740000}"/>
    <cellStyle name="40% - Accent6 5 2 11" xfId="29826" xr:uid="{00000000-0005-0000-0000-000072740000}"/>
    <cellStyle name="40% - Accent6 5 2 12" xfId="29827" xr:uid="{00000000-0005-0000-0000-000073740000}"/>
    <cellStyle name="40% - Accent6 5 2 13" xfId="29828" xr:uid="{00000000-0005-0000-0000-000074740000}"/>
    <cellStyle name="40% - Accent6 5 2 14" xfId="29829" xr:uid="{00000000-0005-0000-0000-000075740000}"/>
    <cellStyle name="40% - Accent6 5 2 15" xfId="29830" xr:uid="{00000000-0005-0000-0000-000076740000}"/>
    <cellStyle name="40% - Accent6 5 2 16" xfId="29831" xr:uid="{00000000-0005-0000-0000-000077740000}"/>
    <cellStyle name="40% - Accent6 5 2 2" xfId="29832" xr:uid="{00000000-0005-0000-0000-000078740000}"/>
    <cellStyle name="40% - Accent6 5 2 2 10" xfId="29833" xr:uid="{00000000-0005-0000-0000-000079740000}"/>
    <cellStyle name="40% - Accent6 5 2 2 11" xfId="29834" xr:uid="{00000000-0005-0000-0000-00007A740000}"/>
    <cellStyle name="40% - Accent6 5 2 2 12" xfId="29835" xr:uid="{00000000-0005-0000-0000-00007B740000}"/>
    <cellStyle name="40% - Accent6 5 2 2 13" xfId="29836" xr:uid="{00000000-0005-0000-0000-00007C740000}"/>
    <cellStyle name="40% - Accent6 5 2 2 14" xfId="29837" xr:uid="{00000000-0005-0000-0000-00007D740000}"/>
    <cellStyle name="40% - Accent6 5 2 2 15" xfId="29838" xr:uid="{00000000-0005-0000-0000-00007E740000}"/>
    <cellStyle name="40% - Accent6 5 2 2 2" xfId="29839" xr:uid="{00000000-0005-0000-0000-00007F740000}"/>
    <cellStyle name="40% - Accent6 5 2 2 3" xfId="29840" xr:uid="{00000000-0005-0000-0000-000080740000}"/>
    <cellStyle name="40% - Accent6 5 2 2 4" xfId="29841" xr:uid="{00000000-0005-0000-0000-000081740000}"/>
    <cellStyle name="40% - Accent6 5 2 2 5" xfId="29842" xr:uid="{00000000-0005-0000-0000-000082740000}"/>
    <cellStyle name="40% - Accent6 5 2 2 6" xfId="29843" xr:uid="{00000000-0005-0000-0000-000083740000}"/>
    <cellStyle name="40% - Accent6 5 2 2 7" xfId="29844" xr:uid="{00000000-0005-0000-0000-000084740000}"/>
    <cellStyle name="40% - Accent6 5 2 2 8" xfId="29845" xr:uid="{00000000-0005-0000-0000-000085740000}"/>
    <cellStyle name="40% - Accent6 5 2 2 9" xfId="29846" xr:uid="{00000000-0005-0000-0000-000086740000}"/>
    <cellStyle name="40% - Accent6 5 2 3" xfId="29847" xr:uid="{00000000-0005-0000-0000-000087740000}"/>
    <cellStyle name="40% - Accent6 5 2 4" xfId="29848" xr:uid="{00000000-0005-0000-0000-000088740000}"/>
    <cellStyle name="40% - Accent6 5 2 5" xfId="29849" xr:uid="{00000000-0005-0000-0000-000089740000}"/>
    <cellStyle name="40% - Accent6 5 2 6" xfId="29850" xr:uid="{00000000-0005-0000-0000-00008A740000}"/>
    <cellStyle name="40% - Accent6 5 2 7" xfId="29851" xr:uid="{00000000-0005-0000-0000-00008B740000}"/>
    <cellStyle name="40% - Accent6 5 2 8" xfId="29852" xr:uid="{00000000-0005-0000-0000-00008C740000}"/>
    <cellStyle name="40% - Accent6 5 2 9" xfId="29853" xr:uid="{00000000-0005-0000-0000-00008D740000}"/>
    <cellStyle name="40% - Accent6 5 3" xfId="29854" xr:uid="{00000000-0005-0000-0000-00008E740000}"/>
    <cellStyle name="40% - Accent6 5 3 10" xfId="29855" xr:uid="{00000000-0005-0000-0000-00008F740000}"/>
    <cellStyle name="40% - Accent6 5 3 11" xfId="29856" xr:uid="{00000000-0005-0000-0000-000090740000}"/>
    <cellStyle name="40% - Accent6 5 3 12" xfId="29857" xr:uid="{00000000-0005-0000-0000-000091740000}"/>
    <cellStyle name="40% - Accent6 5 3 13" xfId="29858" xr:uid="{00000000-0005-0000-0000-000092740000}"/>
    <cellStyle name="40% - Accent6 5 3 14" xfId="29859" xr:uid="{00000000-0005-0000-0000-000093740000}"/>
    <cellStyle name="40% - Accent6 5 3 15" xfId="29860" xr:uid="{00000000-0005-0000-0000-000094740000}"/>
    <cellStyle name="40% - Accent6 5 3 2" xfId="29861" xr:uid="{00000000-0005-0000-0000-000095740000}"/>
    <cellStyle name="40% - Accent6 5 3 3" xfId="29862" xr:uid="{00000000-0005-0000-0000-000096740000}"/>
    <cellStyle name="40% - Accent6 5 3 4" xfId="29863" xr:uid="{00000000-0005-0000-0000-000097740000}"/>
    <cellStyle name="40% - Accent6 5 3 5" xfId="29864" xr:uid="{00000000-0005-0000-0000-000098740000}"/>
    <cellStyle name="40% - Accent6 5 3 6" xfId="29865" xr:uid="{00000000-0005-0000-0000-000099740000}"/>
    <cellStyle name="40% - Accent6 5 3 7" xfId="29866" xr:uid="{00000000-0005-0000-0000-00009A740000}"/>
    <cellStyle name="40% - Accent6 5 3 8" xfId="29867" xr:uid="{00000000-0005-0000-0000-00009B740000}"/>
    <cellStyle name="40% - Accent6 5 3 9" xfId="29868" xr:uid="{00000000-0005-0000-0000-00009C740000}"/>
    <cellStyle name="40% - Accent6 6" xfId="29869" xr:uid="{00000000-0005-0000-0000-00009D740000}"/>
    <cellStyle name="40% - Accent6 6 2" xfId="29870" xr:uid="{00000000-0005-0000-0000-00009E740000}"/>
    <cellStyle name="40% - Accent6 6 2 10" xfId="29871" xr:uid="{00000000-0005-0000-0000-00009F740000}"/>
    <cellStyle name="40% - Accent6 6 2 11" xfId="29872" xr:uid="{00000000-0005-0000-0000-0000A0740000}"/>
    <cellStyle name="40% - Accent6 6 2 12" xfId="29873" xr:uid="{00000000-0005-0000-0000-0000A1740000}"/>
    <cellStyle name="40% - Accent6 6 2 13" xfId="29874" xr:uid="{00000000-0005-0000-0000-0000A2740000}"/>
    <cellStyle name="40% - Accent6 6 2 14" xfId="29875" xr:uid="{00000000-0005-0000-0000-0000A3740000}"/>
    <cellStyle name="40% - Accent6 6 2 15" xfId="29876" xr:uid="{00000000-0005-0000-0000-0000A4740000}"/>
    <cellStyle name="40% - Accent6 6 2 16" xfId="29877" xr:uid="{00000000-0005-0000-0000-0000A5740000}"/>
    <cellStyle name="40% - Accent6 6 2 2" xfId="29878" xr:uid="{00000000-0005-0000-0000-0000A6740000}"/>
    <cellStyle name="40% - Accent6 6 2 2 10" xfId="29879" xr:uid="{00000000-0005-0000-0000-0000A7740000}"/>
    <cellStyle name="40% - Accent6 6 2 2 11" xfId="29880" xr:uid="{00000000-0005-0000-0000-0000A8740000}"/>
    <cellStyle name="40% - Accent6 6 2 2 12" xfId="29881" xr:uid="{00000000-0005-0000-0000-0000A9740000}"/>
    <cellStyle name="40% - Accent6 6 2 2 13" xfId="29882" xr:uid="{00000000-0005-0000-0000-0000AA740000}"/>
    <cellStyle name="40% - Accent6 6 2 2 14" xfId="29883" xr:uid="{00000000-0005-0000-0000-0000AB740000}"/>
    <cellStyle name="40% - Accent6 6 2 2 15" xfId="29884" xr:uid="{00000000-0005-0000-0000-0000AC740000}"/>
    <cellStyle name="40% - Accent6 6 2 2 2" xfId="29885" xr:uid="{00000000-0005-0000-0000-0000AD740000}"/>
    <cellStyle name="40% - Accent6 6 2 2 3" xfId="29886" xr:uid="{00000000-0005-0000-0000-0000AE740000}"/>
    <cellStyle name="40% - Accent6 6 2 2 4" xfId="29887" xr:uid="{00000000-0005-0000-0000-0000AF740000}"/>
    <cellStyle name="40% - Accent6 6 2 2 5" xfId="29888" xr:uid="{00000000-0005-0000-0000-0000B0740000}"/>
    <cellStyle name="40% - Accent6 6 2 2 6" xfId="29889" xr:uid="{00000000-0005-0000-0000-0000B1740000}"/>
    <cellStyle name="40% - Accent6 6 2 2 7" xfId="29890" xr:uid="{00000000-0005-0000-0000-0000B2740000}"/>
    <cellStyle name="40% - Accent6 6 2 2 8" xfId="29891" xr:uid="{00000000-0005-0000-0000-0000B3740000}"/>
    <cellStyle name="40% - Accent6 6 2 2 9" xfId="29892" xr:uid="{00000000-0005-0000-0000-0000B4740000}"/>
    <cellStyle name="40% - Accent6 6 2 3" xfId="29893" xr:uid="{00000000-0005-0000-0000-0000B5740000}"/>
    <cellStyle name="40% - Accent6 6 2 4" xfId="29894" xr:uid="{00000000-0005-0000-0000-0000B6740000}"/>
    <cellStyle name="40% - Accent6 6 2 5" xfId="29895" xr:uid="{00000000-0005-0000-0000-0000B7740000}"/>
    <cellStyle name="40% - Accent6 6 2 6" xfId="29896" xr:uid="{00000000-0005-0000-0000-0000B8740000}"/>
    <cellStyle name="40% - Accent6 6 2 7" xfId="29897" xr:uid="{00000000-0005-0000-0000-0000B9740000}"/>
    <cellStyle name="40% - Accent6 6 2 8" xfId="29898" xr:uid="{00000000-0005-0000-0000-0000BA740000}"/>
    <cellStyle name="40% - Accent6 6 2 9" xfId="29899" xr:uid="{00000000-0005-0000-0000-0000BB740000}"/>
    <cellStyle name="40% - Accent6 6 3" xfId="29900" xr:uid="{00000000-0005-0000-0000-0000BC740000}"/>
    <cellStyle name="40% - Accent6 6 3 10" xfId="29901" xr:uid="{00000000-0005-0000-0000-0000BD740000}"/>
    <cellStyle name="40% - Accent6 6 3 11" xfId="29902" xr:uid="{00000000-0005-0000-0000-0000BE740000}"/>
    <cellStyle name="40% - Accent6 6 3 12" xfId="29903" xr:uid="{00000000-0005-0000-0000-0000BF740000}"/>
    <cellStyle name="40% - Accent6 6 3 13" xfId="29904" xr:uid="{00000000-0005-0000-0000-0000C0740000}"/>
    <cellStyle name="40% - Accent6 6 3 14" xfId="29905" xr:uid="{00000000-0005-0000-0000-0000C1740000}"/>
    <cellStyle name="40% - Accent6 6 3 15" xfId="29906" xr:uid="{00000000-0005-0000-0000-0000C2740000}"/>
    <cellStyle name="40% - Accent6 6 3 2" xfId="29907" xr:uid="{00000000-0005-0000-0000-0000C3740000}"/>
    <cellStyle name="40% - Accent6 6 3 3" xfId="29908" xr:uid="{00000000-0005-0000-0000-0000C4740000}"/>
    <cellStyle name="40% - Accent6 6 3 4" xfId="29909" xr:uid="{00000000-0005-0000-0000-0000C5740000}"/>
    <cellStyle name="40% - Accent6 6 3 5" xfId="29910" xr:uid="{00000000-0005-0000-0000-0000C6740000}"/>
    <cellStyle name="40% - Accent6 6 3 6" xfId="29911" xr:uid="{00000000-0005-0000-0000-0000C7740000}"/>
    <cellStyle name="40% - Accent6 6 3 7" xfId="29912" xr:uid="{00000000-0005-0000-0000-0000C8740000}"/>
    <cellStyle name="40% - Accent6 6 3 8" xfId="29913" xr:uid="{00000000-0005-0000-0000-0000C9740000}"/>
    <cellStyle name="40% - Accent6 6 3 9" xfId="29914" xr:uid="{00000000-0005-0000-0000-0000CA740000}"/>
    <cellStyle name="40% - Accent6 7" xfId="29915" xr:uid="{00000000-0005-0000-0000-0000CB740000}"/>
    <cellStyle name="40% - Accent6 8" xfId="29916" xr:uid="{00000000-0005-0000-0000-0000CC740000}"/>
    <cellStyle name="40% - Accent6 9" xfId="29917" xr:uid="{00000000-0005-0000-0000-0000CD740000}"/>
    <cellStyle name="60% - Accent1 10" xfId="29918" xr:uid="{00000000-0005-0000-0000-0000CE740000}"/>
    <cellStyle name="60% - Accent1 11" xfId="29919" xr:uid="{00000000-0005-0000-0000-0000CF740000}"/>
    <cellStyle name="60% - Accent1 12" xfId="29920" xr:uid="{00000000-0005-0000-0000-0000D0740000}"/>
    <cellStyle name="60% - Accent1 13" xfId="29921" xr:uid="{00000000-0005-0000-0000-0000D1740000}"/>
    <cellStyle name="60% - Accent1 14" xfId="29922" xr:uid="{00000000-0005-0000-0000-0000D2740000}"/>
    <cellStyle name="60% - Accent1 15" xfId="29923" xr:uid="{00000000-0005-0000-0000-0000D3740000}"/>
    <cellStyle name="60% - Accent1 16" xfId="29924" xr:uid="{00000000-0005-0000-0000-0000D4740000}"/>
    <cellStyle name="60% - Accent1 17" xfId="29925" xr:uid="{00000000-0005-0000-0000-0000D5740000}"/>
    <cellStyle name="60% - Accent1 18" xfId="29926" xr:uid="{00000000-0005-0000-0000-0000D6740000}"/>
    <cellStyle name="60% - Accent1 19" xfId="29927" xr:uid="{00000000-0005-0000-0000-0000D7740000}"/>
    <cellStyle name="60% - Accent1 2" xfId="29928" xr:uid="{00000000-0005-0000-0000-0000D8740000}"/>
    <cellStyle name="60% - Accent1 2 10" xfId="29929" xr:uid="{00000000-0005-0000-0000-0000D9740000}"/>
    <cellStyle name="60% - Accent1 2 11" xfId="29930" xr:uid="{00000000-0005-0000-0000-0000DA740000}"/>
    <cellStyle name="60% - Accent1 2 12" xfId="29931" xr:uid="{00000000-0005-0000-0000-0000DB740000}"/>
    <cellStyle name="60% - Accent1 2 13" xfId="29932" xr:uid="{00000000-0005-0000-0000-0000DC740000}"/>
    <cellStyle name="60% - Accent1 2 14" xfId="29933" xr:uid="{00000000-0005-0000-0000-0000DD740000}"/>
    <cellStyle name="60% - Accent1 2 15" xfId="29934" xr:uid="{00000000-0005-0000-0000-0000DE740000}"/>
    <cellStyle name="60% - Accent1 2 2" xfId="29935" xr:uid="{00000000-0005-0000-0000-0000DF740000}"/>
    <cellStyle name="60% - Accent1 2 2 2" xfId="29936" xr:uid="{00000000-0005-0000-0000-0000E0740000}"/>
    <cellStyle name="60% - Accent1 2 3" xfId="29937" xr:uid="{00000000-0005-0000-0000-0000E1740000}"/>
    <cellStyle name="60% - Accent1 2 3 2" xfId="29938" xr:uid="{00000000-0005-0000-0000-0000E2740000}"/>
    <cellStyle name="60% - Accent1 2 4" xfId="29939" xr:uid="{00000000-0005-0000-0000-0000E3740000}"/>
    <cellStyle name="60% - Accent1 2 5" xfId="29940" xr:uid="{00000000-0005-0000-0000-0000E4740000}"/>
    <cellStyle name="60% - Accent1 2 6" xfId="29941" xr:uid="{00000000-0005-0000-0000-0000E5740000}"/>
    <cellStyle name="60% - Accent1 2 7" xfId="29942" xr:uid="{00000000-0005-0000-0000-0000E6740000}"/>
    <cellStyle name="60% - Accent1 2 8" xfId="29943" xr:uid="{00000000-0005-0000-0000-0000E7740000}"/>
    <cellStyle name="60% - Accent1 2 9" xfId="29944" xr:uid="{00000000-0005-0000-0000-0000E8740000}"/>
    <cellStyle name="60% - Accent1 20" xfId="29945" xr:uid="{00000000-0005-0000-0000-0000E9740000}"/>
    <cellStyle name="60% - Accent1 21" xfId="29946" xr:uid="{00000000-0005-0000-0000-0000EA740000}"/>
    <cellStyle name="60% - Accent1 22" xfId="29947" xr:uid="{00000000-0005-0000-0000-0000EB740000}"/>
    <cellStyle name="60% - Accent1 3" xfId="29948" xr:uid="{00000000-0005-0000-0000-0000EC740000}"/>
    <cellStyle name="60% - Accent1 3 2" xfId="29949" xr:uid="{00000000-0005-0000-0000-0000ED740000}"/>
    <cellStyle name="60% - Accent1 4" xfId="29950" xr:uid="{00000000-0005-0000-0000-0000EE740000}"/>
    <cellStyle name="60% - Accent1 4 2" xfId="29951" xr:uid="{00000000-0005-0000-0000-0000EF740000}"/>
    <cellStyle name="60% - Accent1 4 3" xfId="29952" xr:uid="{00000000-0005-0000-0000-0000F0740000}"/>
    <cellStyle name="60% - Accent1 5" xfId="29953" xr:uid="{00000000-0005-0000-0000-0000F1740000}"/>
    <cellStyle name="60% - Accent1 5 2" xfId="29954" xr:uid="{00000000-0005-0000-0000-0000F2740000}"/>
    <cellStyle name="60% - Accent1 6" xfId="29955" xr:uid="{00000000-0005-0000-0000-0000F3740000}"/>
    <cellStyle name="60% - Accent1 7" xfId="29956" xr:uid="{00000000-0005-0000-0000-0000F4740000}"/>
    <cellStyle name="60% - Accent1 8" xfId="29957" xr:uid="{00000000-0005-0000-0000-0000F5740000}"/>
    <cellStyle name="60% - Accent1 9" xfId="29958" xr:uid="{00000000-0005-0000-0000-0000F6740000}"/>
    <cellStyle name="60% - Accent2 10" xfId="29959" xr:uid="{00000000-0005-0000-0000-0000F7740000}"/>
    <cellStyle name="60% - Accent2 11" xfId="29960" xr:uid="{00000000-0005-0000-0000-0000F8740000}"/>
    <cellStyle name="60% - Accent2 12" xfId="29961" xr:uid="{00000000-0005-0000-0000-0000F9740000}"/>
    <cellStyle name="60% - Accent2 13" xfId="29962" xr:uid="{00000000-0005-0000-0000-0000FA740000}"/>
    <cellStyle name="60% - Accent2 14" xfId="29963" xr:uid="{00000000-0005-0000-0000-0000FB740000}"/>
    <cellStyle name="60% - Accent2 15" xfId="29964" xr:uid="{00000000-0005-0000-0000-0000FC740000}"/>
    <cellStyle name="60% - Accent2 16" xfId="29965" xr:uid="{00000000-0005-0000-0000-0000FD740000}"/>
    <cellStyle name="60% - Accent2 17" xfId="29966" xr:uid="{00000000-0005-0000-0000-0000FE740000}"/>
    <cellStyle name="60% - Accent2 18" xfId="29967" xr:uid="{00000000-0005-0000-0000-0000FF740000}"/>
    <cellStyle name="60% - Accent2 19" xfId="29968" xr:uid="{00000000-0005-0000-0000-000000750000}"/>
    <cellStyle name="60% - Accent2 2" xfId="29969" xr:uid="{00000000-0005-0000-0000-000001750000}"/>
    <cellStyle name="60% - Accent2 2 10" xfId="29970" xr:uid="{00000000-0005-0000-0000-000002750000}"/>
    <cellStyle name="60% - Accent2 2 11" xfId="29971" xr:uid="{00000000-0005-0000-0000-000003750000}"/>
    <cellStyle name="60% - Accent2 2 12" xfId="29972" xr:uid="{00000000-0005-0000-0000-000004750000}"/>
    <cellStyle name="60% - Accent2 2 13" xfId="29973" xr:uid="{00000000-0005-0000-0000-000005750000}"/>
    <cellStyle name="60% - Accent2 2 14" xfId="29974" xr:uid="{00000000-0005-0000-0000-000006750000}"/>
    <cellStyle name="60% - Accent2 2 15" xfId="29975" xr:uid="{00000000-0005-0000-0000-000007750000}"/>
    <cellStyle name="60% - Accent2 2 2" xfId="29976" xr:uid="{00000000-0005-0000-0000-000008750000}"/>
    <cellStyle name="60% - Accent2 2 2 2" xfId="29977" xr:uid="{00000000-0005-0000-0000-000009750000}"/>
    <cellStyle name="60% - Accent2 2 3" xfId="29978" xr:uid="{00000000-0005-0000-0000-00000A750000}"/>
    <cellStyle name="60% - Accent2 2 3 2" xfId="29979" xr:uid="{00000000-0005-0000-0000-00000B750000}"/>
    <cellStyle name="60% - Accent2 2 4" xfId="29980" xr:uid="{00000000-0005-0000-0000-00000C750000}"/>
    <cellStyle name="60% - Accent2 2 4 2" xfId="29981" xr:uid="{00000000-0005-0000-0000-00000D750000}"/>
    <cellStyle name="60% - Accent2 2 5" xfId="29982" xr:uid="{00000000-0005-0000-0000-00000E750000}"/>
    <cellStyle name="60% - Accent2 2 6" xfId="29983" xr:uid="{00000000-0005-0000-0000-00000F750000}"/>
    <cellStyle name="60% - Accent2 2 7" xfId="29984" xr:uid="{00000000-0005-0000-0000-000010750000}"/>
    <cellStyle name="60% - Accent2 2 8" xfId="29985" xr:uid="{00000000-0005-0000-0000-000011750000}"/>
    <cellStyle name="60% - Accent2 2 9" xfId="29986" xr:uid="{00000000-0005-0000-0000-000012750000}"/>
    <cellStyle name="60% - Accent2 2_Labour" xfId="29987" xr:uid="{00000000-0005-0000-0000-000013750000}"/>
    <cellStyle name="60% - Accent2 20" xfId="29988" xr:uid="{00000000-0005-0000-0000-000014750000}"/>
    <cellStyle name="60% - Accent2 21" xfId="29989" xr:uid="{00000000-0005-0000-0000-000015750000}"/>
    <cellStyle name="60% - Accent2 22" xfId="29990" xr:uid="{00000000-0005-0000-0000-000016750000}"/>
    <cellStyle name="60% - Accent2 3" xfId="29991" xr:uid="{00000000-0005-0000-0000-000017750000}"/>
    <cellStyle name="60% - Accent2 3 2" xfId="29992" xr:uid="{00000000-0005-0000-0000-000018750000}"/>
    <cellStyle name="60% - Accent2 4" xfId="29993" xr:uid="{00000000-0005-0000-0000-000019750000}"/>
    <cellStyle name="60% - Accent2 4 2" xfId="29994" xr:uid="{00000000-0005-0000-0000-00001A750000}"/>
    <cellStyle name="60% - Accent2 4 3" xfId="29995" xr:uid="{00000000-0005-0000-0000-00001B750000}"/>
    <cellStyle name="60% - Accent2 5" xfId="29996" xr:uid="{00000000-0005-0000-0000-00001C750000}"/>
    <cellStyle name="60% - Accent2 5 2" xfId="29997" xr:uid="{00000000-0005-0000-0000-00001D750000}"/>
    <cellStyle name="60% - Accent2 6" xfId="29998" xr:uid="{00000000-0005-0000-0000-00001E750000}"/>
    <cellStyle name="60% - Accent2 7" xfId="29999" xr:uid="{00000000-0005-0000-0000-00001F750000}"/>
    <cellStyle name="60% - Accent2 8" xfId="30000" xr:uid="{00000000-0005-0000-0000-000020750000}"/>
    <cellStyle name="60% - Accent2 9" xfId="30001" xr:uid="{00000000-0005-0000-0000-000021750000}"/>
    <cellStyle name="60% - Accent3 10" xfId="30002" xr:uid="{00000000-0005-0000-0000-000022750000}"/>
    <cellStyle name="60% - Accent3 11" xfId="30003" xr:uid="{00000000-0005-0000-0000-000023750000}"/>
    <cellStyle name="60% - Accent3 12" xfId="30004" xr:uid="{00000000-0005-0000-0000-000024750000}"/>
    <cellStyle name="60% - Accent3 13" xfId="30005" xr:uid="{00000000-0005-0000-0000-000025750000}"/>
    <cellStyle name="60% - Accent3 14" xfId="30006" xr:uid="{00000000-0005-0000-0000-000026750000}"/>
    <cellStyle name="60% - Accent3 15" xfId="30007" xr:uid="{00000000-0005-0000-0000-000027750000}"/>
    <cellStyle name="60% - Accent3 16" xfId="30008" xr:uid="{00000000-0005-0000-0000-000028750000}"/>
    <cellStyle name="60% - Accent3 17" xfId="30009" xr:uid="{00000000-0005-0000-0000-000029750000}"/>
    <cellStyle name="60% - Accent3 18" xfId="30010" xr:uid="{00000000-0005-0000-0000-00002A750000}"/>
    <cellStyle name="60% - Accent3 19" xfId="30011" xr:uid="{00000000-0005-0000-0000-00002B750000}"/>
    <cellStyle name="60% - Accent3 2" xfId="30012" xr:uid="{00000000-0005-0000-0000-00002C750000}"/>
    <cellStyle name="60% - Accent3 2 10" xfId="30013" xr:uid="{00000000-0005-0000-0000-00002D750000}"/>
    <cellStyle name="60% - Accent3 2 11" xfId="30014" xr:uid="{00000000-0005-0000-0000-00002E750000}"/>
    <cellStyle name="60% - Accent3 2 12" xfId="30015" xr:uid="{00000000-0005-0000-0000-00002F750000}"/>
    <cellStyle name="60% - Accent3 2 13" xfId="30016" xr:uid="{00000000-0005-0000-0000-000030750000}"/>
    <cellStyle name="60% - Accent3 2 14" xfId="30017" xr:uid="{00000000-0005-0000-0000-000031750000}"/>
    <cellStyle name="60% - Accent3 2 15" xfId="30018" xr:uid="{00000000-0005-0000-0000-000032750000}"/>
    <cellStyle name="60% - Accent3 2 2" xfId="30019" xr:uid="{00000000-0005-0000-0000-000033750000}"/>
    <cellStyle name="60% - Accent3 2 2 2" xfId="30020" xr:uid="{00000000-0005-0000-0000-000034750000}"/>
    <cellStyle name="60% - Accent3 2 3" xfId="30021" xr:uid="{00000000-0005-0000-0000-000035750000}"/>
    <cellStyle name="60% - Accent3 2 3 2" xfId="30022" xr:uid="{00000000-0005-0000-0000-000036750000}"/>
    <cellStyle name="60% - Accent3 2 4" xfId="30023" xr:uid="{00000000-0005-0000-0000-000037750000}"/>
    <cellStyle name="60% - Accent3 2 5" xfId="30024" xr:uid="{00000000-0005-0000-0000-000038750000}"/>
    <cellStyle name="60% - Accent3 2 6" xfId="30025" xr:uid="{00000000-0005-0000-0000-000039750000}"/>
    <cellStyle name="60% - Accent3 2 7" xfId="30026" xr:uid="{00000000-0005-0000-0000-00003A750000}"/>
    <cellStyle name="60% - Accent3 2 8" xfId="30027" xr:uid="{00000000-0005-0000-0000-00003B750000}"/>
    <cellStyle name="60% - Accent3 2 9" xfId="30028" xr:uid="{00000000-0005-0000-0000-00003C750000}"/>
    <cellStyle name="60% - Accent3 20" xfId="30029" xr:uid="{00000000-0005-0000-0000-00003D750000}"/>
    <cellStyle name="60% - Accent3 21" xfId="30030" xr:uid="{00000000-0005-0000-0000-00003E750000}"/>
    <cellStyle name="60% - Accent3 22" xfId="30031" xr:uid="{00000000-0005-0000-0000-00003F750000}"/>
    <cellStyle name="60% - Accent3 3" xfId="30032" xr:uid="{00000000-0005-0000-0000-000040750000}"/>
    <cellStyle name="60% - Accent3 3 2" xfId="30033" xr:uid="{00000000-0005-0000-0000-000041750000}"/>
    <cellStyle name="60% - Accent3 4" xfId="30034" xr:uid="{00000000-0005-0000-0000-000042750000}"/>
    <cellStyle name="60% - Accent3 4 2" xfId="30035" xr:uid="{00000000-0005-0000-0000-000043750000}"/>
    <cellStyle name="60% - Accent3 4 3" xfId="30036" xr:uid="{00000000-0005-0000-0000-000044750000}"/>
    <cellStyle name="60% - Accent3 5" xfId="30037" xr:uid="{00000000-0005-0000-0000-000045750000}"/>
    <cellStyle name="60% - Accent3 5 2" xfId="30038" xr:uid="{00000000-0005-0000-0000-000046750000}"/>
    <cellStyle name="60% - Accent3 6" xfId="30039" xr:uid="{00000000-0005-0000-0000-000047750000}"/>
    <cellStyle name="60% - Accent3 7" xfId="30040" xr:uid="{00000000-0005-0000-0000-000048750000}"/>
    <cellStyle name="60% - Accent3 8" xfId="30041" xr:uid="{00000000-0005-0000-0000-000049750000}"/>
    <cellStyle name="60% - Accent3 9" xfId="30042" xr:uid="{00000000-0005-0000-0000-00004A750000}"/>
    <cellStyle name="60% - Accent4 10" xfId="30043" xr:uid="{00000000-0005-0000-0000-00004B750000}"/>
    <cellStyle name="60% - Accent4 11" xfId="30044" xr:uid="{00000000-0005-0000-0000-00004C750000}"/>
    <cellStyle name="60% - Accent4 12" xfId="30045" xr:uid="{00000000-0005-0000-0000-00004D750000}"/>
    <cellStyle name="60% - Accent4 13" xfId="30046" xr:uid="{00000000-0005-0000-0000-00004E750000}"/>
    <cellStyle name="60% - Accent4 14" xfId="30047" xr:uid="{00000000-0005-0000-0000-00004F750000}"/>
    <cellStyle name="60% - Accent4 15" xfId="30048" xr:uid="{00000000-0005-0000-0000-000050750000}"/>
    <cellStyle name="60% - Accent4 16" xfId="30049" xr:uid="{00000000-0005-0000-0000-000051750000}"/>
    <cellStyle name="60% - Accent4 17" xfId="30050" xr:uid="{00000000-0005-0000-0000-000052750000}"/>
    <cellStyle name="60% - Accent4 18" xfId="30051" xr:uid="{00000000-0005-0000-0000-000053750000}"/>
    <cellStyle name="60% - Accent4 19" xfId="30052" xr:uid="{00000000-0005-0000-0000-000054750000}"/>
    <cellStyle name="60% - Accent4 2" xfId="30053" xr:uid="{00000000-0005-0000-0000-000055750000}"/>
    <cellStyle name="60% - Accent4 2 10" xfId="30054" xr:uid="{00000000-0005-0000-0000-000056750000}"/>
    <cellStyle name="60% - Accent4 2 11" xfId="30055" xr:uid="{00000000-0005-0000-0000-000057750000}"/>
    <cellStyle name="60% - Accent4 2 12" xfId="30056" xr:uid="{00000000-0005-0000-0000-000058750000}"/>
    <cellStyle name="60% - Accent4 2 13" xfId="30057" xr:uid="{00000000-0005-0000-0000-000059750000}"/>
    <cellStyle name="60% - Accent4 2 14" xfId="30058" xr:uid="{00000000-0005-0000-0000-00005A750000}"/>
    <cellStyle name="60% - Accent4 2 15" xfId="30059" xr:uid="{00000000-0005-0000-0000-00005B750000}"/>
    <cellStyle name="60% - Accent4 2 2" xfId="30060" xr:uid="{00000000-0005-0000-0000-00005C750000}"/>
    <cellStyle name="60% - Accent4 2 2 2" xfId="30061" xr:uid="{00000000-0005-0000-0000-00005D750000}"/>
    <cellStyle name="60% - Accent4 2 3" xfId="30062" xr:uid="{00000000-0005-0000-0000-00005E750000}"/>
    <cellStyle name="60% - Accent4 2 3 2" xfId="30063" xr:uid="{00000000-0005-0000-0000-00005F750000}"/>
    <cellStyle name="60% - Accent4 2 4" xfId="30064" xr:uid="{00000000-0005-0000-0000-000060750000}"/>
    <cellStyle name="60% - Accent4 2 4 2" xfId="30065" xr:uid="{00000000-0005-0000-0000-000061750000}"/>
    <cellStyle name="60% - Accent4 2 5" xfId="30066" xr:uid="{00000000-0005-0000-0000-000062750000}"/>
    <cellStyle name="60% - Accent4 2 6" xfId="30067" xr:uid="{00000000-0005-0000-0000-000063750000}"/>
    <cellStyle name="60% - Accent4 2 7" xfId="30068" xr:uid="{00000000-0005-0000-0000-000064750000}"/>
    <cellStyle name="60% - Accent4 2 8" xfId="30069" xr:uid="{00000000-0005-0000-0000-000065750000}"/>
    <cellStyle name="60% - Accent4 2 9" xfId="30070" xr:uid="{00000000-0005-0000-0000-000066750000}"/>
    <cellStyle name="60% - Accent4 2_Labour" xfId="30071" xr:uid="{00000000-0005-0000-0000-000067750000}"/>
    <cellStyle name="60% - Accent4 20" xfId="30072" xr:uid="{00000000-0005-0000-0000-000068750000}"/>
    <cellStyle name="60% - Accent4 21" xfId="30073" xr:uid="{00000000-0005-0000-0000-000069750000}"/>
    <cellStyle name="60% - Accent4 22" xfId="30074" xr:uid="{00000000-0005-0000-0000-00006A750000}"/>
    <cellStyle name="60% - Accent4 3" xfId="30075" xr:uid="{00000000-0005-0000-0000-00006B750000}"/>
    <cellStyle name="60% - Accent4 3 2" xfId="30076" xr:uid="{00000000-0005-0000-0000-00006C750000}"/>
    <cellStyle name="60% - Accent4 4" xfId="30077" xr:uid="{00000000-0005-0000-0000-00006D750000}"/>
    <cellStyle name="60% - Accent4 4 2" xfId="30078" xr:uid="{00000000-0005-0000-0000-00006E750000}"/>
    <cellStyle name="60% - Accent4 4 3" xfId="30079" xr:uid="{00000000-0005-0000-0000-00006F750000}"/>
    <cellStyle name="60% - Accent4 5" xfId="30080" xr:uid="{00000000-0005-0000-0000-000070750000}"/>
    <cellStyle name="60% - Accent4 5 2" xfId="30081" xr:uid="{00000000-0005-0000-0000-000071750000}"/>
    <cellStyle name="60% - Accent4 6" xfId="30082" xr:uid="{00000000-0005-0000-0000-000072750000}"/>
    <cellStyle name="60% - Accent4 7" xfId="30083" xr:uid="{00000000-0005-0000-0000-000073750000}"/>
    <cellStyle name="60% - Accent4 8" xfId="30084" xr:uid="{00000000-0005-0000-0000-000074750000}"/>
    <cellStyle name="60% - Accent4 9" xfId="30085" xr:uid="{00000000-0005-0000-0000-000075750000}"/>
    <cellStyle name="60% - Accent5 10" xfId="30086" xr:uid="{00000000-0005-0000-0000-000076750000}"/>
    <cellStyle name="60% - Accent5 11" xfId="30087" xr:uid="{00000000-0005-0000-0000-000077750000}"/>
    <cellStyle name="60% - Accent5 12" xfId="30088" xr:uid="{00000000-0005-0000-0000-000078750000}"/>
    <cellStyle name="60% - Accent5 13" xfId="30089" xr:uid="{00000000-0005-0000-0000-000079750000}"/>
    <cellStyle name="60% - Accent5 14" xfId="30090" xr:uid="{00000000-0005-0000-0000-00007A750000}"/>
    <cellStyle name="60% - Accent5 15" xfId="30091" xr:uid="{00000000-0005-0000-0000-00007B750000}"/>
    <cellStyle name="60% - Accent5 16" xfId="30092" xr:uid="{00000000-0005-0000-0000-00007C750000}"/>
    <cellStyle name="60% - Accent5 17" xfId="30093" xr:uid="{00000000-0005-0000-0000-00007D750000}"/>
    <cellStyle name="60% - Accent5 18" xfId="30094" xr:uid="{00000000-0005-0000-0000-00007E750000}"/>
    <cellStyle name="60% - Accent5 19" xfId="30095" xr:uid="{00000000-0005-0000-0000-00007F750000}"/>
    <cellStyle name="60% - Accent5 2" xfId="30096" xr:uid="{00000000-0005-0000-0000-000080750000}"/>
    <cellStyle name="60% - Accent5 2 10" xfId="30097" xr:uid="{00000000-0005-0000-0000-000081750000}"/>
    <cellStyle name="60% - Accent5 2 11" xfId="30098" xr:uid="{00000000-0005-0000-0000-000082750000}"/>
    <cellStyle name="60% - Accent5 2 12" xfId="30099" xr:uid="{00000000-0005-0000-0000-000083750000}"/>
    <cellStyle name="60% - Accent5 2 13" xfId="30100" xr:uid="{00000000-0005-0000-0000-000084750000}"/>
    <cellStyle name="60% - Accent5 2 14" xfId="30101" xr:uid="{00000000-0005-0000-0000-000085750000}"/>
    <cellStyle name="60% - Accent5 2 15" xfId="30102" xr:uid="{00000000-0005-0000-0000-000086750000}"/>
    <cellStyle name="60% - Accent5 2 2" xfId="30103" xr:uid="{00000000-0005-0000-0000-000087750000}"/>
    <cellStyle name="60% - Accent5 2 2 2" xfId="30104" xr:uid="{00000000-0005-0000-0000-000088750000}"/>
    <cellStyle name="60% - Accent5 2 3" xfId="30105" xr:uid="{00000000-0005-0000-0000-000089750000}"/>
    <cellStyle name="60% - Accent5 2 3 2" xfId="30106" xr:uid="{00000000-0005-0000-0000-00008A750000}"/>
    <cellStyle name="60% - Accent5 2 4" xfId="30107" xr:uid="{00000000-0005-0000-0000-00008B750000}"/>
    <cellStyle name="60% - Accent5 2 4 2" xfId="30108" xr:uid="{00000000-0005-0000-0000-00008C750000}"/>
    <cellStyle name="60% - Accent5 2 5" xfId="30109" xr:uid="{00000000-0005-0000-0000-00008D750000}"/>
    <cellStyle name="60% - Accent5 2 6" xfId="30110" xr:uid="{00000000-0005-0000-0000-00008E750000}"/>
    <cellStyle name="60% - Accent5 2 7" xfId="30111" xr:uid="{00000000-0005-0000-0000-00008F750000}"/>
    <cellStyle name="60% - Accent5 2 8" xfId="30112" xr:uid="{00000000-0005-0000-0000-000090750000}"/>
    <cellStyle name="60% - Accent5 2 9" xfId="30113" xr:uid="{00000000-0005-0000-0000-000091750000}"/>
    <cellStyle name="60% - Accent5 2_Labour" xfId="30114" xr:uid="{00000000-0005-0000-0000-000092750000}"/>
    <cellStyle name="60% - Accent5 20" xfId="30115" xr:uid="{00000000-0005-0000-0000-000093750000}"/>
    <cellStyle name="60% - Accent5 21" xfId="30116" xr:uid="{00000000-0005-0000-0000-000094750000}"/>
    <cellStyle name="60% - Accent5 22" xfId="30117" xr:uid="{00000000-0005-0000-0000-000095750000}"/>
    <cellStyle name="60% - Accent5 3" xfId="30118" xr:uid="{00000000-0005-0000-0000-000096750000}"/>
    <cellStyle name="60% - Accent5 3 2" xfId="30119" xr:uid="{00000000-0005-0000-0000-000097750000}"/>
    <cellStyle name="60% - Accent5 4" xfId="30120" xr:uid="{00000000-0005-0000-0000-000098750000}"/>
    <cellStyle name="60% - Accent5 4 2" xfId="30121" xr:uid="{00000000-0005-0000-0000-000099750000}"/>
    <cellStyle name="60% - Accent5 4 3" xfId="30122" xr:uid="{00000000-0005-0000-0000-00009A750000}"/>
    <cellStyle name="60% - Accent5 5" xfId="30123" xr:uid="{00000000-0005-0000-0000-00009B750000}"/>
    <cellStyle name="60% - Accent5 5 2" xfId="30124" xr:uid="{00000000-0005-0000-0000-00009C750000}"/>
    <cellStyle name="60% - Accent5 6" xfId="30125" xr:uid="{00000000-0005-0000-0000-00009D750000}"/>
    <cellStyle name="60% - Accent5 7" xfId="30126" xr:uid="{00000000-0005-0000-0000-00009E750000}"/>
    <cellStyle name="60% - Accent5 8" xfId="30127" xr:uid="{00000000-0005-0000-0000-00009F750000}"/>
    <cellStyle name="60% - Accent5 9" xfId="30128" xr:uid="{00000000-0005-0000-0000-0000A0750000}"/>
    <cellStyle name="60% - Accent6 10" xfId="30129" xr:uid="{00000000-0005-0000-0000-0000A1750000}"/>
    <cellStyle name="60% - Accent6 11" xfId="30130" xr:uid="{00000000-0005-0000-0000-0000A2750000}"/>
    <cellStyle name="60% - Accent6 12" xfId="30131" xr:uid="{00000000-0005-0000-0000-0000A3750000}"/>
    <cellStyle name="60% - Accent6 13" xfId="30132" xr:uid="{00000000-0005-0000-0000-0000A4750000}"/>
    <cellStyle name="60% - Accent6 14" xfId="30133" xr:uid="{00000000-0005-0000-0000-0000A5750000}"/>
    <cellStyle name="60% - Accent6 15" xfId="30134" xr:uid="{00000000-0005-0000-0000-0000A6750000}"/>
    <cellStyle name="60% - Accent6 16" xfId="30135" xr:uid="{00000000-0005-0000-0000-0000A7750000}"/>
    <cellStyle name="60% - Accent6 17" xfId="30136" xr:uid="{00000000-0005-0000-0000-0000A8750000}"/>
    <cellStyle name="60% - Accent6 18" xfId="30137" xr:uid="{00000000-0005-0000-0000-0000A9750000}"/>
    <cellStyle name="60% - Accent6 19" xfId="30138" xr:uid="{00000000-0005-0000-0000-0000AA750000}"/>
    <cellStyle name="60% - Accent6 2" xfId="30139" xr:uid="{00000000-0005-0000-0000-0000AB750000}"/>
    <cellStyle name="60% - Accent6 2 10" xfId="30140" xr:uid="{00000000-0005-0000-0000-0000AC750000}"/>
    <cellStyle name="60% - Accent6 2 11" xfId="30141" xr:uid="{00000000-0005-0000-0000-0000AD750000}"/>
    <cellStyle name="60% - Accent6 2 12" xfId="30142" xr:uid="{00000000-0005-0000-0000-0000AE750000}"/>
    <cellStyle name="60% - Accent6 2 13" xfId="30143" xr:uid="{00000000-0005-0000-0000-0000AF750000}"/>
    <cellStyle name="60% - Accent6 2 14" xfId="30144" xr:uid="{00000000-0005-0000-0000-0000B0750000}"/>
    <cellStyle name="60% - Accent6 2 15" xfId="30145" xr:uid="{00000000-0005-0000-0000-0000B1750000}"/>
    <cellStyle name="60% - Accent6 2 2" xfId="30146" xr:uid="{00000000-0005-0000-0000-0000B2750000}"/>
    <cellStyle name="60% - Accent6 2 2 2" xfId="30147" xr:uid="{00000000-0005-0000-0000-0000B3750000}"/>
    <cellStyle name="60% - Accent6 2 3" xfId="30148" xr:uid="{00000000-0005-0000-0000-0000B4750000}"/>
    <cellStyle name="60% - Accent6 2 3 2" xfId="30149" xr:uid="{00000000-0005-0000-0000-0000B5750000}"/>
    <cellStyle name="60% - Accent6 2 4" xfId="30150" xr:uid="{00000000-0005-0000-0000-0000B6750000}"/>
    <cellStyle name="60% - Accent6 2 4 2" xfId="30151" xr:uid="{00000000-0005-0000-0000-0000B7750000}"/>
    <cellStyle name="60% - Accent6 2 5" xfId="30152" xr:uid="{00000000-0005-0000-0000-0000B8750000}"/>
    <cellStyle name="60% - Accent6 2 6" xfId="30153" xr:uid="{00000000-0005-0000-0000-0000B9750000}"/>
    <cellStyle name="60% - Accent6 2 7" xfId="30154" xr:uid="{00000000-0005-0000-0000-0000BA750000}"/>
    <cellStyle name="60% - Accent6 2 8" xfId="30155" xr:uid="{00000000-0005-0000-0000-0000BB750000}"/>
    <cellStyle name="60% - Accent6 2 9" xfId="30156" xr:uid="{00000000-0005-0000-0000-0000BC750000}"/>
    <cellStyle name="60% - Accent6 2_Labour" xfId="30157" xr:uid="{00000000-0005-0000-0000-0000BD750000}"/>
    <cellStyle name="60% - Accent6 20" xfId="30158" xr:uid="{00000000-0005-0000-0000-0000BE750000}"/>
    <cellStyle name="60% - Accent6 21" xfId="30159" xr:uid="{00000000-0005-0000-0000-0000BF750000}"/>
    <cellStyle name="60% - Accent6 22" xfId="30160" xr:uid="{00000000-0005-0000-0000-0000C0750000}"/>
    <cellStyle name="60% - Accent6 3" xfId="30161" xr:uid="{00000000-0005-0000-0000-0000C1750000}"/>
    <cellStyle name="60% - Accent6 3 2" xfId="30162" xr:uid="{00000000-0005-0000-0000-0000C2750000}"/>
    <cellStyle name="60% - Accent6 4" xfId="30163" xr:uid="{00000000-0005-0000-0000-0000C3750000}"/>
    <cellStyle name="60% - Accent6 4 2" xfId="30164" xr:uid="{00000000-0005-0000-0000-0000C4750000}"/>
    <cellStyle name="60% - Accent6 4 3" xfId="30165" xr:uid="{00000000-0005-0000-0000-0000C5750000}"/>
    <cellStyle name="60% - Accent6 5" xfId="30166" xr:uid="{00000000-0005-0000-0000-0000C6750000}"/>
    <cellStyle name="60% - Accent6 5 2" xfId="30167" xr:uid="{00000000-0005-0000-0000-0000C7750000}"/>
    <cellStyle name="60% - Accent6 6" xfId="30168" xr:uid="{00000000-0005-0000-0000-0000C8750000}"/>
    <cellStyle name="60% - Accent6 7" xfId="30169" xr:uid="{00000000-0005-0000-0000-0000C9750000}"/>
    <cellStyle name="60% - Accent6 8" xfId="30170" xr:uid="{00000000-0005-0000-0000-0000CA750000}"/>
    <cellStyle name="60% - Accent6 9" xfId="30171" xr:uid="{00000000-0005-0000-0000-0000CB750000}"/>
    <cellStyle name="75" xfId="30172" xr:uid="{00000000-0005-0000-0000-0000CC750000}"/>
    <cellStyle name="9.5" xfId="30173" xr:uid="{00000000-0005-0000-0000-0000CD750000}"/>
    <cellStyle name="Accent1 10" xfId="30174" xr:uid="{00000000-0005-0000-0000-0000CE750000}"/>
    <cellStyle name="Accent1 11" xfId="30175" xr:uid="{00000000-0005-0000-0000-0000CF750000}"/>
    <cellStyle name="Accent1 12" xfId="30176" xr:uid="{00000000-0005-0000-0000-0000D0750000}"/>
    <cellStyle name="Accent1 13" xfId="30177" xr:uid="{00000000-0005-0000-0000-0000D1750000}"/>
    <cellStyle name="Accent1 14" xfId="30178" xr:uid="{00000000-0005-0000-0000-0000D2750000}"/>
    <cellStyle name="Accent1 15" xfId="30179" xr:uid="{00000000-0005-0000-0000-0000D3750000}"/>
    <cellStyle name="Accent1 16" xfId="30180" xr:uid="{00000000-0005-0000-0000-0000D4750000}"/>
    <cellStyle name="Accent1 17" xfId="30181" xr:uid="{00000000-0005-0000-0000-0000D5750000}"/>
    <cellStyle name="Accent1 18" xfId="30182" xr:uid="{00000000-0005-0000-0000-0000D6750000}"/>
    <cellStyle name="Accent1 19" xfId="30183" xr:uid="{00000000-0005-0000-0000-0000D7750000}"/>
    <cellStyle name="Accent1 2" xfId="30184" xr:uid="{00000000-0005-0000-0000-0000D8750000}"/>
    <cellStyle name="Accent1 2 10" xfId="30185" xr:uid="{00000000-0005-0000-0000-0000D9750000}"/>
    <cellStyle name="Accent1 2 11" xfId="30186" xr:uid="{00000000-0005-0000-0000-0000DA750000}"/>
    <cellStyle name="Accent1 2 12" xfId="30187" xr:uid="{00000000-0005-0000-0000-0000DB750000}"/>
    <cellStyle name="Accent1 2 13" xfId="30188" xr:uid="{00000000-0005-0000-0000-0000DC750000}"/>
    <cellStyle name="Accent1 2 14" xfId="30189" xr:uid="{00000000-0005-0000-0000-0000DD750000}"/>
    <cellStyle name="Accent1 2 15" xfId="30190" xr:uid="{00000000-0005-0000-0000-0000DE750000}"/>
    <cellStyle name="Accent1 2 2" xfId="30191" xr:uid="{00000000-0005-0000-0000-0000DF750000}"/>
    <cellStyle name="Accent1 2 2 2" xfId="30192" xr:uid="{00000000-0005-0000-0000-0000E0750000}"/>
    <cellStyle name="Accent1 2 3" xfId="30193" xr:uid="{00000000-0005-0000-0000-0000E1750000}"/>
    <cellStyle name="Accent1 2 3 2" xfId="30194" xr:uid="{00000000-0005-0000-0000-0000E2750000}"/>
    <cellStyle name="Accent1 2 4" xfId="30195" xr:uid="{00000000-0005-0000-0000-0000E3750000}"/>
    <cellStyle name="Accent1 2 4 2" xfId="30196" xr:uid="{00000000-0005-0000-0000-0000E4750000}"/>
    <cellStyle name="Accent1 2 5" xfId="30197" xr:uid="{00000000-0005-0000-0000-0000E5750000}"/>
    <cellStyle name="Accent1 2 6" xfId="30198" xr:uid="{00000000-0005-0000-0000-0000E6750000}"/>
    <cellStyle name="Accent1 2 7" xfId="30199" xr:uid="{00000000-0005-0000-0000-0000E7750000}"/>
    <cellStyle name="Accent1 2 8" xfId="30200" xr:uid="{00000000-0005-0000-0000-0000E8750000}"/>
    <cellStyle name="Accent1 2 9" xfId="30201" xr:uid="{00000000-0005-0000-0000-0000E9750000}"/>
    <cellStyle name="Accent1 2_Labour" xfId="30202" xr:uid="{00000000-0005-0000-0000-0000EA750000}"/>
    <cellStyle name="Accent1 20" xfId="30203" xr:uid="{00000000-0005-0000-0000-0000EB750000}"/>
    <cellStyle name="Accent1 21" xfId="30204" xr:uid="{00000000-0005-0000-0000-0000EC750000}"/>
    <cellStyle name="Accent1 22" xfId="30205" xr:uid="{00000000-0005-0000-0000-0000ED750000}"/>
    <cellStyle name="Accent1 3" xfId="30206" xr:uid="{00000000-0005-0000-0000-0000EE750000}"/>
    <cellStyle name="Accent1 3 2" xfId="30207" xr:uid="{00000000-0005-0000-0000-0000EF750000}"/>
    <cellStyle name="Accent1 4" xfId="30208" xr:uid="{00000000-0005-0000-0000-0000F0750000}"/>
    <cellStyle name="Accent1 4 2" xfId="30209" xr:uid="{00000000-0005-0000-0000-0000F1750000}"/>
    <cellStyle name="Accent1 4 3" xfId="30210" xr:uid="{00000000-0005-0000-0000-0000F2750000}"/>
    <cellStyle name="Accent1 5" xfId="30211" xr:uid="{00000000-0005-0000-0000-0000F3750000}"/>
    <cellStyle name="Accent1 5 2" xfId="30212" xr:uid="{00000000-0005-0000-0000-0000F4750000}"/>
    <cellStyle name="Accent1 6" xfId="30213" xr:uid="{00000000-0005-0000-0000-0000F5750000}"/>
    <cellStyle name="Accent1 7" xfId="30214" xr:uid="{00000000-0005-0000-0000-0000F6750000}"/>
    <cellStyle name="Accent1 8" xfId="30215" xr:uid="{00000000-0005-0000-0000-0000F7750000}"/>
    <cellStyle name="Accent1 9" xfId="30216" xr:uid="{00000000-0005-0000-0000-0000F8750000}"/>
    <cellStyle name="Accent2 10" xfId="30217" xr:uid="{00000000-0005-0000-0000-0000F9750000}"/>
    <cellStyle name="Accent2 11" xfId="30218" xr:uid="{00000000-0005-0000-0000-0000FA750000}"/>
    <cellStyle name="Accent2 12" xfId="30219" xr:uid="{00000000-0005-0000-0000-0000FB750000}"/>
    <cellStyle name="Accent2 13" xfId="30220" xr:uid="{00000000-0005-0000-0000-0000FC750000}"/>
    <cellStyle name="Accent2 14" xfId="30221" xr:uid="{00000000-0005-0000-0000-0000FD750000}"/>
    <cellStyle name="Accent2 15" xfId="30222" xr:uid="{00000000-0005-0000-0000-0000FE750000}"/>
    <cellStyle name="Accent2 16" xfId="30223" xr:uid="{00000000-0005-0000-0000-0000FF750000}"/>
    <cellStyle name="Accent2 17" xfId="30224" xr:uid="{00000000-0005-0000-0000-000000760000}"/>
    <cellStyle name="Accent2 18" xfId="30225" xr:uid="{00000000-0005-0000-0000-000001760000}"/>
    <cellStyle name="Accent2 19" xfId="30226" xr:uid="{00000000-0005-0000-0000-000002760000}"/>
    <cellStyle name="Accent2 2" xfId="30227" xr:uid="{00000000-0005-0000-0000-000003760000}"/>
    <cellStyle name="Accent2 2 10" xfId="30228" xr:uid="{00000000-0005-0000-0000-000004760000}"/>
    <cellStyle name="Accent2 2 11" xfId="30229" xr:uid="{00000000-0005-0000-0000-000005760000}"/>
    <cellStyle name="Accent2 2 12" xfId="30230" xr:uid="{00000000-0005-0000-0000-000006760000}"/>
    <cellStyle name="Accent2 2 13" xfId="30231" xr:uid="{00000000-0005-0000-0000-000007760000}"/>
    <cellStyle name="Accent2 2 14" xfId="30232" xr:uid="{00000000-0005-0000-0000-000008760000}"/>
    <cellStyle name="Accent2 2 15" xfId="30233" xr:uid="{00000000-0005-0000-0000-000009760000}"/>
    <cellStyle name="Accent2 2 2" xfId="30234" xr:uid="{00000000-0005-0000-0000-00000A760000}"/>
    <cellStyle name="Accent2 2 2 2" xfId="30235" xr:uid="{00000000-0005-0000-0000-00000B760000}"/>
    <cellStyle name="Accent2 2 3" xfId="30236" xr:uid="{00000000-0005-0000-0000-00000C760000}"/>
    <cellStyle name="Accent2 2 3 2" xfId="30237" xr:uid="{00000000-0005-0000-0000-00000D760000}"/>
    <cellStyle name="Accent2 2 4" xfId="30238" xr:uid="{00000000-0005-0000-0000-00000E760000}"/>
    <cellStyle name="Accent2 2 4 2" xfId="30239" xr:uid="{00000000-0005-0000-0000-00000F760000}"/>
    <cellStyle name="Accent2 2 5" xfId="30240" xr:uid="{00000000-0005-0000-0000-000010760000}"/>
    <cellStyle name="Accent2 2 6" xfId="30241" xr:uid="{00000000-0005-0000-0000-000011760000}"/>
    <cellStyle name="Accent2 2 7" xfId="30242" xr:uid="{00000000-0005-0000-0000-000012760000}"/>
    <cellStyle name="Accent2 2 8" xfId="30243" xr:uid="{00000000-0005-0000-0000-000013760000}"/>
    <cellStyle name="Accent2 2 9" xfId="30244" xr:uid="{00000000-0005-0000-0000-000014760000}"/>
    <cellStyle name="Accent2 2_Labour" xfId="30245" xr:uid="{00000000-0005-0000-0000-000015760000}"/>
    <cellStyle name="Accent2 20" xfId="30246" xr:uid="{00000000-0005-0000-0000-000016760000}"/>
    <cellStyle name="Accent2 21" xfId="30247" xr:uid="{00000000-0005-0000-0000-000017760000}"/>
    <cellStyle name="Accent2 22" xfId="30248" xr:uid="{00000000-0005-0000-0000-000018760000}"/>
    <cellStyle name="Accent2 3" xfId="30249" xr:uid="{00000000-0005-0000-0000-000019760000}"/>
    <cellStyle name="Accent2 3 2" xfId="30250" xr:uid="{00000000-0005-0000-0000-00001A760000}"/>
    <cellStyle name="Accent2 4" xfId="30251" xr:uid="{00000000-0005-0000-0000-00001B760000}"/>
    <cellStyle name="Accent2 4 2" xfId="30252" xr:uid="{00000000-0005-0000-0000-00001C760000}"/>
    <cellStyle name="Accent2 4 3" xfId="30253" xr:uid="{00000000-0005-0000-0000-00001D760000}"/>
    <cellStyle name="Accent2 5" xfId="30254" xr:uid="{00000000-0005-0000-0000-00001E760000}"/>
    <cellStyle name="Accent2 5 2" xfId="30255" xr:uid="{00000000-0005-0000-0000-00001F760000}"/>
    <cellStyle name="Accent2 6" xfId="30256" xr:uid="{00000000-0005-0000-0000-000020760000}"/>
    <cellStyle name="Accent2 7" xfId="30257" xr:uid="{00000000-0005-0000-0000-000021760000}"/>
    <cellStyle name="Accent2 8" xfId="30258" xr:uid="{00000000-0005-0000-0000-000022760000}"/>
    <cellStyle name="Accent2 9" xfId="30259" xr:uid="{00000000-0005-0000-0000-000023760000}"/>
    <cellStyle name="Accent3 10" xfId="30260" xr:uid="{00000000-0005-0000-0000-000024760000}"/>
    <cellStyle name="Accent3 11" xfId="30261" xr:uid="{00000000-0005-0000-0000-000025760000}"/>
    <cellStyle name="Accent3 12" xfId="30262" xr:uid="{00000000-0005-0000-0000-000026760000}"/>
    <cellStyle name="Accent3 13" xfId="30263" xr:uid="{00000000-0005-0000-0000-000027760000}"/>
    <cellStyle name="Accent3 14" xfId="30264" xr:uid="{00000000-0005-0000-0000-000028760000}"/>
    <cellStyle name="Accent3 15" xfId="30265" xr:uid="{00000000-0005-0000-0000-000029760000}"/>
    <cellStyle name="Accent3 16" xfId="30266" xr:uid="{00000000-0005-0000-0000-00002A760000}"/>
    <cellStyle name="Accent3 17" xfId="30267" xr:uid="{00000000-0005-0000-0000-00002B760000}"/>
    <cellStyle name="Accent3 18" xfId="30268" xr:uid="{00000000-0005-0000-0000-00002C760000}"/>
    <cellStyle name="Accent3 19" xfId="30269" xr:uid="{00000000-0005-0000-0000-00002D760000}"/>
    <cellStyle name="Accent3 2" xfId="30270" xr:uid="{00000000-0005-0000-0000-00002E760000}"/>
    <cellStyle name="Accent3 2 10" xfId="30271" xr:uid="{00000000-0005-0000-0000-00002F760000}"/>
    <cellStyle name="Accent3 2 11" xfId="30272" xr:uid="{00000000-0005-0000-0000-000030760000}"/>
    <cellStyle name="Accent3 2 12" xfId="30273" xr:uid="{00000000-0005-0000-0000-000031760000}"/>
    <cellStyle name="Accent3 2 13" xfId="30274" xr:uid="{00000000-0005-0000-0000-000032760000}"/>
    <cellStyle name="Accent3 2 14" xfId="30275" xr:uid="{00000000-0005-0000-0000-000033760000}"/>
    <cellStyle name="Accent3 2 15" xfId="30276" xr:uid="{00000000-0005-0000-0000-000034760000}"/>
    <cellStyle name="Accent3 2 2" xfId="30277" xr:uid="{00000000-0005-0000-0000-000035760000}"/>
    <cellStyle name="Accent3 2 2 2" xfId="30278" xr:uid="{00000000-0005-0000-0000-000036760000}"/>
    <cellStyle name="Accent3 2 3" xfId="30279" xr:uid="{00000000-0005-0000-0000-000037760000}"/>
    <cellStyle name="Accent3 2 3 2" xfId="30280" xr:uid="{00000000-0005-0000-0000-000038760000}"/>
    <cellStyle name="Accent3 2 4" xfId="30281" xr:uid="{00000000-0005-0000-0000-000039760000}"/>
    <cellStyle name="Accent3 2 4 2" xfId="30282" xr:uid="{00000000-0005-0000-0000-00003A760000}"/>
    <cellStyle name="Accent3 2 5" xfId="30283" xr:uid="{00000000-0005-0000-0000-00003B760000}"/>
    <cellStyle name="Accent3 2 6" xfId="30284" xr:uid="{00000000-0005-0000-0000-00003C760000}"/>
    <cellStyle name="Accent3 2 7" xfId="30285" xr:uid="{00000000-0005-0000-0000-00003D760000}"/>
    <cellStyle name="Accent3 2 8" xfId="30286" xr:uid="{00000000-0005-0000-0000-00003E760000}"/>
    <cellStyle name="Accent3 2 9" xfId="30287" xr:uid="{00000000-0005-0000-0000-00003F760000}"/>
    <cellStyle name="Accent3 2_Labour" xfId="30288" xr:uid="{00000000-0005-0000-0000-000040760000}"/>
    <cellStyle name="Accent3 20" xfId="30289" xr:uid="{00000000-0005-0000-0000-000041760000}"/>
    <cellStyle name="Accent3 21" xfId="30290" xr:uid="{00000000-0005-0000-0000-000042760000}"/>
    <cellStyle name="Accent3 22" xfId="30291" xr:uid="{00000000-0005-0000-0000-000043760000}"/>
    <cellStyle name="Accent3 3" xfId="30292" xr:uid="{00000000-0005-0000-0000-000044760000}"/>
    <cellStyle name="Accent3 3 2" xfId="30293" xr:uid="{00000000-0005-0000-0000-000045760000}"/>
    <cellStyle name="Accent3 4" xfId="30294" xr:uid="{00000000-0005-0000-0000-000046760000}"/>
    <cellStyle name="Accent3 4 2" xfId="30295" xr:uid="{00000000-0005-0000-0000-000047760000}"/>
    <cellStyle name="Accent3 4 3" xfId="30296" xr:uid="{00000000-0005-0000-0000-000048760000}"/>
    <cellStyle name="Accent3 5" xfId="30297" xr:uid="{00000000-0005-0000-0000-000049760000}"/>
    <cellStyle name="Accent3 5 2" xfId="30298" xr:uid="{00000000-0005-0000-0000-00004A760000}"/>
    <cellStyle name="Accent3 6" xfId="30299" xr:uid="{00000000-0005-0000-0000-00004B760000}"/>
    <cellStyle name="Accent3 7" xfId="30300" xr:uid="{00000000-0005-0000-0000-00004C760000}"/>
    <cellStyle name="Accent3 8" xfId="30301" xr:uid="{00000000-0005-0000-0000-00004D760000}"/>
    <cellStyle name="Accent3 9" xfId="30302" xr:uid="{00000000-0005-0000-0000-00004E760000}"/>
    <cellStyle name="Accent4 10" xfId="30303" xr:uid="{00000000-0005-0000-0000-00004F760000}"/>
    <cellStyle name="Accent4 11" xfId="30304" xr:uid="{00000000-0005-0000-0000-000050760000}"/>
    <cellStyle name="Accent4 12" xfId="30305" xr:uid="{00000000-0005-0000-0000-000051760000}"/>
    <cellStyle name="Accent4 13" xfId="30306" xr:uid="{00000000-0005-0000-0000-000052760000}"/>
    <cellStyle name="Accent4 14" xfId="30307" xr:uid="{00000000-0005-0000-0000-000053760000}"/>
    <cellStyle name="Accent4 15" xfId="30308" xr:uid="{00000000-0005-0000-0000-000054760000}"/>
    <cellStyle name="Accent4 16" xfId="30309" xr:uid="{00000000-0005-0000-0000-000055760000}"/>
    <cellStyle name="Accent4 17" xfId="30310" xr:uid="{00000000-0005-0000-0000-000056760000}"/>
    <cellStyle name="Accent4 18" xfId="30311" xr:uid="{00000000-0005-0000-0000-000057760000}"/>
    <cellStyle name="Accent4 19" xfId="30312" xr:uid="{00000000-0005-0000-0000-000058760000}"/>
    <cellStyle name="Accent4 2" xfId="30313" xr:uid="{00000000-0005-0000-0000-000059760000}"/>
    <cellStyle name="Accent4 2 10" xfId="30314" xr:uid="{00000000-0005-0000-0000-00005A760000}"/>
    <cellStyle name="Accent4 2 11" xfId="30315" xr:uid="{00000000-0005-0000-0000-00005B760000}"/>
    <cellStyle name="Accent4 2 12" xfId="30316" xr:uid="{00000000-0005-0000-0000-00005C760000}"/>
    <cellStyle name="Accent4 2 13" xfId="30317" xr:uid="{00000000-0005-0000-0000-00005D760000}"/>
    <cellStyle name="Accent4 2 14" xfId="30318" xr:uid="{00000000-0005-0000-0000-00005E760000}"/>
    <cellStyle name="Accent4 2 15" xfId="30319" xr:uid="{00000000-0005-0000-0000-00005F760000}"/>
    <cellStyle name="Accent4 2 2" xfId="30320" xr:uid="{00000000-0005-0000-0000-000060760000}"/>
    <cellStyle name="Accent4 2 2 2" xfId="30321" xr:uid="{00000000-0005-0000-0000-000061760000}"/>
    <cellStyle name="Accent4 2 3" xfId="30322" xr:uid="{00000000-0005-0000-0000-000062760000}"/>
    <cellStyle name="Accent4 2 3 2" xfId="30323" xr:uid="{00000000-0005-0000-0000-000063760000}"/>
    <cellStyle name="Accent4 2 4" xfId="30324" xr:uid="{00000000-0005-0000-0000-000064760000}"/>
    <cellStyle name="Accent4 2 4 2" xfId="30325" xr:uid="{00000000-0005-0000-0000-000065760000}"/>
    <cellStyle name="Accent4 2 5" xfId="30326" xr:uid="{00000000-0005-0000-0000-000066760000}"/>
    <cellStyle name="Accent4 2 6" xfId="30327" xr:uid="{00000000-0005-0000-0000-000067760000}"/>
    <cellStyle name="Accent4 2 7" xfId="30328" xr:uid="{00000000-0005-0000-0000-000068760000}"/>
    <cellStyle name="Accent4 2 8" xfId="30329" xr:uid="{00000000-0005-0000-0000-000069760000}"/>
    <cellStyle name="Accent4 2 9" xfId="30330" xr:uid="{00000000-0005-0000-0000-00006A760000}"/>
    <cellStyle name="Accent4 2_Labour" xfId="30331" xr:uid="{00000000-0005-0000-0000-00006B760000}"/>
    <cellStyle name="Accent4 20" xfId="30332" xr:uid="{00000000-0005-0000-0000-00006C760000}"/>
    <cellStyle name="Accent4 21" xfId="30333" xr:uid="{00000000-0005-0000-0000-00006D760000}"/>
    <cellStyle name="Accent4 22" xfId="30334" xr:uid="{00000000-0005-0000-0000-00006E760000}"/>
    <cellStyle name="Accent4 3" xfId="30335" xr:uid="{00000000-0005-0000-0000-00006F760000}"/>
    <cellStyle name="Accent4 3 2" xfId="30336" xr:uid="{00000000-0005-0000-0000-000070760000}"/>
    <cellStyle name="Accent4 4" xfId="30337" xr:uid="{00000000-0005-0000-0000-000071760000}"/>
    <cellStyle name="Accent4 4 2" xfId="30338" xr:uid="{00000000-0005-0000-0000-000072760000}"/>
    <cellStyle name="Accent4 4 3" xfId="30339" xr:uid="{00000000-0005-0000-0000-000073760000}"/>
    <cellStyle name="Accent4 5" xfId="30340" xr:uid="{00000000-0005-0000-0000-000074760000}"/>
    <cellStyle name="Accent4 5 2" xfId="30341" xr:uid="{00000000-0005-0000-0000-000075760000}"/>
    <cellStyle name="Accent4 6" xfId="30342" xr:uid="{00000000-0005-0000-0000-000076760000}"/>
    <cellStyle name="Accent4 7" xfId="30343" xr:uid="{00000000-0005-0000-0000-000077760000}"/>
    <cellStyle name="Accent4 8" xfId="30344" xr:uid="{00000000-0005-0000-0000-000078760000}"/>
    <cellStyle name="Accent4 9" xfId="30345" xr:uid="{00000000-0005-0000-0000-000079760000}"/>
    <cellStyle name="Accent5 10" xfId="30346" xr:uid="{00000000-0005-0000-0000-00007A760000}"/>
    <cellStyle name="Accent5 11" xfId="30347" xr:uid="{00000000-0005-0000-0000-00007B760000}"/>
    <cellStyle name="Accent5 12" xfId="30348" xr:uid="{00000000-0005-0000-0000-00007C760000}"/>
    <cellStyle name="Accent5 13" xfId="30349" xr:uid="{00000000-0005-0000-0000-00007D760000}"/>
    <cellStyle name="Accent5 14" xfId="30350" xr:uid="{00000000-0005-0000-0000-00007E760000}"/>
    <cellStyle name="Accent5 15" xfId="30351" xr:uid="{00000000-0005-0000-0000-00007F760000}"/>
    <cellStyle name="Accent5 16" xfId="30352" xr:uid="{00000000-0005-0000-0000-000080760000}"/>
    <cellStyle name="Accent5 17" xfId="30353" xr:uid="{00000000-0005-0000-0000-000081760000}"/>
    <cellStyle name="Accent5 18" xfId="30354" xr:uid="{00000000-0005-0000-0000-000082760000}"/>
    <cellStyle name="Accent5 19" xfId="30355" xr:uid="{00000000-0005-0000-0000-000083760000}"/>
    <cellStyle name="Accent5 2" xfId="30356" xr:uid="{00000000-0005-0000-0000-000084760000}"/>
    <cellStyle name="Accent5 2 10" xfId="30357" xr:uid="{00000000-0005-0000-0000-000085760000}"/>
    <cellStyle name="Accent5 2 11" xfId="30358" xr:uid="{00000000-0005-0000-0000-000086760000}"/>
    <cellStyle name="Accent5 2 12" xfId="30359" xr:uid="{00000000-0005-0000-0000-000087760000}"/>
    <cellStyle name="Accent5 2 13" xfId="30360" xr:uid="{00000000-0005-0000-0000-000088760000}"/>
    <cellStyle name="Accent5 2 14" xfId="30361" xr:uid="{00000000-0005-0000-0000-000089760000}"/>
    <cellStyle name="Accent5 2 15" xfId="30362" xr:uid="{00000000-0005-0000-0000-00008A760000}"/>
    <cellStyle name="Accent5 2 2" xfId="30363" xr:uid="{00000000-0005-0000-0000-00008B760000}"/>
    <cellStyle name="Accent5 2 2 2" xfId="30364" xr:uid="{00000000-0005-0000-0000-00008C760000}"/>
    <cellStyle name="Accent5 2 3" xfId="30365" xr:uid="{00000000-0005-0000-0000-00008D760000}"/>
    <cellStyle name="Accent5 2 3 2" xfId="30366" xr:uid="{00000000-0005-0000-0000-00008E760000}"/>
    <cellStyle name="Accent5 2 4" xfId="30367" xr:uid="{00000000-0005-0000-0000-00008F760000}"/>
    <cellStyle name="Accent5 2 4 2" xfId="30368" xr:uid="{00000000-0005-0000-0000-000090760000}"/>
    <cellStyle name="Accent5 2 5" xfId="30369" xr:uid="{00000000-0005-0000-0000-000091760000}"/>
    <cellStyle name="Accent5 2 6" xfId="30370" xr:uid="{00000000-0005-0000-0000-000092760000}"/>
    <cellStyle name="Accent5 2 7" xfId="30371" xr:uid="{00000000-0005-0000-0000-000093760000}"/>
    <cellStyle name="Accent5 2 8" xfId="30372" xr:uid="{00000000-0005-0000-0000-000094760000}"/>
    <cellStyle name="Accent5 2 9" xfId="30373" xr:uid="{00000000-0005-0000-0000-000095760000}"/>
    <cellStyle name="Accent5 2_Labour" xfId="30374" xr:uid="{00000000-0005-0000-0000-000096760000}"/>
    <cellStyle name="Accent5 20" xfId="30375" xr:uid="{00000000-0005-0000-0000-000097760000}"/>
    <cellStyle name="Accent5 21" xfId="30376" xr:uid="{00000000-0005-0000-0000-000098760000}"/>
    <cellStyle name="Accent5 22" xfId="30377" xr:uid="{00000000-0005-0000-0000-000099760000}"/>
    <cellStyle name="Accent5 3" xfId="30378" xr:uid="{00000000-0005-0000-0000-00009A760000}"/>
    <cellStyle name="Accent5 3 2" xfId="30379" xr:uid="{00000000-0005-0000-0000-00009B760000}"/>
    <cellStyle name="Accent5 4" xfId="30380" xr:uid="{00000000-0005-0000-0000-00009C760000}"/>
    <cellStyle name="Accent5 4 2" xfId="30381" xr:uid="{00000000-0005-0000-0000-00009D760000}"/>
    <cellStyle name="Accent5 4 3" xfId="30382" xr:uid="{00000000-0005-0000-0000-00009E760000}"/>
    <cellStyle name="Accent5 5" xfId="30383" xr:uid="{00000000-0005-0000-0000-00009F760000}"/>
    <cellStyle name="Accent5 5 2" xfId="30384" xr:uid="{00000000-0005-0000-0000-0000A0760000}"/>
    <cellStyle name="Accent5 6" xfId="30385" xr:uid="{00000000-0005-0000-0000-0000A1760000}"/>
    <cellStyle name="Accent5 7" xfId="30386" xr:uid="{00000000-0005-0000-0000-0000A2760000}"/>
    <cellStyle name="Accent5 8" xfId="30387" xr:uid="{00000000-0005-0000-0000-0000A3760000}"/>
    <cellStyle name="Accent5 9" xfId="30388" xr:uid="{00000000-0005-0000-0000-0000A4760000}"/>
    <cellStyle name="Accent6 10" xfId="30389" xr:uid="{00000000-0005-0000-0000-0000A5760000}"/>
    <cellStyle name="Accent6 11" xfId="30390" xr:uid="{00000000-0005-0000-0000-0000A6760000}"/>
    <cellStyle name="Accent6 12" xfId="30391" xr:uid="{00000000-0005-0000-0000-0000A7760000}"/>
    <cellStyle name="Accent6 13" xfId="30392" xr:uid="{00000000-0005-0000-0000-0000A8760000}"/>
    <cellStyle name="Accent6 14" xfId="30393" xr:uid="{00000000-0005-0000-0000-0000A9760000}"/>
    <cellStyle name="Accent6 15" xfId="30394" xr:uid="{00000000-0005-0000-0000-0000AA760000}"/>
    <cellStyle name="Accent6 16" xfId="30395" xr:uid="{00000000-0005-0000-0000-0000AB760000}"/>
    <cellStyle name="Accent6 17" xfId="30396" xr:uid="{00000000-0005-0000-0000-0000AC760000}"/>
    <cellStyle name="Accent6 18" xfId="30397" xr:uid="{00000000-0005-0000-0000-0000AD760000}"/>
    <cellStyle name="Accent6 19" xfId="30398" xr:uid="{00000000-0005-0000-0000-0000AE760000}"/>
    <cellStyle name="Accent6 2" xfId="30399" xr:uid="{00000000-0005-0000-0000-0000AF760000}"/>
    <cellStyle name="Accent6 2 10" xfId="30400" xr:uid="{00000000-0005-0000-0000-0000B0760000}"/>
    <cellStyle name="Accent6 2 11" xfId="30401" xr:uid="{00000000-0005-0000-0000-0000B1760000}"/>
    <cellStyle name="Accent6 2 12" xfId="30402" xr:uid="{00000000-0005-0000-0000-0000B2760000}"/>
    <cellStyle name="Accent6 2 13" xfId="30403" xr:uid="{00000000-0005-0000-0000-0000B3760000}"/>
    <cellStyle name="Accent6 2 14" xfId="30404" xr:uid="{00000000-0005-0000-0000-0000B4760000}"/>
    <cellStyle name="Accent6 2 15" xfId="30405" xr:uid="{00000000-0005-0000-0000-0000B5760000}"/>
    <cellStyle name="Accent6 2 2" xfId="30406" xr:uid="{00000000-0005-0000-0000-0000B6760000}"/>
    <cellStyle name="Accent6 2 2 2" xfId="30407" xr:uid="{00000000-0005-0000-0000-0000B7760000}"/>
    <cellStyle name="Accent6 2 3" xfId="30408" xr:uid="{00000000-0005-0000-0000-0000B8760000}"/>
    <cellStyle name="Accent6 2 3 2" xfId="30409" xr:uid="{00000000-0005-0000-0000-0000B9760000}"/>
    <cellStyle name="Accent6 2 4" xfId="30410" xr:uid="{00000000-0005-0000-0000-0000BA760000}"/>
    <cellStyle name="Accent6 2 4 2" xfId="30411" xr:uid="{00000000-0005-0000-0000-0000BB760000}"/>
    <cellStyle name="Accent6 2 5" xfId="30412" xr:uid="{00000000-0005-0000-0000-0000BC760000}"/>
    <cellStyle name="Accent6 2 6" xfId="30413" xr:uid="{00000000-0005-0000-0000-0000BD760000}"/>
    <cellStyle name="Accent6 2 7" xfId="30414" xr:uid="{00000000-0005-0000-0000-0000BE760000}"/>
    <cellStyle name="Accent6 2 8" xfId="30415" xr:uid="{00000000-0005-0000-0000-0000BF760000}"/>
    <cellStyle name="Accent6 2 9" xfId="30416" xr:uid="{00000000-0005-0000-0000-0000C0760000}"/>
    <cellStyle name="Accent6 2_Labour" xfId="30417" xr:uid="{00000000-0005-0000-0000-0000C1760000}"/>
    <cellStyle name="Accent6 20" xfId="30418" xr:uid="{00000000-0005-0000-0000-0000C2760000}"/>
    <cellStyle name="Accent6 21" xfId="30419" xr:uid="{00000000-0005-0000-0000-0000C3760000}"/>
    <cellStyle name="Accent6 22" xfId="30420" xr:uid="{00000000-0005-0000-0000-0000C4760000}"/>
    <cellStyle name="Accent6 3" xfId="30421" xr:uid="{00000000-0005-0000-0000-0000C5760000}"/>
    <cellStyle name="Accent6 3 2" xfId="30422" xr:uid="{00000000-0005-0000-0000-0000C6760000}"/>
    <cellStyle name="Accent6 4" xfId="30423" xr:uid="{00000000-0005-0000-0000-0000C7760000}"/>
    <cellStyle name="Accent6 4 2" xfId="30424" xr:uid="{00000000-0005-0000-0000-0000C8760000}"/>
    <cellStyle name="Accent6 4 3" xfId="30425" xr:uid="{00000000-0005-0000-0000-0000C9760000}"/>
    <cellStyle name="Accent6 5" xfId="30426" xr:uid="{00000000-0005-0000-0000-0000CA760000}"/>
    <cellStyle name="Accent6 5 2" xfId="30427" xr:uid="{00000000-0005-0000-0000-0000CB760000}"/>
    <cellStyle name="Accent6 6" xfId="30428" xr:uid="{00000000-0005-0000-0000-0000CC760000}"/>
    <cellStyle name="Accent6 7" xfId="30429" xr:uid="{00000000-0005-0000-0000-0000CD760000}"/>
    <cellStyle name="Accent6 8" xfId="30430" xr:uid="{00000000-0005-0000-0000-0000CE760000}"/>
    <cellStyle name="Accent6 9" xfId="30431" xr:uid="{00000000-0005-0000-0000-0000CF760000}"/>
    <cellStyle name="Actual Date" xfId="30432" xr:uid="{00000000-0005-0000-0000-0000D0760000}"/>
    <cellStyle name="AeE­ [0]_´eºnC￥ " xfId="30433" xr:uid="{00000000-0005-0000-0000-0000D1760000}"/>
    <cellStyle name="ÅëÈ­ [0]_±âÅ¸" xfId="30434" xr:uid="{00000000-0005-0000-0000-0000D2760000}"/>
    <cellStyle name="AeE­_´eºnC￥ " xfId="30435" xr:uid="{00000000-0005-0000-0000-0000D3760000}"/>
    <cellStyle name="ÅëÈ­_±âÅ¸" xfId="30436" xr:uid="{00000000-0005-0000-0000-0000D4760000}"/>
    <cellStyle name="args.style" xfId="30437" xr:uid="{00000000-0005-0000-0000-0000D5760000}"/>
    <cellStyle name="AÞ¸¶ [0]_´eºnC￥ " xfId="30438" xr:uid="{00000000-0005-0000-0000-0000D6760000}"/>
    <cellStyle name="ÄÞ¸¶ [0]_±âÅ¸" xfId="30439" xr:uid="{00000000-0005-0000-0000-0000D7760000}"/>
    <cellStyle name="AÞ¸¶_´eºnC￥ " xfId="30440" xr:uid="{00000000-0005-0000-0000-0000D8760000}"/>
    <cellStyle name="ÄÞ¸¶_±âÅ¸" xfId="30441" xr:uid="{00000000-0005-0000-0000-0000D9760000}"/>
    <cellStyle name="Bad 10" xfId="30442" xr:uid="{00000000-0005-0000-0000-0000DA760000}"/>
    <cellStyle name="Bad 11" xfId="30443" xr:uid="{00000000-0005-0000-0000-0000DB760000}"/>
    <cellStyle name="Bad 12" xfId="30444" xr:uid="{00000000-0005-0000-0000-0000DC760000}"/>
    <cellStyle name="Bad 13" xfId="30445" xr:uid="{00000000-0005-0000-0000-0000DD760000}"/>
    <cellStyle name="Bad 14" xfId="30446" xr:uid="{00000000-0005-0000-0000-0000DE760000}"/>
    <cellStyle name="Bad 15" xfId="30447" xr:uid="{00000000-0005-0000-0000-0000DF760000}"/>
    <cellStyle name="Bad 16" xfId="30448" xr:uid="{00000000-0005-0000-0000-0000E0760000}"/>
    <cellStyle name="Bad 17" xfId="30449" xr:uid="{00000000-0005-0000-0000-0000E1760000}"/>
    <cellStyle name="Bad 18" xfId="30450" xr:uid="{00000000-0005-0000-0000-0000E2760000}"/>
    <cellStyle name="Bad 19" xfId="30451" xr:uid="{00000000-0005-0000-0000-0000E3760000}"/>
    <cellStyle name="Bad 2" xfId="30452" xr:uid="{00000000-0005-0000-0000-0000E4760000}"/>
    <cellStyle name="Bad 2 10" xfId="30453" xr:uid="{00000000-0005-0000-0000-0000E5760000}"/>
    <cellStyle name="Bad 2 11" xfId="30454" xr:uid="{00000000-0005-0000-0000-0000E6760000}"/>
    <cellStyle name="Bad 2 12" xfId="30455" xr:uid="{00000000-0005-0000-0000-0000E7760000}"/>
    <cellStyle name="Bad 2 13" xfId="30456" xr:uid="{00000000-0005-0000-0000-0000E8760000}"/>
    <cellStyle name="Bad 2 14" xfId="30457" xr:uid="{00000000-0005-0000-0000-0000E9760000}"/>
    <cellStyle name="Bad 2 15" xfId="30458" xr:uid="{00000000-0005-0000-0000-0000EA760000}"/>
    <cellStyle name="Bad 2 2" xfId="30459" xr:uid="{00000000-0005-0000-0000-0000EB760000}"/>
    <cellStyle name="Bad 2 2 2" xfId="30460" xr:uid="{00000000-0005-0000-0000-0000EC760000}"/>
    <cellStyle name="Bad 2 3" xfId="30461" xr:uid="{00000000-0005-0000-0000-0000ED760000}"/>
    <cellStyle name="Bad 2 3 2" xfId="30462" xr:uid="{00000000-0005-0000-0000-0000EE760000}"/>
    <cellStyle name="Bad 2 4" xfId="30463" xr:uid="{00000000-0005-0000-0000-0000EF760000}"/>
    <cellStyle name="Bad 2 4 2" xfId="30464" xr:uid="{00000000-0005-0000-0000-0000F0760000}"/>
    <cellStyle name="Bad 2 5" xfId="30465" xr:uid="{00000000-0005-0000-0000-0000F1760000}"/>
    <cellStyle name="Bad 2 6" xfId="30466" xr:uid="{00000000-0005-0000-0000-0000F2760000}"/>
    <cellStyle name="Bad 2 7" xfId="30467" xr:uid="{00000000-0005-0000-0000-0000F3760000}"/>
    <cellStyle name="Bad 2 8" xfId="30468" xr:uid="{00000000-0005-0000-0000-0000F4760000}"/>
    <cellStyle name="Bad 2 9" xfId="30469" xr:uid="{00000000-0005-0000-0000-0000F5760000}"/>
    <cellStyle name="Bad 2_Labour" xfId="30470" xr:uid="{00000000-0005-0000-0000-0000F6760000}"/>
    <cellStyle name="Bad 20" xfId="30471" xr:uid="{00000000-0005-0000-0000-0000F7760000}"/>
    <cellStyle name="Bad 21" xfId="30472" xr:uid="{00000000-0005-0000-0000-0000F8760000}"/>
    <cellStyle name="Bad 22" xfId="30473" xr:uid="{00000000-0005-0000-0000-0000F9760000}"/>
    <cellStyle name="Bad 3" xfId="30474" xr:uid="{00000000-0005-0000-0000-0000FA760000}"/>
    <cellStyle name="Bad 3 2" xfId="30475" xr:uid="{00000000-0005-0000-0000-0000FB760000}"/>
    <cellStyle name="Bad 4" xfId="30476" xr:uid="{00000000-0005-0000-0000-0000FC760000}"/>
    <cellStyle name="Bad 4 2" xfId="30477" xr:uid="{00000000-0005-0000-0000-0000FD760000}"/>
    <cellStyle name="Bad 4 3" xfId="30478" xr:uid="{00000000-0005-0000-0000-0000FE760000}"/>
    <cellStyle name="Bad 5" xfId="30479" xr:uid="{00000000-0005-0000-0000-0000FF760000}"/>
    <cellStyle name="Bad 5 2" xfId="30480" xr:uid="{00000000-0005-0000-0000-000000770000}"/>
    <cellStyle name="Bad 6" xfId="30481" xr:uid="{00000000-0005-0000-0000-000001770000}"/>
    <cellStyle name="Bad 7" xfId="30482" xr:uid="{00000000-0005-0000-0000-000002770000}"/>
    <cellStyle name="Bad 8" xfId="30483" xr:uid="{00000000-0005-0000-0000-000003770000}"/>
    <cellStyle name="Bad 9" xfId="30484" xr:uid="{00000000-0005-0000-0000-000004770000}"/>
    <cellStyle name="Black" xfId="30485" xr:uid="{00000000-0005-0000-0000-000005770000}"/>
    <cellStyle name="Block" xfId="30486" xr:uid="{00000000-0005-0000-0000-000006770000}"/>
    <cellStyle name="Body" xfId="30487" xr:uid="{00000000-0005-0000-0000-000007770000}"/>
    <cellStyle name="Border" xfId="30488" xr:uid="{00000000-0005-0000-0000-000008770000}"/>
    <cellStyle name="Border 10" xfId="30489" xr:uid="{00000000-0005-0000-0000-000009770000}"/>
    <cellStyle name="Border 11" xfId="30490" xr:uid="{00000000-0005-0000-0000-00000A770000}"/>
    <cellStyle name="Border 12" xfId="30491" xr:uid="{00000000-0005-0000-0000-00000B770000}"/>
    <cellStyle name="Border 13" xfId="30492" xr:uid="{00000000-0005-0000-0000-00000C770000}"/>
    <cellStyle name="Border 14" xfId="30493" xr:uid="{00000000-0005-0000-0000-00000D770000}"/>
    <cellStyle name="Border 15" xfId="30494" xr:uid="{00000000-0005-0000-0000-00000E770000}"/>
    <cellStyle name="Border 16" xfId="30495" xr:uid="{00000000-0005-0000-0000-00000F770000}"/>
    <cellStyle name="Border 17" xfId="30496" xr:uid="{00000000-0005-0000-0000-000010770000}"/>
    <cellStyle name="Border 18" xfId="30497" xr:uid="{00000000-0005-0000-0000-000011770000}"/>
    <cellStyle name="Border 19" xfId="30498" xr:uid="{00000000-0005-0000-0000-000012770000}"/>
    <cellStyle name="Border 2" xfId="30499" xr:uid="{00000000-0005-0000-0000-000013770000}"/>
    <cellStyle name="Border 2 2" xfId="30500" xr:uid="{00000000-0005-0000-0000-000014770000}"/>
    <cellStyle name="Border 2 2 2" xfId="30501" xr:uid="{00000000-0005-0000-0000-000015770000}"/>
    <cellStyle name="Border 2 2 2 2" xfId="30502" xr:uid="{00000000-0005-0000-0000-000016770000}"/>
    <cellStyle name="Border 2 2 3" xfId="30503" xr:uid="{00000000-0005-0000-0000-000017770000}"/>
    <cellStyle name="Border 2 2 4" xfId="30504" xr:uid="{00000000-0005-0000-0000-000018770000}"/>
    <cellStyle name="Border 2 2 5" xfId="30505" xr:uid="{00000000-0005-0000-0000-000019770000}"/>
    <cellStyle name="Border 2 3" xfId="30506" xr:uid="{00000000-0005-0000-0000-00001A770000}"/>
    <cellStyle name="Border 2 3 2" xfId="30507" xr:uid="{00000000-0005-0000-0000-00001B770000}"/>
    <cellStyle name="Border 2 4" xfId="30508" xr:uid="{00000000-0005-0000-0000-00001C770000}"/>
    <cellStyle name="Border 2 5" xfId="30509" xr:uid="{00000000-0005-0000-0000-00001D770000}"/>
    <cellStyle name="Border 2 6" xfId="30510" xr:uid="{00000000-0005-0000-0000-00001E770000}"/>
    <cellStyle name="Border 20" xfId="30511" xr:uid="{00000000-0005-0000-0000-00001F770000}"/>
    <cellStyle name="Border 21" xfId="30512" xr:uid="{00000000-0005-0000-0000-000020770000}"/>
    <cellStyle name="Border 22" xfId="30513" xr:uid="{00000000-0005-0000-0000-000021770000}"/>
    <cellStyle name="Border 23" xfId="30514" xr:uid="{00000000-0005-0000-0000-000022770000}"/>
    <cellStyle name="Border 24" xfId="30515" xr:uid="{00000000-0005-0000-0000-000023770000}"/>
    <cellStyle name="Border 25" xfId="30516" xr:uid="{00000000-0005-0000-0000-000024770000}"/>
    <cellStyle name="Border 26" xfId="30517" xr:uid="{00000000-0005-0000-0000-000025770000}"/>
    <cellStyle name="Border 27" xfId="30518" xr:uid="{00000000-0005-0000-0000-000026770000}"/>
    <cellStyle name="Border 28" xfId="30519" xr:uid="{00000000-0005-0000-0000-000027770000}"/>
    <cellStyle name="Border 29" xfId="30520" xr:uid="{00000000-0005-0000-0000-000028770000}"/>
    <cellStyle name="Border 3" xfId="30521" xr:uid="{00000000-0005-0000-0000-000029770000}"/>
    <cellStyle name="Border 3 2" xfId="30522" xr:uid="{00000000-0005-0000-0000-00002A770000}"/>
    <cellStyle name="Border 3 2 2" xfId="30523" xr:uid="{00000000-0005-0000-0000-00002B770000}"/>
    <cellStyle name="Border 3 2 3" xfId="30524" xr:uid="{00000000-0005-0000-0000-00002C770000}"/>
    <cellStyle name="Border 3 3" xfId="30525" xr:uid="{00000000-0005-0000-0000-00002D770000}"/>
    <cellStyle name="Border 3 4" xfId="30526" xr:uid="{00000000-0005-0000-0000-00002E770000}"/>
    <cellStyle name="Border 3 5" xfId="30527" xr:uid="{00000000-0005-0000-0000-00002F770000}"/>
    <cellStyle name="Border 30" xfId="30528" xr:uid="{00000000-0005-0000-0000-000030770000}"/>
    <cellStyle name="Border 31" xfId="30529" xr:uid="{00000000-0005-0000-0000-000031770000}"/>
    <cellStyle name="Border 32" xfId="30530" xr:uid="{00000000-0005-0000-0000-000032770000}"/>
    <cellStyle name="Border 33" xfId="30531" xr:uid="{00000000-0005-0000-0000-000033770000}"/>
    <cellStyle name="Border 34" xfId="30532" xr:uid="{00000000-0005-0000-0000-000034770000}"/>
    <cellStyle name="Border 35" xfId="30533" xr:uid="{00000000-0005-0000-0000-000035770000}"/>
    <cellStyle name="Border 36" xfId="30534" xr:uid="{00000000-0005-0000-0000-000036770000}"/>
    <cellStyle name="Border 37" xfId="30535" xr:uid="{00000000-0005-0000-0000-000037770000}"/>
    <cellStyle name="Border 38" xfId="30536" xr:uid="{00000000-0005-0000-0000-000038770000}"/>
    <cellStyle name="Border 39" xfId="30537" xr:uid="{00000000-0005-0000-0000-000039770000}"/>
    <cellStyle name="Border 4" xfId="30538" xr:uid="{00000000-0005-0000-0000-00003A770000}"/>
    <cellStyle name="Border 4 2" xfId="30539" xr:uid="{00000000-0005-0000-0000-00003B770000}"/>
    <cellStyle name="Border 4 3" xfId="30540" xr:uid="{00000000-0005-0000-0000-00003C770000}"/>
    <cellStyle name="Border 40" xfId="30541" xr:uid="{00000000-0005-0000-0000-00003D770000}"/>
    <cellStyle name="Border 41" xfId="30542" xr:uid="{00000000-0005-0000-0000-00003E770000}"/>
    <cellStyle name="Border 42" xfId="30543" xr:uid="{00000000-0005-0000-0000-00003F770000}"/>
    <cellStyle name="Border 43" xfId="30544" xr:uid="{00000000-0005-0000-0000-000040770000}"/>
    <cellStyle name="Border 44" xfId="30545" xr:uid="{00000000-0005-0000-0000-000041770000}"/>
    <cellStyle name="Border 45" xfId="30546" xr:uid="{00000000-0005-0000-0000-000042770000}"/>
    <cellStyle name="Border 46" xfId="30547" xr:uid="{00000000-0005-0000-0000-000043770000}"/>
    <cellStyle name="Border 47" xfId="30548" xr:uid="{00000000-0005-0000-0000-000044770000}"/>
    <cellStyle name="Border 48" xfId="30549" xr:uid="{00000000-0005-0000-0000-000045770000}"/>
    <cellStyle name="Border 49" xfId="30550" xr:uid="{00000000-0005-0000-0000-000046770000}"/>
    <cellStyle name="Border 5" xfId="30551" xr:uid="{00000000-0005-0000-0000-000047770000}"/>
    <cellStyle name="Border 50" xfId="30552" xr:uid="{00000000-0005-0000-0000-000048770000}"/>
    <cellStyle name="Border 51" xfId="30553" xr:uid="{00000000-0005-0000-0000-000049770000}"/>
    <cellStyle name="Border 52" xfId="30554" xr:uid="{00000000-0005-0000-0000-00004A770000}"/>
    <cellStyle name="Border 53" xfId="30555" xr:uid="{00000000-0005-0000-0000-00004B770000}"/>
    <cellStyle name="Border 54" xfId="30556" xr:uid="{00000000-0005-0000-0000-00004C770000}"/>
    <cellStyle name="Border 55" xfId="30557" xr:uid="{00000000-0005-0000-0000-00004D770000}"/>
    <cellStyle name="Border 56" xfId="30558" xr:uid="{00000000-0005-0000-0000-00004E770000}"/>
    <cellStyle name="Border 57" xfId="30559" xr:uid="{00000000-0005-0000-0000-00004F770000}"/>
    <cellStyle name="Border 58" xfId="30560" xr:uid="{00000000-0005-0000-0000-000050770000}"/>
    <cellStyle name="Border 59" xfId="30561" xr:uid="{00000000-0005-0000-0000-000051770000}"/>
    <cellStyle name="Border 6" xfId="30562" xr:uid="{00000000-0005-0000-0000-000052770000}"/>
    <cellStyle name="Border 60" xfId="30563" xr:uid="{00000000-0005-0000-0000-000053770000}"/>
    <cellStyle name="Border 61" xfId="30564" xr:uid="{00000000-0005-0000-0000-000054770000}"/>
    <cellStyle name="Border 62" xfId="30565" xr:uid="{00000000-0005-0000-0000-000055770000}"/>
    <cellStyle name="Border 63" xfId="30566" xr:uid="{00000000-0005-0000-0000-000056770000}"/>
    <cellStyle name="Border 64" xfId="30567" xr:uid="{00000000-0005-0000-0000-000057770000}"/>
    <cellStyle name="Border 65" xfId="30568" xr:uid="{00000000-0005-0000-0000-000058770000}"/>
    <cellStyle name="Border 66" xfId="30569" xr:uid="{00000000-0005-0000-0000-000059770000}"/>
    <cellStyle name="Border 67" xfId="30570" xr:uid="{00000000-0005-0000-0000-00005A770000}"/>
    <cellStyle name="Border 68" xfId="30571" xr:uid="{00000000-0005-0000-0000-00005B770000}"/>
    <cellStyle name="Border 69" xfId="30572" xr:uid="{00000000-0005-0000-0000-00005C770000}"/>
    <cellStyle name="Border 7" xfId="30573" xr:uid="{00000000-0005-0000-0000-00005D770000}"/>
    <cellStyle name="Border 70" xfId="30574" xr:uid="{00000000-0005-0000-0000-00005E770000}"/>
    <cellStyle name="Border 71" xfId="30575" xr:uid="{00000000-0005-0000-0000-00005F770000}"/>
    <cellStyle name="Border 72" xfId="30576" xr:uid="{00000000-0005-0000-0000-000060770000}"/>
    <cellStyle name="Border 73" xfId="30577" xr:uid="{00000000-0005-0000-0000-000061770000}"/>
    <cellStyle name="Border 74" xfId="30578" xr:uid="{00000000-0005-0000-0000-000062770000}"/>
    <cellStyle name="Border 75" xfId="30579" xr:uid="{00000000-0005-0000-0000-000063770000}"/>
    <cellStyle name="Border 76" xfId="30580" xr:uid="{00000000-0005-0000-0000-000064770000}"/>
    <cellStyle name="Border 77" xfId="30581" xr:uid="{00000000-0005-0000-0000-000065770000}"/>
    <cellStyle name="Border 78" xfId="30582" xr:uid="{00000000-0005-0000-0000-000066770000}"/>
    <cellStyle name="Border 79" xfId="30583" xr:uid="{00000000-0005-0000-0000-000067770000}"/>
    <cellStyle name="Border 8" xfId="30584" xr:uid="{00000000-0005-0000-0000-000068770000}"/>
    <cellStyle name="Border 9" xfId="30585" xr:uid="{00000000-0005-0000-0000-000069770000}"/>
    <cellStyle name="Brief" xfId="30586" xr:uid="{00000000-0005-0000-0000-00006A770000}"/>
    <cellStyle name="C￥AØ_´eºnC￥ (2)_1_ºI´eAa°ø " xfId="30587" xr:uid="{00000000-0005-0000-0000-00006B770000}"/>
    <cellStyle name="Ç¥ÁØ_¿¬°£´©°è¿¹»ó" xfId="30588" xr:uid="{00000000-0005-0000-0000-00006C770000}"/>
    <cellStyle name="Calc Currency (0)" xfId="30589" xr:uid="{00000000-0005-0000-0000-00006D770000}"/>
    <cellStyle name="Calc Currency (0) 2" xfId="30590" xr:uid="{00000000-0005-0000-0000-00006E770000}"/>
    <cellStyle name="Calc Currency (0) 3" xfId="30591" xr:uid="{00000000-0005-0000-0000-00006F770000}"/>
    <cellStyle name="Calc Currency (0) 4" xfId="30592" xr:uid="{00000000-0005-0000-0000-000070770000}"/>
    <cellStyle name="Calculation 10" xfId="30593" xr:uid="{00000000-0005-0000-0000-000071770000}"/>
    <cellStyle name="Calculation 10 10" xfId="30594" xr:uid="{00000000-0005-0000-0000-000072770000}"/>
    <cellStyle name="Calculation 10 11" xfId="30595" xr:uid="{00000000-0005-0000-0000-000073770000}"/>
    <cellStyle name="Calculation 10 12" xfId="30596" xr:uid="{00000000-0005-0000-0000-000074770000}"/>
    <cellStyle name="Calculation 10 13" xfId="30597" xr:uid="{00000000-0005-0000-0000-000075770000}"/>
    <cellStyle name="Calculation 10 14" xfId="30598" xr:uid="{00000000-0005-0000-0000-000076770000}"/>
    <cellStyle name="Calculation 10 2" xfId="30599" xr:uid="{00000000-0005-0000-0000-000077770000}"/>
    <cellStyle name="Calculation 10 2 10" xfId="30600" xr:uid="{00000000-0005-0000-0000-000078770000}"/>
    <cellStyle name="Calculation 10 2 11" xfId="30601" xr:uid="{00000000-0005-0000-0000-000079770000}"/>
    <cellStyle name="Calculation 10 2 12" xfId="30602" xr:uid="{00000000-0005-0000-0000-00007A770000}"/>
    <cellStyle name="Calculation 10 2 13" xfId="30603" xr:uid="{00000000-0005-0000-0000-00007B770000}"/>
    <cellStyle name="Calculation 10 2 2" xfId="30604" xr:uid="{00000000-0005-0000-0000-00007C770000}"/>
    <cellStyle name="Calculation 10 2 2 2" xfId="30605" xr:uid="{00000000-0005-0000-0000-00007D770000}"/>
    <cellStyle name="Calculation 10 2 3" xfId="30606" xr:uid="{00000000-0005-0000-0000-00007E770000}"/>
    <cellStyle name="Calculation 10 2 4" xfId="30607" xr:uid="{00000000-0005-0000-0000-00007F770000}"/>
    <cellStyle name="Calculation 10 2 5" xfId="30608" xr:uid="{00000000-0005-0000-0000-000080770000}"/>
    <cellStyle name="Calculation 10 2 6" xfId="30609" xr:uid="{00000000-0005-0000-0000-000081770000}"/>
    <cellStyle name="Calculation 10 2 7" xfId="30610" xr:uid="{00000000-0005-0000-0000-000082770000}"/>
    <cellStyle name="Calculation 10 2 8" xfId="30611" xr:uid="{00000000-0005-0000-0000-000083770000}"/>
    <cellStyle name="Calculation 10 2 9" xfId="30612" xr:uid="{00000000-0005-0000-0000-000084770000}"/>
    <cellStyle name="Calculation 10 3" xfId="30613" xr:uid="{00000000-0005-0000-0000-000085770000}"/>
    <cellStyle name="Calculation 10 3 2" xfId="30614" xr:uid="{00000000-0005-0000-0000-000086770000}"/>
    <cellStyle name="Calculation 10 4" xfId="30615" xr:uid="{00000000-0005-0000-0000-000087770000}"/>
    <cellStyle name="Calculation 10 5" xfId="30616" xr:uid="{00000000-0005-0000-0000-000088770000}"/>
    <cellStyle name="Calculation 10 6" xfId="30617" xr:uid="{00000000-0005-0000-0000-000089770000}"/>
    <cellStyle name="Calculation 10 7" xfId="30618" xr:uid="{00000000-0005-0000-0000-00008A770000}"/>
    <cellStyle name="Calculation 10 8" xfId="30619" xr:uid="{00000000-0005-0000-0000-00008B770000}"/>
    <cellStyle name="Calculation 10 9" xfId="30620" xr:uid="{00000000-0005-0000-0000-00008C770000}"/>
    <cellStyle name="Calculation 11" xfId="30621" xr:uid="{00000000-0005-0000-0000-00008D770000}"/>
    <cellStyle name="Calculation 11 10" xfId="30622" xr:uid="{00000000-0005-0000-0000-00008E770000}"/>
    <cellStyle name="Calculation 11 11" xfId="30623" xr:uid="{00000000-0005-0000-0000-00008F770000}"/>
    <cellStyle name="Calculation 11 12" xfId="30624" xr:uid="{00000000-0005-0000-0000-000090770000}"/>
    <cellStyle name="Calculation 11 13" xfId="30625" xr:uid="{00000000-0005-0000-0000-000091770000}"/>
    <cellStyle name="Calculation 11 14" xfId="30626" xr:uid="{00000000-0005-0000-0000-000092770000}"/>
    <cellStyle name="Calculation 11 2" xfId="30627" xr:uid="{00000000-0005-0000-0000-000093770000}"/>
    <cellStyle name="Calculation 11 2 10" xfId="30628" xr:uid="{00000000-0005-0000-0000-000094770000}"/>
    <cellStyle name="Calculation 11 2 11" xfId="30629" xr:uid="{00000000-0005-0000-0000-000095770000}"/>
    <cellStyle name="Calculation 11 2 12" xfId="30630" xr:uid="{00000000-0005-0000-0000-000096770000}"/>
    <cellStyle name="Calculation 11 2 13" xfId="30631" xr:uid="{00000000-0005-0000-0000-000097770000}"/>
    <cellStyle name="Calculation 11 2 2" xfId="30632" xr:uid="{00000000-0005-0000-0000-000098770000}"/>
    <cellStyle name="Calculation 11 2 2 2" xfId="30633" xr:uid="{00000000-0005-0000-0000-000099770000}"/>
    <cellStyle name="Calculation 11 2 3" xfId="30634" xr:uid="{00000000-0005-0000-0000-00009A770000}"/>
    <cellStyle name="Calculation 11 2 4" xfId="30635" xr:uid="{00000000-0005-0000-0000-00009B770000}"/>
    <cellStyle name="Calculation 11 2 5" xfId="30636" xr:uid="{00000000-0005-0000-0000-00009C770000}"/>
    <cellStyle name="Calculation 11 2 6" xfId="30637" xr:uid="{00000000-0005-0000-0000-00009D770000}"/>
    <cellStyle name="Calculation 11 2 7" xfId="30638" xr:uid="{00000000-0005-0000-0000-00009E770000}"/>
    <cellStyle name="Calculation 11 2 8" xfId="30639" xr:uid="{00000000-0005-0000-0000-00009F770000}"/>
    <cellStyle name="Calculation 11 2 9" xfId="30640" xr:uid="{00000000-0005-0000-0000-0000A0770000}"/>
    <cellStyle name="Calculation 11 3" xfId="30641" xr:uid="{00000000-0005-0000-0000-0000A1770000}"/>
    <cellStyle name="Calculation 11 3 2" xfId="30642" xr:uid="{00000000-0005-0000-0000-0000A2770000}"/>
    <cellStyle name="Calculation 11 4" xfId="30643" xr:uid="{00000000-0005-0000-0000-0000A3770000}"/>
    <cellStyle name="Calculation 11 5" xfId="30644" xr:uid="{00000000-0005-0000-0000-0000A4770000}"/>
    <cellStyle name="Calculation 11 6" xfId="30645" xr:uid="{00000000-0005-0000-0000-0000A5770000}"/>
    <cellStyle name="Calculation 11 7" xfId="30646" xr:uid="{00000000-0005-0000-0000-0000A6770000}"/>
    <cellStyle name="Calculation 11 8" xfId="30647" xr:uid="{00000000-0005-0000-0000-0000A7770000}"/>
    <cellStyle name="Calculation 11 9" xfId="30648" xr:uid="{00000000-0005-0000-0000-0000A8770000}"/>
    <cellStyle name="Calculation 12" xfId="30649" xr:uid="{00000000-0005-0000-0000-0000A9770000}"/>
    <cellStyle name="Calculation 12 10" xfId="30650" xr:uid="{00000000-0005-0000-0000-0000AA770000}"/>
    <cellStyle name="Calculation 12 11" xfId="30651" xr:uid="{00000000-0005-0000-0000-0000AB770000}"/>
    <cellStyle name="Calculation 12 12" xfId="30652" xr:uid="{00000000-0005-0000-0000-0000AC770000}"/>
    <cellStyle name="Calculation 12 13" xfId="30653" xr:uid="{00000000-0005-0000-0000-0000AD770000}"/>
    <cellStyle name="Calculation 12 14" xfId="30654" xr:uid="{00000000-0005-0000-0000-0000AE770000}"/>
    <cellStyle name="Calculation 12 2" xfId="30655" xr:uid="{00000000-0005-0000-0000-0000AF770000}"/>
    <cellStyle name="Calculation 12 2 10" xfId="30656" xr:uid="{00000000-0005-0000-0000-0000B0770000}"/>
    <cellStyle name="Calculation 12 2 11" xfId="30657" xr:uid="{00000000-0005-0000-0000-0000B1770000}"/>
    <cellStyle name="Calculation 12 2 12" xfId="30658" xr:uid="{00000000-0005-0000-0000-0000B2770000}"/>
    <cellStyle name="Calculation 12 2 13" xfId="30659" xr:uid="{00000000-0005-0000-0000-0000B3770000}"/>
    <cellStyle name="Calculation 12 2 2" xfId="30660" xr:uid="{00000000-0005-0000-0000-0000B4770000}"/>
    <cellStyle name="Calculation 12 2 2 2" xfId="30661" xr:uid="{00000000-0005-0000-0000-0000B5770000}"/>
    <cellStyle name="Calculation 12 2 3" xfId="30662" xr:uid="{00000000-0005-0000-0000-0000B6770000}"/>
    <cellStyle name="Calculation 12 2 4" xfId="30663" xr:uid="{00000000-0005-0000-0000-0000B7770000}"/>
    <cellStyle name="Calculation 12 2 5" xfId="30664" xr:uid="{00000000-0005-0000-0000-0000B8770000}"/>
    <cellStyle name="Calculation 12 2 6" xfId="30665" xr:uid="{00000000-0005-0000-0000-0000B9770000}"/>
    <cellStyle name="Calculation 12 2 7" xfId="30666" xr:uid="{00000000-0005-0000-0000-0000BA770000}"/>
    <cellStyle name="Calculation 12 2 8" xfId="30667" xr:uid="{00000000-0005-0000-0000-0000BB770000}"/>
    <cellStyle name="Calculation 12 2 9" xfId="30668" xr:uid="{00000000-0005-0000-0000-0000BC770000}"/>
    <cellStyle name="Calculation 12 3" xfId="30669" xr:uid="{00000000-0005-0000-0000-0000BD770000}"/>
    <cellStyle name="Calculation 12 3 2" xfId="30670" xr:uid="{00000000-0005-0000-0000-0000BE770000}"/>
    <cellStyle name="Calculation 12 4" xfId="30671" xr:uid="{00000000-0005-0000-0000-0000BF770000}"/>
    <cellStyle name="Calculation 12 5" xfId="30672" xr:uid="{00000000-0005-0000-0000-0000C0770000}"/>
    <cellStyle name="Calculation 12 6" xfId="30673" xr:uid="{00000000-0005-0000-0000-0000C1770000}"/>
    <cellStyle name="Calculation 12 7" xfId="30674" xr:uid="{00000000-0005-0000-0000-0000C2770000}"/>
    <cellStyle name="Calculation 12 8" xfId="30675" xr:uid="{00000000-0005-0000-0000-0000C3770000}"/>
    <cellStyle name="Calculation 12 9" xfId="30676" xr:uid="{00000000-0005-0000-0000-0000C4770000}"/>
    <cellStyle name="Calculation 13" xfId="30677" xr:uid="{00000000-0005-0000-0000-0000C5770000}"/>
    <cellStyle name="Calculation 13 10" xfId="30678" xr:uid="{00000000-0005-0000-0000-0000C6770000}"/>
    <cellStyle name="Calculation 13 11" xfId="30679" xr:uid="{00000000-0005-0000-0000-0000C7770000}"/>
    <cellStyle name="Calculation 13 12" xfId="30680" xr:uid="{00000000-0005-0000-0000-0000C8770000}"/>
    <cellStyle name="Calculation 13 13" xfId="30681" xr:uid="{00000000-0005-0000-0000-0000C9770000}"/>
    <cellStyle name="Calculation 13 14" xfId="30682" xr:uid="{00000000-0005-0000-0000-0000CA770000}"/>
    <cellStyle name="Calculation 13 2" xfId="30683" xr:uid="{00000000-0005-0000-0000-0000CB770000}"/>
    <cellStyle name="Calculation 13 2 10" xfId="30684" xr:uid="{00000000-0005-0000-0000-0000CC770000}"/>
    <cellStyle name="Calculation 13 2 11" xfId="30685" xr:uid="{00000000-0005-0000-0000-0000CD770000}"/>
    <cellStyle name="Calculation 13 2 12" xfId="30686" xr:uid="{00000000-0005-0000-0000-0000CE770000}"/>
    <cellStyle name="Calculation 13 2 13" xfId="30687" xr:uid="{00000000-0005-0000-0000-0000CF770000}"/>
    <cellStyle name="Calculation 13 2 2" xfId="30688" xr:uid="{00000000-0005-0000-0000-0000D0770000}"/>
    <cellStyle name="Calculation 13 2 2 2" xfId="30689" xr:uid="{00000000-0005-0000-0000-0000D1770000}"/>
    <cellStyle name="Calculation 13 2 3" xfId="30690" xr:uid="{00000000-0005-0000-0000-0000D2770000}"/>
    <cellStyle name="Calculation 13 2 4" xfId="30691" xr:uid="{00000000-0005-0000-0000-0000D3770000}"/>
    <cellStyle name="Calculation 13 2 5" xfId="30692" xr:uid="{00000000-0005-0000-0000-0000D4770000}"/>
    <cellStyle name="Calculation 13 2 6" xfId="30693" xr:uid="{00000000-0005-0000-0000-0000D5770000}"/>
    <cellStyle name="Calculation 13 2 7" xfId="30694" xr:uid="{00000000-0005-0000-0000-0000D6770000}"/>
    <cellStyle name="Calculation 13 2 8" xfId="30695" xr:uid="{00000000-0005-0000-0000-0000D7770000}"/>
    <cellStyle name="Calculation 13 2 9" xfId="30696" xr:uid="{00000000-0005-0000-0000-0000D8770000}"/>
    <cellStyle name="Calculation 13 3" xfId="30697" xr:uid="{00000000-0005-0000-0000-0000D9770000}"/>
    <cellStyle name="Calculation 13 3 2" xfId="30698" xr:uid="{00000000-0005-0000-0000-0000DA770000}"/>
    <cellStyle name="Calculation 13 4" xfId="30699" xr:uid="{00000000-0005-0000-0000-0000DB770000}"/>
    <cellStyle name="Calculation 13 5" xfId="30700" xr:uid="{00000000-0005-0000-0000-0000DC770000}"/>
    <cellStyle name="Calculation 13 6" xfId="30701" xr:uid="{00000000-0005-0000-0000-0000DD770000}"/>
    <cellStyle name="Calculation 13 7" xfId="30702" xr:uid="{00000000-0005-0000-0000-0000DE770000}"/>
    <cellStyle name="Calculation 13 8" xfId="30703" xr:uid="{00000000-0005-0000-0000-0000DF770000}"/>
    <cellStyle name="Calculation 13 9" xfId="30704" xr:uid="{00000000-0005-0000-0000-0000E0770000}"/>
    <cellStyle name="Calculation 14" xfId="30705" xr:uid="{00000000-0005-0000-0000-0000E1770000}"/>
    <cellStyle name="Calculation 14 10" xfId="30706" xr:uid="{00000000-0005-0000-0000-0000E2770000}"/>
    <cellStyle name="Calculation 14 11" xfId="30707" xr:uid="{00000000-0005-0000-0000-0000E3770000}"/>
    <cellStyle name="Calculation 14 12" xfId="30708" xr:uid="{00000000-0005-0000-0000-0000E4770000}"/>
    <cellStyle name="Calculation 14 13" xfId="30709" xr:uid="{00000000-0005-0000-0000-0000E5770000}"/>
    <cellStyle name="Calculation 14 14" xfId="30710" xr:uid="{00000000-0005-0000-0000-0000E6770000}"/>
    <cellStyle name="Calculation 14 2" xfId="30711" xr:uid="{00000000-0005-0000-0000-0000E7770000}"/>
    <cellStyle name="Calculation 14 2 10" xfId="30712" xr:uid="{00000000-0005-0000-0000-0000E8770000}"/>
    <cellStyle name="Calculation 14 2 11" xfId="30713" xr:uid="{00000000-0005-0000-0000-0000E9770000}"/>
    <cellStyle name="Calculation 14 2 12" xfId="30714" xr:uid="{00000000-0005-0000-0000-0000EA770000}"/>
    <cellStyle name="Calculation 14 2 13" xfId="30715" xr:uid="{00000000-0005-0000-0000-0000EB770000}"/>
    <cellStyle name="Calculation 14 2 2" xfId="30716" xr:uid="{00000000-0005-0000-0000-0000EC770000}"/>
    <cellStyle name="Calculation 14 2 2 2" xfId="30717" xr:uid="{00000000-0005-0000-0000-0000ED770000}"/>
    <cellStyle name="Calculation 14 2 3" xfId="30718" xr:uid="{00000000-0005-0000-0000-0000EE770000}"/>
    <cellStyle name="Calculation 14 2 4" xfId="30719" xr:uid="{00000000-0005-0000-0000-0000EF770000}"/>
    <cellStyle name="Calculation 14 2 5" xfId="30720" xr:uid="{00000000-0005-0000-0000-0000F0770000}"/>
    <cellStyle name="Calculation 14 2 6" xfId="30721" xr:uid="{00000000-0005-0000-0000-0000F1770000}"/>
    <cellStyle name="Calculation 14 2 7" xfId="30722" xr:uid="{00000000-0005-0000-0000-0000F2770000}"/>
    <cellStyle name="Calculation 14 2 8" xfId="30723" xr:uid="{00000000-0005-0000-0000-0000F3770000}"/>
    <cellStyle name="Calculation 14 2 9" xfId="30724" xr:uid="{00000000-0005-0000-0000-0000F4770000}"/>
    <cellStyle name="Calculation 14 3" xfId="30725" xr:uid="{00000000-0005-0000-0000-0000F5770000}"/>
    <cellStyle name="Calculation 14 3 2" xfId="30726" xr:uid="{00000000-0005-0000-0000-0000F6770000}"/>
    <cellStyle name="Calculation 14 4" xfId="30727" xr:uid="{00000000-0005-0000-0000-0000F7770000}"/>
    <cellStyle name="Calculation 14 5" xfId="30728" xr:uid="{00000000-0005-0000-0000-0000F8770000}"/>
    <cellStyle name="Calculation 14 6" xfId="30729" xr:uid="{00000000-0005-0000-0000-0000F9770000}"/>
    <cellStyle name="Calculation 14 7" xfId="30730" xr:uid="{00000000-0005-0000-0000-0000FA770000}"/>
    <cellStyle name="Calculation 14 8" xfId="30731" xr:uid="{00000000-0005-0000-0000-0000FB770000}"/>
    <cellStyle name="Calculation 14 9" xfId="30732" xr:uid="{00000000-0005-0000-0000-0000FC770000}"/>
    <cellStyle name="Calculation 15" xfId="30733" xr:uid="{00000000-0005-0000-0000-0000FD770000}"/>
    <cellStyle name="Calculation 15 10" xfId="30734" xr:uid="{00000000-0005-0000-0000-0000FE770000}"/>
    <cellStyle name="Calculation 15 11" xfId="30735" xr:uid="{00000000-0005-0000-0000-0000FF770000}"/>
    <cellStyle name="Calculation 15 12" xfId="30736" xr:uid="{00000000-0005-0000-0000-000000780000}"/>
    <cellStyle name="Calculation 15 13" xfId="30737" xr:uid="{00000000-0005-0000-0000-000001780000}"/>
    <cellStyle name="Calculation 15 14" xfId="30738" xr:uid="{00000000-0005-0000-0000-000002780000}"/>
    <cellStyle name="Calculation 15 2" xfId="30739" xr:uid="{00000000-0005-0000-0000-000003780000}"/>
    <cellStyle name="Calculation 15 2 10" xfId="30740" xr:uid="{00000000-0005-0000-0000-000004780000}"/>
    <cellStyle name="Calculation 15 2 11" xfId="30741" xr:uid="{00000000-0005-0000-0000-000005780000}"/>
    <cellStyle name="Calculation 15 2 12" xfId="30742" xr:uid="{00000000-0005-0000-0000-000006780000}"/>
    <cellStyle name="Calculation 15 2 13" xfId="30743" xr:uid="{00000000-0005-0000-0000-000007780000}"/>
    <cellStyle name="Calculation 15 2 2" xfId="30744" xr:uid="{00000000-0005-0000-0000-000008780000}"/>
    <cellStyle name="Calculation 15 2 2 2" xfId="30745" xr:uid="{00000000-0005-0000-0000-000009780000}"/>
    <cellStyle name="Calculation 15 2 3" xfId="30746" xr:uid="{00000000-0005-0000-0000-00000A780000}"/>
    <cellStyle name="Calculation 15 2 4" xfId="30747" xr:uid="{00000000-0005-0000-0000-00000B780000}"/>
    <cellStyle name="Calculation 15 2 5" xfId="30748" xr:uid="{00000000-0005-0000-0000-00000C780000}"/>
    <cellStyle name="Calculation 15 2 6" xfId="30749" xr:uid="{00000000-0005-0000-0000-00000D780000}"/>
    <cellStyle name="Calculation 15 2 7" xfId="30750" xr:uid="{00000000-0005-0000-0000-00000E780000}"/>
    <cellStyle name="Calculation 15 2 8" xfId="30751" xr:uid="{00000000-0005-0000-0000-00000F780000}"/>
    <cellStyle name="Calculation 15 2 9" xfId="30752" xr:uid="{00000000-0005-0000-0000-000010780000}"/>
    <cellStyle name="Calculation 15 3" xfId="30753" xr:uid="{00000000-0005-0000-0000-000011780000}"/>
    <cellStyle name="Calculation 15 3 2" xfId="30754" xr:uid="{00000000-0005-0000-0000-000012780000}"/>
    <cellStyle name="Calculation 15 4" xfId="30755" xr:uid="{00000000-0005-0000-0000-000013780000}"/>
    <cellStyle name="Calculation 15 5" xfId="30756" xr:uid="{00000000-0005-0000-0000-000014780000}"/>
    <cellStyle name="Calculation 15 6" xfId="30757" xr:uid="{00000000-0005-0000-0000-000015780000}"/>
    <cellStyle name="Calculation 15 7" xfId="30758" xr:uid="{00000000-0005-0000-0000-000016780000}"/>
    <cellStyle name="Calculation 15 8" xfId="30759" xr:uid="{00000000-0005-0000-0000-000017780000}"/>
    <cellStyle name="Calculation 15 9" xfId="30760" xr:uid="{00000000-0005-0000-0000-000018780000}"/>
    <cellStyle name="Calculation 16" xfId="30761" xr:uid="{00000000-0005-0000-0000-000019780000}"/>
    <cellStyle name="Calculation 16 10" xfId="30762" xr:uid="{00000000-0005-0000-0000-00001A780000}"/>
    <cellStyle name="Calculation 16 11" xfId="30763" xr:uid="{00000000-0005-0000-0000-00001B780000}"/>
    <cellStyle name="Calculation 16 12" xfId="30764" xr:uid="{00000000-0005-0000-0000-00001C780000}"/>
    <cellStyle name="Calculation 16 13" xfId="30765" xr:uid="{00000000-0005-0000-0000-00001D780000}"/>
    <cellStyle name="Calculation 16 14" xfId="30766" xr:uid="{00000000-0005-0000-0000-00001E780000}"/>
    <cellStyle name="Calculation 16 2" xfId="30767" xr:uid="{00000000-0005-0000-0000-00001F780000}"/>
    <cellStyle name="Calculation 16 2 10" xfId="30768" xr:uid="{00000000-0005-0000-0000-000020780000}"/>
    <cellStyle name="Calculation 16 2 11" xfId="30769" xr:uid="{00000000-0005-0000-0000-000021780000}"/>
    <cellStyle name="Calculation 16 2 12" xfId="30770" xr:uid="{00000000-0005-0000-0000-000022780000}"/>
    <cellStyle name="Calculation 16 2 13" xfId="30771" xr:uid="{00000000-0005-0000-0000-000023780000}"/>
    <cellStyle name="Calculation 16 2 2" xfId="30772" xr:uid="{00000000-0005-0000-0000-000024780000}"/>
    <cellStyle name="Calculation 16 2 2 2" xfId="30773" xr:uid="{00000000-0005-0000-0000-000025780000}"/>
    <cellStyle name="Calculation 16 2 3" xfId="30774" xr:uid="{00000000-0005-0000-0000-000026780000}"/>
    <cellStyle name="Calculation 16 2 4" xfId="30775" xr:uid="{00000000-0005-0000-0000-000027780000}"/>
    <cellStyle name="Calculation 16 2 5" xfId="30776" xr:uid="{00000000-0005-0000-0000-000028780000}"/>
    <cellStyle name="Calculation 16 2 6" xfId="30777" xr:uid="{00000000-0005-0000-0000-000029780000}"/>
    <cellStyle name="Calculation 16 2 7" xfId="30778" xr:uid="{00000000-0005-0000-0000-00002A780000}"/>
    <cellStyle name="Calculation 16 2 8" xfId="30779" xr:uid="{00000000-0005-0000-0000-00002B780000}"/>
    <cellStyle name="Calculation 16 2 9" xfId="30780" xr:uid="{00000000-0005-0000-0000-00002C780000}"/>
    <cellStyle name="Calculation 16 3" xfId="30781" xr:uid="{00000000-0005-0000-0000-00002D780000}"/>
    <cellStyle name="Calculation 16 3 2" xfId="30782" xr:uid="{00000000-0005-0000-0000-00002E780000}"/>
    <cellStyle name="Calculation 16 4" xfId="30783" xr:uid="{00000000-0005-0000-0000-00002F780000}"/>
    <cellStyle name="Calculation 16 5" xfId="30784" xr:uid="{00000000-0005-0000-0000-000030780000}"/>
    <cellStyle name="Calculation 16 6" xfId="30785" xr:uid="{00000000-0005-0000-0000-000031780000}"/>
    <cellStyle name="Calculation 16 7" xfId="30786" xr:uid="{00000000-0005-0000-0000-000032780000}"/>
    <cellStyle name="Calculation 16 8" xfId="30787" xr:uid="{00000000-0005-0000-0000-000033780000}"/>
    <cellStyle name="Calculation 16 9" xfId="30788" xr:uid="{00000000-0005-0000-0000-000034780000}"/>
    <cellStyle name="Calculation 17" xfId="30789" xr:uid="{00000000-0005-0000-0000-000035780000}"/>
    <cellStyle name="Calculation 17 10" xfId="30790" xr:uid="{00000000-0005-0000-0000-000036780000}"/>
    <cellStyle name="Calculation 17 11" xfId="30791" xr:uid="{00000000-0005-0000-0000-000037780000}"/>
    <cellStyle name="Calculation 17 12" xfId="30792" xr:uid="{00000000-0005-0000-0000-000038780000}"/>
    <cellStyle name="Calculation 17 13" xfId="30793" xr:uid="{00000000-0005-0000-0000-000039780000}"/>
    <cellStyle name="Calculation 17 14" xfId="30794" xr:uid="{00000000-0005-0000-0000-00003A780000}"/>
    <cellStyle name="Calculation 17 2" xfId="30795" xr:uid="{00000000-0005-0000-0000-00003B780000}"/>
    <cellStyle name="Calculation 17 2 10" xfId="30796" xr:uid="{00000000-0005-0000-0000-00003C780000}"/>
    <cellStyle name="Calculation 17 2 11" xfId="30797" xr:uid="{00000000-0005-0000-0000-00003D780000}"/>
    <cellStyle name="Calculation 17 2 12" xfId="30798" xr:uid="{00000000-0005-0000-0000-00003E780000}"/>
    <cellStyle name="Calculation 17 2 13" xfId="30799" xr:uid="{00000000-0005-0000-0000-00003F780000}"/>
    <cellStyle name="Calculation 17 2 2" xfId="30800" xr:uid="{00000000-0005-0000-0000-000040780000}"/>
    <cellStyle name="Calculation 17 2 2 2" xfId="30801" xr:uid="{00000000-0005-0000-0000-000041780000}"/>
    <cellStyle name="Calculation 17 2 3" xfId="30802" xr:uid="{00000000-0005-0000-0000-000042780000}"/>
    <cellStyle name="Calculation 17 2 4" xfId="30803" xr:uid="{00000000-0005-0000-0000-000043780000}"/>
    <cellStyle name="Calculation 17 2 5" xfId="30804" xr:uid="{00000000-0005-0000-0000-000044780000}"/>
    <cellStyle name="Calculation 17 2 6" xfId="30805" xr:uid="{00000000-0005-0000-0000-000045780000}"/>
    <cellStyle name="Calculation 17 2 7" xfId="30806" xr:uid="{00000000-0005-0000-0000-000046780000}"/>
    <cellStyle name="Calculation 17 2 8" xfId="30807" xr:uid="{00000000-0005-0000-0000-000047780000}"/>
    <cellStyle name="Calculation 17 2 9" xfId="30808" xr:uid="{00000000-0005-0000-0000-000048780000}"/>
    <cellStyle name="Calculation 17 3" xfId="30809" xr:uid="{00000000-0005-0000-0000-000049780000}"/>
    <cellStyle name="Calculation 17 3 2" xfId="30810" xr:uid="{00000000-0005-0000-0000-00004A780000}"/>
    <cellStyle name="Calculation 17 4" xfId="30811" xr:uid="{00000000-0005-0000-0000-00004B780000}"/>
    <cellStyle name="Calculation 17 5" xfId="30812" xr:uid="{00000000-0005-0000-0000-00004C780000}"/>
    <cellStyle name="Calculation 17 6" xfId="30813" xr:uid="{00000000-0005-0000-0000-00004D780000}"/>
    <cellStyle name="Calculation 17 7" xfId="30814" xr:uid="{00000000-0005-0000-0000-00004E780000}"/>
    <cellStyle name="Calculation 17 8" xfId="30815" xr:uid="{00000000-0005-0000-0000-00004F780000}"/>
    <cellStyle name="Calculation 17 9" xfId="30816" xr:uid="{00000000-0005-0000-0000-000050780000}"/>
    <cellStyle name="Calculation 18" xfId="30817" xr:uid="{00000000-0005-0000-0000-000051780000}"/>
    <cellStyle name="Calculation 18 10" xfId="30818" xr:uid="{00000000-0005-0000-0000-000052780000}"/>
    <cellStyle name="Calculation 18 11" xfId="30819" xr:uid="{00000000-0005-0000-0000-000053780000}"/>
    <cellStyle name="Calculation 18 12" xfId="30820" xr:uid="{00000000-0005-0000-0000-000054780000}"/>
    <cellStyle name="Calculation 18 13" xfId="30821" xr:uid="{00000000-0005-0000-0000-000055780000}"/>
    <cellStyle name="Calculation 18 14" xfId="30822" xr:uid="{00000000-0005-0000-0000-000056780000}"/>
    <cellStyle name="Calculation 18 2" xfId="30823" xr:uid="{00000000-0005-0000-0000-000057780000}"/>
    <cellStyle name="Calculation 18 2 10" xfId="30824" xr:uid="{00000000-0005-0000-0000-000058780000}"/>
    <cellStyle name="Calculation 18 2 11" xfId="30825" xr:uid="{00000000-0005-0000-0000-000059780000}"/>
    <cellStyle name="Calculation 18 2 12" xfId="30826" xr:uid="{00000000-0005-0000-0000-00005A780000}"/>
    <cellStyle name="Calculation 18 2 13" xfId="30827" xr:uid="{00000000-0005-0000-0000-00005B780000}"/>
    <cellStyle name="Calculation 18 2 2" xfId="30828" xr:uid="{00000000-0005-0000-0000-00005C780000}"/>
    <cellStyle name="Calculation 18 2 2 2" xfId="30829" xr:uid="{00000000-0005-0000-0000-00005D780000}"/>
    <cellStyle name="Calculation 18 2 3" xfId="30830" xr:uid="{00000000-0005-0000-0000-00005E780000}"/>
    <cellStyle name="Calculation 18 2 4" xfId="30831" xr:uid="{00000000-0005-0000-0000-00005F780000}"/>
    <cellStyle name="Calculation 18 2 5" xfId="30832" xr:uid="{00000000-0005-0000-0000-000060780000}"/>
    <cellStyle name="Calculation 18 2 6" xfId="30833" xr:uid="{00000000-0005-0000-0000-000061780000}"/>
    <cellStyle name="Calculation 18 2 7" xfId="30834" xr:uid="{00000000-0005-0000-0000-000062780000}"/>
    <cellStyle name="Calculation 18 2 8" xfId="30835" xr:uid="{00000000-0005-0000-0000-000063780000}"/>
    <cellStyle name="Calculation 18 2 9" xfId="30836" xr:uid="{00000000-0005-0000-0000-000064780000}"/>
    <cellStyle name="Calculation 18 3" xfId="30837" xr:uid="{00000000-0005-0000-0000-000065780000}"/>
    <cellStyle name="Calculation 18 3 2" xfId="30838" xr:uid="{00000000-0005-0000-0000-000066780000}"/>
    <cellStyle name="Calculation 18 4" xfId="30839" xr:uid="{00000000-0005-0000-0000-000067780000}"/>
    <cellStyle name="Calculation 18 5" xfId="30840" xr:uid="{00000000-0005-0000-0000-000068780000}"/>
    <cellStyle name="Calculation 18 6" xfId="30841" xr:uid="{00000000-0005-0000-0000-000069780000}"/>
    <cellStyle name="Calculation 18 7" xfId="30842" xr:uid="{00000000-0005-0000-0000-00006A780000}"/>
    <cellStyle name="Calculation 18 8" xfId="30843" xr:uid="{00000000-0005-0000-0000-00006B780000}"/>
    <cellStyle name="Calculation 18 9" xfId="30844" xr:uid="{00000000-0005-0000-0000-00006C780000}"/>
    <cellStyle name="Calculation 19" xfId="30845" xr:uid="{00000000-0005-0000-0000-00006D780000}"/>
    <cellStyle name="Calculation 19 10" xfId="30846" xr:uid="{00000000-0005-0000-0000-00006E780000}"/>
    <cellStyle name="Calculation 19 11" xfId="30847" xr:uid="{00000000-0005-0000-0000-00006F780000}"/>
    <cellStyle name="Calculation 19 12" xfId="30848" xr:uid="{00000000-0005-0000-0000-000070780000}"/>
    <cellStyle name="Calculation 19 13" xfId="30849" xr:uid="{00000000-0005-0000-0000-000071780000}"/>
    <cellStyle name="Calculation 19 14" xfId="30850" xr:uid="{00000000-0005-0000-0000-000072780000}"/>
    <cellStyle name="Calculation 19 2" xfId="30851" xr:uid="{00000000-0005-0000-0000-000073780000}"/>
    <cellStyle name="Calculation 19 2 10" xfId="30852" xr:uid="{00000000-0005-0000-0000-000074780000}"/>
    <cellStyle name="Calculation 19 2 11" xfId="30853" xr:uid="{00000000-0005-0000-0000-000075780000}"/>
    <cellStyle name="Calculation 19 2 12" xfId="30854" xr:uid="{00000000-0005-0000-0000-000076780000}"/>
    <cellStyle name="Calculation 19 2 13" xfId="30855" xr:uid="{00000000-0005-0000-0000-000077780000}"/>
    <cellStyle name="Calculation 19 2 2" xfId="30856" xr:uid="{00000000-0005-0000-0000-000078780000}"/>
    <cellStyle name="Calculation 19 2 2 2" xfId="30857" xr:uid="{00000000-0005-0000-0000-000079780000}"/>
    <cellStyle name="Calculation 19 2 3" xfId="30858" xr:uid="{00000000-0005-0000-0000-00007A780000}"/>
    <cellStyle name="Calculation 19 2 4" xfId="30859" xr:uid="{00000000-0005-0000-0000-00007B780000}"/>
    <cellStyle name="Calculation 19 2 5" xfId="30860" xr:uid="{00000000-0005-0000-0000-00007C780000}"/>
    <cellStyle name="Calculation 19 2 6" xfId="30861" xr:uid="{00000000-0005-0000-0000-00007D780000}"/>
    <cellStyle name="Calculation 19 2 7" xfId="30862" xr:uid="{00000000-0005-0000-0000-00007E780000}"/>
    <cellStyle name="Calculation 19 2 8" xfId="30863" xr:uid="{00000000-0005-0000-0000-00007F780000}"/>
    <cellStyle name="Calculation 19 2 9" xfId="30864" xr:uid="{00000000-0005-0000-0000-000080780000}"/>
    <cellStyle name="Calculation 19 3" xfId="30865" xr:uid="{00000000-0005-0000-0000-000081780000}"/>
    <cellStyle name="Calculation 19 3 2" xfId="30866" xr:uid="{00000000-0005-0000-0000-000082780000}"/>
    <cellStyle name="Calculation 19 4" xfId="30867" xr:uid="{00000000-0005-0000-0000-000083780000}"/>
    <cellStyle name="Calculation 19 5" xfId="30868" xr:uid="{00000000-0005-0000-0000-000084780000}"/>
    <cellStyle name="Calculation 19 6" xfId="30869" xr:uid="{00000000-0005-0000-0000-000085780000}"/>
    <cellStyle name="Calculation 19 7" xfId="30870" xr:uid="{00000000-0005-0000-0000-000086780000}"/>
    <cellStyle name="Calculation 19 8" xfId="30871" xr:uid="{00000000-0005-0000-0000-000087780000}"/>
    <cellStyle name="Calculation 19 9" xfId="30872" xr:uid="{00000000-0005-0000-0000-000088780000}"/>
    <cellStyle name="Calculation 2" xfId="30873" xr:uid="{00000000-0005-0000-0000-000089780000}"/>
    <cellStyle name="Calculation 2 10" xfId="30874" xr:uid="{00000000-0005-0000-0000-00008A780000}"/>
    <cellStyle name="Calculation 2 10 10" xfId="30875" xr:uid="{00000000-0005-0000-0000-00008B780000}"/>
    <cellStyle name="Calculation 2 10 11" xfId="30876" xr:uid="{00000000-0005-0000-0000-00008C780000}"/>
    <cellStyle name="Calculation 2 10 12" xfId="30877" xr:uid="{00000000-0005-0000-0000-00008D780000}"/>
    <cellStyle name="Calculation 2 10 13" xfId="30878" xr:uid="{00000000-0005-0000-0000-00008E780000}"/>
    <cellStyle name="Calculation 2 10 14" xfId="30879" xr:uid="{00000000-0005-0000-0000-00008F780000}"/>
    <cellStyle name="Calculation 2 10 2" xfId="30880" xr:uid="{00000000-0005-0000-0000-000090780000}"/>
    <cellStyle name="Calculation 2 10 2 10" xfId="30881" xr:uid="{00000000-0005-0000-0000-000091780000}"/>
    <cellStyle name="Calculation 2 10 2 11" xfId="30882" xr:uid="{00000000-0005-0000-0000-000092780000}"/>
    <cellStyle name="Calculation 2 10 2 12" xfId="30883" xr:uid="{00000000-0005-0000-0000-000093780000}"/>
    <cellStyle name="Calculation 2 10 2 13" xfId="30884" xr:uid="{00000000-0005-0000-0000-000094780000}"/>
    <cellStyle name="Calculation 2 10 2 2" xfId="30885" xr:uid="{00000000-0005-0000-0000-000095780000}"/>
    <cellStyle name="Calculation 2 10 2 2 2" xfId="30886" xr:uid="{00000000-0005-0000-0000-000096780000}"/>
    <cellStyle name="Calculation 2 10 2 3" xfId="30887" xr:uid="{00000000-0005-0000-0000-000097780000}"/>
    <cellStyle name="Calculation 2 10 2 4" xfId="30888" xr:uid="{00000000-0005-0000-0000-000098780000}"/>
    <cellStyle name="Calculation 2 10 2 5" xfId="30889" xr:uid="{00000000-0005-0000-0000-000099780000}"/>
    <cellStyle name="Calculation 2 10 2 6" xfId="30890" xr:uid="{00000000-0005-0000-0000-00009A780000}"/>
    <cellStyle name="Calculation 2 10 2 7" xfId="30891" xr:uid="{00000000-0005-0000-0000-00009B780000}"/>
    <cellStyle name="Calculation 2 10 2 8" xfId="30892" xr:uid="{00000000-0005-0000-0000-00009C780000}"/>
    <cellStyle name="Calculation 2 10 2 9" xfId="30893" xr:uid="{00000000-0005-0000-0000-00009D780000}"/>
    <cellStyle name="Calculation 2 10 3" xfId="30894" xr:uid="{00000000-0005-0000-0000-00009E780000}"/>
    <cellStyle name="Calculation 2 10 3 2" xfId="30895" xr:uid="{00000000-0005-0000-0000-00009F780000}"/>
    <cellStyle name="Calculation 2 10 4" xfId="30896" xr:uid="{00000000-0005-0000-0000-0000A0780000}"/>
    <cellStyle name="Calculation 2 10 5" xfId="30897" xr:uid="{00000000-0005-0000-0000-0000A1780000}"/>
    <cellStyle name="Calculation 2 10 6" xfId="30898" xr:uid="{00000000-0005-0000-0000-0000A2780000}"/>
    <cellStyle name="Calculation 2 10 7" xfId="30899" xr:uid="{00000000-0005-0000-0000-0000A3780000}"/>
    <cellStyle name="Calculation 2 10 8" xfId="30900" xr:uid="{00000000-0005-0000-0000-0000A4780000}"/>
    <cellStyle name="Calculation 2 10 9" xfId="30901" xr:uid="{00000000-0005-0000-0000-0000A5780000}"/>
    <cellStyle name="Calculation 2 11" xfId="30902" xr:uid="{00000000-0005-0000-0000-0000A6780000}"/>
    <cellStyle name="Calculation 2 11 10" xfId="30903" xr:uid="{00000000-0005-0000-0000-0000A7780000}"/>
    <cellStyle name="Calculation 2 11 11" xfId="30904" xr:uid="{00000000-0005-0000-0000-0000A8780000}"/>
    <cellStyle name="Calculation 2 11 12" xfId="30905" xr:uid="{00000000-0005-0000-0000-0000A9780000}"/>
    <cellStyle name="Calculation 2 11 13" xfId="30906" xr:uid="{00000000-0005-0000-0000-0000AA780000}"/>
    <cellStyle name="Calculation 2 11 14" xfId="30907" xr:uid="{00000000-0005-0000-0000-0000AB780000}"/>
    <cellStyle name="Calculation 2 11 2" xfId="30908" xr:uid="{00000000-0005-0000-0000-0000AC780000}"/>
    <cellStyle name="Calculation 2 11 2 10" xfId="30909" xr:uid="{00000000-0005-0000-0000-0000AD780000}"/>
    <cellStyle name="Calculation 2 11 2 11" xfId="30910" xr:uid="{00000000-0005-0000-0000-0000AE780000}"/>
    <cellStyle name="Calculation 2 11 2 12" xfId="30911" xr:uid="{00000000-0005-0000-0000-0000AF780000}"/>
    <cellStyle name="Calculation 2 11 2 13" xfId="30912" xr:uid="{00000000-0005-0000-0000-0000B0780000}"/>
    <cellStyle name="Calculation 2 11 2 2" xfId="30913" xr:uid="{00000000-0005-0000-0000-0000B1780000}"/>
    <cellStyle name="Calculation 2 11 2 2 2" xfId="30914" xr:uid="{00000000-0005-0000-0000-0000B2780000}"/>
    <cellStyle name="Calculation 2 11 2 3" xfId="30915" xr:uid="{00000000-0005-0000-0000-0000B3780000}"/>
    <cellStyle name="Calculation 2 11 2 4" xfId="30916" xr:uid="{00000000-0005-0000-0000-0000B4780000}"/>
    <cellStyle name="Calculation 2 11 2 5" xfId="30917" xr:uid="{00000000-0005-0000-0000-0000B5780000}"/>
    <cellStyle name="Calculation 2 11 2 6" xfId="30918" xr:uid="{00000000-0005-0000-0000-0000B6780000}"/>
    <cellStyle name="Calculation 2 11 2 7" xfId="30919" xr:uid="{00000000-0005-0000-0000-0000B7780000}"/>
    <cellStyle name="Calculation 2 11 2 8" xfId="30920" xr:uid="{00000000-0005-0000-0000-0000B8780000}"/>
    <cellStyle name="Calculation 2 11 2 9" xfId="30921" xr:uid="{00000000-0005-0000-0000-0000B9780000}"/>
    <cellStyle name="Calculation 2 11 3" xfId="30922" xr:uid="{00000000-0005-0000-0000-0000BA780000}"/>
    <cellStyle name="Calculation 2 11 3 2" xfId="30923" xr:uid="{00000000-0005-0000-0000-0000BB780000}"/>
    <cellStyle name="Calculation 2 11 4" xfId="30924" xr:uid="{00000000-0005-0000-0000-0000BC780000}"/>
    <cellStyle name="Calculation 2 11 5" xfId="30925" xr:uid="{00000000-0005-0000-0000-0000BD780000}"/>
    <cellStyle name="Calculation 2 11 6" xfId="30926" xr:uid="{00000000-0005-0000-0000-0000BE780000}"/>
    <cellStyle name="Calculation 2 11 7" xfId="30927" xr:uid="{00000000-0005-0000-0000-0000BF780000}"/>
    <cellStyle name="Calculation 2 11 8" xfId="30928" xr:uid="{00000000-0005-0000-0000-0000C0780000}"/>
    <cellStyle name="Calculation 2 11 9" xfId="30929" xr:uid="{00000000-0005-0000-0000-0000C1780000}"/>
    <cellStyle name="Calculation 2 12" xfId="30930" xr:uid="{00000000-0005-0000-0000-0000C2780000}"/>
    <cellStyle name="Calculation 2 12 10" xfId="30931" xr:uid="{00000000-0005-0000-0000-0000C3780000}"/>
    <cellStyle name="Calculation 2 12 11" xfId="30932" xr:uid="{00000000-0005-0000-0000-0000C4780000}"/>
    <cellStyle name="Calculation 2 12 12" xfId="30933" xr:uid="{00000000-0005-0000-0000-0000C5780000}"/>
    <cellStyle name="Calculation 2 12 13" xfId="30934" xr:uid="{00000000-0005-0000-0000-0000C6780000}"/>
    <cellStyle name="Calculation 2 12 14" xfId="30935" xr:uid="{00000000-0005-0000-0000-0000C7780000}"/>
    <cellStyle name="Calculation 2 12 2" xfId="30936" xr:uid="{00000000-0005-0000-0000-0000C8780000}"/>
    <cellStyle name="Calculation 2 12 2 10" xfId="30937" xr:uid="{00000000-0005-0000-0000-0000C9780000}"/>
    <cellStyle name="Calculation 2 12 2 11" xfId="30938" xr:uid="{00000000-0005-0000-0000-0000CA780000}"/>
    <cellStyle name="Calculation 2 12 2 12" xfId="30939" xr:uid="{00000000-0005-0000-0000-0000CB780000}"/>
    <cellStyle name="Calculation 2 12 2 13" xfId="30940" xr:uid="{00000000-0005-0000-0000-0000CC780000}"/>
    <cellStyle name="Calculation 2 12 2 2" xfId="30941" xr:uid="{00000000-0005-0000-0000-0000CD780000}"/>
    <cellStyle name="Calculation 2 12 2 2 2" xfId="30942" xr:uid="{00000000-0005-0000-0000-0000CE780000}"/>
    <cellStyle name="Calculation 2 12 2 3" xfId="30943" xr:uid="{00000000-0005-0000-0000-0000CF780000}"/>
    <cellStyle name="Calculation 2 12 2 4" xfId="30944" xr:uid="{00000000-0005-0000-0000-0000D0780000}"/>
    <cellStyle name="Calculation 2 12 2 5" xfId="30945" xr:uid="{00000000-0005-0000-0000-0000D1780000}"/>
    <cellStyle name="Calculation 2 12 2 6" xfId="30946" xr:uid="{00000000-0005-0000-0000-0000D2780000}"/>
    <cellStyle name="Calculation 2 12 2 7" xfId="30947" xr:uid="{00000000-0005-0000-0000-0000D3780000}"/>
    <cellStyle name="Calculation 2 12 2 8" xfId="30948" xr:uid="{00000000-0005-0000-0000-0000D4780000}"/>
    <cellStyle name="Calculation 2 12 2 9" xfId="30949" xr:uid="{00000000-0005-0000-0000-0000D5780000}"/>
    <cellStyle name="Calculation 2 12 3" xfId="30950" xr:uid="{00000000-0005-0000-0000-0000D6780000}"/>
    <cellStyle name="Calculation 2 12 3 2" xfId="30951" xr:uid="{00000000-0005-0000-0000-0000D7780000}"/>
    <cellStyle name="Calculation 2 12 4" xfId="30952" xr:uid="{00000000-0005-0000-0000-0000D8780000}"/>
    <cellStyle name="Calculation 2 12 5" xfId="30953" xr:uid="{00000000-0005-0000-0000-0000D9780000}"/>
    <cellStyle name="Calculation 2 12 6" xfId="30954" xr:uid="{00000000-0005-0000-0000-0000DA780000}"/>
    <cellStyle name="Calculation 2 12 7" xfId="30955" xr:uid="{00000000-0005-0000-0000-0000DB780000}"/>
    <cellStyle name="Calculation 2 12 8" xfId="30956" xr:uid="{00000000-0005-0000-0000-0000DC780000}"/>
    <cellStyle name="Calculation 2 12 9" xfId="30957" xr:uid="{00000000-0005-0000-0000-0000DD780000}"/>
    <cellStyle name="Calculation 2 13" xfId="30958" xr:uid="{00000000-0005-0000-0000-0000DE780000}"/>
    <cellStyle name="Calculation 2 13 10" xfId="30959" xr:uid="{00000000-0005-0000-0000-0000DF780000}"/>
    <cellStyle name="Calculation 2 13 11" xfId="30960" xr:uid="{00000000-0005-0000-0000-0000E0780000}"/>
    <cellStyle name="Calculation 2 13 12" xfId="30961" xr:uid="{00000000-0005-0000-0000-0000E1780000}"/>
    <cellStyle name="Calculation 2 13 13" xfId="30962" xr:uid="{00000000-0005-0000-0000-0000E2780000}"/>
    <cellStyle name="Calculation 2 13 14" xfId="30963" xr:uid="{00000000-0005-0000-0000-0000E3780000}"/>
    <cellStyle name="Calculation 2 13 2" xfId="30964" xr:uid="{00000000-0005-0000-0000-0000E4780000}"/>
    <cellStyle name="Calculation 2 13 2 10" xfId="30965" xr:uid="{00000000-0005-0000-0000-0000E5780000}"/>
    <cellStyle name="Calculation 2 13 2 11" xfId="30966" xr:uid="{00000000-0005-0000-0000-0000E6780000}"/>
    <cellStyle name="Calculation 2 13 2 12" xfId="30967" xr:uid="{00000000-0005-0000-0000-0000E7780000}"/>
    <cellStyle name="Calculation 2 13 2 13" xfId="30968" xr:uid="{00000000-0005-0000-0000-0000E8780000}"/>
    <cellStyle name="Calculation 2 13 2 2" xfId="30969" xr:uid="{00000000-0005-0000-0000-0000E9780000}"/>
    <cellStyle name="Calculation 2 13 2 2 2" xfId="30970" xr:uid="{00000000-0005-0000-0000-0000EA780000}"/>
    <cellStyle name="Calculation 2 13 2 3" xfId="30971" xr:uid="{00000000-0005-0000-0000-0000EB780000}"/>
    <cellStyle name="Calculation 2 13 2 4" xfId="30972" xr:uid="{00000000-0005-0000-0000-0000EC780000}"/>
    <cellStyle name="Calculation 2 13 2 5" xfId="30973" xr:uid="{00000000-0005-0000-0000-0000ED780000}"/>
    <cellStyle name="Calculation 2 13 2 6" xfId="30974" xr:uid="{00000000-0005-0000-0000-0000EE780000}"/>
    <cellStyle name="Calculation 2 13 2 7" xfId="30975" xr:uid="{00000000-0005-0000-0000-0000EF780000}"/>
    <cellStyle name="Calculation 2 13 2 8" xfId="30976" xr:uid="{00000000-0005-0000-0000-0000F0780000}"/>
    <cellStyle name="Calculation 2 13 2 9" xfId="30977" xr:uid="{00000000-0005-0000-0000-0000F1780000}"/>
    <cellStyle name="Calculation 2 13 3" xfId="30978" xr:uid="{00000000-0005-0000-0000-0000F2780000}"/>
    <cellStyle name="Calculation 2 13 3 2" xfId="30979" xr:uid="{00000000-0005-0000-0000-0000F3780000}"/>
    <cellStyle name="Calculation 2 13 4" xfId="30980" xr:uid="{00000000-0005-0000-0000-0000F4780000}"/>
    <cellStyle name="Calculation 2 13 5" xfId="30981" xr:uid="{00000000-0005-0000-0000-0000F5780000}"/>
    <cellStyle name="Calculation 2 13 6" xfId="30982" xr:uid="{00000000-0005-0000-0000-0000F6780000}"/>
    <cellStyle name="Calculation 2 13 7" xfId="30983" xr:uid="{00000000-0005-0000-0000-0000F7780000}"/>
    <cellStyle name="Calculation 2 13 8" xfId="30984" xr:uid="{00000000-0005-0000-0000-0000F8780000}"/>
    <cellStyle name="Calculation 2 13 9" xfId="30985" xr:uid="{00000000-0005-0000-0000-0000F9780000}"/>
    <cellStyle name="Calculation 2 14" xfId="30986" xr:uid="{00000000-0005-0000-0000-0000FA780000}"/>
    <cellStyle name="Calculation 2 14 10" xfId="30987" xr:uid="{00000000-0005-0000-0000-0000FB780000}"/>
    <cellStyle name="Calculation 2 14 11" xfId="30988" xr:uid="{00000000-0005-0000-0000-0000FC780000}"/>
    <cellStyle name="Calculation 2 14 12" xfId="30989" xr:uid="{00000000-0005-0000-0000-0000FD780000}"/>
    <cellStyle name="Calculation 2 14 13" xfId="30990" xr:uid="{00000000-0005-0000-0000-0000FE780000}"/>
    <cellStyle name="Calculation 2 14 14" xfId="30991" xr:uid="{00000000-0005-0000-0000-0000FF780000}"/>
    <cellStyle name="Calculation 2 14 2" xfId="30992" xr:uid="{00000000-0005-0000-0000-000000790000}"/>
    <cellStyle name="Calculation 2 14 2 10" xfId="30993" xr:uid="{00000000-0005-0000-0000-000001790000}"/>
    <cellStyle name="Calculation 2 14 2 11" xfId="30994" xr:uid="{00000000-0005-0000-0000-000002790000}"/>
    <cellStyle name="Calculation 2 14 2 12" xfId="30995" xr:uid="{00000000-0005-0000-0000-000003790000}"/>
    <cellStyle name="Calculation 2 14 2 13" xfId="30996" xr:uid="{00000000-0005-0000-0000-000004790000}"/>
    <cellStyle name="Calculation 2 14 2 2" xfId="30997" xr:uid="{00000000-0005-0000-0000-000005790000}"/>
    <cellStyle name="Calculation 2 14 2 2 2" xfId="30998" xr:uid="{00000000-0005-0000-0000-000006790000}"/>
    <cellStyle name="Calculation 2 14 2 3" xfId="30999" xr:uid="{00000000-0005-0000-0000-000007790000}"/>
    <cellStyle name="Calculation 2 14 2 4" xfId="31000" xr:uid="{00000000-0005-0000-0000-000008790000}"/>
    <cellStyle name="Calculation 2 14 2 5" xfId="31001" xr:uid="{00000000-0005-0000-0000-000009790000}"/>
    <cellStyle name="Calculation 2 14 2 6" xfId="31002" xr:uid="{00000000-0005-0000-0000-00000A790000}"/>
    <cellStyle name="Calculation 2 14 2 7" xfId="31003" xr:uid="{00000000-0005-0000-0000-00000B790000}"/>
    <cellStyle name="Calculation 2 14 2 8" xfId="31004" xr:uid="{00000000-0005-0000-0000-00000C790000}"/>
    <cellStyle name="Calculation 2 14 2 9" xfId="31005" xr:uid="{00000000-0005-0000-0000-00000D790000}"/>
    <cellStyle name="Calculation 2 14 3" xfId="31006" xr:uid="{00000000-0005-0000-0000-00000E790000}"/>
    <cellStyle name="Calculation 2 14 3 2" xfId="31007" xr:uid="{00000000-0005-0000-0000-00000F790000}"/>
    <cellStyle name="Calculation 2 14 4" xfId="31008" xr:uid="{00000000-0005-0000-0000-000010790000}"/>
    <cellStyle name="Calculation 2 14 5" xfId="31009" xr:uid="{00000000-0005-0000-0000-000011790000}"/>
    <cellStyle name="Calculation 2 14 6" xfId="31010" xr:uid="{00000000-0005-0000-0000-000012790000}"/>
    <cellStyle name="Calculation 2 14 7" xfId="31011" xr:uid="{00000000-0005-0000-0000-000013790000}"/>
    <cellStyle name="Calculation 2 14 8" xfId="31012" xr:uid="{00000000-0005-0000-0000-000014790000}"/>
    <cellStyle name="Calculation 2 14 9" xfId="31013" xr:uid="{00000000-0005-0000-0000-000015790000}"/>
    <cellStyle name="Calculation 2 15" xfId="31014" xr:uid="{00000000-0005-0000-0000-000016790000}"/>
    <cellStyle name="Calculation 2 15 10" xfId="31015" xr:uid="{00000000-0005-0000-0000-000017790000}"/>
    <cellStyle name="Calculation 2 15 11" xfId="31016" xr:uid="{00000000-0005-0000-0000-000018790000}"/>
    <cellStyle name="Calculation 2 15 12" xfId="31017" xr:uid="{00000000-0005-0000-0000-000019790000}"/>
    <cellStyle name="Calculation 2 15 13" xfId="31018" xr:uid="{00000000-0005-0000-0000-00001A790000}"/>
    <cellStyle name="Calculation 2 15 14" xfId="31019" xr:uid="{00000000-0005-0000-0000-00001B790000}"/>
    <cellStyle name="Calculation 2 15 2" xfId="31020" xr:uid="{00000000-0005-0000-0000-00001C790000}"/>
    <cellStyle name="Calculation 2 15 2 10" xfId="31021" xr:uid="{00000000-0005-0000-0000-00001D790000}"/>
    <cellStyle name="Calculation 2 15 2 11" xfId="31022" xr:uid="{00000000-0005-0000-0000-00001E790000}"/>
    <cellStyle name="Calculation 2 15 2 12" xfId="31023" xr:uid="{00000000-0005-0000-0000-00001F790000}"/>
    <cellStyle name="Calculation 2 15 2 13" xfId="31024" xr:uid="{00000000-0005-0000-0000-000020790000}"/>
    <cellStyle name="Calculation 2 15 2 2" xfId="31025" xr:uid="{00000000-0005-0000-0000-000021790000}"/>
    <cellStyle name="Calculation 2 15 2 2 2" xfId="31026" xr:uid="{00000000-0005-0000-0000-000022790000}"/>
    <cellStyle name="Calculation 2 15 2 3" xfId="31027" xr:uid="{00000000-0005-0000-0000-000023790000}"/>
    <cellStyle name="Calculation 2 15 2 4" xfId="31028" xr:uid="{00000000-0005-0000-0000-000024790000}"/>
    <cellStyle name="Calculation 2 15 2 5" xfId="31029" xr:uid="{00000000-0005-0000-0000-000025790000}"/>
    <cellStyle name="Calculation 2 15 2 6" xfId="31030" xr:uid="{00000000-0005-0000-0000-000026790000}"/>
    <cellStyle name="Calculation 2 15 2 7" xfId="31031" xr:uid="{00000000-0005-0000-0000-000027790000}"/>
    <cellStyle name="Calculation 2 15 2 8" xfId="31032" xr:uid="{00000000-0005-0000-0000-000028790000}"/>
    <cellStyle name="Calculation 2 15 2 9" xfId="31033" xr:uid="{00000000-0005-0000-0000-000029790000}"/>
    <cellStyle name="Calculation 2 15 3" xfId="31034" xr:uid="{00000000-0005-0000-0000-00002A790000}"/>
    <cellStyle name="Calculation 2 15 3 2" xfId="31035" xr:uid="{00000000-0005-0000-0000-00002B790000}"/>
    <cellStyle name="Calculation 2 15 4" xfId="31036" xr:uid="{00000000-0005-0000-0000-00002C790000}"/>
    <cellStyle name="Calculation 2 15 5" xfId="31037" xr:uid="{00000000-0005-0000-0000-00002D790000}"/>
    <cellStyle name="Calculation 2 15 6" xfId="31038" xr:uid="{00000000-0005-0000-0000-00002E790000}"/>
    <cellStyle name="Calculation 2 15 7" xfId="31039" xr:uid="{00000000-0005-0000-0000-00002F790000}"/>
    <cellStyle name="Calculation 2 15 8" xfId="31040" xr:uid="{00000000-0005-0000-0000-000030790000}"/>
    <cellStyle name="Calculation 2 15 9" xfId="31041" xr:uid="{00000000-0005-0000-0000-000031790000}"/>
    <cellStyle name="Calculation 2 16" xfId="31042" xr:uid="{00000000-0005-0000-0000-000032790000}"/>
    <cellStyle name="Calculation 2 16 2" xfId="31043" xr:uid="{00000000-0005-0000-0000-000033790000}"/>
    <cellStyle name="Calculation 2 16 3" xfId="31044" xr:uid="{00000000-0005-0000-0000-000034790000}"/>
    <cellStyle name="Calculation 2 17" xfId="31045" xr:uid="{00000000-0005-0000-0000-000035790000}"/>
    <cellStyle name="Calculation 2 18" xfId="31046" xr:uid="{00000000-0005-0000-0000-000036790000}"/>
    <cellStyle name="Calculation 2 19" xfId="31047" xr:uid="{00000000-0005-0000-0000-000037790000}"/>
    <cellStyle name="Calculation 2 2" xfId="31048" xr:uid="{00000000-0005-0000-0000-000038790000}"/>
    <cellStyle name="Calculation 2 2 10" xfId="31049" xr:uid="{00000000-0005-0000-0000-000039790000}"/>
    <cellStyle name="Calculation 2 2 11" xfId="31050" xr:uid="{00000000-0005-0000-0000-00003A790000}"/>
    <cellStyle name="Calculation 2 2 12" xfId="31051" xr:uid="{00000000-0005-0000-0000-00003B790000}"/>
    <cellStyle name="Calculation 2 2 13" xfId="31052" xr:uid="{00000000-0005-0000-0000-00003C790000}"/>
    <cellStyle name="Calculation 2 2 14" xfId="31053" xr:uid="{00000000-0005-0000-0000-00003D790000}"/>
    <cellStyle name="Calculation 2 2 15" xfId="31054" xr:uid="{00000000-0005-0000-0000-00003E790000}"/>
    <cellStyle name="Calculation 2 2 16" xfId="31055" xr:uid="{00000000-0005-0000-0000-00003F790000}"/>
    <cellStyle name="Calculation 2 2 17" xfId="31056" xr:uid="{00000000-0005-0000-0000-000040790000}"/>
    <cellStyle name="Calculation 2 2 18" xfId="31057" xr:uid="{00000000-0005-0000-0000-000041790000}"/>
    <cellStyle name="Calculation 2 2 19" xfId="31058" xr:uid="{00000000-0005-0000-0000-000042790000}"/>
    <cellStyle name="Calculation 2 2 2" xfId="31059" xr:uid="{00000000-0005-0000-0000-000043790000}"/>
    <cellStyle name="Calculation 2 2 2 2" xfId="31060" xr:uid="{00000000-0005-0000-0000-000044790000}"/>
    <cellStyle name="Calculation 2 2 2 3" xfId="31061" xr:uid="{00000000-0005-0000-0000-000045790000}"/>
    <cellStyle name="Calculation 2 2 20" xfId="31062" xr:uid="{00000000-0005-0000-0000-000046790000}"/>
    <cellStyle name="Calculation 2 2 21" xfId="31063" xr:uid="{00000000-0005-0000-0000-000047790000}"/>
    <cellStyle name="Calculation 2 2 22" xfId="31064" xr:uid="{00000000-0005-0000-0000-000048790000}"/>
    <cellStyle name="Calculation 2 2 23" xfId="31065" xr:uid="{00000000-0005-0000-0000-000049790000}"/>
    <cellStyle name="Calculation 2 2 24" xfId="31066" xr:uid="{00000000-0005-0000-0000-00004A790000}"/>
    <cellStyle name="Calculation 2 2 25" xfId="31067" xr:uid="{00000000-0005-0000-0000-00004B790000}"/>
    <cellStyle name="Calculation 2 2 26" xfId="31068" xr:uid="{00000000-0005-0000-0000-00004C790000}"/>
    <cellStyle name="Calculation 2 2 27" xfId="31069" xr:uid="{00000000-0005-0000-0000-00004D790000}"/>
    <cellStyle name="Calculation 2 2 28" xfId="31070" xr:uid="{00000000-0005-0000-0000-00004E790000}"/>
    <cellStyle name="Calculation 2 2 29" xfId="31071" xr:uid="{00000000-0005-0000-0000-00004F790000}"/>
    <cellStyle name="Calculation 2 2 3" xfId="31072" xr:uid="{00000000-0005-0000-0000-000050790000}"/>
    <cellStyle name="Calculation 2 2 3 2" xfId="31073" xr:uid="{00000000-0005-0000-0000-000051790000}"/>
    <cellStyle name="Calculation 2 2 3 3" xfId="31074" xr:uid="{00000000-0005-0000-0000-000052790000}"/>
    <cellStyle name="Calculation 2 2 30" xfId="31075" xr:uid="{00000000-0005-0000-0000-000053790000}"/>
    <cellStyle name="Calculation 2 2 31" xfId="31076" xr:uid="{00000000-0005-0000-0000-000054790000}"/>
    <cellStyle name="Calculation 2 2 32" xfId="31077" xr:uid="{00000000-0005-0000-0000-000055790000}"/>
    <cellStyle name="Calculation 2 2 33" xfId="31078" xr:uid="{00000000-0005-0000-0000-000056790000}"/>
    <cellStyle name="Calculation 2 2 34" xfId="31079" xr:uid="{00000000-0005-0000-0000-000057790000}"/>
    <cellStyle name="Calculation 2 2 35" xfId="31080" xr:uid="{00000000-0005-0000-0000-000058790000}"/>
    <cellStyle name="Calculation 2 2 36" xfId="31081" xr:uid="{00000000-0005-0000-0000-000059790000}"/>
    <cellStyle name="Calculation 2 2 37" xfId="31082" xr:uid="{00000000-0005-0000-0000-00005A790000}"/>
    <cellStyle name="Calculation 2 2 38" xfId="31083" xr:uid="{00000000-0005-0000-0000-00005B790000}"/>
    <cellStyle name="Calculation 2 2 39" xfId="31084" xr:uid="{00000000-0005-0000-0000-00005C790000}"/>
    <cellStyle name="Calculation 2 2 4" xfId="31085" xr:uid="{00000000-0005-0000-0000-00005D790000}"/>
    <cellStyle name="Calculation 2 2 40" xfId="31086" xr:uid="{00000000-0005-0000-0000-00005E790000}"/>
    <cellStyle name="Calculation 2 2 41" xfId="31087" xr:uid="{00000000-0005-0000-0000-00005F790000}"/>
    <cellStyle name="Calculation 2 2 42" xfId="31088" xr:uid="{00000000-0005-0000-0000-000060790000}"/>
    <cellStyle name="Calculation 2 2 43" xfId="31089" xr:uid="{00000000-0005-0000-0000-000061790000}"/>
    <cellStyle name="Calculation 2 2 44" xfId="31090" xr:uid="{00000000-0005-0000-0000-000062790000}"/>
    <cellStyle name="Calculation 2 2 45" xfId="31091" xr:uid="{00000000-0005-0000-0000-000063790000}"/>
    <cellStyle name="Calculation 2 2 46" xfId="31092" xr:uid="{00000000-0005-0000-0000-000064790000}"/>
    <cellStyle name="Calculation 2 2 47" xfId="31093" xr:uid="{00000000-0005-0000-0000-000065790000}"/>
    <cellStyle name="Calculation 2 2 48" xfId="31094" xr:uid="{00000000-0005-0000-0000-000066790000}"/>
    <cellStyle name="Calculation 2 2 49" xfId="31095" xr:uid="{00000000-0005-0000-0000-000067790000}"/>
    <cellStyle name="Calculation 2 2 5" xfId="31096" xr:uid="{00000000-0005-0000-0000-000068790000}"/>
    <cellStyle name="Calculation 2 2 50" xfId="31097" xr:uid="{00000000-0005-0000-0000-000069790000}"/>
    <cellStyle name="Calculation 2 2 51" xfId="31098" xr:uid="{00000000-0005-0000-0000-00006A790000}"/>
    <cellStyle name="Calculation 2 2 52" xfId="31099" xr:uid="{00000000-0005-0000-0000-00006B790000}"/>
    <cellStyle name="Calculation 2 2 53" xfId="31100" xr:uid="{00000000-0005-0000-0000-00006C790000}"/>
    <cellStyle name="Calculation 2 2 54" xfId="31101" xr:uid="{00000000-0005-0000-0000-00006D790000}"/>
    <cellStyle name="Calculation 2 2 55" xfId="31102" xr:uid="{00000000-0005-0000-0000-00006E790000}"/>
    <cellStyle name="Calculation 2 2 56" xfId="31103" xr:uid="{00000000-0005-0000-0000-00006F790000}"/>
    <cellStyle name="Calculation 2 2 57" xfId="31104" xr:uid="{00000000-0005-0000-0000-000070790000}"/>
    <cellStyle name="Calculation 2 2 58" xfId="31105" xr:uid="{00000000-0005-0000-0000-000071790000}"/>
    <cellStyle name="Calculation 2 2 59" xfId="31106" xr:uid="{00000000-0005-0000-0000-000072790000}"/>
    <cellStyle name="Calculation 2 2 6" xfId="31107" xr:uid="{00000000-0005-0000-0000-000073790000}"/>
    <cellStyle name="Calculation 2 2 60" xfId="31108" xr:uid="{00000000-0005-0000-0000-000074790000}"/>
    <cellStyle name="Calculation 2 2 61" xfId="31109" xr:uid="{00000000-0005-0000-0000-000075790000}"/>
    <cellStyle name="Calculation 2 2 62" xfId="31110" xr:uid="{00000000-0005-0000-0000-000076790000}"/>
    <cellStyle name="Calculation 2 2 63" xfId="31111" xr:uid="{00000000-0005-0000-0000-000077790000}"/>
    <cellStyle name="Calculation 2 2 64" xfId="31112" xr:uid="{00000000-0005-0000-0000-000078790000}"/>
    <cellStyle name="Calculation 2 2 65" xfId="31113" xr:uid="{00000000-0005-0000-0000-000079790000}"/>
    <cellStyle name="Calculation 2 2 66" xfId="31114" xr:uid="{00000000-0005-0000-0000-00007A790000}"/>
    <cellStyle name="Calculation 2 2 67" xfId="31115" xr:uid="{00000000-0005-0000-0000-00007B790000}"/>
    <cellStyle name="Calculation 2 2 68" xfId="31116" xr:uid="{00000000-0005-0000-0000-00007C790000}"/>
    <cellStyle name="Calculation 2 2 69" xfId="31117" xr:uid="{00000000-0005-0000-0000-00007D790000}"/>
    <cellStyle name="Calculation 2 2 7" xfId="31118" xr:uid="{00000000-0005-0000-0000-00007E790000}"/>
    <cellStyle name="Calculation 2 2 70" xfId="31119" xr:uid="{00000000-0005-0000-0000-00007F790000}"/>
    <cellStyle name="Calculation 2 2 71" xfId="31120" xr:uid="{00000000-0005-0000-0000-000080790000}"/>
    <cellStyle name="Calculation 2 2 72" xfId="31121" xr:uid="{00000000-0005-0000-0000-000081790000}"/>
    <cellStyle name="Calculation 2 2 73" xfId="31122" xr:uid="{00000000-0005-0000-0000-000082790000}"/>
    <cellStyle name="Calculation 2 2 74" xfId="31123" xr:uid="{00000000-0005-0000-0000-000083790000}"/>
    <cellStyle name="Calculation 2 2 75" xfId="31124" xr:uid="{00000000-0005-0000-0000-000084790000}"/>
    <cellStyle name="Calculation 2 2 76" xfId="31125" xr:uid="{00000000-0005-0000-0000-000085790000}"/>
    <cellStyle name="Calculation 2 2 77" xfId="31126" xr:uid="{00000000-0005-0000-0000-000086790000}"/>
    <cellStyle name="Calculation 2 2 78" xfId="31127" xr:uid="{00000000-0005-0000-0000-000087790000}"/>
    <cellStyle name="Calculation 2 2 79" xfId="31128" xr:uid="{00000000-0005-0000-0000-000088790000}"/>
    <cellStyle name="Calculation 2 2 8" xfId="31129" xr:uid="{00000000-0005-0000-0000-000089790000}"/>
    <cellStyle name="Calculation 2 2 80" xfId="31130" xr:uid="{00000000-0005-0000-0000-00008A790000}"/>
    <cellStyle name="Calculation 2 2 81" xfId="31131" xr:uid="{00000000-0005-0000-0000-00008B790000}"/>
    <cellStyle name="Calculation 2 2 82" xfId="31132" xr:uid="{00000000-0005-0000-0000-00008C790000}"/>
    <cellStyle name="Calculation 2 2 83" xfId="31133" xr:uid="{00000000-0005-0000-0000-00008D790000}"/>
    <cellStyle name="Calculation 2 2 9" xfId="31134" xr:uid="{00000000-0005-0000-0000-00008E790000}"/>
    <cellStyle name="Calculation 2 20" xfId="31135" xr:uid="{00000000-0005-0000-0000-00008F790000}"/>
    <cellStyle name="Calculation 2 21" xfId="31136" xr:uid="{00000000-0005-0000-0000-000090790000}"/>
    <cellStyle name="Calculation 2 22" xfId="31137" xr:uid="{00000000-0005-0000-0000-000091790000}"/>
    <cellStyle name="Calculation 2 23" xfId="31138" xr:uid="{00000000-0005-0000-0000-000092790000}"/>
    <cellStyle name="Calculation 2 24" xfId="31139" xr:uid="{00000000-0005-0000-0000-000093790000}"/>
    <cellStyle name="Calculation 2 25" xfId="31140" xr:uid="{00000000-0005-0000-0000-000094790000}"/>
    <cellStyle name="Calculation 2 26" xfId="31141" xr:uid="{00000000-0005-0000-0000-000095790000}"/>
    <cellStyle name="Calculation 2 27" xfId="31142" xr:uid="{00000000-0005-0000-0000-000096790000}"/>
    <cellStyle name="Calculation 2 28" xfId="31143" xr:uid="{00000000-0005-0000-0000-000097790000}"/>
    <cellStyle name="Calculation 2 29" xfId="31144" xr:uid="{00000000-0005-0000-0000-000098790000}"/>
    <cellStyle name="Calculation 2 3" xfId="31145" xr:uid="{00000000-0005-0000-0000-000099790000}"/>
    <cellStyle name="Calculation 2 3 10" xfId="31146" xr:uid="{00000000-0005-0000-0000-00009A790000}"/>
    <cellStyle name="Calculation 2 3 11" xfId="31147" xr:uid="{00000000-0005-0000-0000-00009B790000}"/>
    <cellStyle name="Calculation 2 3 12" xfId="31148" xr:uid="{00000000-0005-0000-0000-00009C790000}"/>
    <cellStyle name="Calculation 2 3 13" xfId="31149" xr:uid="{00000000-0005-0000-0000-00009D790000}"/>
    <cellStyle name="Calculation 2 3 14" xfId="31150" xr:uid="{00000000-0005-0000-0000-00009E790000}"/>
    <cellStyle name="Calculation 2 3 2" xfId="31151" xr:uid="{00000000-0005-0000-0000-00009F790000}"/>
    <cellStyle name="Calculation 2 3 3" xfId="31152" xr:uid="{00000000-0005-0000-0000-0000A0790000}"/>
    <cellStyle name="Calculation 2 3 3 2" xfId="31153" xr:uid="{00000000-0005-0000-0000-0000A1790000}"/>
    <cellStyle name="Calculation 2 3 4" xfId="31154" xr:uid="{00000000-0005-0000-0000-0000A2790000}"/>
    <cellStyle name="Calculation 2 3 5" xfId="31155" xr:uid="{00000000-0005-0000-0000-0000A3790000}"/>
    <cellStyle name="Calculation 2 3 6" xfId="31156" xr:uid="{00000000-0005-0000-0000-0000A4790000}"/>
    <cellStyle name="Calculation 2 3 7" xfId="31157" xr:uid="{00000000-0005-0000-0000-0000A5790000}"/>
    <cellStyle name="Calculation 2 3 8" xfId="31158" xr:uid="{00000000-0005-0000-0000-0000A6790000}"/>
    <cellStyle name="Calculation 2 3 9" xfId="31159" xr:uid="{00000000-0005-0000-0000-0000A7790000}"/>
    <cellStyle name="Calculation 2 30" xfId="31160" xr:uid="{00000000-0005-0000-0000-0000A8790000}"/>
    <cellStyle name="Calculation 2 31" xfId="31161" xr:uid="{00000000-0005-0000-0000-0000A9790000}"/>
    <cellStyle name="Calculation 2 32" xfId="31162" xr:uid="{00000000-0005-0000-0000-0000AA790000}"/>
    <cellStyle name="Calculation 2 33" xfId="31163" xr:uid="{00000000-0005-0000-0000-0000AB790000}"/>
    <cellStyle name="Calculation 2 34" xfId="31164" xr:uid="{00000000-0005-0000-0000-0000AC790000}"/>
    <cellStyle name="Calculation 2 35" xfId="31165" xr:uid="{00000000-0005-0000-0000-0000AD790000}"/>
    <cellStyle name="Calculation 2 36" xfId="31166" xr:uid="{00000000-0005-0000-0000-0000AE790000}"/>
    <cellStyle name="Calculation 2 37" xfId="31167" xr:uid="{00000000-0005-0000-0000-0000AF790000}"/>
    <cellStyle name="Calculation 2 38" xfId="31168" xr:uid="{00000000-0005-0000-0000-0000B0790000}"/>
    <cellStyle name="Calculation 2 39" xfId="31169" xr:uid="{00000000-0005-0000-0000-0000B1790000}"/>
    <cellStyle name="Calculation 2 4" xfId="31170" xr:uid="{00000000-0005-0000-0000-0000B2790000}"/>
    <cellStyle name="Calculation 2 4 10" xfId="31171" xr:uid="{00000000-0005-0000-0000-0000B3790000}"/>
    <cellStyle name="Calculation 2 4 11" xfId="31172" xr:uid="{00000000-0005-0000-0000-0000B4790000}"/>
    <cellStyle name="Calculation 2 4 12" xfId="31173" xr:uid="{00000000-0005-0000-0000-0000B5790000}"/>
    <cellStyle name="Calculation 2 4 13" xfId="31174" xr:uid="{00000000-0005-0000-0000-0000B6790000}"/>
    <cellStyle name="Calculation 2 4 14" xfId="31175" xr:uid="{00000000-0005-0000-0000-0000B7790000}"/>
    <cellStyle name="Calculation 2 4 2" xfId="31176" xr:uid="{00000000-0005-0000-0000-0000B8790000}"/>
    <cellStyle name="Calculation 2 4 2 10" xfId="31177" xr:uid="{00000000-0005-0000-0000-0000B9790000}"/>
    <cellStyle name="Calculation 2 4 2 11" xfId="31178" xr:uid="{00000000-0005-0000-0000-0000BA790000}"/>
    <cellStyle name="Calculation 2 4 2 12" xfId="31179" xr:uid="{00000000-0005-0000-0000-0000BB790000}"/>
    <cellStyle name="Calculation 2 4 2 13" xfId="31180" xr:uid="{00000000-0005-0000-0000-0000BC790000}"/>
    <cellStyle name="Calculation 2 4 2 2" xfId="31181" xr:uid="{00000000-0005-0000-0000-0000BD790000}"/>
    <cellStyle name="Calculation 2 4 2 2 2" xfId="31182" xr:uid="{00000000-0005-0000-0000-0000BE790000}"/>
    <cellStyle name="Calculation 2 4 2 3" xfId="31183" xr:uid="{00000000-0005-0000-0000-0000BF790000}"/>
    <cellStyle name="Calculation 2 4 2 4" xfId="31184" xr:uid="{00000000-0005-0000-0000-0000C0790000}"/>
    <cellStyle name="Calculation 2 4 2 5" xfId="31185" xr:uid="{00000000-0005-0000-0000-0000C1790000}"/>
    <cellStyle name="Calculation 2 4 2 6" xfId="31186" xr:uid="{00000000-0005-0000-0000-0000C2790000}"/>
    <cellStyle name="Calculation 2 4 2 7" xfId="31187" xr:uid="{00000000-0005-0000-0000-0000C3790000}"/>
    <cellStyle name="Calculation 2 4 2 8" xfId="31188" xr:uid="{00000000-0005-0000-0000-0000C4790000}"/>
    <cellStyle name="Calculation 2 4 2 9" xfId="31189" xr:uid="{00000000-0005-0000-0000-0000C5790000}"/>
    <cellStyle name="Calculation 2 4 3" xfId="31190" xr:uid="{00000000-0005-0000-0000-0000C6790000}"/>
    <cellStyle name="Calculation 2 4 3 2" xfId="31191" xr:uid="{00000000-0005-0000-0000-0000C7790000}"/>
    <cellStyle name="Calculation 2 4 4" xfId="31192" xr:uid="{00000000-0005-0000-0000-0000C8790000}"/>
    <cellStyle name="Calculation 2 4 5" xfId="31193" xr:uid="{00000000-0005-0000-0000-0000C9790000}"/>
    <cellStyle name="Calculation 2 4 6" xfId="31194" xr:uid="{00000000-0005-0000-0000-0000CA790000}"/>
    <cellStyle name="Calculation 2 4 7" xfId="31195" xr:uid="{00000000-0005-0000-0000-0000CB790000}"/>
    <cellStyle name="Calculation 2 4 8" xfId="31196" xr:uid="{00000000-0005-0000-0000-0000CC790000}"/>
    <cellStyle name="Calculation 2 4 9" xfId="31197" xr:uid="{00000000-0005-0000-0000-0000CD790000}"/>
    <cellStyle name="Calculation 2 40" xfId="31198" xr:uid="{00000000-0005-0000-0000-0000CE790000}"/>
    <cellStyle name="Calculation 2 41" xfId="31199" xr:uid="{00000000-0005-0000-0000-0000CF790000}"/>
    <cellStyle name="Calculation 2 42" xfId="31200" xr:uid="{00000000-0005-0000-0000-0000D0790000}"/>
    <cellStyle name="Calculation 2 43" xfId="31201" xr:uid="{00000000-0005-0000-0000-0000D1790000}"/>
    <cellStyle name="Calculation 2 44" xfId="31202" xr:uid="{00000000-0005-0000-0000-0000D2790000}"/>
    <cellStyle name="Calculation 2 45" xfId="31203" xr:uid="{00000000-0005-0000-0000-0000D3790000}"/>
    <cellStyle name="Calculation 2 46" xfId="31204" xr:uid="{00000000-0005-0000-0000-0000D4790000}"/>
    <cellStyle name="Calculation 2 47" xfId="31205" xr:uid="{00000000-0005-0000-0000-0000D5790000}"/>
    <cellStyle name="Calculation 2 48" xfId="31206" xr:uid="{00000000-0005-0000-0000-0000D6790000}"/>
    <cellStyle name="Calculation 2 49" xfId="31207" xr:uid="{00000000-0005-0000-0000-0000D7790000}"/>
    <cellStyle name="Calculation 2 5" xfId="31208" xr:uid="{00000000-0005-0000-0000-0000D8790000}"/>
    <cellStyle name="Calculation 2 5 10" xfId="31209" xr:uid="{00000000-0005-0000-0000-0000D9790000}"/>
    <cellStyle name="Calculation 2 5 11" xfId="31210" xr:uid="{00000000-0005-0000-0000-0000DA790000}"/>
    <cellStyle name="Calculation 2 5 12" xfId="31211" xr:uid="{00000000-0005-0000-0000-0000DB790000}"/>
    <cellStyle name="Calculation 2 5 13" xfId="31212" xr:uid="{00000000-0005-0000-0000-0000DC790000}"/>
    <cellStyle name="Calculation 2 5 14" xfId="31213" xr:uid="{00000000-0005-0000-0000-0000DD790000}"/>
    <cellStyle name="Calculation 2 5 2" xfId="31214" xr:uid="{00000000-0005-0000-0000-0000DE790000}"/>
    <cellStyle name="Calculation 2 5 2 10" xfId="31215" xr:uid="{00000000-0005-0000-0000-0000DF790000}"/>
    <cellStyle name="Calculation 2 5 2 11" xfId="31216" xr:uid="{00000000-0005-0000-0000-0000E0790000}"/>
    <cellStyle name="Calculation 2 5 2 12" xfId="31217" xr:uid="{00000000-0005-0000-0000-0000E1790000}"/>
    <cellStyle name="Calculation 2 5 2 13" xfId="31218" xr:uid="{00000000-0005-0000-0000-0000E2790000}"/>
    <cellStyle name="Calculation 2 5 2 2" xfId="31219" xr:uid="{00000000-0005-0000-0000-0000E3790000}"/>
    <cellStyle name="Calculation 2 5 2 2 2" xfId="31220" xr:uid="{00000000-0005-0000-0000-0000E4790000}"/>
    <cellStyle name="Calculation 2 5 2 3" xfId="31221" xr:uid="{00000000-0005-0000-0000-0000E5790000}"/>
    <cellStyle name="Calculation 2 5 2 4" xfId="31222" xr:uid="{00000000-0005-0000-0000-0000E6790000}"/>
    <cellStyle name="Calculation 2 5 2 5" xfId="31223" xr:uid="{00000000-0005-0000-0000-0000E7790000}"/>
    <cellStyle name="Calculation 2 5 2 6" xfId="31224" xr:uid="{00000000-0005-0000-0000-0000E8790000}"/>
    <cellStyle name="Calculation 2 5 2 7" xfId="31225" xr:uid="{00000000-0005-0000-0000-0000E9790000}"/>
    <cellStyle name="Calculation 2 5 2 8" xfId="31226" xr:uid="{00000000-0005-0000-0000-0000EA790000}"/>
    <cellStyle name="Calculation 2 5 2 9" xfId="31227" xr:uid="{00000000-0005-0000-0000-0000EB790000}"/>
    <cellStyle name="Calculation 2 5 3" xfId="31228" xr:uid="{00000000-0005-0000-0000-0000EC790000}"/>
    <cellStyle name="Calculation 2 5 3 2" xfId="31229" xr:uid="{00000000-0005-0000-0000-0000ED790000}"/>
    <cellStyle name="Calculation 2 5 4" xfId="31230" xr:uid="{00000000-0005-0000-0000-0000EE790000}"/>
    <cellStyle name="Calculation 2 5 5" xfId="31231" xr:uid="{00000000-0005-0000-0000-0000EF790000}"/>
    <cellStyle name="Calculation 2 5 6" xfId="31232" xr:uid="{00000000-0005-0000-0000-0000F0790000}"/>
    <cellStyle name="Calculation 2 5 7" xfId="31233" xr:uid="{00000000-0005-0000-0000-0000F1790000}"/>
    <cellStyle name="Calculation 2 5 8" xfId="31234" xr:uid="{00000000-0005-0000-0000-0000F2790000}"/>
    <cellStyle name="Calculation 2 5 9" xfId="31235" xr:uid="{00000000-0005-0000-0000-0000F3790000}"/>
    <cellStyle name="Calculation 2 50" xfId="31236" xr:uid="{00000000-0005-0000-0000-0000F4790000}"/>
    <cellStyle name="Calculation 2 51" xfId="31237" xr:uid="{00000000-0005-0000-0000-0000F5790000}"/>
    <cellStyle name="Calculation 2 52" xfId="31238" xr:uid="{00000000-0005-0000-0000-0000F6790000}"/>
    <cellStyle name="Calculation 2 53" xfId="31239" xr:uid="{00000000-0005-0000-0000-0000F7790000}"/>
    <cellStyle name="Calculation 2 54" xfId="31240" xr:uid="{00000000-0005-0000-0000-0000F8790000}"/>
    <cellStyle name="Calculation 2 55" xfId="31241" xr:uid="{00000000-0005-0000-0000-0000F9790000}"/>
    <cellStyle name="Calculation 2 56" xfId="31242" xr:uid="{00000000-0005-0000-0000-0000FA790000}"/>
    <cellStyle name="Calculation 2 57" xfId="31243" xr:uid="{00000000-0005-0000-0000-0000FB790000}"/>
    <cellStyle name="Calculation 2 58" xfId="31244" xr:uid="{00000000-0005-0000-0000-0000FC790000}"/>
    <cellStyle name="Calculation 2 59" xfId="31245" xr:uid="{00000000-0005-0000-0000-0000FD790000}"/>
    <cellStyle name="Calculation 2 6" xfId="31246" xr:uid="{00000000-0005-0000-0000-0000FE790000}"/>
    <cellStyle name="Calculation 2 6 10" xfId="31247" xr:uid="{00000000-0005-0000-0000-0000FF790000}"/>
    <cellStyle name="Calculation 2 6 11" xfId="31248" xr:uid="{00000000-0005-0000-0000-0000007A0000}"/>
    <cellStyle name="Calculation 2 6 12" xfId="31249" xr:uid="{00000000-0005-0000-0000-0000017A0000}"/>
    <cellStyle name="Calculation 2 6 13" xfId="31250" xr:uid="{00000000-0005-0000-0000-0000027A0000}"/>
    <cellStyle name="Calculation 2 6 14" xfId="31251" xr:uid="{00000000-0005-0000-0000-0000037A0000}"/>
    <cellStyle name="Calculation 2 6 2" xfId="31252" xr:uid="{00000000-0005-0000-0000-0000047A0000}"/>
    <cellStyle name="Calculation 2 6 2 10" xfId="31253" xr:uid="{00000000-0005-0000-0000-0000057A0000}"/>
    <cellStyle name="Calculation 2 6 2 11" xfId="31254" xr:uid="{00000000-0005-0000-0000-0000067A0000}"/>
    <cellStyle name="Calculation 2 6 2 12" xfId="31255" xr:uid="{00000000-0005-0000-0000-0000077A0000}"/>
    <cellStyle name="Calculation 2 6 2 13" xfId="31256" xr:uid="{00000000-0005-0000-0000-0000087A0000}"/>
    <cellStyle name="Calculation 2 6 2 2" xfId="31257" xr:uid="{00000000-0005-0000-0000-0000097A0000}"/>
    <cellStyle name="Calculation 2 6 2 2 2" xfId="31258" xr:uid="{00000000-0005-0000-0000-00000A7A0000}"/>
    <cellStyle name="Calculation 2 6 2 3" xfId="31259" xr:uid="{00000000-0005-0000-0000-00000B7A0000}"/>
    <cellStyle name="Calculation 2 6 2 4" xfId="31260" xr:uid="{00000000-0005-0000-0000-00000C7A0000}"/>
    <cellStyle name="Calculation 2 6 2 5" xfId="31261" xr:uid="{00000000-0005-0000-0000-00000D7A0000}"/>
    <cellStyle name="Calculation 2 6 2 6" xfId="31262" xr:uid="{00000000-0005-0000-0000-00000E7A0000}"/>
    <cellStyle name="Calculation 2 6 2 7" xfId="31263" xr:uid="{00000000-0005-0000-0000-00000F7A0000}"/>
    <cellStyle name="Calculation 2 6 2 8" xfId="31264" xr:uid="{00000000-0005-0000-0000-0000107A0000}"/>
    <cellStyle name="Calculation 2 6 2 9" xfId="31265" xr:uid="{00000000-0005-0000-0000-0000117A0000}"/>
    <cellStyle name="Calculation 2 6 3" xfId="31266" xr:uid="{00000000-0005-0000-0000-0000127A0000}"/>
    <cellStyle name="Calculation 2 6 3 2" xfId="31267" xr:uid="{00000000-0005-0000-0000-0000137A0000}"/>
    <cellStyle name="Calculation 2 6 4" xfId="31268" xr:uid="{00000000-0005-0000-0000-0000147A0000}"/>
    <cellStyle name="Calculation 2 6 5" xfId="31269" xr:uid="{00000000-0005-0000-0000-0000157A0000}"/>
    <cellStyle name="Calculation 2 6 6" xfId="31270" xr:uid="{00000000-0005-0000-0000-0000167A0000}"/>
    <cellStyle name="Calculation 2 6 7" xfId="31271" xr:uid="{00000000-0005-0000-0000-0000177A0000}"/>
    <cellStyle name="Calculation 2 6 8" xfId="31272" xr:uid="{00000000-0005-0000-0000-0000187A0000}"/>
    <cellStyle name="Calculation 2 6 9" xfId="31273" xr:uid="{00000000-0005-0000-0000-0000197A0000}"/>
    <cellStyle name="Calculation 2 60" xfId="31274" xr:uid="{00000000-0005-0000-0000-00001A7A0000}"/>
    <cellStyle name="Calculation 2 61" xfId="31275" xr:uid="{00000000-0005-0000-0000-00001B7A0000}"/>
    <cellStyle name="Calculation 2 62" xfId="31276" xr:uid="{00000000-0005-0000-0000-00001C7A0000}"/>
    <cellStyle name="Calculation 2 63" xfId="31277" xr:uid="{00000000-0005-0000-0000-00001D7A0000}"/>
    <cellStyle name="Calculation 2 64" xfId="31278" xr:uid="{00000000-0005-0000-0000-00001E7A0000}"/>
    <cellStyle name="Calculation 2 65" xfId="31279" xr:uid="{00000000-0005-0000-0000-00001F7A0000}"/>
    <cellStyle name="Calculation 2 66" xfId="31280" xr:uid="{00000000-0005-0000-0000-0000207A0000}"/>
    <cellStyle name="Calculation 2 67" xfId="31281" xr:uid="{00000000-0005-0000-0000-0000217A0000}"/>
    <cellStyle name="Calculation 2 68" xfId="31282" xr:uid="{00000000-0005-0000-0000-0000227A0000}"/>
    <cellStyle name="Calculation 2 69" xfId="31283" xr:uid="{00000000-0005-0000-0000-0000237A0000}"/>
    <cellStyle name="Calculation 2 7" xfId="31284" xr:uid="{00000000-0005-0000-0000-0000247A0000}"/>
    <cellStyle name="Calculation 2 7 10" xfId="31285" xr:uid="{00000000-0005-0000-0000-0000257A0000}"/>
    <cellStyle name="Calculation 2 7 11" xfId="31286" xr:uid="{00000000-0005-0000-0000-0000267A0000}"/>
    <cellStyle name="Calculation 2 7 12" xfId="31287" xr:uid="{00000000-0005-0000-0000-0000277A0000}"/>
    <cellStyle name="Calculation 2 7 13" xfId="31288" xr:uid="{00000000-0005-0000-0000-0000287A0000}"/>
    <cellStyle name="Calculation 2 7 14" xfId="31289" xr:uid="{00000000-0005-0000-0000-0000297A0000}"/>
    <cellStyle name="Calculation 2 7 2" xfId="31290" xr:uid="{00000000-0005-0000-0000-00002A7A0000}"/>
    <cellStyle name="Calculation 2 7 2 10" xfId="31291" xr:uid="{00000000-0005-0000-0000-00002B7A0000}"/>
    <cellStyle name="Calculation 2 7 2 11" xfId="31292" xr:uid="{00000000-0005-0000-0000-00002C7A0000}"/>
    <cellStyle name="Calculation 2 7 2 12" xfId="31293" xr:uid="{00000000-0005-0000-0000-00002D7A0000}"/>
    <cellStyle name="Calculation 2 7 2 13" xfId="31294" xr:uid="{00000000-0005-0000-0000-00002E7A0000}"/>
    <cellStyle name="Calculation 2 7 2 2" xfId="31295" xr:uid="{00000000-0005-0000-0000-00002F7A0000}"/>
    <cellStyle name="Calculation 2 7 2 2 2" xfId="31296" xr:uid="{00000000-0005-0000-0000-0000307A0000}"/>
    <cellStyle name="Calculation 2 7 2 3" xfId="31297" xr:uid="{00000000-0005-0000-0000-0000317A0000}"/>
    <cellStyle name="Calculation 2 7 2 4" xfId="31298" xr:uid="{00000000-0005-0000-0000-0000327A0000}"/>
    <cellStyle name="Calculation 2 7 2 5" xfId="31299" xr:uid="{00000000-0005-0000-0000-0000337A0000}"/>
    <cellStyle name="Calculation 2 7 2 6" xfId="31300" xr:uid="{00000000-0005-0000-0000-0000347A0000}"/>
    <cellStyle name="Calculation 2 7 2 7" xfId="31301" xr:uid="{00000000-0005-0000-0000-0000357A0000}"/>
    <cellStyle name="Calculation 2 7 2 8" xfId="31302" xr:uid="{00000000-0005-0000-0000-0000367A0000}"/>
    <cellStyle name="Calculation 2 7 2 9" xfId="31303" xr:uid="{00000000-0005-0000-0000-0000377A0000}"/>
    <cellStyle name="Calculation 2 7 3" xfId="31304" xr:uid="{00000000-0005-0000-0000-0000387A0000}"/>
    <cellStyle name="Calculation 2 7 3 2" xfId="31305" xr:uid="{00000000-0005-0000-0000-0000397A0000}"/>
    <cellStyle name="Calculation 2 7 4" xfId="31306" xr:uid="{00000000-0005-0000-0000-00003A7A0000}"/>
    <cellStyle name="Calculation 2 7 5" xfId="31307" xr:uid="{00000000-0005-0000-0000-00003B7A0000}"/>
    <cellStyle name="Calculation 2 7 6" xfId="31308" xr:uid="{00000000-0005-0000-0000-00003C7A0000}"/>
    <cellStyle name="Calculation 2 7 7" xfId="31309" xr:uid="{00000000-0005-0000-0000-00003D7A0000}"/>
    <cellStyle name="Calculation 2 7 8" xfId="31310" xr:uid="{00000000-0005-0000-0000-00003E7A0000}"/>
    <cellStyle name="Calculation 2 7 9" xfId="31311" xr:uid="{00000000-0005-0000-0000-00003F7A0000}"/>
    <cellStyle name="Calculation 2 70" xfId="31312" xr:uid="{00000000-0005-0000-0000-0000407A0000}"/>
    <cellStyle name="Calculation 2 71" xfId="31313" xr:uid="{00000000-0005-0000-0000-0000417A0000}"/>
    <cellStyle name="Calculation 2 72" xfId="31314" xr:uid="{00000000-0005-0000-0000-0000427A0000}"/>
    <cellStyle name="Calculation 2 73" xfId="31315" xr:uid="{00000000-0005-0000-0000-0000437A0000}"/>
    <cellStyle name="Calculation 2 74" xfId="31316" xr:uid="{00000000-0005-0000-0000-0000447A0000}"/>
    <cellStyle name="Calculation 2 75" xfId="31317" xr:uid="{00000000-0005-0000-0000-0000457A0000}"/>
    <cellStyle name="Calculation 2 76" xfId="31318" xr:uid="{00000000-0005-0000-0000-0000467A0000}"/>
    <cellStyle name="Calculation 2 77" xfId="31319" xr:uid="{00000000-0005-0000-0000-0000477A0000}"/>
    <cellStyle name="Calculation 2 78" xfId="31320" xr:uid="{00000000-0005-0000-0000-0000487A0000}"/>
    <cellStyle name="Calculation 2 79" xfId="31321" xr:uid="{00000000-0005-0000-0000-0000497A0000}"/>
    <cellStyle name="Calculation 2 8" xfId="31322" xr:uid="{00000000-0005-0000-0000-00004A7A0000}"/>
    <cellStyle name="Calculation 2 8 10" xfId="31323" xr:uid="{00000000-0005-0000-0000-00004B7A0000}"/>
    <cellStyle name="Calculation 2 8 11" xfId="31324" xr:uid="{00000000-0005-0000-0000-00004C7A0000}"/>
    <cellStyle name="Calculation 2 8 12" xfId="31325" xr:uid="{00000000-0005-0000-0000-00004D7A0000}"/>
    <cellStyle name="Calculation 2 8 13" xfId="31326" xr:uid="{00000000-0005-0000-0000-00004E7A0000}"/>
    <cellStyle name="Calculation 2 8 14" xfId="31327" xr:uid="{00000000-0005-0000-0000-00004F7A0000}"/>
    <cellStyle name="Calculation 2 8 2" xfId="31328" xr:uid="{00000000-0005-0000-0000-0000507A0000}"/>
    <cellStyle name="Calculation 2 8 2 10" xfId="31329" xr:uid="{00000000-0005-0000-0000-0000517A0000}"/>
    <cellStyle name="Calculation 2 8 2 11" xfId="31330" xr:uid="{00000000-0005-0000-0000-0000527A0000}"/>
    <cellStyle name="Calculation 2 8 2 12" xfId="31331" xr:uid="{00000000-0005-0000-0000-0000537A0000}"/>
    <cellStyle name="Calculation 2 8 2 13" xfId="31332" xr:uid="{00000000-0005-0000-0000-0000547A0000}"/>
    <cellStyle name="Calculation 2 8 2 2" xfId="31333" xr:uid="{00000000-0005-0000-0000-0000557A0000}"/>
    <cellStyle name="Calculation 2 8 2 2 2" xfId="31334" xr:uid="{00000000-0005-0000-0000-0000567A0000}"/>
    <cellStyle name="Calculation 2 8 2 3" xfId="31335" xr:uid="{00000000-0005-0000-0000-0000577A0000}"/>
    <cellStyle name="Calculation 2 8 2 4" xfId="31336" xr:uid="{00000000-0005-0000-0000-0000587A0000}"/>
    <cellStyle name="Calculation 2 8 2 5" xfId="31337" xr:uid="{00000000-0005-0000-0000-0000597A0000}"/>
    <cellStyle name="Calculation 2 8 2 6" xfId="31338" xr:uid="{00000000-0005-0000-0000-00005A7A0000}"/>
    <cellStyle name="Calculation 2 8 2 7" xfId="31339" xr:uid="{00000000-0005-0000-0000-00005B7A0000}"/>
    <cellStyle name="Calculation 2 8 2 8" xfId="31340" xr:uid="{00000000-0005-0000-0000-00005C7A0000}"/>
    <cellStyle name="Calculation 2 8 2 9" xfId="31341" xr:uid="{00000000-0005-0000-0000-00005D7A0000}"/>
    <cellStyle name="Calculation 2 8 3" xfId="31342" xr:uid="{00000000-0005-0000-0000-00005E7A0000}"/>
    <cellStyle name="Calculation 2 8 3 2" xfId="31343" xr:uid="{00000000-0005-0000-0000-00005F7A0000}"/>
    <cellStyle name="Calculation 2 8 4" xfId="31344" xr:uid="{00000000-0005-0000-0000-0000607A0000}"/>
    <cellStyle name="Calculation 2 8 5" xfId="31345" xr:uid="{00000000-0005-0000-0000-0000617A0000}"/>
    <cellStyle name="Calculation 2 8 6" xfId="31346" xr:uid="{00000000-0005-0000-0000-0000627A0000}"/>
    <cellStyle name="Calculation 2 8 7" xfId="31347" xr:uid="{00000000-0005-0000-0000-0000637A0000}"/>
    <cellStyle name="Calculation 2 8 8" xfId="31348" xr:uid="{00000000-0005-0000-0000-0000647A0000}"/>
    <cellStyle name="Calculation 2 8 9" xfId="31349" xr:uid="{00000000-0005-0000-0000-0000657A0000}"/>
    <cellStyle name="Calculation 2 80" xfId="31350" xr:uid="{00000000-0005-0000-0000-0000667A0000}"/>
    <cellStyle name="Calculation 2 81" xfId="31351" xr:uid="{00000000-0005-0000-0000-0000677A0000}"/>
    <cellStyle name="Calculation 2 82" xfId="31352" xr:uid="{00000000-0005-0000-0000-0000687A0000}"/>
    <cellStyle name="Calculation 2 83" xfId="31353" xr:uid="{00000000-0005-0000-0000-0000697A0000}"/>
    <cellStyle name="Calculation 2 84" xfId="31354" xr:uid="{00000000-0005-0000-0000-00006A7A0000}"/>
    <cellStyle name="Calculation 2 85" xfId="31355" xr:uid="{00000000-0005-0000-0000-00006B7A0000}"/>
    <cellStyle name="Calculation 2 86" xfId="31356" xr:uid="{00000000-0005-0000-0000-00006C7A0000}"/>
    <cellStyle name="Calculation 2 87" xfId="31357" xr:uid="{00000000-0005-0000-0000-00006D7A0000}"/>
    <cellStyle name="Calculation 2 88" xfId="31358" xr:uid="{00000000-0005-0000-0000-00006E7A0000}"/>
    <cellStyle name="Calculation 2 89" xfId="31359" xr:uid="{00000000-0005-0000-0000-00006F7A0000}"/>
    <cellStyle name="Calculation 2 9" xfId="31360" xr:uid="{00000000-0005-0000-0000-0000707A0000}"/>
    <cellStyle name="Calculation 2 9 10" xfId="31361" xr:uid="{00000000-0005-0000-0000-0000717A0000}"/>
    <cellStyle name="Calculation 2 9 11" xfId="31362" xr:uid="{00000000-0005-0000-0000-0000727A0000}"/>
    <cellStyle name="Calculation 2 9 12" xfId="31363" xr:uid="{00000000-0005-0000-0000-0000737A0000}"/>
    <cellStyle name="Calculation 2 9 13" xfId="31364" xr:uid="{00000000-0005-0000-0000-0000747A0000}"/>
    <cellStyle name="Calculation 2 9 14" xfId="31365" xr:uid="{00000000-0005-0000-0000-0000757A0000}"/>
    <cellStyle name="Calculation 2 9 2" xfId="31366" xr:uid="{00000000-0005-0000-0000-0000767A0000}"/>
    <cellStyle name="Calculation 2 9 2 10" xfId="31367" xr:uid="{00000000-0005-0000-0000-0000777A0000}"/>
    <cellStyle name="Calculation 2 9 2 11" xfId="31368" xr:uid="{00000000-0005-0000-0000-0000787A0000}"/>
    <cellStyle name="Calculation 2 9 2 12" xfId="31369" xr:uid="{00000000-0005-0000-0000-0000797A0000}"/>
    <cellStyle name="Calculation 2 9 2 13" xfId="31370" xr:uid="{00000000-0005-0000-0000-00007A7A0000}"/>
    <cellStyle name="Calculation 2 9 2 2" xfId="31371" xr:uid="{00000000-0005-0000-0000-00007B7A0000}"/>
    <cellStyle name="Calculation 2 9 2 2 2" xfId="31372" xr:uid="{00000000-0005-0000-0000-00007C7A0000}"/>
    <cellStyle name="Calculation 2 9 2 3" xfId="31373" xr:uid="{00000000-0005-0000-0000-00007D7A0000}"/>
    <cellStyle name="Calculation 2 9 2 4" xfId="31374" xr:uid="{00000000-0005-0000-0000-00007E7A0000}"/>
    <cellStyle name="Calculation 2 9 2 5" xfId="31375" xr:uid="{00000000-0005-0000-0000-00007F7A0000}"/>
    <cellStyle name="Calculation 2 9 2 6" xfId="31376" xr:uid="{00000000-0005-0000-0000-0000807A0000}"/>
    <cellStyle name="Calculation 2 9 2 7" xfId="31377" xr:uid="{00000000-0005-0000-0000-0000817A0000}"/>
    <cellStyle name="Calculation 2 9 2 8" xfId="31378" xr:uid="{00000000-0005-0000-0000-0000827A0000}"/>
    <cellStyle name="Calculation 2 9 2 9" xfId="31379" xr:uid="{00000000-0005-0000-0000-0000837A0000}"/>
    <cellStyle name="Calculation 2 9 3" xfId="31380" xr:uid="{00000000-0005-0000-0000-0000847A0000}"/>
    <cellStyle name="Calculation 2 9 3 2" xfId="31381" xr:uid="{00000000-0005-0000-0000-0000857A0000}"/>
    <cellStyle name="Calculation 2 9 4" xfId="31382" xr:uid="{00000000-0005-0000-0000-0000867A0000}"/>
    <cellStyle name="Calculation 2 9 5" xfId="31383" xr:uid="{00000000-0005-0000-0000-0000877A0000}"/>
    <cellStyle name="Calculation 2 9 6" xfId="31384" xr:uid="{00000000-0005-0000-0000-0000887A0000}"/>
    <cellStyle name="Calculation 2 9 7" xfId="31385" xr:uid="{00000000-0005-0000-0000-0000897A0000}"/>
    <cellStyle name="Calculation 2 9 8" xfId="31386" xr:uid="{00000000-0005-0000-0000-00008A7A0000}"/>
    <cellStyle name="Calculation 2 9 9" xfId="31387" xr:uid="{00000000-0005-0000-0000-00008B7A0000}"/>
    <cellStyle name="Calculation 2 90" xfId="31388" xr:uid="{00000000-0005-0000-0000-00008C7A0000}"/>
    <cellStyle name="Calculation 2 91" xfId="31389" xr:uid="{00000000-0005-0000-0000-00008D7A0000}"/>
    <cellStyle name="Calculation 2 92" xfId="31390" xr:uid="{00000000-0005-0000-0000-00008E7A0000}"/>
    <cellStyle name="Calculation 2 93" xfId="31391" xr:uid="{00000000-0005-0000-0000-00008F7A0000}"/>
    <cellStyle name="Calculation 2 94" xfId="31392" xr:uid="{00000000-0005-0000-0000-0000907A0000}"/>
    <cellStyle name="Calculation 2 95" xfId="31393" xr:uid="{00000000-0005-0000-0000-0000917A0000}"/>
    <cellStyle name="Calculation 2 96" xfId="31394" xr:uid="{00000000-0005-0000-0000-0000927A0000}"/>
    <cellStyle name="Calculation 2_Labour" xfId="31395" xr:uid="{00000000-0005-0000-0000-0000937A0000}"/>
    <cellStyle name="Calculation 20" xfId="31396" xr:uid="{00000000-0005-0000-0000-0000947A0000}"/>
    <cellStyle name="Calculation 20 10" xfId="31397" xr:uid="{00000000-0005-0000-0000-0000957A0000}"/>
    <cellStyle name="Calculation 20 11" xfId="31398" xr:uid="{00000000-0005-0000-0000-0000967A0000}"/>
    <cellStyle name="Calculation 20 12" xfId="31399" xr:uid="{00000000-0005-0000-0000-0000977A0000}"/>
    <cellStyle name="Calculation 20 13" xfId="31400" xr:uid="{00000000-0005-0000-0000-0000987A0000}"/>
    <cellStyle name="Calculation 20 14" xfId="31401" xr:uid="{00000000-0005-0000-0000-0000997A0000}"/>
    <cellStyle name="Calculation 20 2" xfId="31402" xr:uid="{00000000-0005-0000-0000-00009A7A0000}"/>
    <cellStyle name="Calculation 20 2 10" xfId="31403" xr:uid="{00000000-0005-0000-0000-00009B7A0000}"/>
    <cellStyle name="Calculation 20 2 11" xfId="31404" xr:uid="{00000000-0005-0000-0000-00009C7A0000}"/>
    <cellStyle name="Calculation 20 2 12" xfId="31405" xr:uid="{00000000-0005-0000-0000-00009D7A0000}"/>
    <cellStyle name="Calculation 20 2 13" xfId="31406" xr:uid="{00000000-0005-0000-0000-00009E7A0000}"/>
    <cellStyle name="Calculation 20 2 2" xfId="31407" xr:uid="{00000000-0005-0000-0000-00009F7A0000}"/>
    <cellStyle name="Calculation 20 2 2 2" xfId="31408" xr:uid="{00000000-0005-0000-0000-0000A07A0000}"/>
    <cellStyle name="Calculation 20 2 3" xfId="31409" xr:uid="{00000000-0005-0000-0000-0000A17A0000}"/>
    <cellStyle name="Calculation 20 2 4" xfId="31410" xr:uid="{00000000-0005-0000-0000-0000A27A0000}"/>
    <cellStyle name="Calculation 20 2 5" xfId="31411" xr:uid="{00000000-0005-0000-0000-0000A37A0000}"/>
    <cellStyle name="Calculation 20 2 6" xfId="31412" xr:uid="{00000000-0005-0000-0000-0000A47A0000}"/>
    <cellStyle name="Calculation 20 2 7" xfId="31413" xr:uid="{00000000-0005-0000-0000-0000A57A0000}"/>
    <cellStyle name="Calculation 20 2 8" xfId="31414" xr:uid="{00000000-0005-0000-0000-0000A67A0000}"/>
    <cellStyle name="Calculation 20 2 9" xfId="31415" xr:uid="{00000000-0005-0000-0000-0000A77A0000}"/>
    <cellStyle name="Calculation 20 3" xfId="31416" xr:uid="{00000000-0005-0000-0000-0000A87A0000}"/>
    <cellStyle name="Calculation 20 3 2" xfId="31417" xr:uid="{00000000-0005-0000-0000-0000A97A0000}"/>
    <cellStyle name="Calculation 20 4" xfId="31418" xr:uid="{00000000-0005-0000-0000-0000AA7A0000}"/>
    <cellStyle name="Calculation 20 5" xfId="31419" xr:uid="{00000000-0005-0000-0000-0000AB7A0000}"/>
    <cellStyle name="Calculation 20 6" xfId="31420" xr:uid="{00000000-0005-0000-0000-0000AC7A0000}"/>
    <cellStyle name="Calculation 20 7" xfId="31421" xr:uid="{00000000-0005-0000-0000-0000AD7A0000}"/>
    <cellStyle name="Calculation 20 8" xfId="31422" xr:uid="{00000000-0005-0000-0000-0000AE7A0000}"/>
    <cellStyle name="Calculation 20 9" xfId="31423" xr:uid="{00000000-0005-0000-0000-0000AF7A0000}"/>
    <cellStyle name="Calculation 21" xfId="31424" xr:uid="{00000000-0005-0000-0000-0000B07A0000}"/>
    <cellStyle name="Calculation 21 10" xfId="31425" xr:uid="{00000000-0005-0000-0000-0000B17A0000}"/>
    <cellStyle name="Calculation 21 11" xfId="31426" xr:uid="{00000000-0005-0000-0000-0000B27A0000}"/>
    <cellStyle name="Calculation 21 12" xfId="31427" xr:uid="{00000000-0005-0000-0000-0000B37A0000}"/>
    <cellStyle name="Calculation 21 13" xfId="31428" xr:uid="{00000000-0005-0000-0000-0000B47A0000}"/>
    <cellStyle name="Calculation 21 14" xfId="31429" xr:uid="{00000000-0005-0000-0000-0000B57A0000}"/>
    <cellStyle name="Calculation 21 2" xfId="31430" xr:uid="{00000000-0005-0000-0000-0000B67A0000}"/>
    <cellStyle name="Calculation 21 2 10" xfId="31431" xr:uid="{00000000-0005-0000-0000-0000B77A0000}"/>
    <cellStyle name="Calculation 21 2 11" xfId="31432" xr:uid="{00000000-0005-0000-0000-0000B87A0000}"/>
    <cellStyle name="Calculation 21 2 12" xfId="31433" xr:uid="{00000000-0005-0000-0000-0000B97A0000}"/>
    <cellStyle name="Calculation 21 2 13" xfId="31434" xr:uid="{00000000-0005-0000-0000-0000BA7A0000}"/>
    <cellStyle name="Calculation 21 2 2" xfId="31435" xr:uid="{00000000-0005-0000-0000-0000BB7A0000}"/>
    <cellStyle name="Calculation 21 2 2 2" xfId="31436" xr:uid="{00000000-0005-0000-0000-0000BC7A0000}"/>
    <cellStyle name="Calculation 21 2 3" xfId="31437" xr:uid="{00000000-0005-0000-0000-0000BD7A0000}"/>
    <cellStyle name="Calculation 21 2 4" xfId="31438" xr:uid="{00000000-0005-0000-0000-0000BE7A0000}"/>
    <cellStyle name="Calculation 21 2 5" xfId="31439" xr:uid="{00000000-0005-0000-0000-0000BF7A0000}"/>
    <cellStyle name="Calculation 21 2 6" xfId="31440" xr:uid="{00000000-0005-0000-0000-0000C07A0000}"/>
    <cellStyle name="Calculation 21 2 7" xfId="31441" xr:uid="{00000000-0005-0000-0000-0000C17A0000}"/>
    <cellStyle name="Calculation 21 2 8" xfId="31442" xr:uid="{00000000-0005-0000-0000-0000C27A0000}"/>
    <cellStyle name="Calculation 21 2 9" xfId="31443" xr:uid="{00000000-0005-0000-0000-0000C37A0000}"/>
    <cellStyle name="Calculation 21 3" xfId="31444" xr:uid="{00000000-0005-0000-0000-0000C47A0000}"/>
    <cellStyle name="Calculation 21 3 2" xfId="31445" xr:uid="{00000000-0005-0000-0000-0000C57A0000}"/>
    <cellStyle name="Calculation 21 4" xfId="31446" xr:uid="{00000000-0005-0000-0000-0000C67A0000}"/>
    <cellStyle name="Calculation 21 5" xfId="31447" xr:uid="{00000000-0005-0000-0000-0000C77A0000}"/>
    <cellStyle name="Calculation 21 6" xfId="31448" xr:uid="{00000000-0005-0000-0000-0000C87A0000}"/>
    <cellStyle name="Calculation 21 7" xfId="31449" xr:uid="{00000000-0005-0000-0000-0000C97A0000}"/>
    <cellStyle name="Calculation 21 8" xfId="31450" xr:uid="{00000000-0005-0000-0000-0000CA7A0000}"/>
    <cellStyle name="Calculation 21 9" xfId="31451" xr:uid="{00000000-0005-0000-0000-0000CB7A0000}"/>
    <cellStyle name="Calculation 22" xfId="31452" xr:uid="{00000000-0005-0000-0000-0000CC7A0000}"/>
    <cellStyle name="Calculation 22 10" xfId="31453" xr:uid="{00000000-0005-0000-0000-0000CD7A0000}"/>
    <cellStyle name="Calculation 22 11" xfId="31454" xr:uid="{00000000-0005-0000-0000-0000CE7A0000}"/>
    <cellStyle name="Calculation 22 12" xfId="31455" xr:uid="{00000000-0005-0000-0000-0000CF7A0000}"/>
    <cellStyle name="Calculation 22 13" xfId="31456" xr:uid="{00000000-0005-0000-0000-0000D07A0000}"/>
    <cellStyle name="Calculation 22 14" xfId="31457" xr:uid="{00000000-0005-0000-0000-0000D17A0000}"/>
    <cellStyle name="Calculation 22 2" xfId="31458" xr:uid="{00000000-0005-0000-0000-0000D27A0000}"/>
    <cellStyle name="Calculation 22 2 10" xfId="31459" xr:uid="{00000000-0005-0000-0000-0000D37A0000}"/>
    <cellStyle name="Calculation 22 2 11" xfId="31460" xr:uid="{00000000-0005-0000-0000-0000D47A0000}"/>
    <cellStyle name="Calculation 22 2 12" xfId="31461" xr:uid="{00000000-0005-0000-0000-0000D57A0000}"/>
    <cellStyle name="Calculation 22 2 13" xfId="31462" xr:uid="{00000000-0005-0000-0000-0000D67A0000}"/>
    <cellStyle name="Calculation 22 2 2" xfId="31463" xr:uid="{00000000-0005-0000-0000-0000D77A0000}"/>
    <cellStyle name="Calculation 22 2 2 2" xfId="31464" xr:uid="{00000000-0005-0000-0000-0000D87A0000}"/>
    <cellStyle name="Calculation 22 2 3" xfId="31465" xr:uid="{00000000-0005-0000-0000-0000D97A0000}"/>
    <cellStyle name="Calculation 22 2 4" xfId="31466" xr:uid="{00000000-0005-0000-0000-0000DA7A0000}"/>
    <cellStyle name="Calculation 22 2 5" xfId="31467" xr:uid="{00000000-0005-0000-0000-0000DB7A0000}"/>
    <cellStyle name="Calculation 22 2 6" xfId="31468" xr:uid="{00000000-0005-0000-0000-0000DC7A0000}"/>
    <cellStyle name="Calculation 22 2 7" xfId="31469" xr:uid="{00000000-0005-0000-0000-0000DD7A0000}"/>
    <cellStyle name="Calculation 22 2 8" xfId="31470" xr:uid="{00000000-0005-0000-0000-0000DE7A0000}"/>
    <cellStyle name="Calculation 22 2 9" xfId="31471" xr:uid="{00000000-0005-0000-0000-0000DF7A0000}"/>
    <cellStyle name="Calculation 22 3" xfId="31472" xr:uid="{00000000-0005-0000-0000-0000E07A0000}"/>
    <cellStyle name="Calculation 22 3 2" xfId="31473" xr:uid="{00000000-0005-0000-0000-0000E17A0000}"/>
    <cellStyle name="Calculation 22 4" xfId="31474" xr:uid="{00000000-0005-0000-0000-0000E27A0000}"/>
    <cellStyle name="Calculation 22 5" xfId="31475" xr:uid="{00000000-0005-0000-0000-0000E37A0000}"/>
    <cellStyle name="Calculation 22 6" xfId="31476" xr:uid="{00000000-0005-0000-0000-0000E47A0000}"/>
    <cellStyle name="Calculation 22 7" xfId="31477" xr:uid="{00000000-0005-0000-0000-0000E57A0000}"/>
    <cellStyle name="Calculation 22 8" xfId="31478" xr:uid="{00000000-0005-0000-0000-0000E67A0000}"/>
    <cellStyle name="Calculation 22 9" xfId="31479" xr:uid="{00000000-0005-0000-0000-0000E77A0000}"/>
    <cellStyle name="Calculation 23" xfId="31480" xr:uid="{00000000-0005-0000-0000-0000E87A0000}"/>
    <cellStyle name="Calculation 23 2" xfId="31481" xr:uid="{00000000-0005-0000-0000-0000E97A0000}"/>
    <cellStyle name="Calculation 3" xfId="31482" xr:uid="{00000000-0005-0000-0000-0000EA7A0000}"/>
    <cellStyle name="Calculation 3 10" xfId="31483" xr:uid="{00000000-0005-0000-0000-0000EB7A0000}"/>
    <cellStyle name="Calculation 3 11" xfId="31484" xr:uid="{00000000-0005-0000-0000-0000EC7A0000}"/>
    <cellStyle name="Calculation 3 12" xfId="31485" xr:uid="{00000000-0005-0000-0000-0000ED7A0000}"/>
    <cellStyle name="Calculation 3 13" xfId="31486" xr:uid="{00000000-0005-0000-0000-0000EE7A0000}"/>
    <cellStyle name="Calculation 3 14" xfId="31487" xr:uid="{00000000-0005-0000-0000-0000EF7A0000}"/>
    <cellStyle name="Calculation 3 15" xfId="31488" xr:uid="{00000000-0005-0000-0000-0000F07A0000}"/>
    <cellStyle name="Calculation 3 2" xfId="31489" xr:uid="{00000000-0005-0000-0000-0000F17A0000}"/>
    <cellStyle name="Calculation 3 2 2" xfId="31490" xr:uid="{00000000-0005-0000-0000-0000F27A0000}"/>
    <cellStyle name="Calculation 3 2 2 10" xfId="31491" xr:uid="{00000000-0005-0000-0000-0000F37A0000}"/>
    <cellStyle name="Calculation 3 2 2 11" xfId="31492" xr:uid="{00000000-0005-0000-0000-0000F47A0000}"/>
    <cellStyle name="Calculation 3 2 2 12" xfId="31493" xr:uid="{00000000-0005-0000-0000-0000F57A0000}"/>
    <cellStyle name="Calculation 3 2 2 13" xfId="31494" xr:uid="{00000000-0005-0000-0000-0000F67A0000}"/>
    <cellStyle name="Calculation 3 2 2 2" xfId="31495" xr:uid="{00000000-0005-0000-0000-0000F77A0000}"/>
    <cellStyle name="Calculation 3 2 2 2 2" xfId="31496" xr:uid="{00000000-0005-0000-0000-0000F87A0000}"/>
    <cellStyle name="Calculation 3 2 2 3" xfId="31497" xr:uid="{00000000-0005-0000-0000-0000F97A0000}"/>
    <cellStyle name="Calculation 3 2 2 4" xfId="31498" xr:uid="{00000000-0005-0000-0000-0000FA7A0000}"/>
    <cellStyle name="Calculation 3 2 2 5" xfId="31499" xr:uid="{00000000-0005-0000-0000-0000FB7A0000}"/>
    <cellStyle name="Calculation 3 2 2 6" xfId="31500" xr:uid="{00000000-0005-0000-0000-0000FC7A0000}"/>
    <cellStyle name="Calculation 3 2 2 7" xfId="31501" xr:uid="{00000000-0005-0000-0000-0000FD7A0000}"/>
    <cellStyle name="Calculation 3 2 2 8" xfId="31502" xr:uid="{00000000-0005-0000-0000-0000FE7A0000}"/>
    <cellStyle name="Calculation 3 2 2 9" xfId="31503" xr:uid="{00000000-0005-0000-0000-0000FF7A0000}"/>
    <cellStyle name="Calculation 3 3" xfId="31504" xr:uid="{00000000-0005-0000-0000-0000007B0000}"/>
    <cellStyle name="Calculation 3 3 10" xfId="31505" xr:uid="{00000000-0005-0000-0000-0000017B0000}"/>
    <cellStyle name="Calculation 3 3 11" xfId="31506" xr:uid="{00000000-0005-0000-0000-0000027B0000}"/>
    <cellStyle name="Calculation 3 3 12" xfId="31507" xr:uid="{00000000-0005-0000-0000-0000037B0000}"/>
    <cellStyle name="Calculation 3 3 13" xfId="31508" xr:uid="{00000000-0005-0000-0000-0000047B0000}"/>
    <cellStyle name="Calculation 3 3 2" xfId="31509" xr:uid="{00000000-0005-0000-0000-0000057B0000}"/>
    <cellStyle name="Calculation 3 3 2 2" xfId="31510" xr:uid="{00000000-0005-0000-0000-0000067B0000}"/>
    <cellStyle name="Calculation 3 3 3" xfId="31511" xr:uid="{00000000-0005-0000-0000-0000077B0000}"/>
    <cellStyle name="Calculation 3 3 4" xfId="31512" xr:uid="{00000000-0005-0000-0000-0000087B0000}"/>
    <cellStyle name="Calculation 3 3 5" xfId="31513" xr:uid="{00000000-0005-0000-0000-0000097B0000}"/>
    <cellStyle name="Calculation 3 3 6" xfId="31514" xr:uid="{00000000-0005-0000-0000-00000A7B0000}"/>
    <cellStyle name="Calculation 3 3 7" xfId="31515" xr:uid="{00000000-0005-0000-0000-00000B7B0000}"/>
    <cellStyle name="Calculation 3 3 8" xfId="31516" xr:uid="{00000000-0005-0000-0000-00000C7B0000}"/>
    <cellStyle name="Calculation 3 3 9" xfId="31517" xr:uid="{00000000-0005-0000-0000-00000D7B0000}"/>
    <cellStyle name="Calculation 3 4" xfId="31518" xr:uid="{00000000-0005-0000-0000-00000E7B0000}"/>
    <cellStyle name="Calculation 3 4 2" xfId="31519" xr:uid="{00000000-0005-0000-0000-00000F7B0000}"/>
    <cellStyle name="Calculation 3 5" xfId="31520" xr:uid="{00000000-0005-0000-0000-0000107B0000}"/>
    <cellStyle name="Calculation 3 6" xfId="31521" xr:uid="{00000000-0005-0000-0000-0000117B0000}"/>
    <cellStyle name="Calculation 3 7" xfId="31522" xr:uid="{00000000-0005-0000-0000-0000127B0000}"/>
    <cellStyle name="Calculation 3 8" xfId="31523" xr:uid="{00000000-0005-0000-0000-0000137B0000}"/>
    <cellStyle name="Calculation 3 9" xfId="31524" xr:uid="{00000000-0005-0000-0000-0000147B0000}"/>
    <cellStyle name="Calculation 4" xfId="31525" xr:uid="{00000000-0005-0000-0000-0000157B0000}"/>
    <cellStyle name="Calculation 4 10" xfId="31526" xr:uid="{00000000-0005-0000-0000-0000167B0000}"/>
    <cellStyle name="Calculation 4 11" xfId="31527" xr:uid="{00000000-0005-0000-0000-0000177B0000}"/>
    <cellStyle name="Calculation 4 12" xfId="31528" xr:uid="{00000000-0005-0000-0000-0000187B0000}"/>
    <cellStyle name="Calculation 4 13" xfId="31529" xr:uid="{00000000-0005-0000-0000-0000197B0000}"/>
    <cellStyle name="Calculation 4 14" xfId="31530" xr:uid="{00000000-0005-0000-0000-00001A7B0000}"/>
    <cellStyle name="Calculation 4 15" xfId="31531" xr:uid="{00000000-0005-0000-0000-00001B7B0000}"/>
    <cellStyle name="Calculation 4 2" xfId="31532" xr:uid="{00000000-0005-0000-0000-00001C7B0000}"/>
    <cellStyle name="Calculation 4 3" xfId="31533" xr:uid="{00000000-0005-0000-0000-00001D7B0000}"/>
    <cellStyle name="Calculation 4 4" xfId="31534" xr:uid="{00000000-0005-0000-0000-00001E7B0000}"/>
    <cellStyle name="Calculation 4 4 2" xfId="31535" xr:uid="{00000000-0005-0000-0000-00001F7B0000}"/>
    <cellStyle name="Calculation 4 5" xfId="31536" xr:uid="{00000000-0005-0000-0000-0000207B0000}"/>
    <cellStyle name="Calculation 4 6" xfId="31537" xr:uid="{00000000-0005-0000-0000-0000217B0000}"/>
    <cellStyle name="Calculation 4 7" xfId="31538" xr:uid="{00000000-0005-0000-0000-0000227B0000}"/>
    <cellStyle name="Calculation 4 8" xfId="31539" xr:uid="{00000000-0005-0000-0000-0000237B0000}"/>
    <cellStyle name="Calculation 4 9" xfId="31540" xr:uid="{00000000-0005-0000-0000-0000247B0000}"/>
    <cellStyle name="Calculation 5" xfId="31541" xr:uid="{00000000-0005-0000-0000-0000257B0000}"/>
    <cellStyle name="Calculation 5 10" xfId="31542" xr:uid="{00000000-0005-0000-0000-0000267B0000}"/>
    <cellStyle name="Calculation 5 11" xfId="31543" xr:uid="{00000000-0005-0000-0000-0000277B0000}"/>
    <cellStyle name="Calculation 5 12" xfId="31544" xr:uid="{00000000-0005-0000-0000-0000287B0000}"/>
    <cellStyle name="Calculation 5 13" xfId="31545" xr:uid="{00000000-0005-0000-0000-0000297B0000}"/>
    <cellStyle name="Calculation 5 14" xfId="31546" xr:uid="{00000000-0005-0000-0000-00002A7B0000}"/>
    <cellStyle name="Calculation 5 2" xfId="31547" xr:uid="{00000000-0005-0000-0000-00002B7B0000}"/>
    <cellStyle name="Calculation 5 3" xfId="31548" xr:uid="{00000000-0005-0000-0000-00002C7B0000}"/>
    <cellStyle name="Calculation 5 3 2" xfId="31549" xr:uid="{00000000-0005-0000-0000-00002D7B0000}"/>
    <cellStyle name="Calculation 5 4" xfId="31550" xr:uid="{00000000-0005-0000-0000-00002E7B0000}"/>
    <cellStyle name="Calculation 5 5" xfId="31551" xr:uid="{00000000-0005-0000-0000-00002F7B0000}"/>
    <cellStyle name="Calculation 5 6" xfId="31552" xr:uid="{00000000-0005-0000-0000-0000307B0000}"/>
    <cellStyle name="Calculation 5 7" xfId="31553" xr:uid="{00000000-0005-0000-0000-0000317B0000}"/>
    <cellStyle name="Calculation 5 8" xfId="31554" xr:uid="{00000000-0005-0000-0000-0000327B0000}"/>
    <cellStyle name="Calculation 5 9" xfId="31555" xr:uid="{00000000-0005-0000-0000-0000337B0000}"/>
    <cellStyle name="Calculation 6" xfId="31556" xr:uid="{00000000-0005-0000-0000-0000347B0000}"/>
    <cellStyle name="Calculation 6 10" xfId="31557" xr:uid="{00000000-0005-0000-0000-0000357B0000}"/>
    <cellStyle name="Calculation 6 11" xfId="31558" xr:uid="{00000000-0005-0000-0000-0000367B0000}"/>
    <cellStyle name="Calculation 6 12" xfId="31559" xr:uid="{00000000-0005-0000-0000-0000377B0000}"/>
    <cellStyle name="Calculation 6 13" xfId="31560" xr:uid="{00000000-0005-0000-0000-0000387B0000}"/>
    <cellStyle name="Calculation 6 14" xfId="31561" xr:uid="{00000000-0005-0000-0000-0000397B0000}"/>
    <cellStyle name="Calculation 6 2" xfId="31562" xr:uid="{00000000-0005-0000-0000-00003A7B0000}"/>
    <cellStyle name="Calculation 6 2 10" xfId="31563" xr:uid="{00000000-0005-0000-0000-00003B7B0000}"/>
    <cellStyle name="Calculation 6 2 11" xfId="31564" xr:uid="{00000000-0005-0000-0000-00003C7B0000}"/>
    <cellStyle name="Calculation 6 2 12" xfId="31565" xr:uid="{00000000-0005-0000-0000-00003D7B0000}"/>
    <cellStyle name="Calculation 6 2 13" xfId="31566" xr:uid="{00000000-0005-0000-0000-00003E7B0000}"/>
    <cellStyle name="Calculation 6 2 2" xfId="31567" xr:uid="{00000000-0005-0000-0000-00003F7B0000}"/>
    <cellStyle name="Calculation 6 2 2 2" xfId="31568" xr:uid="{00000000-0005-0000-0000-0000407B0000}"/>
    <cellStyle name="Calculation 6 2 3" xfId="31569" xr:uid="{00000000-0005-0000-0000-0000417B0000}"/>
    <cellStyle name="Calculation 6 2 4" xfId="31570" xr:uid="{00000000-0005-0000-0000-0000427B0000}"/>
    <cellStyle name="Calculation 6 2 5" xfId="31571" xr:uid="{00000000-0005-0000-0000-0000437B0000}"/>
    <cellStyle name="Calculation 6 2 6" xfId="31572" xr:uid="{00000000-0005-0000-0000-0000447B0000}"/>
    <cellStyle name="Calculation 6 2 7" xfId="31573" xr:uid="{00000000-0005-0000-0000-0000457B0000}"/>
    <cellStyle name="Calculation 6 2 8" xfId="31574" xr:uid="{00000000-0005-0000-0000-0000467B0000}"/>
    <cellStyle name="Calculation 6 2 9" xfId="31575" xr:uid="{00000000-0005-0000-0000-0000477B0000}"/>
    <cellStyle name="Calculation 6 3" xfId="31576" xr:uid="{00000000-0005-0000-0000-0000487B0000}"/>
    <cellStyle name="Calculation 6 3 2" xfId="31577" xr:uid="{00000000-0005-0000-0000-0000497B0000}"/>
    <cellStyle name="Calculation 6 4" xfId="31578" xr:uid="{00000000-0005-0000-0000-00004A7B0000}"/>
    <cellStyle name="Calculation 6 5" xfId="31579" xr:uid="{00000000-0005-0000-0000-00004B7B0000}"/>
    <cellStyle name="Calculation 6 6" xfId="31580" xr:uid="{00000000-0005-0000-0000-00004C7B0000}"/>
    <cellStyle name="Calculation 6 7" xfId="31581" xr:uid="{00000000-0005-0000-0000-00004D7B0000}"/>
    <cellStyle name="Calculation 6 8" xfId="31582" xr:uid="{00000000-0005-0000-0000-00004E7B0000}"/>
    <cellStyle name="Calculation 6 9" xfId="31583" xr:uid="{00000000-0005-0000-0000-00004F7B0000}"/>
    <cellStyle name="Calculation 7" xfId="31584" xr:uid="{00000000-0005-0000-0000-0000507B0000}"/>
    <cellStyle name="Calculation 7 10" xfId="31585" xr:uid="{00000000-0005-0000-0000-0000517B0000}"/>
    <cellStyle name="Calculation 7 11" xfId="31586" xr:uid="{00000000-0005-0000-0000-0000527B0000}"/>
    <cellStyle name="Calculation 7 12" xfId="31587" xr:uid="{00000000-0005-0000-0000-0000537B0000}"/>
    <cellStyle name="Calculation 7 13" xfId="31588" xr:uid="{00000000-0005-0000-0000-0000547B0000}"/>
    <cellStyle name="Calculation 7 14" xfId="31589" xr:uid="{00000000-0005-0000-0000-0000557B0000}"/>
    <cellStyle name="Calculation 7 2" xfId="31590" xr:uid="{00000000-0005-0000-0000-0000567B0000}"/>
    <cellStyle name="Calculation 7 2 10" xfId="31591" xr:uid="{00000000-0005-0000-0000-0000577B0000}"/>
    <cellStyle name="Calculation 7 2 11" xfId="31592" xr:uid="{00000000-0005-0000-0000-0000587B0000}"/>
    <cellStyle name="Calculation 7 2 12" xfId="31593" xr:uid="{00000000-0005-0000-0000-0000597B0000}"/>
    <cellStyle name="Calculation 7 2 13" xfId="31594" xr:uid="{00000000-0005-0000-0000-00005A7B0000}"/>
    <cellStyle name="Calculation 7 2 2" xfId="31595" xr:uid="{00000000-0005-0000-0000-00005B7B0000}"/>
    <cellStyle name="Calculation 7 2 2 2" xfId="31596" xr:uid="{00000000-0005-0000-0000-00005C7B0000}"/>
    <cellStyle name="Calculation 7 2 3" xfId="31597" xr:uid="{00000000-0005-0000-0000-00005D7B0000}"/>
    <cellStyle name="Calculation 7 2 4" xfId="31598" xr:uid="{00000000-0005-0000-0000-00005E7B0000}"/>
    <cellStyle name="Calculation 7 2 5" xfId="31599" xr:uid="{00000000-0005-0000-0000-00005F7B0000}"/>
    <cellStyle name="Calculation 7 2 6" xfId="31600" xr:uid="{00000000-0005-0000-0000-0000607B0000}"/>
    <cellStyle name="Calculation 7 2 7" xfId="31601" xr:uid="{00000000-0005-0000-0000-0000617B0000}"/>
    <cellStyle name="Calculation 7 2 8" xfId="31602" xr:uid="{00000000-0005-0000-0000-0000627B0000}"/>
    <cellStyle name="Calculation 7 2 9" xfId="31603" xr:uid="{00000000-0005-0000-0000-0000637B0000}"/>
    <cellStyle name="Calculation 7 3" xfId="31604" xr:uid="{00000000-0005-0000-0000-0000647B0000}"/>
    <cellStyle name="Calculation 7 3 2" xfId="31605" xr:uid="{00000000-0005-0000-0000-0000657B0000}"/>
    <cellStyle name="Calculation 7 4" xfId="31606" xr:uid="{00000000-0005-0000-0000-0000667B0000}"/>
    <cellStyle name="Calculation 7 5" xfId="31607" xr:uid="{00000000-0005-0000-0000-0000677B0000}"/>
    <cellStyle name="Calculation 7 6" xfId="31608" xr:uid="{00000000-0005-0000-0000-0000687B0000}"/>
    <cellStyle name="Calculation 7 7" xfId="31609" xr:uid="{00000000-0005-0000-0000-0000697B0000}"/>
    <cellStyle name="Calculation 7 8" xfId="31610" xr:uid="{00000000-0005-0000-0000-00006A7B0000}"/>
    <cellStyle name="Calculation 7 9" xfId="31611" xr:uid="{00000000-0005-0000-0000-00006B7B0000}"/>
    <cellStyle name="Calculation 8" xfId="31612" xr:uid="{00000000-0005-0000-0000-00006C7B0000}"/>
    <cellStyle name="Calculation 8 10" xfId="31613" xr:uid="{00000000-0005-0000-0000-00006D7B0000}"/>
    <cellStyle name="Calculation 8 11" xfId="31614" xr:uid="{00000000-0005-0000-0000-00006E7B0000}"/>
    <cellStyle name="Calculation 8 12" xfId="31615" xr:uid="{00000000-0005-0000-0000-00006F7B0000}"/>
    <cellStyle name="Calculation 8 13" xfId="31616" xr:uid="{00000000-0005-0000-0000-0000707B0000}"/>
    <cellStyle name="Calculation 8 14" xfId="31617" xr:uid="{00000000-0005-0000-0000-0000717B0000}"/>
    <cellStyle name="Calculation 8 2" xfId="31618" xr:uid="{00000000-0005-0000-0000-0000727B0000}"/>
    <cellStyle name="Calculation 8 2 10" xfId="31619" xr:uid="{00000000-0005-0000-0000-0000737B0000}"/>
    <cellStyle name="Calculation 8 2 11" xfId="31620" xr:uid="{00000000-0005-0000-0000-0000747B0000}"/>
    <cellStyle name="Calculation 8 2 12" xfId="31621" xr:uid="{00000000-0005-0000-0000-0000757B0000}"/>
    <cellStyle name="Calculation 8 2 13" xfId="31622" xr:uid="{00000000-0005-0000-0000-0000767B0000}"/>
    <cellStyle name="Calculation 8 2 2" xfId="31623" xr:uid="{00000000-0005-0000-0000-0000777B0000}"/>
    <cellStyle name="Calculation 8 2 2 2" xfId="31624" xr:uid="{00000000-0005-0000-0000-0000787B0000}"/>
    <cellStyle name="Calculation 8 2 3" xfId="31625" xr:uid="{00000000-0005-0000-0000-0000797B0000}"/>
    <cellStyle name="Calculation 8 2 4" xfId="31626" xr:uid="{00000000-0005-0000-0000-00007A7B0000}"/>
    <cellStyle name="Calculation 8 2 5" xfId="31627" xr:uid="{00000000-0005-0000-0000-00007B7B0000}"/>
    <cellStyle name="Calculation 8 2 6" xfId="31628" xr:uid="{00000000-0005-0000-0000-00007C7B0000}"/>
    <cellStyle name="Calculation 8 2 7" xfId="31629" xr:uid="{00000000-0005-0000-0000-00007D7B0000}"/>
    <cellStyle name="Calculation 8 2 8" xfId="31630" xr:uid="{00000000-0005-0000-0000-00007E7B0000}"/>
    <cellStyle name="Calculation 8 2 9" xfId="31631" xr:uid="{00000000-0005-0000-0000-00007F7B0000}"/>
    <cellStyle name="Calculation 8 3" xfId="31632" xr:uid="{00000000-0005-0000-0000-0000807B0000}"/>
    <cellStyle name="Calculation 8 3 2" xfId="31633" xr:uid="{00000000-0005-0000-0000-0000817B0000}"/>
    <cellStyle name="Calculation 8 4" xfId="31634" xr:uid="{00000000-0005-0000-0000-0000827B0000}"/>
    <cellStyle name="Calculation 8 5" xfId="31635" xr:uid="{00000000-0005-0000-0000-0000837B0000}"/>
    <cellStyle name="Calculation 8 6" xfId="31636" xr:uid="{00000000-0005-0000-0000-0000847B0000}"/>
    <cellStyle name="Calculation 8 7" xfId="31637" xr:uid="{00000000-0005-0000-0000-0000857B0000}"/>
    <cellStyle name="Calculation 8 8" xfId="31638" xr:uid="{00000000-0005-0000-0000-0000867B0000}"/>
    <cellStyle name="Calculation 8 9" xfId="31639" xr:uid="{00000000-0005-0000-0000-0000877B0000}"/>
    <cellStyle name="Calculation 9" xfId="31640" xr:uid="{00000000-0005-0000-0000-0000887B0000}"/>
    <cellStyle name="Calculation 9 10" xfId="31641" xr:uid="{00000000-0005-0000-0000-0000897B0000}"/>
    <cellStyle name="Calculation 9 11" xfId="31642" xr:uid="{00000000-0005-0000-0000-00008A7B0000}"/>
    <cellStyle name="Calculation 9 12" xfId="31643" xr:uid="{00000000-0005-0000-0000-00008B7B0000}"/>
    <cellStyle name="Calculation 9 13" xfId="31644" xr:uid="{00000000-0005-0000-0000-00008C7B0000}"/>
    <cellStyle name="Calculation 9 14" xfId="31645" xr:uid="{00000000-0005-0000-0000-00008D7B0000}"/>
    <cellStyle name="Calculation 9 2" xfId="31646" xr:uid="{00000000-0005-0000-0000-00008E7B0000}"/>
    <cellStyle name="Calculation 9 2 10" xfId="31647" xr:uid="{00000000-0005-0000-0000-00008F7B0000}"/>
    <cellStyle name="Calculation 9 2 11" xfId="31648" xr:uid="{00000000-0005-0000-0000-0000907B0000}"/>
    <cellStyle name="Calculation 9 2 12" xfId="31649" xr:uid="{00000000-0005-0000-0000-0000917B0000}"/>
    <cellStyle name="Calculation 9 2 13" xfId="31650" xr:uid="{00000000-0005-0000-0000-0000927B0000}"/>
    <cellStyle name="Calculation 9 2 2" xfId="31651" xr:uid="{00000000-0005-0000-0000-0000937B0000}"/>
    <cellStyle name="Calculation 9 2 2 2" xfId="31652" xr:uid="{00000000-0005-0000-0000-0000947B0000}"/>
    <cellStyle name="Calculation 9 2 3" xfId="31653" xr:uid="{00000000-0005-0000-0000-0000957B0000}"/>
    <cellStyle name="Calculation 9 2 4" xfId="31654" xr:uid="{00000000-0005-0000-0000-0000967B0000}"/>
    <cellStyle name="Calculation 9 2 5" xfId="31655" xr:uid="{00000000-0005-0000-0000-0000977B0000}"/>
    <cellStyle name="Calculation 9 2 6" xfId="31656" xr:uid="{00000000-0005-0000-0000-0000987B0000}"/>
    <cellStyle name="Calculation 9 2 7" xfId="31657" xr:uid="{00000000-0005-0000-0000-0000997B0000}"/>
    <cellStyle name="Calculation 9 2 8" xfId="31658" xr:uid="{00000000-0005-0000-0000-00009A7B0000}"/>
    <cellStyle name="Calculation 9 2 9" xfId="31659" xr:uid="{00000000-0005-0000-0000-00009B7B0000}"/>
    <cellStyle name="Calculation 9 3" xfId="31660" xr:uid="{00000000-0005-0000-0000-00009C7B0000}"/>
    <cellStyle name="Calculation 9 3 2" xfId="31661" xr:uid="{00000000-0005-0000-0000-00009D7B0000}"/>
    <cellStyle name="Calculation 9 4" xfId="31662" xr:uid="{00000000-0005-0000-0000-00009E7B0000}"/>
    <cellStyle name="Calculation 9 5" xfId="31663" xr:uid="{00000000-0005-0000-0000-00009F7B0000}"/>
    <cellStyle name="Calculation 9 6" xfId="31664" xr:uid="{00000000-0005-0000-0000-0000A07B0000}"/>
    <cellStyle name="Calculation 9 7" xfId="31665" xr:uid="{00000000-0005-0000-0000-0000A17B0000}"/>
    <cellStyle name="Calculation 9 8" xfId="31666" xr:uid="{00000000-0005-0000-0000-0000A27B0000}"/>
    <cellStyle name="Calculation 9 9" xfId="31667" xr:uid="{00000000-0005-0000-0000-0000A37B0000}"/>
    <cellStyle name="category" xfId="31668" xr:uid="{00000000-0005-0000-0000-0000A47B0000}"/>
    <cellStyle name="Check Cell 10" xfId="31669" xr:uid="{00000000-0005-0000-0000-0000A57B0000}"/>
    <cellStyle name="Check Cell 10 10" xfId="31670" xr:uid="{00000000-0005-0000-0000-0000A67B0000}"/>
    <cellStyle name="Check Cell 10 11" xfId="31671" xr:uid="{00000000-0005-0000-0000-0000A77B0000}"/>
    <cellStyle name="Check Cell 10 12" xfId="31672" xr:uid="{00000000-0005-0000-0000-0000A87B0000}"/>
    <cellStyle name="Check Cell 10 13" xfId="31673" xr:uid="{00000000-0005-0000-0000-0000A97B0000}"/>
    <cellStyle name="Check Cell 10 14" xfId="31674" xr:uid="{00000000-0005-0000-0000-0000AA7B0000}"/>
    <cellStyle name="Check Cell 10 15" xfId="31675" xr:uid="{00000000-0005-0000-0000-0000AB7B0000}"/>
    <cellStyle name="Check Cell 10 16" xfId="31676" xr:uid="{00000000-0005-0000-0000-0000AC7B0000}"/>
    <cellStyle name="Check Cell 10 17" xfId="31677" xr:uid="{00000000-0005-0000-0000-0000AD7B0000}"/>
    <cellStyle name="Check Cell 10 18" xfId="31678" xr:uid="{00000000-0005-0000-0000-0000AE7B0000}"/>
    <cellStyle name="Check Cell 10 2" xfId="31679" xr:uid="{00000000-0005-0000-0000-0000AF7B0000}"/>
    <cellStyle name="Check Cell 10 2 10" xfId="31680" xr:uid="{00000000-0005-0000-0000-0000B07B0000}"/>
    <cellStyle name="Check Cell 10 2 11" xfId="31681" xr:uid="{00000000-0005-0000-0000-0000B17B0000}"/>
    <cellStyle name="Check Cell 10 2 12" xfId="31682" xr:uid="{00000000-0005-0000-0000-0000B27B0000}"/>
    <cellStyle name="Check Cell 10 2 13" xfId="31683" xr:uid="{00000000-0005-0000-0000-0000B37B0000}"/>
    <cellStyle name="Check Cell 10 2 2" xfId="31684" xr:uid="{00000000-0005-0000-0000-0000B47B0000}"/>
    <cellStyle name="Check Cell 10 2 3" xfId="31685" xr:uid="{00000000-0005-0000-0000-0000B57B0000}"/>
    <cellStyle name="Check Cell 10 2 4" xfId="31686" xr:uid="{00000000-0005-0000-0000-0000B67B0000}"/>
    <cellStyle name="Check Cell 10 2 5" xfId="31687" xr:uid="{00000000-0005-0000-0000-0000B77B0000}"/>
    <cellStyle name="Check Cell 10 2 6" xfId="31688" xr:uid="{00000000-0005-0000-0000-0000B87B0000}"/>
    <cellStyle name="Check Cell 10 2 7" xfId="31689" xr:uid="{00000000-0005-0000-0000-0000B97B0000}"/>
    <cellStyle name="Check Cell 10 2 8" xfId="31690" xr:uid="{00000000-0005-0000-0000-0000BA7B0000}"/>
    <cellStyle name="Check Cell 10 2 9" xfId="31691" xr:uid="{00000000-0005-0000-0000-0000BB7B0000}"/>
    <cellStyle name="Check Cell 10 3" xfId="31692" xr:uid="{00000000-0005-0000-0000-0000BC7B0000}"/>
    <cellStyle name="Check Cell 10 4" xfId="31693" xr:uid="{00000000-0005-0000-0000-0000BD7B0000}"/>
    <cellStyle name="Check Cell 10 5" xfId="31694" xr:uid="{00000000-0005-0000-0000-0000BE7B0000}"/>
    <cellStyle name="Check Cell 10 6" xfId="31695" xr:uid="{00000000-0005-0000-0000-0000BF7B0000}"/>
    <cellStyle name="Check Cell 10 7" xfId="31696" xr:uid="{00000000-0005-0000-0000-0000C07B0000}"/>
    <cellStyle name="Check Cell 10 8" xfId="31697" xr:uid="{00000000-0005-0000-0000-0000C17B0000}"/>
    <cellStyle name="Check Cell 10 9" xfId="31698" xr:uid="{00000000-0005-0000-0000-0000C27B0000}"/>
    <cellStyle name="Check Cell 11" xfId="31699" xr:uid="{00000000-0005-0000-0000-0000C37B0000}"/>
    <cellStyle name="Check Cell 11 10" xfId="31700" xr:uid="{00000000-0005-0000-0000-0000C47B0000}"/>
    <cellStyle name="Check Cell 11 11" xfId="31701" xr:uid="{00000000-0005-0000-0000-0000C57B0000}"/>
    <cellStyle name="Check Cell 11 12" xfId="31702" xr:uid="{00000000-0005-0000-0000-0000C67B0000}"/>
    <cellStyle name="Check Cell 11 13" xfId="31703" xr:uid="{00000000-0005-0000-0000-0000C77B0000}"/>
    <cellStyle name="Check Cell 11 14" xfId="31704" xr:uid="{00000000-0005-0000-0000-0000C87B0000}"/>
    <cellStyle name="Check Cell 11 15" xfId="31705" xr:uid="{00000000-0005-0000-0000-0000C97B0000}"/>
    <cellStyle name="Check Cell 11 16" xfId="31706" xr:uid="{00000000-0005-0000-0000-0000CA7B0000}"/>
    <cellStyle name="Check Cell 11 17" xfId="31707" xr:uid="{00000000-0005-0000-0000-0000CB7B0000}"/>
    <cellStyle name="Check Cell 11 18" xfId="31708" xr:uid="{00000000-0005-0000-0000-0000CC7B0000}"/>
    <cellStyle name="Check Cell 11 2" xfId="31709" xr:uid="{00000000-0005-0000-0000-0000CD7B0000}"/>
    <cellStyle name="Check Cell 11 2 10" xfId="31710" xr:uid="{00000000-0005-0000-0000-0000CE7B0000}"/>
    <cellStyle name="Check Cell 11 2 11" xfId="31711" xr:uid="{00000000-0005-0000-0000-0000CF7B0000}"/>
    <cellStyle name="Check Cell 11 2 12" xfId="31712" xr:uid="{00000000-0005-0000-0000-0000D07B0000}"/>
    <cellStyle name="Check Cell 11 2 13" xfId="31713" xr:uid="{00000000-0005-0000-0000-0000D17B0000}"/>
    <cellStyle name="Check Cell 11 2 2" xfId="31714" xr:uid="{00000000-0005-0000-0000-0000D27B0000}"/>
    <cellStyle name="Check Cell 11 2 3" xfId="31715" xr:uid="{00000000-0005-0000-0000-0000D37B0000}"/>
    <cellStyle name="Check Cell 11 2 4" xfId="31716" xr:uid="{00000000-0005-0000-0000-0000D47B0000}"/>
    <cellStyle name="Check Cell 11 2 5" xfId="31717" xr:uid="{00000000-0005-0000-0000-0000D57B0000}"/>
    <cellStyle name="Check Cell 11 2 6" xfId="31718" xr:uid="{00000000-0005-0000-0000-0000D67B0000}"/>
    <cellStyle name="Check Cell 11 2 7" xfId="31719" xr:uid="{00000000-0005-0000-0000-0000D77B0000}"/>
    <cellStyle name="Check Cell 11 2 8" xfId="31720" xr:uid="{00000000-0005-0000-0000-0000D87B0000}"/>
    <cellStyle name="Check Cell 11 2 9" xfId="31721" xr:uid="{00000000-0005-0000-0000-0000D97B0000}"/>
    <cellStyle name="Check Cell 11 3" xfId="31722" xr:uid="{00000000-0005-0000-0000-0000DA7B0000}"/>
    <cellStyle name="Check Cell 11 4" xfId="31723" xr:uid="{00000000-0005-0000-0000-0000DB7B0000}"/>
    <cellStyle name="Check Cell 11 5" xfId="31724" xr:uid="{00000000-0005-0000-0000-0000DC7B0000}"/>
    <cellStyle name="Check Cell 11 6" xfId="31725" xr:uid="{00000000-0005-0000-0000-0000DD7B0000}"/>
    <cellStyle name="Check Cell 11 7" xfId="31726" xr:uid="{00000000-0005-0000-0000-0000DE7B0000}"/>
    <cellStyle name="Check Cell 11 8" xfId="31727" xr:uid="{00000000-0005-0000-0000-0000DF7B0000}"/>
    <cellStyle name="Check Cell 11 9" xfId="31728" xr:uid="{00000000-0005-0000-0000-0000E07B0000}"/>
    <cellStyle name="Check Cell 12" xfId="31729" xr:uid="{00000000-0005-0000-0000-0000E17B0000}"/>
    <cellStyle name="Check Cell 12 10" xfId="31730" xr:uid="{00000000-0005-0000-0000-0000E27B0000}"/>
    <cellStyle name="Check Cell 12 11" xfId="31731" xr:uid="{00000000-0005-0000-0000-0000E37B0000}"/>
    <cellStyle name="Check Cell 12 12" xfId="31732" xr:uid="{00000000-0005-0000-0000-0000E47B0000}"/>
    <cellStyle name="Check Cell 12 13" xfId="31733" xr:uid="{00000000-0005-0000-0000-0000E57B0000}"/>
    <cellStyle name="Check Cell 12 14" xfId="31734" xr:uid="{00000000-0005-0000-0000-0000E67B0000}"/>
    <cellStyle name="Check Cell 12 15" xfId="31735" xr:uid="{00000000-0005-0000-0000-0000E77B0000}"/>
    <cellStyle name="Check Cell 12 16" xfId="31736" xr:uid="{00000000-0005-0000-0000-0000E87B0000}"/>
    <cellStyle name="Check Cell 12 17" xfId="31737" xr:uid="{00000000-0005-0000-0000-0000E97B0000}"/>
    <cellStyle name="Check Cell 12 18" xfId="31738" xr:uid="{00000000-0005-0000-0000-0000EA7B0000}"/>
    <cellStyle name="Check Cell 12 2" xfId="31739" xr:uid="{00000000-0005-0000-0000-0000EB7B0000}"/>
    <cellStyle name="Check Cell 12 2 10" xfId="31740" xr:uid="{00000000-0005-0000-0000-0000EC7B0000}"/>
    <cellStyle name="Check Cell 12 2 11" xfId="31741" xr:uid="{00000000-0005-0000-0000-0000ED7B0000}"/>
    <cellStyle name="Check Cell 12 2 12" xfId="31742" xr:uid="{00000000-0005-0000-0000-0000EE7B0000}"/>
    <cellStyle name="Check Cell 12 2 13" xfId="31743" xr:uid="{00000000-0005-0000-0000-0000EF7B0000}"/>
    <cellStyle name="Check Cell 12 2 2" xfId="31744" xr:uid="{00000000-0005-0000-0000-0000F07B0000}"/>
    <cellStyle name="Check Cell 12 2 3" xfId="31745" xr:uid="{00000000-0005-0000-0000-0000F17B0000}"/>
    <cellStyle name="Check Cell 12 2 4" xfId="31746" xr:uid="{00000000-0005-0000-0000-0000F27B0000}"/>
    <cellStyle name="Check Cell 12 2 5" xfId="31747" xr:uid="{00000000-0005-0000-0000-0000F37B0000}"/>
    <cellStyle name="Check Cell 12 2 6" xfId="31748" xr:uid="{00000000-0005-0000-0000-0000F47B0000}"/>
    <cellStyle name="Check Cell 12 2 7" xfId="31749" xr:uid="{00000000-0005-0000-0000-0000F57B0000}"/>
    <cellStyle name="Check Cell 12 2 8" xfId="31750" xr:uid="{00000000-0005-0000-0000-0000F67B0000}"/>
    <cellStyle name="Check Cell 12 2 9" xfId="31751" xr:uid="{00000000-0005-0000-0000-0000F77B0000}"/>
    <cellStyle name="Check Cell 12 3" xfId="31752" xr:uid="{00000000-0005-0000-0000-0000F87B0000}"/>
    <cellStyle name="Check Cell 12 4" xfId="31753" xr:uid="{00000000-0005-0000-0000-0000F97B0000}"/>
    <cellStyle name="Check Cell 12 5" xfId="31754" xr:uid="{00000000-0005-0000-0000-0000FA7B0000}"/>
    <cellStyle name="Check Cell 12 6" xfId="31755" xr:uid="{00000000-0005-0000-0000-0000FB7B0000}"/>
    <cellStyle name="Check Cell 12 7" xfId="31756" xr:uid="{00000000-0005-0000-0000-0000FC7B0000}"/>
    <cellStyle name="Check Cell 12 8" xfId="31757" xr:uid="{00000000-0005-0000-0000-0000FD7B0000}"/>
    <cellStyle name="Check Cell 12 9" xfId="31758" xr:uid="{00000000-0005-0000-0000-0000FE7B0000}"/>
    <cellStyle name="Check Cell 13" xfId="31759" xr:uid="{00000000-0005-0000-0000-0000FF7B0000}"/>
    <cellStyle name="Check Cell 13 10" xfId="31760" xr:uid="{00000000-0005-0000-0000-0000007C0000}"/>
    <cellStyle name="Check Cell 13 11" xfId="31761" xr:uid="{00000000-0005-0000-0000-0000017C0000}"/>
    <cellStyle name="Check Cell 13 12" xfId="31762" xr:uid="{00000000-0005-0000-0000-0000027C0000}"/>
    <cellStyle name="Check Cell 13 13" xfId="31763" xr:uid="{00000000-0005-0000-0000-0000037C0000}"/>
    <cellStyle name="Check Cell 13 14" xfId="31764" xr:uid="{00000000-0005-0000-0000-0000047C0000}"/>
    <cellStyle name="Check Cell 13 15" xfId="31765" xr:uid="{00000000-0005-0000-0000-0000057C0000}"/>
    <cellStyle name="Check Cell 13 16" xfId="31766" xr:uid="{00000000-0005-0000-0000-0000067C0000}"/>
    <cellStyle name="Check Cell 13 17" xfId="31767" xr:uid="{00000000-0005-0000-0000-0000077C0000}"/>
    <cellStyle name="Check Cell 13 18" xfId="31768" xr:uid="{00000000-0005-0000-0000-0000087C0000}"/>
    <cellStyle name="Check Cell 13 2" xfId="31769" xr:uid="{00000000-0005-0000-0000-0000097C0000}"/>
    <cellStyle name="Check Cell 13 2 10" xfId="31770" xr:uid="{00000000-0005-0000-0000-00000A7C0000}"/>
    <cellStyle name="Check Cell 13 2 11" xfId="31771" xr:uid="{00000000-0005-0000-0000-00000B7C0000}"/>
    <cellStyle name="Check Cell 13 2 12" xfId="31772" xr:uid="{00000000-0005-0000-0000-00000C7C0000}"/>
    <cellStyle name="Check Cell 13 2 13" xfId="31773" xr:uid="{00000000-0005-0000-0000-00000D7C0000}"/>
    <cellStyle name="Check Cell 13 2 2" xfId="31774" xr:uid="{00000000-0005-0000-0000-00000E7C0000}"/>
    <cellStyle name="Check Cell 13 2 3" xfId="31775" xr:uid="{00000000-0005-0000-0000-00000F7C0000}"/>
    <cellStyle name="Check Cell 13 2 4" xfId="31776" xr:uid="{00000000-0005-0000-0000-0000107C0000}"/>
    <cellStyle name="Check Cell 13 2 5" xfId="31777" xr:uid="{00000000-0005-0000-0000-0000117C0000}"/>
    <cellStyle name="Check Cell 13 2 6" xfId="31778" xr:uid="{00000000-0005-0000-0000-0000127C0000}"/>
    <cellStyle name="Check Cell 13 2 7" xfId="31779" xr:uid="{00000000-0005-0000-0000-0000137C0000}"/>
    <cellStyle name="Check Cell 13 2 8" xfId="31780" xr:uid="{00000000-0005-0000-0000-0000147C0000}"/>
    <cellStyle name="Check Cell 13 2 9" xfId="31781" xr:uid="{00000000-0005-0000-0000-0000157C0000}"/>
    <cellStyle name="Check Cell 13 3" xfId="31782" xr:uid="{00000000-0005-0000-0000-0000167C0000}"/>
    <cellStyle name="Check Cell 13 4" xfId="31783" xr:uid="{00000000-0005-0000-0000-0000177C0000}"/>
    <cellStyle name="Check Cell 13 5" xfId="31784" xr:uid="{00000000-0005-0000-0000-0000187C0000}"/>
    <cellStyle name="Check Cell 13 6" xfId="31785" xr:uid="{00000000-0005-0000-0000-0000197C0000}"/>
    <cellStyle name="Check Cell 13 7" xfId="31786" xr:uid="{00000000-0005-0000-0000-00001A7C0000}"/>
    <cellStyle name="Check Cell 13 8" xfId="31787" xr:uid="{00000000-0005-0000-0000-00001B7C0000}"/>
    <cellStyle name="Check Cell 13 9" xfId="31788" xr:uid="{00000000-0005-0000-0000-00001C7C0000}"/>
    <cellStyle name="Check Cell 14" xfId="31789" xr:uid="{00000000-0005-0000-0000-00001D7C0000}"/>
    <cellStyle name="Check Cell 14 10" xfId="31790" xr:uid="{00000000-0005-0000-0000-00001E7C0000}"/>
    <cellStyle name="Check Cell 14 11" xfId="31791" xr:uid="{00000000-0005-0000-0000-00001F7C0000}"/>
    <cellStyle name="Check Cell 14 12" xfId="31792" xr:uid="{00000000-0005-0000-0000-0000207C0000}"/>
    <cellStyle name="Check Cell 14 13" xfId="31793" xr:uid="{00000000-0005-0000-0000-0000217C0000}"/>
    <cellStyle name="Check Cell 14 14" xfId="31794" xr:uid="{00000000-0005-0000-0000-0000227C0000}"/>
    <cellStyle name="Check Cell 14 15" xfId="31795" xr:uid="{00000000-0005-0000-0000-0000237C0000}"/>
    <cellStyle name="Check Cell 14 16" xfId="31796" xr:uid="{00000000-0005-0000-0000-0000247C0000}"/>
    <cellStyle name="Check Cell 14 17" xfId="31797" xr:uid="{00000000-0005-0000-0000-0000257C0000}"/>
    <cellStyle name="Check Cell 14 18" xfId="31798" xr:uid="{00000000-0005-0000-0000-0000267C0000}"/>
    <cellStyle name="Check Cell 14 2" xfId="31799" xr:uid="{00000000-0005-0000-0000-0000277C0000}"/>
    <cellStyle name="Check Cell 14 2 10" xfId="31800" xr:uid="{00000000-0005-0000-0000-0000287C0000}"/>
    <cellStyle name="Check Cell 14 2 11" xfId="31801" xr:uid="{00000000-0005-0000-0000-0000297C0000}"/>
    <cellStyle name="Check Cell 14 2 12" xfId="31802" xr:uid="{00000000-0005-0000-0000-00002A7C0000}"/>
    <cellStyle name="Check Cell 14 2 13" xfId="31803" xr:uid="{00000000-0005-0000-0000-00002B7C0000}"/>
    <cellStyle name="Check Cell 14 2 2" xfId="31804" xr:uid="{00000000-0005-0000-0000-00002C7C0000}"/>
    <cellStyle name="Check Cell 14 2 3" xfId="31805" xr:uid="{00000000-0005-0000-0000-00002D7C0000}"/>
    <cellStyle name="Check Cell 14 2 4" xfId="31806" xr:uid="{00000000-0005-0000-0000-00002E7C0000}"/>
    <cellStyle name="Check Cell 14 2 5" xfId="31807" xr:uid="{00000000-0005-0000-0000-00002F7C0000}"/>
    <cellStyle name="Check Cell 14 2 6" xfId="31808" xr:uid="{00000000-0005-0000-0000-0000307C0000}"/>
    <cellStyle name="Check Cell 14 2 7" xfId="31809" xr:uid="{00000000-0005-0000-0000-0000317C0000}"/>
    <cellStyle name="Check Cell 14 2 8" xfId="31810" xr:uid="{00000000-0005-0000-0000-0000327C0000}"/>
    <cellStyle name="Check Cell 14 2 9" xfId="31811" xr:uid="{00000000-0005-0000-0000-0000337C0000}"/>
    <cellStyle name="Check Cell 14 3" xfId="31812" xr:uid="{00000000-0005-0000-0000-0000347C0000}"/>
    <cellStyle name="Check Cell 14 4" xfId="31813" xr:uid="{00000000-0005-0000-0000-0000357C0000}"/>
    <cellStyle name="Check Cell 14 5" xfId="31814" xr:uid="{00000000-0005-0000-0000-0000367C0000}"/>
    <cellStyle name="Check Cell 14 6" xfId="31815" xr:uid="{00000000-0005-0000-0000-0000377C0000}"/>
    <cellStyle name="Check Cell 14 7" xfId="31816" xr:uid="{00000000-0005-0000-0000-0000387C0000}"/>
    <cellStyle name="Check Cell 14 8" xfId="31817" xr:uid="{00000000-0005-0000-0000-0000397C0000}"/>
    <cellStyle name="Check Cell 14 9" xfId="31818" xr:uid="{00000000-0005-0000-0000-00003A7C0000}"/>
    <cellStyle name="Check Cell 15" xfId="31819" xr:uid="{00000000-0005-0000-0000-00003B7C0000}"/>
    <cellStyle name="Check Cell 15 10" xfId="31820" xr:uid="{00000000-0005-0000-0000-00003C7C0000}"/>
    <cellStyle name="Check Cell 15 11" xfId="31821" xr:uid="{00000000-0005-0000-0000-00003D7C0000}"/>
    <cellStyle name="Check Cell 15 12" xfId="31822" xr:uid="{00000000-0005-0000-0000-00003E7C0000}"/>
    <cellStyle name="Check Cell 15 13" xfId="31823" xr:uid="{00000000-0005-0000-0000-00003F7C0000}"/>
    <cellStyle name="Check Cell 15 14" xfId="31824" xr:uid="{00000000-0005-0000-0000-0000407C0000}"/>
    <cellStyle name="Check Cell 15 15" xfId="31825" xr:uid="{00000000-0005-0000-0000-0000417C0000}"/>
    <cellStyle name="Check Cell 15 16" xfId="31826" xr:uid="{00000000-0005-0000-0000-0000427C0000}"/>
    <cellStyle name="Check Cell 15 17" xfId="31827" xr:uid="{00000000-0005-0000-0000-0000437C0000}"/>
    <cellStyle name="Check Cell 15 18" xfId="31828" xr:uid="{00000000-0005-0000-0000-0000447C0000}"/>
    <cellStyle name="Check Cell 15 2" xfId="31829" xr:uid="{00000000-0005-0000-0000-0000457C0000}"/>
    <cellStyle name="Check Cell 15 2 10" xfId="31830" xr:uid="{00000000-0005-0000-0000-0000467C0000}"/>
    <cellStyle name="Check Cell 15 2 11" xfId="31831" xr:uid="{00000000-0005-0000-0000-0000477C0000}"/>
    <cellStyle name="Check Cell 15 2 12" xfId="31832" xr:uid="{00000000-0005-0000-0000-0000487C0000}"/>
    <cellStyle name="Check Cell 15 2 13" xfId="31833" xr:uid="{00000000-0005-0000-0000-0000497C0000}"/>
    <cellStyle name="Check Cell 15 2 2" xfId="31834" xr:uid="{00000000-0005-0000-0000-00004A7C0000}"/>
    <cellStyle name="Check Cell 15 2 3" xfId="31835" xr:uid="{00000000-0005-0000-0000-00004B7C0000}"/>
    <cellStyle name="Check Cell 15 2 4" xfId="31836" xr:uid="{00000000-0005-0000-0000-00004C7C0000}"/>
    <cellStyle name="Check Cell 15 2 5" xfId="31837" xr:uid="{00000000-0005-0000-0000-00004D7C0000}"/>
    <cellStyle name="Check Cell 15 2 6" xfId="31838" xr:uid="{00000000-0005-0000-0000-00004E7C0000}"/>
    <cellStyle name="Check Cell 15 2 7" xfId="31839" xr:uid="{00000000-0005-0000-0000-00004F7C0000}"/>
    <cellStyle name="Check Cell 15 2 8" xfId="31840" xr:uid="{00000000-0005-0000-0000-0000507C0000}"/>
    <cellStyle name="Check Cell 15 2 9" xfId="31841" xr:uid="{00000000-0005-0000-0000-0000517C0000}"/>
    <cellStyle name="Check Cell 15 3" xfId="31842" xr:uid="{00000000-0005-0000-0000-0000527C0000}"/>
    <cellStyle name="Check Cell 15 4" xfId="31843" xr:uid="{00000000-0005-0000-0000-0000537C0000}"/>
    <cellStyle name="Check Cell 15 5" xfId="31844" xr:uid="{00000000-0005-0000-0000-0000547C0000}"/>
    <cellStyle name="Check Cell 15 6" xfId="31845" xr:uid="{00000000-0005-0000-0000-0000557C0000}"/>
    <cellStyle name="Check Cell 15 7" xfId="31846" xr:uid="{00000000-0005-0000-0000-0000567C0000}"/>
    <cellStyle name="Check Cell 15 8" xfId="31847" xr:uid="{00000000-0005-0000-0000-0000577C0000}"/>
    <cellStyle name="Check Cell 15 9" xfId="31848" xr:uid="{00000000-0005-0000-0000-0000587C0000}"/>
    <cellStyle name="Check Cell 16" xfId="31849" xr:uid="{00000000-0005-0000-0000-0000597C0000}"/>
    <cellStyle name="Check Cell 16 10" xfId="31850" xr:uid="{00000000-0005-0000-0000-00005A7C0000}"/>
    <cellStyle name="Check Cell 16 11" xfId="31851" xr:uid="{00000000-0005-0000-0000-00005B7C0000}"/>
    <cellStyle name="Check Cell 16 12" xfId="31852" xr:uid="{00000000-0005-0000-0000-00005C7C0000}"/>
    <cellStyle name="Check Cell 16 13" xfId="31853" xr:uid="{00000000-0005-0000-0000-00005D7C0000}"/>
    <cellStyle name="Check Cell 16 14" xfId="31854" xr:uid="{00000000-0005-0000-0000-00005E7C0000}"/>
    <cellStyle name="Check Cell 16 15" xfId="31855" xr:uid="{00000000-0005-0000-0000-00005F7C0000}"/>
    <cellStyle name="Check Cell 16 16" xfId="31856" xr:uid="{00000000-0005-0000-0000-0000607C0000}"/>
    <cellStyle name="Check Cell 16 17" xfId="31857" xr:uid="{00000000-0005-0000-0000-0000617C0000}"/>
    <cellStyle name="Check Cell 16 18" xfId="31858" xr:uid="{00000000-0005-0000-0000-0000627C0000}"/>
    <cellStyle name="Check Cell 16 2" xfId="31859" xr:uid="{00000000-0005-0000-0000-0000637C0000}"/>
    <cellStyle name="Check Cell 16 2 10" xfId="31860" xr:uid="{00000000-0005-0000-0000-0000647C0000}"/>
    <cellStyle name="Check Cell 16 2 11" xfId="31861" xr:uid="{00000000-0005-0000-0000-0000657C0000}"/>
    <cellStyle name="Check Cell 16 2 12" xfId="31862" xr:uid="{00000000-0005-0000-0000-0000667C0000}"/>
    <cellStyle name="Check Cell 16 2 13" xfId="31863" xr:uid="{00000000-0005-0000-0000-0000677C0000}"/>
    <cellStyle name="Check Cell 16 2 2" xfId="31864" xr:uid="{00000000-0005-0000-0000-0000687C0000}"/>
    <cellStyle name="Check Cell 16 2 3" xfId="31865" xr:uid="{00000000-0005-0000-0000-0000697C0000}"/>
    <cellStyle name="Check Cell 16 2 4" xfId="31866" xr:uid="{00000000-0005-0000-0000-00006A7C0000}"/>
    <cellStyle name="Check Cell 16 2 5" xfId="31867" xr:uid="{00000000-0005-0000-0000-00006B7C0000}"/>
    <cellStyle name="Check Cell 16 2 6" xfId="31868" xr:uid="{00000000-0005-0000-0000-00006C7C0000}"/>
    <cellStyle name="Check Cell 16 2 7" xfId="31869" xr:uid="{00000000-0005-0000-0000-00006D7C0000}"/>
    <cellStyle name="Check Cell 16 2 8" xfId="31870" xr:uid="{00000000-0005-0000-0000-00006E7C0000}"/>
    <cellStyle name="Check Cell 16 2 9" xfId="31871" xr:uid="{00000000-0005-0000-0000-00006F7C0000}"/>
    <cellStyle name="Check Cell 16 3" xfId="31872" xr:uid="{00000000-0005-0000-0000-0000707C0000}"/>
    <cellStyle name="Check Cell 16 4" xfId="31873" xr:uid="{00000000-0005-0000-0000-0000717C0000}"/>
    <cellStyle name="Check Cell 16 5" xfId="31874" xr:uid="{00000000-0005-0000-0000-0000727C0000}"/>
    <cellStyle name="Check Cell 16 6" xfId="31875" xr:uid="{00000000-0005-0000-0000-0000737C0000}"/>
    <cellStyle name="Check Cell 16 7" xfId="31876" xr:uid="{00000000-0005-0000-0000-0000747C0000}"/>
    <cellStyle name="Check Cell 16 8" xfId="31877" xr:uid="{00000000-0005-0000-0000-0000757C0000}"/>
    <cellStyle name="Check Cell 16 9" xfId="31878" xr:uid="{00000000-0005-0000-0000-0000767C0000}"/>
    <cellStyle name="Check Cell 17" xfId="31879" xr:uid="{00000000-0005-0000-0000-0000777C0000}"/>
    <cellStyle name="Check Cell 17 10" xfId="31880" xr:uid="{00000000-0005-0000-0000-0000787C0000}"/>
    <cellStyle name="Check Cell 17 11" xfId="31881" xr:uid="{00000000-0005-0000-0000-0000797C0000}"/>
    <cellStyle name="Check Cell 17 12" xfId="31882" xr:uid="{00000000-0005-0000-0000-00007A7C0000}"/>
    <cellStyle name="Check Cell 17 13" xfId="31883" xr:uid="{00000000-0005-0000-0000-00007B7C0000}"/>
    <cellStyle name="Check Cell 17 14" xfId="31884" xr:uid="{00000000-0005-0000-0000-00007C7C0000}"/>
    <cellStyle name="Check Cell 17 15" xfId="31885" xr:uid="{00000000-0005-0000-0000-00007D7C0000}"/>
    <cellStyle name="Check Cell 17 16" xfId="31886" xr:uid="{00000000-0005-0000-0000-00007E7C0000}"/>
    <cellStyle name="Check Cell 17 17" xfId="31887" xr:uid="{00000000-0005-0000-0000-00007F7C0000}"/>
    <cellStyle name="Check Cell 17 18" xfId="31888" xr:uid="{00000000-0005-0000-0000-0000807C0000}"/>
    <cellStyle name="Check Cell 17 2" xfId="31889" xr:uid="{00000000-0005-0000-0000-0000817C0000}"/>
    <cellStyle name="Check Cell 17 2 10" xfId="31890" xr:uid="{00000000-0005-0000-0000-0000827C0000}"/>
    <cellStyle name="Check Cell 17 2 11" xfId="31891" xr:uid="{00000000-0005-0000-0000-0000837C0000}"/>
    <cellStyle name="Check Cell 17 2 12" xfId="31892" xr:uid="{00000000-0005-0000-0000-0000847C0000}"/>
    <cellStyle name="Check Cell 17 2 13" xfId="31893" xr:uid="{00000000-0005-0000-0000-0000857C0000}"/>
    <cellStyle name="Check Cell 17 2 2" xfId="31894" xr:uid="{00000000-0005-0000-0000-0000867C0000}"/>
    <cellStyle name="Check Cell 17 2 3" xfId="31895" xr:uid="{00000000-0005-0000-0000-0000877C0000}"/>
    <cellStyle name="Check Cell 17 2 4" xfId="31896" xr:uid="{00000000-0005-0000-0000-0000887C0000}"/>
    <cellStyle name="Check Cell 17 2 5" xfId="31897" xr:uid="{00000000-0005-0000-0000-0000897C0000}"/>
    <cellStyle name="Check Cell 17 2 6" xfId="31898" xr:uid="{00000000-0005-0000-0000-00008A7C0000}"/>
    <cellStyle name="Check Cell 17 2 7" xfId="31899" xr:uid="{00000000-0005-0000-0000-00008B7C0000}"/>
    <cellStyle name="Check Cell 17 2 8" xfId="31900" xr:uid="{00000000-0005-0000-0000-00008C7C0000}"/>
    <cellStyle name="Check Cell 17 2 9" xfId="31901" xr:uid="{00000000-0005-0000-0000-00008D7C0000}"/>
    <cellStyle name="Check Cell 17 3" xfId="31902" xr:uid="{00000000-0005-0000-0000-00008E7C0000}"/>
    <cellStyle name="Check Cell 17 4" xfId="31903" xr:uid="{00000000-0005-0000-0000-00008F7C0000}"/>
    <cellStyle name="Check Cell 17 5" xfId="31904" xr:uid="{00000000-0005-0000-0000-0000907C0000}"/>
    <cellStyle name="Check Cell 17 6" xfId="31905" xr:uid="{00000000-0005-0000-0000-0000917C0000}"/>
    <cellStyle name="Check Cell 17 7" xfId="31906" xr:uid="{00000000-0005-0000-0000-0000927C0000}"/>
    <cellStyle name="Check Cell 17 8" xfId="31907" xr:uid="{00000000-0005-0000-0000-0000937C0000}"/>
    <cellStyle name="Check Cell 17 9" xfId="31908" xr:uid="{00000000-0005-0000-0000-0000947C0000}"/>
    <cellStyle name="Check Cell 18" xfId="31909" xr:uid="{00000000-0005-0000-0000-0000957C0000}"/>
    <cellStyle name="Check Cell 18 10" xfId="31910" xr:uid="{00000000-0005-0000-0000-0000967C0000}"/>
    <cellStyle name="Check Cell 18 11" xfId="31911" xr:uid="{00000000-0005-0000-0000-0000977C0000}"/>
    <cellStyle name="Check Cell 18 12" xfId="31912" xr:uid="{00000000-0005-0000-0000-0000987C0000}"/>
    <cellStyle name="Check Cell 18 13" xfId="31913" xr:uid="{00000000-0005-0000-0000-0000997C0000}"/>
    <cellStyle name="Check Cell 18 14" xfId="31914" xr:uid="{00000000-0005-0000-0000-00009A7C0000}"/>
    <cellStyle name="Check Cell 18 15" xfId="31915" xr:uid="{00000000-0005-0000-0000-00009B7C0000}"/>
    <cellStyle name="Check Cell 18 16" xfId="31916" xr:uid="{00000000-0005-0000-0000-00009C7C0000}"/>
    <cellStyle name="Check Cell 18 17" xfId="31917" xr:uid="{00000000-0005-0000-0000-00009D7C0000}"/>
    <cellStyle name="Check Cell 18 18" xfId="31918" xr:uid="{00000000-0005-0000-0000-00009E7C0000}"/>
    <cellStyle name="Check Cell 18 2" xfId="31919" xr:uid="{00000000-0005-0000-0000-00009F7C0000}"/>
    <cellStyle name="Check Cell 18 2 10" xfId="31920" xr:uid="{00000000-0005-0000-0000-0000A07C0000}"/>
    <cellStyle name="Check Cell 18 2 11" xfId="31921" xr:uid="{00000000-0005-0000-0000-0000A17C0000}"/>
    <cellStyle name="Check Cell 18 2 12" xfId="31922" xr:uid="{00000000-0005-0000-0000-0000A27C0000}"/>
    <cellStyle name="Check Cell 18 2 13" xfId="31923" xr:uid="{00000000-0005-0000-0000-0000A37C0000}"/>
    <cellStyle name="Check Cell 18 2 2" xfId="31924" xr:uid="{00000000-0005-0000-0000-0000A47C0000}"/>
    <cellStyle name="Check Cell 18 2 3" xfId="31925" xr:uid="{00000000-0005-0000-0000-0000A57C0000}"/>
    <cellStyle name="Check Cell 18 2 4" xfId="31926" xr:uid="{00000000-0005-0000-0000-0000A67C0000}"/>
    <cellStyle name="Check Cell 18 2 5" xfId="31927" xr:uid="{00000000-0005-0000-0000-0000A77C0000}"/>
    <cellStyle name="Check Cell 18 2 6" xfId="31928" xr:uid="{00000000-0005-0000-0000-0000A87C0000}"/>
    <cellStyle name="Check Cell 18 2 7" xfId="31929" xr:uid="{00000000-0005-0000-0000-0000A97C0000}"/>
    <cellStyle name="Check Cell 18 2 8" xfId="31930" xr:uid="{00000000-0005-0000-0000-0000AA7C0000}"/>
    <cellStyle name="Check Cell 18 2 9" xfId="31931" xr:uid="{00000000-0005-0000-0000-0000AB7C0000}"/>
    <cellStyle name="Check Cell 18 3" xfId="31932" xr:uid="{00000000-0005-0000-0000-0000AC7C0000}"/>
    <cellStyle name="Check Cell 18 4" xfId="31933" xr:uid="{00000000-0005-0000-0000-0000AD7C0000}"/>
    <cellStyle name="Check Cell 18 5" xfId="31934" xr:uid="{00000000-0005-0000-0000-0000AE7C0000}"/>
    <cellStyle name="Check Cell 18 6" xfId="31935" xr:uid="{00000000-0005-0000-0000-0000AF7C0000}"/>
    <cellStyle name="Check Cell 18 7" xfId="31936" xr:uid="{00000000-0005-0000-0000-0000B07C0000}"/>
    <cellStyle name="Check Cell 18 8" xfId="31937" xr:uid="{00000000-0005-0000-0000-0000B17C0000}"/>
    <cellStyle name="Check Cell 18 9" xfId="31938" xr:uid="{00000000-0005-0000-0000-0000B27C0000}"/>
    <cellStyle name="Check Cell 19" xfId="31939" xr:uid="{00000000-0005-0000-0000-0000B37C0000}"/>
    <cellStyle name="Check Cell 19 10" xfId="31940" xr:uid="{00000000-0005-0000-0000-0000B47C0000}"/>
    <cellStyle name="Check Cell 19 11" xfId="31941" xr:uid="{00000000-0005-0000-0000-0000B57C0000}"/>
    <cellStyle name="Check Cell 19 12" xfId="31942" xr:uid="{00000000-0005-0000-0000-0000B67C0000}"/>
    <cellStyle name="Check Cell 19 13" xfId="31943" xr:uid="{00000000-0005-0000-0000-0000B77C0000}"/>
    <cellStyle name="Check Cell 19 14" xfId="31944" xr:uid="{00000000-0005-0000-0000-0000B87C0000}"/>
    <cellStyle name="Check Cell 19 15" xfId="31945" xr:uid="{00000000-0005-0000-0000-0000B97C0000}"/>
    <cellStyle name="Check Cell 19 16" xfId="31946" xr:uid="{00000000-0005-0000-0000-0000BA7C0000}"/>
    <cellStyle name="Check Cell 19 17" xfId="31947" xr:uid="{00000000-0005-0000-0000-0000BB7C0000}"/>
    <cellStyle name="Check Cell 19 18" xfId="31948" xr:uid="{00000000-0005-0000-0000-0000BC7C0000}"/>
    <cellStyle name="Check Cell 19 2" xfId="31949" xr:uid="{00000000-0005-0000-0000-0000BD7C0000}"/>
    <cellStyle name="Check Cell 19 2 10" xfId="31950" xr:uid="{00000000-0005-0000-0000-0000BE7C0000}"/>
    <cellStyle name="Check Cell 19 2 11" xfId="31951" xr:uid="{00000000-0005-0000-0000-0000BF7C0000}"/>
    <cellStyle name="Check Cell 19 2 12" xfId="31952" xr:uid="{00000000-0005-0000-0000-0000C07C0000}"/>
    <cellStyle name="Check Cell 19 2 13" xfId="31953" xr:uid="{00000000-0005-0000-0000-0000C17C0000}"/>
    <cellStyle name="Check Cell 19 2 2" xfId="31954" xr:uid="{00000000-0005-0000-0000-0000C27C0000}"/>
    <cellStyle name="Check Cell 19 2 3" xfId="31955" xr:uid="{00000000-0005-0000-0000-0000C37C0000}"/>
    <cellStyle name="Check Cell 19 2 4" xfId="31956" xr:uid="{00000000-0005-0000-0000-0000C47C0000}"/>
    <cellStyle name="Check Cell 19 2 5" xfId="31957" xr:uid="{00000000-0005-0000-0000-0000C57C0000}"/>
    <cellStyle name="Check Cell 19 2 6" xfId="31958" xr:uid="{00000000-0005-0000-0000-0000C67C0000}"/>
    <cellStyle name="Check Cell 19 2 7" xfId="31959" xr:uid="{00000000-0005-0000-0000-0000C77C0000}"/>
    <cellStyle name="Check Cell 19 2 8" xfId="31960" xr:uid="{00000000-0005-0000-0000-0000C87C0000}"/>
    <cellStyle name="Check Cell 19 2 9" xfId="31961" xr:uid="{00000000-0005-0000-0000-0000C97C0000}"/>
    <cellStyle name="Check Cell 19 3" xfId="31962" xr:uid="{00000000-0005-0000-0000-0000CA7C0000}"/>
    <cellStyle name="Check Cell 19 4" xfId="31963" xr:uid="{00000000-0005-0000-0000-0000CB7C0000}"/>
    <cellStyle name="Check Cell 19 5" xfId="31964" xr:uid="{00000000-0005-0000-0000-0000CC7C0000}"/>
    <cellStyle name="Check Cell 19 6" xfId="31965" xr:uid="{00000000-0005-0000-0000-0000CD7C0000}"/>
    <cellStyle name="Check Cell 19 7" xfId="31966" xr:uid="{00000000-0005-0000-0000-0000CE7C0000}"/>
    <cellStyle name="Check Cell 19 8" xfId="31967" xr:uid="{00000000-0005-0000-0000-0000CF7C0000}"/>
    <cellStyle name="Check Cell 19 9" xfId="31968" xr:uid="{00000000-0005-0000-0000-0000D07C0000}"/>
    <cellStyle name="Check Cell 2" xfId="31969" xr:uid="{00000000-0005-0000-0000-0000D17C0000}"/>
    <cellStyle name="Check Cell 2 10" xfId="31970" xr:uid="{00000000-0005-0000-0000-0000D27C0000}"/>
    <cellStyle name="Check Cell 2 10 10" xfId="31971" xr:uid="{00000000-0005-0000-0000-0000D37C0000}"/>
    <cellStyle name="Check Cell 2 10 11" xfId="31972" xr:uid="{00000000-0005-0000-0000-0000D47C0000}"/>
    <cellStyle name="Check Cell 2 10 12" xfId="31973" xr:uid="{00000000-0005-0000-0000-0000D57C0000}"/>
    <cellStyle name="Check Cell 2 10 13" xfId="31974" xr:uid="{00000000-0005-0000-0000-0000D67C0000}"/>
    <cellStyle name="Check Cell 2 10 14" xfId="31975" xr:uid="{00000000-0005-0000-0000-0000D77C0000}"/>
    <cellStyle name="Check Cell 2 10 15" xfId="31976" xr:uid="{00000000-0005-0000-0000-0000D87C0000}"/>
    <cellStyle name="Check Cell 2 10 16" xfId="31977" xr:uid="{00000000-0005-0000-0000-0000D97C0000}"/>
    <cellStyle name="Check Cell 2 10 17" xfId="31978" xr:uid="{00000000-0005-0000-0000-0000DA7C0000}"/>
    <cellStyle name="Check Cell 2 10 18" xfId="31979" xr:uid="{00000000-0005-0000-0000-0000DB7C0000}"/>
    <cellStyle name="Check Cell 2 10 2" xfId="31980" xr:uid="{00000000-0005-0000-0000-0000DC7C0000}"/>
    <cellStyle name="Check Cell 2 10 2 10" xfId="31981" xr:uid="{00000000-0005-0000-0000-0000DD7C0000}"/>
    <cellStyle name="Check Cell 2 10 2 11" xfId="31982" xr:uid="{00000000-0005-0000-0000-0000DE7C0000}"/>
    <cellStyle name="Check Cell 2 10 2 12" xfId="31983" xr:uid="{00000000-0005-0000-0000-0000DF7C0000}"/>
    <cellStyle name="Check Cell 2 10 2 13" xfId="31984" xr:uid="{00000000-0005-0000-0000-0000E07C0000}"/>
    <cellStyle name="Check Cell 2 10 2 2" xfId="31985" xr:uid="{00000000-0005-0000-0000-0000E17C0000}"/>
    <cellStyle name="Check Cell 2 10 2 3" xfId="31986" xr:uid="{00000000-0005-0000-0000-0000E27C0000}"/>
    <cellStyle name="Check Cell 2 10 2 4" xfId="31987" xr:uid="{00000000-0005-0000-0000-0000E37C0000}"/>
    <cellStyle name="Check Cell 2 10 2 5" xfId="31988" xr:uid="{00000000-0005-0000-0000-0000E47C0000}"/>
    <cellStyle name="Check Cell 2 10 2 6" xfId="31989" xr:uid="{00000000-0005-0000-0000-0000E57C0000}"/>
    <cellStyle name="Check Cell 2 10 2 7" xfId="31990" xr:uid="{00000000-0005-0000-0000-0000E67C0000}"/>
    <cellStyle name="Check Cell 2 10 2 8" xfId="31991" xr:uid="{00000000-0005-0000-0000-0000E77C0000}"/>
    <cellStyle name="Check Cell 2 10 2 9" xfId="31992" xr:uid="{00000000-0005-0000-0000-0000E87C0000}"/>
    <cellStyle name="Check Cell 2 10 3" xfId="31993" xr:uid="{00000000-0005-0000-0000-0000E97C0000}"/>
    <cellStyle name="Check Cell 2 10 4" xfId="31994" xr:uid="{00000000-0005-0000-0000-0000EA7C0000}"/>
    <cellStyle name="Check Cell 2 10 5" xfId="31995" xr:uid="{00000000-0005-0000-0000-0000EB7C0000}"/>
    <cellStyle name="Check Cell 2 10 6" xfId="31996" xr:uid="{00000000-0005-0000-0000-0000EC7C0000}"/>
    <cellStyle name="Check Cell 2 10 7" xfId="31997" xr:uid="{00000000-0005-0000-0000-0000ED7C0000}"/>
    <cellStyle name="Check Cell 2 10 8" xfId="31998" xr:uid="{00000000-0005-0000-0000-0000EE7C0000}"/>
    <cellStyle name="Check Cell 2 10 9" xfId="31999" xr:uid="{00000000-0005-0000-0000-0000EF7C0000}"/>
    <cellStyle name="Check Cell 2 11" xfId="32000" xr:uid="{00000000-0005-0000-0000-0000F07C0000}"/>
    <cellStyle name="Check Cell 2 11 10" xfId="32001" xr:uid="{00000000-0005-0000-0000-0000F17C0000}"/>
    <cellStyle name="Check Cell 2 11 11" xfId="32002" xr:uid="{00000000-0005-0000-0000-0000F27C0000}"/>
    <cellStyle name="Check Cell 2 11 12" xfId="32003" xr:uid="{00000000-0005-0000-0000-0000F37C0000}"/>
    <cellStyle name="Check Cell 2 11 13" xfId="32004" xr:uid="{00000000-0005-0000-0000-0000F47C0000}"/>
    <cellStyle name="Check Cell 2 11 14" xfId="32005" xr:uid="{00000000-0005-0000-0000-0000F57C0000}"/>
    <cellStyle name="Check Cell 2 11 15" xfId="32006" xr:uid="{00000000-0005-0000-0000-0000F67C0000}"/>
    <cellStyle name="Check Cell 2 11 16" xfId="32007" xr:uid="{00000000-0005-0000-0000-0000F77C0000}"/>
    <cellStyle name="Check Cell 2 11 17" xfId="32008" xr:uid="{00000000-0005-0000-0000-0000F87C0000}"/>
    <cellStyle name="Check Cell 2 11 18" xfId="32009" xr:uid="{00000000-0005-0000-0000-0000F97C0000}"/>
    <cellStyle name="Check Cell 2 11 2" xfId="32010" xr:uid="{00000000-0005-0000-0000-0000FA7C0000}"/>
    <cellStyle name="Check Cell 2 11 2 10" xfId="32011" xr:uid="{00000000-0005-0000-0000-0000FB7C0000}"/>
    <cellStyle name="Check Cell 2 11 2 11" xfId="32012" xr:uid="{00000000-0005-0000-0000-0000FC7C0000}"/>
    <cellStyle name="Check Cell 2 11 2 12" xfId="32013" xr:uid="{00000000-0005-0000-0000-0000FD7C0000}"/>
    <cellStyle name="Check Cell 2 11 2 13" xfId="32014" xr:uid="{00000000-0005-0000-0000-0000FE7C0000}"/>
    <cellStyle name="Check Cell 2 11 2 2" xfId="32015" xr:uid="{00000000-0005-0000-0000-0000FF7C0000}"/>
    <cellStyle name="Check Cell 2 11 2 3" xfId="32016" xr:uid="{00000000-0005-0000-0000-0000007D0000}"/>
    <cellStyle name="Check Cell 2 11 2 4" xfId="32017" xr:uid="{00000000-0005-0000-0000-0000017D0000}"/>
    <cellStyle name="Check Cell 2 11 2 5" xfId="32018" xr:uid="{00000000-0005-0000-0000-0000027D0000}"/>
    <cellStyle name="Check Cell 2 11 2 6" xfId="32019" xr:uid="{00000000-0005-0000-0000-0000037D0000}"/>
    <cellStyle name="Check Cell 2 11 2 7" xfId="32020" xr:uid="{00000000-0005-0000-0000-0000047D0000}"/>
    <cellStyle name="Check Cell 2 11 2 8" xfId="32021" xr:uid="{00000000-0005-0000-0000-0000057D0000}"/>
    <cellStyle name="Check Cell 2 11 2 9" xfId="32022" xr:uid="{00000000-0005-0000-0000-0000067D0000}"/>
    <cellStyle name="Check Cell 2 11 3" xfId="32023" xr:uid="{00000000-0005-0000-0000-0000077D0000}"/>
    <cellStyle name="Check Cell 2 11 4" xfId="32024" xr:uid="{00000000-0005-0000-0000-0000087D0000}"/>
    <cellStyle name="Check Cell 2 11 5" xfId="32025" xr:uid="{00000000-0005-0000-0000-0000097D0000}"/>
    <cellStyle name="Check Cell 2 11 6" xfId="32026" xr:uid="{00000000-0005-0000-0000-00000A7D0000}"/>
    <cellStyle name="Check Cell 2 11 7" xfId="32027" xr:uid="{00000000-0005-0000-0000-00000B7D0000}"/>
    <cellStyle name="Check Cell 2 11 8" xfId="32028" xr:uid="{00000000-0005-0000-0000-00000C7D0000}"/>
    <cellStyle name="Check Cell 2 11 9" xfId="32029" xr:uid="{00000000-0005-0000-0000-00000D7D0000}"/>
    <cellStyle name="Check Cell 2 12" xfId="32030" xr:uid="{00000000-0005-0000-0000-00000E7D0000}"/>
    <cellStyle name="Check Cell 2 12 10" xfId="32031" xr:uid="{00000000-0005-0000-0000-00000F7D0000}"/>
    <cellStyle name="Check Cell 2 12 11" xfId="32032" xr:uid="{00000000-0005-0000-0000-0000107D0000}"/>
    <cellStyle name="Check Cell 2 12 12" xfId="32033" xr:uid="{00000000-0005-0000-0000-0000117D0000}"/>
    <cellStyle name="Check Cell 2 12 13" xfId="32034" xr:uid="{00000000-0005-0000-0000-0000127D0000}"/>
    <cellStyle name="Check Cell 2 12 14" xfId="32035" xr:uid="{00000000-0005-0000-0000-0000137D0000}"/>
    <cellStyle name="Check Cell 2 12 15" xfId="32036" xr:uid="{00000000-0005-0000-0000-0000147D0000}"/>
    <cellStyle name="Check Cell 2 12 16" xfId="32037" xr:uid="{00000000-0005-0000-0000-0000157D0000}"/>
    <cellStyle name="Check Cell 2 12 17" xfId="32038" xr:uid="{00000000-0005-0000-0000-0000167D0000}"/>
    <cellStyle name="Check Cell 2 12 18" xfId="32039" xr:uid="{00000000-0005-0000-0000-0000177D0000}"/>
    <cellStyle name="Check Cell 2 12 2" xfId="32040" xr:uid="{00000000-0005-0000-0000-0000187D0000}"/>
    <cellStyle name="Check Cell 2 12 2 10" xfId="32041" xr:uid="{00000000-0005-0000-0000-0000197D0000}"/>
    <cellStyle name="Check Cell 2 12 2 11" xfId="32042" xr:uid="{00000000-0005-0000-0000-00001A7D0000}"/>
    <cellStyle name="Check Cell 2 12 2 12" xfId="32043" xr:uid="{00000000-0005-0000-0000-00001B7D0000}"/>
    <cellStyle name="Check Cell 2 12 2 13" xfId="32044" xr:uid="{00000000-0005-0000-0000-00001C7D0000}"/>
    <cellStyle name="Check Cell 2 12 2 2" xfId="32045" xr:uid="{00000000-0005-0000-0000-00001D7D0000}"/>
    <cellStyle name="Check Cell 2 12 2 3" xfId="32046" xr:uid="{00000000-0005-0000-0000-00001E7D0000}"/>
    <cellStyle name="Check Cell 2 12 2 4" xfId="32047" xr:uid="{00000000-0005-0000-0000-00001F7D0000}"/>
    <cellStyle name="Check Cell 2 12 2 5" xfId="32048" xr:uid="{00000000-0005-0000-0000-0000207D0000}"/>
    <cellStyle name="Check Cell 2 12 2 6" xfId="32049" xr:uid="{00000000-0005-0000-0000-0000217D0000}"/>
    <cellStyle name="Check Cell 2 12 2 7" xfId="32050" xr:uid="{00000000-0005-0000-0000-0000227D0000}"/>
    <cellStyle name="Check Cell 2 12 2 8" xfId="32051" xr:uid="{00000000-0005-0000-0000-0000237D0000}"/>
    <cellStyle name="Check Cell 2 12 2 9" xfId="32052" xr:uid="{00000000-0005-0000-0000-0000247D0000}"/>
    <cellStyle name="Check Cell 2 12 3" xfId="32053" xr:uid="{00000000-0005-0000-0000-0000257D0000}"/>
    <cellStyle name="Check Cell 2 12 4" xfId="32054" xr:uid="{00000000-0005-0000-0000-0000267D0000}"/>
    <cellStyle name="Check Cell 2 12 5" xfId="32055" xr:uid="{00000000-0005-0000-0000-0000277D0000}"/>
    <cellStyle name="Check Cell 2 12 6" xfId="32056" xr:uid="{00000000-0005-0000-0000-0000287D0000}"/>
    <cellStyle name="Check Cell 2 12 7" xfId="32057" xr:uid="{00000000-0005-0000-0000-0000297D0000}"/>
    <cellStyle name="Check Cell 2 12 8" xfId="32058" xr:uid="{00000000-0005-0000-0000-00002A7D0000}"/>
    <cellStyle name="Check Cell 2 12 9" xfId="32059" xr:uid="{00000000-0005-0000-0000-00002B7D0000}"/>
    <cellStyle name="Check Cell 2 13" xfId="32060" xr:uid="{00000000-0005-0000-0000-00002C7D0000}"/>
    <cellStyle name="Check Cell 2 13 10" xfId="32061" xr:uid="{00000000-0005-0000-0000-00002D7D0000}"/>
    <cellStyle name="Check Cell 2 13 11" xfId="32062" xr:uid="{00000000-0005-0000-0000-00002E7D0000}"/>
    <cellStyle name="Check Cell 2 13 12" xfId="32063" xr:uid="{00000000-0005-0000-0000-00002F7D0000}"/>
    <cellStyle name="Check Cell 2 13 13" xfId="32064" xr:uid="{00000000-0005-0000-0000-0000307D0000}"/>
    <cellStyle name="Check Cell 2 13 14" xfId="32065" xr:uid="{00000000-0005-0000-0000-0000317D0000}"/>
    <cellStyle name="Check Cell 2 13 15" xfId="32066" xr:uid="{00000000-0005-0000-0000-0000327D0000}"/>
    <cellStyle name="Check Cell 2 13 16" xfId="32067" xr:uid="{00000000-0005-0000-0000-0000337D0000}"/>
    <cellStyle name="Check Cell 2 13 17" xfId="32068" xr:uid="{00000000-0005-0000-0000-0000347D0000}"/>
    <cellStyle name="Check Cell 2 13 18" xfId="32069" xr:uid="{00000000-0005-0000-0000-0000357D0000}"/>
    <cellStyle name="Check Cell 2 13 2" xfId="32070" xr:uid="{00000000-0005-0000-0000-0000367D0000}"/>
    <cellStyle name="Check Cell 2 13 2 10" xfId="32071" xr:uid="{00000000-0005-0000-0000-0000377D0000}"/>
    <cellStyle name="Check Cell 2 13 2 11" xfId="32072" xr:uid="{00000000-0005-0000-0000-0000387D0000}"/>
    <cellStyle name="Check Cell 2 13 2 12" xfId="32073" xr:uid="{00000000-0005-0000-0000-0000397D0000}"/>
    <cellStyle name="Check Cell 2 13 2 13" xfId="32074" xr:uid="{00000000-0005-0000-0000-00003A7D0000}"/>
    <cellStyle name="Check Cell 2 13 2 2" xfId="32075" xr:uid="{00000000-0005-0000-0000-00003B7D0000}"/>
    <cellStyle name="Check Cell 2 13 2 3" xfId="32076" xr:uid="{00000000-0005-0000-0000-00003C7D0000}"/>
    <cellStyle name="Check Cell 2 13 2 4" xfId="32077" xr:uid="{00000000-0005-0000-0000-00003D7D0000}"/>
    <cellStyle name="Check Cell 2 13 2 5" xfId="32078" xr:uid="{00000000-0005-0000-0000-00003E7D0000}"/>
    <cellStyle name="Check Cell 2 13 2 6" xfId="32079" xr:uid="{00000000-0005-0000-0000-00003F7D0000}"/>
    <cellStyle name="Check Cell 2 13 2 7" xfId="32080" xr:uid="{00000000-0005-0000-0000-0000407D0000}"/>
    <cellStyle name="Check Cell 2 13 2 8" xfId="32081" xr:uid="{00000000-0005-0000-0000-0000417D0000}"/>
    <cellStyle name="Check Cell 2 13 2 9" xfId="32082" xr:uid="{00000000-0005-0000-0000-0000427D0000}"/>
    <cellStyle name="Check Cell 2 13 3" xfId="32083" xr:uid="{00000000-0005-0000-0000-0000437D0000}"/>
    <cellStyle name="Check Cell 2 13 4" xfId="32084" xr:uid="{00000000-0005-0000-0000-0000447D0000}"/>
    <cellStyle name="Check Cell 2 13 5" xfId="32085" xr:uid="{00000000-0005-0000-0000-0000457D0000}"/>
    <cellStyle name="Check Cell 2 13 6" xfId="32086" xr:uid="{00000000-0005-0000-0000-0000467D0000}"/>
    <cellStyle name="Check Cell 2 13 7" xfId="32087" xr:uid="{00000000-0005-0000-0000-0000477D0000}"/>
    <cellStyle name="Check Cell 2 13 8" xfId="32088" xr:uid="{00000000-0005-0000-0000-0000487D0000}"/>
    <cellStyle name="Check Cell 2 13 9" xfId="32089" xr:uid="{00000000-0005-0000-0000-0000497D0000}"/>
    <cellStyle name="Check Cell 2 14" xfId="32090" xr:uid="{00000000-0005-0000-0000-00004A7D0000}"/>
    <cellStyle name="Check Cell 2 14 10" xfId="32091" xr:uid="{00000000-0005-0000-0000-00004B7D0000}"/>
    <cellStyle name="Check Cell 2 14 11" xfId="32092" xr:uid="{00000000-0005-0000-0000-00004C7D0000}"/>
    <cellStyle name="Check Cell 2 14 12" xfId="32093" xr:uid="{00000000-0005-0000-0000-00004D7D0000}"/>
    <cellStyle name="Check Cell 2 14 13" xfId="32094" xr:uid="{00000000-0005-0000-0000-00004E7D0000}"/>
    <cellStyle name="Check Cell 2 14 14" xfId="32095" xr:uid="{00000000-0005-0000-0000-00004F7D0000}"/>
    <cellStyle name="Check Cell 2 14 15" xfId="32096" xr:uid="{00000000-0005-0000-0000-0000507D0000}"/>
    <cellStyle name="Check Cell 2 14 16" xfId="32097" xr:uid="{00000000-0005-0000-0000-0000517D0000}"/>
    <cellStyle name="Check Cell 2 14 17" xfId="32098" xr:uid="{00000000-0005-0000-0000-0000527D0000}"/>
    <cellStyle name="Check Cell 2 14 18" xfId="32099" xr:uid="{00000000-0005-0000-0000-0000537D0000}"/>
    <cellStyle name="Check Cell 2 14 2" xfId="32100" xr:uid="{00000000-0005-0000-0000-0000547D0000}"/>
    <cellStyle name="Check Cell 2 14 2 10" xfId="32101" xr:uid="{00000000-0005-0000-0000-0000557D0000}"/>
    <cellStyle name="Check Cell 2 14 2 11" xfId="32102" xr:uid="{00000000-0005-0000-0000-0000567D0000}"/>
    <cellStyle name="Check Cell 2 14 2 12" xfId="32103" xr:uid="{00000000-0005-0000-0000-0000577D0000}"/>
    <cellStyle name="Check Cell 2 14 2 13" xfId="32104" xr:uid="{00000000-0005-0000-0000-0000587D0000}"/>
    <cellStyle name="Check Cell 2 14 2 2" xfId="32105" xr:uid="{00000000-0005-0000-0000-0000597D0000}"/>
    <cellStyle name="Check Cell 2 14 2 3" xfId="32106" xr:uid="{00000000-0005-0000-0000-00005A7D0000}"/>
    <cellStyle name="Check Cell 2 14 2 4" xfId="32107" xr:uid="{00000000-0005-0000-0000-00005B7D0000}"/>
    <cellStyle name="Check Cell 2 14 2 5" xfId="32108" xr:uid="{00000000-0005-0000-0000-00005C7D0000}"/>
    <cellStyle name="Check Cell 2 14 2 6" xfId="32109" xr:uid="{00000000-0005-0000-0000-00005D7D0000}"/>
    <cellStyle name="Check Cell 2 14 2 7" xfId="32110" xr:uid="{00000000-0005-0000-0000-00005E7D0000}"/>
    <cellStyle name="Check Cell 2 14 2 8" xfId="32111" xr:uid="{00000000-0005-0000-0000-00005F7D0000}"/>
    <cellStyle name="Check Cell 2 14 2 9" xfId="32112" xr:uid="{00000000-0005-0000-0000-0000607D0000}"/>
    <cellStyle name="Check Cell 2 14 3" xfId="32113" xr:uid="{00000000-0005-0000-0000-0000617D0000}"/>
    <cellStyle name="Check Cell 2 14 4" xfId="32114" xr:uid="{00000000-0005-0000-0000-0000627D0000}"/>
    <cellStyle name="Check Cell 2 14 5" xfId="32115" xr:uid="{00000000-0005-0000-0000-0000637D0000}"/>
    <cellStyle name="Check Cell 2 14 6" xfId="32116" xr:uid="{00000000-0005-0000-0000-0000647D0000}"/>
    <cellStyle name="Check Cell 2 14 7" xfId="32117" xr:uid="{00000000-0005-0000-0000-0000657D0000}"/>
    <cellStyle name="Check Cell 2 14 8" xfId="32118" xr:uid="{00000000-0005-0000-0000-0000667D0000}"/>
    <cellStyle name="Check Cell 2 14 9" xfId="32119" xr:uid="{00000000-0005-0000-0000-0000677D0000}"/>
    <cellStyle name="Check Cell 2 15" xfId="32120" xr:uid="{00000000-0005-0000-0000-0000687D0000}"/>
    <cellStyle name="Check Cell 2 15 10" xfId="32121" xr:uid="{00000000-0005-0000-0000-0000697D0000}"/>
    <cellStyle name="Check Cell 2 15 11" xfId="32122" xr:uid="{00000000-0005-0000-0000-00006A7D0000}"/>
    <cellStyle name="Check Cell 2 15 12" xfId="32123" xr:uid="{00000000-0005-0000-0000-00006B7D0000}"/>
    <cellStyle name="Check Cell 2 15 13" xfId="32124" xr:uid="{00000000-0005-0000-0000-00006C7D0000}"/>
    <cellStyle name="Check Cell 2 15 14" xfId="32125" xr:uid="{00000000-0005-0000-0000-00006D7D0000}"/>
    <cellStyle name="Check Cell 2 15 15" xfId="32126" xr:uid="{00000000-0005-0000-0000-00006E7D0000}"/>
    <cellStyle name="Check Cell 2 15 16" xfId="32127" xr:uid="{00000000-0005-0000-0000-00006F7D0000}"/>
    <cellStyle name="Check Cell 2 15 17" xfId="32128" xr:uid="{00000000-0005-0000-0000-0000707D0000}"/>
    <cellStyle name="Check Cell 2 15 18" xfId="32129" xr:uid="{00000000-0005-0000-0000-0000717D0000}"/>
    <cellStyle name="Check Cell 2 15 2" xfId="32130" xr:uid="{00000000-0005-0000-0000-0000727D0000}"/>
    <cellStyle name="Check Cell 2 15 2 10" xfId="32131" xr:uid="{00000000-0005-0000-0000-0000737D0000}"/>
    <cellStyle name="Check Cell 2 15 2 11" xfId="32132" xr:uid="{00000000-0005-0000-0000-0000747D0000}"/>
    <cellStyle name="Check Cell 2 15 2 12" xfId="32133" xr:uid="{00000000-0005-0000-0000-0000757D0000}"/>
    <cellStyle name="Check Cell 2 15 2 13" xfId="32134" xr:uid="{00000000-0005-0000-0000-0000767D0000}"/>
    <cellStyle name="Check Cell 2 15 2 2" xfId="32135" xr:uid="{00000000-0005-0000-0000-0000777D0000}"/>
    <cellStyle name="Check Cell 2 15 2 3" xfId="32136" xr:uid="{00000000-0005-0000-0000-0000787D0000}"/>
    <cellStyle name="Check Cell 2 15 2 4" xfId="32137" xr:uid="{00000000-0005-0000-0000-0000797D0000}"/>
    <cellStyle name="Check Cell 2 15 2 5" xfId="32138" xr:uid="{00000000-0005-0000-0000-00007A7D0000}"/>
    <cellStyle name="Check Cell 2 15 2 6" xfId="32139" xr:uid="{00000000-0005-0000-0000-00007B7D0000}"/>
    <cellStyle name="Check Cell 2 15 2 7" xfId="32140" xr:uid="{00000000-0005-0000-0000-00007C7D0000}"/>
    <cellStyle name="Check Cell 2 15 2 8" xfId="32141" xr:uid="{00000000-0005-0000-0000-00007D7D0000}"/>
    <cellStyle name="Check Cell 2 15 2 9" xfId="32142" xr:uid="{00000000-0005-0000-0000-00007E7D0000}"/>
    <cellStyle name="Check Cell 2 15 3" xfId="32143" xr:uid="{00000000-0005-0000-0000-00007F7D0000}"/>
    <cellStyle name="Check Cell 2 15 4" xfId="32144" xr:uid="{00000000-0005-0000-0000-0000807D0000}"/>
    <cellStyle name="Check Cell 2 15 5" xfId="32145" xr:uid="{00000000-0005-0000-0000-0000817D0000}"/>
    <cellStyle name="Check Cell 2 15 6" xfId="32146" xr:uid="{00000000-0005-0000-0000-0000827D0000}"/>
    <cellStyle name="Check Cell 2 15 7" xfId="32147" xr:uid="{00000000-0005-0000-0000-0000837D0000}"/>
    <cellStyle name="Check Cell 2 15 8" xfId="32148" xr:uid="{00000000-0005-0000-0000-0000847D0000}"/>
    <cellStyle name="Check Cell 2 15 9" xfId="32149" xr:uid="{00000000-0005-0000-0000-0000857D0000}"/>
    <cellStyle name="Check Cell 2 16" xfId="32150" xr:uid="{00000000-0005-0000-0000-0000867D0000}"/>
    <cellStyle name="Check Cell 2 16 10" xfId="32151" xr:uid="{00000000-0005-0000-0000-0000877D0000}"/>
    <cellStyle name="Check Cell 2 16 11" xfId="32152" xr:uid="{00000000-0005-0000-0000-0000887D0000}"/>
    <cellStyle name="Check Cell 2 16 12" xfId="32153" xr:uid="{00000000-0005-0000-0000-0000897D0000}"/>
    <cellStyle name="Check Cell 2 16 13" xfId="32154" xr:uid="{00000000-0005-0000-0000-00008A7D0000}"/>
    <cellStyle name="Check Cell 2 16 2" xfId="32155" xr:uid="{00000000-0005-0000-0000-00008B7D0000}"/>
    <cellStyle name="Check Cell 2 16 3" xfId="32156" xr:uid="{00000000-0005-0000-0000-00008C7D0000}"/>
    <cellStyle name="Check Cell 2 16 4" xfId="32157" xr:uid="{00000000-0005-0000-0000-00008D7D0000}"/>
    <cellStyle name="Check Cell 2 16 5" xfId="32158" xr:uid="{00000000-0005-0000-0000-00008E7D0000}"/>
    <cellStyle name="Check Cell 2 16 6" xfId="32159" xr:uid="{00000000-0005-0000-0000-00008F7D0000}"/>
    <cellStyle name="Check Cell 2 16 7" xfId="32160" xr:uid="{00000000-0005-0000-0000-0000907D0000}"/>
    <cellStyle name="Check Cell 2 16 8" xfId="32161" xr:uid="{00000000-0005-0000-0000-0000917D0000}"/>
    <cellStyle name="Check Cell 2 16 9" xfId="32162" xr:uid="{00000000-0005-0000-0000-0000927D0000}"/>
    <cellStyle name="Check Cell 2 17" xfId="32163" xr:uid="{00000000-0005-0000-0000-0000937D0000}"/>
    <cellStyle name="Check Cell 2 18" xfId="32164" xr:uid="{00000000-0005-0000-0000-0000947D0000}"/>
    <cellStyle name="Check Cell 2 19" xfId="32165" xr:uid="{00000000-0005-0000-0000-0000957D0000}"/>
    <cellStyle name="Check Cell 2 2" xfId="32166" xr:uid="{00000000-0005-0000-0000-0000967D0000}"/>
    <cellStyle name="Check Cell 2 2 10" xfId="32167" xr:uid="{00000000-0005-0000-0000-0000977D0000}"/>
    <cellStyle name="Check Cell 2 2 11" xfId="32168" xr:uid="{00000000-0005-0000-0000-0000987D0000}"/>
    <cellStyle name="Check Cell 2 2 12" xfId="32169" xr:uid="{00000000-0005-0000-0000-0000997D0000}"/>
    <cellStyle name="Check Cell 2 2 13" xfId="32170" xr:uid="{00000000-0005-0000-0000-00009A7D0000}"/>
    <cellStyle name="Check Cell 2 2 14" xfId="32171" xr:uid="{00000000-0005-0000-0000-00009B7D0000}"/>
    <cellStyle name="Check Cell 2 2 15" xfId="32172" xr:uid="{00000000-0005-0000-0000-00009C7D0000}"/>
    <cellStyle name="Check Cell 2 2 16" xfId="32173" xr:uid="{00000000-0005-0000-0000-00009D7D0000}"/>
    <cellStyle name="Check Cell 2 2 17" xfId="32174" xr:uid="{00000000-0005-0000-0000-00009E7D0000}"/>
    <cellStyle name="Check Cell 2 2 18" xfId="32175" xr:uid="{00000000-0005-0000-0000-00009F7D0000}"/>
    <cellStyle name="Check Cell 2 2 19" xfId="32176" xr:uid="{00000000-0005-0000-0000-0000A07D0000}"/>
    <cellStyle name="Check Cell 2 2 2" xfId="32177" xr:uid="{00000000-0005-0000-0000-0000A17D0000}"/>
    <cellStyle name="Check Cell 2 2 2 10" xfId="32178" xr:uid="{00000000-0005-0000-0000-0000A27D0000}"/>
    <cellStyle name="Check Cell 2 2 2 11" xfId="32179" xr:uid="{00000000-0005-0000-0000-0000A37D0000}"/>
    <cellStyle name="Check Cell 2 2 2 12" xfId="32180" xr:uid="{00000000-0005-0000-0000-0000A47D0000}"/>
    <cellStyle name="Check Cell 2 2 2 13" xfId="32181" xr:uid="{00000000-0005-0000-0000-0000A57D0000}"/>
    <cellStyle name="Check Cell 2 2 2 2" xfId="32182" xr:uid="{00000000-0005-0000-0000-0000A67D0000}"/>
    <cellStyle name="Check Cell 2 2 2 3" xfId="32183" xr:uid="{00000000-0005-0000-0000-0000A77D0000}"/>
    <cellStyle name="Check Cell 2 2 2 4" xfId="32184" xr:uid="{00000000-0005-0000-0000-0000A87D0000}"/>
    <cellStyle name="Check Cell 2 2 2 5" xfId="32185" xr:uid="{00000000-0005-0000-0000-0000A97D0000}"/>
    <cellStyle name="Check Cell 2 2 2 6" xfId="32186" xr:uid="{00000000-0005-0000-0000-0000AA7D0000}"/>
    <cellStyle name="Check Cell 2 2 2 7" xfId="32187" xr:uid="{00000000-0005-0000-0000-0000AB7D0000}"/>
    <cellStyle name="Check Cell 2 2 2 8" xfId="32188" xr:uid="{00000000-0005-0000-0000-0000AC7D0000}"/>
    <cellStyle name="Check Cell 2 2 2 9" xfId="32189" xr:uid="{00000000-0005-0000-0000-0000AD7D0000}"/>
    <cellStyle name="Check Cell 2 2 3" xfId="32190" xr:uid="{00000000-0005-0000-0000-0000AE7D0000}"/>
    <cellStyle name="Check Cell 2 2 4" xfId="32191" xr:uid="{00000000-0005-0000-0000-0000AF7D0000}"/>
    <cellStyle name="Check Cell 2 2 5" xfId="32192" xr:uid="{00000000-0005-0000-0000-0000B07D0000}"/>
    <cellStyle name="Check Cell 2 2 6" xfId="32193" xr:uid="{00000000-0005-0000-0000-0000B17D0000}"/>
    <cellStyle name="Check Cell 2 2 7" xfId="32194" xr:uid="{00000000-0005-0000-0000-0000B27D0000}"/>
    <cellStyle name="Check Cell 2 2 8" xfId="32195" xr:uid="{00000000-0005-0000-0000-0000B37D0000}"/>
    <cellStyle name="Check Cell 2 2 9" xfId="32196" xr:uid="{00000000-0005-0000-0000-0000B47D0000}"/>
    <cellStyle name="Check Cell 2 20" xfId="32197" xr:uid="{00000000-0005-0000-0000-0000B57D0000}"/>
    <cellStyle name="Check Cell 2 21" xfId="32198" xr:uid="{00000000-0005-0000-0000-0000B67D0000}"/>
    <cellStyle name="Check Cell 2 22" xfId="32199" xr:uid="{00000000-0005-0000-0000-0000B77D0000}"/>
    <cellStyle name="Check Cell 2 23" xfId="32200" xr:uid="{00000000-0005-0000-0000-0000B87D0000}"/>
    <cellStyle name="Check Cell 2 24" xfId="32201" xr:uid="{00000000-0005-0000-0000-0000B97D0000}"/>
    <cellStyle name="Check Cell 2 25" xfId="32202" xr:uid="{00000000-0005-0000-0000-0000BA7D0000}"/>
    <cellStyle name="Check Cell 2 26" xfId="32203" xr:uid="{00000000-0005-0000-0000-0000BB7D0000}"/>
    <cellStyle name="Check Cell 2 27" xfId="32204" xr:uid="{00000000-0005-0000-0000-0000BC7D0000}"/>
    <cellStyle name="Check Cell 2 28" xfId="32205" xr:uid="{00000000-0005-0000-0000-0000BD7D0000}"/>
    <cellStyle name="Check Cell 2 29" xfId="32206" xr:uid="{00000000-0005-0000-0000-0000BE7D0000}"/>
    <cellStyle name="Check Cell 2 3" xfId="32207" xr:uid="{00000000-0005-0000-0000-0000BF7D0000}"/>
    <cellStyle name="Check Cell 2 3 10" xfId="32208" xr:uid="{00000000-0005-0000-0000-0000C07D0000}"/>
    <cellStyle name="Check Cell 2 3 11" xfId="32209" xr:uid="{00000000-0005-0000-0000-0000C17D0000}"/>
    <cellStyle name="Check Cell 2 3 12" xfId="32210" xr:uid="{00000000-0005-0000-0000-0000C27D0000}"/>
    <cellStyle name="Check Cell 2 3 13" xfId="32211" xr:uid="{00000000-0005-0000-0000-0000C37D0000}"/>
    <cellStyle name="Check Cell 2 3 14" xfId="32212" xr:uid="{00000000-0005-0000-0000-0000C47D0000}"/>
    <cellStyle name="Check Cell 2 3 15" xfId="32213" xr:uid="{00000000-0005-0000-0000-0000C57D0000}"/>
    <cellStyle name="Check Cell 2 3 16" xfId="32214" xr:uid="{00000000-0005-0000-0000-0000C67D0000}"/>
    <cellStyle name="Check Cell 2 3 17" xfId="32215" xr:uid="{00000000-0005-0000-0000-0000C77D0000}"/>
    <cellStyle name="Check Cell 2 3 18" xfId="32216" xr:uid="{00000000-0005-0000-0000-0000C87D0000}"/>
    <cellStyle name="Check Cell 2 3 19" xfId="32217" xr:uid="{00000000-0005-0000-0000-0000C97D0000}"/>
    <cellStyle name="Check Cell 2 3 2" xfId="32218" xr:uid="{00000000-0005-0000-0000-0000CA7D0000}"/>
    <cellStyle name="Check Cell 2 3 2 10" xfId="32219" xr:uid="{00000000-0005-0000-0000-0000CB7D0000}"/>
    <cellStyle name="Check Cell 2 3 2 11" xfId="32220" xr:uid="{00000000-0005-0000-0000-0000CC7D0000}"/>
    <cellStyle name="Check Cell 2 3 2 12" xfId="32221" xr:uid="{00000000-0005-0000-0000-0000CD7D0000}"/>
    <cellStyle name="Check Cell 2 3 2 13" xfId="32222" xr:uid="{00000000-0005-0000-0000-0000CE7D0000}"/>
    <cellStyle name="Check Cell 2 3 2 2" xfId="32223" xr:uid="{00000000-0005-0000-0000-0000CF7D0000}"/>
    <cellStyle name="Check Cell 2 3 2 3" xfId="32224" xr:uid="{00000000-0005-0000-0000-0000D07D0000}"/>
    <cellStyle name="Check Cell 2 3 2 4" xfId="32225" xr:uid="{00000000-0005-0000-0000-0000D17D0000}"/>
    <cellStyle name="Check Cell 2 3 2 5" xfId="32226" xr:uid="{00000000-0005-0000-0000-0000D27D0000}"/>
    <cellStyle name="Check Cell 2 3 2 6" xfId="32227" xr:uid="{00000000-0005-0000-0000-0000D37D0000}"/>
    <cellStyle name="Check Cell 2 3 2 7" xfId="32228" xr:uid="{00000000-0005-0000-0000-0000D47D0000}"/>
    <cellStyle name="Check Cell 2 3 2 8" xfId="32229" xr:uid="{00000000-0005-0000-0000-0000D57D0000}"/>
    <cellStyle name="Check Cell 2 3 2 9" xfId="32230" xr:uid="{00000000-0005-0000-0000-0000D67D0000}"/>
    <cellStyle name="Check Cell 2 3 3" xfId="32231" xr:uid="{00000000-0005-0000-0000-0000D77D0000}"/>
    <cellStyle name="Check Cell 2 3 4" xfId="32232" xr:uid="{00000000-0005-0000-0000-0000D87D0000}"/>
    <cellStyle name="Check Cell 2 3 5" xfId="32233" xr:uid="{00000000-0005-0000-0000-0000D97D0000}"/>
    <cellStyle name="Check Cell 2 3 6" xfId="32234" xr:uid="{00000000-0005-0000-0000-0000DA7D0000}"/>
    <cellStyle name="Check Cell 2 3 7" xfId="32235" xr:uid="{00000000-0005-0000-0000-0000DB7D0000}"/>
    <cellStyle name="Check Cell 2 3 8" xfId="32236" xr:uid="{00000000-0005-0000-0000-0000DC7D0000}"/>
    <cellStyle name="Check Cell 2 3 9" xfId="32237" xr:uid="{00000000-0005-0000-0000-0000DD7D0000}"/>
    <cellStyle name="Check Cell 2 30" xfId="32238" xr:uid="{00000000-0005-0000-0000-0000DE7D0000}"/>
    <cellStyle name="Check Cell 2 31" xfId="32239" xr:uid="{00000000-0005-0000-0000-0000DF7D0000}"/>
    <cellStyle name="Check Cell 2 32" xfId="32240" xr:uid="{00000000-0005-0000-0000-0000E07D0000}"/>
    <cellStyle name="Check Cell 2 4" xfId="32241" xr:uid="{00000000-0005-0000-0000-0000E17D0000}"/>
    <cellStyle name="Check Cell 2 4 10" xfId="32242" xr:uid="{00000000-0005-0000-0000-0000E27D0000}"/>
    <cellStyle name="Check Cell 2 4 11" xfId="32243" xr:uid="{00000000-0005-0000-0000-0000E37D0000}"/>
    <cellStyle name="Check Cell 2 4 12" xfId="32244" xr:uid="{00000000-0005-0000-0000-0000E47D0000}"/>
    <cellStyle name="Check Cell 2 4 13" xfId="32245" xr:uid="{00000000-0005-0000-0000-0000E57D0000}"/>
    <cellStyle name="Check Cell 2 4 14" xfId="32246" xr:uid="{00000000-0005-0000-0000-0000E67D0000}"/>
    <cellStyle name="Check Cell 2 4 15" xfId="32247" xr:uid="{00000000-0005-0000-0000-0000E77D0000}"/>
    <cellStyle name="Check Cell 2 4 16" xfId="32248" xr:uid="{00000000-0005-0000-0000-0000E87D0000}"/>
    <cellStyle name="Check Cell 2 4 17" xfId="32249" xr:uid="{00000000-0005-0000-0000-0000E97D0000}"/>
    <cellStyle name="Check Cell 2 4 18" xfId="32250" xr:uid="{00000000-0005-0000-0000-0000EA7D0000}"/>
    <cellStyle name="Check Cell 2 4 19" xfId="32251" xr:uid="{00000000-0005-0000-0000-0000EB7D0000}"/>
    <cellStyle name="Check Cell 2 4 2" xfId="32252" xr:uid="{00000000-0005-0000-0000-0000EC7D0000}"/>
    <cellStyle name="Check Cell 2 4 2 10" xfId="32253" xr:uid="{00000000-0005-0000-0000-0000ED7D0000}"/>
    <cellStyle name="Check Cell 2 4 2 11" xfId="32254" xr:uid="{00000000-0005-0000-0000-0000EE7D0000}"/>
    <cellStyle name="Check Cell 2 4 2 12" xfId="32255" xr:uid="{00000000-0005-0000-0000-0000EF7D0000}"/>
    <cellStyle name="Check Cell 2 4 2 13" xfId="32256" xr:uid="{00000000-0005-0000-0000-0000F07D0000}"/>
    <cellStyle name="Check Cell 2 4 2 14" xfId="32257" xr:uid="{00000000-0005-0000-0000-0000F17D0000}"/>
    <cellStyle name="Check Cell 2 4 2 2" xfId="32258" xr:uid="{00000000-0005-0000-0000-0000F27D0000}"/>
    <cellStyle name="Check Cell 2 4 2 2 10" xfId="32259" xr:uid="{00000000-0005-0000-0000-0000F37D0000}"/>
    <cellStyle name="Check Cell 2 4 2 2 11" xfId="32260" xr:uid="{00000000-0005-0000-0000-0000F47D0000}"/>
    <cellStyle name="Check Cell 2 4 2 2 12" xfId="32261" xr:uid="{00000000-0005-0000-0000-0000F57D0000}"/>
    <cellStyle name="Check Cell 2 4 2 2 2" xfId="32262" xr:uid="{00000000-0005-0000-0000-0000F67D0000}"/>
    <cellStyle name="Check Cell 2 4 2 2 3" xfId="32263" xr:uid="{00000000-0005-0000-0000-0000F77D0000}"/>
    <cellStyle name="Check Cell 2 4 2 2 4" xfId="32264" xr:uid="{00000000-0005-0000-0000-0000F87D0000}"/>
    <cellStyle name="Check Cell 2 4 2 2 5" xfId="32265" xr:uid="{00000000-0005-0000-0000-0000F97D0000}"/>
    <cellStyle name="Check Cell 2 4 2 2 6" xfId="32266" xr:uid="{00000000-0005-0000-0000-0000FA7D0000}"/>
    <cellStyle name="Check Cell 2 4 2 2 7" xfId="32267" xr:uid="{00000000-0005-0000-0000-0000FB7D0000}"/>
    <cellStyle name="Check Cell 2 4 2 2 8" xfId="32268" xr:uid="{00000000-0005-0000-0000-0000FC7D0000}"/>
    <cellStyle name="Check Cell 2 4 2 2 9" xfId="32269" xr:uid="{00000000-0005-0000-0000-0000FD7D0000}"/>
    <cellStyle name="Check Cell 2 4 2 3" xfId="32270" xr:uid="{00000000-0005-0000-0000-0000FE7D0000}"/>
    <cellStyle name="Check Cell 2 4 2 4" xfId="32271" xr:uid="{00000000-0005-0000-0000-0000FF7D0000}"/>
    <cellStyle name="Check Cell 2 4 2 5" xfId="32272" xr:uid="{00000000-0005-0000-0000-0000007E0000}"/>
    <cellStyle name="Check Cell 2 4 2 6" xfId="32273" xr:uid="{00000000-0005-0000-0000-0000017E0000}"/>
    <cellStyle name="Check Cell 2 4 2 7" xfId="32274" xr:uid="{00000000-0005-0000-0000-0000027E0000}"/>
    <cellStyle name="Check Cell 2 4 2 8" xfId="32275" xr:uid="{00000000-0005-0000-0000-0000037E0000}"/>
    <cellStyle name="Check Cell 2 4 2 9" xfId="32276" xr:uid="{00000000-0005-0000-0000-0000047E0000}"/>
    <cellStyle name="Check Cell 2 4 3" xfId="32277" xr:uid="{00000000-0005-0000-0000-0000057E0000}"/>
    <cellStyle name="Check Cell 2 4 4" xfId="32278" xr:uid="{00000000-0005-0000-0000-0000067E0000}"/>
    <cellStyle name="Check Cell 2 4 5" xfId="32279" xr:uid="{00000000-0005-0000-0000-0000077E0000}"/>
    <cellStyle name="Check Cell 2 4 6" xfId="32280" xr:uid="{00000000-0005-0000-0000-0000087E0000}"/>
    <cellStyle name="Check Cell 2 4 7" xfId="32281" xr:uid="{00000000-0005-0000-0000-0000097E0000}"/>
    <cellStyle name="Check Cell 2 4 8" xfId="32282" xr:uid="{00000000-0005-0000-0000-00000A7E0000}"/>
    <cellStyle name="Check Cell 2 4 9" xfId="32283" xr:uid="{00000000-0005-0000-0000-00000B7E0000}"/>
    <cellStyle name="Check Cell 2 5" xfId="32284" xr:uid="{00000000-0005-0000-0000-00000C7E0000}"/>
    <cellStyle name="Check Cell 2 5 10" xfId="32285" xr:uid="{00000000-0005-0000-0000-00000D7E0000}"/>
    <cellStyle name="Check Cell 2 5 11" xfId="32286" xr:uid="{00000000-0005-0000-0000-00000E7E0000}"/>
    <cellStyle name="Check Cell 2 5 12" xfId="32287" xr:uid="{00000000-0005-0000-0000-00000F7E0000}"/>
    <cellStyle name="Check Cell 2 5 13" xfId="32288" xr:uid="{00000000-0005-0000-0000-0000107E0000}"/>
    <cellStyle name="Check Cell 2 5 14" xfId="32289" xr:uid="{00000000-0005-0000-0000-0000117E0000}"/>
    <cellStyle name="Check Cell 2 5 15" xfId="32290" xr:uid="{00000000-0005-0000-0000-0000127E0000}"/>
    <cellStyle name="Check Cell 2 5 16" xfId="32291" xr:uid="{00000000-0005-0000-0000-0000137E0000}"/>
    <cellStyle name="Check Cell 2 5 17" xfId="32292" xr:uid="{00000000-0005-0000-0000-0000147E0000}"/>
    <cellStyle name="Check Cell 2 5 18" xfId="32293" xr:uid="{00000000-0005-0000-0000-0000157E0000}"/>
    <cellStyle name="Check Cell 2 5 2" xfId="32294" xr:uid="{00000000-0005-0000-0000-0000167E0000}"/>
    <cellStyle name="Check Cell 2 5 2 10" xfId="32295" xr:uid="{00000000-0005-0000-0000-0000177E0000}"/>
    <cellStyle name="Check Cell 2 5 2 11" xfId="32296" xr:uid="{00000000-0005-0000-0000-0000187E0000}"/>
    <cellStyle name="Check Cell 2 5 2 12" xfId="32297" xr:uid="{00000000-0005-0000-0000-0000197E0000}"/>
    <cellStyle name="Check Cell 2 5 2 13" xfId="32298" xr:uid="{00000000-0005-0000-0000-00001A7E0000}"/>
    <cellStyle name="Check Cell 2 5 2 2" xfId="32299" xr:uid="{00000000-0005-0000-0000-00001B7E0000}"/>
    <cellStyle name="Check Cell 2 5 2 3" xfId="32300" xr:uid="{00000000-0005-0000-0000-00001C7E0000}"/>
    <cellStyle name="Check Cell 2 5 2 4" xfId="32301" xr:uid="{00000000-0005-0000-0000-00001D7E0000}"/>
    <cellStyle name="Check Cell 2 5 2 5" xfId="32302" xr:uid="{00000000-0005-0000-0000-00001E7E0000}"/>
    <cellStyle name="Check Cell 2 5 2 6" xfId="32303" xr:uid="{00000000-0005-0000-0000-00001F7E0000}"/>
    <cellStyle name="Check Cell 2 5 2 7" xfId="32304" xr:uid="{00000000-0005-0000-0000-0000207E0000}"/>
    <cellStyle name="Check Cell 2 5 2 8" xfId="32305" xr:uid="{00000000-0005-0000-0000-0000217E0000}"/>
    <cellStyle name="Check Cell 2 5 2 9" xfId="32306" xr:uid="{00000000-0005-0000-0000-0000227E0000}"/>
    <cellStyle name="Check Cell 2 5 3" xfId="32307" xr:uid="{00000000-0005-0000-0000-0000237E0000}"/>
    <cellStyle name="Check Cell 2 5 4" xfId="32308" xr:uid="{00000000-0005-0000-0000-0000247E0000}"/>
    <cellStyle name="Check Cell 2 5 5" xfId="32309" xr:uid="{00000000-0005-0000-0000-0000257E0000}"/>
    <cellStyle name="Check Cell 2 5 6" xfId="32310" xr:uid="{00000000-0005-0000-0000-0000267E0000}"/>
    <cellStyle name="Check Cell 2 5 7" xfId="32311" xr:uid="{00000000-0005-0000-0000-0000277E0000}"/>
    <cellStyle name="Check Cell 2 5 8" xfId="32312" xr:uid="{00000000-0005-0000-0000-0000287E0000}"/>
    <cellStyle name="Check Cell 2 5 9" xfId="32313" xr:uid="{00000000-0005-0000-0000-0000297E0000}"/>
    <cellStyle name="Check Cell 2 6" xfId="32314" xr:uid="{00000000-0005-0000-0000-00002A7E0000}"/>
    <cellStyle name="Check Cell 2 6 10" xfId="32315" xr:uid="{00000000-0005-0000-0000-00002B7E0000}"/>
    <cellStyle name="Check Cell 2 6 11" xfId="32316" xr:uid="{00000000-0005-0000-0000-00002C7E0000}"/>
    <cellStyle name="Check Cell 2 6 12" xfId="32317" xr:uid="{00000000-0005-0000-0000-00002D7E0000}"/>
    <cellStyle name="Check Cell 2 6 13" xfId="32318" xr:uid="{00000000-0005-0000-0000-00002E7E0000}"/>
    <cellStyle name="Check Cell 2 6 14" xfId="32319" xr:uid="{00000000-0005-0000-0000-00002F7E0000}"/>
    <cellStyle name="Check Cell 2 6 15" xfId="32320" xr:uid="{00000000-0005-0000-0000-0000307E0000}"/>
    <cellStyle name="Check Cell 2 6 16" xfId="32321" xr:uid="{00000000-0005-0000-0000-0000317E0000}"/>
    <cellStyle name="Check Cell 2 6 17" xfId="32322" xr:uid="{00000000-0005-0000-0000-0000327E0000}"/>
    <cellStyle name="Check Cell 2 6 18" xfId="32323" xr:uid="{00000000-0005-0000-0000-0000337E0000}"/>
    <cellStyle name="Check Cell 2 6 2" xfId="32324" xr:uid="{00000000-0005-0000-0000-0000347E0000}"/>
    <cellStyle name="Check Cell 2 6 2 10" xfId="32325" xr:uid="{00000000-0005-0000-0000-0000357E0000}"/>
    <cellStyle name="Check Cell 2 6 2 11" xfId="32326" xr:uid="{00000000-0005-0000-0000-0000367E0000}"/>
    <cellStyle name="Check Cell 2 6 2 12" xfId="32327" xr:uid="{00000000-0005-0000-0000-0000377E0000}"/>
    <cellStyle name="Check Cell 2 6 2 13" xfId="32328" xr:uid="{00000000-0005-0000-0000-0000387E0000}"/>
    <cellStyle name="Check Cell 2 6 2 2" xfId="32329" xr:uid="{00000000-0005-0000-0000-0000397E0000}"/>
    <cellStyle name="Check Cell 2 6 2 3" xfId="32330" xr:uid="{00000000-0005-0000-0000-00003A7E0000}"/>
    <cellStyle name="Check Cell 2 6 2 4" xfId="32331" xr:uid="{00000000-0005-0000-0000-00003B7E0000}"/>
    <cellStyle name="Check Cell 2 6 2 5" xfId="32332" xr:uid="{00000000-0005-0000-0000-00003C7E0000}"/>
    <cellStyle name="Check Cell 2 6 2 6" xfId="32333" xr:uid="{00000000-0005-0000-0000-00003D7E0000}"/>
    <cellStyle name="Check Cell 2 6 2 7" xfId="32334" xr:uid="{00000000-0005-0000-0000-00003E7E0000}"/>
    <cellStyle name="Check Cell 2 6 2 8" xfId="32335" xr:uid="{00000000-0005-0000-0000-00003F7E0000}"/>
    <cellStyle name="Check Cell 2 6 2 9" xfId="32336" xr:uid="{00000000-0005-0000-0000-0000407E0000}"/>
    <cellStyle name="Check Cell 2 6 3" xfId="32337" xr:uid="{00000000-0005-0000-0000-0000417E0000}"/>
    <cellStyle name="Check Cell 2 6 4" xfId="32338" xr:uid="{00000000-0005-0000-0000-0000427E0000}"/>
    <cellStyle name="Check Cell 2 6 5" xfId="32339" xr:uid="{00000000-0005-0000-0000-0000437E0000}"/>
    <cellStyle name="Check Cell 2 6 6" xfId="32340" xr:uid="{00000000-0005-0000-0000-0000447E0000}"/>
    <cellStyle name="Check Cell 2 6 7" xfId="32341" xr:uid="{00000000-0005-0000-0000-0000457E0000}"/>
    <cellStyle name="Check Cell 2 6 8" xfId="32342" xr:uid="{00000000-0005-0000-0000-0000467E0000}"/>
    <cellStyle name="Check Cell 2 6 9" xfId="32343" xr:uid="{00000000-0005-0000-0000-0000477E0000}"/>
    <cellStyle name="Check Cell 2 7" xfId="32344" xr:uid="{00000000-0005-0000-0000-0000487E0000}"/>
    <cellStyle name="Check Cell 2 7 10" xfId="32345" xr:uid="{00000000-0005-0000-0000-0000497E0000}"/>
    <cellStyle name="Check Cell 2 7 11" xfId="32346" xr:uid="{00000000-0005-0000-0000-00004A7E0000}"/>
    <cellStyle name="Check Cell 2 7 12" xfId="32347" xr:uid="{00000000-0005-0000-0000-00004B7E0000}"/>
    <cellStyle name="Check Cell 2 7 13" xfId="32348" xr:uid="{00000000-0005-0000-0000-00004C7E0000}"/>
    <cellStyle name="Check Cell 2 7 14" xfId="32349" xr:uid="{00000000-0005-0000-0000-00004D7E0000}"/>
    <cellStyle name="Check Cell 2 7 15" xfId="32350" xr:uid="{00000000-0005-0000-0000-00004E7E0000}"/>
    <cellStyle name="Check Cell 2 7 16" xfId="32351" xr:uid="{00000000-0005-0000-0000-00004F7E0000}"/>
    <cellStyle name="Check Cell 2 7 17" xfId="32352" xr:uid="{00000000-0005-0000-0000-0000507E0000}"/>
    <cellStyle name="Check Cell 2 7 18" xfId="32353" xr:uid="{00000000-0005-0000-0000-0000517E0000}"/>
    <cellStyle name="Check Cell 2 7 2" xfId="32354" xr:uid="{00000000-0005-0000-0000-0000527E0000}"/>
    <cellStyle name="Check Cell 2 7 2 10" xfId="32355" xr:uid="{00000000-0005-0000-0000-0000537E0000}"/>
    <cellStyle name="Check Cell 2 7 2 11" xfId="32356" xr:uid="{00000000-0005-0000-0000-0000547E0000}"/>
    <cellStyle name="Check Cell 2 7 2 12" xfId="32357" xr:uid="{00000000-0005-0000-0000-0000557E0000}"/>
    <cellStyle name="Check Cell 2 7 2 13" xfId="32358" xr:uid="{00000000-0005-0000-0000-0000567E0000}"/>
    <cellStyle name="Check Cell 2 7 2 2" xfId="32359" xr:uid="{00000000-0005-0000-0000-0000577E0000}"/>
    <cellStyle name="Check Cell 2 7 2 3" xfId="32360" xr:uid="{00000000-0005-0000-0000-0000587E0000}"/>
    <cellStyle name="Check Cell 2 7 2 4" xfId="32361" xr:uid="{00000000-0005-0000-0000-0000597E0000}"/>
    <cellStyle name="Check Cell 2 7 2 5" xfId="32362" xr:uid="{00000000-0005-0000-0000-00005A7E0000}"/>
    <cellStyle name="Check Cell 2 7 2 6" xfId="32363" xr:uid="{00000000-0005-0000-0000-00005B7E0000}"/>
    <cellStyle name="Check Cell 2 7 2 7" xfId="32364" xr:uid="{00000000-0005-0000-0000-00005C7E0000}"/>
    <cellStyle name="Check Cell 2 7 2 8" xfId="32365" xr:uid="{00000000-0005-0000-0000-00005D7E0000}"/>
    <cellStyle name="Check Cell 2 7 2 9" xfId="32366" xr:uid="{00000000-0005-0000-0000-00005E7E0000}"/>
    <cellStyle name="Check Cell 2 7 3" xfId="32367" xr:uid="{00000000-0005-0000-0000-00005F7E0000}"/>
    <cellStyle name="Check Cell 2 7 4" xfId="32368" xr:uid="{00000000-0005-0000-0000-0000607E0000}"/>
    <cellStyle name="Check Cell 2 7 5" xfId="32369" xr:uid="{00000000-0005-0000-0000-0000617E0000}"/>
    <cellStyle name="Check Cell 2 7 6" xfId="32370" xr:uid="{00000000-0005-0000-0000-0000627E0000}"/>
    <cellStyle name="Check Cell 2 7 7" xfId="32371" xr:uid="{00000000-0005-0000-0000-0000637E0000}"/>
    <cellStyle name="Check Cell 2 7 8" xfId="32372" xr:uid="{00000000-0005-0000-0000-0000647E0000}"/>
    <cellStyle name="Check Cell 2 7 9" xfId="32373" xr:uid="{00000000-0005-0000-0000-0000657E0000}"/>
    <cellStyle name="Check Cell 2 8" xfId="32374" xr:uid="{00000000-0005-0000-0000-0000667E0000}"/>
    <cellStyle name="Check Cell 2 8 10" xfId="32375" xr:uid="{00000000-0005-0000-0000-0000677E0000}"/>
    <cellStyle name="Check Cell 2 8 11" xfId="32376" xr:uid="{00000000-0005-0000-0000-0000687E0000}"/>
    <cellStyle name="Check Cell 2 8 12" xfId="32377" xr:uid="{00000000-0005-0000-0000-0000697E0000}"/>
    <cellStyle name="Check Cell 2 8 13" xfId="32378" xr:uid="{00000000-0005-0000-0000-00006A7E0000}"/>
    <cellStyle name="Check Cell 2 8 14" xfId="32379" xr:uid="{00000000-0005-0000-0000-00006B7E0000}"/>
    <cellStyle name="Check Cell 2 8 15" xfId="32380" xr:uid="{00000000-0005-0000-0000-00006C7E0000}"/>
    <cellStyle name="Check Cell 2 8 16" xfId="32381" xr:uid="{00000000-0005-0000-0000-00006D7E0000}"/>
    <cellStyle name="Check Cell 2 8 17" xfId="32382" xr:uid="{00000000-0005-0000-0000-00006E7E0000}"/>
    <cellStyle name="Check Cell 2 8 18" xfId="32383" xr:uid="{00000000-0005-0000-0000-00006F7E0000}"/>
    <cellStyle name="Check Cell 2 8 2" xfId="32384" xr:uid="{00000000-0005-0000-0000-0000707E0000}"/>
    <cellStyle name="Check Cell 2 8 2 10" xfId="32385" xr:uid="{00000000-0005-0000-0000-0000717E0000}"/>
    <cellStyle name="Check Cell 2 8 2 11" xfId="32386" xr:uid="{00000000-0005-0000-0000-0000727E0000}"/>
    <cellStyle name="Check Cell 2 8 2 12" xfId="32387" xr:uid="{00000000-0005-0000-0000-0000737E0000}"/>
    <cellStyle name="Check Cell 2 8 2 13" xfId="32388" xr:uid="{00000000-0005-0000-0000-0000747E0000}"/>
    <cellStyle name="Check Cell 2 8 2 2" xfId="32389" xr:uid="{00000000-0005-0000-0000-0000757E0000}"/>
    <cellStyle name="Check Cell 2 8 2 3" xfId="32390" xr:uid="{00000000-0005-0000-0000-0000767E0000}"/>
    <cellStyle name="Check Cell 2 8 2 4" xfId="32391" xr:uid="{00000000-0005-0000-0000-0000777E0000}"/>
    <cellStyle name="Check Cell 2 8 2 5" xfId="32392" xr:uid="{00000000-0005-0000-0000-0000787E0000}"/>
    <cellStyle name="Check Cell 2 8 2 6" xfId="32393" xr:uid="{00000000-0005-0000-0000-0000797E0000}"/>
    <cellStyle name="Check Cell 2 8 2 7" xfId="32394" xr:uid="{00000000-0005-0000-0000-00007A7E0000}"/>
    <cellStyle name="Check Cell 2 8 2 8" xfId="32395" xr:uid="{00000000-0005-0000-0000-00007B7E0000}"/>
    <cellStyle name="Check Cell 2 8 2 9" xfId="32396" xr:uid="{00000000-0005-0000-0000-00007C7E0000}"/>
    <cellStyle name="Check Cell 2 8 3" xfId="32397" xr:uid="{00000000-0005-0000-0000-00007D7E0000}"/>
    <cellStyle name="Check Cell 2 8 4" xfId="32398" xr:uid="{00000000-0005-0000-0000-00007E7E0000}"/>
    <cellStyle name="Check Cell 2 8 5" xfId="32399" xr:uid="{00000000-0005-0000-0000-00007F7E0000}"/>
    <cellStyle name="Check Cell 2 8 6" xfId="32400" xr:uid="{00000000-0005-0000-0000-0000807E0000}"/>
    <cellStyle name="Check Cell 2 8 7" xfId="32401" xr:uid="{00000000-0005-0000-0000-0000817E0000}"/>
    <cellStyle name="Check Cell 2 8 8" xfId="32402" xr:uid="{00000000-0005-0000-0000-0000827E0000}"/>
    <cellStyle name="Check Cell 2 8 9" xfId="32403" xr:uid="{00000000-0005-0000-0000-0000837E0000}"/>
    <cellStyle name="Check Cell 2 9" xfId="32404" xr:uid="{00000000-0005-0000-0000-0000847E0000}"/>
    <cellStyle name="Check Cell 2 9 10" xfId="32405" xr:uid="{00000000-0005-0000-0000-0000857E0000}"/>
    <cellStyle name="Check Cell 2 9 11" xfId="32406" xr:uid="{00000000-0005-0000-0000-0000867E0000}"/>
    <cellStyle name="Check Cell 2 9 12" xfId="32407" xr:uid="{00000000-0005-0000-0000-0000877E0000}"/>
    <cellStyle name="Check Cell 2 9 13" xfId="32408" xr:uid="{00000000-0005-0000-0000-0000887E0000}"/>
    <cellStyle name="Check Cell 2 9 14" xfId="32409" xr:uid="{00000000-0005-0000-0000-0000897E0000}"/>
    <cellStyle name="Check Cell 2 9 15" xfId="32410" xr:uid="{00000000-0005-0000-0000-00008A7E0000}"/>
    <cellStyle name="Check Cell 2 9 16" xfId="32411" xr:uid="{00000000-0005-0000-0000-00008B7E0000}"/>
    <cellStyle name="Check Cell 2 9 17" xfId="32412" xr:uid="{00000000-0005-0000-0000-00008C7E0000}"/>
    <cellStyle name="Check Cell 2 9 18" xfId="32413" xr:uid="{00000000-0005-0000-0000-00008D7E0000}"/>
    <cellStyle name="Check Cell 2 9 2" xfId="32414" xr:uid="{00000000-0005-0000-0000-00008E7E0000}"/>
    <cellStyle name="Check Cell 2 9 2 10" xfId="32415" xr:uid="{00000000-0005-0000-0000-00008F7E0000}"/>
    <cellStyle name="Check Cell 2 9 2 11" xfId="32416" xr:uid="{00000000-0005-0000-0000-0000907E0000}"/>
    <cellStyle name="Check Cell 2 9 2 12" xfId="32417" xr:uid="{00000000-0005-0000-0000-0000917E0000}"/>
    <cellStyle name="Check Cell 2 9 2 13" xfId="32418" xr:uid="{00000000-0005-0000-0000-0000927E0000}"/>
    <cellStyle name="Check Cell 2 9 2 2" xfId="32419" xr:uid="{00000000-0005-0000-0000-0000937E0000}"/>
    <cellStyle name="Check Cell 2 9 2 3" xfId="32420" xr:uid="{00000000-0005-0000-0000-0000947E0000}"/>
    <cellStyle name="Check Cell 2 9 2 4" xfId="32421" xr:uid="{00000000-0005-0000-0000-0000957E0000}"/>
    <cellStyle name="Check Cell 2 9 2 5" xfId="32422" xr:uid="{00000000-0005-0000-0000-0000967E0000}"/>
    <cellStyle name="Check Cell 2 9 2 6" xfId="32423" xr:uid="{00000000-0005-0000-0000-0000977E0000}"/>
    <cellStyle name="Check Cell 2 9 2 7" xfId="32424" xr:uid="{00000000-0005-0000-0000-0000987E0000}"/>
    <cellStyle name="Check Cell 2 9 2 8" xfId="32425" xr:uid="{00000000-0005-0000-0000-0000997E0000}"/>
    <cellStyle name="Check Cell 2 9 2 9" xfId="32426" xr:uid="{00000000-0005-0000-0000-00009A7E0000}"/>
    <cellStyle name="Check Cell 2 9 3" xfId="32427" xr:uid="{00000000-0005-0000-0000-00009B7E0000}"/>
    <cellStyle name="Check Cell 2 9 4" xfId="32428" xr:uid="{00000000-0005-0000-0000-00009C7E0000}"/>
    <cellStyle name="Check Cell 2 9 5" xfId="32429" xr:uid="{00000000-0005-0000-0000-00009D7E0000}"/>
    <cellStyle name="Check Cell 2 9 6" xfId="32430" xr:uid="{00000000-0005-0000-0000-00009E7E0000}"/>
    <cellStyle name="Check Cell 2 9 7" xfId="32431" xr:uid="{00000000-0005-0000-0000-00009F7E0000}"/>
    <cellStyle name="Check Cell 2 9 8" xfId="32432" xr:uid="{00000000-0005-0000-0000-0000A07E0000}"/>
    <cellStyle name="Check Cell 2 9 9" xfId="32433" xr:uid="{00000000-0005-0000-0000-0000A17E0000}"/>
    <cellStyle name="Check Cell 2_Labour" xfId="32434" xr:uid="{00000000-0005-0000-0000-0000A27E0000}"/>
    <cellStyle name="Check Cell 20" xfId="32435" xr:uid="{00000000-0005-0000-0000-0000A37E0000}"/>
    <cellStyle name="Check Cell 20 10" xfId="32436" xr:uid="{00000000-0005-0000-0000-0000A47E0000}"/>
    <cellStyle name="Check Cell 20 11" xfId="32437" xr:uid="{00000000-0005-0000-0000-0000A57E0000}"/>
    <cellStyle name="Check Cell 20 12" xfId="32438" xr:uid="{00000000-0005-0000-0000-0000A67E0000}"/>
    <cellStyle name="Check Cell 20 13" xfId="32439" xr:uid="{00000000-0005-0000-0000-0000A77E0000}"/>
    <cellStyle name="Check Cell 20 14" xfId="32440" xr:uid="{00000000-0005-0000-0000-0000A87E0000}"/>
    <cellStyle name="Check Cell 20 15" xfId="32441" xr:uid="{00000000-0005-0000-0000-0000A97E0000}"/>
    <cellStyle name="Check Cell 20 16" xfId="32442" xr:uid="{00000000-0005-0000-0000-0000AA7E0000}"/>
    <cellStyle name="Check Cell 20 17" xfId="32443" xr:uid="{00000000-0005-0000-0000-0000AB7E0000}"/>
    <cellStyle name="Check Cell 20 18" xfId="32444" xr:uid="{00000000-0005-0000-0000-0000AC7E0000}"/>
    <cellStyle name="Check Cell 20 2" xfId="32445" xr:uid="{00000000-0005-0000-0000-0000AD7E0000}"/>
    <cellStyle name="Check Cell 20 2 10" xfId="32446" xr:uid="{00000000-0005-0000-0000-0000AE7E0000}"/>
    <cellStyle name="Check Cell 20 2 11" xfId="32447" xr:uid="{00000000-0005-0000-0000-0000AF7E0000}"/>
    <cellStyle name="Check Cell 20 2 12" xfId="32448" xr:uid="{00000000-0005-0000-0000-0000B07E0000}"/>
    <cellStyle name="Check Cell 20 2 13" xfId="32449" xr:uid="{00000000-0005-0000-0000-0000B17E0000}"/>
    <cellStyle name="Check Cell 20 2 2" xfId="32450" xr:uid="{00000000-0005-0000-0000-0000B27E0000}"/>
    <cellStyle name="Check Cell 20 2 3" xfId="32451" xr:uid="{00000000-0005-0000-0000-0000B37E0000}"/>
    <cellStyle name="Check Cell 20 2 4" xfId="32452" xr:uid="{00000000-0005-0000-0000-0000B47E0000}"/>
    <cellStyle name="Check Cell 20 2 5" xfId="32453" xr:uid="{00000000-0005-0000-0000-0000B57E0000}"/>
    <cellStyle name="Check Cell 20 2 6" xfId="32454" xr:uid="{00000000-0005-0000-0000-0000B67E0000}"/>
    <cellStyle name="Check Cell 20 2 7" xfId="32455" xr:uid="{00000000-0005-0000-0000-0000B77E0000}"/>
    <cellStyle name="Check Cell 20 2 8" xfId="32456" xr:uid="{00000000-0005-0000-0000-0000B87E0000}"/>
    <cellStyle name="Check Cell 20 2 9" xfId="32457" xr:uid="{00000000-0005-0000-0000-0000B97E0000}"/>
    <cellStyle name="Check Cell 20 3" xfId="32458" xr:uid="{00000000-0005-0000-0000-0000BA7E0000}"/>
    <cellStyle name="Check Cell 20 4" xfId="32459" xr:uid="{00000000-0005-0000-0000-0000BB7E0000}"/>
    <cellStyle name="Check Cell 20 5" xfId="32460" xr:uid="{00000000-0005-0000-0000-0000BC7E0000}"/>
    <cellStyle name="Check Cell 20 6" xfId="32461" xr:uid="{00000000-0005-0000-0000-0000BD7E0000}"/>
    <cellStyle name="Check Cell 20 7" xfId="32462" xr:uid="{00000000-0005-0000-0000-0000BE7E0000}"/>
    <cellStyle name="Check Cell 20 8" xfId="32463" xr:uid="{00000000-0005-0000-0000-0000BF7E0000}"/>
    <cellStyle name="Check Cell 20 9" xfId="32464" xr:uid="{00000000-0005-0000-0000-0000C07E0000}"/>
    <cellStyle name="Check Cell 21" xfId="32465" xr:uid="{00000000-0005-0000-0000-0000C17E0000}"/>
    <cellStyle name="Check Cell 21 10" xfId="32466" xr:uid="{00000000-0005-0000-0000-0000C27E0000}"/>
    <cellStyle name="Check Cell 21 11" xfId="32467" xr:uid="{00000000-0005-0000-0000-0000C37E0000}"/>
    <cellStyle name="Check Cell 21 12" xfId="32468" xr:uid="{00000000-0005-0000-0000-0000C47E0000}"/>
    <cellStyle name="Check Cell 21 13" xfId="32469" xr:uid="{00000000-0005-0000-0000-0000C57E0000}"/>
    <cellStyle name="Check Cell 21 14" xfId="32470" xr:uid="{00000000-0005-0000-0000-0000C67E0000}"/>
    <cellStyle name="Check Cell 21 15" xfId="32471" xr:uid="{00000000-0005-0000-0000-0000C77E0000}"/>
    <cellStyle name="Check Cell 21 16" xfId="32472" xr:uid="{00000000-0005-0000-0000-0000C87E0000}"/>
    <cellStyle name="Check Cell 21 17" xfId="32473" xr:uid="{00000000-0005-0000-0000-0000C97E0000}"/>
    <cellStyle name="Check Cell 21 18" xfId="32474" xr:uid="{00000000-0005-0000-0000-0000CA7E0000}"/>
    <cellStyle name="Check Cell 21 2" xfId="32475" xr:uid="{00000000-0005-0000-0000-0000CB7E0000}"/>
    <cellStyle name="Check Cell 21 2 10" xfId="32476" xr:uid="{00000000-0005-0000-0000-0000CC7E0000}"/>
    <cellStyle name="Check Cell 21 2 11" xfId="32477" xr:uid="{00000000-0005-0000-0000-0000CD7E0000}"/>
    <cellStyle name="Check Cell 21 2 12" xfId="32478" xr:uid="{00000000-0005-0000-0000-0000CE7E0000}"/>
    <cellStyle name="Check Cell 21 2 13" xfId="32479" xr:uid="{00000000-0005-0000-0000-0000CF7E0000}"/>
    <cellStyle name="Check Cell 21 2 2" xfId="32480" xr:uid="{00000000-0005-0000-0000-0000D07E0000}"/>
    <cellStyle name="Check Cell 21 2 3" xfId="32481" xr:uid="{00000000-0005-0000-0000-0000D17E0000}"/>
    <cellStyle name="Check Cell 21 2 4" xfId="32482" xr:uid="{00000000-0005-0000-0000-0000D27E0000}"/>
    <cellStyle name="Check Cell 21 2 5" xfId="32483" xr:uid="{00000000-0005-0000-0000-0000D37E0000}"/>
    <cellStyle name="Check Cell 21 2 6" xfId="32484" xr:uid="{00000000-0005-0000-0000-0000D47E0000}"/>
    <cellStyle name="Check Cell 21 2 7" xfId="32485" xr:uid="{00000000-0005-0000-0000-0000D57E0000}"/>
    <cellStyle name="Check Cell 21 2 8" xfId="32486" xr:uid="{00000000-0005-0000-0000-0000D67E0000}"/>
    <cellStyle name="Check Cell 21 2 9" xfId="32487" xr:uid="{00000000-0005-0000-0000-0000D77E0000}"/>
    <cellStyle name="Check Cell 21 3" xfId="32488" xr:uid="{00000000-0005-0000-0000-0000D87E0000}"/>
    <cellStyle name="Check Cell 21 4" xfId="32489" xr:uid="{00000000-0005-0000-0000-0000D97E0000}"/>
    <cellStyle name="Check Cell 21 5" xfId="32490" xr:uid="{00000000-0005-0000-0000-0000DA7E0000}"/>
    <cellStyle name="Check Cell 21 6" xfId="32491" xr:uid="{00000000-0005-0000-0000-0000DB7E0000}"/>
    <cellStyle name="Check Cell 21 7" xfId="32492" xr:uid="{00000000-0005-0000-0000-0000DC7E0000}"/>
    <cellStyle name="Check Cell 21 8" xfId="32493" xr:uid="{00000000-0005-0000-0000-0000DD7E0000}"/>
    <cellStyle name="Check Cell 21 9" xfId="32494" xr:uid="{00000000-0005-0000-0000-0000DE7E0000}"/>
    <cellStyle name="Check Cell 22" xfId="32495" xr:uid="{00000000-0005-0000-0000-0000DF7E0000}"/>
    <cellStyle name="Check Cell 22 10" xfId="32496" xr:uid="{00000000-0005-0000-0000-0000E07E0000}"/>
    <cellStyle name="Check Cell 22 11" xfId="32497" xr:uid="{00000000-0005-0000-0000-0000E17E0000}"/>
    <cellStyle name="Check Cell 22 12" xfId="32498" xr:uid="{00000000-0005-0000-0000-0000E27E0000}"/>
    <cellStyle name="Check Cell 22 13" xfId="32499" xr:uid="{00000000-0005-0000-0000-0000E37E0000}"/>
    <cellStyle name="Check Cell 22 14" xfId="32500" xr:uid="{00000000-0005-0000-0000-0000E47E0000}"/>
    <cellStyle name="Check Cell 22 15" xfId="32501" xr:uid="{00000000-0005-0000-0000-0000E57E0000}"/>
    <cellStyle name="Check Cell 22 16" xfId="32502" xr:uid="{00000000-0005-0000-0000-0000E67E0000}"/>
    <cellStyle name="Check Cell 22 17" xfId="32503" xr:uid="{00000000-0005-0000-0000-0000E77E0000}"/>
    <cellStyle name="Check Cell 22 18" xfId="32504" xr:uid="{00000000-0005-0000-0000-0000E87E0000}"/>
    <cellStyle name="Check Cell 22 2" xfId="32505" xr:uid="{00000000-0005-0000-0000-0000E97E0000}"/>
    <cellStyle name="Check Cell 22 2 10" xfId="32506" xr:uid="{00000000-0005-0000-0000-0000EA7E0000}"/>
    <cellStyle name="Check Cell 22 2 11" xfId="32507" xr:uid="{00000000-0005-0000-0000-0000EB7E0000}"/>
    <cellStyle name="Check Cell 22 2 12" xfId="32508" xr:uid="{00000000-0005-0000-0000-0000EC7E0000}"/>
    <cellStyle name="Check Cell 22 2 13" xfId="32509" xr:uid="{00000000-0005-0000-0000-0000ED7E0000}"/>
    <cellStyle name="Check Cell 22 2 2" xfId="32510" xr:uid="{00000000-0005-0000-0000-0000EE7E0000}"/>
    <cellStyle name="Check Cell 22 2 3" xfId="32511" xr:uid="{00000000-0005-0000-0000-0000EF7E0000}"/>
    <cellStyle name="Check Cell 22 2 4" xfId="32512" xr:uid="{00000000-0005-0000-0000-0000F07E0000}"/>
    <cellStyle name="Check Cell 22 2 5" xfId="32513" xr:uid="{00000000-0005-0000-0000-0000F17E0000}"/>
    <cellStyle name="Check Cell 22 2 6" xfId="32514" xr:uid="{00000000-0005-0000-0000-0000F27E0000}"/>
    <cellStyle name="Check Cell 22 2 7" xfId="32515" xr:uid="{00000000-0005-0000-0000-0000F37E0000}"/>
    <cellStyle name="Check Cell 22 2 8" xfId="32516" xr:uid="{00000000-0005-0000-0000-0000F47E0000}"/>
    <cellStyle name="Check Cell 22 2 9" xfId="32517" xr:uid="{00000000-0005-0000-0000-0000F57E0000}"/>
    <cellStyle name="Check Cell 22 3" xfId="32518" xr:uid="{00000000-0005-0000-0000-0000F67E0000}"/>
    <cellStyle name="Check Cell 22 4" xfId="32519" xr:uid="{00000000-0005-0000-0000-0000F77E0000}"/>
    <cellStyle name="Check Cell 22 5" xfId="32520" xr:uid="{00000000-0005-0000-0000-0000F87E0000}"/>
    <cellStyle name="Check Cell 22 6" xfId="32521" xr:uid="{00000000-0005-0000-0000-0000F97E0000}"/>
    <cellStyle name="Check Cell 22 7" xfId="32522" xr:uid="{00000000-0005-0000-0000-0000FA7E0000}"/>
    <cellStyle name="Check Cell 22 8" xfId="32523" xr:uid="{00000000-0005-0000-0000-0000FB7E0000}"/>
    <cellStyle name="Check Cell 22 9" xfId="32524" xr:uid="{00000000-0005-0000-0000-0000FC7E0000}"/>
    <cellStyle name="Check Cell 3" xfId="32525" xr:uid="{00000000-0005-0000-0000-0000FD7E0000}"/>
    <cellStyle name="Check Cell 3 10" xfId="32526" xr:uid="{00000000-0005-0000-0000-0000FE7E0000}"/>
    <cellStyle name="Check Cell 3 11" xfId="32527" xr:uid="{00000000-0005-0000-0000-0000FF7E0000}"/>
    <cellStyle name="Check Cell 3 12" xfId="32528" xr:uid="{00000000-0005-0000-0000-0000007F0000}"/>
    <cellStyle name="Check Cell 3 13" xfId="32529" xr:uid="{00000000-0005-0000-0000-0000017F0000}"/>
    <cellStyle name="Check Cell 3 14" xfId="32530" xr:uid="{00000000-0005-0000-0000-0000027F0000}"/>
    <cellStyle name="Check Cell 3 15" xfId="32531" xr:uid="{00000000-0005-0000-0000-0000037F0000}"/>
    <cellStyle name="Check Cell 3 16" xfId="32532" xr:uid="{00000000-0005-0000-0000-0000047F0000}"/>
    <cellStyle name="Check Cell 3 17" xfId="32533" xr:uid="{00000000-0005-0000-0000-0000057F0000}"/>
    <cellStyle name="Check Cell 3 18" xfId="32534" xr:uid="{00000000-0005-0000-0000-0000067F0000}"/>
    <cellStyle name="Check Cell 3 19" xfId="32535" xr:uid="{00000000-0005-0000-0000-0000077F0000}"/>
    <cellStyle name="Check Cell 3 2" xfId="32536" xr:uid="{00000000-0005-0000-0000-0000087F0000}"/>
    <cellStyle name="Check Cell 3 2 10" xfId="32537" xr:uid="{00000000-0005-0000-0000-0000097F0000}"/>
    <cellStyle name="Check Cell 3 2 11" xfId="32538" xr:uid="{00000000-0005-0000-0000-00000A7F0000}"/>
    <cellStyle name="Check Cell 3 2 12" xfId="32539" xr:uid="{00000000-0005-0000-0000-00000B7F0000}"/>
    <cellStyle name="Check Cell 3 2 13" xfId="32540" xr:uid="{00000000-0005-0000-0000-00000C7F0000}"/>
    <cellStyle name="Check Cell 3 2 2" xfId="32541" xr:uid="{00000000-0005-0000-0000-00000D7F0000}"/>
    <cellStyle name="Check Cell 3 2 3" xfId="32542" xr:uid="{00000000-0005-0000-0000-00000E7F0000}"/>
    <cellStyle name="Check Cell 3 2 4" xfId="32543" xr:uid="{00000000-0005-0000-0000-00000F7F0000}"/>
    <cellStyle name="Check Cell 3 2 5" xfId="32544" xr:uid="{00000000-0005-0000-0000-0000107F0000}"/>
    <cellStyle name="Check Cell 3 2 6" xfId="32545" xr:uid="{00000000-0005-0000-0000-0000117F0000}"/>
    <cellStyle name="Check Cell 3 2 7" xfId="32546" xr:uid="{00000000-0005-0000-0000-0000127F0000}"/>
    <cellStyle name="Check Cell 3 2 8" xfId="32547" xr:uid="{00000000-0005-0000-0000-0000137F0000}"/>
    <cellStyle name="Check Cell 3 2 9" xfId="32548" xr:uid="{00000000-0005-0000-0000-0000147F0000}"/>
    <cellStyle name="Check Cell 3 3" xfId="32549" xr:uid="{00000000-0005-0000-0000-0000157F0000}"/>
    <cellStyle name="Check Cell 3 4" xfId="32550" xr:uid="{00000000-0005-0000-0000-0000167F0000}"/>
    <cellStyle name="Check Cell 3 5" xfId="32551" xr:uid="{00000000-0005-0000-0000-0000177F0000}"/>
    <cellStyle name="Check Cell 3 6" xfId="32552" xr:uid="{00000000-0005-0000-0000-0000187F0000}"/>
    <cellStyle name="Check Cell 3 7" xfId="32553" xr:uid="{00000000-0005-0000-0000-0000197F0000}"/>
    <cellStyle name="Check Cell 3 8" xfId="32554" xr:uid="{00000000-0005-0000-0000-00001A7F0000}"/>
    <cellStyle name="Check Cell 3 9" xfId="32555" xr:uid="{00000000-0005-0000-0000-00001B7F0000}"/>
    <cellStyle name="Check Cell 4" xfId="32556" xr:uid="{00000000-0005-0000-0000-00001C7F0000}"/>
    <cellStyle name="Check Cell 4 10" xfId="32557" xr:uid="{00000000-0005-0000-0000-00001D7F0000}"/>
    <cellStyle name="Check Cell 4 11" xfId="32558" xr:uid="{00000000-0005-0000-0000-00001E7F0000}"/>
    <cellStyle name="Check Cell 4 12" xfId="32559" xr:uid="{00000000-0005-0000-0000-00001F7F0000}"/>
    <cellStyle name="Check Cell 4 13" xfId="32560" xr:uid="{00000000-0005-0000-0000-0000207F0000}"/>
    <cellStyle name="Check Cell 4 14" xfId="32561" xr:uid="{00000000-0005-0000-0000-0000217F0000}"/>
    <cellStyle name="Check Cell 4 15" xfId="32562" xr:uid="{00000000-0005-0000-0000-0000227F0000}"/>
    <cellStyle name="Check Cell 4 16" xfId="32563" xr:uid="{00000000-0005-0000-0000-0000237F0000}"/>
    <cellStyle name="Check Cell 4 17" xfId="32564" xr:uid="{00000000-0005-0000-0000-0000247F0000}"/>
    <cellStyle name="Check Cell 4 18" xfId="32565" xr:uid="{00000000-0005-0000-0000-0000257F0000}"/>
    <cellStyle name="Check Cell 4 19" xfId="32566" xr:uid="{00000000-0005-0000-0000-0000267F0000}"/>
    <cellStyle name="Check Cell 4 2" xfId="32567" xr:uid="{00000000-0005-0000-0000-0000277F0000}"/>
    <cellStyle name="Check Cell 4 2 10" xfId="32568" xr:uid="{00000000-0005-0000-0000-0000287F0000}"/>
    <cellStyle name="Check Cell 4 2 11" xfId="32569" xr:uid="{00000000-0005-0000-0000-0000297F0000}"/>
    <cellStyle name="Check Cell 4 2 12" xfId="32570" xr:uid="{00000000-0005-0000-0000-00002A7F0000}"/>
    <cellStyle name="Check Cell 4 2 13" xfId="32571" xr:uid="{00000000-0005-0000-0000-00002B7F0000}"/>
    <cellStyle name="Check Cell 4 2 2" xfId="32572" xr:uid="{00000000-0005-0000-0000-00002C7F0000}"/>
    <cellStyle name="Check Cell 4 2 3" xfId="32573" xr:uid="{00000000-0005-0000-0000-00002D7F0000}"/>
    <cellStyle name="Check Cell 4 2 4" xfId="32574" xr:uid="{00000000-0005-0000-0000-00002E7F0000}"/>
    <cellStyle name="Check Cell 4 2 5" xfId="32575" xr:uid="{00000000-0005-0000-0000-00002F7F0000}"/>
    <cellStyle name="Check Cell 4 2 6" xfId="32576" xr:uid="{00000000-0005-0000-0000-0000307F0000}"/>
    <cellStyle name="Check Cell 4 2 7" xfId="32577" xr:uid="{00000000-0005-0000-0000-0000317F0000}"/>
    <cellStyle name="Check Cell 4 2 8" xfId="32578" xr:uid="{00000000-0005-0000-0000-0000327F0000}"/>
    <cellStyle name="Check Cell 4 2 9" xfId="32579" xr:uid="{00000000-0005-0000-0000-0000337F0000}"/>
    <cellStyle name="Check Cell 4 20" xfId="32580" xr:uid="{00000000-0005-0000-0000-0000347F0000}"/>
    <cellStyle name="Check Cell 4 3" xfId="32581" xr:uid="{00000000-0005-0000-0000-0000357F0000}"/>
    <cellStyle name="Check Cell 4 3 2" xfId="32582" xr:uid="{00000000-0005-0000-0000-0000367F0000}"/>
    <cellStyle name="Check Cell 4 3 3" xfId="32583" xr:uid="{00000000-0005-0000-0000-0000377F0000}"/>
    <cellStyle name="Check Cell 4 3 4" xfId="32584" xr:uid="{00000000-0005-0000-0000-0000387F0000}"/>
    <cellStyle name="Check Cell 4 3 5" xfId="32585" xr:uid="{00000000-0005-0000-0000-0000397F0000}"/>
    <cellStyle name="Check Cell 4 4" xfId="32586" xr:uid="{00000000-0005-0000-0000-00003A7F0000}"/>
    <cellStyle name="Check Cell 4 5" xfId="32587" xr:uid="{00000000-0005-0000-0000-00003B7F0000}"/>
    <cellStyle name="Check Cell 4 6" xfId="32588" xr:uid="{00000000-0005-0000-0000-00003C7F0000}"/>
    <cellStyle name="Check Cell 4 7" xfId="32589" xr:uid="{00000000-0005-0000-0000-00003D7F0000}"/>
    <cellStyle name="Check Cell 4 8" xfId="32590" xr:uid="{00000000-0005-0000-0000-00003E7F0000}"/>
    <cellStyle name="Check Cell 4 9" xfId="32591" xr:uid="{00000000-0005-0000-0000-00003F7F0000}"/>
    <cellStyle name="Check Cell 5" xfId="32592" xr:uid="{00000000-0005-0000-0000-0000407F0000}"/>
    <cellStyle name="Check Cell 5 10" xfId="32593" xr:uid="{00000000-0005-0000-0000-0000417F0000}"/>
    <cellStyle name="Check Cell 5 11" xfId="32594" xr:uid="{00000000-0005-0000-0000-0000427F0000}"/>
    <cellStyle name="Check Cell 5 12" xfId="32595" xr:uid="{00000000-0005-0000-0000-0000437F0000}"/>
    <cellStyle name="Check Cell 5 13" xfId="32596" xr:uid="{00000000-0005-0000-0000-0000447F0000}"/>
    <cellStyle name="Check Cell 5 14" xfId="32597" xr:uid="{00000000-0005-0000-0000-0000457F0000}"/>
    <cellStyle name="Check Cell 5 15" xfId="32598" xr:uid="{00000000-0005-0000-0000-0000467F0000}"/>
    <cellStyle name="Check Cell 5 16" xfId="32599" xr:uid="{00000000-0005-0000-0000-0000477F0000}"/>
    <cellStyle name="Check Cell 5 17" xfId="32600" xr:uid="{00000000-0005-0000-0000-0000487F0000}"/>
    <cellStyle name="Check Cell 5 18" xfId="32601" xr:uid="{00000000-0005-0000-0000-0000497F0000}"/>
    <cellStyle name="Check Cell 5 19" xfId="32602" xr:uid="{00000000-0005-0000-0000-00004A7F0000}"/>
    <cellStyle name="Check Cell 5 2" xfId="32603" xr:uid="{00000000-0005-0000-0000-00004B7F0000}"/>
    <cellStyle name="Check Cell 5 2 10" xfId="32604" xr:uid="{00000000-0005-0000-0000-00004C7F0000}"/>
    <cellStyle name="Check Cell 5 2 11" xfId="32605" xr:uid="{00000000-0005-0000-0000-00004D7F0000}"/>
    <cellStyle name="Check Cell 5 2 12" xfId="32606" xr:uid="{00000000-0005-0000-0000-00004E7F0000}"/>
    <cellStyle name="Check Cell 5 2 13" xfId="32607" xr:uid="{00000000-0005-0000-0000-00004F7F0000}"/>
    <cellStyle name="Check Cell 5 2 2" xfId="32608" xr:uid="{00000000-0005-0000-0000-0000507F0000}"/>
    <cellStyle name="Check Cell 5 2 3" xfId="32609" xr:uid="{00000000-0005-0000-0000-0000517F0000}"/>
    <cellStyle name="Check Cell 5 2 4" xfId="32610" xr:uid="{00000000-0005-0000-0000-0000527F0000}"/>
    <cellStyle name="Check Cell 5 2 5" xfId="32611" xr:uid="{00000000-0005-0000-0000-0000537F0000}"/>
    <cellStyle name="Check Cell 5 2 6" xfId="32612" xr:uid="{00000000-0005-0000-0000-0000547F0000}"/>
    <cellStyle name="Check Cell 5 2 7" xfId="32613" xr:uid="{00000000-0005-0000-0000-0000557F0000}"/>
    <cellStyle name="Check Cell 5 2 8" xfId="32614" xr:uid="{00000000-0005-0000-0000-0000567F0000}"/>
    <cellStyle name="Check Cell 5 2 9" xfId="32615" xr:uid="{00000000-0005-0000-0000-0000577F0000}"/>
    <cellStyle name="Check Cell 5 3" xfId="32616" xr:uid="{00000000-0005-0000-0000-0000587F0000}"/>
    <cellStyle name="Check Cell 5 4" xfId="32617" xr:uid="{00000000-0005-0000-0000-0000597F0000}"/>
    <cellStyle name="Check Cell 5 5" xfId="32618" xr:uid="{00000000-0005-0000-0000-00005A7F0000}"/>
    <cellStyle name="Check Cell 5 6" xfId="32619" xr:uid="{00000000-0005-0000-0000-00005B7F0000}"/>
    <cellStyle name="Check Cell 5 7" xfId="32620" xr:uid="{00000000-0005-0000-0000-00005C7F0000}"/>
    <cellStyle name="Check Cell 5 8" xfId="32621" xr:uid="{00000000-0005-0000-0000-00005D7F0000}"/>
    <cellStyle name="Check Cell 5 9" xfId="32622" xr:uid="{00000000-0005-0000-0000-00005E7F0000}"/>
    <cellStyle name="Check Cell 6" xfId="32623" xr:uid="{00000000-0005-0000-0000-00005F7F0000}"/>
    <cellStyle name="Check Cell 6 10" xfId="32624" xr:uid="{00000000-0005-0000-0000-0000607F0000}"/>
    <cellStyle name="Check Cell 6 11" xfId="32625" xr:uid="{00000000-0005-0000-0000-0000617F0000}"/>
    <cellStyle name="Check Cell 6 12" xfId="32626" xr:uid="{00000000-0005-0000-0000-0000627F0000}"/>
    <cellStyle name="Check Cell 6 13" xfId="32627" xr:uid="{00000000-0005-0000-0000-0000637F0000}"/>
    <cellStyle name="Check Cell 6 14" xfId="32628" xr:uid="{00000000-0005-0000-0000-0000647F0000}"/>
    <cellStyle name="Check Cell 6 15" xfId="32629" xr:uid="{00000000-0005-0000-0000-0000657F0000}"/>
    <cellStyle name="Check Cell 6 16" xfId="32630" xr:uid="{00000000-0005-0000-0000-0000667F0000}"/>
    <cellStyle name="Check Cell 6 17" xfId="32631" xr:uid="{00000000-0005-0000-0000-0000677F0000}"/>
    <cellStyle name="Check Cell 6 18" xfId="32632" xr:uid="{00000000-0005-0000-0000-0000687F0000}"/>
    <cellStyle name="Check Cell 6 2" xfId="32633" xr:uid="{00000000-0005-0000-0000-0000697F0000}"/>
    <cellStyle name="Check Cell 6 2 10" xfId="32634" xr:uid="{00000000-0005-0000-0000-00006A7F0000}"/>
    <cellStyle name="Check Cell 6 2 11" xfId="32635" xr:uid="{00000000-0005-0000-0000-00006B7F0000}"/>
    <cellStyle name="Check Cell 6 2 12" xfId="32636" xr:uid="{00000000-0005-0000-0000-00006C7F0000}"/>
    <cellStyle name="Check Cell 6 2 13" xfId="32637" xr:uid="{00000000-0005-0000-0000-00006D7F0000}"/>
    <cellStyle name="Check Cell 6 2 2" xfId="32638" xr:uid="{00000000-0005-0000-0000-00006E7F0000}"/>
    <cellStyle name="Check Cell 6 2 3" xfId="32639" xr:uid="{00000000-0005-0000-0000-00006F7F0000}"/>
    <cellStyle name="Check Cell 6 2 4" xfId="32640" xr:uid="{00000000-0005-0000-0000-0000707F0000}"/>
    <cellStyle name="Check Cell 6 2 5" xfId="32641" xr:uid="{00000000-0005-0000-0000-0000717F0000}"/>
    <cellStyle name="Check Cell 6 2 6" xfId="32642" xr:uid="{00000000-0005-0000-0000-0000727F0000}"/>
    <cellStyle name="Check Cell 6 2 7" xfId="32643" xr:uid="{00000000-0005-0000-0000-0000737F0000}"/>
    <cellStyle name="Check Cell 6 2 8" xfId="32644" xr:uid="{00000000-0005-0000-0000-0000747F0000}"/>
    <cellStyle name="Check Cell 6 2 9" xfId="32645" xr:uid="{00000000-0005-0000-0000-0000757F0000}"/>
    <cellStyle name="Check Cell 6 3" xfId="32646" xr:uid="{00000000-0005-0000-0000-0000767F0000}"/>
    <cellStyle name="Check Cell 6 4" xfId="32647" xr:uid="{00000000-0005-0000-0000-0000777F0000}"/>
    <cellStyle name="Check Cell 6 5" xfId="32648" xr:uid="{00000000-0005-0000-0000-0000787F0000}"/>
    <cellStyle name="Check Cell 6 6" xfId="32649" xr:uid="{00000000-0005-0000-0000-0000797F0000}"/>
    <cellStyle name="Check Cell 6 7" xfId="32650" xr:uid="{00000000-0005-0000-0000-00007A7F0000}"/>
    <cellStyle name="Check Cell 6 8" xfId="32651" xr:uid="{00000000-0005-0000-0000-00007B7F0000}"/>
    <cellStyle name="Check Cell 6 9" xfId="32652" xr:uid="{00000000-0005-0000-0000-00007C7F0000}"/>
    <cellStyle name="Check Cell 7" xfId="32653" xr:uid="{00000000-0005-0000-0000-00007D7F0000}"/>
    <cellStyle name="Check Cell 7 10" xfId="32654" xr:uid="{00000000-0005-0000-0000-00007E7F0000}"/>
    <cellStyle name="Check Cell 7 11" xfId="32655" xr:uid="{00000000-0005-0000-0000-00007F7F0000}"/>
    <cellStyle name="Check Cell 7 12" xfId="32656" xr:uid="{00000000-0005-0000-0000-0000807F0000}"/>
    <cellStyle name="Check Cell 7 13" xfId="32657" xr:uid="{00000000-0005-0000-0000-0000817F0000}"/>
    <cellStyle name="Check Cell 7 14" xfId="32658" xr:uid="{00000000-0005-0000-0000-0000827F0000}"/>
    <cellStyle name="Check Cell 7 15" xfId="32659" xr:uid="{00000000-0005-0000-0000-0000837F0000}"/>
    <cellStyle name="Check Cell 7 16" xfId="32660" xr:uid="{00000000-0005-0000-0000-0000847F0000}"/>
    <cellStyle name="Check Cell 7 17" xfId="32661" xr:uid="{00000000-0005-0000-0000-0000857F0000}"/>
    <cellStyle name="Check Cell 7 18" xfId="32662" xr:uid="{00000000-0005-0000-0000-0000867F0000}"/>
    <cellStyle name="Check Cell 7 2" xfId="32663" xr:uid="{00000000-0005-0000-0000-0000877F0000}"/>
    <cellStyle name="Check Cell 7 2 10" xfId="32664" xr:uid="{00000000-0005-0000-0000-0000887F0000}"/>
    <cellStyle name="Check Cell 7 2 11" xfId="32665" xr:uid="{00000000-0005-0000-0000-0000897F0000}"/>
    <cellStyle name="Check Cell 7 2 12" xfId="32666" xr:uid="{00000000-0005-0000-0000-00008A7F0000}"/>
    <cellStyle name="Check Cell 7 2 13" xfId="32667" xr:uid="{00000000-0005-0000-0000-00008B7F0000}"/>
    <cellStyle name="Check Cell 7 2 2" xfId="32668" xr:uid="{00000000-0005-0000-0000-00008C7F0000}"/>
    <cellStyle name="Check Cell 7 2 3" xfId="32669" xr:uid="{00000000-0005-0000-0000-00008D7F0000}"/>
    <cellStyle name="Check Cell 7 2 4" xfId="32670" xr:uid="{00000000-0005-0000-0000-00008E7F0000}"/>
    <cellStyle name="Check Cell 7 2 5" xfId="32671" xr:uid="{00000000-0005-0000-0000-00008F7F0000}"/>
    <cellStyle name="Check Cell 7 2 6" xfId="32672" xr:uid="{00000000-0005-0000-0000-0000907F0000}"/>
    <cellStyle name="Check Cell 7 2 7" xfId="32673" xr:uid="{00000000-0005-0000-0000-0000917F0000}"/>
    <cellStyle name="Check Cell 7 2 8" xfId="32674" xr:uid="{00000000-0005-0000-0000-0000927F0000}"/>
    <cellStyle name="Check Cell 7 2 9" xfId="32675" xr:uid="{00000000-0005-0000-0000-0000937F0000}"/>
    <cellStyle name="Check Cell 7 3" xfId="32676" xr:uid="{00000000-0005-0000-0000-0000947F0000}"/>
    <cellStyle name="Check Cell 7 4" xfId="32677" xr:uid="{00000000-0005-0000-0000-0000957F0000}"/>
    <cellStyle name="Check Cell 7 5" xfId="32678" xr:uid="{00000000-0005-0000-0000-0000967F0000}"/>
    <cellStyle name="Check Cell 7 6" xfId="32679" xr:uid="{00000000-0005-0000-0000-0000977F0000}"/>
    <cellStyle name="Check Cell 7 7" xfId="32680" xr:uid="{00000000-0005-0000-0000-0000987F0000}"/>
    <cellStyle name="Check Cell 7 8" xfId="32681" xr:uid="{00000000-0005-0000-0000-0000997F0000}"/>
    <cellStyle name="Check Cell 7 9" xfId="32682" xr:uid="{00000000-0005-0000-0000-00009A7F0000}"/>
    <cellStyle name="Check Cell 8" xfId="32683" xr:uid="{00000000-0005-0000-0000-00009B7F0000}"/>
    <cellStyle name="Check Cell 8 10" xfId="32684" xr:uid="{00000000-0005-0000-0000-00009C7F0000}"/>
    <cellStyle name="Check Cell 8 11" xfId="32685" xr:uid="{00000000-0005-0000-0000-00009D7F0000}"/>
    <cellStyle name="Check Cell 8 12" xfId="32686" xr:uid="{00000000-0005-0000-0000-00009E7F0000}"/>
    <cellStyle name="Check Cell 8 13" xfId="32687" xr:uid="{00000000-0005-0000-0000-00009F7F0000}"/>
    <cellStyle name="Check Cell 8 14" xfId="32688" xr:uid="{00000000-0005-0000-0000-0000A07F0000}"/>
    <cellStyle name="Check Cell 8 15" xfId="32689" xr:uid="{00000000-0005-0000-0000-0000A17F0000}"/>
    <cellStyle name="Check Cell 8 16" xfId="32690" xr:uid="{00000000-0005-0000-0000-0000A27F0000}"/>
    <cellStyle name="Check Cell 8 17" xfId="32691" xr:uid="{00000000-0005-0000-0000-0000A37F0000}"/>
    <cellStyle name="Check Cell 8 18" xfId="32692" xr:uid="{00000000-0005-0000-0000-0000A47F0000}"/>
    <cellStyle name="Check Cell 8 2" xfId="32693" xr:uid="{00000000-0005-0000-0000-0000A57F0000}"/>
    <cellStyle name="Check Cell 8 2 10" xfId="32694" xr:uid="{00000000-0005-0000-0000-0000A67F0000}"/>
    <cellStyle name="Check Cell 8 2 11" xfId="32695" xr:uid="{00000000-0005-0000-0000-0000A77F0000}"/>
    <cellStyle name="Check Cell 8 2 12" xfId="32696" xr:uid="{00000000-0005-0000-0000-0000A87F0000}"/>
    <cellStyle name="Check Cell 8 2 13" xfId="32697" xr:uid="{00000000-0005-0000-0000-0000A97F0000}"/>
    <cellStyle name="Check Cell 8 2 2" xfId="32698" xr:uid="{00000000-0005-0000-0000-0000AA7F0000}"/>
    <cellStyle name="Check Cell 8 2 3" xfId="32699" xr:uid="{00000000-0005-0000-0000-0000AB7F0000}"/>
    <cellStyle name="Check Cell 8 2 4" xfId="32700" xr:uid="{00000000-0005-0000-0000-0000AC7F0000}"/>
    <cellStyle name="Check Cell 8 2 5" xfId="32701" xr:uid="{00000000-0005-0000-0000-0000AD7F0000}"/>
    <cellStyle name="Check Cell 8 2 6" xfId="32702" xr:uid="{00000000-0005-0000-0000-0000AE7F0000}"/>
    <cellStyle name="Check Cell 8 2 7" xfId="32703" xr:uid="{00000000-0005-0000-0000-0000AF7F0000}"/>
    <cellStyle name="Check Cell 8 2 8" xfId="32704" xr:uid="{00000000-0005-0000-0000-0000B07F0000}"/>
    <cellStyle name="Check Cell 8 2 9" xfId="32705" xr:uid="{00000000-0005-0000-0000-0000B17F0000}"/>
    <cellStyle name="Check Cell 8 3" xfId="32706" xr:uid="{00000000-0005-0000-0000-0000B27F0000}"/>
    <cellStyle name="Check Cell 8 4" xfId="32707" xr:uid="{00000000-0005-0000-0000-0000B37F0000}"/>
    <cellStyle name="Check Cell 8 5" xfId="32708" xr:uid="{00000000-0005-0000-0000-0000B47F0000}"/>
    <cellStyle name="Check Cell 8 6" xfId="32709" xr:uid="{00000000-0005-0000-0000-0000B57F0000}"/>
    <cellStyle name="Check Cell 8 7" xfId="32710" xr:uid="{00000000-0005-0000-0000-0000B67F0000}"/>
    <cellStyle name="Check Cell 8 8" xfId="32711" xr:uid="{00000000-0005-0000-0000-0000B77F0000}"/>
    <cellStyle name="Check Cell 8 9" xfId="32712" xr:uid="{00000000-0005-0000-0000-0000B87F0000}"/>
    <cellStyle name="Check Cell 9" xfId="32713" xr:uid="{00000000-0005-0000-0000-0000B97F0000}"/>
    <cellStyle name="Check Cell 9 10" xfId="32714" xr:uid="{00000000-0005-0000-0000-0000BA7F0000}"/>
    <cellStyle name="Check Cell 9 11" xfId="32715" xr:uid="{00000000-0005-0000-0000-0000BB7F0000}"/>
    <cellStyle name="Check Cell 9 12" xfId="32716" xr:uid="{00000000-0005-0000-0000-0000BC7F0000}"/>
    <cellStyle name="Check Cell 9 13" xfId="32717" xr:uid="{00000000-0005-0000-0000-0000BD7F0000}"/>
    <cellStyle name="Check Cell 9 14" xfId="32718" xr:uid="{00000000-0005-0000-0000-0000BE7F0000}"/>
    <cellStyle name="Check Cell 9 15" xfId="32719" xr:uid="{00000000-0005-0000-0000-0000BF7F0000}"/>
    <cellStyle name="Check Cell 9 16" xfId="32720" xr:uid="{00000000-0005-0000-0000-0000C07F0000}"/>
    <cellStyle name="Check Cell 9 17" xfId="32721" xr:uid="{00000000-0005-0000-0000-0000C17F0000}"/>
    <cellStyle name="Check Cell 9 18" xfId="32722" xr:uid="{00000000-0005-0000-0000-0000C27F0000}"/>
    <cellStyle name="Check Cell 9 2" xfId="32723" xr:uid="{00000000-0005-0000-0000-0000C37F0000}"/>
    <cellStyle name="Check Cell 9 2 10" xfId="32724" xr:uid="{00000000-0005-0000-0000-0000C47F0000}"/>
    <cellStyle name="Check Cell 9 2 11" xfId="32725" xr:uid="{00000000-0005-0000-0000-0000C57F0000}"/>
    <cellStyle name="Check Cell 9 2 12" xfId="32726" xr:uid="{00000000-0005-0000-0000-0000C67F0000}"/>
    <cellStyle name="Check Cell 9 2 13" xfId="32727" xr:uid="{00000000-0005-0000-0000-0000C77F0000}"/>
    <cellStyle name="Check Cell 9 2 2" xfId="32728" xr:uid="{00000000-0005-0000-0000-0000C87F0000}"/>
    <cellStyle name="Check Cell 9 2 3" xfId="32729" xr:uid="{00000000-0005-0000-0000-0000C97F0000}"/>
    <cellStyle name="Check Cell 9 2 4" xfId="32730" xr:uid="{00000000-0005-0000-0000-0000CA7F0000}"/>
    <cellStyle name="Check Cell 9 2 5" xfId="32731" xr:uid="{00000000-0005-0000-0000-0000CB7F0000}"/>
    <cellStyle name="Check Cell 9 2 6" xfId="32732" xr:uid="{00000000-0005-0000-0000-0000CC7F0000}"/>
    <cellStyle name="Check Cell 9 2 7" xfId="32733" xr:uid="{00000000-0005-0000-0000-0000CD7F0000}"/>
    <cellStyle name="Check Cell 9 2 8" xfId="32734" xr:uid="{00000000-0005-0000-0000-0000CE7F0000}"/>
    <cellStyle name="Check Cell 9 2 9" xfId="32735" xr:uid="{00000000-0005-0000-0000-0000CF7F0000}"/>
    <cellStyle name="Check Cell 9 3" xfId="32736" xr:uid="{00000000-0005-0000-0000-0000D07F0000}"/>
    <cellStyle name="Check Cell 9 4" xfId="32737" xr:uid="{00000000-0005-0000-0000-0000D17F0000}"/>
    <cellStyle name="Check Cell 9 5" xfId="32738" xr:uid="{00000000-0005-0000-0000-0000D27F0000}"/>
    <cellStyle name="Check Cell 9 6" xfId="32739" xr:uid="{00000000-0005-0000-0000-0000D37F0000}"/>
    <cellStyle name="Check Cell 9 7" xfId="32740" xr:uid="{00000000-0005-0000-0000-0000D47F0000}"/>
    <cellStyle name="Check Cell 9 8" xfId="32741" xr:uid="{00000000-0005-0000-0000-0000D57F0000}"/>
    <cellStyle name="Check Cell 9 9" xfId="32742" xr:uid="{00000000-0005-0000-0000-0000D67F0000}"/>
    <cellStyle name="Comm1" xfId="32743" xr:uid="{00000000-0005-0000-0000-0000D77F0000}"/>
    <cellStyle name="Comm1 2" xfId="32744" xr:uid="{00000000-0005-0000-0000-0000D87F0000}"/>
    <cellStyle name="Comma" xfId="1" builtinId="3"/>
    <cellStyle name="Comma  - Style1" xfId="32745" xr:uid="{00000000-0005-0000-0000-0000DA7F0000}"/>
    <cellStyle name="Comma  - Style1 2" xfId="32746" xr:uid="{00000000-0005-0000-0000-0000DB7F0000}"/>
    <cellStyle name="Comma  - Style1 3" xfId="32747" xr:uid="{00000000-0005-0000-0000-0000DC7F0000}"/>
    <cellStyle name="Comma  - Style1 4" xfId="32748" xr:uid="{00000000-0005-0000-0000-0000DD7F0000}"/>
    <cellStyle name="Comma  - Style1 5" xfId="32749" xr:uid="{00000000-0005-0000-0000-0000DE7F0000}"/>
    <cellStyle name="Comma  - Style1 6" xfId="32750" xr:uid="{00000000-0005-0000-0000-0000DF7F0000}"/>
    <cellStyle name="Comma  - Style1 7" xfId="32751" xr:uid="{00000000-0005-0000-0000-0000E07F0000}"/>
    <cellStyle name="Comma  - Style1 8" xfId="32752" xr:uid="{00000000-0005-0000-0000-0000E17F0000}"/>
    <cellStyle name="Comma  - Style1 9" xfId="32753" xr:uid="{00000000-0005-0000-0000-0000E27F0000}"/>
    <cellStyle name="Comma  - Style2" xfId="32754" xr:uid="{00000000-0005-0000-0000-0000E37F0000}"/>
    <cellStyle name="Comma  - Style2 2" xfId="32755" xr:uid="{00000000-0005-0000-0000-0000E47F0000}"/>
    <cellStyle name="Comma  - Style2 3" xfId="32756" xr:uid="{00000000-0005-0000-0000-0000E57F0000}"/>
    <cellStyle name="Comma  - Style2 4" xfId="32757" xr:uid="{00000000-0005-0000-0000-0000E67F0000}"/>
    <cellStyle name="Comma  - Style2 5" xfId="32758" xr:uid="{00000000-0005-0000-0000-0000E77F0000}"/>
    <cellStyle name="Comma  - Style2 6" xfId="32759" xr:uid="{00000000-0005-0000-0000-0000E87F0000}"/>
    <cellStyle name="Comma  - Style2 7" xfId="32760" xr:uid="{00000000-0005-0000-0000-0000E97F0000}"/>
    <cellStyle name="Comma  - Style2 8" xfId="32761" xr:uid="{00000000-0005-0000-0000-0000EA7F0000}"/>
    <cellStyle name="Comma  - Style2 9" xfId="32762" xr:uid="{00000000-0005-0000-0000-0000EB7F0000}"/>
    <cellStyle name="Comma  - Style3" xfId="32763" xr:uid="{00000000-0005-0000-0000-0000EC7F0000}"/>
    <cellStyle name="Comma  - Style3 2" xfId="32764" xr:uid="{00000000-0005-0000-0000-0000ED7F0000}"/>
    <cellStyle name="Comma  - Style3 3" xfId="32765" xr:uid="{00000000-0005-0000-0000-0000EE7F0000}"/>
    <cellStyle name="Comma  - Style3 4" xfId="32766" xr:uid="{00000000-0005-0000-0000-0000EF7F0000}"/>
    <cellStyle name="Comma  - Style3 5" xfId="32767" xr:uid="{00000000-0005-0000-0000-0000F07F0000}"/>
    <cellStyle name="Comma  - Style3 6" xfId="32768" xr:uid="{00000000-0005-0000-0000-0000F17F0000}"/>
    <cellStyle name="Comma  - Style3 7" xfId="32769" xr:uid="{00000000-0005-0000-0000-0000F27F0000}"/>
    <cellStyle name="Comma  - Style3 8" xfId="32770" xr:uid="{00000000-0005-0000-0000-0000F37F0000}"/>
    <cellStyle name="Comma  - Style3 9" xfId="32771" xr:uid="{00000000-0005-0000-0000-0000F47F0000}"/>
    <cellStyle name="Comma  - Style4" xfId="32772" xr:uid="{00000000-0005-0000-0000-0000F57F0000}"/>
    <cellStyle name="Comma  - Style4 2" xfId="32773" xr:uid="{00000000-0005-0000-0000-0000F67F0000}"/>
    <cellStyle name="Comma  - Style4 3" xfId="32774" xr:uid="{00000000-0005-0000-0000-0000F77F0000}"/>
    <cellStyle name="Comma  - Style4 4" xfId="32775" xr:uid="{00000000-0005-0000-0000-0000F87F0000}"/>
    <cellStyle name="Comma  - Style4 5" xfId="32776" xr:uid="{00000000-0005-0000-0000-0000F97F0000}"/>
    <cellStyle name="Comma  - Style4 6" xfId="32777" xr:uid="{00000000-0005-0000-0000-0000FA7F0000}"/>
    <cellStyle name="Comma  - Style4 7" xfId="32778" xr:uid="{00000000-0005-0000-0000-0000FB7F0000}"/>
    <cellStyle name="Comma  - Style4 8" xfId="32779" xr:uid="{00000000-0005-0000-0000-0000FC7F0000}"/>
    <cellStyle name="Comma  - Style4 9" xfId="32780" xr:uid="{00000000-0005-0000-0000-0000FD7F0000}"/>
    <cellStyle name="Comma  - Style5" xfId="32781" xr:uid="{00000000-0005-0000-0000-0000FE7F0000}"/>
    <cellStyle name="Comma  - Style5 2" xfId="32782" xr:uid="{00000000-0005-0000-0000-0000FF7F0000}"/>
    <cellStyle name="Comma  - Style5 3" xfId="32783" xr:uid="{00000000-0005-0000-0000-000000800000}"/>
    <cellStyle name="Comma  - Style5 4" xfId="32784" xr:uid="{00000000-0005-0000-0000-000001800000}"/>
    <cellStyle name="Comma  - Style5 5" xfId="32785" xr:uid="{00000000-0005-0000-0000-000002800000}"/>
    <cellStyle name="Comma  - Style5 6" xfId="32786" xr:uid="{00000000-0005-0000-0000-000003800000}"/>
    <cellStyle name="Comma  - Style5 7" xfId="32787" xr:uid="{00000000-0005-0000-0000-000004800000}"/>
    <cellStyle name="Comma  - Style5 8" xfId="32788" xr:uid="{00000000-0005-0000-0000-000005800000}"/>
    <cellStyle name="Comma  - Style5 9" xfId="32789" xr:uid="{00000000-0005-0000-0000-000006800000}"/>
    <cellStyle name="Comma  - Style6" xfId="32790" xr:uid="{00000000-0005-0000-0000-000007800000}"/>
    <cellStyle name="Comma  - Style6 2" xfId="32791" xr:uid="{00000000-0005-0000-0000-000008800000}"/>
    <cellStyle name="Comma  - Style6 3" xfId="32792" xr:uid="{00000000-0005-0000-0000-000009800000}"/>
    <cellStyle name="Comma  - Style6 4" xfId="32793" xr:uid="{00000000-0005-0000-0000-00000A800000}"/>
    <cellStyle name="Comma  - Style6 5" xfId="32794" xr:uid="{00000000-0005-0000-0000-00000B800000}"/>
    <cellStyle name="Comma  - Style6 6" xfId="32795" xr:uid="{00000000-0005-0000-0000-00000C800000}"/>
    <cellStyle name="Comma  - Style6 7" xfId="32796" xr:uid="{00000000-0005-0000-0000-00000D800000}"/>
    <cellStyle name="Comma  - Style6 8" xfId="32797" xr:uid="{00000000-0005-0000-0000-00000E800000}"/>
    <cellStyle name="Comma  - Style6 9" xfId="32798" xr:uid="{00000000-0005-0000-0000-00000F800000}"/>
    <cellStyle name="Comma  - Style7" xfId="32799" xr:uid="{00000000-0005-0000-0000-000010800000}"/>
    <cellStyle name="Comma  - Style7 2" xfId="32800" xr:uid="{00000000-0005-0000-0000-000011800000}"/>
    <cellStyle name="Comma  - Style7 3" xfId="32801" xr:uid="{00000000-0005-0000-0000-000012800000}"/>
    <cellStyle name="Comma  - Style7 4" xfId="32802" xr:uid="{00000000-0005-0000-0000-000013800000}"/>
    <cellStyle name="Comma  - Style7 5" xfId="32803" xr:uid="{00000000-0005-0000-0000-000014800000}"/>
    <cellStyle name="Comma  - Style7 6" xfId="32804" xr:uid="{00000000-0005-0000-0000-000015800000}"/>
    <cellStyle name="Comma  - Style7 7" xfId="32805" xr:uid="{00000000-0005-0000-0000-000016800000}"/>
    <cellStyle name="Comma  - Style7 8" xfId="32806" xr:uid="{00000000-0005-0000-0000-000017800000}"/>
    <cellStyle name="Comma  - Style7 9" xfId="32807" xr:uid="{00000000-0005-0000-0000-000018800000}"/>
    <cellStyle name="Comma  - Style8" xfId="32808" xr:uid="{00000000-0005-0000-0000-000019800000}"/>
    <cellStyle name="Comma  - Style8 2" xfId="32809" xr:uid="{00000000-0005-0000-0000-00001A800000}"/>
    <cellStyle name="Comma  - Style8 3" xfId="32810" xr:uid="{00000000-0005-0000-0000-00001B800000}"/>
    <cellStyle name="Comma  - Style8 4" xfId="32811" xr:uid="{00000000-0005-0000-0000-00001C800000}"/>
    <cellStyle name="Comma  - Style8 5" xfId="32812" xr:uid="{00000000-0005-0000-0000-00001D800000}"/>
    <cellStyle name="Comma  - Style8 6" xfId="32813" xr:uid="{00000000-0005-0000-0000-00001E800000}"/>
    <cellStyle name="Comma  - Style8 7" xfId="32814" xr:uid="{00000000-0005-0000-0000-00001F800000}"/>
    <cellStyle name="Comma  - Style8 8" xfId="32815" xr:uid="{00000000-0005-0000-0000-000020800000}"/>
    <cellStyle name="Comma  - Style8 9" xfId="32816" xr:uid="{00000000-0005-0000-0000-000021800000}"/>
    <cellStyle name="Comma [0] 2" xfId="32817" xr:uid="{00000000-0005-0000-0000-000022800000}"/>
    <cellStyle name="Comma [0] 2 2" xfId="32818" xr:uid="{00000000-0005-0000-0000-000023800000}"/>
    <cellStyle name="Comma [0] 2 3" xfId="32819" xr:uid="{00000000-0005-0000-0000-000024800000}"/>
    <cellStyle name="Comma [0] 2 3 10" xfId="32820" xr:uid="{00000000-0005-0000-0000-000025800000}"/>
    <cellStyle name="Comma [0] 2 3 11" xfId="32821" xr:uid="{00000000-0005-0000-0000-000026800000}"/>
    <cellStyle name="Comma [0] 2 3 12" xfId="32822" xr:uid="{00000000-0005-0000-0000-000027800000}"/>
    <cellStyle name="Comma [0] 2 3 13" xfId="32823" xr:uid="{00000000-0005-0000-0000-000028800000}"/>
    <cellStyle name="Comma [0] 2 3 14" xfId="32824" xr:uid="{00000000-0005-0000-0000-000029800000}"/>
    <cellStyle name="Comma [0] 2 3 15" xfId="32825" xr:uid="{00000000-0005-0000-0000-00002A800000}"/>
    <cellStyle name="Comma [0] 2 3 16" xfId="32826" xr:uid="{00000000-0005-0000-0000-00002B800000}"/>
    <cellStyle name="Comma [0] 2 3 2" xfId="32827" xr:uid="{00000000-0005-0000-0000-00002C800000}"/>
    <cellStyle name="Comma [0] 2 3 2 10" xfId="32828" xr:uid="{00000000-0005-0000-0000-00002D800000}"/>
    <cellStyle name="Comma [0] 2 3 2 11" xfId="32829" xr:uid="{00000000-0005-0000-0000-00002E800000}"/>
    <cellStyle name="Comma [0] 2 3 2 12" xfId="32830" xr:uid="{00000000-0005-0000-0000-00002F800000}"/>
    <cellStyle name="Comma [0] 2 3 2 13" xfId="32831" xr:uid="{00000000-0005-0000-0000-000030800000}"/>
    <cellStyle name="Comma [0] 2 3 2 14" xfId="32832" xr:uid="{00000000-0005-0000-0000-000031800000}"/>
    <cellStyle name="Comma [0] 2 3 2 15" xfId="32833" xr:uid="{00000000-0005-0000-0000-000032800000}"/>
    <cellStyle name="Comma [0] 2 3 2 2" xfId="32834" xr:uid="{00000000-0005-0000-0000-000033800000}"/>
    <cellStyle name="Comma [0] 2 3 2 3" xfId="32835" xr:uid="{00000000-0005-0000-0000-000034800000}"/>
    <cellStyle name="Comma [0] 2 3 2 4" xfId="32836" xr:uid="{00000000-0005-0000-0000-000035800000}"/>
    <cellStyle name="Comma [0] 2 3 2 5" xfId="32837" xr:uid="{00000000-0005-0000-0000-000036800000}"/>
    <cellStyle name="Comma [0] 2 3 2 6" xfId="32838" xr:uid="{00000000-0005-0000-0000-000037800000}"/>
    <cellStyle name="Comma [0] 2 3 2 7" xfId="32839" xr:uid="{00000000-0005-0000-0000-000038800000}"/>
    <cellStyle name="Comma [0] 2 3 2 8" xfId="32840" xr:uid="{00000000-0005-0000-0000-000039800000}"/>
    <cellStyle name="Comma [0] 2 3 2 9" xfId="32841" xr:uid="{00000000-0005-0000-0000-00003A800000}"/>
    <cellStyle name="Comma [0] 2 3 3" xfId="32842" xr:uid="{00000000-0005-0000-0000-00003B800000}"/>
    <cellStyle name="Comma [0] 2 3 4" xfId="32843" xr:uid="{00000000-0005-0000-0000-00003C800000}"/>
    <cellStyle name="Comma [0] 2 3 5" xfId="32844" xr:uid="{00000000-0005-0000-0000-00003D800000}"/>
    <cellStyle name="Comma [0] 2 3 6" xfId="32845" xr:uid="{00000000-0005-0000-0000-00003E800000}"/>
    <cellStyle name="Comma [0] 2 3 7" xfId="32846" xr:uid="{00000000-0005-0000-0000-00003F800000}"/>
    <cellStyle name="Comma [0] 2 3 8" xfId="32847" xr:uid="{00000000-0005-0000-0000-000040800000}"/>
    <cellStyle name="Comma [0] 2 3 9" xfId="32848" xr:uid="{00000000-0005-0000-0000-000041800000}"/>
    <cellStyle name="Comma [0] 3" xfId="32849" xr:uid="{00000000-0005-0000-0000-000042800000}"/>
    <cellStyle name="Comma 10" xfId="32850" xr:uid="{00000000-0005-0000-0000-000043800000}"/>
    <cellStyle name="Comma 10 10" xfId="32851" xr:uid="{00000000-0005-0000-0000-000044800000}"/>
    <cellStyle name="Comma 10 10 2" xfId="32852" xr:uid="{00000000-0005-0000-0000-000045800000}"/>
    <cellStyle name="Comma 10 10 3" xfId="32853" xr:uid="{00000000-0005-0000-0000-000046800000}"/>
    <cellStyle name="Comma 10 11" xfId="32854" xr:uid="{00000000-0005-0000-0000-000047800000}"/>
    <cellStyle name="Comma 10 11 2" xfId="32855" xr:uid="{00000000-0005-0000-0000-000048800000}"/>
    <cellStyle name="Comma 10 11 3" xfId="32856" xr:uid="{00000000-0005-0000-0000-000049800000}"/>
    <cellStyle name="Comma 10 12" xfId="32857" xr:uid="{00000000-0005-0000-0000-00004A800000}"/>
    <cellStyle name="Comma 10 12 2" xfId="32858" xr:uid="{00000000-0005-0000-0000-00004B800000}"/>
    <cellStyle name="Comma 10 12 3" xfId="32859" xr:uid="{00000000-0005-0000-0000-00004C800000}"/>
    <cellStyle name="Comma 10 13" xfId="32860" xr:uid="{00000000-0005-0000-0000-00004D800000}"/>
    <cellStyle name="Comma 10 13 2" xfId="32861" xr:uid="{00000000-0005-0000-0000-00004E800000}"/>
    <cellStyle name="Comma 10 13 3" xfId="32862" xr:uid="{00000000-0005-0000-0000-00004F800000}"/>
    <cellStyle name="Comma 10 14" xfId="4" xr:uid="{00000000-0005-0000-0000-000050800000}"/>
    <cellStyle name="Comma 10 14 2" xfId="32863" xr:uid="{00000000-0005-0000-0000-000051800000}"/>
    <cellStyle name="Comma 10 15" xfId="32864" xr:uid="{00000000-0005-0000-0000-000052800000}"/>
    <cellStyle name="Comma 10 15 2" xfId="32865" xr:uid="{00000000-0005-0000-0000-000053800000}"/>
    <cellStyle name="Comma 10 16" xfId="32866" xr:uid="{00000000-0005-0000-0000-000054800000}"/>
    <cellStyle name="Comma 10 17" xfId="32867" xr:uid="{00000000-0005-0000-0000-000055800000}"/>
    <cellStyle name="Comma 10 18" xfId="32868" xr:uid="{00000000-0005-0000-0000-000056800000}"/>
    <cellStyle name="Comma 10 19" xfId="32869" xr:uid="{00000000-0005-0000-0000-000057800000}"/>
    <cellStyle name="Comma 10 2" xfId="32870" xr:uid="{00000000-0005-0000-0000-000058800000}"/>
    <cellStyle name="Comma 10 2 2" xfId="32871" xr:uid="{00000000-0005-0000-0000-000059800000}"/>
    <cellStyle name="Comma 10 2 3" xfId="32872" xr:uid="{00000000-0005-0000-0000-00005A800000}"/>
    <cellStyle name="Comma 10 2 3 10" xfId="32873" xr:uid="{00000000-0005-0000-0000-00005B800000}"/>
    <cellStyle name="Comma 10 2 3 11" xfId="32874" xr:uid="{00000000-0005-0000-0000-00005C800000}"/>
    <cellStyle name="Comma 10 2 3 12" xfId="32875" xr:uid="{00000000-0005-0000-0000-00005D800000}"/>
    <cellStyle name="Comma 10 2 3 13" xfId="32876" xr:uid="{00000000-0005-0000-0000-00005E800000}"/>
    <cellStyle name="Comma 10 2 3 14" xfId="32877" xr:uid="{00000000-0005-0000-0000-00005F800000}"/>
    <cellStyle name="Comma 10 2 3 15" xfId="32878" xr:uid="{00000000-0005-0000-0000-000060800000}"/>
    <cellStyle name="Comma 10 2 3 16" xfId="32879" xr:uid="{00000000-0005-0000-0000-000061800000}"/>
    <cellStyle name="Comma 10 2 3 2" xfId="32880" xr:uid="{00000000-0005-0000-0000-000062800000}"/>
    <cellStyle name="Comma 10 2 3 2 10" xfId="32881" xr:uid="{00000000-0005-0000-0000-000063800000}"/>
    <cellStyle name="Comma 10 2 3 2 11" xfId="32882" xr:uid="{00000000-0005-0000-0000-000064800000}"/>
    <cellStyle name="Comma 10 2 3 2 12" xfId="32883" xr:uid="{00000000-0005-0000-0000-000065800000}"/>
    <cellStyle name="Comma 10 2 3 2 13" xfId="32884" xr:uid="{00000000-0005-0000-0000-000066800000}"/>
    <cellStyle name="Comma 10 2 3 2 14" xfId="32885" xr:uid="{00000000-0005-0000-0000-000067800000}"/>
    <cellStyle name="Comma 10 2 3 2 15" xfId="32886" xr:uid="{00000000-0005-0000-0000-000068800000}"/>
    <cellStyle name="Comma 10 2 3 2 2" xfId="32887" xr:uid="{00000000-0005-0000-0000-000069800000}"/>
    <cellStyle name="Comma 10 2 3 2 3" xfId="32888" xr:uid="{00000000-0005-0000-0000-00006A800000}"/>
    <cellStyle name="Comma 10 2 3 2 4" xfId="32889" xr:uid="{00000000-0005-0000-0000-00006B800000}"/>
    <cellStyle name="Comma 10 2 3 2 5" xfId="32890" xr:uid="{00000000-0005-0000-0000-00006C800000}"/>
    <cellStyle name="Comma 10 2 3 2 6" xfId="32891" xr:uid="{00000000-0005-0000-0000-00006D800000}"/>
    <cellStyle name="Comma 10 2 3 2 7" xfId="32892" xr:uid="{00000000-0005-0000-0000-00006E800000}"/>
    <cellStyle name="Comma 10 2 3 2 8" xfId="32893" xr:uid="{00000000-0005-0000-0000-00006F800000}"/>
    <cellStyle name="Comma 10 2 3 2 9" xfId="32894" xr:uid="{00000000-0005-0000-0000-000070800000}"/>
    <cellStyle name="Comma 10 2 3 3" xfId="32895" xr:uid="{00000000-0005-0000-0000-000071800000}"/>
    <cellStyle name="Comma 10 2 3 4" xfId="32896" xr:uid="{00000000-0005-0000-0000-000072800000}"/>
    <cellStyle name="Comma 10 2 3 5" xfId="32897" xr:uid="{00000000-0005-0000-0000-000073800000}"/>
    <cellStyle name="Comma 10 2 3 6" xfId="32898" xr:uid="{00000000-0005-0000-0000-000074800000}"/>
    <cellStyle name="Comma 10 2 3 7" xfId="32899" xr:uid="{00000000-0005-0000-0000-000075800000}"/>
    <cellStyle name="Comma 10 2 3 8" xfId="32900" xr:uid="{00000000-0005-0000-0000-000076800000}"/>
    <cellStyle name="Comma 10 2 3 9" xfId="32901" xr:uid="{00000000-0005-0000-0000-000077800000}"/>
    <cellStyle name="Comma 10 2 4" xfId="32902" xr:uid="{00000000-0005-0000-0000-000078800000}"/>
    <cellStyle name="Comma 10 2 4 10" xfId="32903" xr:uid="{00000000-0005-0000-0000-000079800000}"/>
    <cellStyle name="Comma 10 2 4 11" xfId="32904" xr:uid="{00000000-0005-0000-0000-00007A800000}"/>
    <cellStyle name="Comma 10 2 4 12" xfId="32905" xr:uid="{00000000-0005-0000-0000-00007B800000}"/>
    <cellStyle name="Comma 10 2 4 13" xfId="32906" xr:uid="{00000000-0005-0000-0000-00007C800000}"/>
    <cellStyle name="Comma 10 2 4 14" xfId="32907" xr:uid="{00000000-0005-0000-0000-00007D800000}"/>
    <cellStyle name="Comma 10 2 4 15" xfId="32908" xr:uid="{00000000-0005-0000-0000-00007E800000}"/>
    <cellStyle name="Comma 10 2 4 2" xfId="32909" xr:uid="{00000000-0005-0000-0000-00007F800000}"/>
    <cellStyle name="Comma 10 2 4 3" xfId="32910" xr:uid="{00000000-0005-0000-0000-000080800000}"/>
    <cellStyle name="Comma 10 2 4 4" xfId="32911" xr:uid="{00000000-0005-0000-0000-000081800000}"/>
    <cellStyle name="Comma 10 2 4 5" xfId="32912" xr:uid="{00000000-0005-0000-0000-000082800000}"/>
    <cellStyle name="Comma 10 2 4 6" xfId="32913" xr:uid="{00000000-0005-0000-0000-000083800000}"/>
    <cellStyle name="Comma 10 2 4 7" xfId="32914" xr:uid="{00000000-0005-0000-0000-000084800000}"/>
    <cellStyle name="Comma 10 2 4 8" xfId="32915" xr:uid="{00000000-0005-0000-0000-000085800000}"/>
    <cellStyle name="Comma 10 2 4 9" xfId="32916" xr:uid="{00000000-0005-0000-0000-000086800000}"/>
    <cellStyle name="Comma 10 2 5" xfId="32917" xr:uid="{00000000-0005-0000-0000-000087800000}"/>
    <cellStyle name="Comma 10 2 5 10" xfId="32918" xr:uid="{00000000-0005-0000-0000-000088800000}"/>
    <cellStyle name="Comma 10 2 5 11" xfId="32919" xr:uid="{00000000-0005-0000-0000-000089800000}"/>
    <cellStyle name="Comma 10 2 5 12" xfId="32920" xr:uid="{00000000-0005-0000-0000-00008A800000}"/>
    <cellStyle name="Comma 10 2 5 13" xfId="32921" xr:uid="{00000000-0005-0000-0000-00008B800000}"/>
    <cellStyle name="Comma 10 2 5 14" xfId="32922" xr:uid="{00000000-0005-0000-0000-00008C800000}"/>
    <cellStyle name="Comma 10 2 5 15" xfId="32923" xr:uid="{00000000-0005-0000-0000-00008D800000}"/>
    <cellStyle name="Comma 10 2 5 2" xfId="32924" xr:uid="{00000000-0005-0000-0000-00008E800000}"/>
    <cellStyle name="Comma 10 2 5 3" xfId="32925" xr:uid="{00000000-0005-0000-0000-00008F800000}"/>
    <cellStyle name="Comma 10 2 5 4" xfId="32926" xr:uid="{00000000-0005-0000-0000-000090800000}"/>
    <cellStyle name="Comma 10 2 5 5" xfId="32927" xr:uid="{00000000-0005-0000-0000-000091800000}"/>
    <cellStyle name="Comma 10 2 5 6" xfId="32928" xr:uid="{00000000-0005-0000-0000-000092800000}"/>
    <cellStyle name="Comma 10 2 5 7" xfId="32929" xr:uid="{00000000-0005-0000-0000-000093800000}"/>
    <cellStyle name="Comma 10 2 5 8" xfId="32930" xr:uid="{00000000-0005-0000-0000-000094800000}"/>
    <cellStyle name="Comma 10 2 5 9" xfId="32931" xr:uid="{00000000-0005-0000-0000-000095800000}"/>
    <cellStyle name="Comma 10 20" xfId="32932" xr:uid="{00000000-0005-0000-0000-000096800000}"/>
    <cellStyle name="Comma 10 21" xfId="32933" xr:uid="{00000000-0005-0000-0000-000097800000}"/>
    <cellStyle name="Comma 10 22" xfId="32934" xr:uid="{00000000-0005-0000-0000-000098800000}"/>
    <cellStyle name="Comma 10 23" xfId="32935" xr:uid="{00000000-0005-0000-0000-000099800000}"/>
    <cellStyle name="Comma 10 24" xfId="32936" xr:uid="{00000000-0005-0000-0000-00009A800000}"/>
    <cellStyle name="Comma 10 3" xfId="32937" xr:uid="{00000000-0005-0000-0000-00009B800000}"/>
    <cellStyle name="Comma 10 3 10" xfId="32938" xr:uid="{00000000-0005-0000-0000-00009C800000}"/>
    <cellStyle name="Comma 10 3 10 2" xfId="32939" xr:uid="{00000000-0005-0000-0000-00009D800000}"/>
    <cellStyle name="Comma 10 3 10 3" xfId="32940" xr:uid="{00000000-0005-0000-0000-00009E800000}"/>
    <cellStyle name="Comma 10 3 11" xfId="32941" xr:uid="{00000000-0005-0000-0000-00009F800000}"/>
    <cellStyle name="Comma 10 3 11 2" xfId="32942" xr:uid="{00000000-0005-0000-0000-0000A0800000}"/>
    <cellStyle name="Comma 10 3 12" xfId="32943" xr:uid="{00000000-0005-0000-0000-0000A1800000}"/>
    <cellStyle name="Comma 10 3 12 2" xfId="32944" xr:uid="{00000000-0005-0000-0000-0000A2800000}"/>
    <cellStyle name="Comma 10 3 13" xfId="32945" xr:uid="{00000000-0005-0000-0000-0000A3800000}"/>
    <cellStyle name="Comma 10 3 14" xfId="32946" xr:uid="{00000000-0005-0000-0000-0000A4800000}"/>
    <cellStyle name="Comma 10 3 15" xfId="32947" xr:uid="{00000000-0005-0000-0000-0000A5800000}"/>
    <cellStyle name="Comma 10 3 16" xfId="32948" xr:uid="{00000000-0005-0000-0000-0000A6800000}"/>
    <cellStyle name="Comma 10 3 17" xfId="32949" xr:uid="{00000000-0005-0000-0000-0000A7800000}"/>
    <cellStyle name="Comma 10 3 18" xfId="32950" xr:uid="{00000000-0005-0000-0000-0000A8800000}"/>
    <cellStyle name="Comma 10 3 19" xfId="32951" xr:uid="{00000000-0005-0000-0000-0000A9800000}"/>
    <cellStyle name="Comma 10 3 2" xfId="32952" xr:uid="{00000000-0005-0000-0000-0000AA800000}"/>
    <cellStyle name="Comma 10 3 2 10" xfId="32953" xr:uid="{00000000-0005-0000-0000-0000AB800000}"/>
    <cellStyle name="Comma 10 3 2 10 2" xfId="32954" xr:uid="{00000000-0005-0000-0000-0000AC800000}"/>
    <cellStyle name="Comma 10 3 2 11" xfId="32955" xr:uid="{00000000-0005-0000-0000-0000AD800000}"/>
    <cellStyle name="Comma 10 3 2 11 2" xfId="32956" xr:uid="{00000000-0005-0000-0000-0000AE800000}"/>
    <cellStyle name="Comma 10 3 2 12" xfId="32957" xr:uid="{00000000-0005-0000-0000-0000AF800000}"/>
    <cellStyle name="Comma 10 3 2 13" xfId="32958" xr:uid="{00000000-0005-0000-0000-0000B0800000}"/>
    <cellStyle name="Comma 10 3 2 14" xfId="32959" xr:uid="{00000000-0005-0000-0000-0000B1800000}"/>
    <cellStyle name="Comma 10 3 2 15" xfId="32960" xr:uid="{00000000-0005-0000-0000-0000B2800000}"/>
    <cellStyle name="Comma 10 3 2 16" xfId="32961" xr:uid="{00000000-0005-0000-0000-0000B3800000}"/>
    <cellStyle name="Comma 10 3 2 17" xfId="32962" xr:uid="{00000000-0005-0000-0000-0000B4800000}"/>
    <cellStyle name="Comma 10 3 2 2" xfId="32963" xr:uid="{00000000-0005-0000-0000-0000B5800000}"/>
    <cellStyle name="Comma 10 3 2 2 2" xfId="32964" xr:uid="{00000000-0005-0000-0000-0000B6800000}"/>
    <cellStyle name="Comma 10 3 2 2 3" xfId="32965" xr:uid="{00000000-0005-0000-0000-0000B7800000}"/>
    <cellStyle name="Comma 10 3 2 3" xfId="32966" xr:uid="{00000000-0005-0000-0000-0000B8800000}"/>
    <cellStyle name="Comma 10 3 2 3 2" xfId="32967" xr:uid="{00000000-0005-0000-0000-0000B9800000}"/>
    <cellStyle name="Comma 10 3 2 3 3" xfId="32968" xr:uid="{00000000-0005-0000-0000-0000BA800000}"/>
    <cellStyle name="Comma 10 3 2 4" xfId="32969" xr:uid="{00000000-0005-0000-0000-0000BB800000}"/>
    <cellStyle name="Comma 10 3 2 4 2" xfId="32970" xr:uid="{00000000-0005-0000-0000-0000BC800000}"/>
    <cellStyle name="Comma 10 3 2 4 3" xfId="32971" xr:uid="{00000000-0005-0000-0000-0000BD800000}"/>
    <cellStyle name="Comma 10 3 2 5" xfId="32972" xr:uid="{00000000-0005-0000-0000-0000BE800000}"/>
    <cellStyle name="Comma 10 3 2 5 2" xfId="32973" xr:uid="{00000000-0005-0000-0000-0000BF800000}"/>
    <cellStyle name="Comma 10 3 2 5 3" xfId="32974" xr:uid="{00000000-0005-0000-0000-0000C0800000}"/>
    <cellStyle name="Comma 10 3 2 6" xfId="32975" xr:uid="{00000000-0005-0000-0000-0000C1800000}"/>
    <cellStyle name="Comma 10 3 2 6 2" xfId="32976" xr:uid="{00000000-0005-0000-0000-0000C2800000}"/>
    <cellStyle name="Comma 10 3 2 6 3" xfId="32977" xr:uid="{00000000-0005-0000-0000-0000C3800000}"/>
    <cellStyle name="Comma 10 3 2 7" xfId="32978" xr:uid="{00000000-0005-0000-0000-0000C4800000}"/>
    <cellStyle name="Comma 10 3 2 7 2" xfId="32979" xr:uid="{00000000-0005-0000-0000-0000C5800000}"/>
    <cellStyle name="Comma 10 3 2 7 3" xfId="32980" xr:uid="{00000000-0005-0000-0000-0000C6800000}"/>
    <cellStyle name="Comma 10 3 2 8" xfId="32981" xr:uid="{00000000-0005-0000-0000-0000C7800000}"/>
    <cellStyle name="Comma 10 3 2 8 2" xfId="32982" xr:uid="{00000000-0005-0000-0000-0000C8800000}"/>
    <cellStyle name="Comma 10 3 2 8 3" xfId="32983" xr:uid="{00000000-0005-0000-0000-0000C9800000}"/>
    <cellStyle name="Comma 10 3 2 9" xfId="32984" xr:uid="{00000000-0005-0000-0000-0000CA800000}"/>
    <cellStyle name="Comma 10 3 2 9 2" xfId="32985" xr:uid="{00000000-0005-0000-0000-0000CB800000}"/>
    <cellStyle name="Comma 10 3 2 9 3" xfId="32986" xr:uid="{00000000-0005-0000-0000-0000CC800000}"/>
    <cellStyle name="Comma 10 3 20" xfId="32987" xr:uid="{00000000-0005-0000-0000-0000CD800000}"/>
    <cellStyle name="Comma 10 3 3" xfId="32988" xr:uid="{00000000-0005-0000-0000-0000CE800000}"/>
    <cellStyle name="Comma 10 3 3 10" xfId="32989" xr:uid="{00000000-0005-0000-0000-0000CF800000}"/>
    <cellStyle name="Comma 10 3 3 11" xfId="32990" xr:uid="{00000000-0005-0000-0000-0000D0800000}"/>
    <cellStyle name="Comma 10 3 3 12" xfId="32991" xr:uid="{00000000-0005-0000-0000-0000D1800000}"/>
    <cellStyle name="Comma 10 3 3 13" xfId="32992" xr:uid="{00000000-0005-0000-0000-0000D2800000}"/>
    <cellStyle name="Comma 10 3 3 14" xfId="32993" xr:uid="{00000000-0005-0000-0000-0000D3800000}"/>
    <cellStyle name="Comma 10 3 3 15" xfId="32994" xr:uid="{00000000-0005-0000-0000-0000D4800000}"/>
    <cellStyle name="Comma 10 3 3 2" xfId="32995" xr:uid="{00000000-0005-0000-0000-0000D5800000}"/>
    <cellStyle name="Comma 10 3 3 2 2" xfId="32996" xr:uid="{00000000-0005-0000-0000-0000D6800000}"/>
    <cellStyle name="Comma 10 3 3 3" xfId="32997" xr:uid="{00000000-0005-0000-0000-0000D7800000}"/>
    <cellStyle name="Comma 10 3 3 4" xfId="32998" xr:uid="{00000000-0005-0000-0000-0000D8800000}"/>
    <cellStyle name="Comma 10 3 3 5" xfId="32999" xr:uid="{00000000-0005-0000-0000-0000D9800000}"/>
    <cellStyle name="Comma 10 3 3 6" xfId="33000" xr:uid="{00000000-0005-0000-0000-0000DA800000}"/>
    <cellStyle name="Comma 10 3 3 7" xfId="33001" xr:uid="{00000000-0005-0000-0000-0000DB800000}"/>
    <cellStyle name="Comma 10 3 3 8" xfId="33002" xr:uid="{00000000-0005-0000-0000-0000DC800000}"/>
    <cellStyle name="Comma 10 3 3 9" xfId="33003" xr:uid="{00000000-0005-0000-0000-0000DD800000}"/>
    <cellStyle name="Comma 10 3 4" xfId="33004" xr:uid="{00000000-0005-0000-0000-0000DE800000}"/>
    <cellStyle name="Comma 10 3 4 10" xfId="33005" xr:uid="{00000000-0005-0000-0000-0000DF800000}"/>
    <cellStyle name="Comma 10 3 4 11" xfId="33006" xr:uid="{00000000-0005-0000-0000-0000E0800000}"/>
    <cellStyle name="Comma 10 3 4 12" xfId="33007" xr:uid="{00000000-0005-0000-0000-0000E1800000}"/>
    <cellStyle name="Comma 10 3 4 13" xfId="33008" xr:uid="{00000000-0005-0000-0000-0000E2800000}"/>
    <cellStyle name="Comma 10 3 4 14" xfId="33009" xr:uid="{00000000-0005-0000-0000-0000E3800000}"/>
    <cellStyle name="Comma 10 3 4 15" xfId="33010" xr:uid="{00000000-0005-0000-0000-0000E4800000}"/>
    <cellStyle name="Comma 10 3 4 2" xfId="33011" xr:uid="{00000000-0005-0000-0000-0000E5800000}"/>
    <cellStyle name="Comma 10 3 4 2 2" xfId="33012" xr:uid="{00000000-0005-0000-0000-0000E6800000}"/>
    <cellStyle name="Comma 10 3 4 3" xfId="33013" xr:uid="{00000000-0005-0000-0000-0000E7800000}"/>
    <cellStyle name="Comma 10 3 4 4" xfId="33014" xr:uid="{00000000-0005-0000-0000-0000E8800000}"/>
    <cellStyle name="Comma 10 3 4 5" xfId="33015" xr:uid="{00000000-0005-0000-0000-0000E9800000}"/>
    <cellStyle name="Comma 10 3 4 6" xfId="33016" xr:uid="{00000000-0005-0000-0000-0000EA800000}"/>
    <cellStyle name="Comma 10 3 4 7" xfId="33017" xr:uid="{00000000-0005-0000-0000-0000EB800000}"/>
    <cellStyle name="Comma 10 3 4 8" xfId="33018" xr:uid="{00000000-0005-0000-0000-0000EC800000}"/>
    <cellStyle name="Comma 10 3 4 9" xfId="33019" xr:uid="{00000000-0005-0000-0000-0000ED800000}"/>
    <cellStyle name="Comma 10 3 5" xfId="33020" xr:uid="{00000000-0005-0000-0000-0000EE800000}"/>
    <cellStyle name="Comma 10 3 5 2" xfId="33021" xr:uid="{00000000-0005-0000-0000-0000EF800000}"/>
    <cellStyle name="Comma 10 3 5 3" xfId="33022" xr:uid="{00000000-0005-0000-0000-0000F0800000}"/>
    <cellStyle name="Comma 10 3 6" xfId="33023" xr:uid="{00000000-0005-0000-0000-0000F1800000}"/>
    <cellStyle name="Comma 10 3 6 2" xfId="33024" xr:uid="{00000000-0005-0000-0000-0000F2800000}"/>
    <cellStyle name="Comma 10 3 6 3" xfId="33025" xr:uid="{00000000-0005-0000-0000-0000F3800000}"/>
    <cellStyle name="Comma 10 3 7" xfId="33026" xr:uid="{00000000-0005-0000-0000-0000F4800000}"/>
    <cellStyle name="Comma 10 3 7 2" xfId="33027" xr:uid="{00000000-0005-0000-0000-0000F5800000}"/>
    <cellStyle name="Comma 10 3 7 3" xfId="33028" xr:uid="{00000000-0005-0000-0000-0000F6800000}"/>
    <cellStyle name="Comma 10 3 8" xfId="33029" xr:uid="{00000000-0005-0000-0000-0000F7800000}"/>
    <cellStyle name="Comma 10 3 8 2" xfId="33030" xr:uid="{00000000-0005-0000-0000-0000F8800000}"/>
    <cellStyle name="Comma 10 3 8 3" xfId="33031" xr:uid="{00000000-0005-0000-0000-0000F9800000}"/>
    <cellStyle name="Comma 10 3 9" xfId="33032" xr:uid="{00000000-0005-0000-0000-0000FA800000}"/>
    <cellStyle name="Comma 10 3 9 2" xfId="33033" xr:uid="{00000000-0005-0000-0000-0000FB800000}"/>
    <cellStyle name="Comma 10 3 9 3" xfId="33034" xr:uid="{00000000-0005-0000-0000-0000FC800000}"/>
    <cellStyle name="Comma 10 4" xfId="33035" xr:uid="{00000000-0005-0000-0000-0000FD800000}"/>
    <cellStyle name="Comma 10 4 2" xfId="33036" xr:uid="{00000000-0005-0000-0000-0000FE800000}"/>
    <cellStyle name="Comma 10 4 2 10" xfId="33037" xr:uid="{00000000-0005-0000-0000-0000FF800000}"/>
    <cellStyle name="Comma 10 4 2 11" xfId="33038" xr:uid="{00000000-0005-0000-0000-000000810000}"/>
    <cellStyle name="Comma 10 4 2 12" xfId="33039" xr:uid="{00000000-0005-0000-0000-000001810000}"/>
    <cellStyle name="Comma 10 4 2 13" xfId="33040" xr:uid="{00000000-0005-0000-0000-000002810000}"/>
    <cellStyle name="Comma 10 4 2 14" xfId="33041" xr:uid="{00000000-0005-0000-0000-000003810000}"/>
    <cellStyle name="Comma 10 4 2 15" xfId="33042" xr:uid="{00000000-0005-0000-0000-000004810000}"/>
    <cellStyle name="Comma 10 4 2 2" xfId="33043" xr:uid="{00000000-0005-0000-0000-000005810000}"/>
    <cellStyle name="Comma 10 4 2 3" xfId="33044" xr:uid="{00000000-0005-0000-0000-000006810000}"/>
    <cellStyle name="Comma 10 4 2 4" xfId="33045" xr:uid="{00000000-0005-0000-0000-000007810000}"/>
    <cellStyle name="Comma 10 4 2 5" xfId="33046" xr:uid="{00000000-0005-0000-0000-000008810000}"/>
    <cellStyle name="Comma 10 4 2 6" xfId="33047" xr:uid="{00000000-0005-0000-0000-000009810000}"/>
    <cellStyle name="Comma 10 4 2 7" xfId="33048" xr:uid="{00000000-0005-0000-0000-00000A810000}"/>
    <cellStyle name="Comma 10 4 2 8" xfId="33049" xr:uid="{00000000-0005-0000-0000-00000B810000}"/>
    <cellStyle name="Comma 10 4 2 9" xfId="33050" xr:uid="{00000000-0005-0000-0000-00000C810000}"/>
    <cellStyle name="Comma 10 5" xfId="33051" xr:uid="{00000000-0005-0000-0000-00000D810000}"/>
    <cellStyle name="Comma 10 5 10" xfId="33052" xr:uid="{00000000-0005-0000-0000-00000E810000}"/>
    <cellStyle name="Comma 10 5 10 2" xfId="33053" xr:uid="{00000000-0005-0000-0000-00000F810000}"/>
    <cellStyle name="Comma 10 5 11" xfId="33054" xr:uid="{00000000-0005-0000-0000-000010810000}"/>
    <cellStyle name="Comma 10 5 11 2" xfId="33055" xr:uid="{00000000-0005-0000-0000-000011810000}"/>
    <cellStyle name="Comma 10 5 12" xfId="33056" xr:uid="{00000000-0005-0000-0000-000012810000}"/>
    <cellStyle name="Comma 10 5 13" xfId="33057" xr:uid="{00000000-0005-0000-0000-000013810000}"/>
    <cellStyle name="Comma 10 5 14" xfId="33058" xr:uid="{00000000-0005-0000-0000-000014810000}"/>
    <cellStyle name="Comma 10 5 15" xfId="33059" xr:uid="{00000000-0005-0000-0000-000015810000}"/>
    <cellStyle name="Comma 10 5 16" xfId="33060" xr:uid="{00000000-0005-0000-0000-000016810000}"/>
    <cellStyle name="Comma 10 5 17" xfId="33061" xr:uid="{00000000-0005-0000-0000-000017810000}"/>
    <cellStyle name="Comma 10 5 2" xfId="33062" xr:uid="{00000000-0005-0000-0000-000018810000}"/>
    <cellStyle name="Comma 10 5 2 2" xfId="33063" xr:uid="{00000000-0005-0000-0000-000019810000}"/>
    <cellStyle name="Comma 10 5 2 3" xfId="33064" xr:uid="{00000000-0005-0000-0000-00001A810000}"/>
    <cellStyle name="Comma 10 5 3" xfId="33065" xr:uid="{00000000-0005-0000-0000-00001B810000}"/>
    <cellStyle name="Comma 10 5 3 2" xfId="33066" xr:uid="{00000000-0005-0000-0000-00001C810000}"/>
    <cellStyle name="Comma 10 5 3 3" xfId="33067" xr:uid="{00000000-0005-0000-0000-00001D810000}"/>
    <cellStyle name="Comma 10 5 4" xfId="33068" xr:uid="{00000000-0005-0000-0000-00001E810000}"/>
    <cellStyle name="Comma 10 5 4 2" xfId="33069" xr:uid="{00000000-0005-0000-0000-00001F810000}"/>
    <cellStyle name="Comma 10 5 4 3" xfId="33070" xr:uid="{00000000-0005-0000-0000-000020810000}"/>
    <cellStyle name="Comma 10 5 5" xfId="33071" xr:uid="{00000000-0005-0000-0000-000021810000}"/>
    <cellStyle name="Comma 10 5 5 2" xfId="33072" xr:uid="{00000000-0005-0000-0000-000022810000}"/>
    <cellStyle name="Comma 10 5 5 3" xfId="33073" xr:uid="{00000000-0005-0000-0000-000023810000}"/>
    <cellStyle name="Comma 10 5 6" xfId="33074" xr:uid="{00000000-0005-0000-0000-000024810000}"/>
    <cellStyle name="Comma 10 5 6 2" xfId="33075" xr:uid="{00000000-0005-0000-0000-000025810000}"/>
    <cellStyle name="Comma 10 5 6 3" xfId="33076" xr:uid="{00000000-0005-0000-0000-000026810000}"/>
    <cellStyle name="Comma 10 5 7" xfId="33077" xr:uid="{00000000-0005-0000-0000-000027810000}"/>
    <cellStyle name="Comma 10 5 7 2" xfId="33078" xr:uid="{00000000-0005-0000-0000-000028810000}"/>
    <cellStyle name="Comma 10 5 7 3" xfId="33079" xr:uid="{00000000-0005-0000-0000-000029810000}"/>
    <cellStyle name="Comma 10 5 8" xfId="33080" xr:uid="{00000000-0005-0000-0000-00002A810000}"/>
    <cellStyle name="Comma 10 5 8 2" xfId="33081" xr:uid="{00000000-0005-0000-0000-00002B810000}"/>
    <cellStyle name="Comma 10 5 8 3" xfId="33082" xr:uid="{00000000-0005-0000-0000-00002C810000}"/>
    <cellStyle name="Comma 10 5 9" xfId="33083" xr:uid="{00000000-0005-0000-0000-00002D810000}"/>
    <cellStyle name="Comma 10 5 9 2" xfId="33084" xr:uid="{00000000-0005-0000-0000-00002E810000}"/>
    <cellStyle name="Comma 10 5 9 3" xfId="33085" xr:uid="{00000000-0005-0000-0000-00002F810000}"/>
    <cellStyle name="Comma 10 6" xfId="33086" xr:uid="{00000000-0005-0000-0000-000030810000}"/>
    <cellStyle name="Comma 10 6 10" xfId="33087" xr:uid="{00000000-0005-0000-0000-000031810000}"/>
    <cellStyle name="Comma 10 6 11" xfId="33088" xr:uid="{00000000-0005-0000-0000-000032810000}"/>
    <cellStyle name="Comma 10 6 12" xfId="33089" xr:uid="{00000000-0005-0000-0000-000033810000}"/>
    <cellStyle name="Comma 10 6 13" xfId="33090" xr:uid="{00000000-0005-0000-0000-000034810000}"/>
    <cellStyle name="Comma 10 6 14" xfId="33091" xr:uid="{00000000-0005-0000-0000-000035810000}"/>
    <cellStyle name="Comma 10 6 15" xfId="33092" xr:uid="{00000000-0005-0000-0000-000036810000}"/>
    <cellStyle name="Comma 10 6 2" xfId="33093" xr:uid="{00000000-0005-0000-0000-000037810000}"/>
    <cellStyle name="Comma 10 6 2 2" xfId="33094" xr:uid="{00000000-0005-0000-0000-000038810000}"/>
    <cellStyle name="Comma 10 6 3" xfId="33095" xr:uid="{00000000-0005-0000-0000-000039810000}"/>
    <cellStyle name="Comma 10 6 4" xfId="33096" xr:uid="{00000000-0005-0000-0000-00003A810000}"/>
    <cellStyle name="Comma 10 6 5" xfId="33097" xr:uid="{00000000-0005-0000-0000-00003B810000}"/>
    <cellStyle name="Comma 10 6 6" xfId="33098" xr:uid="{00000000-0005-0000-0000-00003C810000}"/>
    <cellStyle name="Comma 10 6 7" xfId="33099" xr:uid="{00000000-0005-0000-0000-00003D810000}"/>
    <cellStyle name="Comma 10 6 8" xfId="33100" xr:uid="{00000000-0005-0000-0000-00003E810000}"/>
    <cellStyle name="Comma 10 6 9" xfId="33101" xr:uid="{00000000-0005-0000-0000-00003F810000}"/>
    <cellStyle name="Comma 10 7" xfId="33102" xr:uid="{00000000-0005-0000-0000-000040810000}"/>
    <cellStyle name="Comma 10 7 10" xfId="33103" xr:uid="{00000000-0005-0000-0000-000041810000}"/>
    <cellStyle name="Comma 10 7 11" xfId="33104" xr:uid="{00000000-0005-0000-0000-000042810000}"/>
    <cellStyle name="Comma 10 7 12" xfId="33105" xr:uid="{00000000-0005-0000-0000-000043810000}"/>
    <cellStyle name="Comma 10 7 13" xfId="33106" xr:uid="{00000000-0005-0000-0000-000044810000}"/>
    <cellStyle name="Comma 10 7 14" xfId="33107" xr:uid="{00000000-0005-0000-0000-000045810000}"/>
    <cellStyle name="Comma 10 7 15" xfId="33108" xr:uid="{00000000-0005-0000-0000-000046810000}"/>
    <cellStyle name="Comma 10 7 2" xfId="33109" xr:uid="{00000000-0005-0000-0000-000047810000}"/>
    <cellStyle name="Comma 10 7 2 2" xfId="33110" xr:uid="{00000000-0005-0000-0000-000048810000}"/>
    <cellStyle name="Comma 10 7 3" xfId="33111" xr:uid="{00000000-0005-0000-0000-000049810000}"/>
    <cellStyle name="Comma 10 7 4" xfId="33112" xr:uid="{00000000-0005-0000-0000-00004A810000}"/>
    <cellStyle name="Comma 10 7 5" xfId="33113" xr:uid="{00000000-0005-0000-0000-00004B810000}"/>
    <cellStyle name="Comma 10 7 6" xfId="33114" xr:uid="{00000000-0005-0000-0000-00004C810000}"/>
    <cellStyle name="Comma 10 7 7" xfId="33115" xr:uid="{00000000-0005-0000-0000-00004D810000}"/>
    <cellStyle name="Comma 10 7 8" xfId="33116" xr:uid="{00000000-0005-0000-0000-00004E810000}"/>
    <cellStyle name="Comma 10 7 9" xfId="33117" xr:uid="{00000000-0005-0000-0000-00004F810000}"/>
    <cellStyle name="Comma 10 8" xfId="33118" xr:uid="{00000000-0005-0000-0000-000050810000}"/>
    <cellStyle name="Comma 10 8 2" xfId="33119" xr:uid="{00000000-0005-0000-0000-000051810000}"/>
    <cellStyle name="Comma 10 8 3" xfId="33120" xr:uid="{00000000-0005-0000-0000-000052810000}"/>
    <cellStyle name="Comma 10 8 4" xfId="33121" xr:uid="{00000000-0005-0000-0000-000053810000}"/>
    <cellStyle name="Comma 10 8 5" xfId="33122" xr:uid="{00000000-0005-0000-0000-000054810000}"/>
    <cellStyle name="Comma 10 8 6" xfId="33123" xr:uid="{00000000-0005-0000-0000-000055810000}"/>
    <cellStyle name="Comma 10 9" xfId="33124" xr:uid="{00000000-0005-0000-0000-000056810000}"/>
    <cellStyle name="Comma 10 9 2" xfId="33125" xr:uid="{00000000-0005-0000-0000-000057810000}"/>
    <cellStyle name="Comma 10 9 3" xfId="33126" xr:uid="{00000000-0005-0000-0000-000058810000}"/>
    <cellStyle name="Comma 11" xfId="33127" xr:uid="{00000000-0005-0000-0000-000059810000}"/>
    <cellStyle name="Comma 11 10" xfId="33128" xr:uid="{00000000-0005-0000-0000-00005A810000}"/>
    <cellStyle name="Comma 11 10 2" xfId="33129" xr:uid="{00000000-0005-0000-0000-00005B810000}"/>
    <cellStyle name="Comma 11 10 3" xfId="33130" xr:uid="{00000000-0005-0000-0000-00005C810000}"/>
    <cellStyle name="Comma 11 11" xfId="33131" xr:uid="{00000000-0005-0000-0000-00005D810000}"/>
    <cellStyle name="Comma 11 11 2" xfId="33132" xr:uid="{00000000-0005-0000-0000-00005E810000}"/>
    <cellStyle name="Comma 11 11 3" xfId="33133" xr:uid="{00000000-0005-0000-0000-00005F810000}"/>
    <cellStyle name="Comma 11 12" xfId="33134" xr:uid="{00000000-0005-0000-0000-000060810000}"/>
    <cellStyle name="Comma 11 12 2" xfId="33135" xr:uid="{00000000-0005-0000-0000-000061810000}"/>
    <cellStyle name="Comma 11 13" xfId="33136" xr:uid="{00000000-0005-0000-0000-000062810000}"/>
    <cellStyle name="Comma 11 13 2" xfId="33137" xr:uid="{00000000-0005-0000-0000-000063810000}"/>
    <cellStyle name="Comma 11 14" xfId="33138" xr:uid="{00000000-0005-0000-0000-000064810000}"/>
    <cellStyle name="Comma 11 15" xfId="33139" xr:uid="{00000000-0005-0000-0000-000065810000}"/>
    <cellStyle name="Comma 11 16" xfId="33140" xr:uid="{00000000-0005-0000-0000-000066810000}"/>
    <cellStyle name="Comma 11 17" xfId="33141" xr:uid="{00000000-0005-0000-0000-000067810000}"/>
    <cellStyle name="Comma 11 18" xfId="33142" xr:uid="{00000000-0005-0000-0000-000068810000}"/>
    <cellStyle name="Comma 11 19" xfId="33143" xr:uid="{00000000-0005-0000-0000-000069810000}"/>
    <cellStyle name="Comma 11 2" xfId="33144" xr:uid="{00000000-0005-0000-0000-00006A810000}"/>
    <cellStyle name="Comma 11 2 10" xfId="33145" xr:uid="{00000000-0005-0000-0000-00006B810000}"/>
    <cellStyle name="Comma 11 2 11" xfId="33146" xr:uid="{00000000-0005-0000-0000-00006C810000}"/>
    <cellStyle name="Comma 11 2 12" xfId="33147" xr:uid="{00000000-0005-0000-0000-00006D810000}"/>
    <cellStyle name="Comma 11 2 13" xfId="33148" xr:uid="{00000000-0005-0000-0000-00006E810000}"/>
    <cellStyle name="Comma 11 2 14" xfId="33149" xr:uid="{00000000-0005-0000-0000-00006F810000}"/>
    <cellStyle name="Comma 11 2 15" xfId="33150" xr:uid="{00000000-0005-0000-0000-000070810000}"/>
    <cellStyle name="Comma 11 2 16" xfId="33151" xr:uid="{00000000-0005-0000-0000-000071810000}"/>
    <cellStyle name="Comma 11 2 17" xfId="33152" xr:uid="{00000000-0005-0000-0000-000072810000}"/>
    <cellStyle name="Comma 11 2 18" xfId="33153" xr:uid="{00000000-0005-0000-0000-000073810000}"/>
    <cellStyle name="Comma 11 2 19" xfId="33154" xr:uid="{00000000-0005-0000-0000-000074810000}"/>
    <cellStyle name="Comma 11 2 2" xfId="33155" xr:uid="{00000000-0005-0000-0000-000075810000}"/>
    <cellStyle name="Comma 11 2 2 10" xfId="33156" xr:uid="{00000000-0005-0000-0000-000076810000}"/>
    <cellStyle name="Comma 11 2 2 11" xfId="33157" xr:uid="{00000000-0005-0000-0000-000077810000}"/>
    <cellStyle name="Comma 11 2 2 12" xfId="33158" xr:uid="{00000000-0005-0000-0000-000078810000}"/>
    <cellStyle name="Comma 11 2 2 13" xfId="33159" xr:uid="{00000000-0005-0000-0000-000079810000}"/>
    <cellStyle name="Comma 11 2 2 14" xfId="33160" xr:uid="{00000000-0005-0000-0000-00007A810000}"/>
    <cellStyle name="Comma 11 2 2 15" xfId="33161" xr:uid="{00000000-0005-0000-0000-00007B810000}"/>
    <cellStyle name="Comma 11 2 2 16" xfId="33162" xr:uid="{00000000-0005-0000-0000-00007C810000}"/>
    <cellStyle name="Comma 11 2 2 2" xfId="33163" xr:uid="{00000000-0005-0000-0000-00007D810000}"/>
    <cellStyle name="Comma 11 2 2 2 10" xfId="33164" xr:uid="{00000000-0005-0000-0000-00007E810000}"/>
    <cellStyle name="Comma 11 2 2 2 11" xfId="33165" xr:uid="{00000000-0005-0000-0000-00007F810000}"/>
    <cellStyle name="Comma 11 2 2 2 12" xfId="33166" xr:uid="{00000000-0005-0000-0000-000080810000}"/>
    <cellStyle name="Comma 11 2 2 2 13" xfId="33167" xr:uid="{00000000-0005-0000-0000-000081810000}"/>
    <cellStyle name="Comma 11 2 2 2 14" xfId="33168" xr:uid="{00000000-0005-0000-0000-000082810000}"/>
    <cellStyle name="Comma 11 2 2 2 15" xfId="33169" xr:uid="{00000000-0005-0000-0000-000083810000}"/>
    <cellStyle name="Comma 11 2 2 2 2" xfId="33170" xr:uid="{00000000-0005-0000-0000-000084810000}"/>
    <cellStyle name="Comma 11 2 2 2 3" xfId="33171" xr:uid="{00000000-0005-0000-0000-000085810000}"/>
    <cellStyle name="Comma 11 2 2 2 4" xfId="33172" xr:uid="{00000000-0005-0000-0000-000086810000}"/>
    <cellStyle name="Comma 11 2 2 2 5" xfId="33173" xr:uid="{00000000-0005-0000-0000-000087810000}"/>
    <cellStyle name="Comma 11 2 2 2 6" xfId="33174" xr:uid="{00000000-0005-0000-0000-000088810000}"/>
    <cellStyle name="Comma 11 2 2 2 7" xfId="33175" xr:uid="{00000000-0005-0000-0000-000089810000}"/>
    <cellStyle name="Comma 11 2 2 2 8" xfId="33176" xr:uid="{00000000-0005-0000-0000-00008A810000}"/>
    <cellStyle name="Comma 11 2 2 2 9" xfId="33177" xr:uid="{00000000-0005-0000-0000-00008B810000}"/>
    <cellStyle name="Comma 11 2 2 3" xfId="33178" xr:uid="{00000000-0005-0000-0000-00008C810000}"/>
    <cellStyle name="Comma 11 2 2 4" xfId="33179" xr:uid="{00000000-0005-0000-0000-00008D810000}"/>
    <cellStyle name="Comma 11 2 2 5" xfId="33180" xr:uid="{00000000-0005-0000-0000-00008E810000}"/>
    <cellStyle name="Comma 11 2 2 6" xfId="33181" xr:uid="{00000000-0005-0000-0000-00008F810000}"/>
    <cellStyle name="Comma 11 2 2 7" xfId="33182" xr:uid="{00000000-0005-0000-0000-000090810000}"/>
    <cellStyle name="Comma 11 2 2 8" xfId="33183" xr:uid="{00000000-0005-0000-0000-000091810000}"/>
    <cellStyle name="Comma 11 2 2 9" xfId="33184" xr:uid="{00000000-0005-0000-0000-000092810000}"/>
    <cellStyle name="Comma 11 2 20" xfId="33185" xr:uid="{00000000-0005-0000-0000-000093810000}"/>
    <cellStyle name="Comma 11 2 21" xfId="33186" xr:uid="{00000000-0005-0000-0000-000094810000}"/>
    <cellStyle name="Comma 11 2 22" xfId="33187" xr:uid="{00000000-0005-0000-0000-000095810000}"/>
    <cellStyle name="Comma 11 2 23" xfId="33188" xr:uid="{00000000-0005-0000-0000-000096810000}"/>
    <cellStyle name="Comma 11 2 24" xfId="33189" xr:uid="{00000000-0005-0000-0000-000097810000}"/>
    <cellStyle name="Comma 11 2 25" xfId="33190" xr:uid="{00000000-0005-0000-0000-000098810000}"/>
    <cellStyle name="Comma 11 2 26" xfId="33191" xr:uid="{00000000-0005-0000-0000-000099810000}"/>
    <cellStyle name="Comma 11 2 27" xfId="33192" xr:uid="{00000000-0005-0000-0000-00009A810000}"/>
    <cellStyle name="Comma 11 2 28" xfId="33193" xr:uid="{00000000-0005-0000-0000-00009B810000}"/>
    <cellStyle name="Comma 11 2 29" xfId="33194" xr:uid="{00000000-0005-0000-0000-00009C810000}"/>
    <cellStyle name="Comma 11 2 3" xfId="33195" xr:uid="{00000000-0005-0000-0000-00009D810000}"/>
    <cellStyle name="Comma 11 2 3 10" xfId="33196" xr:uid="{00000000-0005-0000-0000-00009E810000}"/>
    <cellStyle name="Comma 11 2 3 11" xfId="33197" xr:uid="{00000000-0005-0000-0000-00009F810000}"/>
    <cellStyle name="Comma 11 2 3 12" xfId="33198" xr:uid="{00000000-0005-0000-0000-0000A0810000}"/>
    <cellStyle name="Comma 11 2 3 13" xfId="33199" xr:uid="{00000000-0005-0000-0000-0000A1810000}"/>
    <cellStyle name="Comma 11 2 3 14" xfId="33200" xr:uid="{00000000-0005-0000-0000-0000A2810000}"/>
    <cellStyle name="Comma 11 2 3 15" xfId="33201" xr:uid="{00000000-0005-0000-0000-0000A3810000}"/>
    <cellStyle name="Comma 11 2 3 2" xfId="33202" xr:uid="{00000000-0005-0000-0000-0000A4810000}"/>
    <cellStyle name="Comma 11 2 3 3" xfId="33203" xr:uid="{00000000-0005-0000-0000-0000A5810000}"/>
    <cellStyle name="Comma 11 2 3 4" xfId="33204" xr:uid="{00000000-0005-0000-0000-0000A6810000}"/>
    <cellStyle name="Comma 11 2 3 5" xfId="33205" xr:uid="{00000000-0005-0000-0000-0000A7810000}"/>
    <cellStyle name="Comma 11 2 3 6" xfId="33206" xr:uid="{00000000-0005-0000-0000-0000A8810000}"/>
    <cellStyle name="Comma 11 2 3 7" xfId="33207" xr:uid="{00000000-0005-0000-0000-0000A9810000}"/>
    <cellStyle name="Comma 11 2 3 8" xfId="33208" xr:uid="{00000000-0005-0000-0000-0000AA810000}"/>
    <cellStyle name="Comma 11 2 3 9" xfId="33209" xr:uid="{00000000-0005-0000-0000-0000AB810000}"/>
    <cellStyle name="Comma 11 2 30" xfId="33210" xr:uid="{00000000-0005-0000-0000-0000AC810000}"/>
    <cellStyle name="Comma 11 2 31" xfId="33211" xr:uid="{00000000-0005-0000-0000-0000AD810000}"/>
    <cellStyle name="Comma 11 2 32" xfId="33212" xr:uid="{00000000-0005-0000-0000-0000AE810000}"/>
    <cellStyle name="Comma 11 2 33" xfId="33213" xr:uid="{00000000-0005-0000-0000-0000AF810000}"/>
    <cellStyle name="Comma 11 2 34" xfId="33214" xr:uid="{00000000-0005-0000-0000-0000B0810000}"/>
    <cellStyle name="Comma 11 2 35" xfId="33215" xr:uid="{00000000-0005-0000-0000-0000B1810000}"/>
    <cellStyle name="Comma 11 2 36" xfId="33216" xr:uid="{00000000-0005-0000-0000-0000B2810000}"/>
    <cellStyle name="Comma 11 2 37" xfId="33217" xr:uid="{00000000-0005-0000-0000-0000B3810000}"/>
    <cellStyle name="Comma 11 2 38" xfId="33218" xr:uid="{00000000-0005-0000-0000-0000B4810000}"/>
    <cellStyle name="Comma 11 2 39" xfId="33219" xr:uid="{00000000-0005-0000-0000-0000B5810000}"/>
    <cellStyle name="Comma 11 2 4" xfId="33220" xr:uid="{00000000-0005-0000-0000-0000B6810000}"/>
    <cellStyle name="Comma 11 2 4 10" xfId="33221" xr:uid="{00000000-0005-0000-0000-0000B7810000}"/>
    <cellStyle name="Comma 11 2 4 11" xfId="33222" xr:uid="{00000000-0005-0000-0000-0000B8810000}"/>
    <cellStyle name="Comma 11 2 4 12" xfId="33223" xr:uid="{00000000-0005-0000-0000-0000B9810000}"/>
    <cellStyle name="Comma 11 2 4 13" xfId="33224" xr:uid="{00000000-0005-0000-0000-0000BA810000}"/>
    <cellStyle name="Comma 11 2 4 14" xfId="33225" xr:uid="{00000000-0005-0000-0000-0000BB810000}"/>
    <cellStyle name="Comma 11 2 4 15" xfId="33226" xr:uid="{00000000-0005-0000-0000-0000BC810000}"/>
    <cellStyle name="Comma 11 2 4 2" xfId="33227" xr:uid="{00000000-0005-0000-0000-0000BD810000}"/>
    <cellStyle name="Comma 11 2 4 3" xfId="33228" xr:uid="{00000000-0005-0000-0000-0000BE810000}"/>
    <cellStyle name="Comma 11 2 4 4" xfId="33229" xr:uid="{00000000-0005-0000-0000-0000BF810000}"/>
    <cellStyle name="Comma 11 2 4 5" xfId="33230" xr:uid="{00000000-0005-0000-0000-0000C0810000}"/>
    <cellStyle name="Comma 11 2 4 6" xfId="33231" xr:uid="{00000000-0005-0000-0000-0000C1810000}"/>
    <cellStyle name="Comma 11 2 4 7" xfId="33232" xr:uid="{00000000-0005-0000-0000-0000C2810000}"/>
    <cellStyle name="Comma 11 2 4 8" xfId="33233" xr:uid="{00000000-0005-0000-0000-0000C3810000}"/>
    <cellStyle name="Comma 11 2 4 9" xfId="33234" xr:uid="{00000000-0005-0000-0000-0000C4810000}"/>
    <cellStyle name="Comma 11 2 40" xfId="33235" xr:uid="{00000000-0005-0000-0000-0000C5810000}"/>
    <cellStyle name="Comma 11 2 41" xfId="33236" xr:uid="{00000000-0005-0000-0000-0000C6810000}"/>
    <cellStyle name="Comma 11 2 42" xfId="33237" xr:uid="{00000000-0005-0000-0000-0000C7810000}"/>
    <cellStyle name="Comma 11 2 43" xfId="33238" xr:uid="{00000000-0005-0000-0000-0000C8810000}"/>
    <cellStyle name="Comma 11 2 44" xfId="33239" xr:uid="{00000000-0005-0000-0000-0000C9810000}"/>
    <cellStyle name="Comma 11 2 45" xfId="33240" xr:uid="{00000000-0005-0000-0000-0000CA810000}"/>
    <cellStyle name="Comma 11 2 46" xfId="33241" xr:uid="{00000000-0005-0000-0000-0000CB810000}"/>
    <cellStyle name="Comma 11 2 47" xfId="33242" xr:uid="{00000000-0005-0000-0000-0000CC810000}"/>
    <cellStyle name="Comma 11 2 48" xfId="33243" xr:uid="{00000000-0005-0000-0000-0000CD810000}"/>
    <cellStyle name="Comma 11 2 49" xfId="33244" xr:uid="{00000000-0005-0000-0000-0000CE810000}"/>
    <cellStyle name="Comma 11 2 5" xfId="33245" xr:uid="{00000000-0005-0000-0000-0000CF810000}"/>
    <cellStyle name="Comma 11 2 50" xfId="33246" xr:uid="{00000000-0005-0000-0000-0000D0810000}"/>
    <cellStyle name="Comma 11 2 51" xfId="33247" xr:uid="{00000000-0005-0000-0000-0000D1810000}"/>
    <cellStyle name="Comma 11 2 52" xfId="33248" xr:uid="{00000000-0005-0000-0000-0000D2810000}"/>
    <cellStyle name="Comma 11 2 53" xfId="33249" xr:uid="{00000000-0005-0000-0000-0000D3810000}"/>
    <cellStyle name="Comma 11 2 54" xfId="33250" xr:uid="{00000000-0005-0000-0000-0000D4810000}"/>
    <cellStyle name="Comma 11 2 55" xfId="33251" xr:uid="{00000000-0005-0000-0000-0000D5810000}"/>
    <cellStyle name="Comma 11 2 56" xfId="33252" xr:uid="{00000000-0005-0000-0000-0000D6810000}"/>
    <cellStyle name="Comma 11 2 57" xfId="33253" xr:uid="{00000000-0005-0000-0000-0000D7810000}"/>
    <cellStyle name="Comma 11 2 58" xfId="33254" xr:uid="{00000000-0005-0000-0000-0000D8810000}"/>
    <cellStyle name="Comma 11 2 59" xfId="33255" xr:uid="{00000000-0005-0000-0000-0000D9810000}"/>
    <cellStyle name="Comma 11 2 6" xfId="33256" xr:uid="{00000000-0005-0000-0000-0000DA810000}"/>
    <cellStyle name="Comma 11 2 60" xfId="33257" xr:uid="{00000000-0005-0000-0000-0000DB810000}"/>
    <cellStyle name="Comma 11 2 61" xfId="33258" xr:uid="{00000000-0005-0000-0000-0000DC810000}"/>
    <cellStyle name="Comma 11 2 62" xfId="33259" xr:uid="{00000000-0005-0000-0000-0000DD810000}"/>
    <cellStyle name="Comma 11 2 63" xfId="33260" xr:uid="{00000000-0005-0000-0000-0000DE810000}"/>
    <cellStyle name="Comma 11 2 64" xfId="33261" xr:uid="{00000000-0005-0000-0000-0000DF810000}"/>
    <cellStyle name="Comma 11 2 65" xfId="33262" xr:uid="{00000000-0005-0000-0000-0000E0810000}"/>
    <cellStyle name="Comma 11 2 66" xfId="33263" xr:uid="{00000000-0005-0000-0000-0000E1810000}"/>
    <cellStyle name="Comma 11 2 67" xfId="33264" xr:uid="{00000000-0005-0000-0000-0000E2810000}"/>
    <cellStyle name="Comma 11 2 68" xfId="33265" xr:uid="{00000000-0005-0000-0000-0000E3810000}"/>
    <cellStyle name="Comma 11 2 69" xfId="33266" xr:uid="{00000000-0005-0000-0000-0000E4810000}"/>
    <cellStyle name="Comma 11 2 7" xfId="33267" xr:uid="{00000000-0005-0000-0000-0000E5810000}"/>
    <cellStyle name="Comma 11 2 70" xfId="33268" xr:uid="{00000000-0005-0000-0000-0000E6810000}"/>
    <cellStyle name="Comma 11 2 71" xfId="33269" xr:uid="{00000000-0005-0000-0000-0000E7810000}"/>
    <cellStyle name="Comma 11 2 72" xfId="33270" xr:uid="{00000000-0005-0000-0000-0000E8810000}"/>
    <cellStyle name="Comma 11 2 73" xfId="33271" xr:uid="{00000000-0005-0000-0000-0000E9810000}"/>
    <cellStyle name="Comma 11 2 74" xfId="33272" xr:uid="{00000000-0005-0000-0000-0000EA810000}"/>
    <cellStyle name="Comma 11 2 75" xfId="33273" xr:uid="{00000000-0005-0000-0000-0000EB810000}"/>
    <cellStyle name="Comma 11 2 76" xfId="33274" xr:uid="{00000000-0005-0000-0000-0000EC810000}"/>
    <cellStyle name="Comma 11 2 77" xfId="33275" xr:uid="{00000000-0005-0000-0000-0000ED810000}"/>
    <cellStyle name="Comma 11 2 78" xfId="33276" xr:uid="{00000000-0005-0000-0000-0000EE810000}"/>
    <cellStyle name="Comma 11 2 79" xfId="33277" xr:uid="{00000000-0005-0000-0000-0000EF810000}"/>
    <cellStyle name="Comma 11 2 8" xfId="33278" xr:uid="{00000000-0005-0000-0000-0000F0810000}"/>
    <cellStyle name="Comma 11 2 80" xfId="33279" xr:uid="{00000000-0005-0000-0000-0000F1810000}"/>
    <cellStyle name="Comma 11 2 81" xfId="33280" xr:uid="{00000000-0005-0000-0000-0000F2810000}"/>
    <cellStyle name="Comma 11 2 82" xfId="33281" xr:uid="{00000000-0005-0000-0000-0000F3810000}"/>
    <cellStyle name="Comma 11 2 83" xfId="33282" xr:uid="{00000000-0005-0000-0000-0000F4810000}"/>
    <cellStyle name="Comma 11 2 9" xfId="33283" xr:uid="{00000000-0005-0000-0000-0000F5810000}"/>
    <cellStyle name="Comma 11 20" xfId="33284" xr:uid="{00000000-0005-0000-0000-0000F6810000}"/>
    <cellStyle name="Comma 11 21" xfId="33285" xr:uid="{00000000-0005-0000-0000-0000F7810000}"/>
    <cellStyle name="Comma 11 3" xfId="33286" xr:uid="{00000000-0005-0000-0000-0000F8810000}"/>
    <cellStyle name="Comma 11 3 10" xfId="33287" xr:uid="{00000000-0005-0000-0000-0000F9810000}"/>
    <cellStyle name="Comma 11 3 10 2" xfId="33288" xr:uid="{00000000-0005-0000-0000-0000FA810000}"/>
    <cellStyle name="Comma 11 3 11" xfId="33289" xr:uid="{00000000-0005-0000-0000-0000FB810000}"/>
    <cellStyle name="Comma 11 3 11 2" xfId="33290" xr:uid="{00000000-0005-0000-0000-0000FC810000}"/>
    <cellStyle name="Comma 11 3 12" xfId="33291" xr:uid="{00000000-0005-0000-0000-0000FD810000}"/>
    <cellStyle name="Comma 11 3 13" xfId="33292" xr:uid="{00000000-0005-0000-0000-0000FE810000}"/>
    <cellStyle name="Comma 11 3 14" xfId="33293" xr:uid="{00000000-0005-0000-0000-0000FF810000}"/>
    <cellStyle name="Comma 11 3 15" xfId="33294" xr:uid="{00000000-0005-0000-0000-000000820000}"/>
    <cellStyle name="Comma 11 3 16" xfId="33295" xr:uid="{00000000-0005-0000-0000-000001820000}"/>
    <cellStyle name="Comma 11 3 17" xfId="33296" xr:uid="{00000000-0005-0000-0000-000002820000}"/>
    <cellStyle name="Comma 11 3 18" xfId="33297" xr:uid="{00000000-0005-0000-0000-000003820000}"/>
    <cellStyle name="Comma 11 3 19" xfId="33298" xr:uid="{00000000-0005-0000-0000-000004820000}"/>
    <cellStyle name="Comma 11 3 2" xfId="33299" xr:uid="{00000000-0005-0000-0000-000005820000}"/>
    <cellStyle name="Comma 11 3 2 10" xfId="33300" xr:uid="{00000000-0005-0000-0000-000006820000}"/>
    <cellStyle name="Comma 11 3 2 11" xfId="33301" xr:uid="{00000000-0005-0000-0000-000007820000}"/>
    <cellStyle name="Comma 11 3 2 12" xfId="33302" xr:uid="{00000000-0005-0000-0000-000008820000}"/>
    <cellStyle name="Comma 11 3 2 13" xfId="33303" xr:uid="{00000000-0005-0000-0000-000009820000}"/>
    <cellStyle name="Comma 11 3 2 14" xfId="33304" xr:uid="{00000000-0005-0000-0000-00000A820000}"/>
    <cellStyle name="Comma 11 3 2 15" xfId="33305" xr:uid="{00000000-0005-0000-0000-00000B820000}"/>
    <cellStyle name="Comma 11 3 2 2" xfId="33306" xr:uid="{00000000-0005-0000-0000-00000C820000}"/>
    <cellStyle name="Comma 11 3 2 2 2" xfId="33307" xr:uid="{00000000-0005-0000-0000-00000D820000}"/>
    <cellStyle name="Comma 11 3 2 3" xfId="33308" xr:uid="{00000000-0005-0000-0000-00000E820000}"/>
    <cellStyle name="Comma 11 3 2 4" xfId="33309" xr:uid="{00000000-0005-0000-0000-00000F820000}"/>
    <cellStyle name="Comma 11 3 2 5" xfId="33310" xr:uid="{00000000-0005-0000-0000-000010820000}"/>
    <cellStyle name="Comma 11 3 2 6" xfId="33311" xr:uid="{00000000-0005-0000-0000-000011820000}"/>
    <cellStyle name="Comma 11 3 2 7" xfId="33312" xr:uid="{00000000-0005-0000-0000-000012820000}"/>
    <cellStyle name="Comma 11 3 2 8" xfId="33313" xr:uid="{00000000-0005-0000-0000-000013820000}"/>
    <cellStyle name="Comma 11 3 2 9" xfId="33314" xr:uid="{00000000-0005-0000-0000-000014820000}"/>
    <cellStyle name="Comma 11 3 3" xfId="33315" xr:uid="{00000000-0005-0000-0000-000015820000}"/>
    <cellStyle name="Comma 11 3 3 10" xfId="33316" xr:uid="{00000000-0005-0000-0000-000016820000}"/>
    <cellStyle name="Comma 11 3 3 11" xfId="33317" xr:uid="{00000000-0005-0000-0000-000017820000}"/>
    <cellStyle name="Comma 11 3 3 12" xfId="33318" xr:uid="{00000000-0005-0000-0000-000018820000}"/>
    <cellStyle name="Comma 11 3 3 13" xfId="33319" xr:uid="{00000000-0005-0000-0000-000019820000}"/>
    <cellStyle name="Comma 11 3 3 14" xfId="33320" xr:uid="{00000000-0005-0000-0000-00001A820000}"/>
    <cellStyle name="Comma 11 3 3 15" xfId="33321" xr:uid="{00000000-0005-0000-0000-00001B820000}"/>
    <cellStyle name="Comma 11 3 3 2" xfId="33322" xr:uid="{00000000-0005-0000-0000-00001C820000}"/>
    <cellStyle name="Comma 11 3 3 2 2" xfId="33323" xr:uid="{00000000-0005-0000-0000-00001D820000}"/>
    <cellStyle name="Comma 11 3 3 3" xfId="33324" xr:uid="{00000000-0005-0000-0000-00001E820000}"/>
    <cellStyle name="Comma 11 3 3 4" xfId="33325" xr:uid="{00000000-0005-0000-0000-00001F820000}"/>
    <cellStyle name="Comma 11 3 3 5" xfId="33326" xr:uid="{00000000-0005-0000-0000-000020820000}"/>
    <cellStyle name="Comma 11 3 3 6" xfId="33327" xr:uid="{00000000-0005-0000-0000-000021820000}"/>
    <cellStyle name="Comma 11 3 3 7" xfId="33328" xr:uid="{00000000-0005-0000-0000-000022820000}"/>
    <cellStyle name="Comma 11 3 3 8" xfId="33329" xr:uid="{00000000-0005-0000-0000-000023820000}"/>
    <cellStyle name="Comma 11 3 3 9" xfId="33330" xr:uid="{00000000-0005-0000-0000-000024820000}"/>
    <cellStyle name="Comma 11 3 4" xfId="33331" xr:uid="{00000000-0005-0000-0000-000025820000}"/>
    <cellStyle name="Comma 11 3 4 2" xfId="33332" xr:uid="{00000000-0005-0000-0000-000026820000}"/>
    <cellStyle name="Comma 11 3 4 3" xfId="33333" xr:uid="{00000000-0005-0000-0000-000027820000}"/>
    <cellStyle name="Comma 11 3 5" xfId="33334" xr:uid="{00000000-0005-0000-0000-000028820000}"/>
    <cellStyle name="Comma 11 3 5 2" xfId="33335" xr:uid="{00000000-0005-0000-0000-000029820000}"/>
    <cellStyle name="Comma 11 3 5 3" xfId="33336" xr:uid="{00000000-0005-0000-0000-00002A820000}"/>
    <cellStyle name="Comma 11 3 6" xfId="33337" xr:uid="{00000000-0005-0000-0000-00002B820000}"/>
    <cellStyle name="Comma 11 3 6 2" xfId="33338" xr:uid="{00000000-0005-0000-0000-00002C820000}"/>
    <cellStyle name="Comma 11 3 6 3" xfId="33339" xr:uid="{00000000-0005-0000-0000-00002D820000}"/>
    <cellStyle name="Comma 11 3 7" xfId="33340" xr:uid="{00000000-0005-0000-0000-00002E820000}"/>
    <cellStyle name="Comma 11 3 7 2" xfId="33341" xr:uid="{00000000-0005-0000-0000-00002F820000}"/>
    <cellStyle name="Comma 11 3 7 3" xfId="33342" xr:uid="{00000000-0005-0000-0000-000030820000}"/>
    <cellStyle name="Comma 11 3 8" xfId="33343" xr:uid="{00000000-0005-0000-0000-000031820000}"/>
    <cellStyle name="Comma 11 3 8 2" xfId="33344" xr:uid="{00000000-0005-0000-0000-000032820000}"/>
    <cellStyle name="Comma 11 3 8 3" xfId="33345" xr:uid="{00000000-0005-0000-0000-000033820000}"/>
    <cellStyle name="Comma 11 3 9" xfId="33346" xr:uid="{00000000-0005-0000-0000-000034820000}"/>
    <cellStyle name="Comma 11 3 9 2" xfId="33347" xr:uid="{00000000-0005-0000-0000-000035820000}"/>
    <cellStyle name="Comma 11 3 9 3" xfId="33348" xr:uid="{00000000-0005-0000-0000-000036820000}"/>
    <cellStyle name="Comma 11 4" xfId="33349" xr:uid="{00000000-0005-0000-0000-000037820000}"/>
    <cellStyle name="Comma 11 4 10" xfId="33350" xr:uid="{00000000-0005-0000-0000-000038820000}"/>
    <cellStyle name="Comma 11 4 11" xfId="33351" xr:uid="{00000000-0005-0000-0000-000039820000}"/>
    <cellStyle name="Comma 11 4 12" xfId="33352" xr:uid="{00000000-0005-0000-0000-00003A820000}"/>
    <cellStyle name="Comma 11 4 13" xfId="33353" xr:uid="{00000000-0005-0000-0000-00003B820000}"/>
    <cellStyle name="Comma 11 4 14" xfId="33354" xr:uid="{00000000-0005-0000-0000-00003C820000}"/>
    <cellStyle name="Comma 11 4 15" xfId="33355" xr:uid="{00000000-0005-0000-0000-00003D820000}"/>
    <cellStyle name="Comma 11 4 16" xfId="33356" xr:uid="{00000000-0005-0000-0000-00003E820000}"/>
    <cellStyle name="Comma 11 4 2" xfId="33357" xr:uid="{00000000-0005-0000-0000-00003F820000}"/>
    <cellStyle name="Comma 11 4 2 10" xfId="33358" xr:uid="{00000000-0005-0000-0000-000040820000}"/>
    <cellStyle name="Comma 11 4 2 11" xfId="33359" xr:uid="{00000000-0005-0000-0000-000041820000}"/>
    <cellStyle name="Comma 11 4 2 12" xfId="33360" xr:uid="{00000000-0005-0000-0000-000042820000}"/>
    <cellStyle name="Comma 11 4 2 13" xfId="33361" xr:uid="{00000000-0005-0000-0000-000043820000}"/>
    <cellStyle name="Comma 11 4 2 14" xfId="33362" xr:uid="{00000000-0005-0000-0000-000044820000}"/>
    <cellStyle name="Comma 11 4 2 15" xfId="33363" xr:uid="{00000000-0005-0000-0000-000045820000}"/>
    <cellStyle name="Comma 11 4 2 2" xfId="33364" xr:uid="{00000000-0005-0000-0000-000046820000}"/>
    <cellStyle name="Comma 11 4 2 3" xfId="33365" xr:uid="{00000000-0005-0000-0000-000047820000}"/>
    <cellStyle name="Comma 11 4 2 4" xfId="33366" xr:uid="{00000000-0005-0000-0000-000048820000}"/>
    <cellStyle name="Comma 11 4 2 5" xfId="33367" xr:uid="{00000000-0005-0000-0000-000049820000}"/>
    <cellStyle name="Comma 11 4 2 6" xfId="33368" xr:uid="{00000000-0005-0000-0000-00004A820000}"/>
    <cellStyle name="Comma 11 4 2 7" xfId="33369" xr:uid="{00000000-0005-0000-0000-00004B820000}"/>
    <cellStyle name="Comma 11 4 2 8" xfId="33370" xr:uid="{00000000-0005-0000-0000-00004C820000}"/>
    <cellStyle name="Comma 11 4 2 9" xfId="33371" xr:uid="{00000000-0005-0000-0000-00004D820000}"/>
    <cellStyle name="Comma 11 4 3" xfId="33372" xr:uid="{00000000-0005-0000-0000-00004E820000}"/>
    <cellStyle name="Comma 11 4 4" xfId="33373" xr:uid="{00000000-0005-0000-0000-00004F820000}"/>
    <cellStyle name="Comma 11 4 5" xfId="33374" xr:uid="{00000000-0005-0000-0000-000050820000}"/>
    <cellStyle name="Comma 11 4 6" xfId="33375" xr:uid="{00000000-0005-0000-0000-000051820000}"/>
    <cellStyle name="Comma 11 4 7" xfId="33376" xr:uid="{00000000-0005-0000-0000-000052820000}"/>
    <cellStyle name="Comma 11 4 8" xfId="33377" xr:uid="{00000000-0005-0000-0000-000053820000}"/>
    <cellStyle name="Comma 11 4 9" xfId="33378" xr:uid="{00000000-0005-0000-0000-000054820000}"/>
    <cellStyle name="Comma 11 5" xfId="33379" xr:uid="{00000000-0005-0000-0000-000055820000}"/>
    <cellStyle name="Comma 11 5 2" xfId="33380" xr:uid="{00000000-0005-0000-0000-000056820000}"/>
    <cellStyle name="Comma 11 5 3" xfId="33381" xr:uid="{00000000-0005-0000-0000-000057820000}"/>
    <cellStyle name="Comma 11 5 4" xfId="33382" xr:uid="{00000000-0005-0000-0000-000058820000}"/>
    <cellStyle name="Comma 11 5 5" xfId="33383" xr:uid="{00000000-0005-0000-0000-000059820000}"/>
    <cellStyle name="Comma 11 5 6" xfId="33384" xr:uid="{00000000-0005-0000-0000-00005A820000}"/>
    <cellStyle name="Comma 11 6" xfId="33385" xr:uid="{00000000-0005-0000-0000-00005B820000}"/>
    <cellStyle name="Comma 11 6 2" xfId="33386" xr:uid="{00000000-0005-0000-0000-00005C820000}"/>
    <cellStyle name="Comma 11 6 3" xfId="33387" xr:uid="{00000000-0005-0000-0000-00005D820000}"/>
    <cellStyle name="Comma 11 7" xfId="33388" xr:uid="{00000000-0005-0000-0000-00005E820000}"/>
    <cellStyle name="Comma 11 7 2" xfId="33389" xr:uid="{00000000-0005-0000-0000-00005F820000}"/>
    <cellStyle name="Comma 11 7 3" xfId="33390" xr:uid="{00000000-0005-0000-0000-000060820000}"/>
    <cellStyle name="Comma 11 8" xfId="33391" xr:uid="{00000000-0005-0000-0000-000061820000}"/>
    <cellStyle name="Comma 11 8 2" xfId="33392" xr:uid="{00000000-0005-0000-0000-000062820000}"/>
    <cellStyle name="Comma 11 8 3" xfId="33393" xr:uid="{00000000-0005-0000-0000-000063820000}"/>
    <cellStyle name="Comma 11 9" xfId="33394" xr:uid="{00000000-0005-0000-0000-000064820000}"/>
    <cellStyle name="Comma 11 9 2" xfId="33395" xr:uid="{00000000-0005-0000-0000-000065820000}"/>
    <cellStyle name="Comma 11 9 3" xfId="33396" xr:uid="{00000000-0005-0000-0000-000066820000}"/>
    <cellStyle name="Comma 12" xfId="33397" xr:uid="{00000000-0005-0000-0000-000067820000}"/>
    <cellStyle name="Comma 12 10" xfId="33398" xr:uid="{00000000-0005-0000-0000-000068820000}"/>
    <cellStyle name="Comma 12 10 2" xfId="33399" xr:uid="{00000000-0005-0000-0000-000069820000}"/>
    <cellStyle name="Comma 12 10 3" xfId="33400" xr:uid="{00000000-0005-0000-0000-00006A820000}"/>
    <cellStyle name="Comma 12 11" xfId="33401" xr:uid="{00000000-0005-0000-0000-00006B820000}"/>
    <cellStyle name="Comma 12 11 2" xfId="33402" xr:uid="{00000000-0005-0000-0000-00006C820000}"/>
    <cellStyle name="Comma 12 11 3" xfId="33403" xr:uid="{00000000-0005-0000-0000-00006D820000}"/>
    <cellStyle name="Comma 12 12" xfId="33404" xr:uid="{00000000-0005-0000-0000-00006E820000}"/>
    <cellStyle name="Comma 12 12 2" xfId="33405" xr:uid="{00000000-0005-0000-0000-00006F820000}"/>
    <cellStyle name="Comma 12 13" xfId="33406" xr:uid="{00000000-0005-0000-0000-000070820000}"/>
    <cellStyle name="Comma 12 13 2" xfId="33407" xr:uid="{00000000-0005-0000-0000-000071820000}"/>
    <cellStyle name="Comma 12 14" xfId="33408" xr:uid="{00000000-0005-0000-0000-000072820000}"/>
    <cellStyle name="Comma 12 15" xfId="33409" xr:uid="{00000000-0005-0000-0000-000073820000}"/>
    <cellStyle name="Comma 12 16" xfId="33410" xr:uid="{00000000-0005-0000-0000-000074820000}"/>
    <cellStyle name="Comma 12 17" xfId="33411" xr:uid="{00000000-0005-0000-0000-000075820000}"/>
    <cellStyle name="Comma 12 18" xfId="33412" xr:uid="{00000000-0005-0000-0000-000076820000}"/>
    <cellStyle name="Comma 12 19" xfId="33413" xr:uid="{00000000-0005-0000-0000-000077820000}"/>
    <cellStyle name="Comma 12 2" xfId="33414" xr:uid="{00000000-0005-0000-0000-000078820000}"/>
    <cellStyle name="Comma 12 2 10" xfId="33415" xr:uid="{00000000-0005-0000-0000-000079820000}"/>
    <cellStyle name="Comma 12 2 10 2" xfId="33416" xr:uid="{00000000-0005-0000-0000-00007A820000}"/>
    <cellStyle name="Comma 12 2 10 3" xfId="33417" xr:uid="{00000000-0005-0000-0000-00007B820000}"/>
    <cellStyle name="Comma 12 2 11" xfId="33418" xr:uid="{00000000-0005-0000-0000-00007C820000}"/>
    <cellStyle name="Comma 12 2 11 2" xfId="33419" xr:uid="{00000000-0005-0000-0000-00007D820000}"/>
    <cellStyle name="Comma 12 2 12" xfId="33420" xr:uid="{00000000-0005-0000-0000-00007E820000}"/>
    <cellStyle name="Comma 12 2 12 2" xfId="33421" xr:uid="{00000000-0005-0000-0000-00007F820000}"/>
    <cellStyle name="Comma 12 2 13" xfId="33422" xr:uid="{00000000-0005-0000-0000-000080820000}"/>
    <cellStyle name="Comma 12 2 14" xfId="33423" xr:uid="{00000000-0005-0000-0000-000081820000}"/>
    <cellStyle name="Comma 12 2 15" xfId="33424" xr:uid="{00000000-0005-0000-0000-000082820000}"/>
    <cellStyle name="Comma 12 2 16" xfId="33425" xr:uid="{00000000-0005-0000-0000-000083820000}"/>
    <cellStyle name="Comma 12 2 17" xfId="33426" xr:uid="{00000000-0005-0000-0000-000084820000}"/>
    <cellStyle name="Comma 12 2 18" xfId="33427" xr:uid="{00000000-0005-0000-0000-000085820000}"/>
    <cellStyle name="Comma 12 2 19" xfId="33428" xr:uid="{00000000-0005-0000-0000-000086820000}"/>
    <cellStyle name="Comma 12 2 2" xfId="33429" xr:uid="{00000000-0005-0000-0000-000087820000}"/>
    <cellStyle name="Comma 12 2 2 10" xfId="33430" xr:uid="{00000000-0005-0000-0000-000088820000}"/>
    <cellStyle name="Comma 12 2 2 10 2" xfId="33431" xr:uid="{00000000-0005-0000-0000-000089820000}"/>
    <cellStyle name="Comma 12 2 2 11" xfId="33432" xr:uid="{00000000-0005-0000-0000-00008A820000}"/>
    <cellStyle name="Comma 12 2 2 11 2" xfId="33433" xr:uid="{00000000-0005-0000-0000-00008B820000}"/>
    <cellStyle name="Comma 12 2 2 12" xfId="33434" xr:uid="{00000000-0005-0000-0000-00008C820000}"/>
    <cellStyle name="Comma 12 2 2 13" xfId="33435" xr:uid="{00000000-0005-0000-0000-00008D820000}"/>
    <cellStyle name="Comma 12 2 2 14" xfId="33436" xr:uid="{00000000-0005-0000-0000-00008E820000}"/>
    <cellStyle name="Comma 12 2 2 15" xfId="33437" xr:uid="{00000000-0005-0000-0000-00008F820000}"/>
    <cellStyle name="Comma 12 2 2 16" xfId="33438" xr:uid="{00000000-0005-0000-0000-000090820000}"/>
    <cellStyle name="Comma 12 2 2 17" xfId="33439" xr:uid="{00000000-0005-0000-0000-000091820000}"/>
    <cellStyle name="Comma 12 2 2 18" xfId="33440" xr:uid="{00000000-0005-0000-0000-000092820000}"/>
    <cellStyle name="Comma 12 2 2 19" xfId="33441" xr:uid="{00000000-0005-0000-0000-000093820000}"/>
    <cellStyle name="Comma 12 2 2 2" xfId="33442" xr:uid="{00000000-0005-0000-0000-000094820000}"/>
    <cellStyle name="Comma 12 2 2 2 10" xfId="33443" xr:uid="{00000000-0005-0000-0000-000095820000}"/>
    <cellStyle name="Comma 12 2 2 2 11" xfId="33444" xr:uid="{00000000-0005-0000-0000-000096820000}"/>
    <cellStyle name="Comma 12 2 2 2 12" xfId="33445" xr:uid="{00000000-0005-0000-0000-000097820000}"/>
    <cellStyle name="Comma 12 2 2 2 13" xfId="33446" xr:uid="{00000000-0005-0000-0000-000098820000}"/>
    <cellStyle name="Comma 12 2 2 2 14" xfId="33447" xr:uid="{00000000-0005-0000-0000-000099820000}"/>
    <cellStyle name="Comma 12 2 2 2 15" xfId="33448" xr:uid="{00000000-0005-0000-0000-00009A820000}"/>
    <cellStyle name="Comma 12 2 2 2 2" xfId="33449" xr:uid="{00000000-0005-0000-0000-00009B820000}"/>
    <cellStyle name="Comma 12 2 2 2 2 2" xfId="33450" xr:uid="{00000000-0005-0000-0000-00009C820000}"/>
    <cellStyle name="Comma 12 2 2 2 3" xfId="33451" xr:uid="{00000000-0005-0000-0000-00009D820000}"/>
    <cellStyle name="Comma 12 2 2 2 4" xfId="33452" xr:uid="{00000000-0005-0000-0000-00009E820000}"/>
    <cellStyle name="Comma 12 2 2 2 5" xfId="33453" xr:uid="{00000000-0005-0000-0000-00009F820000}"/>
    <cellStyle name="Comma 12 2 2 2 6" xfId="33454" xr:uid="{00000000-0005-0000-0000-0000A0820000}"/>
    <cellStyle name="Comma 12 2 2 2 7" xfId="33455" xr:uid="{00000000-0005-0000-0000-0000A1820000}"/>
    <cellStyle name="Comma 12 2 2 2 8" xfId="33456" xr:uid="{00000000-0005-0000-0000-0000A2820000}"/>
    <cellStyle name="Comma 12 2 2 2 9" xfId="33457" xr:uid="{00000000-0005-0000-0000-0000A3820000}"/>
    <cellStyle name="Comma 12 2 2 3" xfId="33458" xr:uid="{00000000-0005-0000-0000-0000A4820000}"/>
    <cellStyle name="Comma 12 2 2 3 2" xfId="33459" xr:uid="{00000000-0005-0000-0000-0000A5820000}"/>
    <cellStyle name="Comma 12 2 2 3 3" xfId="33460" xr:uid="{00000000-0005-0000-0000-0000A6820000}"/>
    <cellStyle name="Comma 12 2 2 3 4" xfId="33461" xr:uid="{00000000-0005-0000-0000-0000A7820000}"/>
    <cellStyle name="Comma 12 2 2 3 5" xfId="33462" xr:uid="{00000000-0005-0000-0000-0000A8820000}"/>
    <cellStyle name="Comma 12 2 2 3 6" xfId="33463" xr:uid="{00000000-0005-0000-0000-0000A9820000}"/>
    <cellStyle name="Comma 12 2 2 4" xfId="33464" xr:uid="{00000000-0005-0000-0000-0000AA820000}"/>
    <cellStyle name="Comma 12 2 2 4 2" xfId="33465" xr:uid="{00000000-0005-0000-0000-0000AB820000}"/>
    <cellStyle name="Comma 12 2 2 4 3" xfId="33466" xr:uid="{00000000-0005-0000-0000-0000AC820000}"/>
    <cellStyle name="Comma 12 2 2 5" xfId="33467" xr:uid="{00000000-0005-0000-0000-0000AD820000}"/>
    <cellStyle name="Comma 12 2 2 5 2" xfId="33468" xr:uid="{00000000-0005-0000-0000-0000AE820000}"/>
    <cellStyle name="Comma 12 2 2 5 3" xfId="33469" xr:uid="{00000000-0005-0000-0000-0000AF820000}"/>
    <cellStyle name="Comma 12 2 2 6" xfId="33470" xr:uid="{00000000-0005-0000-0000-0000B0820000}"/>
    <cellStyle name="Comma 12 2 2 6 2" xfId="33471" xr:uid="{00000000-0005-0000-0000-0000B1820000}"/>
    <cellStyle name="Comma 12 2 2 6 3" xfId="33472" xr:uid="{00000000-0005-0000-0000-0000B2820000}"/>
    <cellStyle name="Comma 12 2 2 7" xfId="33473" xr:uid="{00000000-0005-0000-0000-0000B3820000}"/>
    <cellStyle name="Comma 12 2 2 7 2" xfId="33474" xr:uid="{00000000-0005-0000-0000-0000B4820000}"/>
    <cellStyle name="Comma 12 2 2 7 3" xfId="33475" xr:uid="{00000000-0005-0000-0000-0000B5820000}"/>
    <cellStyle name="Comma 12 2 2 8" xfId="33476" xr:uid="{00000000-0005-0000-0000-0000B6820000}"/>
    <cellStyle name="Comma 12 2 2 8 2" xfId="33477" xr:uid="{00000000-0005-0000-0000-0000B7820000}"/>
    <cellStyle name="Comma 12 2 2 8 3" xfId="33478" xr:uid="{00000000-0005-0000-0000-0000B8820000}"/>
    <cellStyle name="Comma 12 2 2 9" xfId="33479" xr:uid="{00000000-0005-0000-0000-0000B9820000}"/>
    <cellStyle name="Comma 12 2 2 9 2" xfId="33480" xr:uid="{00000000-0005-0000-0000-0000BA820000}"/>
    <cellStyle name="Comma 12 2 2 9 3" xfId="33481" xr:uid="{00000000-0005-0000-0000-0000BB820000}"/>
    <cellStyle name="Comma 12 2 20" xfId="33482" xr:uid="{00000000-0005-0000-0000-0000BC820000}"/>
    <cellStyle name="Comma 12 2 3" xfId="33483" xr:uid="{00000000-0005-0000-0000-0000BD820000}"/>
    <cellStyle name="Comma 12 2 3 10" xfId="33484" xr:uid="{00000000-0005-0000-0000-0000BE820000}"/>
    <cellStyle name="Comma 12 2 3 11" xfId="33485" xr:uid="{00000000-0005-0000-0000-0000BF820000}"/>
    <cellStyle name="Comma 12 2 3 12" xfId="33486" xr:uid="{00000000-0005-0000-0000-0000C0820000}"/>
    <cellStyle name="Comma 12 2 3 13" xfId="33487" xr:uid="{00000000-0005-0000-0000-0000C1820000}"/>
    <cellStyle name="Comma 12 2 3 14" xfId="33488" xr:uid="{00000000-0005-0000-0000-0000C2820000}"/>
    <cellStyle name="Comma 12 2 3 15" xfId="33489" xr:uid="{00000000-0005-0000-0000-0000C3820000}"/>
    <cellStyle name="Comma 12 2 3 16" xfId="33490" xr:uid="{00000000-0005-0000-0000-0000C4820000}"/>
    <cellStyle name="Comma 12 2 3 2" xfId="33491" xr:uid="{00000000-0005-0000-0000-0000C5820000}"/>
    <cellStyle name="Comma 12 2 3 2 10" xfId="33492" xr:uid="{00000000-0005-0000-0000-0000C6820000}"/>
    <cellStyle name="Comma 12 2 3 2 11" xfId="33493" xr:uid="{00000000-0005-0000-0000-0000C7820000}"/>
    <cellStyle name="Comma 12 2 3 2 12" xfId="33494" xr:uid="{00000000-0005-0000-0000-0000C8820000}"/>
    <cellStyle name="Comma 12 2 3 2 13" xfId="33495" xr:uid="{00000000-0005-0000-0000-0000C9820000}"/>
    <cellStyle name="Comma 12 2 3 2 14" xfId="33496" xr:uid="{00000000-0005-0000-0000-0000CA820000}"/>
    <cellStyle name="Comma 12 2 3 2 15" xfId="33497" xr:uid="{00000000-0005-0000-0000-0000CB820000}"/>
    <cellStyle name="Comma 12 2 3 2 2" xfId="33498" xr:uid="{00000000-0005-0000-0000-0000CC820000}"/>
    <cellStyle name="Comma 12 2 3 2 3" xfId="33499" xr:uid="{00000000-0005-0000-0000-0000CD820000}"/>
    <cellStyle name="Comma 12 2 3 2 4" xfId="33500" xr:uid="{00000000-0005-0000-0000-0000CE820000}"/>
    <cellStyle name="Comma 12 2 3 2 5" xfId="33501" xr:uid="{00000000-0005-0000-0000-0000CF820000}"/>
    <cellStyle name="Comma 12 2 3 2 6" xfId="33502" xr:uid="{00000000-0005-0000-0000-0000D0820000}"/>
    <cellStyle name="Comma 12 2 3 2 7" xfId="33503" xr:uid="{00000000-0005-0000-0000-0000D1820000}"/>
    <cellStyle name="Comma 12 2 3 2 8" xfId="33504" xr:uid="{00000000-0005-0000-0000-0000D2820000}"/>
    <cellStyle name="Comma 12 2 3 2 9" xfId="33505" xr:uid="{00000000-0005-0000-0000-0000D3820000}"/>
    <cellStyle name="Comma 12 2 3 3" xfId="33506" xr:uid="{00000000-0005-0000-0000-0000D4820000}"/>
    <cellStyle name="Comma 12 2 3 4" xfId="33507" xr:uid="{00000000-0005-0000-0000-0000D5820000}"/>
    <cellStyle name="Comma 12 2 3 5" xfId="33508" xr:uid="{00000000-0005-0000-0000-0000D6820000}"/>
    <cellStyle name="Comma 12 2 3 6" xfId="33509" xr:uid="{00000000-0005-0000-0000-0000D7820000}"/>
    <cellStyle name="Comma 12 2 3 7" xfId="33510" xr:uid="{00000000-0005-0000-0000-0000D8820000}"/>
    <cellStyle name="Comma 12 2 3 8" xfId="33511" xr:uid="{00000000-0005-0000-0000-0000D9820000}"/>
    <cellStyle name="Comma 12 2 3 9" xfId="33512" xr:uid="{00000000-0005-0000-0000-0000DA820000}"/>
    <cellStyle name="Comma 12 2 4" xfId="33513" xr:uid="{00000000-0005-0000-0000-0000DB820000}"/>
    <cellStyle name="Comma 12 2 4 10" xfId="33514" xr:uid="{00000000-0005-0000-0000-0000DC820000}"/>
    <cellStyle name="Comma 12 2 4 11" xfId="33515" xr:uid="{00000000-0005-0000-0000-0000DD820000}"/>
    <cellStyle name="Comma 12 2 4 12" xfId="33516" xr:uid="{00000000-0005-0000-0000-0000DE820000}"/>
    <cellStyle name="Comma 12 2 4 13" xfId="33517" xr:uid="{00000000-0005-0000-0000-0000DF820000}"/>
    <cellStyle name="Comma 12 2 4 14" xfId="33518" xr:uid="{00000000-0005-0000-0000-0000E0820000}"/>
    <cellStyle name="Comma 12 2 4 15" xfId="33519" xr:uid="{00000000-0005-0000-0000-0000E1820000}"/>
    <cellStyle name="Comma 12 2 4 2" xfId="33520" xr:uid="{00000000-0005-0000-0000-0000E2820000}"/>
    <cellStyle name="Comma 12 2 4 2 2" xfId="33521" xr:uid="{00000000-0005-0000-0000-0000E3820000}"/>
    <cellStyle name="Comma 12 2 4 3" xfId="33522" xr:uid="{00000000-0005-0000-0000-0000E4820000}"/>
    <cellStyle name="Comma 12 2 4 4" xfId="33523" xr:uid="{00000000-0005-0000-0000-0000E5820000}"/>
    <cellStyle name="Comma 12 2 4 5" xfId="33524" xr:uid="{00000000-0005-0000-0000-0000E6820000}"/>
    <cellStyle name="Comma 12 2 4 6" xfId="33525" xr:uid="{00000000-0005-0000-0000-0000E7820000}"/>
    <cellStyle name="Comma 12 2 4 7" xfId="33526" xr:uid="{00000000-0005-0000-0000-0000E8820000}"/>
    <cellStyle name="Comma 12 2 4 8" xfId="33527" xr:uid="{00000000-0005-0000-0000-0000E9820000}"/>
    <cellStyle name="Comma 12 2 4 9" xfId="33528" xr:uid="{00000000-0005-0000-0000-0000EA820000}"/>
    <cellStyle name="Comma 12 2 5" xfId="33529" xr:uid="{00000000-0005-0000-0000-0000EB820000}"/>
    <cellStyle name="Comma 12 2 5 2" xfId="33530" xr:uid="{00000000-0005-0000-0000-0000EC820000}"/>
    <cellStyle name="Comma 12 2 5 3" xfId="33531" xr:uid="{00000000-0005-0000-0000-0000ED820000}"/>
    <cellStyle name="Comma 12 2 6" xfId="33532" xr:uid="{00000000-0005-0000-0000-0000EE820000}"/>
    <cellStyle name="Comma 12 2 6 2" xfId="33533" xr:uid="{00000000-0005-0000-0000-0000EF820000}"/>
    <cellStyle name="Comma 12 2 6 3" xfId="33534" xr:uid="{00000000-0005-0000-0000-0000F0820000}"/>
    <cellStyle name="Comma 12 2 7" xfId="33535" xr:uid="{00000000-0005-0000-0000-0000F1820000}"/>
    <cellStyle name="Comma 12 2 7 2" xfId="33536" xr:uid="{00000000-0005-0000-0000-0000F2820000}"/>
    <cellStyle name="Comma 12 2 7 3" xfId="33537" xr:uid="{00000000-0005-0000-0000-0000F3820000}"/>
    <cellStyle name="Comma 12 2 8" xfId="33538" xr:uid="{00000000-0005-0000-0000-0000F4820000}"/>
    <cellStyle name="Comma 12 2 8 2" xfId="33539" xr:uid="{00000000-0005-0000-0000-0000F5820000}"/>
    <cellStyle name="Comma 12 2 8 3" xfId="33540" xr:uid="{00000000-0005-0000-0000-0000F6820000}"/>
    <cellStyle name="Comma 12 2 9" xfId="33541" xr:uid="{00000000-0005-0000-0000-0000F7820000}"/>
    <cellStyle name="Comma 12 2 9 2" xfId="33542" xr:uid="{00000000-0005-0000-0000-0000F8820000}"/>
    <cellStyle name="Comma 12 2 9 3" xfId="33543" xr:uid="{00000000-0005-0000-0000-0000F9820000}"/>
    <cellStyle name="Comma 12 20" xfId="33544" xr:uid="{00000000-0005-0000-0000-0000FA820000}"/>
    <cellStyle name="Comma 12 21" xfId="33545" xr:uid="{00000000-0005-0000-0000-0000FB820000}"/>
    <cellStyle name="Comma 12 3" xfId="33546" xr:uid="{00000000-0005-0000-0000-0000FC820000}"/>
    <cellStyle name="Comma 12 3 10" xfId="33547" xr:uid="{00000000-0005-0000-0000-0000FD820000}"/>
    <cellStyle name="Comma 12 3 10 2" xfId="33548" xr:uid="{00000000-0005-0000-0000-0000FE820000}"/>
    <cellStyle name="Comma 12 3 11" xfId="33549" xr:uid="{00000000-0005-0000-0000-0000FF820000}"/>
    <cellStyle name="Comma 12 3 11 2" xfId="33550" xr:uid="{00000000-0005-0000-0000-000000830000}"/>
    <cellStyle name="Comma 12 3 12" xfId="33551" xr:uid="{00000000-0005-0000-0000-000001830000}"/>
    <cellStyle name="Comma 12 3 13" xfId="33552" xr:uid="{00000000-0005-0000-0000-000002830000}"/>
    <cellStyle name="Comma 12 3 14" xfId="33553" xr:uid="{00000000-0005-0000-0000-000003830000}"/>
    <cellStyle name="Comma 12 3 15" xfId="33554" xr:uid="{00000000-0005-0000-0000-000004830000}"/>
    <cellStyle name="Comma 12 3 16" xfId="33555" xr:uid="{00000000-0005-0000-0000-000005830000}"/>
    <cellStyle name="Comma 12 3 17" xfId="33556" xr:uid="{00000000-0005-0000-0000-000006830000}"/>
    <cellStyle name="Comma 12 3 18" xfId="33557" xr:uid="{00000000-0005-0000-0000-000007830000}"/>
    <cellStyle name="Comma 12 3 2" xfId="33558" xr:uid="{00000000-0005-0000-0000-000008830000}"/>
    <cellStyle name="Comma 12 3 2 2" xfId="33559" xr:uid="{00000000-0005-0000-0000-000009830000}"/>
    <cellStyle name="Comma 12 3 2 3" xfId="33560" xr:uid="{00000000-0005-0000-0000-00000A830000}"/>
    <cellStyle name="Comma 12 3 2 4" xfId="33561" xr:uid="{00000000-0005-0000-0000-00000B830000}"/>
    <cellStyle name="Comma 12 3 2 5" xfId="33562" xr:uid="{00000000-0005-0000-0000-00000C830000}"/>
    <cellStyle name="Comma 12 3 2 6" xfId="33563" xr:uid="{00000000-0005-0000-0000-00000D830000}"/>
    <cellStyle name="Comma 12 3 3" xfId="33564" xr:uid="{00000000-0005-0000-0000-00000E830000}"/>
    <cellStyle name="Comma 12 3 3 2" xfId="33565" xr:uid="{00000000-0005-0000-0000-00000F830000}"/>
    <cellStyle name="Comma 12 3 3 3" xfId="33566" xr:uid="{00000000-0005-0000-0000-000010830000}"/>
    <cellStyle name="Comma 12 3 4" xfId="33567" xr:uid="{00000000-0005-0000-0000-000011830000}"/>
    <cellStyle name="Comma 12 3 4 2" xfId="33568" xr:uid="{00000000-0005-0000-0000-000012830000}"/>
    <cellStyle name="Comma 12 3 4 3" xfId="33569" xr:uid="{00000000-0005-0000-0000-000013830000}"/>
    <cellStyle name="Comma 12 3 5" xfId="33570" xr:uid="{00000000-0005-0000-0000-000014830000}"/>
    <cellStyle name="Comma 12 3 5 2" xfId="33571" xr:uid="{00000000-0005-0000-0000-000015830000}"/>
    <cellStyle name="Comma 12 3 5 3" xfId="33572" xr:uid="{00000000-0005-0000-0000-000016830000}"/>
    <cellStyle name="Comma 12 3 6" xfId="33573" xr:uid="{00000000-0005-0000-0000-000017830000}"/>
    <cellStyle name="Comma 12 3 6 2" xfId="33574" xr:uid="{00000000-0005-0000-0000-000018830000}"/>
    <cellStyle name="Comma 12 3 6 3" xfId="33575" xr:uid="{00000000-0005-0000-0000-000019830000}"/>
    <cellStyle name="Comma 12 3 7" xfId="33576" xr:uid="{00000000-0005-0000-0000-00001A830000}"/>
    <cellStyle name="Comma 12 3 7 2" xfId="33577" xr:uid="{00000000-0005-0000-0000-00001B830000}"/>
    <cellStyle name="Comma 12 3 7 3" xfId="33578" xr:uid="{00000000-0005-0000-0000-00001C830000}"/>
    <cellStyle name="Comma 12 3 8" xfId="33579" xr:uid="{00000000-0005-0000-0000-00001D830000}"/>
    <cellStyle name="Comma 12 3 8 2" xfId="33580" xr:uid="{00000000-0005-0000-0000-00001E830000}"/>
    <cellStyle name="Comma 12 3 8 3" xfId="33581" xr:uid="{00000000-0005-0000-0000-00001F830000}"/>
    <cellStyle name="Comma 12 3 9" xfId="33582" xr:uid="{00000000-0005-0000-0000-000020830000}"/>
    <cellStyle name="Comma 12 3 9 2" xfId="33583" xr:uid="{00000000-0005-0000-0000-000021830000}"/>
    <cellStyle name="Comma 12 3 9 3" xfId="33584" xr:uid="{00000000-0005-0000-0000-000022830000}"/>
    <cellStyle name="Comma 12 4" xfId="33585" xr:uid="{00000000-0005-0000-0000-000023830000}"/>
    <cellStyle name="Comma 12 4 10" xfId="33586" xr:uid="{00000000-0005-0000-0000-000024830000}"/>
    <cellStyle name="Comma 12 4 11" xfId="33587" xr:uid="{00000000-0005-0000-0000-000025830000}"/>
    <cellStyle name="Comma 12 4 12" xfId="33588" xr:uid="{00000000-0005-0000-0000-000026830000}"/>
    <cellStyle name="Comma 12 4 13" xfId="33589" xr:uid="{00000000-0005-0000-0000-000027830000}"/>
    <cellStyle name="Comma 12 4 14" xfId="33590" xr:uid="{00000000-0005-0000-0000-000028830000}"/>
    <cellStyle name="Comma 12 4 15" xfId="33591" xr:uid="{00000000-0005-0000-0000-000029830000}"/>
    <cellStyle name="Comma 12 4 16" xfId="33592" xr:uid="{00000000-0005-0000-0000-00002A830000}"/>
    <cellStyle name="Comma 12 4 2" xfId="33593" xr:uid="{00000000-0005-0000-0000-00002B830000}"/>
    <cellStyle name="Comma 12 4 2 2" xfId="33594" xr:uid="{00000000-0005-0000-0000-00002C830000}"/>
    <cellStyle name="Comma 12 4 2 3" xfId="33595" xr:uid="{00000000-0005-0000-0000-00002D830000}"/>
    <cellStyle name="Comma 12 4 2 4" xfId="33596" xr:uid="{00000000-0005-0000-0000-00002E830000}"/>
    <cellStyle name="Comma 12 4 2 5" xfId="33597" xr:uid="{00000000-0005-0000-0000-00002F830000}"/>
    <cellStyle name="Comma 12 4 3" xfId="33598" xr:uid="{00000000-0005-0000-0000-000030830000}"/>
    <cellStyle name="Comma 12 4 4" xfId="33599" xr:uid="{00000000-0005-0000-0000-000031830000}"/>
    <cellStyle name="Comma 12 4 5" xfId="33600" xr:uid="{00000000-0005-0000-0000-000032830000}"/>
    <cellStyle name="Comma 12 4 6" xfId="33601" xr:uid="{00000000-0005-0000-0000-000033830000}"/>
    <cellStyle name="Comma 12 4 7" xfId="33602" xr:uid="{00000000-0005-0000-0000-000034830000}"/>
    <cellStyle name="Comma 12 4 8" xfId="33603" xr:uid="{00000000-0005-0000-0000-000035830000}"/>
    <cellStyle name="Comma 12 4 9" xfId="33604" xr:uid="{00000000-0005-0000-0000-000036830000}"/>
    <cellStyle name="Comma 12 5" xfId="33605" xr:uid="{00000000-0005-0000-0000-000037830000}"/>
    <cellStyle name="Comma 12 5 2" xfId="33606" xr:uid="{00000000-0005-0000-0000-000038830000}"/>
    <cellStyle name="Comma 12 5 3" xfId="33607" xr:uid="{00000000-0005-0000-0000-000039830000}"/>
    <cellStyle name="Comma 12 5 4" xfId="33608" xr:uid="{00000000-0005-0000-0000-00003A830000}"/>
    <cellStyle name="Comma 12 5 5" xfId="33609" xr:uid="{00000000-0005-0000-0000-00003B830000}"/>
    <cellStyle name="Comma 12 5 6" xfId="33610" xr:uid="{00000000-0005-0000-0000-00003C830000}"/>
    <cellStyle name="Comma 12 6" xfId="33611" xr:uid="{00000000-0005-0000-0000-00003D830000}"/>
    <cellStyle name="Comma 12 6 2" xfId="33612" xr:uid="{00000000-0005-0000-0000-00003E830000}"/>
    <cellStyle name="Comma 12 6 3" xfId="33613" xr:uid="{00000000-0005-0000-0000-00003F830000}"/>
    <cellStyle name="Comma 12 7" xfId="33614" xr:uid="{00000000-0005-0000-0000-000040830000}"/>
    <cellStyle name="Comma 12 7 2" xfId="33615" xr:uid="{00000000-0005-0000-0000-000041830000}"/>
    <cellStyle name="Comma 12 7 3" xfId="33616" xr:uid="{00000000-0005-0000-0000-000042830000}"/>
    <cellStyle name="Comma 12 8" xfId="33617" xr:uid="{00000000-0005-0000-0000-000043830000}"/>
    <cellStyle name="Comma 12 8 2" xfId="33618" xr:uid="{00000000-0005-0000-0000-000044830000}"/>
    <cellStyle name="Comma 12 8 3" xfId="33619" xr:uid="{00000000-0005-0000-0000-000045830000}"/>
    <cellStyle name="Comma 12 9" xfId="33620" xr:uid="{00000000-0005-0000-0000-000046830000}"/>
    <cellStyle name="Comma 12 9 2" xfId="33621" xr:uid="{00000000-0005-0000-0000-000047830000}"/>
    <cellStyle name="Comma 12 9 3" xfId="33622" xr:uid="{00000000-0005-0000-0000-000048830000}"/>
    <cellStyle name="Comma 13" xfId="33623" xr:uid="{00000000-0005-0000-0000-000049830000}"/>
    <cellStyle name="Comma 13 10" xfId="33624" xr:uid="{00000000-0005-0000-0000-00004A830000}"/>
    <cellStyle name="Comma 13 10 2" xfId="33625" xr:uid="{00000000-0005-0000-0000-00004B830000}"/>
    <cellStyle name="Comma 13 10 3" xfId="33626" xr:uid="{00000000-0005-0000-0000-00004C830000}"/>
    <cellStyle name="Comma 13 11" xfId="33627" xr:uid="{00000000-0005-0000-0000-00004D830000}"/>
    <cellStyle name="Comma 13 11 2" xfId="33628" xr:uid="{00000000-0005-0000-0000-00004E830000}"/>
    <cellStyle name="Comma 13 12" xfId="33629" xr:uid="{00000000-0005-0000-0000-00004F830000}"/>
    <cellStyle name="Comma 13 12 2" xfId="33630" xr:uid="{00000000-0005-0000-0000-000050830000}"/>
    <cellStyle name="Comma 13 13" xfId="33631" xr:uid="{00000000-0005-0000-0000-000051830000}"/>
    <cellStyle name="Comma 13 14" xfId="33632" xr:uid="{00000000-0005-0000-0000-000052830000}"/>
    <cellStyle name="Comma 13 15" xfId="33633" xr:uid="{00000000-0005-0000-0000-000053830000}"/>
    <cellStyle name="Comma 13 16" xfId="33634" xr:uid="{00000000-0005-0000-0000-000054830000}"/>
    <cellStyle name="Comma 13 17" xfId="33635" xr:uid="{00000000-0005-0000-0000-000055830000}"/>
    <cellStyle name="Comma 13 18" xfId="33636" xr:uid="{00000000-0005-0000-0000-000056830000}"/>
    <cellStyle name="Comma 13 19" xfId="33637" xr:uid="{00000000-0005-0000-0000-000057830000}"/>
    <cellStyle name="Comma 13 2" xfId="33638" xr:uid="{00000000-0005-0000-0000-000058830000}"/>
    <cellStyle name="Comma 13 2 10" xfId="33639" xr:uid="{00000000-0005-0000-0000-000059830000}"/>
    <cellStyle name="Comma 13 2 10 2" xfId="33640" xr:uid="{00000000-0005-0000-0000-00005A830000}"/>
    <cellStyle name="Comma 13 2 11" xfId="33641" xr:uid="{00000000-0005-0000-0000-00005B830000}"/>
    <cellStyle name="Comma 13 2 11 2" xfId="33642" xr:uid="{00000000-0005-0000-0000-00005C830000}"/>
    <cellStyle name="Comma 13 2 12" xfId="33643" xr:uid="{00000000-0005-0000-0000-00005D830000}"/>
    <cellStyle name="Comma 13 2 13" xfId="33644" xr:uid="{00000000-0005-0000-0000-00005E830000}"/>
    <cellStyle name="Comma 13 2 14" xfId="33645" xr:uid="{00000000-0005-0000-0000-00005F830000}"/>
    <cellStyle name="Comma 13 2 15" xfId="33646" xr:uid="{00000000-0005-0000-0000-000060830000}"/>
    <cellStyle name="Comma 13 2 16" xfId="33647" xr:uid="{00000000-0005-0000-0000-000061830000}"/>
    <cellStyle name="Comma 13 2 17" xfId="33648" xr:uid="{00000000-0005-0000-0000-000062830000}"/>
    <cellStyle name="Comma 13 2 18" xfId="33649" xr:uid="{00000000-0005-0000-0000-000063830000}"/>
    <cellStyle name="Comma 13 2 2" xfId="33650" xr:uid="{00000000-0005-0000-0000-000064830000}"/>
    <cellStyle name="Comma 13 2 2 2" xfId="33651" xr:uid="{00000000-0005-0000-0000-000065830000}"/>
    <cellStyle name="Comma 13 2 2 3" xfId="33652" xr:uid="{00000000-0005-0000-0000-000066830000}"/>
    <cellStyle name="Comma 13 2 2 4" xfId="33653" xr:uid="{00000000-0005-0000-0000-000067830000}"/>
    <cellStyle name="Comma 13 2 2 5" xfId="33654" xr:uid="{00000000-0005-0000-0000-000068830000}"/>
    <cellStyle name="Comma 13 2 2 6" xfId="33655" xr:uid="{00000000-0005-0000-0000-000069830000}"/>
    <cellStyle name="Comma 13 2 3" xfId="33656" xr:uid="{00000000-0005-0000-0000-00006A830000}"/>
    <cellStyle name="Comma 13 2 3 2" xfId="33657" xr:uid="{00000000-0005-0000-0000-00006B830000}"/>
    <cellStyle name="Comma 13 2 3 3" xfId="33658" xr:uid="{00000000-0005-0000-0000-00006C830000}"/>
    <cellStyle name="Comma 13 2 4" xfId="33659" xr:uid="{00000000-0005-0000-0000-00006D830000}"/>
    <cellStyle name="Comma 13 2 4 2" xfId="33660" xr:uid="{00000000-0005-0000-0000-00006E830000}"/>
    <cellStyle name="Comma 13 2 4 3" xfId="33661" xr:uid="{00000000-0005-0000-0000-00006F830000}"/>
    <cellStyle name="Comma 13 2 5" xfId="33662" xr:uid="{00000000-0005-0000-0000-000070830000}"/>
    <cellStyle name="Comma 13 2 5 2" xfId="33663" xr:uid="{00000000-0005-0000-0000-000071830000}"/>
    <cellStyle name="Comma 13 2 5 3" xfId="33664" xr:uid="{00000000-0005-0000-0000-000072830000}"/>
    <cellStyle name="Comma 13 2 6" xfId="33665" xr:uid="{00000000-0005-0000-0000-000073830000}"/>
    <cellStyle name="Comma 13 2 6 2" xfId="33666" xr:uid="{00000000-0005-0000-0000-000074830000}"/>
    <cellStyle name="Comma 13 2 6 3" xfId="33667" xr:uid="{00000000-0005-0000-0000-000075830000}"/>
    <cellStyle name="Comma 13 2 7" xfId="33668" xr:uid="{00000000-0005-0000-0000-000076830000}"/>
    <cellStyle name="Comma 13 2 7 2" xfId="33669" xr:uid="{00000000-0005-0000-0000-000077830000}"/>
    <cellStyle name="Comma 13 2 7 3" xfId="33670" xr:uid="{00000000-0005-0000-0000-000078830000}"/>
    <cellStyle name="Comma 13 2 8" xfId="33671" xr:uid="{00000000-0005-0000-0000-000079830000}"/>
    <cellStyle name="Comma 13 2 8 2" xfId="33672" xr:uid="{00000000-0005-0000-0000-00007A830000}"/>
    <cellStyle name="Comma 13 2 8 3" xfId="33673" xr:uid="{00000000-0005-0000-0000-00007B830000}"/>
    <cellStyle name="Comma 13 2 9" xfId="33674" xr:uid="{00000000-0005-0000-0000-00007C830000}"/>
    <cellStyle name="Comma 13 2 9 2" xfId="33675" xr:uid="{00000000-0005-0000-0000-00007D830000}"/>
    <cellStyle name="Comma 13 2 9 3" xfId="33676" xr:uid="{00000000-0005-0000-0000-00007E830000}"/>
    <cellStyle name="Comma 13 20" xfId="33677" xr:uid="{00000000-0005-0000-0000-00007F830000}"/>
    <cellStyle name="Comma 13 21" xfId="33678" xr:uid="{00000000-0005-0000-0000-000080830000}"/>
    <cellStyle name="Comma 13 22" xfId="33679" xr:uid="{00000000-0005-0000-0000-000081830000}"/>
    <cellStyle name="Comma 13 23" xfId="33680" xr:uid="{00000000-0005-0000-0000-000082830000}"/>
    <cellStyle name="Comma 13 24" xfId="33681" xr:uid="{00000000-0005-0000-0000-000083830000}"/>
    <cellStyle name="Comma 13 25" xfId="33682" xr:uid="{00000000-0005-0000-0000-000084830000}"/>
    <cellStyle name="Comma 13 26" xfId="33683" xr:uid="{00000000-0005-0000-0000-000085830000}"/>
    <cellStyle name="Comma 13 27" xfId="33684" xr:uid="{00000000-0005-0000-0000-000086830000}"/>
    <cellStyle name="Comma 13 28" xfId="33685" xr:uid="{00000000-0005-0000-0000-000087830000}"/>
    <cellStyle name="Comma 13 29" xfId="33686" xr:uid="{00000000-0005-0000-0000-000088830000}"/>
    <cellStyle name="Comma 13 3" xfId="33687" xr:uid="{00000000-0005-0000-0000-000089830000}"/>
    <cellStyle name="Comma 13 3 10" xfId="33688" xr:uid="{00000000-0005-0000-0000-00008A830000}"/>
    <cellStyle name="Comma 13 3 11" xfId="33689" xr:uid="{00000000-0005-0000-0000-00008B830000}"/>
    <cellStyle name="Comma 13 3 12" xfId="33690" xr:uid="{00000000-0005-0000-0000-00008C830000}"/>
    <cellStyle name="Comma 13 3 13" xfId="33691" xr:uid="{00000000-0005-0000-0000-00008D830000}"/>
    <cellStyle name="Comma 13 3 14" xfId="33692" xr:uid="{00000000-0005-0000-0000-00008E830000}"/>
    <cellStyle name="Comma 13 3 15" xfId="33693" xr:uid="{00000000-0005-0000-0000-00008F830000}"/>
    <cellStyle name="Comma 13 3 16" xfId="33694" xr:uid="{00000000-0005-0000-0000-000090830000}"/>
    <cellStyle name="Comma 13 3 2" xfId="33695" xr:uid="{00000000-0005-0000-0000-000091830000}"/>
    <cellStyle name="Comma 13 3 2 2" xfId="33696" xr:uid="{00000000-0005-0000-0000-000092830000}"/>
    <cellStyle name="Comma 13 3 2 3" xfId="33697" xr:uid="{00000000-0005-0000-0000-000093830000}"/>
    <cellStyle name="Comma 13 3 2 4" xfId="33698" xr:uid="{00000000-0005-0000-0000-000094830000}"/>
    <cellStyle name="Comma 13 3 2 5" xfId="33699" xr:uid="{00000000-0005-0000-0000-000095830000}"/>
    <cellStyle name="Comma 13 3 3" xfId="33700" xr:uid="{00000000-0005-0000-0000-000096830000}"/>
    <cellStyle name="Comma 13 3 4" xfId="33701" xr:uid="{00000000-0005-0000-0000-000097830000}"/>
    <cellStyle name="Comma 13 3 5" xfId="33702" xr:uid="{00000000-0005-0000-0000-000098830000}"/>
    <cellStyle name="Comma 13 3 6" xfId="33703" xr:uid="{00000000-0005-0000-0000-000099830000}"/>
    <cellStyle name="Comma 13 3 7" xfId="33704" xr:uid="{00000000-0005-0000-0000-00009A830000}"/>
    <cellStyle name="Comma 13 3 8" xfId="33705" xr:uid="{00000000-0005-0000-0000-00009B830000}"/>
    <cellStyle name="Comma 13 3 9" xfId="33706" xr:uid="{00000000-0005-0000-0000-00009C830000}"/>
    <cellStyle name="Comma 13 30" xfId="33707" xr:uid="{00000000-0005-0000-0000-00009D830000}"/>
    <cellStyle name="Comma 13 31" xfId="33708" xr:uid="{00000000-0005-0000-0000-00009E830000}"/>
    <cellStyle name="Comma 13 32" xfId="33709" xr:uid="{00000000-0005-0000-0000-00009F830000}"/>
    <cellStyle name="Comma 13 33" xfId="33710" xr:uid="{00000000-0005-0000-0000-0000A0830000}"/>
    <cellStyle name="Comma 13 34" xfId="33711" xr:uid="{00000000-0005-0000-0000-0000A1830000}"/>
    <cellStyle name="Comma 13 35" xfId="33712" xr:uid="{00000000-0005-0000-0000-0000A2830000}"/>
    <cellStyle name="Comma 13 36" xfId="33713" xr:uid="{00000000-0005-0000-0000-0000A3830000}"/>
    <cellStyle name="Comma 13 37" xfId="33714" xr:uid="{00000000-0005-0000-0000-0000A4830000}"/>
    <cellStyle name="Comma 13 38" xfId="33715" xr:uid="{00000000-0005-0000-0000-0000A5830000}"/>
    <cellStyle name="Comma 13 39" xfId="33716" xr:uid="{00000000-0005-0000-0000-0000A6830000}"/>
    <cellStyle name="Comma 13 4" xfId="33717" xr:uid="{00000000-0005-0000-0000-0000A7830000}"/>
    <cellStyle name="Comma 13 4 2" xfId="33718" xr:uid="{00000000-0005-0000-0000-0000A8830000}"/>
    <cellStyle name="Comma 13 4 3" xfId="33719" xr:uid="{00000000-0005-0000-0000-0000A9830000}"/>
    <cellStyle name="Comma 13 4 4" xfId="33720" xr:uid="{00000000-0005-0000-0000-0000AA830000}"/>
    <cellStyle name="Comma 13 4 5" xfId="33721" xr:uid="{00000000-0005-0000-0000-0000AB830000}"/>
    <cellStyle name="Comma 13 4 6" xfId="33722" xr:uid="{00000000-0005-0000-0000-0000AC830000}"/>
    <cellStyle name="Comma 13 40" xfId="33723" xr:uid="{00000000-0005-0000-0000-0000AD830000}"/>
    <cellStyle name="Comma 13 41" xfId="33724" xr:uid="{00000000-0005-0000-0000-0000AE830000}"/>
    <cellStyle name="Comma 13 42" xfId="33725" xr:uid="{00000000-0005-0000-0000-0000AF830000}"/>
    <cellStyle name="Comma 13 43" xfId="33726" xr:uid="{00000000-0005-0000-0000-0000B0830000}"/>
    <cellStyle name="Comma 13 44" xfId="33727" xr:uid="{00000000-0005-0000-0000-0000B1830000}"/>
    <cellStyle name="Comma 13 45" xfId="33728" xr:uid="{00000000-0005-0000-0000-0000B2830000}"/>
    <cellStyle name="Comma 13 46" xfId="33729" xr:uid="{00000000-0005-0000-0000-0000B3830000}"/>
    <cellStyle name="Comma 13 47" xfId="33730" xr:uid="{00000000-0005-0000-0000-0000B4830000}"/>
    <cellStyle name="Comma 13 48" xfId="33731" xr:uid="{00000000-0005-0000-0000-0000B5830000}"/>
    <cellStyle name="Comma 13 49" xfId="33732" xr:uid="{00000000-0005-0000-0000-0000B6830000}"/>
    <cellStyle name="Comma 13 5" xfId="33733" xr:uid="{00000000-0005-0000-0000-0000B7830000}"/>
    <cellStyle name="Comma 13 5 2" xfId="33734" xr:uid="{00000000-0005-0000-0000-0000B8830000}"/>
    <cellStyle name="Comma 13 5 3" xfId="33735" xr:uid="{00000000-0005-0000-0000-0000B9830000}"/>
    <cellStyle name="Comma 13 5 4" xfId="33736" xr:uid="{00000000-0005-0000-0000-0000BA830000}"/>
    <cellStyle name="Comma 13 5 5" xfId="33737" xr:uid="{00000000-0005-0000-0000-0000BB830000}"/>
    <cellStyle name="Comma 13 5 6" xfId="33738" xr:uid="{00000000-0005-0000-0000-0000BC830000}"/>
    <cellStyle name="Comma 13 50" xfId="33739" xr:uid="{00000000-0005-0000-0000-0000BD830000}"/>
    <cellStyle name="Comma 13 51" xfId="33740" xr:uid="{00000000-0005-0000-0000-0000BE830000}"/>
    <cellStyle name="Comma 13 52" xfId="33741" xr:uid="{00000000-0005-0000-0000-0000BF830000}"/>
    <cellStyle name="Comma 13 53" xfId="33742" xr:uid="{00000000-0005-0000-0000-0000C0830000}"/>
    <cellStyle name="Comma 13 54" xfId="33743" xr:uid="{00000000-0005-0000-0000-0000C1830000}"/>
    <cellStyle name="Comma 13 55" xfId="33744" xr:uid="{00000000-0005-0000-0000-0000C2830000}"/>
    <cellStyle name="Comma 13 56" xfId="33745" xr:uid="{00000000-0005-0000-0000-0000C3830000}"/>
    <cellStyle name="Comma 13 57" xfId="33746" xr:uid="{00000000-0005-0000-0000-0000C4830000}"/>
    <cellStyle name="Comma 13 58" xfId="33747" xr:uid="{00000000-0005-0000-0000-0000C5830000}"/>
    <cellStyle name="Comma 13 59" xfId="33748" xr:uid="{00000000-0005-0000-0000-0000C6830000}"/>
    <cellStyle name="Comma 13 6" xfId="33749" xr:uid="{00000000-0005-0000-0000-0000C7830000}"/>
    <cellStyle name="Comma 13 6 2" xfId="33750" xr:uid="{00000000-0005-0000-0000-0000C8830000}"/>
    <cellStyle name="Comma 13 6 3" xfId="33751" xr:uid="{00000000-0005-0000-0000-0000C9830000}"/>
    <cellStyle name="Comma 13 60" xfId="33752" xr:uid="{00000000-0005-0000-0000-0000CA830000}"/>
    <cellStyle name="Comma 13 61" xfId="33753" xr:uid="{00000000-0005-0000-0000-0000CB830000}"/>
    <cellStyle name="Comma 13 62" xfId="33754" xr:uid="{00000000-0005-0000-0000-0000CC830000}"/>
    <cellStyle name="Comma 13 63" xfId="33755" xr:uid="{00000000-0005-0000-0000-0000CD830000}"/>
    <cellStyle name="Comma 13 64" xfId="33756" xr:uid="{00000000-0005-0000-0000-0000CE830000}"/>
    <cellStyle name="Comma 13 65" xfId="33757" xr:uid="{00000000-0005-0000-0000-0000CF830000}"/>
    <cellStyle name="Comma 13 66" xfId="33758" xr:uid="{00000000-0005-0000-0000-0000D0830000}"/>
    <cellStyle name="Comma 13 67" xfId="33759" xr:uid="{00000000-0005-0000-0000-0000D1830000}"/>
    <cellStyle name="Comma 13 68" xfId="33760" xr:uid="{00000000-0005-0000-0000-0000D2830000}"/>
    <cellStyle name="Comma 13 69" xfId="33761" xr:uid="{00000000-0005-0000-0000-0000D3830000}"/>
    <cellStyle name="Comma 13 7" xfId="33762" xr:uid="{00000000-0005-0000-0000-0000D4830000}"/>
    <cellStyle name="Comma 13 7 2" xfId="33763" xr:uid="{00000000-0005-0000-0000-0000D5830000}"/>
    <cellStyle name="Comma 13 7 3" xfId="33764" xr:uid="{00000000-0005-0000-0000-0000D6830000}"/>
    <cellStyle name="Comma 13 70" xfId="33765" xr:uid="{00000000-0005-0000-0000-0000D7830000}"/>
    <cellStyle name="Comma 13 71" xfId="33766" xr:uid="{00000000-0005-0000-0000-0000D8830000}"/>
    <cellStyle name="Comma 13 72" xfId="33767" xr:uid="{00000000-0005-0000-0000-0000D9830000}"/>
    <cellStyle name="Comma 13 73" xfId="33768" xr:uid="{00000000-0005-0000-0000-0000DA830000}"/>
    <cellStyle name="Comma 13 74" xfId="33769" xr:uid="{00000000-0005-0000-0000-0000DB830000}"/>
    <cellStyle name="Comma 13 75" xfId="33770" xr:uid="{00000000-0005-0000-0000-0000DC830000}"/>
    <cellStyle name="Comma 13 76" xfId="33771" xr:uid="{00000000-0005-0000-0000-0000DD830000}"/>
    <cellStyle name="Comma 13 77" xfId="33772" xr:uid="{00000000-0005-0000-0000-0000DE830000}"/>
    <cellStyle name="Comma 13 78" xfId="33773" xr:uid="{00000000-0005-0000-0000-0000DF830000}"/>
    <cellStyle name="Comma 13 79" xfId="33774" xr:uid="{00000000-0005-0000-0000-0000E0830000}"/>
    <cellStyle name="Comma 13 8" xfId="33775" xr:uid="{00000000-0005-0000-0000-0000E1830000}"/>
    <cellStyle name="Comma 13 8 2" xfId="33776" xr:uid="{00000000-0005-0000-0000-0000E2830000}"/>
    <cellStyle name="Comma 13 8 3" xfId="33777" xr:uid="{00000000-0005-0000-0000-0000E3830000}"/>
    <cellStyle name="Comma 13 80" xfId="33778" xr:uid="{00000000-0005-0000-0000-0000E4830000}"/>
    <cellStyle name="Comma 13 81" xfId="33779" xr:uid="{00000000-0005-0000-0000-0000E5830000}"/>
    <cellStyle name="Comma 13 82" xfId="33780" xr:uid="{00000000-0005-0000-0000-0000E6830000}"/>
    <cellStyle name="Comma 13 83" xfId="33781" xr:uid="{00000000-0005-0000-0000-0000E7830000}"/>
    <cellStyle name="Comma 13 84" xfId="33782" xr:uid="{00000000-0005-0000-0000-0000E8830000}"/>
    <cellStyle name="Comma 13 85" xfId="33783" xr:uid="{00000000-0005-0000-0000-0000E9830000}"/>
    <cellStyle name="Comma 13 86" xfId="33784" xr:uid="{00000000-0005-0000-0000-0000EA830000}"/>
    <cellStyle name="Comma 13 87" xfId="33785" xr:uid="{00000000-0005-0000-0000-0000EB830000}"/>
    <cellStyle name="Comma 13 88" xfId="33786" xr:uid="{00000000-0005-0000-0000-0000EC830000}"/>
    <cellStyle name="Comma 13 9" xfId="33787" xr:uid="{00000000-0005-0000-0000-0000ED830000}"/>
    <cellStyle name="Comma 13 9 2" xfId="33788" xr:uid="{00000000-0005-0000-0000-0000EE830000}"/>
    <cellStyle name="Comma 13 9 3" xfId="33789" xr:uid="{00000000-0005-0000-0000-0000EF830000}"/>
    <cellStyle name="Comma 13_Labour" xfId="33790" xr:uid="{00000000-0005-0000-0000-0000F0830000}"/>
    <cellStyle name="Comma 14" xfId="33791" xr:uid="{00000000-0005-0000-0000-0000F1830000}"/>
    <cellStyle name="Comma 14 10" xfId="33792" xr:uid="{00000000-0005-0000-0000-0000F2830000}"/>
    <cellStyle name="Comma 14 10 2" xfId="33793" xr:uid="{00000000-0005-0000-0000-0000F3830000}"/>
    <cellStyle name="Comma 14 10 3" xfId="33794" xr:uid="{00000000-0005-0000-0000-0000F4830000}"/>
    <cellStyle name="Comma 14 11" xfId="33795" xr:uid="{00000000-0005-0000-0000-0000F5830000}"/>
    <cellStyle name="Comma 14 11 2" xfId="33796" xr:uid="{00000000-0005-0000-0000-0000F6830000}"/>
    <cellStyle name="Comma 14 11 3" xfId="33797" xr:uid="{00000000-0005-0000-0000-0000F7830000}"/>
    <cellStyle name="Comma 14 12" xfId="33798" xr:uid="{00000000-0005-0000-0000-0000F8830000}"/>
    <cellStyle name="Comma 14 12 2" xfId="33799" xr:uid="{00000000-0005-0000-0000-0000F9830000}"/>
    <cellStyle name="Comma 14 12 3" xfId="33800" xr:uid="{00000000-0005-0000-0000-0000FA830000}"/>
    <cellStyle name="Comma 14 13" xfId="33801" xr:uid="{00000000-0005-0000-0000-0000FB830000}"/>
    <cellStyle name="Comma 14 13 2" xfId="33802" xr:uid="{00000000-0005-0000-0000-0000FC830000}"/>
    <cellStyle name="Comma 14 13 3" xfId="33803" xr:uid="{00000000-0005-0000-0000-0000FD830000}"/>
    <cellStyle name="Comma 14 14" xfId="33804" xr:uid="{00000000-0005-0000-0000-0000FE830000}"/>
    <cellStyle name="Comma 14 14 2" xfId="33805" xr:uid="{00000000-0005-0000-0000-0000FF830000}"/>
    <cellStyle name="Comma 14 15" xfId="33806" xr:uid="{00000000-0005-0000-0000-000000840000}"/>
    <cellStyle name="Comma 14 15 2" xfId="33807" xr:uid="{00000000-0005-0000-0000-000001840000}"/>
    <cellStyle name="Comma 14 16" xfId="33808" xr:uid="{00000000-0005-0000-0000-000002840000}"/>
    <cellStyle name="Comma 14 17" xfId="33809" xr:uid="{00000000-0005-0000-0000-000003840000}"/>
    <cellStyle name="Comma 14 18" xfId="33810" xr:uid="{00000000-0005-0000-0000-000004840000}"/>
    <cellStyle name="Comma 14 19" xfId="33811" xr:uid="{00000000-0005-0000-0000-000005840000}"/>
    <cellStyle name="Comma 14 2" xfId="33812" xr:uid="{00000000-0005-0000-0000-000006840000}"/>
    <cellStyle name="Comma 14 2 10" xfId="33813" xr:uid="{00000000-0005-0000-0000-000007840000}"/>
    <cellStyle name="Comma 14 2 10 2" xfId="33814" xr:uid="{00000000-0005-0000-0000-000008840000}"/>
    <cellStyle name="Comma 14 2 10 3" xfId="33815" xr:uid="{00000000-0005-0000-0000-000009840000}"/>
    <cellStyle name="Comma 14 2 11" xfId="33816" xr:uid="{00000000-0005-0000-0000-00000A840000}"/>
    <cellStyle name="Comma 14 2 11 2" xfId="33817" xr:uid="{00000000-0005-0000-0000-00000B840000}"/>
    <cellStyle name="Comma 14 2 12" xfId="33818" xr:uid="{00000000-0005-0000-0000-00000C840000}"/>
    <cellStyle name="Comma 14 2 12 2" xfId="33819" xr:uid="{00000000-0005-0000-0000-00000D840000}"/>
    <cellStyle name="Comma 14 2 13" xfId="33820" xr:uid="{00000000-0005-0000-0000-00000E840000}"/>
    <cellStyle name="Comma 14 2 14" xfId="33821" xr:uid="{00000000-0005-0000-0000-00000F840000}"/>
    <cellStyle name="Comma 14 2 15" xfId="33822" xr:uid="{00000000-0005-0000-0000-000010840000}"/>
    <cellStyle name="Comma 14 2 16" xfId="33823" xr:uid="{00000000-0005-0000-0000-000011840000}"/>
    <cellStyle name="Comma 14 2 17" xfId="33824" xr:uid="{00000000-0005-0000-0000-000012840000}"/>
    <cellStyle name="Comma 14 2 18" xfId="33825" xr:uid="{00000000-0005-0000-0000-000013840000}"/>
    <cellStyle name="Comma 14 2 19" xfId="33826" xr:uid="{00000000-0005-0000-0000-000014840000}"/>
    <cellStyle name="Comma 14 2 2" xfId="33827" xr:uid="{00000000-0005-0000-0000-000015840000}"/>
    <cellStyle name="Comma 14 2 2 10" xfId="33828" xr:uid="{00000000-0005-0000-0000-000016840000}"/>
    <cellStyle name="Comma 14 2 2 10 2" xfId="33829" xr:uid="{00000000-0005-0000-0000-000017840000}"/>
    <cellStyle name="Comma 14 2 2 11" xfId="33830" xr:uid="{00000000-0005-0000-0000-000018840000}"/>
    <cellStyle name="Comma 14 2 2 11 2" xfId="33831" xr:uid="{00000000-0005-0000-0000-000019840000}"/>
    <cellStyle name="Comma 14 2 2 12" xfId="33832" xr:uid="{00000000-0005-0000-0000-00001A840000}"/>
    <cellStyle name="Comma 14 2 2 13" xfId="33833" xr:uid="{00000000-0005-0000-0000-00001B840000}"/>
    <cellStyle name="Comma 14 2 2 14" xfId="33834" xr:uid="{00000000-0005-0000-0000-00001C840000}"/>
    <cellStyle name="Comma 14 2 2 15" xfId="33835" xr:uid="{00000000-0005-0000-0000-00001D840000}"/>
    <cellStyle name="Comma 14 2 2 16" xfId="33836" xr:uid="{00000000-0005-0000-0000-00001E840000}"/>
    <cellStyle name="Comma 14 2 2 17" xfId="33837" xr:uid="{00000000-0005-0000-0000-00001F840000}"/>
    <cellStyle name="Comma 14 2 2 18" xfId="33838" xr:uid="{00000000-0005-0000-0000-000020840000}"/>
    <cellStyle name="Comma 14 2 2 2" xfId="33839" xr:uid="{00000000-0005-0000-0000-000021840000}"/>
    <cellStyle name="Comma 14 2 2 2 10" xfId="33840" xr:uid="{00000000-0005-0000-0000-000022840000}"/>
    <cellStyle name="Comma 14 2 2 2 11" xfId="33841" xr:uid="{00000000-0005-0000-0000-000023840000}"/>
    <cellStyle name="Comma 14 2 2 2 12" xfId="33842" xr:uid="{00000000-0005-0000-0000-000024840000}"/>
    <cellStyle name="Comma 14 2 2 2 13" xfId="33843" xr:uid="{00000000-0005-0000-0000-000025840000}"/>
    <cellStyle name="Comma 14 2 2 2 14" xfId="33844" xr:uid="{00000000-0005-0000-0000-000026840000}"/>
    <cellStyle name="Comma 14 2 2 2 15" xfId="33845" xr:uid="{00000000-0005-0000-0000-000027840000}"/>
    <cellStyle name="Comma 14 2 2 2 2" xfId="33846" xr:uid="{00000000-0005-0000-0000-000028840000}"/>
    <cellStyle name="Comma 14 2 2 2 2 2" xfId="33847" xr:uid="{00000000-0005-0000-0000-000029840000}"/>
    <cellStyle name="Comma 14 2 2 2 3" xfId="33848" xr:uid="{00000000-0005-0000-0000-00002A840000}"/>
    <cellStyle name="Comma 14 2 2 2 4" xfId="33849" xr:uid="{00000000-0005-0000-0000-00002B840000}"/>
    <cellStyle name="Comma 14 2 2 2 5" xfId="33850" xr:uid="{00000000-0005-0000-0000-00002C840000}"/>
    <cellStyle name="Comma 14 2 2 2 6" xfId="33851" xr:uid="{00000000-0005-0000-0000-00002D840000}"/>
    <cellStyle name="Comma 14 2 2 2 7" xfId="33852" xr:uid="{00000000-0005-0000-0000-00002E840000}"/>
    <cellStyle name="Comma 14 2 2 2 8" xfId="33853" xr:uid="{00000000-0005-0000-0000-00002F840000}"/>
    <cellStyle name="Comma 14 2 2 2 9" xfId="33854" xr:uid="{00000000-0005-0000-0000-000030840000}"/>
    <cellStyle name="Comma 14 2 2 3" xfId="33855" xr:uid="{00000000-0005-0000-0000-000031840000}"/>
    <cellStyle name="Comma 14 2 2 3 2" xfId="33856" xr:uid="{00000000-0005-0000-0000-000032840000}"/>
    <cellStyle name="Comma 14 2 2 3 3" xfId="33857" xr:uid="{00000000-0005-0000-0000-000033840000}"/>
    <cellStyle name="Comma 14 2 2 4" xfId="33858" xr:uid="{00000000-0005-0000-0000-000034840000}"/>
    <cellStyle name="Comma 14 2 2 4 2" xfId="33859" xr:uid="{00000000-0005-0000-0000-000035840000}"/>
    <cellStyle name="Comma 14 2 2 4 3" xfId="33860" xr:uid="{00000000-0005-0000-0000-000036840000}"/>
    <cellStyle name="Comma 14 2 2 5" xfId="33861" xr:uid="{00000000-0005-0000-0000-000037840000}"/>
    <cellStyle name="Comma 14 2 2 5 2" xfId="33862" xr:uid="{00000000-0005-0000-0000-000038840000}"/>
    <cellStyle name="Comma 14 2 2 5 3" xfId="33863" xr:uid="{00000000-0005-0000-0000-000039840000}"/>
    <cellStyle name="Comma 14 2 2 6" xfId="33864" xr:uid="{00000000-0005-0000-0000-00003A840000}"/>
    <cellStyle name="Comma 14 2 2 6 2" xfId="33865" xr:uid="{00000000-0005-0000-0000-00003B840000}"/>
    <cellStyle name="Comma 14 2 2 6 3" xfId="33866" xr:uid="{00000000-0005-0000-0000-00003C840000}"/>
    <cellStyle name="Comma 14 2 2 7" xfId="33867" xr:uid="{00000000-0005-0000-0000-00003D840000}"/>
    <cellStyle name="Comma 14 2 2 7 2" xfId="33868" xr:uid="{00000000-0005-0000-0000-00003E840000}"/>
    <cellStyle name="Comma 14 2 2 7 3" xfId="33869" xr:uid="{00000000-0005-0000-0000-00003F840000}"/>
    <cellStyle name="Comma 14 2 2 8" xfId="33870" xr:uid="{00000000-0005-0000-0000-000040840000}"/>
    <cellStyle name="Comma 14 2 2 8 2" xfId="33871" xr:uid="{00000000-0005-0000-0000-000041840000}"/>
    <cellStyle name="Comma 14 2 2 8 3" xfId="33872" xr:uid="{00000000-0005-0000-0000-000042840000}"/>
    <cellStyle name="Comma 14 2 2 9" xfId="33873" xr:uid="{00000000-0005-0000-0000-000043840000}"/>
    <cellStyle name="Comma 14 2 2 9 2" xfId="33874" xr:uid="{00000000-0005-0000-0000-000044840000}"/>
    <cellStyle name="Comma 14 2 2 9 3" xfId="33875" xr:uid="{00000000-0005-0000-0000-000045840000}"/>
    <cellStyle name="Comma 14 2 20" xfId="33876" xr:uid="{00000000-0005-0000-0000-000046840000}"/>
    <cellStyle name="Comma 14 2 3" xfId="33877" xr:uid="{00000000-0005-0000-0000-000047840000}"/>
    <cellStyle name="Comma 14 2 3 10" xfId="33878" xr:uid="{00000000-0005-0000-0000-000048840000}"/>
    <cellStyle name="Comma 14 2 3 11" xfId="33879" xr:uid="{00000000-0005-0000-0000-000049840000}"/>
    <cellStyle name="Comma 14 2 3 12" xfId="33880" xr:uid="{00000000-0005-0000-0000-00004A840000}"/>
    <cellStyle name="Comma 14 2 3 13" xfId="33881" xr:uid="{00000000-0005-0000-0000-00004B840000}"/>
    <cellStyle name="Comma 14 2 3 14" xfId="33882" xr:uid="{00000000-0005-0000-0000-00004C840000}"/>
    <cellStyle name="Comma 14 2 3 15" xfId="33883" xr:uid="{00000000-0005-0000-0000-00004D840000}"/>
    <cellStyle name="Comma 14 2 3 2" xfId="33884" xr:uid="{00000000-0005-0000-0000-00004E840000}"/>
    <cellStyle name="Comma 14 2 3 2 2" xfId="33885" xr:uid="{00000000-0005-0000-0000-00004F840000}"/>
    <cellStyle name="Comma 14 2 3 3" xfId="33886" xr:uid="{00000000-0005-0000-0000-000050840000}"/>
    <cellStyle name="Comma 14 2 3 4" xfId="33887" xr:uid="{00000000-0005-0000-0000-000051840000}"/>
    <cellStyle name="Comma 14 2 3 5" xfId="33888" xr:uid="{00000000-0005-0000-0000-000052840000}"/>
    <cellStyle name="Comma 14 2 3 6" xfId="33889" xr:uid="{00000000-0005-0000-0000-000053840000}"/>
    <cellStyle name="Comma 14 2 3 7" xfId="33890" xr:uid="{00000000-0005-0000-0000-000054840000}"/>
    <cellStyle name="Comma 14 2 3 8" xfId="33891" xr:uid="{00000000-0005-0000-0000-000055840000}"/>
    <cellStyle name="Comma 14 2 3 9" xfId="33892" xr:uid="{00000000-0005-0000-0000-000056840000}"/>
    <cellStyle name="Comma 14 2 4" xfId="33893" xr:uid="{00000000-0005-0000-0000-000057840000}"/>
    <cellStyle name="Comma 14 2 4 10" xfId="33894" xr:uid="{00000000-0005-0000-0000-000058840000}"/>
    <cellStyle name="Comma 14 2 4 11" xfId="33895" xr:uid="{00000000-0005-0000-0000-000059840000}"/>
    <cellStyle name="Comma 14 2 4 12" xfId="33896" xr:uid="{00000000-0005-0000-0000-00005A840000}"/>
    <cellStyle name="Comma 14 2 4 13" xfId="33897" xr:uid="{00000000-0005-0000-0000-00005B840000}"/>
    <cellStyle name="Comma 14 2 4 14" xfId="33898" xr:uid="{00000000-0005-0000-0000-00005C840000}"/>
    <cellStyle name="Comma 14 2 4 15" xfId="33899" xr:uid="{00000000-0005-0000-0000-00005D840000}"/>
    <cellStyle name="Comma 14 2 4 2" xfId="33900" xr:uid="{00000000-0005-0000-0000-00005E840000}"/>
    <cellStyle name="Comma 14 2 4 2 2" xfId="33901" xr:uid="{00000000-0005-0000-0000-00005F840000}"/>
    <cellStyle name="Comma 14 2 4 3" xfId="33902" xr:uid="{00000000-0005-0000-0000-000060840000}"/>
    <cellStyle name="Comma 14 2 4 4" xfId="33903" xr:uid="{00000000-0005-0000-0000-000061840000}"/>
    <cellStyle name="Comma 14 2 4 5" xfId="33904" xr:uid="{00000000-0005-0000-0000-000062840000}"/>
    <cellStyle name="Comma 14 2 4 6" xfId="33905" xr:uid="{00000000-0005-0000-0000-000063840000}"/>
    <cellStyle name="Comma 14 2 4 7" xfId="33906" xr:uid="{00000000-0005-0000-0000-000064840000}"/>
    <cellStyle name="Comma 14 2 4 8" xfId="33907" xr:uid="{00000000-0005-0000-0000-000065840000}"/>
    <cellStyle name="Comma 14 2 4 9" xfId="33908" xr:uid="{00000000-0005-0000-0000-000066840000}"/>
    <cellStyle name="Comma 14 2 5" xfId="33909" xr:uid="{00000000-0005-0000-0000-000067840000}"/>
    <cellStyle name="Comma 14 2 5 2" xfId="33910" xr:uid="{00000000-0005-0000-0000-000068840000}"/>
    <cellStyle name="Comma 14 2 5 3" xfId="33911" xr:uid="{00000000-0005-0000-0000-000069840000}"/>
    <cellStyle name="Comma 14 2 6" xfId="33912" xr:uid="{00000000-0005-0000-0000-00006A840000}"/>
    <cellStyle name="Comma 14 2 6 2" xfId="33913" xr:uid="{00000000-0005-0000-0000-00006B840000}"/>
    <cellStyle name="Comma 14 2 6 3" xfId="33914" xr:uid="{00000000-0005-0000-0000-00006C840000}"/>
    <cellStyle name="Comma 14 2 7" xfId="33915" xr:uid="{00000000-0005-0000-0000-00006D840000}"/>
    <cellStyle name="Comma 14 2 7 2" xfId="33916" xr:uid="{00000000-0005-0000-0000-00006E840000}"/>
    <cellStyle name="Comma 14 2 7 3" xfId="33917" xr:uid="{00000000-0005-0000-0000-00006F840000}"/>
    <cellStyle name="Comma 14 2 8" xfId="33918" xr:uid="{00000000-0005-0000-0000-000070840000}"/>
    <cellStyle name="Comma 14 2 8 2" xfId="33919" xr:uid="{00000000-0005-0000-0000-000071840000}"/>
    <cellStyle name="Comma 14 2 8 3" xfId="33920" xr:uid="{00000000-0005-0000-0000-000072840000}"/>
    <cellStyle name="Comma 14 2 9" xfId="33921" xr:uid="{00000000-0005-0000-0000-000073840000}"/>
    <cellStyle name="Comma 14 2 9 2" xfId="33922" xr:uid="{00000000-0005-0000-0000-000074840000}"/>
    <cellStyle name="Comma 14 2 9 3" xfId="33923" xr:uid="{00000000-0005-0000-0000-000075840000}"/>
    <cellStyle name="Comma 14 20" xfId="33924" xr:uid="{00000000-0005-0000-0000-000076840000}"/>
    <cellStyle name="Comma 14 21" xfId="33925" xr:uid="{00000000-0005-0000-0000-000077840000}"/>
    <cellStyle name="Comma 14 22" xfId="33926" xr:uid="{00000000-0005-0000-0000-000078840000}"/>
    <cellStyle name="Comma 14 3" xfId="33927" xr:uid="{00000000-0005-0000-0000-000079840000}"/>
    <cellStyle name="Comma 14 3 10" xfId="33928" xr:uid="{00000000-0005-0000-0000-00007A840000}"/>
    <cellStyle name="Comma 14 3 10 2" xfId="33929" xr:uid="{00000000-0005-0000-0000-00007B840000}"/>
    <cellStyle name="Comma 14 3 10 3" xfId="33930" xr:uid="{00000000-0005-0000-0000-00007C840000}"/>
    <cellStyle name="Comma 14 3 11" xfId="33931" xr:uid="{00000000-0005-0000-0000-00007D840000}"/>
    <cellStyle name="Comma 14 3 11 2" xfId="33932" xr:uid="{00000000-0005-0000-0000-00007E840000}"/>
    <cellStyle name="Comma 14 3 11 3" xfId="33933" xr:uid="{00000000-0005-0000-0000-00007F840000}"/>
    <cellStyle name="Comma 14 3 12" xfId="33934" xr:uid="{00000000-0005-0000-0000-000080840000}"/>
    <cellStyle name="Comma 14 3 12 2" xfId="33935" xr:uid="{00000000-0005-0000-0000-000081840000}"/>
    <cellStyle name="Comma 14 3 12 3" xfId="33936" xr:uid="{00000000-0005-0000-0000-000082840000}"/>
    <cellStyle name="Comma 14 3 13" xfId="33937" xr:uid="{00000000-0005-0000-0000-000083840000}"/>
    <cellStyle name="Comma 14 3 13 2" xfId="33938" xr:uid="{00000000-0005-0000-0000-000084840000}"/>
    <cellStyle name="Comma 14 3 14" xfId="33939" xr:uid="{00000000-0005-0000-0000-000085840000}"/>
    <cellStyle name="Comma 14 3 14 2" xfId="33940" xr:uid="{00000000-0005-0000-0000-000086840000}"/>
    <cellStyle name="Comma 14 3 15" xfId="33941" xr:uid="{00000000-0005-0000-0000-000087840000}"/>
    <cellStyle name="Comma 14 3 16" xfId="33942" xr:uid="{00000000-0005-0000-0000-000088840000}"/>
    <cellStyle name="Comma 14 3 17" xfId="33943" xr:uid="{00000000-0005-0000-0000-000089840000}"/>
    <cellStyle name="Comma 14 3 18" xfId="33944" xr:uid="{00000000-0005-0000-0000-00008A840000}"/>
    <cellStyle name="Comma 14 3 19" xfId="33945" xr:uid="{00000000-0005-0000-0000-00008B840000}"/>
    <cellStyle name="Comma 14 3 2" xfId="33946" xr:uid="{00000000-0005-0000-0000-00008C840000}"/>
    <cellStyle name="Comma 14 3 2 10" xfId="33947" xr:uid="{00000000-0005-0000-0000-00008D840000}"/>
    <cellStyle name="Comma 14 3 2 10 2" xfId="33948" xr:uid="{00000000-0005-0000-0000-00008E840000}"/>
    <cellStyle name="Comma 14 3 2 10 3" xfId="33949" xr:uid="{00000000-0005-0000-0000-00008F840000}"/>
    <cellStyle name="Comma 14 3 2 11" xfId="33950" xr:uid="{00000000-0005-0000-0000-000090840000}"/>
    <cellStyle name="Comma 14 3 2 11 2" xfId="33951" xr:uid="{00000000-0005-0000-0000-000091840000}"/>
    <cellStyle name="Comma 14 3 2 11 3" xfId="33952" xr:uid="{00000000-0005-0000-0000-000092840000}"/>
    <cellStyle name="Comma 14 3 2 12" xfId="33953" xr:uid="{00000000-0005-0000-0000-000093840000}"/>
    <cellStyle name="Comma 14 3 2 12 2" xfId="33954" xr:uid="{00000000-0005-0000-0000-000094840000}"/>
    <cellStyle name="Comma 14 3 2 13" xfId="33955" xr:uid="{00000000-0005-0000-0000-000095840000}"/>
    <cellStyle name="Comma 14 3 2 13 2" xfId="33956" xr:uid="{00000000-0005-0000-0000-000096840000}"/>
    <cellStyle name="Comma 14 3 2 14" xfId="33957" xr:uid="{00000000-0005-0000-0000-000097840000}"/>
    <cellStyle name="Comma 14 3 2 15" xfId="33958" xr:uid="{00000000-0005-0000-0000-000098840000}"/>
    <cellStyle name="Comma 14 3 2 16" xfId="33959" xr:uid="{00000000-0005-0000-0000-000099840000}"/>
    <cellStyle name="Comma 14 3 2 17" xfId="33960" xr:uid="{00000000-0005-0000-0000-00009A840000}"/>
    <cellStyle name="Comma 14 3 2 18" xfId="33961" xr:uid="{00000000-0005-0000-0000-00009B840000}"/>
    <cellStyle name="Comma 14 3 2 19" xfId="33962" xr:uid="{00000000-0005-0000-0000-00009C840000}"/>
    <cellStyle name="Comma 14 3 2 2" xfId="33963" xr:uid="{00000000-0005-0000-0000-00009D840000}"/>
    <cellStyle name="Comma 14 3 2 2 10" xfId="33964" xr:uid="{00000000-0005-0000-0000-00009E840000}"/>
    <cellStyle name="Comma 14 3 2 2 10 2" xfId="33965" xr:uid="{00000000-0005-0000-0000-00009F840000}"/>
    <cellStyle name="Comma 14 3 2 2 11" xfId="33966" xr:uid="{00000000-0005-0000-0000-0000A0840000}"/>
    <cellStyle name="Comma 14 3 2 2 11 2" xfId="33967" xr:uid="{00000000-0005-0000-0000-0000A1840000}"/>
    <cellStyle name="Comma 14 3 2 2 12" xfId="33968" xr:uid="{00000000-0005-0000-0000-0000A2840000}"/>
    <cellStyle name="Comma 14 3 2 2 13" xfId="33969" xr:uid="{00000000-0005-0000-0000-0000A3840000}"/>
    <cellStyle name="Comma 14 3 2 2 14" xfId="33970" xr:uid="{00000000-0005-0000-0000-0000A4840000}"/>
    <cellStyle name="Comma 14 3 2 2 15" xfId="33971" xr:uid="{00000000-0005-0000-0000-0000A5840000}"/>
    <cellStyle name="Comma 14 3 2 2 16" xfId="33972" xr:uid="{00000000-0005-0000-0000-0000A6840000}"/>
    <cellStyle name="Comma 14 3 2 2 17" xfId="33973" xr:uid="{00000000-0005-0000-0000-0000A7840000}"/>
    <cellStyle name="Comma 14 3 2 2 2" xfId="33974" xr:uid="{00000000-0005-0000-0000-0000A8840000}"/>
    <cellStyle name="Comma 14 3 2 2 2 2" xfId="33975" xr:uid="{00000000-0005-0000-0000-0000A9840000}"/>
    <cellStyle name="Comma 14 3 2 2 2 3" xfId="33976" xr:uid="{00000000-0005-0000-0000-0000AA840000}"/>
    <cellStyle name="Comma 14 3 2 2 3" xfId="33977" xr:uid="{00000000-0005-0000-0000-0000AB840000}"/>
    <cellStyle name="Comma 14 3 2 2 3 2" xfId="33978" xr:uid="{00000000-0005-0000-0000-0000AC840000}"/>
    <cellStyle name="Comma 14 3 2 2 3 3" xfId="33979" xr:uid="{00000000-0005-0000-0000-0000AD840000}"/>
    <cellStyle name="Comma 14 3 2 2 4" xfId="33980" xr:uid="{00000000-0005-0000-0000-0000AE840000}"/>
    <cellStyle name="Comma 14 3 2 2 4 2" xfId="33981" xr:uid="{00000000-0005-0000-0000-0000AF840000}"/>
    <cellStyle name="Comma 14 3 2 2 4 3" xfId="33982" xr:uid="{00000000-0005-0000-0000-0000B0840000}"/>
    <cellStyle name="Comma 14 3 2 2 5" xfId="33983" xr:uid="{00000000-0005-0000-0000-0000B1840000}"/>
    <cellStyle name="Comma 14 3 2 2 5 2" xfId="33984" xr:uid="{00000000-0005-0000-0000-0000B2840000}"/>
    <cellStyle name="Comma 14 3 2 2 5 3" xfId="33985" xr:uid="{00000000-0005-0000-0000-0000B3840000}"/>
    <cellStyle name="Comma 14 3 2 2 6" xfId="33986" xr:uid="{00000000-0005-0000-0000-0000B4840000}"/>
    <cellStyle name="Comma 14 3 2 2 6 2" xfId="33987" xr:uid="{00000000-0005-0000-0000-0000B5840000}"/>
    <cellStyle name="Comma 14 3 2 2 6 3" xfId="33988" xr:uid="{00000000-0005-0000-0000-0000B6840000}"/>
    <cellStyle name="Comma 14 3 2 2 7" xfId="33989" xr:uid="{00000000-0005-0000-0000-0000B7840000}"/>
    <cellStyle name="Comma 14 3 2 2 7 2" xfId="33990" xr:uid="{00000000-0005-0000-0000-0000B8840000}"/>
    <cellStyle name="Comma 14 3 2 2 7 3" xfId="33991" xr:uid="{00000000-0005-0000-0000-0000B9840000}"/>
    <cellStyle name="Comma 14 3 2 2 8" xfId="33992" xr:uid="{00000000-0005-0000-0000-0000BA840000}"/>
    <cellStyle name="Comma 14 3 2 2 8 2" xfId="33993" xr:uid="{00000000-0005-0000-0000-0000BB840000}"/>
    <cellStyle name="Comma 14 3 2 2 8 3" xfId="33994" xr:uid="{00000000-0005-0000-0000-0000BC840000}"/>
    <cellStyle name="Comma 14 3 2 2 9" xfId="33995" xr:uid="{00000000-0005-0000-0000-0000BD840000}"/>
    <cellStyle name="Comma 14 3 2 2 9 2" xfId="33996" xr:uid="{00000000-0005-0000-0000-0000BE840000}"/>
    <cellStyle name="Comma 14 3 2 2 9 3" xfId="33997" xr:uid="{00000000-0005-0000-0000-0000BF840000}"/>
    <cellStyle name="Comma 14 3 2 3" xfId="33998" xr:uid="{00000000-0005-0000-0000-0000C0840000}"/>
    <cellStyle name="Comma 14 3 2 3 10" xfId="33999" xr:uid="{00000000-0005-0000-0000-0000C1840000}"/>
    <cellStyle name="Comma 14 3 2 3 11" xfId="34000" xr:uid="{00000000-0005-0000-0000-0000C2840000}"/>
    <cellStyle name="Comma 14 3 2 3 12" xfId="34001" xr:uid="{00000000-0005-0000-0000-0000C3840000}"/>
    <cellStyle name="Comma 14 3 2 3 13" xfId="34002" xr:uid="{00000000-0005-0000-0000-0000C4840000}"/>
    <cellStyle name="Comma 14 3 2 3 14" xfId="34003" xr:uid="{00000000-0005-0000-0000-0000C5840000}"/>
    <cellStyle name="Comma 14 3 2 3 2" xfId="34004" xr:uid="{00000000-0005-0000-0000-0000C6840000}"/>
    <cellStyle name="Comma 14 3 2 3 2 2" xfId="34005" xr:uid="{00000000-0005-0000-0000-0000C7840000}"/>
    <cellStyle name="Comma 14 3 2 3 3" xfId="34006" xr:uid="{00000000-0005-0000-0000-0000C8840000}"/>
    <cellStyle name="Comma 14 3 2 3 3 2" xfId="34007" xr:uid="{00000000-0005-0000-0000-0000C9840000}"/>
    <cellStyle name="Comma 14 3 2 3 4" xfId="34008" xr:uid="{00000000-0005-0000-0000-0000CA840000}"/>
    <cellStyle name="Comma 14 3 2 3 4 2" xfId="34009" xr:uid="{00000000-0005-0000-0000-0000CB840000}"/>
    <cellStyle name="Comma 14 3 2 3 5" xfId="34010" xr:uid="{00000000-0005-0000-0000-0000CC840000}"/>
    <cellStyle name="Comma 14 3 2 3 5 2" xfId="34011" xr:uid="{00000000-0005-0000-0000-0000CD840000}"/>
    <cellStyle name="Comma 14 3 2 3 6" xfId="34012" xr:uid="{00000000-0005-0000-0000-0000CE840000}"/>
    <cellStyle name="Comma 14 3 2 3 6 2" xfId="34013" xr:uid="{00000000-0005-0000-0000-0000CF840000}"/>
    <cellStyle name="Comma 14 3 2 3 7" xfId="34014" xr:uid="{00000000-0005-0000-0000-0000D0840000}"/>
    <cellStyle name="Comma 14 3 2 3 7 2" xfId="34015" xr:uid="{00000000-0005-0000-0000-0000D1840000}"/>
    <cellStyle name="Comma 14 3 2 3 8" xfId="34016" xr:uid="{00000000-0005-0000-0000-0000D2840000}"/>
    <cellStyle name="Comma 14 3 2 3 8 2" xfId="34017" xr:uid="{00000000-0005-0000-0000-0000D3840000}"/>
    <cellStyle name="Comma 14 3 2 3 9" xfId="34018" xr:uid="{00000000-0005-0000-0000-0000D4840000}"/>
    <cellStyle name="Comma 14 3 2 3 9 2" xfId="34019" xr:uid="{00000000-0005-0000-0000-0000D5840000}"/>
    <cellStyle name="Comma 14 3 2 4" xfId="34020" xr:uid="{00000000-0005-0000-0000-0000D6840000}"/>
    <cellStyle name="Comma 14 3 2 4 2" xfId="34021" xr:uid="{00000000-0005-0000-0000-0000D7840000}"/>
    <cellStyle name="Comma 14 3 2 4 3" xfId="34022" xr:uid="{00000000-0005-0000-0000-0000D8840000}"/>
    <cellStyle name="Comma 14 3 2 5" xfId="34023" xr:uid="{00000000-0005-0000-0000-0000D9840000}"/>
    <cellStyle name="Comma 14 3 2 5 2" xfId="34024" xr:uid="{00000000-0005-0000-0000-0000DA840000}"/>
    <cellStyle name="Comma 14 3 2 5 3" xfId="34025" xr:uid="{00000000-0005-0000-0000-0000DB840000}"/>
    <cellStyle name="Comma 14 3 2 6" xfId="34026" xr:uid="{00000000-0005-0000-0000-0000DC840000}"/>
    <cellStyle name="Comma 14 3 2 6 2" xfId="34027" xr:uid="{00000000-0005-0000-0000-0000DD840000}"/>
    <cellStyle name="Comma 14 3 2 6 3" xfId="34028" xr:uid="{00000000-0005-0000-0000-0000DE840000}"/>
    <cellStyle name="Comma 14 3 2 7" xfId="34029" xr:uid="{00000000-0005-0000-0000-0000DF840000}"/>
    <cellStyle name="Comma 14 3 2 7 2" xfId="34030" xr:uid="{00000000-0005-0000-0000-0000E0840000}"/>
    <cellStyle name="Comma 14 3 2 7 3" xfId="34031" xr:uid="{00000000-0005-0000-0000-0000E1840000}"/>
    <cellStyle name="Comma 14 3 2 8" xfId="34032" xr:uid="{00000000-0005-0000-0000-0000E2840000}"/>
    <cellStyle name="Comma 14 3 2 8 2" xfId="34033" xr:uid="{00000000-0005-0000-0000-0000E3840000}"/>
    <cellStyle name="Comma 14 3 2 8 3" xfId="34034" xr:uid="{00000000-0005-0000-0000-0000E4840000}"/>
    <cellStyle name="Comma 14 3 2 9" xfId="34035" xr:uid="{00000000-0005-0000-0000-0000E5840000}"/>
    <cellStyle name="Comma 14 3 2 9 2" xfId="34036" xr:uid="{00000000-0005-0000-0000-0000E6840000}"/>
    <cellStyle name="Comma 14 3 2 9 3" xfId="34037" xr:uid="{00000000-0005-0000-0000-0000E7840000}"/>
    <cellStyle name="Comma 14 3 20" xfId="34038" xr:uid="{00000000-0005-0000-0000-0000E8840000}"/>
    <cellStyle name="Comma 14 3 21" xfId="34039" xr:uid="{00000000-0005-0000-0000-0000E9840000}"/>
    <cellStyle name="Comma 14 3 22" xfId="15" xr:uid="{00000000-0005-0000-0000-0000EA840000}"/>
    <cellStyle name="Comma 14 3 3" xfId="34040" xr:uid="{00000000-0005-0000-0000-0000EB840000}"/>
    <cellStyle name="Comma 14 3 3 10" xfId="34041" xr:uid="{00000000-0005-0000-0000-0000EC840000}"/>
    <cellStyle name="Comma 14 3 3 10 2" xfId="34042" xr:uid="{00000000-0005-0000-0000-0000ED840000}"/>
    <cellStyle name="Comma 14 3 3 11" xfId="34043" xr:uid="{00000000-0005-0000-0000-0000EE840000}"/>
    <cellStyle name="Comma 14 3 3 11 2" xfId="34044" xr:uid="{00000000-0005-0000-0000-0000EF840000}"/>
    <cellStyle name="Comma 14 3 3 12" xfId="34045" xr:uid="{00000000-0005-0000-0000-0000F0840000}"/>
    <cellStyle name="Comma 14 3 3 13" xfId="34046" xr:uid="{00000000-0005-0000-0000-0000F1840000}"/>
    <cellStyle name="Comma 14 3 3 14" xfId="34047" xr:uid="{00000000-0005-0000-0000-0000F2840000}"/>
    <cellStyle name="Comma 14 3 3 15" xfId="34048" xr:uid="{00000000-0005-0000-0000-0000F3840000}"/>
    <cellStyle name="Comma 14 3 3 16" xfId="34049" xr:uid="{00000000-0005-0000-0000-0000F4840000}"/>
    <cellStyle name="Comma 14 3 3 17" xfId="34050" xr:uid="{00000000-0005-0000-0000-0000F5840000}"/>
    <cellStyle name="Comma 14 3 3 2" xfId="34051" xr:uid="{00000000-0005-0000-0000-0000F6840000}"/>
    <cellStyle name="Comma 14 3 3 2 2" xfId="34052" xr:uid="{00000000-0005-0000-0000-0000F7840000}"/>
    <cellStyle name="Comma 14 3 3 2 3" xfId="34053" xr:uid="{00000000-0005-0000-0000-0000F8840000}"/>
    <cellStyle name="Comma 14 3 3 3" xfId="34054" xr:uid="{00000000-0005-0000-0000-0000F9840000}"/>
    <cellStyle name="Comma 14 3 3 3 2" xfId="34055" xr:uid="{00000000-0005-0000-0000-0000FA840000}"/>
    <cellStyle name="Comma 14 3 3 3 3" xfId="34056" xr:uid="{00000000-0005-0000-0000-0000FB840000}"/>
    <cellStyle name="Comma 14 3 3 4" xfId="34057" xr:uid="{00000000-0005-0000-0000-0000FC840000}"/>
    <cellStyle name="Comma 14 3 3 4 2" xfId="34058" xr:uid="{00000000-0005-0000-0000-0000FD840000}"/>
    <cellStyle name="Comma 14 3 3 4 3" xfId="34059" xr:uid="{00000000-0005-0000-0000-0000FE840000}"/>
    <cellStyle name="Comma 14 3 3 5" xfId="34060" xr:uid="{00000000-0005-0000-0000-0000FF840000}"/>
    <cellStyle name="Comma 14 3 3 5 2" xfId="34061" xr:uid="{00000000-0005-0000-0000-000000850000}"/>
    <cellStyle name="Comma 14 3 3 5 3" xfId="34062" xr:uid="{00000000-0005-0000-0000-000001850000}"/>
    <cellStyle name="Comma 14 3 3 6" xfId="34063" xr:uid="{00000000-0005-0000-0000-000002850000}"/>
    <cellStyle name="Comma 14 3 3 6 2" xfId="34064" xr:uid="{00000000-0005-0000-0000-000003850000}"/>
    <cellStyle name="Comma 14 3 3 6 3" xfId="34065" xr:uid="{00000000-0005-0000-0000-000004850000}"/>
    <cellStyle name="Comma 14 3 3 7" xfId="34066" xr:uid="{00000000-0005-0000-0000-000005850000}"/>
    <cellStyle name="Comma 14 3 3 7 2" xfId="34067" xr:uid="{00000000-0005-0000-0000-000006850000}"/>
    <cellStyle name="Comma 14 3 3 7 3" xfId="34068" xr:uid="{00000000-0005-0000-0000-000007850000}"/>
    <cellStyle name="Comma 14 3 3 8" xfId="34069" xr:uid="{00000000-0005-0000-0000-000008850000}"/>
    <cellStyle name="Comma 14 3 3 8 2" xfId="34070" xr:uid="{00000000-0005-0000-0000-000009850000}"/>
    <cellStyle name="Comma 14 3 3 8 3" xfId="34071" xr:uid="{00000000-0005-0000-0000-00000A850000}"/>
    <cellStyle name="Comma 14 3 3 9" xfId="34072" xr:uid="{00000000-0005-0000-0000-00000B850000}"/>
    <cellStyle name="Comma 14 3 3 9 2" xfId="34073" xr:uid="{00000000-0005-0000-0000-00000C850000}"/>
    <cellStyle name="Comma 14 3 3 9 3" xfId="34074" xr:uid="{00000000-0005-0000-0000-00000D850000}"/>
    <cellStyle name="Comma 14 3 4" xfId="34075" xr:uid="{00000000-0005-0000-0000-00000E850000}"/>
    <cellStyle name="Comma 14 3 4 10" xfId="34076" xr:uid="{00000000-0005-0000-0000-00000F850000}"/>
    <cellStyle name="Comma 14 3 4 10 2" xfId="34077" xr:uid="{00000000-0005-0000-0000-000010850000}"/>
    <cellStyle name="Comma 14 3 4 11" xfId="34078" xr:uid="{00000000-0005-0000-0000-000011850000}"/>
    <cellStyle name="Comma 14 3 4 11 2" xfId="34079" xr:uid="{00000000-0005-0000-0000-000012850000}"/>
    <cellStyle name="Comma 14 3 4 12" xfId="34080" xr:uid="{00000000-0005-0000-0000-000013850000}"/>
    <cellStyle name="Comma 14 3 4 13" xfId="34081" xr:uid="{00000000-0005-0000-0000-000014850000}"/>
    <cellStyle name="Comma 14 3 4 14" xfId="34082" xr:uid="{00000000-0005-0000-0000-000015850000}"/>
    <cellStyle name="Comma 14 3 4 15" xfId="34083" xr:uid="{00000000-0005-0000-0000-000016850000}"/>
    <cellStyle name="Comma 14 3 4 16" xfId="34084" xr:uid="{00000000-0005-0000-0000-000017850000}"/>
    <cellStyle name="Comma 14 3 4 17" xfId="34085" xr:uid="{00000000-0005-0000-0000-000018850000}"/>
    <cellStyle name="Comma 14 3 4 2" xfId="34086" xr:uid="{00000000-0005-0000-0000-000019850000}"/>
    <cellStyle name="Comma 14 3 4 2 2" xfId="34087" xr:uid="{00000000-0005-0000-0000-00001A850000}"/>
    <cellStyle name="Comma 14 3 4 2 3" xfId="34088" xr:uid="{00000000-0005-0000-0000-00001B850000}"/>
    <cellStyle name="Comma 14 3 4 3" xfId="34089" xr:uid="{00000000-0005-0000-0000-00001C850000}"/>
    <cellStyle name="Comma 14 3 4 3 2" xfId="34090" xr:uid="{00000000-0005-0000-0000-00001D850000}"/>
    <cellStyle name="Comma 14 3 4 3 3" xfId="34091" xr:uid="{00000000-0005-0000-0000-00001E850000}"/>
    <cellStyle name="Comma 14 3 4 4" xfId="34092" xr:uid="{00000000-0005-0000-0000-00001F850000}"/>
    <cellStyle name="Comma 14 3 4 4 2" xfId="34093" xr:uid="{00000000-0005-0000-0000-000020850000}"/>
    <cellStyle name="Comma 14 3 4 4 3" xfId="34094" xr:uid="{00000000-0005-0000-0000-000021850000}"/>
    <cellStyle name="Comma 14 3 4 5" xfId="34095" xr:uid="{00000000-0005-0000-0000-000022850000}"/>
    <cellStyle name="Comma 14 3 4 5 2" xfId="34096" xr:uid="{00000000-0005-0000-0000-000023850000}"/>
    <cellStyle name="Comma 14 3 4 5 3" xfId="34097" xr:uid="{00000000-0005-0000-0000-000024850000}"/>
    <cellStyle name="Comma 14 3 4 6" xfId="34098" xr:uid="{00000000-0005-0000-0000-000025850000}"/>
    <cellStyle name="Comma 14 3 4 6 2" xfId="34099" xr:uid="{00000000-0005-0000-0000-000026850000}"/>
    <cellStyle name="Comma 14 3 4 6 3" xfId="34100" xr:uid="{00000000-0005-0000-0000-000027850000}"/>
    <cellStyle name="Comma 14 3 4 7" xfId="34101" xr:uid="{00000000-0005-0000-0000-000028850000}"/>
    <cellStyle name="Comma 14 3 4 7 2" xfId="34102" xr:uid="{00000000-0005-0000-0000-000029850000}"/>
    <cellStyle name="Comma 14 3 4 7 3" xfId="34103" xr:uid="{00000000-0005-0000-0000-00002A850000}"/>
    <cellStyle name="Comma 14 3 4 8" xfId="34104" xr:uid="{00000000-0005-0000-0000-00002B850000}"/>
    <cellStyle name="Comma 14 3 4 8 2" xfId="34105" xr:uid="{00000000-0005-0000-0000-00002C850000}"/>
    <cellStyle name="Comma 14 3 4 8 3" xfId="34106" xr:uid="{00000000-0005-0000-0000-00002D850000}"/>
    <cellStyle name="Comma 14 3 4 9" xfId="34107" xr:uid="{00000000-0005-0000-0000-00002E850000}"/>
    <cellStyle name="Comma 14 3 4 9 2" xfId="34108" xr:uid="{00000000-0005-0000-0000-00002F850000}"/>
    <cellStyle name="Comma 14 3 4 9 3" xfId="34109" xr:uid="{00000000-0005-0000-0000-000030850000}"/>
    <cellStyle name="Comma 14 3 5" xfId="34110" xr:uid="{00000000-0005-0000-0000-000031850000}"/>
    <cellStyle name="Comma 14 3 5 10" xfId="34111" xr:uid="{00000000-0005-0000-0000-000032850000}"/>
    <cellStyle name="Comma 14 3 5 11" xfId="34112" xr:uid="{00000000-0005-0000-0000-000033850000}"/>
    <cellStyle name="Comma 14 3 5 12" xfId="34113" xr:uid="{00000000-0005-0000-0000-000034850000}"/>
    <cellStyle name="Comma 14 3 5 13" xfId="34114" xr:uid="{00000000-0005-0000-0000-000035850000}"/>
    <cellStyle name="Comma 14 3 5 14" xfId="34115" xr:uid="{00000000-0005-0000-0000-000036850000}"/>
    <cellStyle name="Comma 14 3 5 15" xfId="34116" xr:uid="{00000000-0005-0000-0000-000037850000}"/>
    <cellStyle name="Comma 14 3 5 2" xfId="34117" xr:uid="{00000000-0005-0000-0000-000038850000}"/>
    <cellStyle name="Comma 14 3 5 2 2" xfId="34118" xr:uid="{00000000-0005-0000-0000-000039850000}"/>
    <cellStyle name="Comma 14 3 5 3" xfId="34119" xr:uid="{00000000-0005-0000-0000-00003A850000}"/>
    <cellStyle name="Comma 14 3 5 4" xfId="34120" xr:uid="{00000000-0005-0000-0000-00003B850000}"/>
    <cellStyle name="Comma 14 3 5 5" xfId="34121" xr:uid="{00000000-0005-0000-0000-00003C850000}"/>
    <cellStyle name="Comma 14 3 5 6" xfId="34122" xr:uid="{00000000-0005-0000-0000-00003D850000}"/>
    <cellStyle name="Comma 14 3 5 7" xfId="34123" xr:uid="{00000000-0005-0000-0000-00003E850000}"/>
    <cellStyle name="Comma 14 3 5 8" xfId="34124" xr:uid="{00000000-0005-0000-0000-00003F850000}"/>
    <cellStyle name="Comma 14 3 5 9" xfId="34125" xr:uid="{00000000-0005-0000-0000-000040850000}"/>
    <cellStyle name="Comma 14 3 6" xfId="34126" xr:uid="{00000000-0005-0000-0000-000041850000}"/>
    <cellStyle name="Comma 14 3 6 10" xfId="34127" xr:uid="{00000000-0005-0000-0000-000042850000}"/>
    <cellStyle name="Comma 14 3 6 11" xfId="34128" xr:uid="{00000000-0005-0000-0000-000043850000}"/>
    <cellStyle name="Comma 14 3 6 12" xfId="34129" xr:uid="{00000000-0005-0000-0000-000044850000}"/>
    <cellStyle name="Comma 14 3 6 13" xfId="34130" xr:uid="{00000000-0005-0000-0000-000045850000}"/>
    <cellStyle name="Comma 14 3 6 14" xfId="34131" xr:uid="{00000000-0005-0000-0000-000046850000}"/>
    <cellStyle name="Comma 14 3 6 15" xfId="34132" xr:uid="{00000000-0005-0000-0000-000047850000}"/>
    <cellStyle name="Comma 14 3 6 2" xfId="34133" xr:uid="{00000000-0005-0000-0000-000048850000}"/>
    <cellStyle name="Comma 14 3 6 2 2" xfId="34134" xr:uid="{00000000-0005-0000-0000-000049850000}"/>
    <cellStyle name="Comma 14 3 6 3" xfId="34135" xr:uid="{00000000-0005-0000-0000-00004A850000}"/>
    <cellStyle name="Comma 14 3 6 4" xfId="34136" xr:uid="{00000000-0005-0000-0000-00004B850000}"/>
    <cellStyle name="Comma 14 3 6 5" xfId="34137" xr:uid="{00000000-0005-0000-0000-00004C850000}"/>
    <cellStyle name="Comma 14 3 6 6" xfId="34138" xr:uid="{00000000-0005-0000-0000-00004D850000}"/>
    <cellStyle name="Comma 14 3 6 7" xfId="34139" xr:uid="{00000000-0005-0000-0000-00004E850000}"/>
    <cellStyle name="Comma 14 3 6 8" xfId="34140" xr:uid="{00000000-0005-0000-0000-00004F850000}"/>
    <cellStyle name="Comma 14 3 6 9" xfId="34141" xr:uid="{00000000-0005-0000-0000-000050850000}"/>
    <cellStyle name="Comma 14 3 7" xfId="34142" xr:uid="{00000000-0005-0000-0000-000051850000}"/>
    <cellStyle name="Comma 14 3 7 2" xfId="34143" xr:uid="{00000000-0005-0000-0000-000052850000}"/>
    <cellStyle name="Comma 14 3 7 3" xfId="34144" xr:uid="{00000000-0005-0000-0000-000053850000}"/>
    <cellStyle name="Comma 14 3 8" xfId="34145" xr:uid="{00000000-0005-0000-0000-000054850000}"/>
    <cellStyle name="Comma 14 3 8 2" xfId="34146" xr:uid="{00000000-0005-0000-0000-000055850000}"/>
    <cellStyle name="Comma 14 3 8 3" xfId="34147" xr:uid="{00000000-0005-0000-0000-000056850000}"/>
    <cellStyle name="Comma 14 3 9" xfId="34148" xr:uid="{00000000-0005-0000-0000-000057850000}"/>
    <cellStyle name="Comma 14 3 9 2" xfId="34149" xr:uid="{00000000-0005-0000-0000-000058850000}"/>
    <cellStyle name="Comma 14 3 9 3" xfId="34150" xr:uid="{00000000-0005-0000-0000-000059850000}"/>
    <cellStyle name="Comma 14 4" xfId="34151" xr:uid="{00000000-0005-0000-0000-00005A850000}"/>
    <cellStyle name="Comma 14 4 10" xfId="34152" xr:uid="{00000000-0005-0000-0000-00005B850000}"/>
    <cellStyle name="Comma 14 4 10 2" xfId="34153" xr:uid="{00000000-0005-0000-0000-00005C850000}"/>
    <cellStyle name="Comma 14 4 11" xfId="34154" xr:uid="{00000000-0005-0000-0000-00005D850000}"/>
    <cellStyle name="Comma 14 4 11 2" xfId="34155" xr:uid="{00000000-0005-0000-0000-00005E850000}"/>
    <cellStyle name="Comma 14 4 12" xfId="34156" xr:uid="{00000000-0005-0000-0000-00005F850000}"/>
    <cellStyle name="Comma 14 4 13" xfId="34157" xr:uid="{00000000-0005-0000-0000-000060850000}"/>
    <cellStyle name="Comma 14 4 14" xfId="34158" xr:uid="{00000000-0005-0000-0000-000061850000}"/>
    <cellStyle name="Comma 14 4 15" xfId="34159" xr:uid="{00000000-0005-0000-0000-000062850000}"/>
    <cellStyle name="Comma 14 4 16" xfId="34160" xr:uid="{00000000-0005-0000-0000-000063850000}"/>
    <cellStyle name="Comma 14 4 17" xfId="34161" xr:uid="{00000000-0005-0000-0000-000064850000}"/>
    <cellStyle name="Comma 14 4 2" xfId="34162" xr:uid="{00000000-0005-0000-0000-000065850000}"/>
    <cellStyle name="Comma 14 4 2 2" xfId="34163" xr:uid="{00000000-0005-0000-0000-000066850000}"/>
    <cellStyle name="Comma 14 4 2 3" xfId="34164" xr:uid="{00000000-0005-0000-0000-000067850000}"/>
    <cellStyle name="Comma 14 4 3" xfId="34165" xr:uid="{00000000-0005-0000-0000-000068850000}"/>
    <cellStyle name="Comma 14 4 3 2" xfId="34166" xr:uid="{00000000-0005-0000-0000-000069850000}"/>
    <cellStyle name="Comma 14 4 3 3" xfId="34167" xr:uid="{00000000-0005-0000-0000-00006A850000}"/>
    <cellStyle name="Comma 14 4 4" xfId="34168" xr:uid="{00000000-0005-0000-0000-00006B850000}"/>
    <cellStyle name="Comma 14 4 4 2" xfId="34169" xr:uid="{00000000-0005-0000-0000-00006C850000}"/>
    <cellStyle name="Comma 14 4 4 3" xfId="34170" xr:uid="{00000000-0005-0000-0000-00006D850000}"/>
    <cellStyle name="Comma 14 4 5" xfId="34171" xr:uid="{00000000-0005-0000-0000-00006E850000}"/>
    <cellStyle name="Comma 14 4 5 2" xfId="34172" xr:uid="{00000000-0005-0000-0000-00006F850000}"/>
    <cellStyle name="Comma 14 4 5 3" xfId="34173" xr:uid="{00000000-0005-0000-0000-000070850000}"/>
    <cellStyle name="Comma 14 4 6" xfId="34174" xr:uid="{00000000-0005-0000-0000-000071850000}"/>
    <cellStyle name="Comma 14 4 6 2" xfId="34175" xr:uid="{00000000-0005-0000-0000-000072850000}"/>
    <cellStyle name="Comma 14 4 6 3" xfId="34176" xr:uid="{00000000-0005-0000-0000-000073850000}"/>
    <cellStyle name="Comma 14 4 7" xfId="34177" xr:uid="{00000000-0005-0000-0000-000074850000}"/>
    <cellStyle name="Comma 14 4 7 2" xfId="34178" xr:uid="{00000000-0005-0000-0000-000075850000}"/>
    <cellStyle name="Comma 14 4 7 3" xfId="34179" xr:uid="{00000000-0005-0000-0000-000076850000}"/>
    <cellStyle name="Comma 14 4 8" xfId="34180" xr:uid="{00000000-0005-0000-0000-000077850000}"/>
    <cellStyle name="Comma 14 4 8 2" xfId="34181" xr:uid="{00000000-0005-0000-0000-000078850000}"/>
    <cellStyle name="Comma 14 4 8 3" xfId="34182" xr:uid="{00000000-0005-0000-0000-000079850000}"/>
    <cellStyle name="Comma 14 4 9" xfId="34183" xr:uid="{00000000-0005-0000-0000-00007A850000}"/>
    <cellStyle name="Comma 14 4 9 2" xfId="34184" xr:uid="{00000000-0005-0000-0000-00007B850000}"/>
    <cellStyle name="Comma 14 4 9 3" xfId="34185" xr:uid="{00000000-0005-0000-0000-00007C850000}"/>
    <cellStyle name="Comma 14 5" xfId="34186" xr:uid="{00000000-0005-0000-0000-00007D850000}"/>
    <cellStyle name="Comma 14 5 10" xfId="34187" xr:uid="{00000000-0005-0000-0000-00007E850000}"/>
    <cellStyle name="Comma 14 5 10 2" xfId="34188" xr:uid="{00000000-0005-0000-0000-00007F850000}"/>
    <cellStyle name="Comma 14 5 11" xfId="34189" xr:uid="{00000000-0005-0000-0000-000080850000}"/>
    <cellStyle name="Comma 14 5 11 2" xfId="34190" xr:uid="{00000000-0005-0000-0000-000081850000}"/>
    <cellStyle name="Comma 14 5 12" xfId="34191" xr:uid="{00000000-0005-0000-0000-000082850000}"/>
    <cellStyle name="Comma 14 5 13" xfId="34192" xr:uid="{00000000-0005-0000-0000-000083850000}"/>
    <cellStyle name="Comma 14 5 14" xfId="34193" xr:uid="{00000000-0005-0000-0000-000084850000}"/>
    <cellStyle name="Comma 14 5 15" xfId="34194" xr:uid="{00000000-0005-0000-0000-000085850000}"/>
    <cellStyle name="Comma 14 5 16" xfId="34195" xr:uid="{00000000-0005-0000-0000-000086850000}"/>
    <cellStyle name="Comma 14 5 17" xfId="34196" xr:uid="{00000000-0005-0000-0000-000087850000}"/>
    <cellStyle name="Comma 14 5 2" xfId="34197" xr:uid="{00000000-0005-0000-0000-000088850000}"/>
    <cellStyle name="Comma 14 5 2 2" xfId="34198" xr:uid="{00000000-0005-0000-0000-000089850000}"/>
    <cellStyle name="Comma 14 5 2 3" xfId="34199" xr:uid="{00000000-0005-0000-0000-00008A850000}"/>
    <cellStyle name="Comma 14 5 3" xfId="34200" xr:uid="{00000000-0005-0000-0000-00008B850000}"/>
    <cellStyle name="Comma 14 5 3 2" xfId="34201" xr:uid="{00000000-0005-0000-0000-00008C850000}"/>
    <cellStyle name="Comma 14 5 3 3" xfId="34202" xr:uid="{00000000-0005-0000-0000-00008D850000}"/>
    <cellStyle name="Comma 14 5 4" xfId="34203" xr:uid="{00000000-0005-0000-0000-00008E850000}"/>
    <cellStyle name="Comma 14 5 4 2" xfId="34204" xr:uid="{00000000-0005-0000-0000-00008F850000}"/>
    <cellStyle name="Comma 14 5 4 3" xfId="34205" xr:uid="{00000000-0005-0000-0000-000090850000}"/>
    <cellStyle name="Comma 14 5 5" xfId="34206" xr:uid="{00000000-0005-0000-0000-000091850000}"/>
    <cellStyle name="Comma 14 5 5 2" xfId="34207" xr:uid="{00000000-0005-0000-0000-000092850000}"/>
    <cellStyle name="Comma 14 5 5 3" xfId="34208" xr:uid="{00000000-0005-0000-0000-000093850000}"/>
    <cellStyle name="Comma 14 5 6" xfId="34209" xr:uid="{00000000-0005-0000-0000-000094850000}"/>
    <cellStyle name="Comma 14 5 6 2" xfId="34210" xr:uid="{00000000-0005-0000-0000-000095850000}"/>
    <cellStyle name="Comma 14 5 6 3" xfId="34211" xr:uid="{00000000-0005-0000-0000-000096850000}"/>
    <cellStyle name="Comma 14 5 7" xfId="34212" xr:uid="{00000000-0005-0000-0000-000097850000}"/>
    <cellStyle name="Comma 14 5 7 2" xfId="34213" xr:uid="{00000000-0005-0000-0000-000098850000}"/>
    <cellStyle name="Comma 14 5 7 3" xfId="34214" xr:uid="{00000000-0005-0000-0000-000099850000}"/>
    <cellStyle name="Comma 14 5 8" xfId="34215" xr:uid="{00000000-0005-0000-0000-00009A850000}"/>
    <cellStyle name="Comma 14 5 8 2" xfId="34216" xr:uid="{00000000-0005-0000-0000-00009B850000}"/>
    <cellStyle name="Comma 14 5 8 3" xfId="34217" xr:uid="{00000000-0005-0000-0000-00009C850000}"/>
    <cellStyle name="Comma 14 5 9" xfId="34218" xr:uid="{00000000-0005-0000-0000-00009D850000}"/>
    <cellStyle name="Comma 14 5 9 2" xfId="34219" xr:uid="{00000000-0005-0000-0000-00009E850000}"/>
    <cellStyle name="Comma 14 5 9 3" xfId="34220" xr:uid="{00000000-0005-0000-0000-00009F850000}"/>
    <cellStyle name="Comma 14 6" xfId="34221" xr:uid="{00000000-0005-0000-0000-0000A0850000}"/>
    <cellStyle name="Comma 14 6 2" xfId="34222" xr:uid="{00000000-0005-0000-0000-0000A1850000}"/>
    <cellStyle name="Comma 14 6 3" xfId="34223" xr:uid="{00000000-0005-0000-0000-0000A2850000}"/>
    <cellStyle name="Comma 14 6 4" xfId="34224" xr:uid="{00000000-0005-0000-0000-0000A3850000}"/>
    <cellStyle name="Comma 14 6 5" xfId="34225" xr:uid="{00000000-0005-0000-0000-0000A4850000}"/>
    <cellStyle name="Comma 14 6 6" xfId="34226" xr:uid="{00000000-0005-0000-0000-0000A5850000}"/>
    <cellStyle name="Comma 14 7" xfId="34227" xr:uid="{00000000-0005-0000-0000-0000A6850000}"/>
    <cellStyle name="Comma 14 7 2" xfId="34228" xr:uid="{00000000-0005-0000-0000-0000A7850000}"/>
    <cellStyle name="Comma 14 7 3" xfId="34229" xr:uid="{00000000-0005-0000-0000-0000A8850000}"/>
    <cellStyle name="Comma 14 8" xfId="34230" xr:uid="{00000000-0005-0000-0000-0000A9850000}"/>
    <cellStyle name="Comma 14 8 2" xfId="34231" xr:uid="{00000000-0005-0000-0000-0000AA850000}"/>
    <cellStyle name="Comma 14 8 3" xfId="34232" xr:uid="{00000000-0005-0000-0000-0000AB850000}"/>
    <cellStyle name="Comma 14 9" xfId="34233" xr:uid="{00000000-0005-0000-0000-0000AC850000}"/>
    <cellStyle name="Comma 14 9 2" xfId="34234" xr:uid="{00000000-0005-0000-0000-0000AD850000}"/>
    <cellStyle name="Comma 14 9 3" xfId="34235" xr:uid="{00000000-0005-0000-0000-0000AE850000}"/>
    <cellStyle name="Comma 15" xfId="34236" xr:uid="{00000000-0005-0000-0000-0000AF850000}"/>
    <cellStyle name="Comma 15 10" xfId="34237" xr:uid="{00000000-0005-0000-0000-0000B0850000}"/>
    <cellStyle name="Comma 15 10 2" xfId="34238" xr:uid="{00000000-0005-0000-0000-0000B1850000}"/>
    <cellStyle name="Comma 15 10 3" xfId="34239" xr:uid="{00000000-0005-0000-0000-0000B2850000}"/>
    <cellStyle name="Comma 15 11" xfId="34240" xr:uid="{00000000-0005-0000-0000-0000B3850000}"/>
    <cellStyle name="Comma 15 11 2" xfId="34241" xr:uid="{00000000-0005-0000-0000-0000B4850000}"/>
    <cellStyle name="Comma 15 11 3" xfId="34242" xr:uid="{00000000-0005-0000-0000-0000B5850000}"/>
    <cellStyle name="Comma 15 12" xfId="34243" xr:uid="{00000000-0005-0000-0000-0000B6850000}"/>
    <cellStyle name="Comma 15 12 2" xfId="34244" xr:uid="{00000000-0005-0000-0000-0000B7850000}"/>
    <cellStyle name="Comma 15 13" xfId="34245" xr:uid="{00000000-0005-0000-0000-0000B8850000}"/>
    <cellStyle name="Comma 15 13 2" xfId="34246" xr:uid="{00000000-0005-0000-0000-0000B9850000}"/>
    <cellStyle name="Comma 15 14" xfId="34247" xr:uid="{00000000-0005-0000-0000-0000BA850000}"/>
    <cellStyle name="Comma 15 15" xfId="34248" xr:uid="{00000000-0005-0000-0000-0000BB850000}"/>
    <cellStyle name="Comma 15 16" xfId="34249" xr:uid="{00000000-0005-0000-0000-0000BC850000}"/>
    <cellStyle name="Comma 15 17" xfId="34250" xr:uid="{00000000-0005-0000-0000-0000BD850000}"/>
    <cellStyle name="Comma 15 18" xfId="34251" xr:uid="{00000000-0005-0000-0000-0000BE850000}"/>
    <cellStyle name="Comma 15 19" xfId="34252" xr:uid="{00000000-0005-0000-0000-0000BF850000}"/>
    <cellStyle name="Comma 15 2" xfId="34253" xr:uid="{00000000-0005-0000-0000-0000C0850000}"/>
    <cellStyle name="Comma 15 2 2" xfId="34254" xr:uid="{00000000-0005-0000-0000-0000C1850000}"/>
    <cellStyle name="Comma 15 20" xfId="34255" xr:uid="{00000000-0005-0000-0000-0000C2850000}"/>
    <cellStyle name="Comma 15 21" xfId="34256" xr:uid="{00000000-0005-0000-0000-0000C3850000}"/>
    <cellStyle name="Comma 15 3" xfId="34257" xr:uid="{00000000-0005-0000-0000-0000C4850000}"/>
    <cellStyle name="Comma 15 3 10" xfId="34258" xr:uid="{00000000-0005-0000-0000-0000C5850000}"/>
    <cellStyle name="Comma 15 3 10 2" xfId="34259" xr:uid="{00000000-0005-0000-0000-0000C6850000}"/>
    <cellStyle name="Comma 15 3 11" xfId="34260" xr:uid="{00000000-0005-0000-0000-0000C7850000}"/>
    <cellStyle name="Comma 15 3 11 2" xfId="34261" xr:uid="{00000000-0005-0000-0000-0000C8850000}"/>
    <cellStyle name="Comma 15 3 12" xfId="34262" xr:uid="{00000000-0005-0000-0000-0000C9850000}"/>
    <cellStyle name="Comma 15 3 13" xfId="34263" xr:uid="{00000000-0005-0000-0000-0000CA850000}"/>
    <cellStyle name="Comma 15 3 14" xfId="34264" xr:uid="{00000000-0005-0000-0000-0000CB850000}"/>
    <cellStyle name="Comma 15 3 15" xfId="34265" xr:uid="{00000000-0005-0000-0000-0000CC850000}"/>
    <cellStyle name="Comma 15 3 16" xfId="34266" xr:uid="{00000000-0005-0000-0000-0000CD850000}"/>
    <cellStyle name="Comma 15 3 17" xfId="34267" xr:uid="{00000000-0005-0000-0000-0000CE850000}"/>
    <cellStyle name="Comma 15 3 2" xfId="34268" xr:uid="{00000000-0005-0000-0000-0000CF850000}"/>
    <cellStyle name="Comma 15 3 2 2" xfId="34269" xr:uid="{00000000-0005-0000-0000-0000D0850000}"/>
    <cellStyle name="Comma 15 3 2 3" xfId="34270" xr:uid="{00000000-0005-0000-0000-0000D1850000}"/>
    <cellStyle name="Comma 15 3 3" xfId="34271" xr:uid="{00000000-0005-0000-0000-0000D2850000}"/>
    <cellStyle name="Comma 15 3 3 2" xfId="34272" xr:uid="{00000000-0005-0000-0000-0000D3850000}"/>
    <cellStyle name="Comma 15 3 3 3" xfId="34273" xr:uid="{00000000-0005-0000-0000-0000D4850000}"/>
    <cellStyle name="Comma 15 3 4" xfId="34274" xr:uid="{00000000-0005-0000-0000-0000D5850000}"/>
    <cellStyle name="Comma 15 3 4 2" xfId="34275" xr:uid="{00000000-0005-0000-0000-0000D6850000}"/>
    <cellStyle name="Comma 15 3 4 3" xfId="34276" xr:uid="{00000000-0005-0000-0000-0000D7850000}"/>
    <cellStyle name="Comma 15 3 5" xfId="34277" xr:uid="{00000000-0005-0000-0000-0000D8850000}"/>
    <cellStyle name="Comma 15 3 5 2" xfId="34278" xr:uid="{00000000-0005-0000-0000-0000D9850000}"/>
    <cellStyle name="Comma 15 3 5 3" xfId="34279" xr:uid="{00000000-0005-0000-0000-0000DA850000}"/>
    <cellStyle name="Comma 15 3 6" xfId="34280" xr:uid="{00000000-0005-0000-0000-0000DB850000}"/>
    <cellStyle name="Comma 15 3 6 2" xfId="34281" xr:uid="{00000000-0005-0000-0000-0000DC850000}"/>
    <cellStyle name="Comma 15 3 6 3" xfId="34282" xr:uid="{00000000-0005-0000-0000-0000DD850000}"/>
    <cellStyle name="Comma 15 3 7" xfId="34283" xr:uid="{00000000-0005-0000-0000-0000DE850000}"/>
    <cellStyle name="Comma 15 3 7 2" xfId="34284" xr:uid="{00000000-0005-0000-0000-0000DF850000}"/>
    <cellStyle name="Comma 15 3 7 3" xfId="34285" xr:uid="{00000000-0005-0000-0000-0000E0850000}"/>
    <cellStyle name="Comma 15 3 8" xfId="34286" xr:uid="{00000000-0005-0000-0000-0000E1850000}"/>
    <cellStyle name="Comma 15 3 8 2" xfId="34287" xr:uid="{00000000-0005-0000-0000-0000E2850000}"/>
    <cellStyle name="Comma 15 3 8 3" xfId="34288" xr:uid="{00000000-0005-0000-0000-0000E3850000}"/>
    <cellStyle name="Comma 15 3 9" xfId="34289" xr:uid="{00000000-0005-0000-0000-0000E4850000}"/>
    <cellStyle name="Comma 15 3 9 2" xfId="34290" xr:uid="{00000000-0005-0000-0000-0000E5850000}"/>
    <cellStyle name="Comma 15 3 9 3" xfId="34291" xr:uid="{00000000-0005-0000-0000-0000E6850000}"/>
    <cellStyle name="Comma 15 4" xfId="34292" xr:uid="{00000000-0005-0000-0000-0000E7850000}"/>
    <cellStyle name="Comma 15 4 10" xfId="34293" xr:uid="{00000000-0005-0000-0000-0000E8850000}"/>
    <cellStyle name="Comma 15 4 11" xfId="34294" xr:uid="{00000000-0005-0000-0000-0000E9850000}"/>
    <cellStyle name="Comma 15 4 12" xfId="34295" xr:uid="{00000000-0005-0000-0000-0000EA850000}"/>
    <cellStyle name="Comma 15 4 13" xfId="34296" xr:uid="{00000000-0005-0000-0000-0000EB850000}"/>
    <cellStyle name="Comma 15 4 14" xfId="34297" xr:uid="{00000000-0005-0000-0000-0000EC850000}"/>
    <cellStyle name="Comma 15 4 15" xfId="34298" xr:uid="{00000000-0005-0000-0000-0000ED850000}"/>
    <cellStyle name="Comma 15 4 2" xfId="34299" xr:uid="{00000000-0005-0000-0000-0000EE850000}"/>
    <cellStyle name="Comma 15 4 2 2" xfId="34300" xr:uid="{00000000-0005-0000-0000-0000EF850000}"/>
    <cellStyle name="Comma 15 4 3" xfId="34301" xr:uid="{00000000-0005-0000-0000-0000F0850000}"/>
    <cellStyle name="Comma 15 4 4" xfId="34302" xr:uid="{00000000-0005-0000-0000-0000F1850000}"/>
    <cellStyle name="Comma 15 4 5" xfId="34303" xr:uid="{00000000-0005-0000-0000-0000F2850000}"/>
    <cellStyle name="Comma 15 4 6" xfId="34304" xr:uid="{00000000-0005-0000-0000-0000F3850000}"/>
    <cellStyle name="Comma 15 4 7" xfId="34305" xr:uid="{00000000-0005-0000-0000-0000F4850000}"/>
    <cellStyle name="Comma 15 4 8" xfId="34306" xr:uid="{00000000-0005-0000-0000-0000F5850000}"/>
    <cellStyle name="Comma 15 4 9" xfId="34307" xr:uid="{00000000-0005-0000-0000-0000F6850000}"/>
    <cellStyle name="Comma 15 5" xfId="34308" xr:uid="{00000000-0005-0000-0000-0000F7850000}"/>
    <cellStyle name="Comma 15 5 2" xfId="34309" xr:uid="{00000000-0005-0000-0000-0000F8850000}"/>
    <cellStyle name="Comma 15 5 3" xfId="34310" xr:uid="{00000000-0005-0000-0000-0000F9850000}"/>
    <cellStyle name="Comma 15 5 4" xfId="34311" xr:uid="{00000000-0005-0000-0000-0000FA850000}"/>
    <cellStyle name="Comma 15 5 5" xfId="34312" xr:uid="{00000000-0005-0000-0000-0000FB850000}"/>
    <cellStyle name="Comma 15 5 6" xfId="34313" xr:uid="{00000000-0005-0000-0000-0000FC850000}"/>
    <cellStyle name="Comma 15 6" xfId="34314" xr:uid="{00000000-0005-0000-0000-0000FD850000}"/>
    <cellStyle name="Comma 15 6 2" xfId="34315" xr:uid="{00000000-0005-0000-0000-0000FE850000}"/>
    <cellStyle name="Comma 15 6 3" xfId="34316" xr:uid="{00000000-0005-0000-0000-0000FF850000}"/>
    <cellStyle name="Comma 15 7" xfId="34317" xr:uid="{00000000-0005-0000-0000-000000860000}"/>
    <cellStyle name="Comma 15 7 2" xfId="34318" xr:uid="{00000000-0005-0000-0000-000001860000}"/>
    <cellStyle name="Comma 15 7 3" xfId="34319" xr:uid="{00000000-0005-0000-0000-000002860000}"/>
    <cellStyle name="Comma 15 8" xfId="34320" xr:uid="{00000000-0005-0000-0000-000003860000}"/>
    <cellStyle name="Comma 15 8 2" xfId="34321" xr:uid="{00000000-0005-0000-0000-000004860000}"/>
    <cellStyle name="Comma 15 8 3" xfId="34322" xr:uid="{00000000-0005-0000-0000-000005860000}"/>
    <cellStyle name="Comma 15 9" xfId="34323" xr:uid="{00000000-0005-0000-0000-000006860000}"/>
    <cellStyle name="Comma 15 9 2" xfId="34324" xr:uid="{00000000-0005-0000-0000-000007860000}"/>
    <cellStyle name="Comma 15 9 3" xfId="34325" xr:uid="{00000000-0005-0000-0000-000008860000}"/>
    <cellStyle name="Comma 16" xfId="34326" xr:uid="{00000000-0005-0000-0000-000009860000}"/>
    <cellStyle name="Comma 16 10" xfId="34327" xr:uid="{00000000-0005-0000-0000-00000A860000}"/>
    <cellStyle name="Comma 16 10 2" xfId="34328" xr:uid="{00000000-0005-0000-0000-00000B860000}"/>
    <cellStyle name="Comma 16 10 3" xfId="34329" xr:uid="{00000000-0005-0000-0000-00000C860000}"/>
    <cellStyle name="Comma 16 11" xfId="34330" xr:uid="{00000000-0005-0000-0000-00000D860000}"/>
    <cellStyle name="Comma 16 11 2" xfId="34331" xr:uid="{00000000-0005-0000-0000-00000E860000}"/>
    <cellStyle name="Comma 16 12" xfId="34332" xr:uid="{00000000-0005-0000-0000-00000F860000}"/>
    <cellStyle name="Comma 16 12 2" xfId="34333" xr:uid="{00000000-0005-0000-0000-000010860000}"/>
    <cellStyle name="Comma 16 13" xfId="34334" xr:uid="{00000000-0005-0000-0000-000011860000}"/>
    <cellStyle name="Comma 16 14" xfId="34335" xr:uid="{00000000-0005-0000-0000-000012860000}"/>
    <cellStyle name="Comma 16 15" xfId="34336" xr:uid="{00000000-0005-0000-0000-000013860000}"/>
    <cellStyle name="Comma 16 16" xfId="34337" xr:uid="{00000000-0005-0000-0000-000014860000}"/>
    <cellStyle name="Comma 16 17" xfId="34338" xr:uid="{00000000-0005-0000-0000-000015860000}"/>
    <cellStyle name="Comma 16 18" xfId="34339" xr:uid="{00000000-0005-0000-0000-000016860000}"/>
    <cellStyle name="Comma 16 19" xfId="34340" xr:uid="{00000000-0005-0000-0000-000017860000}"/>
    <cellStyle name="Comma 16 2" xfId="34341" xr:uid="{00000000-0005-0000-0000-000018860000}"/>
    <cellStyle name="Comma 16 2 10" xfId="34342" xr:uid="{00000000-0005-0000-0000-000019860000}"/>
    <cellStyle name="Comma 16 2 10 2" xfId="34343" xr:uid="{00000000-0005-0000-0000-00001A860000}"/>
    <cellStyle name="Comma 16 2 11" xfId="34344" xr:uid="{00000000-0005-0000-0000-00001B860000}"/>
    <cellStyle name="Comma 16 2 11 2" xfId="34345" xr:uid="{00000000-0005-0000-0000-00001C860000}"/>
    <cellStyle name="Comma 16 2 12" xfId="34346" xr:uid="{00000000-0005-0000-0000-00001D860000}"/>
    <cellStyle name="Comma 16 2 13" xfId="34347" xr:uid="{00000000-0005-0000-0000-00001E860000}"/>
    <cellStyle name="Comma 16 2 14" xfId="34348" xr:uid="{00000000-0005-0000-0000-00001F860000}"/>
    <cellStyle name="Comma 16 2 15" xfId="34349" xr:uid="{00000000-0005-0000-0000-000020860000}"/>
    <cellStyle name="Comma 16 2 16" xfId="34350" xr:uid="{00000000-0005-0000-0000-000021860000}"/>
    <cellStyle name="Comma 16 2 17" xfId="34351" xr:uid="{00000000-0005-0000-0000-000022860000}"/>
    <cellStyle name="Comma 16 2 18" xfId="34352" xr:uid="{00000000-0005-0000-0000-000023860000}"/>
    <cellStyle name="Comma 16 2 2" xfId="34353" xr:uid="{00000000-0005-0000-0000-000024860000}"/>
    <cellStyle name="Comma 16 2 2 2" xfId="34354" xr:uid="{00000000-0005-0000-0000-000025860000}"/>
    <cellStyle name="Comma 16 2 2 3" xfId="34355" xr:uid="{00000000-0005-0000-0000-000026860000}"/>
    <cellStyle name="Comma 16 2 2 4" xfId="34356" xr:uid="{00000000-0005-0000-0000-000027860000}"/>
    <cellStyle name="Comma 16 2 2 5" xfId="34357" xr:uid="{00000000-0005-0000-0000-000028860000}"/>
    <cellStyle name="Comma 16 2 2 6" xfId="34358" xr:uid="{00000000-0005-0000-0000-000029860000}"/>
    <cellStyle name="Comma 16 2 3" xfId="34359" xr:uid="{00000000-0005-0000-0000-00002A860000}"/>
    <cellStyle name="Comma 16 2 3 2" xfId="34360" xr:uid="{00000000-0005-0000-0000-00002B860000}"/>
    <cellStyle name="Comma 16 2 3 3" xfId="34361" xr:uid="{00000000-0005-0000-0000-00002C860000}"/>
    <cellStyle name="Comma 16 2 4" xfId="34362" xr:uid="{00000000-0005-0000-0000-00002D860000}"/>
    <cellStyle name="Comma 16 2 4 2" xfId="34363" xr:uid="{00000000-0005-0000-0000-00002E860000}"/>
    <cellStyle name="Comma 16 2 4 3" xfId="34364" xr:uid="{00000000-0005-0000-0000-00002F860000}"/>
    <cellStyle name="Comma 16 2 5" xfId="34365" xr:uid="{00000000-0005-0000-0000-000030860000}"/>
    <cellStyle name="Comma 16 2 5 2" xfId="34366" xr:uid="{00000000-0005-0000-0000-000031860000}"/>
    <cellStyle name="Comma 16 2 5 3" xfId="34367" xr:uid="{00000000-0005-0000-0000-000032860000}"/>
    <cellStyle name="Comma 16 2 6" xfId="34368" xr:uid="{00000000-0005-0000-0000-000033860000}"/>
    <cellStyle name="Comma 16 2 6 2" xfId="34369" xr:uid="{00000000-0005-0000-0000-000034860000}"/>
    <cellStyle name="Comma 16 2 6 3" xfId="34370" xr:uid="{00000000-0005-0000-0000-000035860000}"/>
    <cellStyle name="Comma 16 2 7" xfId="34371" xr:uid="{00000000-0005-0000-0000-000036860000}"/>
    <cellStyle name="Comma 16 2 7 2" xfId="34372" xr:uid="{00000000-0005-0000-0000-000037860000}"/>
    <cellStyle name="Comma 16 2 7 3" xfId="34373" xr:uid="{00000000-0005-0000-0000-000038860000}"/>
    <cellStyle name="Comma 16 2 8" xfId="34374" xr:uid="{00000000-0005-0000-0000-000039860000}"/>
    <cellStyle name="Comma 16 2 8 2" xfId="34375" xr:uid="{00000000-0005-0000-0000-00003A860000}"/>
    <cellStyle name="Comma 16 2 8 3" xfId="34376" xr:uid="{00000000-0005-0000-0000-00003B860000}"/>
    <cellStyle name="Comma 16 2 9" xfId="34377" xr:uid="{00000000-0005-0000-0000-00003C860000}"/>
    <cellStyle name="Comma 16 2 9 2" xfId="34378" xr:uid="{00000000-0005-0000-0000-00003D860000}"/>
    <cellStyle name="Comma 16 2 9 3" xfId="34379" xr:uid="{00000000-0005-0000-0000-00003E860000}"/>
    <cellStyle name="Comma 16 20" xfId="34380" xr:uid="{00000000-0005-0000-0000-00003F860000}"/>
    <cellStyle name="Comma 16 21" xfId="34381" xr:uid="{00000000-0005-0000-0000-000040860000}"/>
    <cellStyle name="Comma 16 22" xfId="34382" xr:uid="{00000000-0005-0000-0000-000041860000}"/>
    <cellStyle name="Comma 16 23" xfId="34383" xr:uid="{00000000-0005-0000-0000-000042860000}"/>
    <cellStyle name="Comma 16 24" xfId="34384" xr:uid="{00000000-0005-0000-0000-000043860000}"/>
    <cellStyle name="Comma 16 25" xfId="34385" xr:uid="{00000000-0005-0000-0000-000044860000}"/>
    <cellStyle name="Comma 16 26" xfId="34386" xr:uid="{00000000-0005-0000-0000-000045860000}"/>
    <cellStyle name="Comma 16 27" xfId="34387" xr:uid="{00000000-0005-0000-0000-000046860000}"/>
    <cellStyle name="Comma 16 28" xfId="34388" xr:uid="{00000000-0005-0000-0000-000047860000}"/>
    <cellStyle name="Comma 16 29" xfId="34389" xr:uid="{00000000-0005-0000-0000-000048860000}"/>
    <cellStyle name="Comma 16 3" xfId="34390" xr:uid="{00000000-0005-0000-0000-000049860000}"/>
    <cellStyle name="Comma 16 3 10" xfId="34391" xr:uid="{00000000-0005-0000-0000-00004A860000}"/>
    <cellStyle name="Comma 16 3 11" xfId="34392" xr:uid="{00000000-0005-0000-0000-00004B860000}"/>
    <cellStyle name="Comma 16 3 12" xfId="34393" xr:uid="{00000000-0005-0000-0000-00004C860000}"/>
    <cellStyle name="Comma 16 3 13" xfId="34394" xr:uid="{00000000-0005-0000-0000-00004D860000}"/>
    <cellStyle name="Comma 16 3 14" xfId="34395" xr:uid="{00000000-0005-0000-0000-00004E860000}"/>
    <cellStyle name="Comma 16 3 15" xfId="34396" xr:uid="{00000000-0005-0000-0000-00004F860000}"/>
    <cellStyle name="Comma 16 3 2" xfId="34397" xr:uid="{00000000-0005-0000-0000-000050860000}"/>
    <cellStyle name="Comma 16 3 2 2" xfId="34398" xr:uid="{00000000-0005-0000-0000-000051860000}"/>
    <cellStyle name="Comma 16 3 3" xfId="34399" xr:uid="{00000000-0005-0000-0000-000052860000}"/>
    <cellStyle name="Comma 16 3 4" xfId="34400" xr:uid="{00000000-0005-0000-0000-000053860000}"/>
    <cellStyle name="Comma 16 3 5" xfId="34401" xr:uid="{00000000-0005-0000-0000-000054860000}"/>
    <cellStyle name="Comma 16 3 6" xfId="34402" xr:uid="{00000000-0005-0000-0000-000055860000}"/>
    <cellStyle name="Comma 16 3 7" xfId="34403" xr:uid="{00000000-0005-0000-0000-000056860000}"/>
    <cellStyle name="Comma 16 3 8" xfId="34404" xr:uid="{00000000-0005-0000-0000-000057860000}"/>
    <cellStyle name="Comma 16 3 9" xfId="34405" xr:uid="{00000000-0005-0000-0000-000058860000}"/>
    <cellStyle name="Comma 16 30" xfId="34406" xr:uid="{00000000-0005-0000-0000-000059860000}"/>
    <cellStyle name="Comma 16 31" xfId="34407" xr:uid="{00000000-0005-0000-0000-00005A860000}"/>
    <cellStyle name="Comma 16 32" xfId="34408" xr:uid="{00000000-0005-0000-0000-00005B860000}"/>
    <cellStyle name="Comma 16 33" xfId="34409" xr:uid="{00000000-0005-0000-0000-00005C860000}"/>
    <cellStyle name="Comma 16 34" xfId="34410" xr:uid="{00000000-0005-0000-0000-00005D860000}"/>
    <cellStyle name="Comma 16 35" xfId="34411" xr:uid="{00000000-0005-0000-0000-00005E860000}"/>
    <cellStyle name="Comma 16 36" xfId="34412" xr:uid="{00000000-0005-0000-0000-00005F860000}"/>
    <cellStyle name="Comma 16 37" xfId="34413" xr:uid="{00000000-0005-0000-0000-000060860000}"/>
    <cellStyle name="Comma 16 38" xfId="34414" xr:uid="{00000000-0005-0000-0000-000061860000}"/>
    <cellStyle name="Comma 16 39" xfId="34415" xr:uid="{00000000-0005-0000-0000-000062860000}"/>
    <cellStyle name="Comma 16 4" xfId="34416" xr:uid="{00000000-0005-0000-0000-000063860000}"/>
    <cellStyle name="Comma 16 4 2" xfId="34417" xr:uid="{00000000-0005-0000-0000-000064860000}"/>
    <cellStyle name="Comma 16 4 3" xfId="34418" xr:uid="{00000000-0005-0000-0000-000065860000}"/>
    <cellStyle name="Comma 16 4 4" xfId="34419" xr:uid="{00000000-0005-0000-0000-000066860000}"/>
    <cellStyle name="Comma 16 4 5" xfId="34420" xr:uid="{00000000-0005-0000-0000-000067860000}"/>
    <cellStyle name="Comma 16 4 6" xfId="34421" xr:uid="{00000000-0005-0000-0000-000068860000}"/>
    <cellStyle name="Comma 16 40" xfId="34422" xr:uid="{00000000-0005-0000-0000-000069860000}"/>
    <cellStyle name="Comma 16 41" xfId="34423" xr:uid="{00000000-0005-0000-0000-00006A860000}"/>
    <cellStyle name="Comma 16 42" xfId="34424" xr:uid="{00000000-0005-0000-0000-00006B860000}"/>
    <cellStyle name="Comma 16 43" xfId="34425" xr:uid="{00000000-0005-0000-0000-00006C860000}"/>
    <cellStyle name="Comma 16 44" xfId="34426" xr:uid="{00000000-0005-0000-0000-00006D860000}"/>
    <cellStyle name="Comma 16 45" xfId="34427" xr:uid="{00000000-0005-0000-0000-00006E860000}"/>
    <cellStyle name="Comma 16 46" xfId="34428" xr:uid="{00000000-0005-0000-0000-00006F860000}"/>
    <cellStyle name="Comma 16 47" xfId="34429" xr:uid="{00000000-0005-0000-0000-000070860000}"/>
    <cellStyle name="Comma 16 48" xfId="34430" xr:uid="{00000000-0005-0000-0000-000071860000}"/>
    <cellStyle name="Comma 16 49" xfId="34431" xr:uid="{00000000-0005-0000-0000-000072860000}"/>
    <cellStyle name="Comma 16 5" xfId="34432" xr:uid="{00000000-0005-0000-0000-000073860000}"/>
    <cellStyle name="Comma 16 5 2" xfId="34433" xr:uid="{00000000-0005-0000-0000-000074860000}"/>
    <cellStyle name="Comma 16 5 3" xfId="34434" xr:uid="{00000000-0005-0000-0000-000075860000}"/>
    <cellStyle name="Comma 16 50" xfId="34435" xr:uid="{00000000-0005-0000-0000-000076860000}"/>
    <cellStyle name="Comma 16 51" xfId="34436" xr:uid="{00000000-0005-0000-0000-000077860000}"/>
    <cellStyle name="Comma 16 52" xfId="34437" xr:uid="{00000000-0005-0000-0000-000078860000}"/>
    <cellStyle name="Comma 16 53" xfId="34438" xr:uid="{00000000-0005-0000-0000-000079860000}"/>
    <cellStyle name="Comma 16 54" xfId="34439" xr:uid="{00000000-0005-0000-0000-00007A860000}"/>
    <cellStyle name="Comma 16 55" xfId="34440" xr:uid="{00000000-0005-0000-0000-00007B860000}"/>
    <cellStyle name="Comma 16 56" xfId="34441" xr:uid="{00000000-0005-0000-0000-00007C860000}"/>
    <cellStyle name="Comma 16 57" xfId="34442" xr:uid="{00000000-0005-0000-0000-00007D860000}"/>
    <cellStyle name="Comma 16 58" xfId="34443" xr:uid="{00000000-0005-0000-0000-00007E860000}"/>
    <cellStyle name="Comma 16 59" xfId="34444" xr:uid="{00000000-0005-0000-0000-00007F860000}"/>
    <cellStyle name="Comma 16 6" xfId="34445" xr:uid="{00000000-0005-0000-0000-000080860000}"/>
    <cellStyle name="Comma 16 6 2" xfId="34446" xr:uid="{00000000-0005-0000-0000-000081860000}"/>
    <cellStyle name="Comma 16 6 3" xfId="34447" xr:uid="{00000000-0005-0000-0000-000082860000}"/>
    <cellStyle name="Comma 16 60" xfId="34448" xr:uid="{00000000-0005-0000-0000-000083860000}"/>
    <cellStyle name="Comma 16 61" xfId="34449" xr:uid="{00000000-0005-0000-0000-000084860000}"/>
    <cellStyle name="Comma 16 62" xfId="34450" xr:uid="{00000000-0005-0000-0000-000085860000}"/>
    <cellStyle name="Comma 16 63" xfId="34451" xr:uid="{00000000-0005-0000-0000-000086860000}"/>
    <cellStyle name="Comma 16 64" xfId="34452" xr:uid="{00000000-0005-0000-0000-000087860000}"/>
    <cellStyle name="Comma 16 65" xfId="34453" xr:uid="{00000000-0005-0000-0000-000088860000}"/>
    <cellStyle name="Comma 16 66" xfId="34454" xr:uid="{00000000-0005-0000-0000-000089860000}"/>
    <cellStyle name="Comma 16 67" xfId="34455" xr:uid="{00000000-0005-0000-0000-00008A860000}"/>
    <cellStyle name="Comma 16 68" xfId="34456" xr:uid="{00000000-0005-0000-0000-00008B860000}"/>
    <cellStyle name="Comma 16 69" xfId="34457" xr:uid="{00000000-0005-0000-0000-00008C860000}"/>
    <cellStyle name="Comma 16 7" xfId="34458" xr:uid="{00000000-0005-0000-0000-00008D860000}"/>
    <cellStyle name="Comma 16 7 2" xfId="34459" xr:uid="{00000000-0005-0000-0000-00008E860000}"/>
    <cellStyle name="Comma 16 7 3" xfId="34460" xr:uid="{00000000-0005-0000-0000-00008F860000}"/>
    <cellStyle name="Comma 16 70" xfId="34461" xr:uid="{00000000-0005-0000-0000-000090860000}"/>
    <cellStyle name="Comma 16 71" xfId="34462" xr:uid="{00000000-0005-0000-0000-000091860000}"/>
    <cellStyle name="Comma 16 72" xfId="34463" xr:uid="{00000000-0005-0000-0000-000092860000}"/>
    <cellStyle name="Comma 16 73" xfId="34464" xr:uid="{00000000-0005-0000-0000-000093860000}"/>
    <cellStyle name="Comma 16 74" xfId="34465" xr:uid="{00000000-0005-0000-0000-000094860000}"/>
    <cellStyle name="Comma 16 75" xfId="34466" xr:uid="{00000000-0005-0000-0000-000095860000}"/>
    <cellStyle name="Comma 16 76" xfId="34467" xr:uid="{00000000-0005-0000-0000-000096860000}"/>
    <cellStyle name="Comma 16 77" xfId="34468" xr:uid="{00000000-0005-0000-0000-000097860000}"/>
    <cellStyle name="Comma 16 78" xfId="34469" xr:uid="{00000000-0005-0000-0000-000098860000}"/>
    <cellStyle name="Comma 16 79" xfId="34470" xr:uid="{00000000-0005-0000-0000-000099860000}"/>
    <cellStyle name="Comma 16 8" xfId="34471" xr:uid="{00000000-0005-0000-0000-00009A860000}"/>
    <cellStyle name="Comma 16 8 2" xfId="34472" xr:uid="{00000000-0005-0000-0000-00009B860000}"/>
    <cellStyle name="Comma 16 8 3" xfId="34473" xr:uid="{00000000-0005-0000-0000-00009C860000}"/>
    <cellStyle name="Comma 16 80" xfId="34474" xr:uid="{00000000-0005-0000-0000-00009D860000}"/>
    <cellStyle name="Comma 16 81" xfId="34475" xr:uid="{00000000-0005-0000-0000-00009E860000}"/>
    <cellStyle name="Comma 16 82" xfId="34476" xr:uid="{00000000-0005-0000-0000-00009F860000}"/>
    <cellStyle name="Comma 16 83" xfId="34477" xr:uid="{00000000-0005-0000-0000-0000A0860000}"/>
    <cellStyle name="Comma 16 84" xfId="34478" xr:uid="{00000000-0005-0000-0000-0000A1860000}"/>
    <cellStyle name="Comma 16 85" xfId="34479" xr:uid="{00000000-0005-0000-0000-0000A2860000}"/>
    <cellStyle name="Comma 16 86" xfId="34480" xr:uid="{00000000-0005-0000-0000-0000A3860000}"/>
    <cellStyle name="Comma 16 87" xfId="34481" xr:uid="{00000000-0005-0000-0000-0000A4860000}"/>
    <cellStyle name="Comma 16 88" xfId="34482" xr:uid="{00000000-0005-0000-0000-0000A5860000}"/>
    <cellStyle name="Comma 16 9" xfId="34483" xr:uid="{00000000-0005-0000-0000-0000A6860000}"/>
    <cellStyle name="Comma 16 9 2" xfId="34484" xr:uid="{00000000-0005-0000-0000-0000A7860000}"/>
    <cellStyle name="Comma 16 9 3" xfId="34485" xr:uid="{00000000-0005-0000-0000-0000A8860000}"/>
    <cellStyle name="Comma 17" xfId="10" xr:uid="{00000000-0005-0000-0000-0000A9860000}"/>
    <cellStyle name="Comma 18" xfId="34486" xr:uid="{00000000-0005-0000-0000-0000AA860000}"/>
    <cellStyle name="Comma 18 10" xfId="34487" xr:uid="{00000000-0005-0000-0000-0000AB860000}"/>
    <cellStyle name="Comma 18 10 2" xfId="34488" xr:uid="{00000000-0005-0000-0000-0000AC860000}"/>
    <cellStyle name="Comma 18 10 3" xfId="34489" xr:uid="{00000000-0005-0000-0000-0000AD860000}"/>
    <cellStyle name="Comma 18 11" xfId="34490" xr:uid="{00000000-0005-0000-0000-0000AE860000}"/>
    <cellStyle name="Comma 18 11 2" xfId="34491" xr:uid="{00000000-0005-0000-0000-0000AF860000}"/>
    <cellStyle name="Comma 18 12" xfId="34492" xr:uid="{00000000-0005-0000-0000-0000B0860000}"/>
    <cellStyle name="Comma 18 12 2" xfId="34493" xr:uid="{00000000-0005-0000-0000-0000B1860000}"/>
    <cellStyle name="Comma 18 13" xfId="34494" xr:uid="{00000000-0005-0000-0000-0000B2860000}"/>
    <cellStyle name="Comma 18 14" xfId="34495" xr:uid="{00000000-0005-0000-0000-0000B3860000}"/>
    <cellStyle name="Comma 18 15" xfId="34496" xr:uid="{00000000-0005-0000-0000-0000B4860000}"/>
    <cellStyle name="Comma 18 16" xfId="34497" xr:uid="{00000000-0005-0000-0000-0000B5860000}"/>
    <cellStyle name="Comma 18 17" xfId="34498" xr:uid="{00000000-0005-0000-0000-0000B6860000}"/>
    <cellStyle name="Comma 18 18" xfId="34499" xr:uid="{00000000-0005-0000-0000-0000B7860000}"/>
    <cellStyle name="Comma 18 19" xfId="34500" xr:uid="{00000000-0005-0000-0000-0000B8860000}"/>
    <cellStyle name="Comma 18 2" xfId="34501" xr:uid="{00000000-0005-0000-0000-0000B9860000}"/>
    <cellStyle name="Comma 18 2 10" xfId="34502" xr:uid="{00000000-0005-0000-0000-0000BA860000}"/>
    <cellStyle name="Comma 18 2 10 2" xfId="34503" xr:uid="{00000000-0005-0000-0000-0000BB860000}"/>
    <cellStyle name="Comma 18 2 11" xfId="34504" xr:uid="{00000000-0005-0000-0000-0000BC860000}"/>
    <cellStyle name="Comma 18 2 11 2" xfId="34505" xr:uid="{00000000-0005-0000-0000-0000BD860000}"/>
    <cellStyle name="Comma 18 2 12" xfId="34506" xr:uid="{00000000-0005-0000-0000-0000BE860000}"/>
    <cellStyle name="Comma 18 2 13" xfId="34507" xr:uid="{00000000-0005-0000-0000-0000BF860000}"/>
    <cellStyle name="Comma 18 2 14" xfId="34508" xr:uid="{00000000-0005-0000-0000-0000C0860000}"/>
    <cellStyle name="Comma 18 2 15" xfId="34509" xr:uid="{00000000-0005-0000-0000-0000C1860000}"/>
    <cellStyle name="Comma 18 2 16" xfId="34510" xr:uid="{00000000-0005-0000-0000-0000C2860000}"/>
    <cellStyle name="Comma 18 2 17" xfId="34511" xr:uid="{00000000-0005-0000-0000-0000C3860000}"/>
    <cellStyle name="Comma 18 2 18" xfId="34512" xr:uid="{00000000-0005-0000-0000-0000C4860000}"/>
    <cellStyle name="Comma 18 2 2" xfId="34513" xr:uid="{00000000-0005-0000-0000-0000C5860000}"/>
    <cellStyle name="Comma 18 2 2 10" xfId="34514" xr:uid="{00000000-0005-0000-0000-0000C6860000}"/>
    <cellStyle name="Comma 18 2 2 11" xfId="34515" xr:uid="{00000000-0005-0000-0000-0000C7860000}"/>
    <cellStyle name="Comma 18 2 2 12" xfId="34516" xr:uid="{00000000-0005-0000-0000-0000C8860000}"/>
    <cellStyle name="Comma 18 2 2 13" xfId="34517" xr:uid="{00000000-0005-0000-0000-0000C9860000}"/>
    <cellStyle name="Comma 18 2 2 14" xfId="34518" xr:uid="{00000000-0005-0000-0000-0000CA860000}"/>
    <cellStyle name="Comma 18 2 2 15" xfId="34519" xr:uid="{00000000-0005-0000-0000-0000CB860000}"/>
    <cellStyle name="Comma 18 2 2 2" xfId="34520" xr:uid="{00000000-0005-0000-0000-0000CC860000}"/>
    <cellStyle name="Comma 18 2 2 2 2" xfId="34521" xr:uid="{00000000-0005-0000-0000-0000CD860000}"/>
    <cellStyle name="Comma 18 2 2 3" xfId="34522" xr:uid="{00000000-0005-0000-0000-0000CE860000}"/>
    <cellStyle name="Comma 18 2 2 4" xfId="34523" xr:uid="{00000000-0005-0000-0000-0000CF860000}"/>
    <cellStyle name="Comma 18 2 2 5" xfId="34524" xr:uid="{00000000-0005-0000-0000-0000D0860000}"/>
    <cellStyle name="Comma 18 2 2 6" xfId="34525" xr:uid="{00000000-0005-0000-0000-0000D1860000}"/>
    <cellStyle name="Comma 18 2 2 7" xfId="34526" xr:uid="{00000000-0005-0000-0000-0000D2860000}"/>
    <cellStyle name="Comma 18 2 2 8" xfId="34527" xr:uid="{00000000-0005-0000-0000-0000D3860000}"/>
    <cellStyle name="Comma 18 2 2 9" xfId="34528" xr:uid="{00000000-0005-0000-0000-0000D4860000}"/>
    <cellStyle name="Comma 18 2 3" xfId="34529" xr:uid="{00000000-0005-0000-0000-0000D5860000}"/>
    <cellStyle name="Comma 18 2 3 2" xfId="34530" xr:uid="{00000000-0005-0000-0000-0000D6860000}"/>
    <cellStyle name="Comma 18 2 3 3" xfId="34531" xr:uid="{00000000-0005-0000-0000-0000D7860000}"/>
    <cellStyle name="Comma 18 2 4" xfId="34532" xr:uid="{00000000-0005-0000-0000-0000D8860000}"/>
    <cellStyle name="Comma 18 2 4 2" xfId="34533" xr:uid="{00000000-0005-0000-0000-0000D9860000}"/>
    <cellStyle name="Comma 18 2 4 3" xfId="34534" xr:uid="{00000000-0005-0000-0000-0000DA860000}"/>
    <cellStyle name="Comma 18 2 5" xfId="34535" xr:uid="{00000000-0005-0000-0000-0000DB860000}"/>
    <cellStyle name="Comma 18 2 5 2" xfId="34536" xr:uid="{00000000-0005-0000-0000-0000DC860000}"/>
    <cellStyle name="Comma 18 2 5 3" xfId="34537" xr:uid="{00000000-0005-0000-0000-0000DD860000}"/>
    <cellStyle name="Comma 18 2 6" xfId="34538" xr:uid="{00000000-0005-0000-0000-0000DE860000}"/>
    <cellStyle name="Comma 18 2 6 2" xfId="34539" xr:uid="{00000000-0005-0000-0000-0000DF860000}"/>
    <cellStyle name="Comma 18 2 6 3" xfId="34540" xr:uid="{00000000-0005-0000-0000-0000E0860000}"/>
    <cellStyle name="Comma 18 2 7" xfId="34541" xr:uid="{00000000-0005-0000-0000-0000E1860000}"/>
    <cellStyle name="Comma 18 2 7 2" xfId="34542" xr:uid="{00000000-0005-0000-0000-0000E2860000}"/>
    <cellStyle name="Comma 18 2 7 3" xfId="34543" xr:uid="{00000000-0005-0000-0000-0000E3860000}"/>
    <cellStyle name="Comma 18 2 8" xfId="34544" xr:uid="{00000000-0005-0000-0000-0000E4860000}"/>
    <cellStyle name="Comma 18 2 8 2" xfId="34545" xr:uid="{00000000-0005-0000-0000-0000E5860000}"/>
    <cellStyle name="Comma 18 2 8 3" xfId="34546" xr:uid="{00000000-0005-0000-0000-0000E6860000}"/>
    <cellStyle name="Comma 18 2 9" xfId="34547" xr:uid="{00000000-0005-0000-0000-0000E7860000}"/>
    <cellStyle name="Comma 18 2 9 2" xfId="34548" xr:uid="{00000000-0005-0000-0000-0000E8860000}"/>
    <cellStyle name="Comma 18 2 9 3" xfId="34549" xr:uid="{00000000-0005-0000-0000-0000E9860000}"/>
    <cellStyle name="Comma 18 20" xfId="34550" xr:uid="{00000000-0005-0000-0000-0000EA860000}"/>
    <cellStyle name="Comma 18 21" xfId="34551" xr:uid="{00000000-0005-0000-0000-0000EB860000}"/>
    <cellStyle name="Comma 18 22" xfId="34552" xr:uid="{00000000-0005-0000-0000-0000EC860000}"/>
    <cellStyle name="Comma 18 23" xfId="34553" xr:uid="{00000000-0005-0000-0000-0000ED860000}"/>
    <cellStyle name="Comma 18 24" xfId="34554" xr:uid="{00000000-0005-0000-0000-0000EE860000}"/>
    <cellStyle name="Comma 18 25" xfId="34555" xr:uid="{00000000-0005-0000-0000-0000EF860000}"/>
    <cellStyle name="Comma 18 26" xfId="34556" xr:uid="{00000000-0005-0000-0000-0000F0860000}"/>
    <cellStyle name="Comma 18 27" xfId="34557" xr:uid="{00000000-0005-0000-0000-0000F1860000}"/>
    <cellStyle name="Comma 18 28" xfId="34558" xr:uid="{00000000-0005-0000-0000-0000F2860000}"/>
    <cellStyle name="Comma 18 29" xfId="34559" xr:uid="{00000000-0005-0000-0000-0000F3860000}"/>
    <cellStyle name="Comma 18 3" xfId="34560" xr:uid="{00000000-0005-0000-0000-0000F4860000}"/>
    <cellStyle name="Comma 18 3 10" xfId="34561" xr:uid="{00000000-0005-0000-0000-0000F5860000}"/>
    <cellStyle name="Comma 18 3 11" xfId="34562" xr:uid="{00000000-0005-0000-0000-0000F6860000}"/>
    <cellStyle name="Comma 18 3 12" xfId="34563" xr:uid="{00000000-0005-0000-0000-0000F7860000}"/>
    <cellStyle name="Comma 18 3 13" xfId="34564" xr:uid="{00000000-0005-0000-0000-0000F8860000}"/>
    <cellStyle name="Comma 18 3 14" xfId="34565" xr:uid="{00000000-0005-0000-0000-0000F9860000}"/>
    <cellStyle name="Comma 18 3 15" xfId="34566" xr:uid="{00000000-0005-0000-0000-0000FA860000}"/>
    <cellStyle name="Comma 18 3 2" xfId="34567" xr:uid="{00000000-0005-0000-0000-0000FB860000}"/>
    <cellStyle name="Comma 18 3 2 2" xfId="34568" xr:uid="{00000000-0005-0000-0000-0000FC860000}"/>
    <cellStyle name="Comma 18 3 3" xfId="34569" xr:uid="{00000000-0005-0000-0000-0000FD860000}"/>
    <cellStyle name="Comma 18 3 4" xfId="34570" xr:uid="{00000000-0005-0000-0000-0000FE860000}"/>
    <cellStyle name="Comma 18 3 5" xfId="34571" xr:uid="{00000000-0005-0000-0000-0000FF860000}"/>
    <cellStyle name="Comma 18 3 6" xfId="34572" xr:uid="{00000000-0005-0000-0000-000000870000}"/>
    <cellStyle name="Comma 18 3 7" xfId="34573" xr:uid="{00000000-0005-0000-0000-000001870000}"/>
    <cellStyle name="Comma 18 3 8" xfId="34574" xr:uid="{00000000-0005-0000-0000-000002870000}"/>
    <cellStyle name="Comma 18 3 9" xfId="34575" xr:uid="{00000000-0005-0000-0000-000003870000}"/>
    <cellStyle name="Comma 18 30" xfId="34576" xr:uid="{00000000-0005-0000-0000-000004870000}"/>
    <cellStyle name="Comma 18 31" xfId="34577" xr:uid="{00000000-0005-0000-0000-000005870000}"/>
    <cellStyle name="Comma 18 32" xfId="34578" xr:uid="{00000000-0005-0000-0000-000006870000}"/>
    <cellStyle name="Comma 18 33" xfId="34579" xr:uid="{00000000-0005-0000-0000-000007870000}"/>
    <cellStyle name="Comma 18 34" xfId="34580" xr:uid="{00000000-0005-0000-0000-000008870000}"/>
    <cellStyle name="Comma 18 35" xfId="34581" xr:uid="{00000000-0005-0000-0000-000009870000}"/>
    <cellStyle name="Comma 18 36" xfId="34582" xr:uid="{00000000-0005-0000-0000-00000A870000}"/>
    <cellStyle name="Comma 18 37" xfId="34583" xr:uid="{00000000-0005-0000-0000-00000B870000}"/>
    <cellStyle name="Comma 18 38" xfId="34584" xr:uid="{00000000-0005-0000-0000-00000C870000}"/>
    <cellStyle name="Comma 18 39" xfId="34585" xr:uid="{00000000-0005-0000-0000-00000D870000}"/>
    <cellStyle name="Comma 18 4" xfId="34586" xr:uid="{00000000-0005-0000-0000-00000E870000}"/>
    <cellStyle name="Comma 18 4 10" xfId="34587" xr:uid="{00000000-0005-0000-0000-00000F870000}"/>
    <cellStyle name="Comma 18 4 11" xfId="34588" xr:uid="{00000000-0005-0000-0000-000010870000}"/>
    <cellStyle name="Comma 18 4 12" xfId="34589" xr:uid="{00000000-0005-0000-0000-000011870000}"/>
    <cellStyle name="Comma 18 4 13" xfId="34590" xr:uid="{00000000-0005-0000-0000-000012870000}"/>
    <cellStyle name="Comma 18 4 14" xfId="34591" xr:uid="{00000000-0005-0000-0000-000013870000}"/>
    <cellStyle name="Comma 18 4 15" xfId="34592" xr:uid="{00000000-0005-0000-0000-000014870000}"/>
    <cellStyle name="Comma 18 4 2" xfId="34593" xr:uid="{00000000-0005-0000-0000-000015870000}"/>
    <cellStyle name="Comma 18 4 2 2" xfId="34594" xr:uid="{00000000-0005-0000-0000-000016870000}"/>
    <cellStyle name="Comma 18 4 3" xfId="34595" xr:uid="{00000000-0005-0000-0000-000017870000}"/>
    <cellStyle name="Comma 18 4 4" xfId="34596" xr:uid="{00000000-0005-0000-0000-000018870000}"/>
    <cellStyle name="Comma 18 4 5" xfId="34597" xr:uid="{00000000-0005-0000-0000-000019870000}"/>
    <cellStyle name="Comma 18 4 6" xfId="34598" xr:uid="{00000000-0005-0000-0000-00001A870000}"/>
    <cellStyle name="Comma 18 4 7" xfId="34599" xr:uid="{00000000-0005-0000-0000-00001B870000}"/>
    <cellStyle name="Comma 18 4 8" xfId="34600" xr:uid="{00000000-0005-0000-0000-00001C870000}"/>
    <cellStyle name="Comma 18 4 9" xfId="34601" xr:uid="{00000000-0005-0000-0000-00001D870000}"/>
    <cellStyle name="Comma 18 40" xfId="34602" xr:uid="{00000000-0005-0000-0000-00001E870000}"/>
    <cellStyle name="Comma 18 41" xfId="34603" xr:uid="{00000000-0005-0000-0000-00001F870000}"/>
    <cellStyle name="Comma 18 42" xfId="34604" xr:uid="{00000000-0005-0000-0000-000020870000}"/>
    <cellStyle name="Comma 18 43" xfId="34605" xr:uid="{00000000-0005-0000-0000-000021870000}"/>
    <cellStyle name="Comma 18 44" xfId="34606" xr:uid="{00000000-0005-0000-0000-000022870000}"/>
    <cellStyle name="Comma 18 45" xfId="34607" xr:uid="{00000000-0005-0000-0000-000023870000}"/>
    <cellStyle name="Comma 18 46" xfId="34608" xr:uid="{00000000-0005-0000-0000-000024870000}"/>
    <cellStyle name="Comma 18 47" xfId="34609" xr:uid="{00000000-0005-0000-0000-000025870000}"/>
    <cellStyle name="Comma 18 48" xfId="34610" xr:uid="{00000000-0005-0000-0000-000026870000}"/>
    <cellStyle name="Comma 18 49" xfId="34611" xr:uid="{00000000-0005-0000-0000-000027870000}"/>
    <cellStyle name="Comma 18 5" xfId="34612" xr:uid="{00000000-0005-0000-0000-000028870000}"/>
    <cellStyle name="Comma 18 5 2" xfId="34613" xr:uid="{00000000-0005-0000-0000-000029870000}"/>
    <cellStyle name="Comma 18 5 3" xfId="34614" xr:uid="{00000000-0005-0000-0000-00002A870000}"/>
    <cellStyle name="Comma 18 50" xfId="34615" xr:uid="{00000000-0005-0000-0000-00002B870000}"/>
    <cellStyle name="Comma 18 51" xfId="34616" xr:uid="{00000000-0005-0000-0000-00002C870000}"/>
    <cellStyle name="Comma 18 52" xfId="34617" xr:uid="{00000000-0005-0000-0000-00002D870000}"/>
    <cellStyle name="Comma 18 53" xfId="34618" xr:uid="{00000000-0005-0000-0000-00002E870000}"/>
    <cellStyle name="Comma 18 54" xfId="34619" xr:uid="{00000000-0005-0000-0000-00002F870000}"/>
    <cellStyle name="Comma 18 55" xfId="34620" xr:uid="{00000000-0005-0000-0000-000030870000}"/>
    <cellStyle name="Comma 18 56" xfId="34621" xr:uid="{00000000-0005-0000-0000-000031870000}"/>
    <cellStyle name="Comma 18 57" xfId="34622" xr:uid="{00000000-0005-0000-0000-000032870000}"/>
    <cellStyle name="Comma 18 58" xfId="34623" xr:uid="{00000000-0005-0000-0000-000033870000}"/>
    <cellStyle name="Comma 18 59" xfId="34624" xr:uid="{00000000-0005-0000-0000-000034870000}"/>
    <cellStyle name="Comma 18 6" xfId="34625" xr:uid="{00000000-0005-0000-0000-000035870000}"/>
    <cellStyle name="Comma 18 6 2" xfId="34626" xr:uid="{00000000-0005-0000-0000-000036870000}"/>
    <cellStyle name="Comma 18 6 3" xfId="34627" xr:uid="{00000000-0005-0000-0000-000037870000}"/>
    <cellStyle name="Comma 18 60" xfId="34628" xr:uid="{00000000-0005-0000-0000-000038870000}"/>
    <cellStyle name="Comma 18 61" xfId="34629" xr:uid="{00000000-0005-0000-0000-000039870000}"/>
    <cellStyle name="Comma 18 62" xfId="34630" xr:uid="{00000000-0005-0000-0000-00003A870000}"/>
    <cellStyle name="Comma 18 63" xfId="34631" xr:uid="{00000000-0005-0000-0000-00003B870000}"/>
    <cellStyle name="Comma 18 64" xfId="34632" xr:uid="{00000000-0005-0000-0000-00003C870000}"/>
    <cellStyle name="Comma 18 65" xfId="34633" xr:uid="{00000000-0005-0000-0000-00003D870000}"/>
    <cellStyle name="Comma 18 66" xfId="34634" xr:uid="{00000000-0005-0000-0000-00003E870000}"/>
    <cellStyle name="Comma 18 67" xfId="34635" xr:uid="{00000000-0005-0000-0000-00003F870000}"/>
    <cellStyle name="Comma 18 68" xfId="34636" xr:uid="{00000000-0005-0000-0000-000040870000}"/>
    <cellStyle name="Comma 18 69" xfId="34637" xr:uid="{00000000-0005-0000-0000-000041870000}"/>
    <cellStyle name="Comma 18 7" xfId="34638" xr:uid="{00000000-0005-0000-0000-000042870000}"/>
    <cellStyle name="Comma 18 7 2" xfId="34639" xr:uid="{00000000-0005-0000-0000-000043870000}"/>
    <cellStyle name="Comma 18 7 3" xfId="34640" xr:uid="{00000000-0005-0000-0000-000044870000}"/>
    <cellStyle name="Comma 18 70" xfId="34641" xr:uid="{00000000-0005-0000-0000-000045870000}"/>
    <cellStyle name="Comma 18 71" xfId="34642" xr:uid="{00000000-0005-0000-0000-000046870000}"/>
    <cellStyle name="Comma 18 72" xfId="34643" xr:uid="{00000000-0005-0000-0000-000047870000}"/>
    <cellStyle name="Comma 18 73" xfId="34644" xr:uid="{00000000-0005-0000-0000-000048870000}"/>
    <cellStyle name="Comma 18 74" xfId="34645" xr:uid="{00000000-0005-0000-0000-000049870000}"/>
    <cellStyle name="Comma 18 75" xfId="34646" xr:uid="{00000000-0005-0000-0000-00004A870000}"/>
    <cellStyle name="Comma 18 76" xfId="34647" xr:uid="{00000000-0005-0000-0000-00004B870000}"/>
    <cellStyle name="Comma 18 77" xfId="34648" xr:uid="{00000000-0005-0000-0000-00004C870000}"/>
    <cellStyle name="Comma 18 78" xfId="34649" xr:uid="{00000000-0005-0000-0000-00004D870000}"/>
    <cellStyle name="Comma 18 79" xfId="34650" xr:uid="{00000000-0005-0000-0000-00004E870000}"/>
    <cellStyle name="Comma 18 8" xfId="34651" xr:uid="{00000000-0005-0000-0000-00004F870000}"/>
    <cellStyle name="Comma 18 8 2" xfId="34652" xr:uid="{00000000-0005-0000-0000-000050870000}"/>
    <cellStyle name="Comma 18 8 3" xfId="34653" xr:uid="{00000000-0005-0000-0000-000051870000}"/>
    <cellStyle name="Comma 18 80" xfId="34654" xr:uid="{00000000-0005-0000-0000-000052870000}"/>
    <cellStyle name="Comma 18 81" xfId="34655" xr:uid="{00000000-0005-0000-0000-000053870000}"/>
    <cellStyle name="Comma 18 82" xfId="34656" xr:uid="{00000000-0005-0000-0000-000054870000}"/>
    <cellStyle name="Comma 18 83" xfId="34657" xr:uid="{00000000-0005-0000-0000-000055870000}"/>
    <cellStyle name="Comma 18 84" xfId="34658" xr:uid="{00000000-0005-0000-0000-000056870000}"/>
    <cellStyle name="Comma 18 85" xfId="34659" xr:uid="{00000000-0005-0000-0000-000057870000}"/>
    <cellStyle name="Comma 18 86" xfId="34660" xr:uid="{00000000-0005-0000-0000-000058870000}"/>
    <cellStyle name="Comma 18 87" xfId="34661" xr:uid="{00000000-0005-0000-0000-000059870000}"/>
    <cellStyle name="Comma 18 88" xfId="34662" xr:uid="{00000000-0005-0000-0000-00005A870000}"/>
    <cellStyle name="Comma 18 9" xfId="34663" xr:uid="{00000000-0005-0000-0000-00005B870000}"/>
    <cellStyle name="Comma 18 9 2" xfId="34664" xr:uid="{00000000-0005-0000-0000-00005C870000}"/>
    <cellStyle name="Comma 18 9 3" xfId="34665" xr:uid="{00000000-0005-0000-0000-00005D870000}"/>
    <cellStyle name="Comma 19" xfId="34666" xr:uid="{00000000-0005-0000-0000-00005E870000}"/>
    <cellStyle name="Comma 19 2" xfId="34667" xr:uid="{00000000-0005-0000-0000-00005F870000}"/>
    <cellStyle name="Comma 19 2 10" xfId="34668" xr:uid="{00000000-0005-0000-0000-000060870000}"/>
    <cellStyle name="Comma 19 2 11" xfId="34669" xr:uid="{00000000-0005-0000-0000-000061870000}"/>
    <cellStyle name="Comma 19 2 12" xfId="34670" xr:uid="{00000000-0005-0000-0000-000062870000}"/>
    <cellStyle name="Comma 19 2 13" xfId="34671" xr:uid="{00000000-0005-0000-0000-000063870000}"/>
    <cellStyle name="Comma 19 2 14" xfId="34672" xr:uid="{00000000-0005-0000-0000-000064870000}"/>
    <cellStyle name="Comma 19 2 15" xfId="34673" xr:uid="{00000000-0005-0000-0000-000065870000}"/>
    <cellStyle name="Comma 19 2 2" xfId="34674" xr:uid="{00000000-0005-0000-0000-000066870000}"/>
    <cellStyle name="Comma 19 2 3" xfId="34675" xr:uid="{00000000-0005-0000-0000-000067870000}"/>
    <cellStyle name="Comma 19 2 4" xfId="34676" xr:uid="{00000000-0005-0000-0000-000068870000}"/>
    <cellStyle name="Comma 19 2 5" xfId="34677" xr:uid="{00000000-0005-0000-0000-000069870000}"/>
    <cellStyle name="Comma 19 2 6" xfId="34678" xr:uid="{00000000-0005-0000-0000-00006A870000}"/>
    <cellStyle name="Comma 19 2 7" xfId="34679" xr:uid="{00000000-0005-0000-0000-00006B870000}"/>
    <cellStyle name="Comma 19 2 8" xfId="34680" xr:uid="{00000000-0005-0000-0000-00006C870000}"/>
    <cellStyle name="Comma 19 2 9" xfId="34681" xr:uid="{00000000-0005-0000-0000-00006D870000}"/>
    <cellStyle name="Comma 19 3" xfId="34682" xr:uid="{00000000-0005-0000-0000-00006E870000}"/>
    <cellStyle name="Comma 2" xfId="12" xr:uid="{00000000-0005-0000-0000-00006F870000}"/>
    <cellStyle name="Comma 2 10" xfId="34683" xr:uid="{00000000-0005-0000-0000-000070870000}"/>
    <cellStyle name="Comma 2 10 10" xfId="34684" xr:uid="{00000000-0005-0000-0000-000071870000}"/>
    <cellStyle name="Comma 2 10 11" xfId="34685" xr:uid="{00000000-0005-0000-0000-000072870000}"/>
    <cellStyle name="Comma 2 10 12" xfId="34686" xr:uid="{00000000-0005-0000-0000-000073870000}"/>
    <cellStyle name="Comma 2 10 13" xfId="34687" xr:uid="{00000000-0005-0000-0000-000074870000}"/>
    <cellStyle name="Comma 2 10 2" xfId="34688" xr:uid="{00000000-0005-0000-0000-000075870000}"/>
    <cellStyle name="Comma 2 10 3" xfId="34689" xr:uid="{00000000-0005-0000-0000-000076870000}"/>
    <cellStyle name="Comma 2 10 4" xfId="34690" xr:uid="{00000000-0005-0000-0000-000077870000}"/>
    <cellStyle name="Comma 2 10 5" xfId="34691" xr:uid="{00000000-0005-0000-0000-000078870000}"/>
    <cellStyle name="Comma 2 10 6" xfId="34692" xr:uid="{00000000-0005-0000-0000-000079870000}"/>
    <cellStyle name="Comma 2 10 7" xfId="34693" xr:uid="{00000000-0005-0000-0000-00007A870000}"/>
    <cellStyle name="Comma 2 10 8" xfId="34694" xr:uid="{00000000-0005-0000-0000-00007B870000}"/>
    <cellStyle name="Comma 2 10 9" xfId="34695" xr:uid="{00000000-0005-0000-0000-00007C870000}"/>
    <cellStyle name="Comma 2 100" xfId="34696" xr:uid="{00000000-0005-0000-0000-00007D870000}"/>
    <cellStyle name="Comma 2 101" xfId="34697" xr:uid="{00000000-0005-0000-0000-00007E870000}"/>
    <cellStyle name="Comma 2 102" xfId="34698" xr:uid="{00000000-0005-0000-0000-00007F870000}"/>
    <cellStyle name="Comma 2 103" xfId="34699" xr:uid="{00000000-0005-0000-0000-000080870000}"/>
    <cellStyle name="Comma 2 104" xfId="34700" xr:uid="{00000000-0005-0000-0000-000081870000}"/>
    <cellStyle name="Comma 2 105" xfId="34701" xr:uid="{00000000-0005-0000-0000-000082870000}"/>
    <cellStyle name="Comma 2 106" xfId="34702" xr:uid="{00000000-0005-0000-0000-000083870000}"/>
    <cellStyle name="Comma 2 107" xfId="34703" xr:uid="{00000000-0005-0000-0000-000084870000}"/>
    <cellStyle name="Comma 2 108" xfId="34704" xr:uid="{00000000-0005-0000-0000-000085870000}"/>
    <cellStyle name="Comma 2 109" xfId="34705" xr:uid="{00000000-0005-0000-0000-000086870000}"/>
    <cellStyle name="Comma 2 11" xfId="34706" xr:uid="{00000000-0005-0000-0000-000087870000}"/>
    <cellStyle name="Comma 2 11 2" xfId="34707" xr:uid="{00000000-0005-0000-0000-000088870000}"/>
    <cellStyle name="Comma 2 12" xfId="34708" xr:uid="{00000000-0005-0000-0000-000089870000}"/>
    <cellStyle name="Comma 2 12 2" xfId="34709" xr:uid="{00000000-0005-0000-0000-00008A870000}"/>
    <cellStyle name="Comma 2 13" xfId="34710" xr:uid="{00000000-0005-0000-0000-00008B870000}"/>
    <cellStyle name="Comma 2 14" xfId="34711" xr:uid="{00000000-0005-0000-0000-00008C870000}"/>
    <cellStyle name="Comma 2 14 2" xfId="34712" xr:uid="{00000000-0005-0000-0000-00008D870000}"/>
    <cellStyle name="Comma 2 15" xfId="34713" xr:uid="{00000000-0005-0000-0000-00008E870000}"/>
    <cellStyle name="Comma 2 15 2" xfId="34714" xr:uid="{00000000-0005-0000-0000-00008F870000}"/>
    <cellStyle name="Comma 2 16" xfId="34715" xr:uid="{00000000-0005-0000-0000-000090870000}"/>
    <cellStyle name="Comma 2 16 2" xfId="34716" xr:uid="{00000000-0005-0000-0000-000091870000}"/>
    <cellStyle name="Comma 2 17" xfId="34717" xr:uid="{00000000-0005-0000-0000-000092870000}"/>
    <cellStyle name="Comma 2 17 2" xfId="34718" xr:uid="{00000000-0005-0000-0000-000093870000}"/>
    <cellStyle name="Comma 2 18" xfId="34719" xr:uid="{00000000-0005-0000-0000-000094870000}"/>
    <cellStyle name="Comma 2 18 2" xfId="34720" xr:uid="{00000000-0005-0000-0000-000095870000}"/>
    <cellStyle name="Comma 2 19" xfId="34721" xr:uid="{00000000-0005-0000-0000-000096870000}"/>
    <cellStyle name="Comma 2 19 2" xfId="34722" xr:uid="{00000000-0005-0000-0000-000097870000}"/>
    <cellStyle name="Comma 2 2" xfId="34723" xr:uid="{00000000-0005-0000-0000-000098870000}"/>
    <cellStyle name="Comma 2 2 10" xfId="34724" xr:uid="{00000000-0005-0000-0000-000099870000}"/>
    <cellStyle name="Comma 2 2 11" xfId="34725" xr:uid="{00000000-0005-0000-0000-00009A870000}"/>
    <cellStyle name="Comma 2 2 12" xfId="34726" xr:uid="{00000000-0005-0000-0000-00009B870000}"/>
    <cellStyle name="Comma 2 2 13" xfId="34727" xr:uid="{00000000-0005-0000-0000-00009C870000}"/>
    <cellStyle name="Comma 2 2 14" xfId="34728" xr:uid="{00000000-0005-0000-0000-00009D870000}"/>
    <cellStyle name="Comma 2 2 15" xfId="34729" xr:uid="{00000000-0005-0000-0000-00009E870000}"/>
    <cellStyle name="Comma 2 2 16" xfId="34730" xr:uid="{00000000-0005-0000-0000-00009F870000}"/>
    <cellStyle name="Comma 2 2 17" xfId="34731" xr:uid="{00000000-0005-0000-0000-0000A0870000}"/>
    <cellStyle name="Comma 2 2 18" xfId="34732" xr:uid="{00000000-0005-0000-0000-0000A1870000}"/>
    <cellStyle name="Comma 2 2 19" xfId="34733" xr:uid="{00000000-0005-0000-0000-0000A2870000}"/>
    <cellStyle name="Comma 2 2 19 2" xfId="34734" xr:uid="{00000000-0005-0000-0000-0000A3870000}"/>
    <cellStyle name="Comma 2 2 2" xfId="34735" xr:uid="{00000000-0005-0000-0000-0000A4870000}"/>
    <cellStyle name="Comma 2 2 2 2" xfId="34736" xr:uid="{00000000-0005-0000-0000-0000A5870000}"/>
    <cellStyle name="Comma 2 2 2 3" xfId="34737" xr:uid="{00000000-0005-0000-0000-0000A6870000}"/>
    <cellStyle name="Comma 2 2 2 4" xfId="34738" xr:uid="{00000000-0005-0000-0000-0000A7870000}"/>
    <cellStyle name="Comma 2 2 2 4 2" xfId="34739" xr:uid="{00000000-0005-0000-0000-0000A8870000}"/>
    <cellStyle name="Comma 2 2 2 5" xfId="34740" xr:uid="{00000000-0005-0000-0000-0000A9870000}"/>
    <cellStyle name="Comma 2 2 2 6" xfId="34741" xr:uid="{00000000-0005-0000-0000-0000AA870000}"/>
    <cellStyle name="Comma 2 2 2 7" xfId="34742" xr:uid="{00000000-0005-0000-0000-0000AB870000}"/>
    <cellStyle name="Comma 2 2 2_GE.IU" xfId="34743" xr:uid="{00000000-0005-0000-0000-0000AC870000}"/>
    <cellStyle name="Comma 2 2 20" xfId="34744" xr:uid="{00000000-0005-0000-0000-0000AD870000}"/>
    <cellStyle name="Comma 2 2 21" xfId="34745" xr:uid="{00000000-0005-0000-0000-0000AE870000}"/>
    <cellStyle name="Comma 2 2 22" xfId="34746" xr:uid="{00000000-0005-0000-0000-0000AF870000}"/>
    <cellStyle name="Comma 2 2 3" xfId="34747" xr:uid="{00000000-0005-0000-0000-0000B0870000}"/>
    <cellStyle name="Comma 2 2 3 2" xfId="34748" xr:uid="{00000000-0005-0000-0000-0000B1870000}"/>
    <cellStyle name="Comma 2 2 3 2 10" xfId="34749" xr:uid="{00000000-0005-0000-0000-0000B2870000}"/>
    <cellStyle name="Comma 2 2 3 2 11" xfId="34750" xr:uid="{00000000-0005-0000-0000-0000B3870000}"/>
    <cellStyle name="Comma 2 2 3 2 12" xfId="34751" xr:uid="{00000000-0005-0000-0000-0000B4870000}"/>
    <cellStyle name="Comma 2 2 3 2 13" xfId="34752" xr:uid="{00000000-0005-0000-0000-0000B5870000}"/>
    <cellStyle name="Comma 2 2 3 2 14" xfId="34753" xr:uid="{00000000-0005-0000-0000-0000B6870000}"/>
    <cellStyle name="Comma 2 2 3 2 15" xfId="34754" xr:uid="{00000000-0005-0000-0000-0000B7870000}"/>
    <cellStyle name="Comma 2 2 3 2 2" xfId="34755" xr:uid="{00000000-0005-0000-0000-0000B8870000}"/>
    <cellStyle name="Comma 2 2 3 2 3" xfId="34756" xr:uid="{00000000-0005-0000-0000-0000B9870000}"/>
    <cellStyle name="Comma 2 2 3 2 4" xfId="34757" xr:uid="{00000000-0005-0000-0000-0000BA870000}"/>
    <cellStyle name="Comma 2 2 3 2 5" xfId="34758" xr:uid="{00000000-0005-0000-0000-0000BB870000}"/>
    <cellStyle name="Comma 2 2 3 2 6" xfId="34759" xr:uid="{00000000-0005-0000-0000-0000BC870000}"/>
    <cellStyle name="Comma 2 2 3 2 7" xfId="34760" xr:uid="{00000000-0005-0000-0000-0000BD870000}"/>
    <cellStyle name="Comma 2 2 3 2 8" xfId="34761" xr:uid="{00000000-0005-0000-0000-0000BE870000}"/>
    <cellStyle name="Comma 2 2 3 2 9" xfId="34762" xr:uid="{00000000-0005-0000-0000-0000BF870000}"/>
    <cellStyle name="Comma 2 2 4" xfId="34763" xr:uid="{00000000-0005-0000-0000-0000C0870000}"/>
    <cellStyle name="Comma 2 2 5" xfId="34764" xr:uid="{00000000-0005-0000-0000-0000C1870000}"/>
    <cellStyle name="Comma 2 2 5 2" xfId="34765" xr:uid="{00000000-0005-0000-0000-0000C2870000}"/>
    <cellStyle name="Comma 2 2 6" xfId="34766" xr:uid="{00000000-0005-0000-0000-0000C3870000}"/>
    <cellStyle name="Comma 2 2 7" xfId="34767" xr:uid="{00000000-0005-0000-0000-0000C4870000}"/>
    <cellStyle name="Comma 2 2 8" xfId="34768" xr:uid="{00000000-0005-0000-0000-0000C5870000}"/>
    <cellStyle name="Comma 2 2 9" xfId="34769" xr:uid="{00000000-0005-0000-0000-0000C6870000}"/>
    <cellStyle name="Comma 2 2_EXPAT-NATIONAL CALCUL" xfId="34770" xr:uid="{00000000-0005-0000-0000-0000C7870000}"/>
    <cellStyle name="Comma 2 20" xfId="34771" xr:uid="{00000000-0005-0000-0000-0000C8870000}"/>
    <cellStyle name="Comma 2 20 2" xfId="34772" xr:uid="{00000000-0005-0000-0000-0000C9870000}"/>
    <cellStyle name="Comma 2 21" xfId="34773" xr:uid="{00000000-0005-0000-0000-0000CA870000}"/>
    <cellStyle name="Comma 2 21 2" xfId="34774" xr:uid="{00000000-0005-0000-0000-0000CB870000}"/>
    <cellStyle name="Comma 2 22" xfId="34775" xr:uid="{00000000-0005-0000-0000-0000CC870000}"/>
    <cellStyle name="Comma 2 23" xfId="34776" xr:uid="{00000000-0005-0000-0000-0000CD870000}"/>
    <cellStyle name="Comma 2 24" xfId="34777" xr:uid="{00000000-0005-0000-0000-0000CE870000}"/>
    <cellStyle name="Comma 2 25" xfId="34778" xr:uid="{00000000-0005-0000-0000-0000CF870000}"/>
    <cellStyle name="Comma 2 25 2" xfId="34779" xr:uid="{00000000-0005-0000-0000-0000D0870000}"/>
    <cellStyle name="Comma 2 26" xfId="34780" xr:uid="{00000000-0005-0000-0000-0000D1870000}"/>
    <cellStyle name="Comma 2 27" xfId="34781" xr:uid="{00000000-0005-0000-0000-0000D2870000}"/>
    <cellStyle name="Comma 2 27 2" xfId="34782" xr:uid="{00000000-0005-0000-0000-0000D3870000}"/>
    <cellStyle name="Comma 2 28" xfId="34783" xr:uid="{00000000-0005-0000-0000-0000D4870000}"/>
    <cellStyle name="Comma 2 29" xfId="34784" xr:uid="{00000000-0005-0000-0000-0000D5870000}"/>
    <cellStyle name="Comma 2 3" xfId="34785" xr:uid="{00000000-0005-0000-0000-0000D6870000}"/>
    <cellStyle name="Comma 2 3 2" xfId="34786" xr:uid="{00000000-0005-0000-0000-0000D7870000}"/>
    <cellStyle name="Comma 2 3 2 2" xfId="34787" xr:uid="{00000000-0005-0000-0000-0000D8870000}"/>
    <cellStyle name="Comma 2 3 3" xfId="34788" xr:uid="{00000000-0005-0000-0000-0000D9870000}"/>
    <cellStyle name="Comma 2 30" xfId="34789" xr:uid="{00000000-0005-0000-0000-0000DA870000}"/>
    <cellStyle name="Comma 2 31" xfId="34790" xr:uid="{00000000-0005-0000-0000-0000DB870000}"/>
    <cellStyle name="Comma 2 32" xfId="34791" xr:uid="{00000000-0005-0000-0000-0000DC870000}"/>
    <cellStyle name="Comma 2 33" xfId="34792" xr:uid="{00000000-0005-0000-0000-0000DD870000}"/>
    <cellStyle name="Comma 2 34" xfId="34793" xr:uid="{00000000-0005-0000-0000-0000DE870000}"/>
    <cellStyle name="Comma 2 35" xfId="34794" xr:uid="{00000000-0005-0000-0000-0000DF870000}"/>
    <cellStyle name="Comma 2 36" xfId="34795" xr:uid="{00000000-0005-0000-0000-0000E0870000}"/>
    <cellStyle name="Comma 2 37" xfId="34796" xr:uid="{00000000-0005-0000-0000-0000E1870000}"/>
    <cellStyle name="Comma 2 38" xfId="34797" xr:uid="{00000000-0005-0000-0000-0000E2870000}"/>
    <cellStyle name="Comma 2 39" xfId="34798" xr:uid="{00000000-0005-0000-0000-0000E3870000}"/>
    <cellStyle name="Comma 2 4" xfId="34799" xr:uid="{00000000-0005-0000-0000-0000E4870000}"/>
    <cellStyle name="Comma 2 4 2" xfId="34800" xr:uid="{00000000-0005-0000-0000-0000E5870000}"/>
    <cellStyle name="Comma 2 4 3" xfId="34801" xr:uid="{00000000-0005-0000-0000-0000E6870000}"/>
    <cellStyle name="Comma 2 40" xfId="34802" xr:uid="{00000000-0005-0000-0000-0000E7870000}"/>
    <cellStyle name="Comma 2 41" xfId="34803" xr:uid="{00000000-0005-0000-0000-0000E8870000}"/>
    <cellStyle name="Comma 2 42" xfId="34804" xr:uid="{00000000-0005-0000-0000-0000E9870000}"/>
    <cellStyle name="Comma 2 43" xfId="34805" xr:uid="{00000000-0005-0000-0000-0000EA870000}"/>
    <cellStyle name="Comma 2 44" xfId="34806" xr:uid="{00000000-0005-0000-0000-0000EB870000}"/>
    <cellStyle name="Comma 2 45" xfId="34807" xr:uid="{00000000-0005-0000-0000-0000EC870000}"/>
    <cellStyle name="Comma 2 46" xfId="34808" xr:uid="{00000000-0005-0000-0000-0000ED870000}"/>
    <cellStyle name="Comma 2 47" xfId="34809" xr:uid="{00000000-0005-0000-0000-0000EE870000}"/>
    <cellStyle name="Comma 2 48" xfId="34810" xr:uid="{00000000-0005-0000-0000-0000EF870000}"/>
    <cellStyle name="Comma 2 49" xfId="34811" xr:uid="{00000000-0005-0000-0000-0000F0870000}"/>
    <cellStyle name="Comma 2 5" xfId="34812" xr:uid="{00000000-0005-0000-0000-0000F1870000}"/>
    <cellStyle name="Comma 2 5 10" xfId="34813" xr:uid="{00000000-0005-0000-0000-0000F2870000}"/>
    <cellStyle name="Comma 2 5 11" xfId="34814" xr:uid="{00000000-0005-0000-0000-0000F3870000}"/>
    <cellStyle name="Comma 2 5 12" xfId="34815" xr:uid="{00000000-0005-0000-0000-0000F4870000}"/>
    <cellStyle name="Comma 2 5 13" xfId="34816" xr:uid="{00000000-0005-0000-0000-0000F5870000}"/>
    <cellStyle name="Comma 2 5 14" xfId="34817" xr:uid="{00000000-0005-0000-0000-0000F6870000}"/>
    <cellStyle name="Comma 2 5 15" xfId="34818" xr:uid="{00000000-0005-0000-0000-0000F7870000}"/>
    <cellStyle name="Comma 2 5 16" xfId="34819" xr:uid="{00000000-0005-0000-0000-0000F8870000}"/>
    <cellStyle name="Comma 2 5 17" xfId="34820" xr:uid="{00000000-0005-0000-0000-0000F9870000}"/>
    <cellStyle name="Comma 2 5 18" xfId="34821" xr:uid="{00000000-0005-0000-0000-0000FA870000}"/>
    <cellStyle name="Comma 2 5 19" xfId="34822" xr:uid="{00000000-0005-0000-0000-0000FB870000}"/>
    <cellStyle name="Comma 2 5 2" xfId="34823" xr:uid="{00000000-0005-0000-0000-0000FC870000}"/>
    <cellStyle name="Comma 2 5 20" xfId="34824" xr:uid="{00000000-0005-0000-0000-0000FD870000}"/>
    <cellStyle name="Comma 2 5 21" xfId="34825" xr:uid="{00000000-0005-0000-0000-0000FE870000}"/>
    <cellStyle name="Comma 2 5 22" xfId="34826" xr:uid="{00000000-0005-0000-0000-0000FF870000}"/>
    <cellStyle name="Comma 2 5 23" xfId="34827" xr:uid="{00000000-0005-0000-0000-000000880000}"/>
    <cellStyle name="Comma 2 5 24" xfId="34828" xr:uid="{00000000-0005-0000-0000-000001880000}"/>
    <cellStyle name="Comma 2 5 25" xfId="34829" xr:uid="{00000000-0005-0000-0000-000002880000}"/>
    <cellStyle name="Comma 2 5 26" xfId="34830" xr:uid="{00000000-0005-0000-0000-000003880000}"/>
    <cellStyle name="Comma 2 5 27" xfId="34831" xr:uid="{00000000-0005-0000-0000-000004880000}"/>
    <cellStyle name="Comma 2 5 28" xfId="34832" xr:uid="{00000000-0005-0000-0000-000005880000}"/>
    <cellStyle name="Comma 2 5 29" xfId="34833" xr:uid="{00000000-0005-0000-0000-000006880000}"/>
    <cellStyle name="Comma 2 5 3" xfId="34834" xr:uid="{00000000-0005-0000-0000-000007880000}"/>
    <cellStyle name="Comma 2 5 3 2" xfId="34835" xr:uid="{00000000-0005-0000-0000-000008880000}"/>
    <cellStyle name="Comma 2 5 3 3" xfId="34836" xr:uid="{00000000-0005-0000-0000-000009880000}"/>
    <cellStyle name="Comma 2 5 30" xfId="34837" xr:uid="{00000000-0005-0000-0000-00000A880000}"/>
    <cellStyle name="Comma 2 5 31" xfId="34838" xr:uid="{00000000-0005-0000-0000-00000B880000}"/>
    <cellStyle name="Comma 2 5 32" xfId="34839" xr:uid="{00000000-0005-0000-0000-00000C880000}"/>
    <cellStyle name="Comma 2 5 33" xfId="34840" xr:uid="{00000000-0005-0000-0000-00000D880000}"/>
    <cellStyle name="Comma 2 5 34" xfId="34841" xr:uid="{00000000-0005-0000-0000-00000E880000}"/>
    <cellStyle name="Comma 2 5 35" xfId="34842" xr:uid="{00000000-0005-0000-0000-00000F880000}"/>
    <cellStyle name="Comma 2 5 36" xfId="34843" xr:uid="{00000000-0005-0000-0000-000010880000}"/>
    <cellStyle name="Comma 2 5 37" xfId="34844" xr:uid="{00000000-0005-0000-0000-000011880000}"/>
    <cellStyle name="Comma 2 5 38" xfId="34845" xr:uid="{00000000-0005-0000-0000-000012880000}"/>
    <cellStyle name="Comma 2 5 39" xfId="34846" xr:uid="{00000000-0005-0000-0000-000013880000}"/>
    <cellStyle name="Comma 2 5 4" xfId="34847" xr:uid="{00000000-0005-0000-0000-000014880000}"/>
    <cellStyle name="Comma 2 5 40" xfId="34848" xr:uid="{00000000-0005-0000-0000-000015880000}"/>
    <cellStyle name="Comma 2 5 41" xfId="34849" xr:uid="{00000000-0005-0000-0000-000016880000}"/>
    <cellStyle name="Comma 2 5 42" xfId="34850" xr:uid="{00000000-0005-0000-0000-000017880000}"/>
    <cellStyle name="Comma 2 5 43" xfId="34851" xr:uid="{00000000-0005-0000-0000-000018880000}"/>
    <cellStyle name="Comma 2 5 44" xfId="34852" xr:uid="{00000000-0005-0000-0000-000019880000}"/>
    <cellStyle name="Comma 2 5 45" xfId="34853" xr:uid="{00000000-0005-0000-0000-00001A880000}"/>
    <cellStyle name="Comma 2 5 46" xfId="34854" xr:uid="{00000000-0005-0000-0000-00001B880000}"/>
    <cellStyle name="Comma 2 5 47" xfId="34855" xr:uid="{00000000-0005-0000-0000-00001C880000}"/>
    <cellStyle name="Comma 2 5 48" xfId="34856" xr:uid="{00000000-0005-0000-0000-00001D880000}"/>
    <cellStyle name="Comma 2 5 49" xfId="34857" xr:uid="{00000000-0005-0000-0000-00001E880000}"/>
    <cellStyle name="Comma 2 5 5" xfId="34858" xr:uid="{00000000-0005-0000-0000-00001F880000}"/>
    <cellStyle name="Comma 2 5 50" xfId="34859" xr:uid="{00000000-0005-0000-0000-000020880000}"/>
    <cellStyle name="Comma 2 5 51" xfId="34860" xr:uid="{00000000-0005-0000-0000-000021880000}"/>
    <cellStyle name="Comma 2 5 52" xfId="34861" xr:uid="{00000000-0005-0000-0000-000022880000}"/>
    <cellStyle name="Comma 2 5 53" xfId="34862" xr:uid="{00000000-0005-0000-0000-000023880000}"/>
    <cellStyle name="Comma 2 5 54" xfId="34863" xr:uid="{00000000-0005-0000-0000-000024880000}"/>
    <cellStyle name="Comma 2 5 55" xfId="34864" xr:uid="{00000000-0005-0000-0000-000025880000}"/>
    <cellStyle name="Comma 2 5 56" xfId="34865" xr:uid="{00000000-0005-0000-0000-000026880000}"/>
    <cellStyle name="Comma 2 5 57" xfId="34866" xr:uid="{00000000-0005-0000-0000-000027880000}"/>
    <cellStyle name="Comma 2 5 58" xfId="34867" xr:uid="{00000000-0005-0000-0000-000028880000}"/>
    <cellStyle name="Comma 2 5 59" xfId="34868" xr:uid="{00000000-0005-0000-0000-000029880000}"/>
    <cellStyle name="Comma 2 5 6" xfId="34869" xr:uid="{00000000-0005-0000-0000-00002A880000}"/>
    <cellStyle name="Comma 2 5 60" xfId="34870" xr:uid="{00000000-0005-0000-0000-00002B880000}"/>
    <cellStyle name="Comma 2 5 61" xfId="34871" xr:uid="{00000000-0005-0000-0000-00002C880000}"/>
    <cellStyle name="Comma 2 5 62" xfId="34872" xr:uid="{00000000-0005-0000-0000-00002D880000}"/>
    <cellStyle name="Comma 2 5 63" xfId="34873" xr:uid="{00000000-0005-0000-0000-00002E880000}"/>
    <cellStyle name="Comma 2 5 64" xfId="34874" xr:uid="{00000000-0005-0000-0000-00002F880000}"/>
    <cellStyle name="Comma 2 5 65" xfId="34875" xr:uid="{00000000-0005-0000-0000-000030880000}"/>
    <cellStyle name="Comma 2 5 66" xfId="34876" xr:uid="{00000000-0005-0000-0000-000031880000}"/>
    <cellStyle name="Comma 2 5 67" xfId="34877" xr:uid="{00000000-0005-0000-0000-000032880000}"/>
    <cellStyle name="Comma 2 5 68" xfId="34878" xr:uid="{00000000-0005-0000-0000-000033880000}"/>
    <cellStyle name="Comma 2 5 69" xfId="34879" xr:uid="{00000000-0005-0000-0000-000034880000}"/>
    <cellStyle name="Comma 2 5 7" xfId="34880" xr:uid="{00000000-0005-0000-0000-000035880000}"/>
    <cellStyle name="Comma 2 5 70" xfId="34881" xr:uid="{00000000-0005-0000-0000-000036880000}"/>
    <cellStyle name="Comma 2 5 71" xfId="34882" xr:uid="{00000000-0005-0000-0000-000037880000}"/>
    <cellStyle name="Comma 2 5 72" xfId="34883" xr:uid="{00000000-0005-0000-0000-000038880000}"/>
    <cellStyle name="Comma 2 5 73" xfId="34884" xr:uid="{00000000-0005-0000-0000-000039880000}"/>
    <cellStyle name="Comma 2 5 74" xfId="34885" xr:uid="{00000000-0005-0000-0000-00003A880000}"/>
    <cellStyle name="Comma 2 5 75" xfId="34886" xr:uid="{00000000-0005-0000-0000-00003B880000}"/>
    <cellStyle name="Comma 2 5 76" xfId="34887" xr:uid="{00000000-0005-0000-0000-00003C880000}"/>
    <cellStyle name="Comma 2 5 77" xfId="34888" xr:uid="{00000000-0005-0000-0000-00003D880000}"/>
    <cellStyle name="Comma 2 5 78" xfId="34889" xr:uid="{00000000-0005-0000-0000-00003E880000}"/>
    <cellStyle name="Comma 2 5 79" xfId="34890" xr:uid="{00000000-0005-0000-0000-00003F880000}"/>
    <cellStyle name="Comma 2 5 8" xfId="34891" xr:uid="{00000000-0005-0000-0000-000040880000}"/>
    <cellStyle name="Comma 2 5 80" xfId="34892" xr:uid="{00000000-0005-0000-0000-000041880000}"/>
    <cellStyle name="Comma 2 5 81" xfId="34893" xr:uid="{00000000-0005-0000-0000-000042880000}"/>
    <cellStyle name="Comma 2 5 82" xfId="34894" xr:uid="{00000000-0005-0000-0000-000043880000}"/>
    <cellStyle name="Comma 2 5 83" xfId="34895" xr:uid="{00000000-0005-0000-0000-000044880000}"/>
    <cellStyle name="Comma 2 5 9" xfId="34896" xr:uid="{00000000-0005-0000-0000-000045880000}"/>
    <cellStyle name="Comma 2 50" xfId="34897" xr:uid="{00000000-0005-0000-0000-000046880000}"/>
    <cellStyle name="Comma 2 51" xfId="34898" xr:uid="{00000000-0005-0000-0000-000047880000}"/>
    <cellStyle name="Comma 2 52" xfId="34899" xr:uid="{00000000-0005-0000-0000-000048880000}"/>
    <cellStyle name="Comma 2 53" xfId="34900" xr:uid="{00000000-0005-0000-0000-000049880000}"/>
    <cellStyle name="Comma 2 54" xfId="34901" xr:uid="{00000000-0005-0000-0000-00004A880000}"/>
    <cellStyle name="Comma 2 55" xfId="34902" xr:uid="{00000000-0005-0000-0000-00004B880000}"/>
    <cellStyle name="Comma 2 56" xfId="34903" xr:uid="{00000000-0005-0000-0000-00004C880000}"/>
    <cellStyle name="Comma 2 57" xfId="34904" xr:uid="{00000000-0005-0000-0000-00004D880000}"/>
    <cellStyle name="Comma 2 58" xfId="34905" xr:uid="{00000000-0005-0000-0000-00004E880000}"/>
    <cellStyle name="Comma 2 59" xfId="34906" xr:uid="{00000000-0005-0000-0000-00004F880000}"/>
    <cellStyle name="Comma 2 6" xfId="34907" xr:uid="{00000000-0005-0000-0000-000050880000}"/>
    <cellStyle name="Comma 2 6 2" xfId="34908" xr:uid="{00000000-0005-0000-0000-000051880000}"/>
    <cellStyle name="Comma 2 6 3" xfId="34909" xr:uid="{00000000-0005-0000-0000-000052880000}"/>
    <cellStyle name="Comma 2 60" xfId="34910" xr:uid="{00000000-0005-0000-0000-000053880000}"/>
    <cellStyle name="Comma 2 61" xfId="34911" xr:uid="{00000000-0005-0000-0000-000054880000}"/>
    <cellStyle name="Comma 2 62" xfId="34912" xr:uid="{00000000-0005-0000-0000-000055880000}"/>
    <cellStyle name="Comma 2 63" xfId="34913" xr:uid="{00000000-0005-0000-0000-000056880000}"/>
    <cellStyle name="Comma 2 64" xfId="34914" xr:uid="{00000000-0005-0000-0000-000057880000}"/>
    <cellStyle name="Comma 2 65" xfId="34915" xr:uid="{00000000-0005-0000-0000-000058880000}"/>
    <cellStyle name="Comma 2 66" xfId="34916" xr:uid="{00000000-0005-0000-0000-000059880000}"/>
    <cellStyle name="Comma 2 67" xfId="34917" xr:uid="{00000000-0005-0000-0000-00005A880000}"/>
    <cellStyle name="Comma 2 68" xfId="34918" xr:uid="{00000000-0005-0000-0000-00005B880000}"/>
    <cellStyle name="Comma 2 69" xfId="34919" xr:uid="{00000000-0005-0000-0000-00005C880000}"/>
    <cellStyle name="Comma 2 7" xfId="34920" xr:uid="{00000000-0005-0000-0000-00005D880000}"/>
    <cellStyle name="Comma 2 7 2" xfId="34921" xr:uid="{00000000-0005-0000-0000-00005E880000}"/>
    <cellStyle name="Comma 2 70" xfId="34922" xr:uid="{00000000-0005-0000-0000-00005F880000}"/>
    <cellStyle name="Comma 2 71" xfId="34923" xr:uid="{00000000-0005-0000-0000-000060880000}"/>
    <cellStyle name="Comma 2 72" xfId="34924" xr:uid="{00000000-0005-0000-0000-000061880000}"/>
    <cellStyle name="Comma 2 73" xfId="34925" xr:uid="{00000000-0005-0000-0000-000062880000}"/>
    <cellStyle name="Comma 2 74" xfId="34926" xr:uid="{00000000-0005-0000-0000-000063880000}"/>
    <cellStyle name="Comma 2 75" xfId="34927" xr:uid="{00000000-0005-0000-0000-000064880000}"/>
    <cellStyle name="Comma 2 76" xfId="34928" xr:uid="{00000000-0005-0000-0000-000065880000}"/>
    <cellStyle name="Comma 2 77" xfId="34929" xr:uid="{00000000-0005-0000-0000-000066880000}"/>
    <cellStyle name="Comma 2 78" xfId="34930" xr:uid="{00000000-0005-0000-0000-000067880000}"/>
    <cellStyle name="Comma 2 79" xfId="34931" xr:uid="{00000000-0005-0000-0000-000068880000}"/>
    <cellStyle name="Comma 2 8" xfId="34932" xr:uid="{00000000-0005-0000-0000-000069880000}"/>
    <cellStyle name="Comma 2 8 2" xfId="34933" xr:uid="{00000000-0005-0000-0000-00006A880000}"/>
    <cellStyle name="Comma 2 80" xfId="34934" xr:uid="{00000000-0005-0000-0000-00006B880000}"/>
    <cellStyle name="Comma 2 81" xfId="34935" xr:uid="{00000000-0005-0000-0000-00006C880000}"/>
    <cellStyle name="Comma 2 82" xfId="34936" xr:uid="{00000000-0005-0000-0000-00006D880000}"/>
    <cellStyle name="Comma 2 83" xfId="34937" xr:uid="{00000000-0005-0000-0000-00006E880000}"/>
    <cellStyle name="Comma 2 84" xfId="34938" xr:uid="{00000000-0005-0000-0000-00006F880000}"/>
    <cellStyle name="Comma 2 85" xfId="34939" xr:uid="{00000000-0005-0000-0000-000070880000}"/>
    <cellStyle name="Comma 2 86" xfId="34940" xr:uid="{00000000-0005-0000-0000-000071880000}"/>
    <cellStyle name="Comma 2 87" xfId="34941" xr:uid="{00000000-0005-0000-0000-000072880000}"/>
    <cellStyle name="Comma 2 88" xfId="34942" xr:uid="{00000000-0005-0000-0000-000073880000}"/>
    <cellStyle name="Comma 2 89" xfId="34943" xr:uid="{00000000-0005-0000-0000-000074880000}"/>
    <cellStyle name="Comma 2 9" xfId="34944" xr:uid="{00000000-0005-0000-0000-000075880000}"/>
    <cellStyle name="Comma 2 9 2" xfId="34945" xr:uid="{00000000-0005-0000-0000-000076880000}"/>
    <cellStyle name="Comma 2 90" xfId="34946" xr:uid="{00000000-0005-0000-0000-000077880000}"/>
    <cellStyle name="Comma 2 91" xfId="34947" xr:uid="{00000000-0005-0000-0000-000078880000}"/>
    <cellStyle name="Comma 2 92" xfId="34948" xr:uid="{00000000-0005-0000-0000-000079880000}"/>
    <cellStyle name="Comma 2 93" xfId="34949" xr:uid="{00000000-0005-0000-0000-00007A880000}"/>
    <cellStyle name="Comma 2 94" xfId="34950" xr:uid="{00000000-0005-0000-0000-00007B880000}"/>
    <cellStyle name="Comma 2 95" xfId="34951" xr:uid="{00000000-0005-0000-0000-00007C880000}"/>
    <cellStyle name="Comma 2 96" xfId="34952" xr:uid="{00000000-0005-0000-0000-00007D880000}"/>
    <cellStyle name="Comma 2 97" xfId="34953" xr:uid="{00000000-0005-0000-0000-00007E880000}"/>
    <cellStyle name="Comma 2 98" xfId="34954" xr:uid="{00000000-0005-0000-0000-00007F880000}"/>
    <cellStyle name="Comma 2 99" xfId="34955" xr:uid="{00000000-0005-0000-0000-000080880000}"/>
    <cellStyle name="Comma 2_25jan" xfId="34956" xr:uid="{00000000-0005-0000-0000-000081880000}"/>
    <cellStyle name="Comma 20" xfId="14" xr:uid="{00000000-0005-0000-0000-000082880000}"/>
    <cellStyle name="Comma 20 10" xfId="34957" xr:uid="{00000000-0005-0000-0000-000083880000}"/>
    <cellStyle name="Comma 20 11" xfId="34958" xr:uid="{00000000-0005-0000-0000-000084880000}"/>
    <cellStyle name="Comma 20 12" xfId="34959" xr:uid="{00000000-0005-0000-0000-000085880000}"/>
    <cellStyle name="Comma 20 13" xfId="34960" xr:uid="{00000000-0005-0000-0000-000086880000}"/>
    <cellStyle name="Comma 20 14" xfId="34961" xr:uid="{00000000-0005-0000-0000-000087880000}"/>
    <cellStyle name="Comma 20 15" xfId="34962" xr:uid="{00000000-0005-0000-0000-000088880000}"/>
    <cellStyle name="Comma 20 16" xfId="34963" xr:uid="{00000000-0005-0000-0000-000089880000}"/>
    <cellStyle name="Comma 20 2" xfId="34964" xr:uid="{00000000-0005-0000-0000-00008A880000}"/>
    <cellStyle name="Comma 20 2 2" xfId="34965" xr:uid="{00000000-0005-0000-0000-00008B880000}"/>
    <cellStyle name="Comma 20 2 3" xfId="34966" xr:uid="{00000000-0005-0000-0000-00008C880000}"/>
    <cellStyle name="Comma 20 2 4" xfId="34967" xr:uid="{00000000-0005-0000-0000-00008D880000}"/>
    <cellStyle name="Comma 20 2 5" xfId="34968" xr:uid="{00000000-0005-0000-0000-00008E880000}"/>
    <cellStyle name="Comma 20 3" xfId="34969" xr:uid="{00000000-0005-0000-0000-00008F880000}"/>
    <cellStyle name="Comma 20 4" xfId="34970" xr:uid="{00000000-0005-0000-0000-000090880000}"/>
    <cellStyle name="Comma 20 5" xfId="34971" xr:uid="{00000000-0005-0000-0000-000091880000}"/>
    <cellStyle name="Comma 20 6" xfId="34972" xr:uid="{00000000-0005-0000-0000-000092880000}"/>
    <cellStyle name="Comma 20 7" xfId="34973" xr:uid="{00000000-0005-0000-0000-000093880000}"/>
    <cellStyle name="Comma 20 8" xfId="34974" xr:uid="{00000000-0005-0000-0000-000094880000}"/>
    <cellStyle name="Comma 20 9" xfId="34975" xr:uid="{00000000-0005-0000-0000-000095880000}"/>
    <cellStyle name="Comma 21" xfId="34976" xr:uid="{00000000-0005-0000-0000-000096880000}"/>
    <cellStyle name="Comma 21 10" xfId="34977" xr:uid="{00000000-0005-0000-0000-000097880000}"/>
    <cellStyle name="Comma 21 11" xfId="34978" xr:uid="{00000000-0005-0000-0000-000098880000}"/>
    <cellStyle name="Comma 21 12" xfId="34979" xr:uid="{00000000-0005-0000-0000-000099880000}"/>
    <cellStyle name="Comma 21 13" xfId="34980" xr:uid="{00000000-0005-0000-0000-00009A880000}"/>
    <cellStyle name="Comma 21 14" xfId="34981" xr:uid="{00000000-0005-0000-0000-00009B880000}"/>
    <cellStyle name="Comma 21 15" xfId="34982" xr:uid="{00000000-0005-0000-0000-00009C880000}"/>
    <cellStyle name="Comma 21 16" xfId="34983" xr:uid="{00000000-0005-0000-0000-00009D880000}"/>
    <cellStyle name="Comma 21 2" xfId="34984" xr:uid="{00000000-0005-0000-0000-00009E880000}"/>
    <cellStyle name="Comma 21 2 2" xfId="34985" xr:uid="{00000000-0005-0000-0000-00009F880000}"/>
    <cellStyle name="Comma 21 2 3" xfId="34986" xr:uid="{00000000-0005-0000-0000-0000A0880000}"/>
    <cellStyle name="Comma 21 2 4" xfId="34987" xr:uid="{00000000-0005-0000-0000-0000A1880000}"/>
    <cellStyle name="Comma 21 2 5" xfId="34988" xr:uid="{00000000-0005-0000-0000-0000A2880000}"/>
    <cellStyle name="Comma 21 3" xfId="34989" xr:uid="{00000000-0005-0000-0000-0000A3880000}"/>
    <cellStyle name="Comma 21 4" xfId="34990" xr:uid="{00000000-0005-0000-0000-0000A4880000}"/>
    <cellStyle name="Comma 21 5" xfId="34991" xr:uid="{00000000-0005-0000-0000-0000A5880000}"/>
    <cellStyle name="Comma 21 6" xfId="34992" xr:uid="{00000000-0005-0000-0000-0000A6880000}"/>
    <cellStyle name="Comma 21 7" xfId="34993" xr:uid="{00000000-0005-0000-0000-0000A7880000}"/>
    <cellStyle name="Comma 21 8" xfId="34994" xr:uid="{00000000-0005-0000-0000-0000A8880000}"/>
    <cellStyle name="Comma 21 9" xfId="34995" xr:uid="{00000000-0005-0000-0000-0000A9880000}"/>
    <cellStyle name="Comma 22" xfId="34996" xr:uid="{00000000-0005-0000-0000-0000AA880000}"/>
    <cellStyle name="Comma 23" xfId="34997" xr:uid="{00000000-0005-0000-0000-0000AB880000}"/>
    <cellStyle name="Comma 23 10" xfId="34998" xr:uid="{00000000-0005-0000-0000-0000AC880000}"/>
    <cellStyle name="Comma 23 11" xfId="34999" xr:uid="{00000000-0005-0000-0000-0000AD880000}"/>
    <cellStyle name="Comma 23 12" xfId="35000" xr:uid="{00000000-0005-0000-0000-0000AE880000}"/>
    <cellStyle name="Comma 23 13" xfId="35001" xr:uid="{00000000-0005-0000-0000-0000AF880000}"/>
    <cellStyle name="Comma 23 14" xfId="35002" xr:uid="{00000000-0005-0000-0000-0000B0880000}"/>
    <cellStyle name="Comma 23 15" xfId="35003" xr:uid="{00000000-0005-0000-0000-0000B1880000}"/>
    <cellStyle name="Comma 23 2" xfId="35004" xr:uid="{00000000-0005-0000-0000-0000B2880000}"/>
    <cellStyle name="Comma 23 3" xfId="35005" xr:uid="{00000000-0005-0000-0000-0000B3880000}"/>
    <cellStyle name="Comma 23 4" xfId="35006" xr:uid="{00000000-0005-0000-0000-0000B4880000}"/>
    <cellStyle name="Comma 23 5" xfId="35007" xr:uid="{00000000-0005-0000-0000-0000B5880000}"/>
    <cellStyle name="Comma 23 6" xfId="35008" xr:uid="{00000000-0005-0000-0000-0000B6880000}"/>
    <cellStyle name="Comma 23 7" xfId="35009" xr:uid="{00000000-0005-0000-0000-0000B7880000}"/>
    <cellStyle name="Comma 23 8" xfId="35010" xr:uid="{00000000-0005-0000-0000-0000B8880000}"/>
    <cellStyle name="Comma 23 9" xfId="35011" xr:uid="{00000000-0005-0000-0000-0000B9880000}"/>
    <cellStyle name="Comma 24" xfId="35012" xr:uid="{00000000-0005-0000-0000-0000BA880000}"/>
    <cellStyle name="Comma 25" xfId="35013" xr:uid="{00000000-0005-0000-0000-0000BB880000}"/>
    <cellStyle name="Comma 26" xfId="35014" xr:uid="{00000000-0005-0000-0000-0000BC880000}"/>
    <cellStyle name="Comma 27" xfId="35015" xr:uid="{00000000-0005-0000-0000-0000BD880000}"/>
    <cellStyle name="Comma 27 2" xfId="35016" xr:uid="{00000000-0005-0000-0000-0000BE880000}"/>
    <cellStyle name="Comma 28" xfId="35017" xr:uid="{00000000-0005-0000-0000-0000BF880000}"/>
    <cellStyle name="Comma 29" xfId="35018" xr:uid="{00000000-0005-0000-0000-0000C0880000}"/>
    <cellStyle name="Comma 3" xfId="35019" xr:uid="{00000000-0005-0000-0000-0000C1880000}"/>
    <cellStyle name="Comma 3 10" xfId="35020" xr:uid="{00000000-0005-0000-0000-0000C2880000}"/>
    <cellStyle name="Comma 3 11" xfId="35021" xr:uid="{00000000-0005-0000-0000-0000C3880000}"/>
    <cellStyle name="Comma 3 12" xfId="35022" xr:uid="{00000000-0005-0000-0000-0000C4880000}"/>
    <cellStyle name="Comma 3 13" xfId="35023" xr:uid="{00000000-0005-0000-0000-0000C5880000}"/>
    <cellStyle name="Comma 3 14" xfId="35024" xr:uid="{00000000-0005-0000-0000-0000C6880000}"/>
    <cellStyle name="Comma 3 15" xfId="35025" xr:uid="{00000000-0005-0000-0000-0000C7880000}"/>
    <cellStyle name="Comma 3 16" xfId="35026" xr:uid="{00000000-0005-0000-0000-0000C8880000}"/>
    <cellStyle name="Comma 3 17" xfId="35027" xr:uid="{00000000-0005-0000-0000-0000C9880000}"/>
    <cellStyle name="Comma 3 18" xfId="35028" xr:uid="{00000000-0005-0000-0000-0000CA880000}"/>
    <cellStyle name="Comma 3 19" xfId="35029" xr:uid="{00000000-0005-0000-0000-0000CB880000}"/>
    <cellStyle name="Comma 3 2" xfId="35030" xr:uid="{00000000-0005-0000-0000-0000CC880000}"/>
    <cellStyle name="Comma 3 2 10" xfId="35031" xr:uid="{00000000-0005-0000-0000-0000CD880000}"/>
    <cellStyle name="Comma 3 2 11" xfId="35032" xr:uid="{00000000-0005-0000-0000-0000CE880000}"/>
    <cellStyle name="Comma 3 2 12" xfId="35033" xr:uid="{00000000-0005-0000-0000-0000CF880000}"/>
    <cellStyle name="Comma 3 2 13" xfId="35034" xr:uid="{00000000-0005-0000-0000-0000D0880000}"/>
    <cellStyle name="Comma 3 2 14" xfId="35035" xr:uid="{00000000-0005-0000-0000-0000D1880000}"/>
    <cellStyle name="Comma 3 2 15" xfId="35036" xr:uid="{00000000-0005-0000-0000-0000D2880000}"/>
    <cellStyle name="Comma 3 2 16" xfId="35037" xr:uid="{00000000-0005-0000-0000-0000D3880000}"/>
    <cellStyle name="Comma 3 2 17" xfId="35038" xr:uid="{00000000-0005-0000-0000-0000D4880000}"/>
    <cellStyle name="Comma 3 2 18" xfId="35039" xr:uid="{00000000-0005-0000-0000-0000D5880000}"/>
    <cellStyle name="Comma 3 2 19" xfId="35040" xr:uid="{00000000-0005-0000-0000-0000D6880000}"/>
    <cellStyle name="Comma 3 2 2" xfId="35041" xr:uid="{00000000-0005-0000-0000-0000D7880000}"/>
    <cellStyle name="Comma 3 2 2 10" xfId="35042" xr:uid="{00000000-0005-0000-0000-0000D8880000}"/>
    <cellStyle name="Comma 3 2 2 11" xfId="35043" xr:uid="{00000000-0005-0000-0000-0000D9880000}"/>
    <cellStyle name="Comma 3 2 2 12" xfId="35044" xr:uid="{00000000-0005-0000-0000-0000DA880000}"/>
    <cellStyle name="Comma 3 2 2 13" xfId="35045" xr:uid="{00000000-0005-0000-0000-0000DB880000}"/>
    <cellStyle name="Comma 3 2 2 14" xfId="35046" xr:uid="{00000000-0005-0000-0000-0000DC880000}"/>
    <cellStyle name="Comma 3 2 2 15" xfId="35047" xr:uid="{00000000-0005-0000-0000-0000DD880000}"/>
    <cellStyle name="Comma 3 2 2 16" xfId="35048" xr:uid="{00000000-0005-0000-0000-0000DE880000}"/>
    <cellStyle name="Comma 3 2 2 17" xfId="35049" xr:uid="{00000000-0005-0000-0000-0000DF880000}"/>
    <cellStyle name="Comma 3 2 2 18" xfId="35050" xr:uid="{00000000-0005-0000-0000-0000E0880000}"/>
    <cellStyle name="Comma 3 2 2 2" xfId="35051" xr:uid="{00000000-0005-0000-0000-0000E1880000}"/>
    <cellStyle name="Comma 3 2 2 3" xfId="35052" xr:uid="{00000000-0005-0000-0000-0000E2880000}"/>
    <cellStyle name="Comma 3 2 2 4" xfId="35053" xr:uid="{00000000-0005-0000-0000-0000E3880000}"/>
    <cellStyle name="Comma 3 2 2 5" xfId="35054" xr:uid="{00000000-0005-0000-0000-0000E4880000}"/>
    <cellStyle name="Comma 3 2 2 6" xfId="35055" xr:uid="{00000000-0005-0000-0000-0000E5880000}"/>
    <cellStyle name="Comma 3 2 2 7" xfId="35056" xr:uid="{00000000-0005-0000-0000-0000E6880000}"/>
    <cellStyle name="Comma 3 2 2 8" xfId="35057" xr:uid="{00000000-0005-0000-0000-0000E7880000}"/>
    <cellStyle name="Comma 3 2 2 9" xfId="35058" xr:uid="{00000000-0005-0000-0000-0000E8880000}"/>
    <cellStyle name="Comma 3 2 2_EXPAT-NATIONAL CALCUL" xfId="35059" xr:uid="{00000000-0005-0000-0000-0000E9880000}"/>
    <cellStyle name="Comma 3 2 3" xfId="35060" xr:uid="{00000000-0005-0000-0000-0000EA880000}"/>
    <cellStyle name="Comma 3 2 3 2" xfId="35061" xr:uid="{00000000-0005-0000-0000-0000EB880000}"/>
    <cellStyle name="Comma 3 2 4" xfId="35062" xr:uid="{00000000-0005-0000-0000-0000EC880000}"/>
    <cellStyle name="Comma 3 2 5" xfId="35063" xr:uid="{00000000-0005-0000-0000-0000ED880000}"/>
    <cellStyle name="Comma 3 2 6" xfId="35064" xr:uid="{00000000-0005-0000-0000-0000EE880000}"/>
    <cellStyle name="Comma 3 2 7" xfId="35065" xr:uid="{00000000-0005-0000-0000-0000EF880000}"/>
    <cellStyle name="Comma 3 2 8" xfId="35066" xr:uid="{00000000-0005-0000-0000-0000F0880000}"/>
    <cellStyle name="Comma 3 2 9" xfId="35067" xr:uid="{00000000-0005-0000-0000-0000F1880000}"/>
    <cellStyle name="Comma 3 3" xfId="35068" xr:uid="{00000000-0005-0000-0000-0000F2880000}"/>
    <cellStyle name="Comma 3 3 10" xfId="35069" xr:uid="{00000000-0005-0000-0000-0000F3880000}"/>
    <cellStyle name="Comma 3 3 10 2" xfId="35070" xr:uid="{00000000-0005-0000-0000-0000F4880000}"/>
    <cellStyle name="Comma 3 3 10 3" xfId="35071" xr:uid="{00000000-0005-0000-0000-0000F5880000}"/>
    <cellStyle name="Comma 3 3 11" xfId="35072" xr:uid="{00000000-0005-0000-0000-0000F6880000}"/>
    <cellStyle name="Comma 3 3 11 2" xfId="35073" xr:uid="{00000000-0005-0000-0000-0000F7880000}"/>
    <cellStyle name="Comma 3 3 12" xfId="35074" xr:uid="{00000000-0005-0000-0000-0000F8880000}"/>
    <cellStyle name="Comma 3 3 12 2" xfId="35075" xr:uid="{00000000-0005-0000-0000-0000F9880000}"/>
    <cellStyle name="Comma 3 3 13" xfId="35076" xr:uid="{00000000-0005-0000-0000-0000FA880000}"/>
    <cellStyle name="Comma 3 3 14" xfId="35077" xr:uid="{00000000-0005-0000-0000-0000FB880000}"/>
    <cellStyle name="Comma 3 3 15" xfId="35078" xr:uid="{00000000-0005-0000-0000-0000FC880000}"/>
    <cellStyle name="Comma 3 3 16" xfId="35079" xr:uid="{00000000-0005-0000-0000-0000FD880000}"/>
    <cellStyle name="Comma 3 3 17" xfId="35080" xr:uid="{00000000-0005-0000-0000-0000FE880000}"/>
    <cellStyle name="Comma 3 3 18" xfId="35081" xr:uid="{00000000-0005-0000-0000-0000FF880000}"/>
    <cellStyle name="Comma 3 3 19" xfId="35082" xr:uid="{00000000-0005-0000-0000-000000890000}"/>
    <cellStyle name="Comma 3 3 2" xfId="35083" xr:uid="{00000000-0005-0000-0000-000001890000}"/>
    <cellStyle name="Comma 3 3 2 10" xfId="35084" xr:uid="{00000000-0005-0000-0000-000002890000}"/>
    <cellStyle name="Comma 3 3 2 10 2" xfId="35085" xr:uid="{00000000-0005-0000-0000-000003890000}"/>
    <cellStyle name="Comma 3 3 2 11" xfId="35086" xr:uid="{00000000-0005-0000-0000-000004890000}"/>
    <cellStyle name="Comma 3 3 2 11 2" xfId="35087" xr:uid="{00000000-0005-0000-0000-000005890000}"/>
    <cellStyle name="Comma 3 3 2 12" xfId="35088" xr:uid="{00000000-0005-0000-0000-000006890000}"/>
    <cellStyle name="Comma 3 3 2 13" xfId="35089" xr:uid="{00000000-0005-0000-0000-000007890000}"/>
    <cellStyle name="Comma 3 3 2 14" xfId="35090" xr:uid="{00000000-0005-0000-0000-000008890000}"/>
    <cellStyle name="Comma 3 3 2 15" xfId="35091" xr:uid="{00000000-0005-0000-0000-000009890000}"/>
    <cellStyle name="Comma 3 3 2 16" xfId="35092" xr:uid="{00000000-0005-0000-0000-00000A890000}"/>
    <cellStyle name="Comma 3 3 2 17" xfId="35093" xr:uid="{00000000-0005-0000-0000-00000B890000}"/>
    <cellStyle name="Comma 3 3 2 2" xfId="35094" xr:uid="{00000000-0005-0000-0000-00000C890000}"/>
    <cellStyle name="Comma 3 3 2 2 2" xfId="35095" xr:uid="{00000000-0005-0000-0000-00000D890000}"/>
    <cellStyle name="Comma 3 3 2 2 3" xfId="35096" xr:uid="{00000000-0005-0000-0000-00000E890000}"/>
    <cellStyle name="Comma 3 3 2 3" xfId="35097" xr:uid="{00000000-0005-0000-0000-00000F890000}"/>
    <cellStyle name="Comma 3 3 2 3 2" xfId="35098" xr:uid="{00000000-0005-0000-0000-000010890000}"/>
    <cellStyle name="Comma 3 3 2 3 3" xfId="35099" xr:uid="{00000000-0005-0000-0000-000011890000}"/>
    <cellStyle name="Comma 3 3 2 4" xfId="35100" xr:uid="{00000000-0005-0000-0000-000012890000}"/>
    <cellStyle name="Comma 3 3 2 4 2" xfId="35101" xr:uid="{00000000-0005-0000-0000-000013890000}"/>
    <cellStyle name="Comma 3 3 2 4 3" xfId="35102" xr:uid="{00000000-0005-0000-0000-000014890000}"/>
    <cellStyle name="Comma 3 3 2 5" xfId="35103" xr:uid="{00000000-0005-0000-0000-000015890000}"/>
    <cellStyle name="Comma 3 3 2 5 2" xfId="35104" xr:uid="{00000000-0005-0000-0000-000016890000}"/>
    <cellStyle name="Comma 3 3 2 5 3" xfId="35105" xr:uid="{00000000-0005-0000-0000-000017890000}"/>
    <cellStyle name="Comma 3 3 2 6" xfId="35106" xr:uid="{00000000-0005-0000-0000-000018890000}"/>
    <cellStyle name="Comma 3 3 2 6 2" xfId="35107" xr:uid="{00000000-0005-0000-0000-000019890000}"/>
    <cellStyle name="Comma 3 3 2 6 3" xfId="35108" xr:uid="{00000000-0005-0000-0000-00001A890000}"/>
    <cellStyle name="Comma 3 3 2 7" xfId="35109" xr:uid="{00000000-0005-0000-0000-00001B890000}"/>
    <cellStyle name="Comma 3 3 2 7 2" xfId="35110" xr:uid="{00000000-0005-0000-0000-00001C890000}"/>
    <cellStyle name="Comma 3 3 2 7 3" xfId="35111" xr:uid="{00000000-0005-0000-0000-00001D890000}"/>
    <cellStyle name="Comma 3 3 2 8" xfId="35112" xr:uid="{00000000-0005-0000-0000-00001E890000}"/>
    <cellStyle name="Comma 3 3 2 8 2" xfId="35113" xr:uid="{00000000-0005-0000-0000-00001F890000}"/>
    <cellStyle name="Comma 3 3 2 8 3" xfId="35114" xr:uid="{00000000-0005-0000-0000-000020890000}"/>
    <cellStyle name="Comma 3 3 2 9" xfId="35115" xr:uid="{00000000-0005-0000-0000-000021890000}"/>
    <cellStyle name="Comma 3 3 2 9 2" xfId="35116" xr:uid="{00000000-0005-0000-0000-000022890000}"/>
    <cellStyle name="Comma 3 3 2 9 3" xfId="35117" xr:uid="{00000000-0005-0000-0000-000023890000}"/>
    <cellStyle name="Comma 3 3 20" xfId="35118" xr:uid="{00000000-0005-0000-0000-000024890000}"/>
    <cellStyle name="Comma 3 3 3" xfId="35119" xr:uid="{00000000-0005-0000-0000-000025890000}"/>
    <cellStyle name="Comma 3 3 3 10" xfId="35120" xr:uid="{00000000-0005-0000-0000-000026890000}"/>
    <cellStyle name="Comma 3 3 3 11" xfId="35121" xr:uid="{00000000-0005-0000-0000-000027890000}"/>
    <cellStyle name="Comma 3 3 3 12" xfId="35122" xr:uid="{00000000-0005-0000-0000-000028890000}"/>
    <cellStyle name="Comma 3 3 3 13" xfId="35123" xr:uid="{00000000-0005-0000-0000-000029890000}"/>
    <cellStyle name="Comma 3 3 3 14" xfId="35124" xr:uid="{00000000-0005-0000-0000-00002A890000}"/>
    <cellStyle name="Comma 3 3 3 15" xfId="35125" xr:uid="{00000000-0005-0000-0000-00002B890000}"/>
    <cellStyle name="Comma 3 3 3 2" xfId="35126" xr:uid="{00000000-0005-0000-0000-00002C890000}"/>
    <cellStyle name="Comma 3 3 3 2 2" xfId="35127" xr:uid="{00000000-0005-0000-0000-00002D890000}"/>
    <cellStyle name="Comma 3 3 3 3" xfId="35128" xr:uid="{00000000-0005-0000-0000-00002E890000}"/>
    <cellStyle name="Comma 3 3 3 4" xfId="35129" xr:uid="{00000000-0005-0000-0000-00002F890000}"/>
    <cellStyle name="Comma 3 3 3 5" xfId="35130" xr:uid="{00000000-0005-0000-0000-000030890000}"/>
    <cellStyle name="Comma 3 3 3 6" xfId="35131" xr:uid="{00000000-0005-0000-0000-000031890000}"/>
    <cellStyle name="Comma 3 3 3 7" xfId="35132" xr:uid="{00000000-0005-0000-0000-000032890000}"/>
    <cellStyle name="Comma 3 3 3 8" xfId="35133" xr:uid="{00000000-0005-0000-0000-000033890000}"/>
    <cellStyle name="Comma 3 3 3 9" xfId="35134" xr:uid="{00000000-0005-0000-0000-000034890000}"/>
    <cellStyle name="Comma 3 3 4" xfId="35135" xr:uid="{00000000-0005-0000-0000-000035890000}"/>
    <cellStyle name="Comma 3 3 4 2" xfId="35136" xr:uid="{00000000-0005-0000-0000-000036890000}"/>
    <cellStyle name="Comma 3 3 4 3" xfId="35137" xr:uid="{00000000-0005-0000-0000-000037890000}"/>
    <cellStyle name="Comma 3 3 4 4" xfId="35138" xr:uid="{00000000-0005-0000-0000-000038890000}"/>
    <cellStyle name="Comma 3 3 4 5" xfId="35139" xr:uid="{00000000-0005-0000-0000-000039890000}"/>
    <cellStyle name="Comma 3 3 4 6" xfId="35140" xr:uid="{00000000-0005-0000-0000-00003A890000}"/>
    <cellStyle name="Comma 3 3 5" xfId="35141" xr:uid="{00000000-0005-0000-0000-00003B890000}"/>
    <cellStyle name="Comma 3 3 5 2" xfId="35142" xr:uid="{00000000-0005-0000-0000-00003C890000}"/>
    <cellStyle name="Comma 3 3 5 3" xfId="35143" xr:uid="{00000000-0005-0000-0000-00003D890000}"/>
    <cellStyle name="Comma 3 3 6" xfId="35144" xr:uid="{00000000-0005-0000-0000-00003E890000}"/>
    <cellStyle name="Comma 3 3 6 2" xfId="35145" xr:uid="{00000000-0005-0000-0000-00003F890000}"/>
    <cellStyle name="Comma 3 3 6 3" xfId="35146" xr:uid="{00000000-0005-0000-0000-000040890000}"/>
    <cellStyle name="Comma 3 3 7" xfId="35147" xr:uid="{00000000-0005-0000-0000-000041890000}"/>
    <cellStyle name="Comma 3 3 7 2" xfId="35148" xr:uid="{00000000-0005-0000-0000-000042890000}"/>
    <cellStyle name="Comma 3 3 7 3" xfId="35149" xr:uid="{00000000-0005-0000-0000-000043890000}"/>
    <cellStyle name="Comma 3 3 8" xfId="35150" xr:uid="{00000000-0005-0000-0000-000044890000}"/>
    <cellStyle name="Comma 3 3 8 2" xfId="35151" xr:uid="{00000000-0005-0000-0000-000045890000}"/>
    <cellStyle name="Comma 3 3 8 3" xfId="35152" xr:uid="{00000000-0005-0000-0000-000046890000}"/>
    <cellStyle name="Comma 3 3 9" xfId="35153" xr:uid="{00000000-0005-0000-0000-000047890000}"/>
    <cellStyle name="Comma 3 3 9 2" xfId="35154" xr:uid="{00000000-0005-0000-0000-000048890000}"/>
    <cellStyle name="Comma 3 3 9 3" xfId="35155" xr:uid="{00000000-0005-0000-0000-000049890000}"/>
    <cellStyle name="Comma 3 4" xfId="35156" xr:uid="{00000000-0005-0000-0000-00004A890000}"/>
    <cellStyle name="Comma 3 5" xfId="35157" xr:uid="{00000000-0005-0000-0000-00004B890000}"/>
    <cellStyle name="Comma 3 6" xfId="35158" xr:uid="{00000000-0005-0000-0000-00004C890000}"/>
    <cellStyle name="Comma 3 7" xfId="35159" xr:uid="{00000000-0005-0000-0000-00004D890000}"/>
    <cellStyle name="Comma 3 8" xfId="35160" xr:uid="{00000000-0005-0000-0000-00004E890000}"/>
    <cellStyle name="Comma 3 9" xfId="35161" xr:uid="{00000000-0005-0000-0000-00004F890000}"/>
    <cellStyle name="Comma 3_25jan" xfId="35162" xr:uid="{00000000-0005-0000-0000-000050890000}"/>
    <cellStyle name="Comma 30" xfId="35163" xr:uid="{00000000-0005-0000-0000-000051890000}"/>
    <cellStyle name="Comma 31" xfId="35164" xr:uid="{00000000-0005-0000-0000-000052890000}"/>
    <cellStyle name="Comma 32" xfId="35165" xr:uid="{00000000-0005-0000-0000-000053890000}"/>
    <cellStyle name="Comma 33" xfId="35166" xr:uid="{00000000-0005-0000-0000-000054890000}"/>
    <cellStyle name="Comma 34" xfId="35167" xr:uid="{00000000-0005-0000-0000-000055890000}"/>
    <cellStyle name="Comma 35" xfId="35168" xr:uid="{00000000-0005-0000-0000-000056890000}"/>
    <cellStyle name="Comma 36" xfId="35169" xr:uid="{00000000-0005-0000-0000-000057890000}"/>
    <cellStyle name="Comma 37" xfId="35170" xr:uid="{00000000-0005-0000-0000-000058890000}"/>
    <cellStyle name="Comma 38" xfId="35171" xr:uid="{00000000-0005-0000-0000-000059890000}"/>
    <cellStyle name="Comma 39" xfId="35172" xr:uid="{00000000-0005-0000-0000-00005A890000}"/>
    <cellStyle name="Comma 4" xfId="35173" xr:uid="{00000000-0005-0000-0000-00005B890000}"/>
    <cellStyle name="Comma 4 10" xfId="35174" xr:uid="{00000000-0005-0000-0000-00005C890000}"/>
    <cellStyle name="Comma 4 11" xfId="35175" xr:uid="{00000000-0005-0000-0000-00005D890000}"/>
    <cellStyle name="Comma 4 12" xfId="35176" xr:uid="{00000000-0005-0000-0000-00005E890000}"/>
    <cellStyle name="Comma 4 13" xfId="35177" xr:uid="{00000000-0005-0000-0000-00005F890000}"/>
    <cellStyle name="Comma 4 14" xfId="35178" xr:uid="{00000000-0005-0000-0000-000060890000}"/>
    <cellStyle name="Comma 4 15" xfId="35179" xr:uid="{00000000-0005-0000-0000-000061890000}"/>
    <cellStyle name="Comma 4 16" xfId="35180" xr:uid="{00000000-0005-0000-0000-000062890000}"/>
    <cellStyle name="Comma 4 17" xfId="35181" xr:uid="{00000000-0005-0000-0000-000063890000}"/>
    <cellStyle name="Comma 4 18" xfId="35182" xr:uid="{00000000-0005-0000-0000-000064890000}"/>
    <cellStyle name="Comma 4 19" xfId="35183" xr:uid="{00000000-0005-0000-0000-000065890000}"/>
    <cellStyle name="Comma 4 2" xfId="35184" xr:uid="{00000000-0005-0000-0000-000066890000}"/>
    <cellStyle name="Comma 4 2 10" xfId="35185" xr:uid="{00000000-0005-0000-0000-000067890000}"/>
    <cellStyle name="Comma 4 2 11" xfId="35186" xr:uid="{00000000-0005-0000-0000-000068890000}"/>
    <cellStyle name="Comma 4 2 12" xfId="35187" xr:uid="{00000000-0005-0000-0000-000069890000}"/>
    <cellStyle name="Comma 4 2 13" xfId="35188" xr:uid="{00000000-0005-0000-0000-00006A890000}"/>
    <cellStyle name="Comma 4 2 14" xfId="35189" xr:uid="{00000000-0005-0000-0000-00006B890000}"/>
    <cellStyle name="Comma 4 2 15" xfId="35190" xr:uid="{00000000-0005-0000-0000-00006C890000}"/>
    <cellStyle name="Comma 4 2 16" xfId="35191" xr:uid="{00000000-0005-0000-0000-00006D890000}"/>
    <cellStyle name="Comma 4 2 17" xfId="35192" xr:uid="{00000000-0005-0000-0000-00006E890000}"/>
    <cellStyle name="Comma 4 2 18" xfId="35193" xr:uid="{00000000-0005-0000-0000-00006F890000}"/>
    <cellStyle name="Comma 4 2 2" xfId="35194" xr:uid="{00000000-0005-0000-0000-000070890000}"/>
    <cellStyle name="Comma 4 2 2 2" xfId="35195" xr:uid="{00000000-0005-0000-0000-000071890000}"/>
    <cellStyle name="Comma 4 2 3" xfId="35196" xr:uid="{00000000-0005-0000-0000-000072890000}"/>
    <cellStyle name="Comma 4 2 4" xfId="35197" xr:uid="{00000000-0005-0000-0000-000073890000}"/>
    <cellStyle name="Comma 4 2 5" xfId="35198" xr:uid="{00000000-0005-0000-0000-000074890000}"/>
    <cellStyle name="Comma 4 2 6" xfId="35199" xr:uid="{00000000-0005-0000-0000-000075890000}"/>
    <cellStyle name="Comma 4 2 7" xfId="35200" xr:uid="{00000000-0005-0000-0000-000076890000}"/>
    <cellStyle name="Comma 4 2 8" xfId="35201" xr:uid="{00000000-0005-0000-0000-000077890000}"/>
    <cellStyle name="Comma 4 2 9" xfId="35202" xr:uid="{00000000-0005-0000-0000-000078890000}"/>
    <cellStyle name="Comma 4 2_EXPAT-NATIONAL CALCUL" xfId="35203" xr:uid="{00000000-0005-0000-0000-000079890000}"/>
    <cellStyle name="Comma 4 20" xfId="35204" xr:uid="{00000000-0005-0000-0000-00007A890000}"/>
    <cellStyle name="Comma 4 21" xfId="35205" xr:uid="{00000000-0005-0000-0000-00007B890000}"/>
    <cellStyle name="Comma 4 22" xfId="35206" xr:uid="{00000000-0005-0000-0000-00007C890000}"/>
    <cellStyle name="Comma 4 3" xfId="35207" xr:uid="{00000000-0005-0000-0000-00007D890000}"/>
    <cellStyle name="Comma 4 3 2" xfId="35208" xr:uid="{00000000-0005-0000-0000-00007E890000}"/>
    <cellStyle name="Comma 4 3 2 10" xfId="35209" xr:uid="{00000000-0005-0000-0000-00007F890000}"/>
    <cellStyle name="Comma 4 3 2 11" xfId="35210" xr:uid="{00000000-0005-0000-0000-000080890000}"/>
    <cellStyle name="Comma 4 3 2 12" xfId="35211" xr:uid="{00000000-0005-0000-0000-000081890000}"/>
    <cellStyle name="Comma 4 3 2 13" xfId="35212" xr:uid="{00000000-0005-0000-0000-000082890000}"/>
    <cellStyle name="Comma 4 3 2 14" xfId="35213" xr:uid="{00000000-0005-0000-0000-000083890000}"/>
    <cellStyle name="Comma 4 3 2 15" xfId="35214" xr:uid="{00000000-0005-0000-0000-000084890000}"/>
    <cellStyle name="Comma 4 3 2 16" xfId="35215" xr:uid="{00000000-0005-0000-0000-000085890000}"/>
    <cellStyle name="Comma 4 3 2 2" xfId="35216" xr:uid="{00000000-0005-0000-0000-000086890000}"/>
    <cellStyle name="Comma 4 3 2 2 10" xfId="35217" xr:uid="{00000000-0005-0000-0000-000087890000}"/>
    <cellStyle name="Comma 4 3 2 2 11" xfId="35218" xr:uid="{00000000-0005-0000-0000-000088890000}"/>
    <cellStyle name="Comma 4 3 2 2 12" xfId="35219" xr:uid="{00000000-0005-0000-0000-000089890000}"/>
    <cellStyle name="Comma 4 3 2 2 13" xfId="35220" xr:uid="{00000000-0005-0000-0000-00008A890000}"/>
    <cellStyle name="Comma 4 3 2 2 14" xfId="35221" xr:uid="{00000000-0005-0000-0000-00008B890000}"/>
    <cellStyle name="Comma 4 3 2 2 15" xfId="35222" xr:uid="{00000000-0005-0000-0000-00008C890000}"/>
    <cellStyle name="Comma 4 3 2 2 2" xfId="35223" xr:uid="{00000000-0005-0000-0000-00008D890000}"/>
    <cellStyle name="Comma 4 3 2 2 3" xfId="35224" xr:uid="{00000000-0005-0000-0000-00008E890000}"/>
    <cellStyle name="Comma 4 3 2 2 4" xfId="35225" xr:uid="{00000000-0005-0000-0000-00008F890000}"/>
    <cellStyle name="Comma 4 3 2 2 5" xfId="35226" xr:uid="{00000000-0005-0000-0000-000090890000}"/>
    <cellStyle name="Comma 4 3 2 2 6" xfId="35227" xr:uid="{00000000-0005-0000-0000-000091890000}"/>
    <cellStyle name="Comma 4 3 2 2 7" xfId="35228" xr:uid="{00000000-0005-0000-0000-000092890000}"/>
    <cellStyle name="Comma 4 3 2 2 8" xfId="35229" xr:uid="{00000000-0005-0000-0000-000093890000}"/>
    <cellStyle name="Comma 4 3 2 2 9" xfId="35230" xr:uid="{00000000-0005-0000-0000-000094890000}"/>
    <cellStyle name="Comma 4 3 2 3" xfId="35231" xr:uid="{00000000-0005-0000-0000-000095890000}"/>
    <cellStyle name="Comma 4 3 2 4" xfId="35232" xr:uid="{00000000-0005-0000-0000-000096890000}"/>
    <cellStyle name="Comma 4 3 2 5" xfId="35233" xr:uid="{00000000-0005-0000-0000-000097890000}"/>
    <cellStyle name="Comma 4 3 2 6" xfId="35234" xr:uid="{00000000-0005-0000-0000-000098890000}"/>
    <cellStyle name="Comma 4 3 2 7" xfId="35235" xr:uid="{00000000-0005-0000-0000-000099890000}"/>
    <cellStyle name="Comma 4 3 2 8" xfId="35236" xr:uid="{00000000-0005-0000-0000-00009A890000}"/>
    <cellStyle name="Comma 4 3 2 9" xfId="35237" xr:uid="{00000000-0005-0000-0000-00009B890000}"/>
    <cellStyle name="Comma 4 3 3" xfId="35238" xr:uid="{00000000-0005-0000-0000-00009C890000}"/>
    <cellStyle name="Comma 4 4" xfId="35239" xr:uid="{00000000-0005-0000-0000-00009D890000}"/>
    <cellStyle name="Comma 4 4 10" xfId="35240" xr:uid="{00000000-0005-0000-0000-00009E890000}"/>
    <cellStyle name="Comma 4 4 11" xfId="35241" xr:uid="{00000000-0005-0000-0000-00009F890000}"/>
    <cellStyle name="Comma 4 4 12" xfId="35242" xr:uid="{00000000-0005-0000-0000-0000A0890000}"/>
    <cellStyle name="Comma 4 4 13" xfId="35243" xr:uid="{00000000-0005-0000-0000-0000A1890000}"/>
    <cellStyle name="Comma 4 4 14" xfId="35244" xr:uid="{00000000-0005-0000-0000-0000A2890000}"/>
    <cellStyle name="Comma 4 4 15" xfId="35245" xr:uid="{00000000-0005-0000-0000-0000A3890000}"/>
    <cellStyle name="Comma 4 4 16" xfId="35246" xr:uid="{00000000-0005-0000-0000-0000A4890000}"/>
    <cellStyle name="Comma 4 4 17" xfId="35247" xr:uid="{00000000-0005-0000-0000-0000A5890000}"/>
    <cellStyle name="Comma 4 4 2" xfId="35248" xr:uid="{00000000-0005-0000-0000-0000A6890000}"/>
    <cellStyle name="Comma 4 4 3" xfId="35249" xr:uid="{00000000-0005-0000-0000-0000A7890000}"/>
    <cellStyle name="Comma 4 4 3 10" xfId="35250" xr:uid="{00000000-0005-0000-0000-0000A8890000}"/>
    <cellStyle name="Comma 4 4 3 11" xfId="35251" xr:uid="{00000000-0005-0000-0000-0000A9890000}"/>
    <cellStyle name="Comma 4 4 3 12" xfId="35252" xr:uid="{00000000-0005-0000-0000-0000AA890000}"/>
    <cellStyle name="Comma 4 4 3 13" xfId="35253" xr:uid="{00000000-0005-0000-0000-0000AB890000}"/>
    <cellStyle name="Comma 4 4 3 14" xfId="35254" xr:uid="{00000000-0005-0000-0000-0000AC890000}"/>
    <cellStyle name="Comma 4 4 3 15" xfId="35255" xr:uid="{00000000-0005-0000-0000-0000AD890000}"/>
    <cellStyle name="Comma 4 4 3 2" xfId="35256" xr:uid="{00000000-0005-0000-0000-0000AE890000}"/>
    <cellStyle name="Comma 4 4 3 3" xfId="35257" xr:uid="{00000000-0005-0000-0000-0000AF890000}"/>
    <cellStyle name="Comma 4 4 3 4" xfId="35258" xr:uid="{00000000-0005-0000-0000-0000B0890000}"/>
    <cellStyle name="Comma 4 4 3 5" xfId="35259" xr:uid="{00000000-0005-0000-0000-0000B1890000}"/>
    <cellStyle name="Comma 4 4 3 6" xfId="35260" xr:uid="{00000000-0005-0000-0000-0000B2890000}"/>
    <cellStyle name="Comma 4 4 3 7" xfId="35261" xr:uid="{00000000-0005-0000-0000-0000B3890000}"/>
    <cellStyle name="Comma 4 4 3 8" xfId="35262" xr:uid="{00000000-0005-0000-0000-0000B4890000}"/>
    <cellStyle name="Comma 4 4 3 9" xfId="35263" xr:uid="{00000000-0005-0000-0000-0000B5890000}"/>
    <cellStyle name="Comma 4 4 4" xfId="35264" xr:uid="{00000000-0005-0000-0000-0000B6890000}"/>
    <cellStyle name="Comma 4 4 5" xfId="35265" xr:uid="{00000000-0005-0000-0000-0000B7890000}"/>
    <cellStyle name="Comma 4 4 6" xfId="35266" xr:uid="{00000000-0005-0000-0000-0000B8890000}"/>
    <cellStyle name="Comma 4 4 7" xfId="35267" xr:uid="{00000000-0005-0000-0000-0000B9890000}"/>
    <cellStyle name="Comma 4 4 8" xfId="35268" xr:uid="{00000000-0005-0000-0000-0000BA890000}"/>
    <cellStyle name="Comma 4 4 9" xfId="35269" xr:uid="{00000000-0005-0000-0000-0000BB890000}"/>
    <cellStyle name="Comma 4 5" xfId="35270" xr:uid="{00000000-0005-0000-0000-0000BC890000}"/>
    <cellStyle name="Comma 4 5 10" xfId="35271" xr:uid="{00000000-0005-0000-0000-0000BD890000}"/>
    <cellStyle name="Comma 4 5 11" xfId="35272" xr:uid="{00000000-0005-0000-0000-0000BE890000}"/>
    <cellStyle name="Comma 4 5 12" xfId="35273" xr:uid="{00000000-0005-0000-0000-0000BF890000}"/>
    <cellStyle name="Comma 4 5 13" xfId="35274" xr:uid="{00000000-0005-0000-0000-0000C0890000}"/>
    <cellStyle name="Comma 4 5 14" xfId="35275" xr:uid="{00000000-0005-0000-0000-0000C1890000}"/>
    <cellStyle name="Comma 4 5 15" xfId="35276" xr:uid="{00000000-0005-0000-0000-0000C2890000}"/>
    <cellStyle name="Comma 4 5 16" xfId="35277" xr:uid="{00000000-0005-0000-0000-0000C3890000}"/>
    <cellStyle name="Comma 4 5 17" xfId="35278" xr:uid="{00000000-0005-0000-0000-0000C4890000}"/>
    <cellStyle name="Comma 4 5 2" xfId="35279" xr:uid="{00000000-0005-0000-0000-0000C5890000}"/>
    <cellStyle name="Comma 4 5 3" xfId="35280" xr:uid="{00000000-0005-0000-0000-0000C6890000}"/>
    <cellStyle name="Comma 4 5 3 10" xfId="35281" xr:uid="{00000000-0005-0000-0000-0000C7890000}"/>
    <cellStyle name="Comma 4 5 3 11" xfId="35282" xr:uid="{00000000-0005-0000-0000-0000C8890000}"/>
    <cellStyle name="Comma 4 5 3 12" xfId="35283" xr:uid="{00000000-0005-0000-0000-0000C9890000}"/>
    <cellStyle name="Comma 4 5 3 13" xfId="35284" xr:uid="{00000000-0005-0000-0000-0000CA890000}"/>
    <cellStyle name="Comma 4 5 3 14" xfId="35285" xr:uid="{00000000-0005-0000-0000-0000CB890000}"/>
    <cellStyle name="Comma 4 5 3 15" xfId="35286" xr:uid="{00000000-0005-0000-0000-0000CC890000}"/>
    <cellStyle name="Comma 4 5 3 2" xfId="35287" xr:uid="{00000000-0005-0000-0000-0000CD890000}"/>
    <cellStyle name="Comma 4 5 3 3" xfId="35288" xr:uid="{00000000-0005-0000-0000-0000CE890000}"/>
    <cellStyle name="Comma 4 5 3 4" xfId="35289" xr:uid="{00000000-0005-0000-0000-0000CF890000}"/>
    <cellStyle name="Comma 4 5 3 5" xfId="35290" xr:uid="{00000000-0005-0000-0000-0000D0890000}"/>
    <cellStyle name="Comma 4 5 3 6" xfId="35291" xr:uid="{00000000-0005-0000-0000-0000D1890000}"/>
    <cellStyle name="Comma 4 5 3 7" xfId="35292" xr:uid="{00000000-0005-0000-0000-0000D2890000}"/>
    <cellStyle name="Comma 4 5 3 8" xfId="35293" xr:uid="{00000000-0005-0000-0000-0000D3890000}"/>
    <cellStyle name="Comma 4 5 3 9" xfId="35294" xr:uid="{00000000-0005-0000-0000-0000D4890000}"/>
    <cellStyle name="Comma 4 5 4" xfId="35295" xr:uid="{00000000-0005-0000-0000-0000D5890000}"/>
    <cellStyle name="Comma 4 5 5" xfId="35296" xr:uid="{00000000-0005-0000-0000-0000D6890000}"/>
    <cellStyle name="Comma 4 5 6" xfId="35297" xr:uid="{00000000-0005-0000-0000-0000D7890000}"/>
    <cellStyle name="Comma 4 5 7" xfId="35298" xr:uid="{00000000-0005-0000-0000-0000D8890000}"/>
    <cellStyle name="Comma 4 5 8" xfId="35299" xr:uid="{00000000-0005-0000-0000-0000D9890000}"/>
    <cellStyle name="Comma 4 5 9" xfId="35300" xr:uid="{00000000-0005-0000-0000-0000DA890000}"/>
    <cellStyle name="Comma 4 6" xfId="35301" xr:uid="{00000000-0005-0000-0000-0000DB890000}"/>
    <cellStyle name="Comma 4 6 2" xfId="35302" xr:uid="{00000000-0005-0000-0000-0000DC890000}"/>
    <cellStyle name="Comma 4 7" xfId="35303" xr:uid="{00000000-0005-0000-0000-0000DD890000}"/>
    <cellStyle name="Comma 4 8" xfId="35304" xr:uid="{00000000-0005-0000-0000-0000DE890000}"/>
    <cellStyle name="Comma 4 9" xfId="35305" xr:uid="{00000000-0005-0000-0000-0000DF890000}"/>
    <cellStyle name="Comma 4_GE.IU" xfId="35306" xr:uid="{00000000-0005-0000-0000-0000E0890000}"/>
    <cellStyle name="Comma 40" xfId="35307" xr:uid="{00000000-0005-0000-0000-0000E1890000}"/>
    <cellStyle name="Comma 41" xfId="35308" xr:uid="{00000000-0005-0000-0000-0000E2890000}"/>
    <cellStyle name="Comma 42" xfId="35309" xr:uid="{00000000-0005-0000-0000-0000E3890000}"/>
    <cellStyle name="Comma 43" xfId="35310" xr:uid="{00000000-0005-0000-0000-0000E4890000}"/>
    <cellStyle name="Comma 44" xfId="35311" xr:uid="{00000000-0005-0000-0000-0000E5890000}"/>
    <cellStyle name="Comma 45" xfId="35312" xr:uid="{00000000-0005-0000-0000-0000E6890000}"/>
    <cellStyle name="Comma 46" xfId="35313" xr:uid="{00000000-0005-0000-0000-0000E7890000}"/>
    <cellStyle name="Comma 47" xfId="35314" xr:uid="{00000000-0005-0000-0000-0000E8890000}"/>
    <cellStyle name="Comma 48" xfId="35315" xr:uid="{00000000-0005-0000-0000-0000E9890000}"/>
    <cellStyle name="Comma 49" xfId="35316" xr:uid="{00000000-0005-0000-0000-0000EA890000}"/>
    <cellStyle name="Comma 5" xfId="35317" xr:uid="{00000000-0005-0000-0000-0000EB890000}"/>
    <cellStyle name="Comma 5 2" xfId="35318" xr:uid="{00000000-0005-0000-0000-0000EC890000}"/>
    <cellStyle name="Comma 5 2 2" xfId="35319" xr:uid="{00000000-0005-0000-0000-0000ED890000}"/>
    <cellStyle name="Comma 5 2 2 10" xfId="35320" xr:uid="{00000000-0005-0000-0000-0000EE890000}"/>
    <cellStyle name="Comma 5 2 2 10 2" xfId="35321" xr:uid="{00000000-0005-0000-0000-0000EF890000}"/>
    <cellStyle name="Comma 5 2 2 10 3" xfId="35322" xr:uid="{00000000-0005-0000-0000-0000F0890000}"/>
    <cellStyle name="Comma 5 2 2 11" xfId="35323" xr:uid="{00000000-0005-0000-0000-0000F1890000}"/>
    <cellStyle name="Comma 5 2 2 11 2" xfId="35324" xr:uid="{00000000-0005-0000-0000-0000F2890000}"/>
    <cellStyle name="Comma 5 2 2 12" xfId="35325" xr:uid="{00000000-0005-0000-0000-0000F3890000}"/>
    <cellStyle name="Comma 5 2 2 12 2" xfId="35326" xr:uid="{00000000-0005-0000-0000-0000F4890000}"/>
    <cellStyle name="Comma 5 2 2 13" xfId="35327" xr:uid="{00000000-0005-0000-0000-0000F5890000}"/>
    <cellStyle name="Comma 5 2 2 14" xfId="35328" xr:uid="{00000000-0005-0000-0000-0000F6890000}"/>
    <cellStyle name="Comma 5 2 2 15" xfId="35329" xr:uid="{00000000-0005-0000-0000-0000F7890000}"/>
    <cellStyle name="Comma 5 2 2 16" xfId="35330" xr:uid="{00000000-0005-0000-0000-0000F8890000}"/>
    <cellStyle name="Comma 5 2 2 17" xfId="35331" xr:uid="{00000000-0005-0000-0000-0000F9890000}"/>
    <cellStyle name="Comma 5 2 2 18" xfId="35332" xr:uid="{00000000-0005-0000-0000-0000FA890000}"/>
    <cellStyle name="Comma 5 2 2 19" xfId="35333" xr:uid="{00000000-0005-0000-0000-0000FB890000}"/>
    <cellStyle name="Comma 5 2 2 2" xfId="35334" xr:uid="{00000000-0005-0000-0000-0000FC890000}"/>
    <cellStyle name="Comma 5 2 2 2 10" xfId="35335" xr:uid="{00000000-0005-0000-0000-0000FD890000}"/>
    <cellStyle name="Comma 5 2 2 2 10 2" xfId="35336" xr:uid="{00000000-0005-0000-0000-0000FE890000}"/>
    <cellStyle name="Comma 5 2 2 2 11" xfId="35337" xr:uid="{00000000-0005-0000-0000-0000FF890000}"/>
    <cellStyle name="Comma 5 2 2 2 11 2" xfId="35338" xr:uid="{00000000-0005-0000-0000-0000008A0000}"/>
    <cellStyle name="Comma 5 2 2 2 12" xfId="35339" xr:uid="{00000000-0005-0000-0000-0000018A0000}"/>
    <cellStyle name="Comma 5 2 2 2 13" xfId="35340" xr:uid="{00000000-0005-0000-0000-0000028A0000}"/>
    <cellStyle name="Comma 5 2 2 2 14" xfId="35341" xr:uid="{00000000-0005-0000-0000-0000038A0000}"/>
    <cellStyle name="Comma 5 2 2 2 15" xfId="35342" xr:uid="{00000000-0005-0000-0000-0000048A0000}"/>
    <cellStyle name="Comma 5 2 2 2 16" xfId="35343" xr:uid="{00000000-0005-0000-0000-0000058A0000}"/>
    <cellStyle name="Comma 5 2 2 2 17" xfId="35344" xr:uid="{00000000-0005-0000-0000-0000068A0000}"/>
    <cellStyle name="Comma 5 2 2 2 18" xfId="35345" xr:uid="{00000000-0005-0000-0000-0000078A0000}"/>
    <cellStyle name="Comma 5 2 2 2 19" xfId="35346" xr:uid="{00000000-0005-0000-0000-0000088A0000}"/>
    <cellStyle name="Comma 5 2 2 2 2" xfId="35347" xr:uid="{00000000-0005-0000-0000-0000098A0000}"/>
    <cellStyle name="Comma 5 2 2 2 2 10" xfId="35348" xr:uid="{00000000-0005-0000-0000-00000A8A0000}"/>
    <cellStyle name="Comma 5 2 2 2 2 11" xfId="35349" xr:uid="{00000000-0005-0000-0000-00000B8A0000}"/>
    <cellStyle name="Comma 5 2 2 2 2 12" xfId="35350" xr:uid="{00000000-0005-0000-0000-00000C8A0000}"/>
    <cellStyle name="Comma 5 2 2 2 2 13" xfId="35351" xr:uid="{00000000-0005-0000-0000-00000D8A0000}"/>
    <cellStyle name="Comma 5 2 2 2 2 14" xfId="35352" xr:uid="{00000000-0005-0000-0000-00000E8A0000}"/>
    <cellStyle name="Comma 5 2 2 2 2 15" xfId="35353" xr:uid="{00000000-0005-0000-0000-00000F8A0000}"/>
    <cellStyle name="Comma 5 2 2 2 2 2" xfId="35354" xr:uid="{00000000-0005-0000-0000-0000108A0000}"/>
    <cellStyle name="Comma 5 2 2 2 2 2 2" xfId="35355" xr:uid="{00000000-0005-0000-0000-0000118A0000}"/>
    <cellStyle name="Comma 5 2 2 2 2 3" xfId="35356" xr:uid="{00000000-0005-0000-0000-0000128A0000}"/>
    <cellStyle name="Comma 5 2 2 2 2 4" xfId="35357" xr:uid="{00000000-0005-0000-0000-0000138A0000}"/>
    <cellStyle name="Comma 5 2 2 2 2 5" xfId="35358" xr:uid="{00000000-0005-0000-0000-0000148A0000}"/>
    <cellStyle name="Comma 5 2 2 2 2 6" xfId="35359" xr:uid="{00000000-0005-0000-0000-0000158A0000}"/>
    <cellStyle name="Comma 5 2 2 2 2 7" xfId="35360" xr:uid="{00000000-0005-0000-0000-0000168A0000}"/>
    <cellStyle name="Comma 5 2 2 2 2 8" xfId="35361" xr:uid="{00000000-0005-0000-0000-0000178A0000}"/>
    <cellStyle name="Comma 5 2 2 2 2 9" xfId="35362" xr:uid="{00000000-0005-0000-0000-0000188A0000}"/>
    <cellStyle name="Comma 5 2 2 2 3" xfId="35363" xr:uid="{00000000-0005-0000-0000-0000198A0000}"/>
    <cellStyle name="Comma 5 2 2 2 3 10" xfId="35364" xr:uid="{00000000-0005-0000-0000-00001A8A0000}"/>
    <cellStyle name="Comma 5 2 2 2 3 11" xfId="35365" xr:uid="{00000000-0005-0000-0000-00001B8A0000}"/>
    <cellStyle name="Comma 5 2 2 2 3 12" xfId="35366" xr:uid="{00000000-0005-0000-0000-00001C8A0000}"/>
    <cellStyle name="Comma 5 2 2 2 3 13" xfId="35367" xr:uid="{00000000-0005-0000-0000-00001D8A0000}"/>
    <cellStyle name="Comma 5 2 2 2 3 14" xfId="35368" xr:uid="{00000000-0005-0000-0000-00001E8A0000}"/>
    <cellStyle name="Comma 5 2 2 2 3 15" xfId="35369" xr:uid="{00000000-0005-0000-0000-00001F8A0000}"/>
    <cellStyle name="Comma 5 2 2 2 3 2" xfId="35370" xr:uid="{00000000-0005-0000-0000-0000208A0000}"/>
    <cellStyle name="Comma 5 2 2 2 3 2 2" xfId="35371" xr:uid="{00000000-0005-0000-0000-0000218A0000}"/>
    <cellStyle name="Comma 5 2 2 2 3 3" xfId="35372" xr:uid="{00000000-0005-0000-0000-0000228A0000}"/>
    <cellStyle name="Comma 5 2 2 2 3 4" xfId="35373" xr:uid="{00000000-0005-0000-0000-0000238A0000}"/>
    <cellStyle name="Comma 5 2 2 2 3 5" xfId="35374" xr:uid="{00000000-0005-0000-0000-0000248A0000}"/>
    <cellStyle name="Comma 5 2 2 2 3 6" xfId="35375" xr:uid="{00000000-0005-0000-0000-0000258A0000}"/>
    <cellStyle name="Comma 5 2 2 2 3 7" xfId="35376" xr:uid="{00000000-0005-0000-0000-0000268A0000}"/>
    <cellStyle name="Comma 5 2 2 2 3 8" xfId="35377" xr:uid="{00000000-0005-0000-0000-0000278A0000}"/>
    <cellStyle name="Comma 5 2 2 2 3 9" xfId="35378" xr:uid="{00000000-0005-0000-0000-0000288A0000}"/>
    <cellStyle name="Comma 5 2 2 2 4" xfId="35379" xr:uid="{00000000-0005-0000-0000-0000298A0000}"/>
    <cellStyle name="Comma 5 2 2 2 4 2" xfId="35380" xr:uid="{00000000-0005-0000-0000-00002A8A0000}"/>
    <cellStyle name="Comma 5 2 2 2 4 3" xfId="35381" xr:uid="{00000000-0005-0000-0000-00002B8A0000}"/>
    <cellStyle name="Comma 5 2 2 2 5" xfId="35382" xr:uid="{00000000-0005-0000-0000-00002C8A0000}"/>
    <cellStyle name="Comma 5 2 2 2 5 2" xfId="35383" xr:uid="{00000000-0005-0000-0000-00002D8A0000}"/>
    <cellStyle name="Comma 5 2 2 2 5 3" xfId="35384" xr:uid="{00000000-0005-0000-0000-00002E8A0000}"/>
    <cellStyle name="Comma 5 2 2 2 6" xfId="35385" xr:uid="{00000000-0005-0000-0000-00002F8A0000}"/>
    <cellStyle name="Comma 5 2 2 2 6 2" xfId="35386" xr:uid="{00000000-0005-0000-0000-0000308A0000}"/>
    <cellStyle name="Comma 5 2 2 2 6 3" xfId="35387" xr:uid="{00000000-0005-0000-0000-0000318A0000}"/>
    <cellStyle name="Comma 5 2 2 2 7" xfId="35388" xr:uid="{00000000-0005-0000-0000-0000328A0000}"/>
    <cellStyle name="Comma 5 2 2 2 7 2" xfId="35389" xr:uid="{00000000-0005-0000-0000-0000338A0000}"/>
    <cellStyle name="Comma 5 2 2 2 7 3" xfId="35390" xr:uid="{00000000-0005-0000-0000-0000348A0000}"/>
    <cellStyle name="Comma 5 2 2 2 8" xfId="35391" xr:uid="{00000000-0005-0000-0000-0000358A0000}"/>
    <cellStyle name="Comma 5 2 2 2 8 2" xfId="35392" xr:uid="{00000000-0005-0000-0000-0000368A0000}"/>
    <cellStyle name="Comma 5 2 2 2 8 3" xfId="35393" xr:uid="{00000000-0005-0000-0000-0000378A0000}"/>
    <cellStyle name="Comma 5 2 2 2 9" xfId="35394" xr:uid="{00000000-0005-0000-0000-0000388A0000}"/>
    <cellStyle name="Comma 5 2 2 2 9 2" xfId="35395" xr:uid="{00000000-0005-0000-0000-0000398A0000}"/>
    <cellStyle name="Comma 5 2 2 2 9 3" xfId="35396" xr:uid="{00000000-0005-0000-0000-00003A8A0000}"/>
    <cellStyle name="Comma 5 2 2 20" xfId="35397" xr:uid="{00000000-0005-0000-0000-00003B8A0000}"/>
    <cellStyle name="Comma 5 2 2 3" xfId="35398" xr:uid="{00000000-0005-0000-0000-00003C8A0000}"/>
    <cellStyle name="Comma 5 2 2 3 10" xfId="35399" xr:uid="{00000000-0005-0000-0000-00003D8A0000}"/>
    <cellStyle name="Comma 5 2 2 3 11" xfId="35400" xr:uid="{00000000-0005-0000-0000-00003E8A0000}"/>
    <cellStyle name="Comma 5 2 2 3 12" xfId="35401" xr:uid="{00000000-0005-0000-0000-00003F8A0000}"/>
    <cellStyle name="Comma 5 2 2 3 13" xfId="35402" xr:uid="{00000000-0005-0000-0000-0000408A0000}"/>
    <cellStyle name="Comma 5 2 2 3 14" xfId="35403" xr:uid="{00000000-0005-0000-0000-0000418A0000}"/>
    <cellStyle name="Comma 5 2 2 3 15" xfId="35404" xr:uid="{00000000-0005-0000-0000-0000428A0000}"/>
    <cellStyle name="Comma 5 2 2 3 16" xfId="35405" xr:uid="{00000000-0005-0000-0000-0000438A0000}"/>
    <cellStyle name="Comma 5 2 2 3 2" xfId="35406" xr:uid="{00000000-0005-0000-0000-0000448A0000}"/>
    <cellStyle name="Comma 5 2 2 3 2 10" xfId="35407" xr:uid="{00000000-0005-0000-0000-0000458A0000}"/>
    <cellStyle name="Comma 5 2 2 3 2 11" xfId="35408" xr:uid="{00000000-0005-0000-0000-0000468A0000}"/>
    <cellStyle name="Comma 5 2 2 3 2 12" xfId="35409" xr:uid="{00000000-0005-0000-0000-0000478A0000}"/>
    <cellStyle name="Comma 5 2 2 3 2 13" xfId="35410" xr:uid="{00000000-0005-0000-0000-0000488A0000}"/>
    <cellStyle name="Comma 5 2 2 3 2 14" xfId="35411" xr:uid="{00000000-0005-0000-0000-0000498A0000}"/>
    <cellStyle name="Comma 5 2 2 3 2 15" xfId="35412" xr:uid="{00000000-0005-0000-0000-00004A8A0000}"/>
    <cellStyle name="Comma 5 2 2 3 2 2" xfId="35413" xr:uid="{00000000-0005-0000-0000-00004B8A0000}"/>
    <cellStyle name="Comma 5 2 2 3 2 3" xfId="35414" xr:uid="{00000000-0005-0000-0000-00004C8A0000}"/>
    <cellStyle name="Comma 5 2 2 3 2 4" xfId="35415" xr:uid="{00000000-0005-0000-0000-00004D8A0000}"/>
    <cellStyle name="Comma 5 2 2 3 2 5" xfId="35416" xr:uid="{00000000-0005-0000-0000-00004E8A0000}"/>
    <cellStyle name="Comma 5 2 2 3 2 6" xfId="35417" xr:uid="{00000000-0005-0000-0000-00004F8A0000}"/>
    <cellStyle name="Comma 5 2 2 3 2 7" xfId="35418" xr:uid="{00000000-0005-0000-0000-0000508A0000}"/>
    <cellStyle name="Comma 5 2 2 3 2 8" xfId="35419" xr:uid="{00000000-0005-0000-0000-0000518A0000}"/>
    <cellStyle name="Comma 5 2 2 3 2 9" xfId="35420" xr:uid="{00000000-0005-0000-0000-0000528A0000}"/>
    <cellStyle name="Comma 5 2 2 3 3" xfId="35421" xr:uid="{00000000-0005-0000-0000-0000538A0000}"/>
    <cellStyle name="Comma 5 2 2 3 4" xfId="35422" xr:uid="{00000000-0005-0000-0000-0000548A0000}"/>
    <cellStyle name="Comma 5 2 2 3 5" xfId="35423" xr:uid="{00000000-0005-0000-0000-0000558A0000}"/>
    <cellStyle name="Comma 5 2 2 3 6" xfId="35424" xr:uid="{00000000-0005-0000-0000-0000568A0000}"/>
    <cellStyle name="Comma 5 2 2 3 7" xfId="35425" xr:uid="{00000000-0005-0000-0000-0000578A0000}"/>
    <cellStyle name="Comma 5 2 2 3 8" xfId="35426" xr:uid="{00000000-0005-0000-0000-0000588A0000}"/>
    <cellStyle name="Comma 5 2 2 3 9" xfId="35427" xr:uid="{00000000-0005-0000-0000-0000598A0000}"/>
    <cellStyle name="Comma 5 2 2 4" xfId="35428" xr:uid="{00000000-0005-0000-0000-00005A8A0000}"/>
    <cellStyle name="Comma 5 2 2 4 10" xfId="35429" xr:uid="{00000000-0005-0000-0000-00005B8A0000}"/>
    <cellStyle name="Comma 5 2 2 4 11" xfId="35430" xr:uid="{00000000-0005-0000-0000-00005C8A0000}"/>
    <cellStyle name="Comma 5 2 2 4 12" xfId="35431" xr:uid="{00000000-0005-0000-0000-00005D8A0000}"/>
    <cellStyle name="Comma 5 2 2 4 13" xfId="35432" xr:uid="{00000000-0005-0000-0000-00005E8A0000}"/>
    <cellStyle name="Comma 5 2 2 4 14" xfId="35433" xr:uid="{00000000-0005-0000-0000-00005F8A0000}"/>
    <cellStyle name="Comma 5 2 2 4 15" xfId="35434" xr:uid="{00000000-0005-0000-0000-0000608A0000}"/>
    <cellStyle name="Comma 5 2 2 4 2" xfId="35435" xr:uid="{00000000-0005-0000-0000-0000618A0000}"/>
    <cellStyle name="Comma 5 2 2 4 2 2" xfId="35436" xr:uid="{00000000-0005-0000-0000-0000628A0000}"/>
    <cellStyle name="Comma 5 2 2 4 3" xfId="35437" xr:uid="{00000000-0005-0000-0000-0000638A0000}"/>
    <cellStyle name="Comma 5 2 2 4 4" xfId="35438" xr:uid="{00000000-0005-0000-0000-0000648A0000}"/>
    <cellStyle name="Comma 5 2 2 4 5" xfId="35439" xr:uid="{00000000-0005-0000-0000-0000658A0000}"/>
    <cellStyle name="Comma 5 2 2 4 6" xfId="35440" xr:uid="{00000000-0005-0000-0000-0000668A0000}"/>
    <cellStyle name="Comma 5 2 2 4 7" xfId="35441" xr:uid="{00000000-0005-0000-0000-0000678A0000}"/>
    <cellStyle name="Comma 5 2 2 4 8" xfId="35442" xr:uid="{00000000-0005-0000-0000-0000688A0000}"/>
    <cellStyle name="Comma 5 2 2 4 9" xfId="35443" xr:uid="{00000000-0005-0000-0000-0000698A0000}"/>
    <cellStyle name="Comma 5 2 2 5" xfId="35444" xr:uid="{00000000-0005-0000-0000-00006A8A0000}"/>
    <cellStyle name="Comma 5 2 2 5 2" xfId="35445" xr:uid="{00000000-0005-0000-0000-00006B8A0000}"/>
    <cellStyle name="Comma 5 2 2 5 3" xfId="35446" xr:uid="{00000000-0005-0000-0000-00006C8A0000}"/>
    <cellStyle name="Comma 5 2 2 6" xfId="35447" xr:uid="{00000000-0005-0000-0000-00006D8A0000}"/>
    <cellStyle name="Comma 5 2 2 6 2" xfId="35448" xr:uid="{00000000-0005-0000-0000-00006E8A0000}"/>
    <cellStyle name="Comma 5 2 2 6 3" xfId="35449" xr:uid="{00000000-0005-0000-0000-00006F8A0000}"/>
    <cellStyle name="Comma 5 2 2 7" xfId="35450" xr:uid="{00000000-0005-0000-0000-0000708A0000}"/>
    <cellStyle name="Comma 5 2 2 7 2" xfId="35451" xr:uid="{00000000-0005-0000-0000-0000718A0000}"/>
    <cellStyle name="Comma 5 2 2 7 3" xfId="35452" xr:uid="{00000000-0005-0000-0000-0000728A0000}"/>
    <cellStyle name="Comma 5 2 2 8" xfId="35453" xr:uid="{00000000-0005-0000-0000-0000738A0000}"/>
    <cellStyle name="Comma 5 2 2 8 2" xfId="35454" xr:uid="{00000000-0005-0000-0000-0000748A0000}"/>
    <cellStyle name="Comma 5 2 2 8 3" xfId="35455" xr:uid="{00000000-0005-0000-0000-0000758A0000}"/>
    <cellStyle name="Comma 5 2 2 9" xfId="35456" xr:uid="{00000000-0005-0000-0000-0000768A0000}"/>
    <cellStyle name="Comma 5 2 2 9 2" xfId="35457" xr:uid="{00000000-0005-0000-0000-0000778A0000}"/>
    <cellStyle name="Comma 5 2 2 9 3" xfId="35458" xr:uid="{00000000-0005-0000-0000-0000788A0000}"/>
    <cellStyle name="Comma 5 2 3" xfId="35459" xr:uid="{00000000-0005-0000-0000-0000798A0000}"/>
    <cellStyle name="Comma 5 2 3 2" xfId="35460" xr:uid="{00000000-0005-0000-0000-00007A8A0000}"/>
    <cellStyle name="Comma 5 2 3 2 10" xfId="35461" xr:uid="{00000000-0005-0000-0000-00007B8A0000}"/>
    <cellStyle name="Comma 5 2 3 2 11" xfId="35462" xr:uid="{00000000-0005-0000-0000-00007C8A0000}"/>
    <cellStyle name="Comma 5 2 3 2 12" xfId="35463" xr:uid="{00000000-0005-0000-0000-00007D8A0000}"/>
    <cellStyle name="Comma 5 2 3 2 13" xfId="35464" xr:uid="{00000000-0005-0000-0000-00007E8A0000}"/>
    <cellStyle name="Comma 5 2 3 2 14" xfId="35465" xr:uid="{00000000-0005-0000-0000-00007F8A0000}"/>
    <cellStyle name="Comma 5 2 3 2 15" xfId="35466" xr:uid="{00000000-0005-0000-0000-0000808A0000}"/>
    <cellStyle name="Comma 5 2 3 2 2" xfId="35467" xr:uid="{00000000-0005-0000-0000-0000818A0000}"/>
    <cellStyle name="Comma 5 2 3 2 3" xfId="35468" xr:uid="{00000000-0005-0000-0000-0000828A0000}"/>
    <cellStyle name="Comma 5 2 3 2 4" xfId="35469" xr:uid="{00000000-0005-0000-0000-0000838A0000}"/>
    <cellStyle name="Comma 5 2 3 2 5" xfId="35470" xr:uid="{00000000-0005-0000-0000-0000848A0000}"/>
    <cellStyle name="Comma 5 2 3 2 6" xfId="35471" xr:uid="{00000000-0005-0000-0000-0000858A0000}"/>
    <cellStyle name="Comma 5 2 3 2 7" xfId="35472" xr:uid="{00000000-0005-0000-0000-0000868A0000}"/>
    <cellStyle name="Comma 5 2 3 2 8" xfId="35473" xr:uid="{00000000-0005-0000-0000-0000878A0000}"/>
    <cellStyle name="Comma 5 2 3 2 9" xfId="35474" xr:uid="{00000000-0005-0000-0000-0000888A0000}"/>
    <cellStyle name="Comma 5 2 4" xfId="35475" xr:uid="{00000000-0005-0000-0000-0000898A0000}"/>
    <cellStyle name="Comma 5 2 4 10" xfId="35476" xr:uid="{00000000-0005-0000-0000-00008A8A0000}"/>
    <cellStyle name="Comma 5 2 4 11" xfId="35477" xr:uid="{00000000-0005-0000-0000-00008B8A0000}"/>
    <cellStyle name="Comma 5 2 4 12" xfId="35478" xr:uid="{00000000-0005-0000-0000-00008C8A0000}"/>
    <cellStyle name="Comma 5 2 4 13" xfId="35479" xr:uid="{00000000-0005-0000-0000-00008D8A0000}"/>
    <cellStyle name="Comma 5 2 4 14" xfId="35480" xr:uid="{00000000-0005-0000-0000-00008E8A0000}"/>
    <cellStyle name="Comma 5 2 4 15" xfId="35481" xr:uid="{00000000-0005-0000-0000-00008F8A0000}"/>
    <cellStyle name="Comma 5 2 4 2" xfId="35482" xr:uid="{00000000-0005-0000-0000-0000908A0000}"/>
    <cellStyle name="Comma 5 2 4 3" xfId="35483" xr:uid="{00000000-0005-0000-0000-0000918A0000}"/>
    <cellStyle name="Comma 5 2 4 4" xfId="35484" xr:uid="{00000000-0005-0000-0000-0000928A0000}"/>
    <cellStyle name="Comma 5 2 4 5" xfId="35485" xr:uid="{00000000-0005-0000-0000-0000938A0000}"/>
    <cellStyle name="Comma 5 2 4 6" xfId="35486" xr:uid="{00000000-0005-0000-0000-0000948A0000}"/>
    <cellStyle name="Comma 5 2 4 7" xfId="35487" xr:uid="{00000000-0005-0000-0000-0000958A0000}"/>
    <cellStyle name="Comma 5 2 4 8" xfId="35488" xr:uid="{00000000-0005-0000-0000-0000968A0000}"/>
    <cellStyle name="Comma 5 2 4 9" xfId="35489" xr:uid="{00000000-0005-0000-0000-0000978A0000}"/>
    <cellStyle name="Comma 5 2 5" xfId="35490" xr:uid="{00000000-0005-0000-0000-0000988A0000}"/>
    <cellStyle name="Comma 5 2 5 10" xfId="35491" xr:uid="{00000000-0005-0000-0000-0000998A0000}"/>
    <cellStyle name="Comma 5 2 5 11" xfId="35492" xr:uid="{00000000-0005-0000-0000-00009A8A0000}"/>
    <cellStyle name="Comma 5 2 5 12" xfId="35493" xr:uid="{00000000-0005-0000-0000-00009B8A0000}"/>
    <cellStyle name="Comma 5 2 5 13" xfId="35494" xr:uid="{00000000-0005-0000-0000-00009C8A0000}"/>
    <cellStyle name="Comma 5 2 5 14" xfId="35495" xr:uid="{00000000-0005-0000-0000-00009D8A0000}"/>
    <cellStyle name="Comma 5 2 5 15" xfId="35496" xr:uid="{00000000-0005-0000-0000-00009E8A0000}"/>
    <cellStyle name="Comma 5 2 5 2" xfId="35497" xr:uid="{00000000-0005-0000-0000-00009F8A0000}"/>
    <cellStyle name="Comma 5 2 5 3" xfId="35498" xr:uid="{00000000-0005-0000-0000-0000A08A0000}"/>
    <cellStyle name="Comma 5 2 5 4" xfId="35499" xr:uid="{00000000-0005-0000-0000-0000A18A0000}"/>
    <cellStyle name="Comma 5 2 5 5" xfId="35500" xr:uid="{00000000-0005-0000-0000-0000A28A0000}"/>
    <cellStyle name="Comma 5 2 5 6" xfId="35501" xr:uid="{00000000-0005-0000-0000-0000A38A0000}"/>
    <cellStyle name="Comma 5 2 5 7" xfId="35502" xr:uid="{00000000-0005-0000-0000-0000A48A0000}"/>
    <cellStyle name="Comma 5 2 5 8" xfId="35503" xr:uid="{00000000-0005-0000-0000-0000A58A0000}"/>
    <cellStyle name="Comma 5 2 5 9" xfId="35504" xr:uid="{00000000-0005-0000-0000-0000A68A0000}"/>
    <cellStyle name="Comma 5 2 6" xfId="35505" xr:uid="{00000000-0005-0000-0000-0000A78A0000}"/>
    <cellStyle name="Comma 5 3" xfId="35506" xr:uid="{00000000-0005-0000-0000-0000A88A0000}"/>
    <cellStyle name="Comma 5 3 10" xfId="35507" xr:uid="{00000000-0005-0000-0000-0000A98A0000}"/>
    <cellStyle name="Comma 5 3 10 2" xfId="35508" xr:uid="{00000000-0005-0000-0000-0000AA8A0000}"/>
    <cellStyle name="Comma 5 3 10 3" xfId="35509" xr:uid="{00000000-0005-0000-0000-0000AB8A0000}"/>
    <cellStyle name="Comma 5 3 11" xfId="35510" xr:uid="{00000000-0005-0000-0000-0000AC8A0000}"/>
    <cellStyle name="Comma 5 3 11 2" xfId="35511" xr:uid="{00000000-0005-0000-0000-0000AD8A0000}"/>
    <cellStyle name="Comma 5 3 11 3" xfId="35512" xr:uid="{00000000-0005-0000-0000-0000AE8A0000}"/>
    <cellStyle name="Comma 5 3 12" xfId="35513" xr:uid="{00000000-0005-0000-0000-0000AF8A0000}"/>
    <cellStyle name="Comma 5 3 12 2" xfId="35514" xr:uid="{00000000-0005-0000-0000-0000B08A0000}"/>
    <cellStyle name="Comma 5 3 13" xfId="35515" xr:uid="{00000000-0005-0000-0000-0000B18A0000}"/>
    <cellStyle name="Comma 5 3 13 2" xfId="35516" xr:uid="{00000000-0005-0000-0000-0000B28A0000}"/>
    <cellStyle name="Comma 5 3 14" xfId="35517" xr:uid="{00000000-0005-0000-0000-0000B38A0000}"/>
    <cellStyle name="Comma 5 3 15" xfId="35518" xr:uid="{00000000-0005-0000-0000-0000B48A0000}"/>
    <cellStyle name="Comma 5 3 16" xfId="35519" xr:uid="{00000000-0005-0000-0000-0000B58A0000}"/>
    <cellStyle name="Comma 5 3 17" xfId="35520" xr:uid="{00000000-0005-0000-0000-0000B68A0000}"/>
    <cellStyle name="Comma 5 3 18" xfId="35521" xr:uid="{00000000-0005-0000-0000-0000B78A0000}"/>
    <cellStyle name="Comma 5 3 19" xfId="35522" xr:uid="{00000000-0005-0000-0000-0000B88A0000}"/>
    <cellStyle name="Comma 5 3 2" xfId="35523" xr:uid="{00000000-0005-0000-0000-0000B98A0000}"/>
    <cellStyle name="Comma 5 3 20" xfId="35524" xr:uid="{00000000-0005-0000-0000-0000BA8A0000}"/>
    <cellStyle name="Comma 5 3 21" xfId="35525" xr:uid="{00000000-0005-0000-0000-0000BB8A0000}"/>
    <cellStyle name="Comma 5 3 3" xfId="35526" xr:uid="{00000000-0005-0000-0000-0000BC8A0000}"/>
    <cellStyle name="Comma 5 3 3 10" xfId="35527" xr:uid="{00000000-0005-0000-0000-0000BD8A0000}"/>
    <cellStyle name="Comma 5 3 3 10 2" xfId="35528" xr:uid="{00000000-0005-0000-0000-0000BE8A0000}"/>
    <cellStyle name="Comma 5 3 3 11" xfId="35529" xr:uid="{00000000-0005-0000-0000-0000BF8A0000}"/>
    <cellStyle name="Comma 5 3 3 11 2" xfId="35530" xr:uid="{00000000-0005-0000-0000-0000C08A0000}"/>
    <cellStyle name="Comma 5 3 3 12" xfId="35531" xr:uid="{00000000-0005-0000-0000-0000C18A0000}"/>
    <cellStyle name="Comma 5 3 3 13" xfId="35532" xr:uid="{00000000-0005-0000-0000-0000C28A0000}"/>
    <cellStyle name="Comma 5 3 3 14" xfId="35533" xr:uid="{00000000-0005-0000-0000-0000C38A0000}"/>
    <cellStyle name="Comma 5 3 3 15" xfId="35534" xr:uid="{00000000-0005-0000-0000-0000C48A0000}"/>
    <cellStyle name="Comma 5 3 3 16" xfId="35535" xr:uid="{00000000-0005-0000-0000-0000C58A0000}"/>
    <cellStyle name="Comma 5 3 3 17" xfId="35536" xr:uid="{00000000-0005-0000-0000-0000C68A0000}"/>
    <cellStyle name="Comma 5 3 3 18" xfId="35537" xr:uid="{00000000-0005-0000-0000-0000C78A0000}"/>
    <cellStyle name="Comma 5 3 3 19" xfId="35538" xr:uid="{00000000-0005-0000-0000-0000C88A0000}"/>
    <cellStyle name="Comma 5 3 3 2" xfId="35539" xr:uid="{00000000-0005-0000-0000-0000C98A0000}"/>
    <cellStyle name="Comma 5 3 3 2 10" xfId="35540" xr:uid="{00000000-0005-0000-0000-0000CA8A0000}"/>
    <cellStyle name="Comma 5 3 3 2 11" xfId="35541" xr:uid="{00000000-0005-0000-0000-0000CB8A0000}"/>
    <cellStyle name="Comma 5 3 3 2 12" xfId="35542" xr:uid="{00000000-0005-0000-0000-0000CC8A0000}"/>
    <cellStyle name="Comma 5 3 3 2 13" xfId="35543" xr:uid="{00000000-0005-0000-0000-0000CD8A0000}"/>
    <cellStyle name="Comma 5 3 3 2 14" xfId="35544" xr:uid="{00000000-0005-0000-0000-0000CE8A0000}"/>
    <cellStyle name="Comma 5 3 3 2 15" xfId="35545" xr:uid="{00000000-0005-0000-0000-0000CF8A0000}"/>
    <cellStyle name="Comma 5 3 3 2 2" xfId="35546" xr:uid="{00000000-0005-0000-0000-0000D08A0000}"/>
    <cellStyle name="Comma 5 3 3 2 2 2" xfId="35547" xr:uid="{00000000-0005-0000-0000-0000D18A0000}"/>
    <cellStyle name="Comma 5 3 3 2 3" xfId="35548" xr:uid="{00000000-0005-0000-0000-0000D28A0000}"/>
    <cellStyle name="Comma 5 3 3 2 4" xfId="35549" xr:uid="{00000000-0005-0000-0000-0000D38A0000}"/>
    <cellStyle name="Comma 5 3 3 2 5" xfId="35550" xr:uid="{00000000-0005-0000-0000-0000D48A0000}"/>
    <cellStyle name="Comma 5 3 3 2 6" xfId="35551" xr:uid="{00000000-0005-0000-0000-0000D58A0000}"/>
    <cellStyle name="Comma 5 3 3 2 7" xfId="35552" xr:uid="{00000000-0005-0000-0000-0000D68A0000}"/>
    <cellStyle name="Comma 5 3 3 2 8" xfId="35553" xr:uid="{00000000-0005-0000-0000-0000D78A0000}"/>
    <cellStyle name="Comma 5 3 3 2 9" xfId="35554" xr:uid="{00000000-0005-0000-0000-0000D88A0000}"/>
    <cellStyle name="Comma 5 3 3 3" xfId="35555" xr:uid="{00000000-0005-0000-0000-0000D98A0000}"/>
    <cellStyle name="Comma 5 3 3 3 10" xfId="35556" xr:uid="{00000000-0005-0000-0000-0000DA8A0000}"/>
    <cellStyle name="Comma 5 3 3 3 11" xfId="35557" xr:uid="{00000000-0005-0000-0000-0000DB8A0000}"/>
    <cellStyle name="Comma 5 3 3 3 12" xfId="35558" xr:uid="{00000000-0005-0000-0000-0000DC8A0000}"/>
    <cellStyle name="Comma 5 3 3 3 13" xfId="35559" xr:uid="{00000000-0005-0000-0000-0000DD8A0000}"/>
    <cellStyle name="Comma 5 3 3 3 14" xfId="35560" xr:uid="{00000000-0005-0000-0000-0000DE8A0000}"/>
    <cellStyle name="Comma 5 3 3 3 15" xfId="35561" xr:uid="{00000000-0005-0000-0000-0000DF8A0000}"/>
    <cellStyle name="Comma 5 3 3 3 2" xfId="35562" xr:uid="{00000000-0005-0000-0000-0000E08A0000}"/>
    <cellStyle name="Comma 5 3 3 3 2 2" xfId="35563" xr:uid="{00000000-0005-0000-0000-0000E18A0000}"/>
    <cellStyle name="Comma 5 3 3 3 3" xfId="35564" xr:uid="{00000000-0005-0000-0000-0000E28A0000}"/>
    <cellStyle name="Comma 5 3 3 3 4" xfId="35565" xr:uid="{00000000-0005-0000-0000-0000E38A0000}"/>
    <cellStyle name="Comma 5 3 3 3 5" xfId="35566" xr:uid="{00000000-0005-0000-0000-0000E48A0000}"/>
    <cellStyle name="Comma 5 3 3 3 6" xfId="35567" xr:uid="{00000000-0005-0000-0000-0000E58A0000}"/>
    <cellStyle name="Comma 5 3 3 3 7" xfId="35568" xr:uid="{00000000-0005-0000-0000-0000E68A0000}"/>
    <cellStyle name="Comma 5 3 3 3 8" xfId="35569" xr:uid="{00000000-0005-0000-0000-0000E78A0000}"/>
    <cellStyle name="Comma 5 3 3 3 9" xfId="35570" xr:uid="{00000000-0005-0000-0000-0000E88A0000}"/>
    <cellStyle name="Comma 5 3 3 4" xfId="35571" xr:uid="{00000000-0005-0000-0000-0000E98A0000}"/>
    <cellStyle name="Comma 5 3 3 4 2" xfId="35572" xr:uid="{00000000-0005-0000-0000-0000EA8A0000}"/>
    <cellStyle name="Comma 5 3 3 4 3" xfId="35573" xr:uid="{00000000-0005-0000-0000-0000EB8A0000}"/>
    <cellStyle name="Comma 5 3 3 5" xfId="35574" xr:uid="{00000000-0005-0000-0000-0000EC8A0000}"/>
    <cellStyle name="Comma 5 3 3 5 2" xfId="35575" xr:uid="{00000000-0005-0000-0000-0000ED8A0000}"/>
    <cellStyle name="Comma 5 3 3 5 3" xfId="35576" xr:uid="{00000000-0005-0000-0000-0000EE8A0000}"/>
    <cellStyle name="Comma 5 3 3 6" xfId="35577" xr:uid="{00000000-0005-0000-0000-0000EF8A0000}"/>
    <cellStyle name="Comma 5 3 3 6 2" xfId="35578" xr:uid="{00000000-0005-0000-0000-0000F08A0000}"/>
    <cellStyle name="Comma 5 3 3 6 3" xfId="35579" xr:uid="{00000000-0005-0000-0000-0000F18A0000}"/>
    <cellStyle name="Comma 5 3 3 7" xfId="35580" xr:uid="{00000000-0005-0000-0000-0000F28A0000}"/>
    <cellStyle name="Comma 5 3 3 7 2" xfId="35581" xr:uid="{00000000-0005-0000-0000-0000F38A0000}"/>
    <cellStyle name="Comma 5 3 3 7 3" xfId="35582" xr:uid="{00000000-0005-0000-0000-0000F48A0000}"/>
    <cellStyle name="Comma 5 3 3 8" xfId="35583" xr:uid="{00000000-0005-0000-0000-0000F58A0000}"/>
    <cellStyle name="Comma 5 3 3 8 2" xfId="35584" xr:uid="{00000000-0005-0000-0000-0000F68A0000}"/>
    <cellStyle name="Comma 5 3 3 8 3" xfId="35585" xr:uid="{00000000-0005-0000-0000-0000F78A0000}"/>
    <cellStyle name="Comma 5 3 3 9" xfId="35586" xr:uid="{00000000-0005-0000-0000-0000F88A0000}"/>
    <cellStyle name="Comma 5 3 3 9 2" xfId="35587" xr:uid="{00000000-0005-0000-0000-0000F98A0000}"/>
    <cellStyle name="Comma 5 3 3 9 3" xfId="35588" xr:uid="{00000000-0005-0000-0000-0000FA8A0000}"/>
    <cellStyle name="Comma 5 3 4" xfId="35589" xr:uid="{00000000-0005-0000-0000-0000FB8A0000}"/>
    <cellStyle name="Comma 5 3 4 10" xfId="35590" xr:uid="{00000000-0005-0000-0000-0000FC8A0000}"/>
    <cellStyle name="Comma 5 3 4 11" xfId="35591" xr:uid="{00000000-0005-0000-0000-0000FD8A0000}"/>
    <cellStyle name="Comma 5 3 4 12" xfId="35592" xr:uid="{00000000-0005-0000-0000-0000FE8A0000}"/>
    <cellStyle name="Comma 5 3 4 13" xfId="35593" xr:uid="{00000000-0005-0000-0000-0000FF8A0000}"/>
    <cellStyle name="Comma 5 3 4 14" xfId="35594" xr:uid="{00000000-0005-0000-0000-0000008B0000}"/>
    <cellStyle name="Comma 5 3 4 15" xfId="35595" xr:uid="{00000000-0005-0000-0000-0000018B0000}"/>
    <cellStyle name="Comma 5 3 4 16" xfId="35596" xr:uid="{00000000-0005-0000-0000-0000028B0000}"/>
    <cellStyle name="Comma 5 3 4 2" xfId="35597" xr:uid="{00000000-0005-0000-0000-0000038B0000}"/>
    <cellStyle name="Comma 5 3 4 2 10" xfId="35598" xr:uid="{00000000-0005-0000-0000-0000048B0000}"/>
    <cellStyle name="Comma 5 3 4 2 11" xfId="35599" xr:uid="{00000000-0005-0000-0000-0000058B0000}"/>
    <cellStyle name="Comma 5 3 4 2 12" xfId="35600" xr:uid="{00000000-0005-0000-0000-0000068B0000}"/>
    <cellStyle name="Comma 5 3 4 2 13" xfId="35601" xr:uid="{00000000-0005-0000-0000-0000078B0000}"/>
    <cellStyle name="Comma 5 3 4 2 14" xfId="35602" xr:uid="{00000000-0005-0000-0000-0000088B0000}"/>
    <cellStyle name="Comma 5 3 4 2 15" xfId="35603" xr:uid="{00000000-0005-0000-0000-0000098B0000}"/>
    <cellStyle name="Comma 5 3 4 2 2" xfId="35604" xr:uid="{00000000-0005-0000-0000-00000A8B0000}"/>
    <cellStyle name="Comma 5 3 4 2 3" xfId="35605" xr:uid="{00000000-0005-0000-0000-00000B8B0000}"/>
    <cellStyle name="Comma 5 3 4 2 4" xfId="35606" xr:uid="{00000000-0005-0000-0000-00000C8B0000}"/>
    <cellStyle name="Comma 5 3 4 2 5" xfId="35607" xr:uid="{00000000-0005-0000-0000-00000D8B0000}"/>
    <cellStyle name="Comma 5 3 4 2 6" xfId="35608" xr:uid="{00000000-0005-0000-0000-00000E8B0000}"/>
    <cellStyle name="Comma 5 3 4 2 7" xfId="35609" xr:uid="{00000000-0005-0000-0000-00000F8B0000}"/>
    <cellStyle name="Comma 5 3 4 2 8" xfId="35610" xr:uid="{00000000-0005-0000-0000-0000108B0000}"/>
    <cellStyle name="Comma 5 3 4 2 9" xfId="35611" xr:uid="{00000000-0005-0000-0000-0000118B0000}"/>
    <cellStyle name="Comma 5 3 4 3" xfId="35612" xr:uid="{00000000-0005-0000-0000-0000128B0000}"/>
    <cellStyle name="Comma 5 3 4 4" xfId="35613" xr:uid="{00000000-0005-0000-0000-0000138B0000}"/>
    <cellStyle name="Comma 5 3 4 5" xfId="35614" xr:uid="{00000000-0005-0000-0000-0000148B0000}"/>
    <cellStyle name="Comma 5 3 4 6" xfId="35615" xr:uid="{00000000-0005-0000-0000-0000158B0000}"/>
    <cellStyle name="Comma 5 3 4 7" xfId="35616" xr:uid="{00000000-0005-0000-0000-0000168B0000}"/>
    <cellStyle name="Comma 5 3 4 8" xfId="35617" xr:uid="{00000000-0005-0000-0000-0000178B0000}"/>
    <cellStyle name="Comma 5 3 4 9" xfId="35618" xr:uid="{00000000-0005-0000-0000-0000188B0000}"/>
    <cellStyle name="Comma 5 3 5" xfId="35619" xr:uid="{00000000-0005-0000-0000-0000198B0000}"/>
    <cellStyle name="Comma 5 3 5 10" xfId="35620" xr:uid="{00000000-0005-0000-0000-00001A8B0000}"/>
    <cellStyle name="Comma 5 3 5 11" xfId="35621" xr:uid="{00000000-0005-0000-0000-00001B8B0000}"/>
    <cellStyle name="Comma 5 3 5 12" xfId="35622" xr:uid="{00000000-0005-0000-0000-00001C8B0000}"/>
    <cellStyle name="Comma 5 3 5 13" xfId="35623" xr:uid="{00000000-0005-0000-0000-00001D8B0000}"/>
    <cellStyle name="Comma 5 3 5 14" xfId="35624" xr:uid="{00000000-0005-0000-0000-00001E8B0000}"/>
    <cellStyle name="Comma 5 3 5 15" xfId="35625" xr:uid="{00000000-0005-0000-0000-00001F8B0000}"/>
    <cellStyle name="Comma 5 3 5 2" xfId="35626" xr:uid="{00000000-0005-0000-0000-0000208B0000}"/>
    <cellStyle name="Comma 5 3 5 2 2" xfId="35627" xr:uid="{00000000-0005-0000-0000-0000218B0000}"/>
    <cellStyle name="Comma 5 3 5 3" xfId="35628" xr:uid="{00000000-0005-0000-0000-0000228B0000}"/>
    <cellStyle name="Comma 5 3 5 4" xfId="35629" xr:uid="{00000000-0005-0000-0000-0000238B0000}"/>
    <cellStyle name="Comma 5 3 5 5" xfId="35630" xr:uid="{00000000-0005-0000-0000-0000248B0000}"/>
    <cellStyle name="Comma 5 3 5 6" xfId="35631" xr:uid="{00000000-0005-0000-0000-0000258B0000}"/>
    <cellStyle name="Comma 5 3 5 7" xfId="35632" xr:uid="{00000000-0005-0000-0000-0000268B0000}"/>
    <cellStyle name="Comma 5 3 5 8" xfId="35633" xr:uid="{00000000-0005-0000-0000-0000278B0000}"/>
    <cellStyle name="Comma 5 3 5 9" xfId="35634" xr:uid="{00000000-0005-0000-0000-0000288B0000}"/>
    <cellStyle name="Comma 5 3 6" xfId="35635" xr:uid="{00000000-0005-0000-0000-0000298B0000}"/>
    <cellStyle name="Comma 5 3 6 2" xfId="35636" xr:uid="{00000000-0005-0000-0000-00002A8B0000}"/>
    <cellStyle name="Comma 5 3 6 3" xfId="35637" xr:uid="{00000000-0005-0000-0000-00002B8B0000}"/>
    <cellStyle name="Comma 5 3 7" xfId="35638" xr:uid="{00000000-0005-0000-0000-00002C8B0000}"/>
    <cellStyle name="Comma 5 3 7 2" xfId="35639" xr:uid="{00000000-0005-0000-0000-00002D8B0000}"/>
    <cellStyle name="Comma 5 3 7 3" xfId="35640" xr:uid="{00000000-0005-0000-0000-00002E8B0000}"/>
    <cellStyle name="Comma 5 3 8" xfId="35641" xr:uid="{00000000-0005-0000-0000-00002F8B0000}"/>
    <cellStyle name="Comma 5 3 8 2" xfId="35642" xr:uid="{00000000-0005-0000-0000-0000308B0000}"/>
    <cellStyle name="Comma 5 3 8 3" xfId="35643" xr:uid="{00000000-0005-0000-0000-0000318B0000}"/>
    <cellStyle name="Comma 5 3 9" xfId="35644" xr:uid="{00000000-0005-0000-0000-0000328B0000}"/>
    <cellStyle name="Comma 5 3 9 2" xfId="35645" xr:uid="{00000000-0005-0000-0000-0000338B0000}"/>
    <cellStyle name="Comma 5 3 9 3" xfId="35646" xr:uid="{00000000-0005-0000-0000-0000348B0000}"/>
    <cellStyle name="Comma 5 4" xfId="35647" xr:uid="{00000000-0005-0000-0000-0000358B0000}"/>
    <cellStyle name="Comma 5 4 10" xfId="35648" xr:uid="{00000000-0005-0000-0000-0000368B0000}"/>
    <cellStyle name="Comma 5 4 11" xfId="35649" xr:uid="{00000000-0005-0000-0000-0000378B0000}"/>
    <cellStyle name="Comma 5 4 12" xfId="35650" xr:uid="{00000000-0005-0000-0000-0000388B0000}"/>
    <cellStyle name="Comma 5 4 13" xfId="35651" xr:uid="{00000000-0005-0000-0000-0000398B0000}"/>
    <cellStyle name="Comma 5 4 14" xfId="35652" xr:uid="{00000000-0005-0000-0000-00003A8B0000}"/>
    <cellStyle name="Comma 5 4 15" xfId="35653" xr:uid="{00000000-0005-0000-0000-00003B8B0000}"/>
    <cellStyle name="Comma 5 4 16" xfId="35654" xr:uid="{00000000-0005-0000-0000-00003C8B0000}"/>
    <cellStyle name="Comma 5 4 2" xfId="35655" xr:uid="{00000000-0005-0000-0000-00003D8B0000}"/>
    <cellStyle name="Comma 5 4 2 10" xfId="35656" xr:uid="{00000000-0005-0000-0000-00003E8B0000}"/>
    <cellStyle name="Comma 5 4 2 11" xfId="35657" xr:uid="{00000000-0005-0000-0000-00003F8B0000}"/>
    <cellStyle name="Comma 5 4 2 12" xfId="35658" xr:uid="{00000000-0005-0000-0000-0000408B0000}"/>
    <cellStyle name="Comma 5 4 2 13" xfId="35659" xr:uid="{00000000-0005-0000-0000-0000418B0000}"/>
    <cellStyle name="Comma 5 4 2 14" xfId="35660" xr:uid="{00000000-0005-0000-0000-0000428B0000}"/>
    <cellStyle name="Comma 5 4 2 15" xfId="35661" xr:uid="{00000000-0005-0000-0000-0000438B0000}"/>
    <cellStyle name="Comma 5 4 2 2" xfId="35662" xr:uid="{00000000-0005-0000-0000-0000448B0000}"/>
    <cellStyle name="Comma 5 4 2 3" xfId="35663" xr:uid="{00000000-0005-0000-0000-0000458B0000}"/>
    <cellStyle name="Comma 5 4 2 4" xfId="35664" xr:uid="{00000000-0005-0000-0000-0000468B0000}"/>
    <cellStyle name="Comma 5 4 2 5" xfId="35665" xr:uid="{00000000-0005-0000-0000-0000478B0000}"/>
    <cellStyle name="Comma 5 4 2 6" xfId="35666" xr:uid="{00000000-0005-0000-0000-0000488B0000}"/>
    <cellStyle name="Comma 5 4 2 7" xfId="35667" xr:uid="{00000000-0005-0000-0000-0000498B0000}"/>
    <cellStyle name="Comma 5 4 2 8" xfId="35668" xr:uid="{00000000-0005-0000-0000-00004A8B0000}"/>
    <cellStyle name="Comma 5 4 2 9" xfId="35669" xr:uid="{00000000-0005-0000-0000-00004B8B0000}"/>
    <cellStyle name="Comma 5 4 3" xfId="35670" xr:uid="{00000000-0005-0000-0000-00004C8B0000}"/>
    <cellStyle name="Comma 5 4 4" xfId="35671" xr:uid="{00000000-0005-0000-0000-00004D8B0000}"/>
    <cellStyle name="Comma 5 4 5" xfId="35672" xr:uid="{00000000-0005-0000-0000-00004E8B0000}"/>
    <cellStyle name="Comma 5 4 6" xfId="35673" xr:uid="{00000000-0005-0000-0000-00004F8B0000}"/>
    <cellStyle name="Comma 5 4 7" xfId="35674" xr:uid="{00000000-0005-0000-0000-0000508B0000}"/>
    <cellStyle name="Comma 5 4 8" xfId="35675" xr:uid="{00000000-0005-0000-0000-0000518B0000}"/>
    <cellStyle name="Comma 5 4 9" xfId="35676" xr:uid="{00000000-0005-0000-0000-0000528B0000}"/>
    <cellStyle name="Comma 5 5" xfId="35677" xr:uid="{00000000-0005-0000-0000-0000538B0000}"/>
    <cellStyle name="Comma 5 6" xfId="35678" xr:uid="{00000000-0005-0000-0000-0000548B0000}"/>
    <cellStyle name="Comma 5 6 10" xfId="35679" xr:uid="{00000000-0005-0000-0000-0000558B0000}"/>
    <cellStyle name="Comma 5 6 11" xfId="35680" xr:uid="{00000000-0005-0000-0000-0000568B0000}"/>
    <cellStyle name="Comma 5 6 12" xfId="35681" xr:uid="{00000000-0005-0000-0000-0000578B0000}"/>
    <cellStyle name="Comma 5 6 13" xfId="35682" xr:uid="{00000000-0005-0000-0000-0000588B0000}"/>
    <cellStyle name="Comma 5 6 14" xfId="35683" xr:uid="{00000000-0005-0000-0000-0000598B0000}"/>
    <cellStyle name="Comma 5 6 15" xfId="35684" xr:uid="{00000000-0005-0000-0000-00005A8B0000}"/>
    <cellStyle name="Comma 5 6 2" xfId="35685" xr:uid="{00000000-0005-0000-0000-00005B8B0000}"/>
    <cellStyle name="Comma 5 6 3" xfId="35686" xr:uid="{00000000-0005-0000-0000-00005C8B0000}"/>
    <cellStyle name="Comma 5 6 4" xfId="35687" xr:uid="{00000000-0005-0000-0000-00005D8B0000}"/>
    <cellStyle name="Comma 5 6 5" xfId="35688" xr:uid="{00000000-0005-0000-0000-00005E8B0000}"/>
    <cellStyle name="Comma 5 6 6" xfId="35689" xr:uid="{00000000-0005-0000-0000-00005F8B0000}"/>
    <cellStyle name="Comma 5 6 7" xfId="35690" xr:uid="{00000000-0005-0000-0000-0000608B0000}"/>
    <cellStyle name="Comma 5 6 8" xfId="35691" xr:uid="{00000000-0005-0000-0000-0000618B0000}"/>
    <cellStyle name="Comma 5 6 9" xfId="35692" xr:uid="{00000000-0005-0000-0000-0000628B0000}"/>
    <cellStyle name="Comma 5 7" xfId="35693" xr:uid="{00000000-0005-0000-0000-0000638B0000}"/>
    <cellStyle name="Comma 50" xfId="35694" xr:uid="{00000000-0005-0000-0000-0000648B0000}"/>
    <cellStyle name="Comma 51" xfId="35695" xr:uid="{00000000-0005-0000-0000-0000658B0000}"/>
    <cellStyle name="Comma 52" xfId="35696" xr:uid="{00000000-0005-0000-0000-0000668B0000}"/>
    <cellStyle name="Comma 53" xfId="35697" xr:uid="{00000000-0005-0000-0000-0000678B0000}"/>
    <cellStyle name="Comma 54" xfId="35698" xr:uid="{00000000-0005-0000-0000-0000688B0000}"/>
    <cellStyle name="Comma 55" xfId="35699" xr:uid="{00000000-0005-0000-0000-0000698B0000}"/>
    <cellStyle name="Comma 56" xfId="35700" xr:uid="{00000000-0005-0000-0000-00006A8B0000}"/>
    <cellStyle name="Comma 57" xfId="35701" xr:uid="{00000000-0005-0000-0000-00006B8B0000}"/>
    <cellStyle name="Comma 58" xfId="35702" xr:uid="{00000000-0005-0000-0000-00006C8B0000}"/>
    <cellStyle name="Comma 59" xfId="35703" xr:uid="{00000000-0005-0000-0000-00006D8B0000}"/>
    <cellStyle name="Comma 6" xfId="35704" xr:uid="{00000000-0005-0000-0000-00006E8B0000}"/>
    <cellStyle name="Comma 6 10" xfId="35705" xr:uid="{00000000-0005-0000-0000-00006F8B0000}"/>
    <cellStyle name="Comma 6 11" xfId="35706" xr:uid="{00000000-0005-0000-0000-0000708B0000}"/>
    <cellStyle name="Comma 6 12" xfId="35707" xr:uid="{00000000-0005-0000-0000-0000718B0000}"/>
    <cellStyle name="Comma 6 12 10" xfId="35708" xr:uid="{00000000-0005-0000-0000-0000728B0000}"/>
    <cellStyle name="Comma 6 12 11" xfId="35709" xr:uid="{00000000-0005-0000-0000-0000738B0000}"/>
    <cellStyle name="Comma 6 12 12" xfId="35710" xr:uid="{00000000-0005-0000-0000-0000748B0000}"/>
    <cellStyle name="Comma 6 12 13" xfId="35711" xr:uid="{00000000-0005-0000-0000-0000758B0000}"/>
    <cellStyle name="Comma 6 12 14" xfId="35712" xr:uid="{00000000-0005-0000-0000-0000768B0000}"/>
    <cellStyle name="Comma 6 12 15" xfId="35713" xr:uid="{00000000-0005-0000-0000-0000778B0000}"/>
    <cellStyle name="Comma 6 12 2" xfId="35714" xr:uid="{00000000-0005-0000-0000-0000788B0000}"/>
    <cellStyle name="Comma 6 12 3" xfId="35715" xr:uid="{00000000-0005-0000-0000-0000798B0000}"/>
    <cellStyle name="Comma 6 12 4" xfId="35716" xr:uid="{00000000-0005-0000-0000-00007A8B0000}"/>
    <cellStyle name="Comma 6 12 5" xfId="35717" xr:uid="{00000000-0005-0000-0000-00007B8B0000}"/>
    <cellStyle name="Comma 6 12 6" xfId="35718" xr:uid="{00000000-0005-0000-0000-00007C8B0000}"/>
    <cellStyle name="Comma 6 12 7" xfId="35719" xr:uid="{00000000-0005-0000-0000-00007D8B0000}"/>
    <cellStyle name="Comma 6 12 8" xfId="35720" xr:uid="{00000000-0005-0000-0000-00007E8B0000}"/>
    <cellStyle name="Comma 6 12 9" xfId="35721" xr:uid="{00000000-0005-0000-0000-00007F8B0000}"/>
    <cellStyle name="Comma 6 13" xfId="9" xr:uid="{00000000-0005-0000-0000-0000808B0000}"/>
    <cellStyle name="Comma 6 2" xfId="35722" xr:uid="{00000000-0005-0000-0000-0000818B0000}"/>
    <cellStyle name="Comma 6 2 2" xfId="35723" xr:uid="{00000000-0005-0000-0000-0000828B0000}"/>
    <cellStyle name="Comma 6 2 3" xfId="35724" xr:uid="{00000000-0005-0000-0000-0000838B0000}"/>
    <cellStyle name="Comma 6 2 3 10" xfId="35725" xr:uid="{00000000-0005-0000-0000-0000848B0000}"/>
    <cellStyle name="Comma 6 2 3 11" xfId="35726" xr:uid="{00000000-0005-0000-0000-0000858B0000}"/>
    <cellStyle name="Comma 6 2 3 12" xfId="35727" xr:uid="{00000000-0005-0000-0000-0000868B0000}"/>
    <cellStyle name="Comma 6 2 3 13" xfId="35728" xr:uid="{00000000-0005-0000-0000-0000878B0000}"/>
    <cellStyle name="Comma 6 2 3 14" xfId="35729" xr:uid="{00000000-0005-0000-0000-0000888B0000}"/>
    <cellStyle name="Comma 6 2 3 15" xfId="35730" xr:uid="{00000000-0005-0000-0000-0000898B0000}"/>
    <cellStyle name="Comma 6 2 3 16" xfId="35731" xr:uid="{00000000-0005-0000-0000-00008A8B0000}"/>
    <cellStyle name="Comma 6 2 3 2" xfId="35732" xr:uid="{00000000-0005-0000-0000-00008B8B0000}"/>
    <cellStyle name="Comma 6 2 3 2 10" xfId="35733" xr:uid="{00000000-0005-0000-0000-00008C8B0000}"/>
    <cellStyle name="Comma 6 2 3 2 11" xfId="35734" xr:uid="{00000000-0005-0000-0000-00008D8B0000}"/>
    <cellStyle name="Comma 6 2 3 2 12" xfId="35735" xr:uid="{00000000-0005-0000-0000-00008E8B0000}"/>
    <cellStyle name="Comma 6 2 3 2 13" xfId="35736" xr:uid="{00000000-0005-0000-0000-00008F8B0000}"/>
    <cellStyle name="Comma 6 2 3 2 14" xfId="35737" xr:uid="{00000000-0005-0000-0000-0000908B0000}"/>
    <cellStyle name="Comma 6 2 3 2 15" xfId="35738" xr:uid="{00000000-0005-0000-0000-0000918B0000}"/>
    <cellStyle name="Comma 6 2 3 2 2" xfId="35739" xr:uid="{00000000-0005-0000-0000-0000928B0000}"/>
    <cellStyle name="Comma 6 2 3 2 3" xfId="35740" xr:uid="{00000000-0005-0000-0000-0000938B0000}"/>
    <cellStyle name="Comma 6 2 3 2 4" xfId="35741" xr:uid="{00000000-0005-0000-0000-0000948B0000}"/>
    <cellStyle name="Comma 6 2 3 2 5" xfId="35742" xr:uid="{00000000-0005-0000-0000-0000958B0000}"/>
    <cellStyle name="Comma 6 2 3 2 6" xfId="35743" xr:uid="{00000000-0005-0000-0000-0000968B0000}"/>
    <cellStyle name="Comma 6 2 3 2 7" xfId="35744" xr:uid="{00000000-0005-0000-0000-0000978B0000}"/>
    <cellStyle name="Comma 6 2 3 2 8" xfId="35745" xr:uid="{00000000-0005-0000-0000-0000988B0000}"/>
    <cellStyle name="Comma 6 2 3 2 9" xfId="35746" xr:uid="{00000000-0005-0000-0000-0000998B0000}"/>
    <cellStyle name="Comma 6 2 3 3" xfId="35747" xr:uid="{00000000-0005-0000-0000-00009A8B0000}"/>
    <cellStyle name="Comma 6 2 3 4" xfId="35748" xr:uid="{00000000-0005-0000-0000-00009B8B0000}"/>
    <cellStyle name="Comma 6 2 3 5" xfId="35749" xr:uid="{00000000-0005-0000-0000-00009C8B0000}"/>
    <cellStyle name="Comma 6 2 3 6" xfId="35750" xr:uid="{00000000-0005-0000-0000-00009D8B0000}"/>
    <cellStyle name="Comma 6 2 3 7" xfId="35751" xr:uid="{00000000-0005-0000-0000-00009E8B0000}"/>
    <cellStyle name="Comma 6 2 3 8" xfId="35752" xr:uid="{00000000-0005-0000-0000-00009F8B0000}"/>
    <cellStyle name="Comma 6 2 3 9" xfId="35753" xr:uid="{00000000-0005-0000-0000-0000A08B0000}"/>
    <cellStyle name="Comma 6 2 4" xfId="35754" xr:uid="{00000000-0005-0000-0000-0000A18B0000}"/>
    <cellStyle name="Comma 6 2 4 10" xfId="35755" xr:uid="{00000000-0005-0000-0000-0000A28B0000}"/>
    <cellStyle name="Comma 6 2 4 11" xfId="35756" xr:uid="{00000000-0005-0000-0000-0000A38B0000}"/>
    <cellStyle name="Comma 6 2 4 12" xfId="35757" xr:uid="{00000000-0005-0000-0000-0000A48B0000}"/>
    <cellStyle name="Comma 6 2 4 13" xfId="35758" xr:uid="{00000000-0005-0000-0000-0000A58B0000}"/>
    <cellStyle name="Comma 6 2 4 14" xfId="35759" xr:uid="{00000000-0005-0000-0000-0000A68B0000}"/>
    <cellStyle name="Comma 6 2 4 15" xfId="35760" xr:uid="{00000000-0005-0000-0000-0000A78B0000}"/>
    <cellStyle name="Comma 6 2 4 2" xfId="35761" xr:uid="{00000000-0005-0000-0000-0000A88B0000}"/>
    <cellStyle name="Comma 6 2 4 3" xfId="35762" xr:uid="{00000000-0005-0000-0000-0000A98B0000}"/>
    <cellStyle name="Comma 6 2 4 4" xfId="35763" xr:uid="{00000000-0005-0000-0000-0000AA8B0000}"/>
    <cellStyle name="Comma 6 2 4 5" xfId="35764" xr:uid="{00000000-0005-0000-0000-0000AB8B0000}"/>
    <cellStyle name="Comma 6 2 4 6" xfId="35765" xr:uid="{00000000-0005-0000-0000-0000AC8B0000}"/>
    <cellStyle name="Comma 6 2 4 7" xfId="35766" xr:uid="{00000000-0005-0000-0000-0000AD8B0000}"/>
    <cellStyle name="Comma 6 2 4 8" xfId="35767" xr:uid="{00000000-0005-0000-0000-0000AE8B0000}"/>
    <cellStyle name="Comma 6 2 4 9" xfId="35768" xr:uid="{00000000-0005-0000-0000-0000AF8B0000}"/>
    <cellStyle name="Comma 6 2 5" xfId="35769" xr:uid="{00000000-0005-0000-0000-0000B08B0000}"/>
    <cellStyle name="Comma 6 2 5 10" xfId="35770" xr:uid="{00000000-0005-0000-0000-0000B18B0000}"/>
    <cellStyle name="Comma 6 2 5 11" xfId="35771" xr:uid="{00000000-0005-0000-0000-0000B28B0000}"/>
    <cellStyle name="Comma 6 2 5 12" xfId="35772" xr:uid="{00000000-0005-0000-0000-0000B38B0000}"/>
    <cellStyle name="Comma 6 2 5 13" xfId="35773" xr:uid="{00000000-0005-0000-0000-0000B48B0000}"/>
    <cellStyle name="Comma 6 2 5 14" xfId="35774" xr:uid="{00000000-0005-0000-0000-0000B58B0000}"/>
    <cellStyle name="Comma 6 2 5 15" xfId="35775" xr:uid="{00000000-0005-0000-0000-0000B68B0000}"/>
    <cellStyle name="Comma 6 2 5 2" xfId="35776" xr:uid="{00000000-0005-0000-0000-0000B78B0000}"/>
    <cellStyle name="Comma 6 2 5 3" xfId="35777" xr:uid="{00000000-0005-0000-0000-0000B88B0000}"/>
    <cellStyle name="Comma 6 2 5 4" xfId="35778" xr:uid="{00000000-0005-0000-0000-0000B98B0000}"/>
    <cellStyle name="Comma 6 2 5 5" xfId="35779" xr:uid="{00000000-0005-0000-0000-0000BA8B0000}"/>
    <cellStyle name="Comma 6 2 5 6" xfId="35780" xr:uid="{00000000-0005-0000-0000-0000BB8B0000}"/>
    <cellStyle name="Comma 6 2 5 7" xfId="35781" xr:uid="{00000000-0005-0000-0000-0000BC8B0000}"/>
    <cellStyle name="Comma 6 2 5 8" xfId="35782" xr:uid="{00000000-0005-0000-0000-0000BD8B0000}"/>
    <cellStyle name="Comma 6 2 5 9" xfId="35783" xr:uid="{00000000-0005-0000-0000-0000BE8B0000}"/>
    <cellStyle name="Comma 6 3" xfId="35784" xr:uid="{00000000-0005-0000-0000-0000BF8B0000}"/>
    <cellStyle name="Comma 6 3 10" xfId="35785" xr:uid="{00000000-0005-0000-0000-0000C08B0000}"/>
    <cellStyle name="Comma 6 3 11" xfId="35786" xr:uid="{00000000-0005-0000-0000-0000C18B0000}"/>
    <cellStyle name="Comma 6 3 12" xfId="35787" xr:uid="{00000000-0005-0000-0000-0000C28B0000}"/>
    <cellStyle name="Comma 6 3 13" xfId="35788" xr:uid="{00000000-0005-0000-0000-0000C38B0000}"/>
    <cellStyle name="Comma 6 3 14" xfId="35789" xr:uid="{00000000-0005-0000-0000-0000C48B0000}"/>
    <cellStyle name="Comma 6 3 15" xfId="35790" xr:uid="{00000000-0005-0000-0000-0000C58B0000}"/>
    <cellStyle name="Comma 6 3 16" xfId="35791" xr:uid="{00000000-0005-0000-0000-0000C68B0000}"/>
    <cellStyle name="Comma 6 3 17" xfId="35792" xr:uid="{00000000-0005-0000-0000-0000C78B0000}"/>
    <cellStyle name="Comma 6 3 2" xfId="35793" xr:uid="{00000000-0005-0000-0000-0000C88B0000}"/>
    <cellStyle name="Comma 6 3 3" xfId="35794" xr:uid="{00000000-0005-0000-0000-0000C98B0000}"/>
    <cellStyle name="Comma 6 3 3 10" xfId="35795" xr:uid="{00000000-0005-0000-0000-0000CA8B0000}"/>
    <cellStyle name="Comma 6 3 3 11" xfId="35796" xr:uid="{00000000-0005-0000-0000-0000CB8B0000}"/>
    <cellStyle name="Comma 6 3 3 12" xfId="35797" xr:uid="{00000000-0005-0000-0000-0000CC8B0000}"/>
    <cellStyle name="Comma 6 3 3 13" xfId="35798" xr:uid="{00000000-0005-0000-0000-0000CD8B0000}"/>
    <cellStyle name="Comma 6 3 3 14" xfId="35799" xr:uid="{00000000-0005-0000-0000-0000CE8B0000}"/>
    <cellStyle name="Comma 6 3 3 15" xfId="35800" xr:uid="{00000000-0005-0000-0000-0000CF8B0000}"/>
    <cellStyle name="Comma 6 3 3 2" xfId="35801" xr:uid="{00000000-0005-0000-0000-0000D08B0000}"/>
    <cellStyle name="Comma 6 3 3 3" xfId="35802" xr:uid="{00000000-0005-0000-0000-0000D18B0000}"/>
    <cellStyle name="Comma 6 3 3 4" xfId="35803" xr:uid="{00000000-0005-0000-0000-0000D28B0000}"/>
    <cellStyle name="Comma 6 3 3 5" xfId="35804" xr:uid="{00000000-0005-0000-0000-0000D38B0000}"/>
    <cellStyle name="Comma 6 3 3 6" xfId="35805" xr:uid="{00000000-0005-0000-0000-0000D48B0000}"/>
    <cellStyle name="Comma 6 3 3 7" xfId="35806" xr:uid="{00000000-0005-0000-0000-0000D58B0000}"/>
    <cellStyle name="Comma 6 3 3 8" xfId="35807" xr:uid="{00000000-0005-0000-0000-0000D68B0000}"/>
    <cellStyle name="Comma 6 3 3 9" xfId="35808" xr:uid="{00000000-0005-0000-0000-0000D78B0000}"/>
    <cellStyle name="Comma 6 3 4" xfId="35809" xr:uid="{00000000-0005-0000-0000-0000D88B0000}"/>
    <cellStyle name="Comma 6 3 5" xfId="35810" xr:uid="{00000000-0005-0000-0000-0000D98B0000}"/>
    <cellStyle name="Comma 6 3 6" xfId="35811" xr:uid="{00000000-0005-0000-0000-0000DA8B0000}"/>
    <cellStyle name="Comma 6 3 7" xfId="35812" xr:uid="{00000000-0005-0000-0000-0000DB8B0000}"/>
    <cellStyle name="Comma 6 3 8" xfId="35813" xr:uid="{00000000-0005-0000-0000-0000DC8B0000}"/>
    <cellStyle name="Comma 6 3 9" xfId="35814" xr:uid="{00000000-0005-0000-0000-0000DD8B0000}"/>
    <cellStyle name="Comma 6 4" xfId="35815" xr:uid="{00000000-0005-0000-0000-0000DE8B0000}"/>
    <cellStyle name="Comma 6 4 2" xfId="35816" xr:uid="{00000000-0005-0000-0000-0000DF8B0000}"/>
    <cellStyle name="Comma 6 5" xfId="35817" xr:uid="{00000000-0005-0000-0000-0000E08B0000}"/>
    <cellStyle name="Comma 6 6" xfId="35818" xr:uid="{00000000-0005-0000-0000-0000E18B0000}"/>
    <cellStyle name="Comma 6 7" xfId="35819" xr:uid="{00000000-0005-0000-0000-0000E28B0000}"/>
    <cellStyle name="Comma 6 8" xfId="35820" xr:uid="{00000000-0005-0000-0000-0000E38B0000}"/>
    <cellStyle name="Comma 6 9" xfId="35821" xr:uid="{00000000-0005-0000-0000-0000E48B0000}"/>
    <cellStyle name="Comma 60" xfId="35822" xr:uid="{00000000-0005-0000-0000-0000E58B0000}"/>
    <cellStyle name="Comma 61" xfId="35823" xr:uid="{00000000-0005-0000-0000-0000E68B0000}"/>
    <cellStyle name="Comma 62" xfId="35824" xr:uid="{00000000-0005-0000-0000-0000E78B0000}"/>
    <cellStyle name="Comma 63" xfId="35825" xr:uid="{00000000-0005-0000-0000-0000E88B0000}"/>
    <cellStyle name="Comma 64" xfId="35826" xr:uid="{00000000-0005-0000-0000-0000E98B0000}"/>
    <cellStyle name="Comma 65" xfId="35827" xr:uid="{00000000-0005-0000-0000-0000EA8B0000}"/>
    <cellStyle name="Comma 66" xfId="35828" xr:uid="{00000000-0005-0000-0000-0000EB8B0000}"/>
    <cellStyle name="Comma 67" xfId="35829" xr:uid="{00000000-0005-0000-0000-0000EC8B0000}"/>
    <cellStyle name="Comma 68" xfId="35830" xr:uid="{00000000-0005-0000-0000-0000ED8B0000}"/>
    <cellStyle name="Comma 69" xfId="35831" xr:uid="{00000000-0005-0000-0000-0000EE8B0000}"/>
    <cellStyle name="Comma 7" xfId="35832" xr:uid="{00000000-0005-0000-0000-0000EF8B0000}"/>
    <cellStyle name="Comma 7 2" xfId="35833" xr:uid="{00000000-0005-0000-0000-0000F08B0000}"/>
    <cellStyle name="Comma 7 2 2" xfId="35834" xr:uid="{00000000-0005-0000-0000-0000F18B0000}"/>
    <cellStyle name="Comma 7 2 3" xfId="35835" xr:uid="{00000000-0005-0000-0000-0000F28B0000}"/>
    <cellStyle name="Comma 7 3" xfId="35836" xr:uid="{00000000-0005-0000-0000-0000F38B0000}"/>
    <cellStyle name="Comma 7 3 10" xfId="35837" xr:uid="{00000000-0005-0000-0000-0000F48B0000}"/>
    <cellStyle name="Comma 7 3 11" xfId="35838" xr:uid="{00000000-0005-0000-0000-0000F58B0000}"/>
    <cellStyle name="Comma 7 3 12" xfId="35839" xr:uid="{00000000-0005-0000-0000-0000F68B0000}"/>
    <cellStyle name="Comma 7 3 13" xfId="35840" xr:uid="{00000000-0005-0000-0000-0000F78B0000}"/>
    <cellStyle name="Comma 7 3 14" xfId="35841" xr:uid="{00000000-0005-0000-0000-0000F88B0000}"/>
    <cellStyle name="Comma 7 3 15" xfId="35842" xr:uid="{00000000-0005-0000-0000-0000F98B0000}"/>
    <cellStyle name="Comma 7 3 16" xfId="35843" xr:uid="{00000000-0005-0000-0000-0000FA8B0000}"/>
    <cellStyle name="Comma 7 3 2" xfId="35844" xr:uid="{00000000-0005-0000-0000-0000FB8B0000}"/>
    <cellStyle name="Comma 7 3 2 10" xfId="35845" xr:uid="{00000000-0005-0000-0000-0000FC8B0000}"/>
    <cellStyle name="Comma 7 3 2 11" xfId="35846" xr:uid="{00000000-0005-0000-0000-0000FD8B0000}"/>
    <cellStyle name="Comma 7 3 2 12" xfId="35847" xr:uid="{00000000-0005-0000-0000-0000FE8B0000}"/>
    <cellStyle name="Comma 7 3 2 13" xfId="35848" xr:uid="{00000000-0005-0000-0000-0000FF8B0000}"/>
    <cellStyle name="Comma 7 3 2 14" xfId="35849" xr:uid="{00000000-0005-0000-0000-0000008C0000}"/>
    <cellStyle name="Comma 7 3 2 15" xfId="35850" xr:uid="{00000000-0005-0000-0000-0000018C0000}"/>
    <cellStyle name="Comma 7 3 2 2" xfId="35851" xr:uid="{00000000-0005-0000-0000-0000028C0000}"/>
    <cellStyle name="Comma 7 3 2 3" xfId="35852" xr:uid="{00000000-0005-0000-0000-0000038C0000}"/>
    <cellStyle name="Comma 7 3 2 4" xfId="35853" xr:uid="{00000000-0005-0000-0000-0000048C0000}"/>
    <cellStyle name="Comma 7 3 2 5" xfId="35854" xr:uid="{00000000-0005-0000-0000-0000058C0000}"/>
    <cellStyle name="Comma 7 3 2 6" xfId="35855" xr:uid="{00000000-0005-0000-0000-0000068C0000}"/>
    <cellStyle name="Comma 7 3 2 7" xfId="35856" xr:uid="{00000000-0005-0000-0000-0000078C0000}"/>
    <cellStyle name="Comma 7 3 2 8" xfId="35857" xr:uid="{00000000-0005-0000-0000-0000088C0000}"/>
    <cellStyle name="Comma 7 3 2 9" xfId="35858" xr:uid="{00000000-0005-0000-0000-0000098C0000}"/>
    <cellStyle name="Comma 7 3 3" xfId="35859" xr:uid="{00000000-0005-0000-0000-00000A8C0000}"/>
    <cellStyle name="Comma 7 3 4" xfId="35860" xr:uid="{00000000-0005-0000-0000-00000B8C0000}"/>
    <cellStyle name="Comma 7 3 5" xfId="35861" xr:uid="{00000000-0005-0000-0000-00000C8C0000}"/>
    <cellStyle name="Comma 7 3 6" xfId="35862" xr:uid="{00000000-0005-0000-0000-00000D8C0000}"/>
    <cellStyle name="Comma 7 3 7" xfId="35863" xr:uid="{00000000-0005-0000-0000-00000E8C0000}"/>
    <cellStyle name="Comma 7 3 8" xfId="35864" xr:uid="{00000000-0005-0000-0000-00000F8C0000}"/>
    <cellStyle name="Comma 7 3 9" xfId="35865" xr:uid="{00000000-0005-0000-0000-0000108C0000}"/>
    <cellStyle name="Comma 7 4" xfId="35866" xr:uid="{00000000-0005-0000-0000-0000118C0000}"/>
    <cellStyle name="Comma 7 5" xfId="35867" xr:uid="{00000000-0005-0000-0000-0000128C0000}"/>
    <cellStyle name="Comma 7 6" xfId="35868" xr:uid="{00000000-0005-0000-0000-0000138C0000}"/>
    <cellStyle name="Comma 70" xfId="35869" xr:uid="{00000000-0005-0000-0000-0000148C0000}"/>
    <cellStyle name="Comma 71" xfId="35870" xr:uid="{00000000-0005-0000-0000-0000158C0000}"/>
    <cellStyle name="Comma 72" xfId="35871" xr:uid="{00000000-0005-0000-0000-0000168C0000}"/>
    <cellStyle name="Comma 73" xfId="35872" xr:uid="{00000000-0005-0000-0000-0000178C0000}"/>
    <cellStyle name="Comma 74" xfId="35873" xr:uid="{00000000-0005-0000-0000-0000188C0000}"/>
    <cellStyle name="Comma 75" xfId="35874" xr:uid="{00000000-0005-0000-0000-0000198C0000}"/>
    <cellStyle name="Comma 76" xfId="35875" xr:uid="{00000000-0005-0000-0000-00001A8C0000}"/>
    <cellStyle name="Comma 77" xfId="35876" xr:uid="{00000000-0005-0000-0000-00001B8C0000}"/>
    <cellStyle name="Comma 78" xfId="35877" xr:uid="{00000000-0005-0000-0000-00001C8C0000}"/>
    <cellStyle name="Comma 79" xfId="35878" xr:uid="{00000000-0005-0000-0000-00001D8C0000}"/>
    <cellStyle name="Comma 8" xfId="35879" xr:uid="{00000000-0005-0000-0000-00001E8C0000}"/>
    <cellStyle name="Comma 8 2" xfId="35880" xr:uid="{00000000-0005-0000-0000-00001F8C0000}"/>
    <cellStyle name="Comma 8 2 2" xfId="35881" xr:uid="{00000000-0005-0000-0000-0000208C0000}"/>
    <cellStyle name="Comma 8 2 2 10" xfId="35882" xr:uid="{00000000-0005-0000-0000-0000218C0000}"/>
    <cellStyle name="Comma 8 2 2 11" xfId="35883" xr:uid="{00000000-0005-0000-0000-0000228C0000}"/>
    <cellStyle name="Comma 8 2 2 12" xfId="35884" xr:uid="{00000000-0005-0000-0000-0000238C0000}"/>
    <cellStyle name="Comma 8 2 2 13" xfId="35885" xr:uid="{00000000-0005-0000-0000-0000248C0000}"/>
    <cellStyle name="Comma 8 2 2 14" xfId="35886" xr:uid="{00000000-0005-0000-0000-0000258C0000}"/>
    <cellStyle name="Comma 8 2 2 15" xfId="35887" xr:uid="{00000000-0005-0000-0000-0000268C0000}"/>
    <cellStyle name="Comma 8 2 2 16" xfId="35888" xr:uid="{00000000-0005-0000-0000-0000278C0000}"/>
    <cellStyle name="Comma 8 2 2 2" xfId="35889" xr:uid="{00000000-0005-0000-0000-0000288C0000}"/>
    <cellStyle name="Comma 8 2 2 2 10" xfId="35890" xr:uid="{00000000-0005-0000-0000-0000298C0000}"/>
    <cellStyle name="Comma 8 2 2 2 11" xfId="35891" xr:uid="{00000000-0005-0000-0000-00002A8C0000}"/>
    <cellStyle name="Comma 8 2 2 2 12" xfId="35892" xr:uid="{00000000-0005-0000-0000-00002B8C0000}"/>
    <cellStyle name="Comma 8 2 2 2 13" xfId="35893" xr:uid="{00000000-0005-0000-0000-00002C8C0000}"/>
    <cellStyle name="Comma 8 2 2 2 14" xfId="35894" xr:uid="{00000000-0005-0000-0000-00002D8C0000}"/>
    <cellStyle name="Comma 8 2 2 2 15" xfId="35895" xr:uid="{00000000-0005-0000-0000-00002E8C0000}"/>
    <cellStyle name="Comma 8 2 2 2 2" xfId="35896" xr:uid="{00000000-0005-0000-0000-00002F8C0000}"/>
    <cellStyle name="Comma 8 2 2 2 3" xfId="35897" xr:uid="{00000000-0005-0000-0000-0000308C0000}"/>
    <cellStyle name="Comma 8 2 2 2 4" xfId="35898" xr:uid="{00000000-0005-0000-0000-0000318C0000}"/>
    <cellStyle name="Comma 8 2 2 2 5" xfId="35899" xr:uid="{00000000-0005-0000-0000-0000328C0000}"/>
    <cellStyle name="Comma 8 2 2 2 6" xfId="35900" xr:uid="{00000000-0005-0000-0000-0000338C0000}"/>
    <cellStyle name="Comma 8 2 2 2 7" xfId="35901" xr:uid="{00000000-0005-0000-0000-0000348C0000}"/>
    <cellStyle name="Comma 8 2 2 2 8" xfId="35902" xr:uid="{00000000-0005-0000-0000-0000358C0000}"/>
    <cellStyle name="Comma 8 2 2 2 9" xfId="35903" xr:uid="{00000000-0005-0000-0000-0000368C0000}"/>
    <cellStyle name="Comma 8 2 2 3" xfId="35904" xr:uid="{00000000-0005-0000-0000-0000378C0000}"/>
    <cellStyle name="Comma 8 2 2 4" xfId="35905" xr:uid="{00000000-0005-0000-0000-0000388C0000}"/>
    <cellStyle name="Comma 8 2 2 5" xfId="35906" xr:uid="{00000000-0005-0000-0000-0000398C0000}"/>
    <cellStyle name="Comma 8 2 2 6" xfId="35907" xr:uid="{00000000-0005-0000-0000-00003A8C0000}"/>
    <cellStyle name="Comma 8 2 2 7" xfId="35908" xr:uid="{00000000-0005-0000-0000-00003B8C0000}"/>
    <cellStyle name="Comma 8 2 2 8" xfId="35909" xr:uid="{00000000-0005-0000-0000-00003C8C0000}"/>
    <cellStyle name="Comma 8 2 2 9" xfId="35910" xr:uid="{00000000-0005-0000-0000-00003D8C0000}"/>
    <cellStyle name="Comma 8 2 3" xfId="35911" xr:uid="{00000000-0005-0000-0000-00003E8C0000}"/>
    <cellStyle name="Comma 8 3" xfId="35912" xr:uid="{00000000-0005-0000-0000-00003F8C0000}"/>
    <cellStyle name="Comma 8 3 2" xfId="35913" xr:uid="{00000000-0005-0000-0000-0000408C0000}"/>
    <cellStyle name="Comma 8 3 2 10" xfId="35914" xr:uid="{00000000-0005-0000-0000-0000418C0000}"/>
    <cellStyle name="Comma 8 3 2 11" xfId="35915" xr:uid="{00000000-0005-0000-0000-0000428C0000}"/>
    <cellStyle name="Comma 8 3 2 12" xfId="35916" xr:uid="{00000000-0005-0000-0000-0000438C0000}"/>
    <cellStyle name="Comma 8 3 2 13" xfId="35917" xr:uid="{00000000-0005-0000-0000-0000448C0000}"/>
    <cellStyle name="Comma 8 3 2 14" xfId="35918" xr:uid="{00000000-0005-0000-0000-0000458C0000}"/>
    <cellStyle name="Comma 8 3 2 15" xfId="35919" xr:uid="{00000000-0005-0000-0000-0000468C0000}"/>
    <cellStyle name="Comma 8 3 2 2" xfId="35920" xr:uid="{00000000-0005-0000-0000-0000478C0000}"/>
    <cellStyle name="Comma 8 3 2 3" xfId="35921" xr:uid="{00000000-0005-0000-0000-0000488C0000}"/>
    <cellStyle name="Comma 8 3 2 4" xfId="35922" xr:uid="{00000000-0005-0000-0000-0000498C0000}"/>
    <cellStyle name="Comma 8 3 2 5" xfId="35923" xr:uid="{00000000-0005-0000-0000-00004A8C0000}"/>
    <cellStyle name="Comma 8 3 2 6" xfId="35924" xr:uid="{00000000-0005-0000-0000-00004B8C0000}"/>
    <cellStyle name="Comma 8 3 2 7" xfId="35925" xr:uid="{00000000-0005-0000-0000-00004C8C0000}"/>
    <cellStyle name="Comma 8 3 2 8" xfId="35926" xr:uid="{00000000-0005-0000-0000-00004D8C0000}"/>
    <cellStyle name="Comma 8 3 2 9" xfId="35927" xr:uid="{00000000-0005-0000-0000-00004E8C0000}"/>
    <cellStyle name="Comma 8 4" xfId="35928" xr:uid="{00000000-0005-0000-0000-00004F8C0000}"/>
    <cellStyle name="Comma 8 4 10" xfId="35929" xr:uid="{00000000-0005-0000-0000-0000508C0000}"/>
    <cellStyle name="Comma 8 4 11" xfId="35930" xr:uid="{00000000-0005-0000-0000-0000518C0000}"/>
    <cellStyle name="Comma 8 4 12" xfId="35931" xr:uid="{00000000-0005-0000-0000-0000528C0000}"/>
    <cellStyle name="Comma 8 4 13" xfId="35932" xr:uid="{00000000-0005-0000-0000-0000538C0000}"/>
    <cellStyle name="Comma 8 4 14" xfId="35933" xr:uid="{00000000-0005-0000-0000-0000548C0000}"/>
    <cellStyle name="Comma 8 4 15" xfId="35934" xr:uid="{00000000-0005-0000-0000-0000558C0000}"/>
    <cellStyle name="Comma 8 4 2" xfId="35935" xr:uid="{00000000-0005-0000-0000-0000568C0000}"/>
    <cellStyle name="Comma 8 4 3" xfId="35936" xr:uid="{00000000-0005-0000-0000-0000578C0000}"/>
    <cellStyle name="Comma 8 4 4" xfId="35937" xr:uid="{00000000-0005-0000-0000-0000588C0000}"/>
    <cellStyle name="Comma 8 4 5" xfId="35938" xr:uid="{00000000-0005-0000-0000-0000598C0000}"/>
    <cellStyle name="Comma 8 4 6" xfId="35939" xr:uid="{00000000-0005-0000-0000-00005A8C0000}"/>
    <cellStyle name="Comma 8 4 7" xfId="35940" xr:uid="{00000000-0005-0000-0000-00005B8C0000}"/>
    <cellStyle name="Comma 8 4 8" xfId="35941" xr:uid="{00000000-0005-0000-0000-00005C8C0000}"/>
    <cellStyle name="Comma 8 4 9" xfId="35942" xr:uid="{00000000-0005-0000-0000-00005D8C0000}"/>
    <cellStyle name="Comma 8 5" xfId="35943" xr:uid="{00000000-0005-0000-0000-00005E8C0000}"/>
    <cellStyle name="Comma 8 6" xfId="35944" xr:uid="{00000000-0005-0000-0000-00005F8C0000}"/>
    <cellStyle name="Comma 80" xfId="35945" xr:uid="{00000000-0005-0000-0000-0000608C0000}"/>
    <cellStyle name="Comma 81" xfId="35946" xr:uid="{00000000-0005-0000-0000-0000618C0000}"/>
    <cellStyle name="Comma 82" xfId="35947" xr:uid="{00000000-0005-0000-0000-0000628C0000}"/>
    <cellStyle name="Comma 83" xfId="35948" xr:uid="{00000000-0005-0000-0000-0000638C0000}"/>
    <cellStyle name="Comma 84" xfId="35949" xr:uid="{00000000-0005-0000-0000-0000648C0000}"/>
    <cellStyle name="Comma 85" xfId="35950" xr:uid="{00000000-0005-0000-0000-0000658C0000}"/>
    <cellStyle name="Comma 86" xfId="35951" xr:uid="{00000000-0005-0000-0000-0000668C0000}"/>
    <cellStyle name="Comma 87" xfId="35952" xr:uid="{00000000-0005-0000-0000-0000678C0000}"/>
    <cellStyle name="Comma 88" xfId="35953" xr:uid="{00000000-0005-0000-0000-0000688C0000}"/>
    <cellStyle name="Comma 89" xfId="35954" xr:uid="{00000000-0005-0000-0000-0000698C0000}"/>
    <cellStyle name="Comma 9" xfId="35955" xr:uid="{00000000-0005-0000-0000-00006A8C0000}"/>
    <cellStyle name="Comma 9 2" xfId="35956" xr:uid="{00000000-0005-0000-0000-00006B8C0000}"/>
    <cellStyle name="Comma 9 2 2" xfId="35957" xr:uid="{00000000-0005-0000-0000-00006C8C0000}"/>
    <cellStyle name="Comma 9 2 2 10" xfId="35958" xr:uid="{00000000-0005-0000-0000-00006D8C0000}"/>
    <cellStyle name="Comma 9 2 2 11" xfId="35959" xr:uid="{00000000-0005-0000-0000-00006E8C0000}"/>
    <cellStyle name="Comma 9 2 2 12" xfId="35960" xr:uid="{00000000-0005-0000-0000-00006F8C0000}"/>
    <cellStyle name="Comma 9 2 2 13" xfId="35961" xr:uid="{00000000-0005-0000-0000-0000708C0000}"/>
    <cellStyle name="Comma 9 2 2 14" xfId="35962" xr:uid="{00000000-0005-0000-0000-0000718C0000}"/>
    <cellStyle name="Comma 9 2 2 15" xfId="35963" xr:uid="{00000000-0005-0000-0000-0000728C0000}"/>
    <cellStyle name="Comma 9 2 2 2" xfId="35964" xr:uid="{00000000-0005-0000-0000-0000738C0000}"/>
    <cellStyle name="Comma 9 2 2 3" xfId="35965" xr:uid="{00000000-0005-0000-0000-0000748C0000}"/>
    <cellStyle name="Comma 9 2 2 4" xfId="35966" xr:uid="{00000000-0005-0000-0000-0000758C0000}"/>
    <cellStyle name="Comma 9 2 2 5" xfId="35967" xr:uid="{00000000-0005-0000-0000-0000768C0000}"/>
    <cellStyle name="Comma 9 2 2 6" xfId="35968" xr:uid="{00000000-0005-0000-0000-0000778C0000}"/>
    <cellStyle name="Comma 9 2 2 7" xfId="35969" xr:uid="{00000000-0005-0000-0000-0000788C0000}"/>
    <cellStyle name="Comma 9 2 2 8" xfId="35970" xr:uid="{00000000-0005-0000-0000-0000798C0000}"/>
    <cellStyle name="Comma 9 2 2 9" xfId="35971" xr:uid="{00000000-0005-0000-0000-00007A8C0000}"/>
    <cellStyle name="Comma 9 2 3" xfId="35972" xr:uid="{00000000-0005-0000-0000-00007B8C0000}"/>
    <cellStyle name="Comma 9 3" xfId="35973" xr:uid="{00000000-0005-0000-0000-00007C8C0000}"/>
    <cellStyle name="Comma 9 3 10" xfId="35974" xr:uid="{00000000-0005-0000-0000-00007D8C0000}"/>
    <cellStyle name="Comma 9 3 11" xfId="35975" xr:uid="{00000000-0005-0000-0000-00007E8C0000}"/>
    <cellStyle name="Comma 9 3 12" xfId="35976" xr:uid="{00000000-0005-0000-0000-00007F8C0000}"/>
    <cellStyle name="Comma 9 3 13" xfId="35977" xr:uid="{00000000-0005-0000-0000-0000808C0000}"/>
    <cellStyle name="Comma 9 3 14" xfId="35978" xr:uid="{00000000-0005-0000-0000-0000818C0000}"/>
    <cellStyle name="Comma 9 3 15" xfId="35979" xr:uid="{00000000-0005-0000-0000-0000828C0000}"/>
    <cellStyle name="Comma 9 3 2" xfId="35980" xr:uid="{00000000-0005-0000-0000-0000838C0000}"/>
    <cellStyle name="Comma 9 3 3" xfId="35981" xr:uid="{00000000-0005-0000-0000-0000848C0000}"/>
    <cellStyle name="Comma 9 3 4" xfId="35982" xr:uid="{00000000-0005-0000-0000-0000858C0000}"/>
    <cellStyle name="Comma 9 3 5" xfId="35983" xr:uid="{00000000-0005-0000-0000-0000868C0000}"/>
    <cellStyle name="Comma 9 3 6" xfId="35984" xr:uid="{00000000-0005-0000-0000-0000878C0000}"/>
    <cellStyle name="Comma 9 3 7" xfId="35985" xr:uid="{00000000-0005-0000-0000-0000888C0000}"/>
    <cellStyle name="Comma 9 3 8" xfId="35986" xr:uid="{00000000-0005-0000-0000-0000898C0000}"/>
    <cellStyle name="Comma 9 3 9" xfId="35987" xr:uid="{00000000-0005-0000-0000-00008A8C0000}"/>
    <cellStyle name="Comma 9 4" xfId="35988" xr:uid="{00000000-0005-0000-0000-00008B8C0000}"/>
    <cellStyle name="Comma 9 5" xfId="35989" xr:uid="{00000000-0005-0000-0000-00008C8C0000}"/>
    <cellStyle name="Comma 90" xfId="35990" xr:uid="{00000000-0005-0000-0000-00008D8C0000}"/>
    <cellStyle name="Comma 91" xfId="35991" xr:uid="{00000000-0005-0000-0000-00008E8C0000}"/>
    <cellStyle name="Comma 92" xfId="35992" xr:uid="{00000000-0005-0000-0000-00008F8C0000}"/>
    <cellStyle name="Comma 93" xfId="35993" xr:uid="{00000000-0005-0000-0000-0000908C0000}"/>
    <cellStyle name="Comma 94" xfId="35994" xr:uid="{00000000-0005-0000-0000-0000918C0000}"/>
    <cellStyle name="Comma 95" xfId="11" xr:uid="{00000000-0005-0000-0000-0000928C0000}"/>
    <cellStyle name="Comma 96" xfId="35995" xr:uid="{00000000-0005-0000-0000-0000938C0000}"/>
    <cellStyle name="Comma 97" xfId="35996" xr:uid="{00000000-0005-0000-0000-0000948C0000}"/>
    <cellStyle name="Comma0" xfId="35997" xr:uid="{00000000-0005-0000-0000-0000958C0000}"/>
    <cellStyle name="ConditionalStyle_1" xfId="35998" xr:uid="{00000000-0005-0000-0000-0000968C0000}"/>
    <cellStyle name="Copied" xfId="35999" xr:uid="{00000000-0005-0000-0000-0000978C0000}"/>
    <cellStyle name="COST1" xfId="36000" xr:uid="{00000000-0005-0000-0000-0000988C0000}"/>
    <cellStyle name="CSI" xfId="36001" xr:uid="{00000000-0005-0000-0000-0000998C0000}"/>
    <cellStyle name="Currency 2" xfId="36002" xr:uid="{00000000-0005-0000-0000-00009A8C0000}"/>
    <cellStyle name="Currency 2 2" xfId="36003" xr:uid="{00000000-0005-0000-0000-00009B8C0000}"/>
    <cellStyle name="Currency 2 3" xfId="36004" xr:uid="{00000000-0005-0000-0000-00009C8C0000}"/>
    <cellStyle name="Currency 2 4" xfId="36005" xr:uid="{00000000-0005-0000-0000-00009D8C0000}"/>
    <cellStyle name="Currency 2 5" xfId="36006" xr:uid="{00000000-0005-0000-0000-00009E8C0000}"/>
    <cellStyle name="Currency 3" xfId="36007" xr:uid="{00000000-0005-0000-0000-00009F8C0000}"/>
    <cellStyle name="Currency 3 10" xfId="36008" xr:uid="{00000000-0005-0000-0000-0000A08C0000}"/>
    <cellStyle name="Currency 3 11" xfId="36009" xr:uid="{00000000-0005-0000-0000-0000A18C0000}"/>
    <cellStyle name="Currency 3 12" xfId="36010" xr:uid="{00000000-0005-0000-0000-0000A28C0000}"/>
    <cellStyle name="Currency 3 13" xfId="36011" xr:uid="{00000000-0005-0000-0000-0000A38C0000}"/>
    <cellStyle name="Currency 3 14" xfId="36012" xr:uid="{00000000-0005-0000-0000-0000A48C0000}"/>
    <cellStyle name="Currency 3 15" xfId="36013" xr:uid="{00000000-0005-0000-0000-0000A58C0000}"/>
    <cellStyle name="Currency 3 16" xfId="36014" xr:uid="{00000000-0005-0000-0000-0000A68C0000}"/>
    <cellStyle name="Currency 3 17" xfId="36015" xr:uid="{00000000-0005-0000-0000-0000A78C0000}"/>
    <cellStyle name="Currency 3 2" xfId="36016" xr:uid="{00000000-0005-0000-0000-0000A88C0000}"/>
    <cellStyle name="Currency 3 2 10" xfId="36017" xr:uid="{00000000-0005-0000-0000-0000A98C0000}"/>
    <cellStyle name="Currency 3 2 11" xfId="36018" xr:uid="{00000000-0005-0000-0000-0000AA8C0000}"/>
    <cellStyle name="Currency 3 2 12" xfId="36019" xr:uid="{00000000-0005-0000-0000-0000AB8C0000}"/>
    <cellStyle name="Currency 3 2 13" xfId="36020" xr:uid="{00000000-0005-0000-0000-0000AC8C0000}"/>
    <cellStyle name="Currency 3 2 14" xfId="36021" xr:uid="{00000000-0005-0000-0000-0000AD8C0000}"/>
    <cellStyle name="Currency 3 2 15" xfId="36022" xr:uid="{00000000-0005-0000-0000-0000AE8C0000}"/>
    <cellStyle name="Currency 3 2 2" xfId="36023" xr:uid="{00000000-0005-0000-0000-0000AF8C0000}"/>
    <cellStyle name="Currency 3 2 3" xfId="36024" xr:uid="{00000000-0005-0000-0000-0000B08C0000}"/>
    <cellStyle name="Currency 3 2 4" xfId="36025" xr:uid="{00000000-0005-0000-0000-0000B18C0000}"/>
    <cellStyle name="Currency 3 2 5" xfId="36026" xr:uid="{00000000-0005-0000-0000-0000B28C0000}"/>
    <cellStyle name="Currency 3 2 6" xfId="36027" xr:uid="{00000000-0005-0000-0000-0000B38C0000}"/>
    <cellStyle name="Currency 3 2 7" xfId="36028" xr:uid="{00000000-0005-0000-0000-0000B48C0000}"/>
    <cellStyle name="Currency 3 2 8" xfId="36029" xr:uid="{00000000-0005-0000-0000-0000B58C0000}"/>
    <cellStyle name="Currency 3 2 9" xfId="36030" xr:uid="{00000000-0005-0000-0000-0000B68C0000}"/>
    <cellStyle name="Currency 3 3" xfId="36031" xr:uid="{00000000-0005-0000-0000-0000B78C0000}"/>
    <cellStyle name="Currency 3 3 10" xfId="36032" xr:uid="{00000000-0005-0000-0000-0000B88C0000}"/>
    <cellStyle name="Currency 3 3 11" xfId="36033" xr:uid="{00000000-0005-0000-0000-0000B98C0000}"/>
    <cellStyle name="Currency 3 3 12" xfId="36034" xr:uid="{00000000-0005-0000-0000-0000BA8C0000}"/>
    <cellStyle name="Currency 3 3 13" xfId="36035" xr:uid="{00000000-0005-0000-0000-0000BB8C0000}"/>
    <cellStyle name="Currency 3 3 14" xfId="36036" xr:uid="{00000000-0005-0000-0000-0000BC8C0000}"/>
    <cellStyle name="Currency 3 3 15" xfId="36037" xr:uid="{00000000-0005-0000-0000-0000BD8C0000}"/>
    <cellStyle name="Currency 3 3 2" xfId="36038" xr:uid="{00000000-0005-0000-0000-0000BE8C0000}"/>
    <cellStyle name="Currency 3 3 3" xfId="36039" xr:uid="{00000000-0005-0000-0000-0000BF8C0000}"/>
    <cellStyle name="Currency 3 3 4" xfId="36040" xr:uid="{00000000-0005-0000-0000-0000C08C0000}"/>
    <cellStyle name="Currency 3 3 5" xfId="36041" xr:uid="{00000000-0005-0000-0000-0000C18C0000}"/>
    <cellStyle name="Currency 3 3 6" xfId="36042" xr:uid="{00000000-0005-0000-0000-0000C28C0000}"/>
    <cellStyle name="Currency 3 3 7" xfId="36043" xr:uid="{00000000-0005-0000-0000-0000C38C0000}"/>
    <cellStyle name="Currency 3 3 8" xfId="36044" xr:uid="{00000000-0005-0000-0000-0000C48C0000}"/>
    <cellStyle name="Currency 3 3 9" xfId="36045" xr:uid="{00000000-0005-0000-0000-0000C58C0000}"/>
    <cellStyle name="Currency 3 4" xfId="36046" xr:uid="{00000000-0005-0000-0000-0000C68C0000}"/>
    <cellStyle name="Currency 3 5" xfId="36047" xr:uid="{00000000-0005-0000-0000-0000C78C0000}"/>
    <cellStyle name="Currency 3 6" xfId="36048" xr:uid="{00000000-0005-0000-0000-0000C88C0000}"/>
    <cellStyle name="Currency 3 7" xfId="36049" xr:uid="{00000000-0005-0000-0000-0000C98C0000}"/>
    <cellStyle name="Currency 3 8" xfId="36050" xr:uid="{00000000-0005-0000-0000-0000CA8C0000}"/>
    <cellStyle name="Currency 3 9" xfId="36051" xr:uid="{00000000-0005-0000-0000-0000CB8C0000}"/>
    <cellStyle name="Currency0" xfId="36052" xr:uid="{00000000-0005-0000-0000-0000CC8C0000}"/>
    <cellStyle name="Date" xfId="36053" xr:uid="{00000000-0005-0000-0000-0000CD8C0000}"/>
    <cellStyle name="datum" xfId="36054" xr:uid="{00000000-0005-0000-0000-0000CE8C0000}"/>
    <cellStyle name="Description" xfId="36055" xr:uid="{00000000-0005-0000-0000-0000CF8C0000}"/>
    <cellStyle name="Description 10" xfId="36056" xr:uid="{00000000-0005-0000-0000-0000D08C0000}"/>
    <cellStyle name="Description 11" xfId="36057" xr:uid="{00000000-0005-0000-0000-0000D18C0000}"/>
    <cellStyle name="Description 12" xfId="36058" xr:uid="{00000000-0005-0000-0000-0000D28C0000}"/>
    <cellStyle name="Description 13" xfId="36059" xr:uid="{00000000-0005-0000-0000-0000D38C0000}"/>
    <cellStyle name="Description 14" xfId="36060" xr:uid="{00000000-0005-0000-0000-0000D48C0000}"/>
    <cellStyle name="Description 15" xfId="36061" xr:uid="{00000000-0005-0000-0000-0000D58C0000}"/>
    <cellStyle name="Description 16" xfId="36062" xr:uid="{00000000-0005-0000-0000-0000D68C0000}"/>
    <cellStyle name="Description 17" xfId="36063" xr:uid="{00000000-0005-0000-0000-0000D78C0000}"/>
    <cellStyle name="Description 18" xfId="36064" xr:uid="{00000000-0005-0000-0000-0000D88C0000}"/>
    <cellStyle name="Description 19" xfId="36065" xr:uid="{00000000-0005-0000-0000-0000D98C0000}"/>
    <cellStyle name="Description 2" xfId="36066" xr:uid="{00000000-0005-0000-0000-0000DA8C0000}"/>
    <cellStyle name="Description 20" xfId="36067" xr:uid="{00000000-0005-0000-0000-0000DB8C0000}"/>
    <cellStyle name="Description 21" xfId="36068" xr:uid="{00000000-0005-0000-0000-0000DC8C0000}"/>
    <cellStyle name="Description 22" xfId="36069" xr:uid="{00000000-0005-0000-0000-0000DD8C0000}"/>
    <cellStyle name="Description 23" xfId="36070" xr:uid="{00000000-0005-0000-0000-0000DE8C0000}"/>
    <cellStyle name="Description 3" xfId="36071" xr:uid="{00000000-0005-0000-0000-0000DF8C0000}"/>
    <cellStyle name="Description 4" xfId="36072" xr:uid="{00000000-0005-0000-0000-0000E08C0000}"/>
    <cellStyle name="Description 5" xfId="36073" xr:uid="{00000000-0005-0000-0000-0000E18C0000}"/>
    <cellStyle name="Description 6" xfId="36074" xr:uid="{00000000-0005-0000-0000-0000E28C0000}"/>
    <cellStyle name="Description 7" xfId="36075" xr:uid="{00000000-0005-0000-0000-0000E38C0000}"/>
    <cellStyle name="Description 8" xfId="36076" xr:uid="{00000000-0005-0000-0000-0000E48C0000}"/>
    <cellStyle name="Description 9" xfId="36077" xr:uid="{00000000-0005-0000-0000-0000E58C0000}"/>
    <cellStyle name="Dezimal [0]_AE_RM" xfId="36078" xr:uid="{00000000-0005-0000-0000-0000E68C0000}"/>
    <cellStyle name="Dezimal_AE_RM" xfId="36079" xr:uid="{00000000-0005-0000-0000-0000E78C0000}"/>
    <cellStyle name="Dziesiętny [0]_INVEST" xfId="36080" xr:uid="{00000000-0005-0000-0000-0000E88C0000}"/>
    <cellStyle name="Dziesiętny_INVEST" xfId="36081" xr:uid="{00000000-0005-0000-0000-0000E98C0000}"/>
    <cellStyle name="Entered" xfId="36082" xr:uid="{00000000-0005-0000-0000-0000EA8C0000}"/>
    <cellStyle name="erik" xfId="36083" xr:uid="{00000000-0005-0000-0000-0000EB8C0000}"/>
    <cellStyle name="Euro" xfId="36084" xr:uid="{00000000-0005-0000-0000-0000EC8C0000}"/>
    <cellStyle name="Euro 10" xfId="36085" xr:uid="{00000000-0005-0000-0000-0000ED8C0000}"/>
    <cellStyle name="Euro 2" xfId="36086" xr:uid="{00000000-0005-0000-0000-0000EE8C0000}"/>
    <cellStyle name="Euro 3" xfId="36087" xr:uid="{00000000-0005-0000-0000-0000EF8C0000}"/>
    <cellStyle name="Euro 4" xfId="36088" xr:uid="{00000000-0005-0000-0000-0000F08C0000}"/>
    <cellStyle name="Euro 5" xfId="36089" xr:uid="{00000000-0005-0000-0000-0000F18C0000}"/>
    <cellStyle name="Euro 6" xfId="36090" xr:uid="{00000000-0005-0000-0000-0000F28C0000}"/>
    <cellStyle name="Euro 7" xfId="36091" xr:uid="{00000000-0005-0000-0000-0000F38C0000}"/>
    <cellStyle name="Euro 8" xfId="36092" xr:uid="{00000000-0005-0000-0000-0000F48C0000}"/>
    <cellStyle name="Euro 9" xfId="36093" xr:uid="{00000000-0005-0000-0000-0000F58C0000}"/>
    <cellStyle name="Excel Built-in 20% - Accent1" xfId="36094" xr:uid="{00000000-0005-0000-0000-0000F68C0000}"/>
    <cellStyle name="Excel Built-in 20% - Accent1 2" xfId="36095" xr:uid="{00000000-0005-0000-0000-0000F78C0000}"/>
    <cellStyle name="Excel Built-in 20% - Accent2" xfId="36096" xr:uid="{00000000-0005-0000-0000-0000F88C0000}"/>
    <cellStyle name="Excel Built-in 20% - Accent2 2" xfId="36097" xr:uid="{00000000-0005-0000-0000-0000F98C0000}"/>
    <cellStyle name="Excel Built-in 20% - Accent3" xfId="36098" xr:uid="{00000000-0005-0000-0000-0000FA8C0000}"/>
    <cellStyle name="Excel Built-in 20% - Accent3 2" xfId="36099" xr:uid="{00000000-0005-0000-0000-0000FB8C0000}"/>
    <cellStyle name="Excel Built-in 20% - Accent4" xfId="36100" xr:uid="{00000000-0005-0000-0000-0000FC8C0000}"/>
    <cellStyle name="Excel Built-in 20% - Accent4 2" xfId="36101" xr:uid="{00000000-0005-0000-0000-0000FD8C0000}"/>
    <cellStyle name="Excel Built-in 20% - Accent5" xfId="36102" xr:uid="{00000000-0005-0000-0000-0000FE8C0000}"/>
    <cellStyle name="Excel Built-in 20% - Accent5 2" xfId="36103" xr:uid="{00000000-0005-0000-0000-0000FF8C0000}"/>
    <cellStyle name="Excel Built-in 20% - Accent6" xfId="36104" xr:uid="{00000000-0005-0000-0000-0000008D0000}"/>
    <cellStyle name="Excel Built-in 20% - Accent6 2" xfId="36105" xr:uid="{00000000-0005-0000-0000-0000018D0000}"/>
    <cellStyle name="Excel Built-in 40% - Accent1" xfId="36106" xr:uid="{00000000-0005-0000-0000-0000028D0000}"/>
    <cellStyle name="Excel Built-in 40% - Accent1 2" xfId="36107" xr:uid="{00000000-0005-0000-0000-0000038D0000}"/>
    <cellStyle name="Excel Built-in 40% - Accent2" xfId="36108" xr:uid="{00000000-0005-0000-0000-0000048D0000}"/>
    <cellStyle name="Excel Built-in 40% - Accent2 2" xfId="36109" xr:uid="{00000000-0005-0000-0000-0000058D0000}"/>
    <cellStyle name="Excel Built-in 40% - Accent3" xfId="36110" xr:uid="{00000000-0005-0000-0000-0000068D0000}"/>
    <cellStyle name="Excel Built-in 40% - Accent3 2" xfId="36111" xr:uid="{00000000-0005-0000-0000-0000078D0000}"/>
    <cellStyle name="Excel Built-in 40% - Accent4" xfId="36112" xr:uid="{00000000-0005-0000-0000-0000088D0000}"/>
    <cellStyle name="Excel Built-in 40% - Accent4 2" xfId="36113" xr:uid="{00000000-0005-0000-0000-0000098D0000}"/>
    <cellStyle name="Excel Built-in 40% - Accent5" xfId="36114" xr:uid="{00000000-0005-0000-0000-00000A8D0000}"/>
    <cellStyle name="Excel Built-in 40% - Accent5 2" xfId="36115" xr:uid="{00000000-0005-0000-0000-00000B8D0000}"/>
    <cellStyle name="Excel Built-in 40% - Accent6" xfId="36116" xr:uid="{00000000-0005-0000-0000-00000C8D0000}"/>
    <cellStyle name="Excel Built-in 40% - Accent6 2" xfId="36117" xr:uid="{00000000-0005-0000-0000-00000D8D0000}"/>
    <cellStyle name="Excel Built-in 60% - Accent1" xfId="36118" xr:uid="{00000000-0005-0000-0000-00000E8D0000}"/>
    <cellStyle name="Excel Built-in 60% - Accent2" xfId="36119" xr:uid="{00000000-0005-0000-0000-00000F8D0000}"/>
    <cellStyle name="Excel Built-in 60% - Accent3" xfId="36120" xr:uid="{00000000-0005-0000-0000-0000108D0000}"/>
    <cellStyle name="Excel Built-in 60% - Accent4" xfId="36121" xr:uid="{00000000-0005-0000-0000-0000118D0000}"/>
    <cellStyle name="Excel Built-in 60% - Accent5" xfId="36122" xr:uid="{00000000-0005-0000-0000-0000128D0000}"/>
    <cellStyle name="Excel Built-in 60% - Accent6" xfId="36123" xr:uid="{00000000-0005-0000-0000-0000138D0000}"/>
    <cellStyle name="Excel Built-in Accent1" xfId="36124" xr:uid="{00000000-0005-0000-0000-0000148D0000}"/>
    <cellStyle name="Excel Built-in Accent2" xfId="36125" xr:uid="{00000000-0005-0000-0000-0000158D0000}"/>
    <cellStyle name="Excel Built-in Accent3" xfId="36126" xr:uid="{00000000-0005-0000-0000-0000168D0000}"/>
    <cellStyle name="Excel Built-in Accent4" xfId="36127" xr:uid="{00000000-0005-0000-0000-0000178D0000}"/>
    <cellStyle name="Excel Built-in Accent5" xfId="36128" xr:uid="{00000000-0005-0000-0000-0000188D0000}"/>
    <cellStyle name="Excel Built-in Accent6" xfId="36129" xr:uid="{00000000-0005-0000-0000-0000198D0000}"/>
    <cellStyle name="Excel Built-in Bad" xfId="36130" xr:uid="{00000000-0005-0000-0000-00001A8D0000}"/>
    <cellStyle name="Excel Built-in Calculation" xfId="36131" xr:uid="{00000000-0005-0000-0000-00001B8D0000}"/>
    <cellStyle name="Excel Built-in Calculation 10" xfId="36132" xr:uid="{00000000-0005-0000-0000-00001C8D0000}"/>
    <cellStyle name="Excel Built-in Calculation 11" xfId="36133" xr:uid="{00000000-0005-0000-0000-00001D8D0000}"/>
    <cellStyle name="Excel Built-in Calculation 12" xfId="36134" xr:uid="{00000000-0005-0000-0000-00001E8D0000}"/>
    <cellStyle name="Excel Built-in Calculation 13" xfId="36135" xr:uid="{00000000-0005-0000-0000-00001F8D0000}"/>
    <cellStyle name="Excel Built-in Calculation 14" xfId="36136" xr:uid="{00000000-0005-0000-0000-0000208D0000}"/>
    <cellStyle name="Excel Built-in Calculation 2" xfId="36137" xr:uid="{00000000-0005-0000-0000-0000218D0000}"/>
    <cellStyle name="Excel Built-in Calculation 2 2" xfId="36138" xr:uid="{00000000-0005-0000-0000-0000228D0000}"/>
    <cellStyle name="Excel Built-in Calculation 3" xfId="36139" xr:uid="{00000000-0005-0000-0000-0000238D0000}"/>
    <cellStyle name="Excel Built-in Calculation 4" xfId="36140" xr:uid="{00000000-0005-0000-0000-0000248D0000}"/>
    <cellStyle name="Excel Built-in Calculation 5" xfId="36141" xr:uid="{00000000-0005-0000-0000-0000258D0000}"/>
    <cellStyle name="Excel Built-in Calculation 6" xfId="36142" xr:uid="{00000000-0005-0000-0000-0000268D0000}"/>
    <cellStyle name="Excel Built-in Calculation 7" xfId="36143" xr:uid="{00000000-0005-0000-0000-0000278D0000}"/>
    <cellStyle name="Excel Built-in Calculation 8" xfId="36144" xr:uid="{00000000-0005-0000-0000-0000288D0000}"/>
    <cellStyle name="Excel Built-in Calculation 9" xfId="36145" xr:uid="{00000000-0005-0000-0000-0000298D0000}"/>
    <cellStyle name="Excel Built-in Check Cell" xfId="36146" xr:uid="{00000000-0005-0000-0000-00002A8D0000}"/>
    <cellStyle name="Excel Built-in Comma" xfId="36147" xr:uid="{00000000-0005-0000-0000-00002B8D0000}"/>
    <cellStyle name="Excel Built-in Comma 1" xfId="36148" xr:uid="{00000000-0005-0000-0000-00002C8D0000}"/>
    <cellStyle name="Excel Built-in Comma_Book1" xfId="36149" xr:uid="{00000000-0005-0000-0000-00002D8D0000}"/>
    <cellStyle name="Excel Built-in Explanatory Text" xfId="36150" xr:uid="{00000000-0005-0000-0000-00002E8D0000}"/>
    <cellStyle name="Excel Built-in Good" xfId="36151" xr:uid="{00000000-0005-0000-0000-00002F8D0000}"/>
    <cellStyle name="Excel Built-in Heading 1" xfId="36152" xr:uid="{00000000-0005-0000-0000-0000308D0000}"/>
    <cellStyle name="Excel Built-in Heading 2" xfId="36153" xr:uid="{00000000-0005-0000-0000-0000318D0000}"/>
    <cellStyle name="Excel Built-in Heading 3" xfId="36154" xr:uid="{00000000-0005-0000-0000-0000328D0000}"/>
    <cellStyle name="Excel Built-in Heading 4" xfId="36155" xr:uid="{00000000-0005-0000-0000-0000338D0000}"/>
    <cellStyle name="Excel Built-in Input" xfId="36156" xr:uid="{00000000-0005-0000-0000-0000348D0000}"/>
    <cellStyle name="Excel Built-in Input 10" xfId="36157" xr:uid="{00000000-0005-0000-0000-0000358D0000}"/>
    <cellStyle name="Excel Built-in Input 11" xfId="36158" xr:uid="{00000000-0005-0000-0000-0000368D0000}"/>
    <cellStyle name="Excel Built-in Input 12" xfId="36159" xr:uid="{00000000-0005-0000-0000-0000378D0000}"/>
    <cellStyle name="Excel Built-in Input 13" xfId="36160" xr:uid="{00000000-0005-0000-0000-0000388D0000}"/>
    <cellStyle name="Excel Built-in Input 14" xfId="36161" xr:uid="{00000000-0005-0000-0000-0000398D0000}"/>
    <cellStyle name="Excel Built-in Input 2" xfId="36162" xr:uid="{00000000-0005-0000-0000-00003A8D0000}"/>
    <cellStyle name="Excel Built-in Input 2 2" xfId="36163" xr:uid="{00000000-0005-0000-0000-00003B8D0000}"/>
    <cellStyle name="Excel Built-in Input 3" xfId="36164" xr:uid="{00000000-0005-0000-0000-00003C8D0000}"/>
    <cellStyle name="Excel Built-in Input 4" xfId="36165" xr:uid="{00000000-0005-0000-0000-00003D8D0000}"/>
    <cellStyle name="Excel Built-in Input 5" xfId="36166" xr:uid="{00000000-0005-0000-0000-00003E8D0000}"/>
    <cellStyle name="Excel Built-in Input 6" xfId="36167" xr:uid="{00000000-0005-0000-0000-00003F8D0000}"/>
    <cellStyle name="Excel Built-in Input 7" xfId="36168" xr:uid="{00000000-0005-0000-0000-0000408D0000}"/>
    <cellStyle name="Excel Built-in Input 8" xfId="36169" xr:uid="{00000000-0005-0000-0000-0000418D0000}"/>
    <cellStyle name="Excel Built-in Input 9" xfId="36170" xr:uid="{00000000-0005-0000-0000-0000428D0000}"/>
    <cellStyle name="Excel Built-in Linked Cell" xfId="36171" xr:uid="{00000000-0005-0000-0000-0000438D0000}"/>
    <cellStyle name="Excel Built-in Neutral" xfId="36172" xr:uid="{00000000-0005-0000-0000-0000448D0000}"/>
    <cellStyle name="Excel Built-in Normal" xfId="36173" xr:uid="{00000000-0005-0000-0000-0000458D0000}"/>
    <cellStyle name="Excel Built-in Normal 1" xfId="36174" xr:uid="{00000000-0005-0000-0000-0000468D0000}"/>
    <cellStyle name="Excel Built-in Normal 1 1 1" xfId="36175" xr:uid="{00000000-0005-0000-0000-0000478D0000}"/>
    <cellStyle name="Excel Built-in Normal 2" xfId="36176" xr:uid="{00000000-0005-0000-0000-0000488D0000}"/>
    <cellStyle name="Excel Built-in Normal 2 2" xfId="36177" xr:uid="{00000000-0005-0000-0000-0000498D0000}"/>
    <cellStyle name="Excel Built-in Normal 2_11.11.09" xfId="36178" xr:uid="{00000000-0005-0000-0000-00004A8D0000}"/>
    <cellStyle name="Excel Built-in Normal 3" xfId="36179" xr:uid="{00000000-0005-0000-0000-00004B8D0000}"/>
    <cellStyle name="Excel Built-in Normal 4" xfId="36180" xr:uid="{00000000-0005-0000-0000-00004C8D0000}"/>
    <cellStyle name="Excel Built-in Normal_11.11.09" xfId="36181" xr:uid="{00000000-0005-0000-0000-00004D8D0000}"/>
    <cellStyle name="Excel Built-in Note" xfId="36182" xr:uid="{00000000-0005-0000-0000-00004E8D0000}"/>
    <cellStyle name="Excel Built-in Note 2" xfId="36183" xr:uid="{00000000-0005-0000-0000-00004F8D0000}"/>
    <cellStyle name="Excel Built-in Note 2 2" xfId="36184" xr:uid="{00000000-0005-0000-0000-0000508D0000}"/>
    <cellStyle name="Excel Built-in Note 2 2 10" xfId="36185" xr:uid="{00000000-0005-0000-0000-0000518D0000}"/>
    <cellStyle name="Excel Built-in Note 2 2 11" xfId="36186" xr:uid="{00000000-0005-0000-0000-0000528D0000}"/>
    <cellStyle name="Excel Built-in Note 2 2 12" xfId="36187" xr:uid="{00000000-0005-0000-0000-0000538D0000}"/>
    <cellStyle name="Excel Built-in Note 2 2 2" xfId="36188" xr:uid="{00000000-0005-0000-0000-0000548D0000}"/>
    <cellStyle name="Excel Built-in Note 2 2 3" xfId="36189" xr:uid="{00000000-0005-0000-0000-0000558D0000}"/>
    <cellStyle name="Excel Built-in Note 2 2 4" xfId="36190" xr:uid="{00000000-0005-0000-0000-0000568D0000}"/>
    <cellStyle name="Excel Built-in Note 2 2 5" xfId="36191" xr:uid="{00000000-0005-0000-0000-0000578D0000}"/>
    <cellStyle name="Excel Built-in Note 2 2 6" xfId="36192" xr:uid="{00000000-0005-0000-0000-0000588D0000}"/>
    <cellStyle name="Excel Built-in Note 2 2 7" xfId="36193" xr:uid="{00000000-0005-0000-0000-0000598D0000}"/>
    <cellStyle name="Excel Built-in Note 2 2 8" xfId="36194" xr:uid="{00000000-0005-0000-0000-00005A8D0000}"/>
    <cellStyle name="Excel Built-in Note 2 2 9" xfId="36195" xr:uid="{00000000-0005-0000-0000-00005B8D0000}"/>
    <cellStyle name="Excel Built-in Note 2 3" xfId="36196" xr:uid="{00000000-0005-0000-0000-00005C8D0000}"/>
    <cellStyle name="Excel Built-in Note 3" xfId="36197" xr:uid="{00000000-0005-0000-0000-00005D8D0000}"/>
    <cellStyle name="Excel Built-in Note 3 10" xfId="36198" xr:uid="{00000000-0005-0000-0000-00005E8D0000}"/>
    <cellStyle name="Excel Built-in Note 3 11" xfId="36199" xr:uid="{00000000-0005-0000-0000-00005F8D0000}"/>
    <cellStyle name="Excel Built-in Note 3 12" xfId="36200" xr:uid="{00000000-0005-0000-0000-0000608D0000}"/>
    <cellStyle name="Excel Built-in Note 3 2" xfId="36201" xr:uid="{00000000-0005-0000-0000-0000618D0000}"/>
    <cellStyle name="Excel Built-in Note 3 3" xfId="36202" xr:uid="{00000000-0005-0000-0000-0000628D0000}"/>
    <cellStyle name="Excel Built-in Note 3 4" xfId="36203" xr:uid="{00000000-0005-0000-0000-0000638D0000}"/>
    <cellStyle name="Excel Built-in Note 3 5" xfId="36204" xr:uid="{00000000-0005-0000-0000-0000648D0000}"/>
    <cellStyle name="Excel Built-in Note 3 6" xfId="36205" xr:uid="{00000000-0005-0000-0000-0000658D0000}"/>
    <cellStyle name="Excel Built-in Note 3 7" xfId="36206" xr:uid="{00000000-0005-0000-0000-0000668D0000}"/>
    <cellStyle name="Excel Built-in Note 3 8" xfId="36207" xr:uid="{00000000-0005-0000-0000-0000678D0000}"/>
    <cellStyle name="Excel Built-in Note 3 9" xfId="36208" xr:uid="{00000000-0005-0000-0000-0000688D0000}"/>
    <cellStyle name="Excel Built-in Note 4" xfId="36209" xr:uid="{00000000-0005-0000-0000-0000698D0000}"/>
    <cellStyle name="Excel Built-in Output" xfId="36210" xr:uid="{00000000-0005-0000-0000-00006A8D0000}"/>
    <cellStyle name="Excel Built-in Output 10" xfId="36211" xr:uid="{00000000-0005-0000-0000-00006B8D0000}"/>
    <cellStyle name="Excel Built-in Output 11" xfId="36212" xr:uid="{00000000-0005-0000-0000-00006C8D0000}"/>
    <cellStyle name="Excel Built-in Output 12" xfId="36213" xr:uid="{00000000-0005-0000-0000-00006D8D0000}"/>
    <cellStyle name="Excel Built-in Output 13" xfId="36214" xr:uid="{00000000-0005-0000-0000-00006E8D0000}"/>
    <cellStyle name="Excel Built-in Output 14" xfId="36215" xr:uid="{00000000-0005-0000-0000-00006F8D0000}"/>
    <cellStyle name="Excel Built-in Output 2" xfId="36216" xr:uid="{00000000-0005-0000-0000-0000708D0000}"/>
    <cellStyle name="Excel Built-in Output 2 2" xfId="36217" xr:uid="{00000000-0005-0000-0000-0000718D0000}"/>
    <cellStyle name="Excel Built-in Output 3" xfId="36218" xr:uid="{00000000-0005-0000-0000-0000728D0000}"/>
    <cellStyle name="Excel Built-in Output 4" xfId="36219" xr:uid="{00000000-0005-0000-0000-0000738D0000}"/>
    <cellStyle name="Excel Built-in Output 5" xfId="36220" xr:uid="{00000000-0005-0000-0000-0000748D0000}"/>
    <cellStyle name="Excel Built-in Output 6" xfId="36221" xr:uid="{00000000-0005-0000-0000-0000758D0000}"/>
    <cellStyle name="Excel Built-in Output 7" xfId="36222" xr:uid="{00000000-0005-0000-0000-0000768D0000}"/>
    <cellStyle name="Excel Built-in Output 8" xfId="36223" xr:uid="{00000000-0005-0000-0000-0000778D0000}"/>
    <cellStyle name="Excel Built-in Output 9" xfId="36224" xr:uid="{00000000-0005-0000-0000-0000788D0000}"/>
    <cellStyle name="Excel Built-in Title" xfId="36225" xr:uid="{00000000-0005-0000-0000-0000798D0000}"/>
    <cellStyle name="Excel Built-in Total" xfId="36226" xr:uid="{00000000-0005-0000-0000-00007A8D0000}"/>
    <cellStyle name="Excel Built-in Total 2" xfId="36227" xr:uid="{00000000-0005-0000-0000-00007B8D0000}"/>
    <cellStyle name="Excel Built-in Total 2 10" xfId="36228" xr:uid="{00000000-0005-0000-0000-00007C8D0000}"/>
    <cellStyle name="Excel Built-in Total 2 11" xfId="36229" xr:uid="{00000000-0005-0000-0000-00007D8D0000}"/>
    <cellStyle name="Excel Built-in Total 2 12" xfId="36230" xr:uid="{00000000-0005-0000-0000-00007E8D0000}"/>
    <cellStyle name="Excel Built-in Total 2 2" xfId="36231" xr:uid="{00000000-0005-0000-0000-00007F8D0000}"/>
    <cellStyle name="Excel Built-in Total 2 3" xfId="36232" xr:uid="{00000000-0005-0000-0000-0000808D0000}"/>
    <cellStyle name="Excel Built-in Total 2 4" xfId="36233" xr:uid="{00000000-0005-0000-0000-0000818D0000}"/>
    <cellStyle name="Excel Built-in Total 2 5" xfId="36234" xr:uid="{00000000-0005-0000-0000-0000828D0000}"/>
    <cellStyle name="Excel Built-in Total 2 6" xfId="36235" xr:uid="{00000000-0005-0000-0000-0000838D0000}"/>
    <cellStyle name="Excel Built-in Total 2 7" xfId="36236" xr:uid="{00000000-0005-0000-0000-0000848D0000}"/>
    <cellStyle name="Excel Built-in Total 2 8" xfId="36237" xr:uid="{00000000-0005-0000-0000-0000858D0000}"/>
    <cellStyle name="Excel Built-in Total 2 9" xfId="36238" xr:uid="{00000000-0005-0000-0000-0000868D0000}"/>
    <cellStyle name="Excel Built-in Total 3" xfId="36239" xr:uid="{00000000-0005-0000-0000-0000878D0000}"/>
    <cellStyle name="Excel Built-in Warning Text" xfId="36240" xr:uid="{00000000-0005-0000-0000-0000888D0000}"/>
    <cellStyle name="Explanatory Text 10" xfId="36241" xr:uid="{00000000-0005-0000-0000-0000898D0000}"/>
    <cellStyle name="Explanatory Text 11" xfId="36242" xr:uid="{00000000-0005-0000-0000-00008A8D0000}"/>
    <cellStyle name="Explanatory Text 12" xfId="36243" xr:uid="{00000000-0005-0000-0000-00008B8D0000}"/>
    <cellStyle name="Explanatory Text 13" xfId="36244" xr:uid="{00000000-0005-0000-0000-00008C8D0000}"/>
    <cellStyle name="Explanatory Text 14" xfId="36245" xr:uid="{00000000-0005-0000-0000-00008D8D0000}"/>
    <cellStyle name="Explanatory Text 15" xfId="36246" xr:uid="{00000000-0005-0000-0000-00008E8D0000}"/>
    <cellStyle name="Explanatory Text 16" xfId="36247" xr:uid="{00000000-0005-0000-0000-00008F8D0000}"/>
    <cellStyle name="Explanatory Text 17" xfId="36248" xr:uid="{00000000-0005-0000-0000-0000908D0000}"/>
    <cellStyle name="Explanatory Text 18" xfId="36249" xr:uid="{00000000-0005-0000-0000-0000918D0000}"/>
    <cellStyle name="Explanatory Text 19" xfId="36250" xr:uid="{00000000-0005-0000-0000-0000928D0000}"/>
    <cellStyle name="Explanatory Text 2" xfId="36251" xr:uid="{00000000-0005-0000-0000-0000938D0000}"/>
    <cellStyle name="Explanatory Text 2 10" xfId="36252" xr:uid="{00000000-0005-0000-0000-0000948D0000}"/>
    <cellStyle name="Explanatory Text 2 11" xfId="36253" xr:uid="{00000000-0005-0000-0000-0000958D0000}"/>
    <cellStyle name="Explanatory Text 2 12" xfId="36254" xr:uid="{00000000-0005-0000-0000-0000968D0000}"/>
    <cellStyle name="Explanatory Text 2 13" xfId="36255" xr:uid="{00000000-0005-0000-0000-0000978D0000}"/>
    <cellStyle name="Explanatory Text 2 14" xfId="36256" xr:uid="{00000000-0005-0000-0000-0000988D0000}"/>
    <cellStyle name="Explanatory Text 2 15" xfId="36257" xr:uid="{00000000-0005-0000-0000-0000998D0000}"/>
    <cellStyle name="Explanatory Text 2 2" xfId="36258" xr:uid="{00000000-0005-0000-0000-00009A8D0000}"/>
    <cellStyle name="Explanatory Text 2 2 2" xfId="36259" xr:uid="{00000000-0005-0000-0000-00009B8D0000}"/>
    <cellStyle name="Explanatory Text 2 3" xfId="36260" xr:uid="{00000000-0005-0000-0000-00009C8D0000}"/>
    <cellStyle name="Explanatory Text 2 3 2" xfId="36261" xr:uid="{00000000-0005-0000-0000-00009D8D0000}"/>
    <cellStyle name="Explanatory Text 2 4" xfId="36262" xr:uid="{00000000-0005-0000-0000-00009E8D0000}"/>
    <cellStyle name="Explanatory Text 2 4 2" xfId="36263" xr:uid="{00000000-0005-0000-0000-00009F8D0000}"/>
    <cellStyle name="Explanatory Text 2 5" xfId="36264" xr:uid="{00000000-0005-0000-0000-0000A08D0000}"/>
    <cellStyle name="Explanatory Text 2 6" xfId="36265" xr:uid="{00000000-0005-0000-0000-0000A18D0000}"/>
    <cellStyle name="Explanatory Text 2 7" xfId="36266" xr:uid="{00000000-0005-0000-0000-0000A28D0000}"/>
    <cellStyle name="Explanatory Text 2 8" xfId="36267" xr:uid="{00000000-0005-0000-0000-0000A38D0000}"/>
    <cellStyle name="Explanatory Text 2 9" xfId="36268" xr:uid="{00000000-0005-0000-0000-0000A48D0000}"/>
    <cellStyle name="Explanatory Text 2_Labour" xfId="36269" xr:uid="{00000000-0005-0000-0000-0000A58D0000}"/>
    <cellStyle name="Explanatory Text 20" xfId="36270" xr:uid="{00000000-0005-0000-0000-0000A68D0000}"/>
    <cellStyle name="Explanatory Text 21" xfId="36271" xr:uid="{00000000-0005-0000-0000-0000A78D0000}"/>
    <cellStyle name="Explanatory Text 22" xfId="36272" xr:uid="{00000000-0005-0000-0000-0000A88D0000}"/>
    <cellStyle name="Explanatory Text 3" xfId="36273" xr:uid="{00000000-0005-0000-0000-0000A98D0000}"/>
    <cellStyle name="Explanatory Text 3 2" xfId="36274" xr:uid="{00000000-0005-0000-0000-0000AA8D0000}"/>
    <cellStyle name="Explanatory Text 4" xfId="36275" xr:uid="{00000000-0005-0000-0000-0000AB8D0000}"/>
    <cellStyle name="Explanatory Text 4 2" xfId="36276" xr:uid="{00000000-0005-0000-0000-0000AC8D0000}"/>
    <cellStyle name="Explanatory Text 4 3" xfId="36277" xr:uid="{00000000-0005-0000-0000-0000AD8D0000}"/>
    <cellStyle name="Explanatory Text 5" xfId="36278" xr:uid="{00000000-0005-0000-0000-0000AE8D0000}"/>
    <cellStyle name="Explanatory Text 5 2" xfId="36279" xr:uid="{00000000-0005-0000-0000-0000AF8D0000}"/>
    <cellStyle name="Explanatory Text 6" xfId="36280" xr:uid="{00000000-0005-0000-0000-0000B08D0000}"/>
    <cellStyle name="Explanatory Text 7" xfId="36281" xr:uid="{00000000-0005-0000-0000-0000B18D0000}"/>
    <cellStyle name="Explanatory Text 8" xfId="36282" xr:uid="{00000000-0005-0000-0000-0000B28D0000}"/>
    <cellStyle name="Explanatory Text 9" xfId="36283" xr:uid="{00000000-0005-0000-0000-0000B38D0000}"/>
    <cellStyle name="F2" xfId="36284" xr:uid="{00000000-0005-0000-0000-0000B48D0000}"/>
    <cellStyle name="F3" xfId="36285" xr:uid="{00000000-0005-0000-0000-0000B58D0000}"/>
    <cellStyle name="F4" xfId="36286" xr:uid="{00000000-0005-0000-0000-0000B68D0000}"/>
    <cellStyle name="F5" xfId="36287" xr:uid="{00000000-0005-0000-0000-0000B78D0000}"/>
    <cellStyle name="F6" xfId="36288" xr:uid="{00000000-0005-0000-0000-0000B88D0000}"/>
    <cellStyle name="F7" xfId="36289" xr:uid="{00000000-0005-0000-0000-0000B98D0000}"/>
    <cellStyle name="F8" xfId="36290" xr:uid="{00000000-0005-0000-0000-0000BA8D0000}"/>
    <cellStyle name="Fixed" xfId="36291" xr:uid="{00000000-0005-0000-0000-0000BB8D0000}"/>
    <cellStyle name="Foottitle" xfId="36292" xr:uid="{00000000-0005-0000-0000-0000BC8D0000}"/>
    <cellStyle name="Formula" xfId="36293" xr:uid="{00000000-0005-0000-0000-0000BD8D0000}"/>
    <cellStyle name="Fr 3D out" xfId="36294" xr:uid="{00000000-0005-0000-0000-0000BE8D0000}"/>
    <cellStyle name="Fr 3D out 2" xfId="36295" xr:uid="{00000000-0005-0000-0000-0000BF8D0000}"/>
    <cellStyle name="general" xfId="36296" xr:uid="{00000000-0005-0000-0000-0000C08D0000}"/>
    <cellStyle name="general 10" xfId="36297" xr:uid="{00000000-0005-0000-0000-0000C18D0000}"/>
    <cellStyle name="general 11" xfId="36298" xr:uid="{00000000-0005-0000-0000-0000C28D0000}"/>
    <cellStyle name="general 12" xfId="36299" xr:uid="{00000000-0005-0000-0000-0000C38D0000}"/>
    <cellStyle name="general 2" xfId="36300" xr:uid="{00000000-0005-0000-0000-0000C48D0000}"/>
    <cellStyle name="general 3" xfId="36301" xr:uid="{00000000-0005-0000-0000-0000C58D0000}"/>
    <cellStyle name="general 4" xfId="36302" xr:uid="{00000000-0005-0000-0000-0000C68D0000}"/>
    <cellStyle name="general 5" xfId="36303" xr:uid="{00000000-0005-0000-0000-0000C78D0000}"/>
    <cellStyle name="general 6" xfId="36304" xr:uid="{00000000-0005-0000-0000-0000C88D0000}"/>
    <cellStyle name="general 7" xfId="36305" xr:uid="{00000000-0005-0000-0000-0000C98D0000}"/>
    <cellStyle name="general 8" xfId="36306" xr:uid="{00000000-0005-0000-0000-0000CA8D0000}"/>
    <cellStyle name="general 9" xfId="36307" xr:uid="{00000000-0005-0000-0000-0000CB8D0000}"/>
    <cellStyle name="Good 10" xfId="36308" xr:uid="{00000000-0005-0000-0000-0000CC8D0000}"/>
    <cellStyle name="Good 11" xfId="36309" xr:uid="{00000000-0005-0000-0000-0000CD8D0000}"/>
    <cellStyle name="Good 12" xfId="36310" xr:uid="{00000000-0005-0000-0000-0000CE8D0000}"/>
    <cellStyle name="Good 13" xfId="36311" xr:uid="{00000000-0005-0000-0000-0000CF8D0000}"/>
    <cellStyle name="Good 14" xfId="36312" xr:uid="{00000000-0005-0000-0000-0000D08D0000}"/>
    <cellStyle name="Good 15" xfId="36313" xr:uid="{00000000-0005-0000-0000-0000D18D0000}"/>
    <cellStyle name="Good 16" xfId="36314" xr:uid="{00000000-0005-0000-0000-0000D28D0000}"/>
    <cellStyle name="Good 17" xfId="36315" xr:uid="{00000000-0005-0000-0000-0000D38D0000}"/>
    <cellStyle name="Good 18" xfId="36316" xr:uid="{00000000-0005-0000-0000-0000D48D0000}"/>
    <cellStyle name="Good 19" xfId="36317" xr:uid="{00000000-0005-0000-0000-0000D58D0000}"/>
    <cellStyle name="Good 2" xfId="36318" xr:uid="{00000000-0005-0000-0000-0000D68D0000}"/>
    <cellStyle name="Good 2 10" xfId="36319" xr:uid="{00000000-0005-0000-0000-0000D78D0000}"/>
    <cellStyle name="Good 2 11" xfId="36320" xr:uid="{00000000-0005-0000-0000-0000D88D0000}"/>
    <cellStyle name="Good 2 12" xfId="36321" xr:uid="{00000000-0005-0000-0000-0000D98D0000}"/>
    <cellStyle name="Good 2 13" xfId="36322" xr:uid="{00000000-0005-0000-0000-0000DA8D0000}"/>
    <cellStyle name="Good 2 14" xfId="36323" xr:uid="{00000000-0005-0000-0000-0000DB8D0000}"/>
    <cellStyle name="Good 2 15" xfId="36324" xr:uid="{00000000-0005-0000-0000-0000DC8D0000}"/>
    <cellStyle name="Good 2 2" xfId="36325" xr:uid="{00000000-0005-0000-0000-0000DD8D0000}"/>
    <cellStyle name="Good 2 2 2" xfId="36326" xr:uid="{00000000-0005-0000-0000-0000DE8D0000}"/>
    <cellStyle name="Good 2 3" xfId="36327" xr:uid="{00000000-0005-0000-0000-0000DF8D0000}"/>
    <cellStyle name="Good 2 3 2" xfId="36328" xr:uid="{00000000-0005-0000-0000-0000E08D0000}"/>
    <cellStyle name="Good 2 4" xfId="36329" xr:uid="{00000000-0005-0000-0000-0000E18D0000}"/>
    <cellStyle name="Good 2 4 2" xfId="36330" xr:uid="{00000000-0005-0000-0000-0000E28D0000}"/>
    <cellStyle name="Good 2 5" xfId="36331" xr:uid="{00000000-0005-0000-0000-0000E38D0000}"/>
    <cellStyle name="Good 2 6" xfId="36332" xr:uid="{00000000-0005-0000-0000-0000E48D0000}"/>
    <cellStyle name="Good 2 7" xfId="36333" xr:uid="{00000000-0005-0000-0000-0000E58D0000}"/>
    <cellStyle name="Good 2 8" xfId="36334" xr:uid="{00000000-0005-0000-0000-0000E68D0000}"/>
    <cellStyle name="Good 2 9" xfId="36335" xr:uid="{00000000-0005-0000-0000-0000E78D0000}"/>
    <cellStyle name="Good 2_Labour" xfId="36336" xr:uid="{00000000-0005-0000-0000-0000E88D0000}"/>
    <cellStyle name="Good 20" xfId="36337" xr:uid="{00000000-0005-0000-0000-0000E98D0000}"/>
    <cellStyle name="Good 21" xfId="36338" xr:uid="{00000000-0005-0000-0000-0000EA8D0000}"/>
    <cellStyle name="Good 22" xfId="36339" xr:uid="{00000000-0005-0000-0000-0000EB8D0000}"/>
    <cellStyle name="Good 3" xfId="36340" xr:uid="{00000000-0005-0000-0000-0000EC8D0000}"/>
    <cellStyle name="Good 3 2" xfId="36341" xr:uid="{00000000-0005-0000-0000-0000ED8D0000}"/>
    <cellStyle name="Good 4" xfId="36342" xr:uid="{00000000-0005-0000-0000-0000EE8D0000}"/>
    <cellStyle name="Good 4 2" xfId="36343" xr:uid="{00000000-0005-0000-0000-0000EF8D0000}"/>
    <cellStyle name="Good 4 3" xfId="36344" xr:uid="{00000000-0005-0000-0000-0000F08D0000}"/>
    <cellStyle name="Good 5" xfId="36345" xr:uid="{00000000-0005-0000-0000-0000F18D0000}"/>
    <cellStyle name="Good 5 2" xfId="36346" xr:uid="{00000000-0005-0000-0000-0000F28D0000}"/>
    <cellStyle name="Good 6" xfId="36347" xr:uid="{00000000-0005-0000-0000-0000F38D0000}"/>
    <cellStyle name="Good 7" xfId="36348" xr:uid="{00000000-0005-0000-0000-0000F48D0000}"/>
    <cellStyle name="Good 8" xfId="36349" xr:uid="{00000000-0005-0000-0000-0000F58D0000}"/>
    <cellStyle name="Good 9" xfId="36350" xr:uid="{00000000-0005-0000-0000-0000F68D0000}"/>
    <cellStyle name="Grey" xfId="36351" xr:uid="{00000000-0005-0000-0000-0000F78D0000}"/>
    <cellStyle name="Grey 2" xfId="36352" xr:uid="{00000000-0005-0000-0000-0000F88D0000}"/>
    <cellStyle name="Grey 2 2" xfId="36353" xr:uid="{00000000-0005-0000-0000-0000F98D0000}"/>
    <cellStyle name="Grey 3" xfId="36354" xr:uid="{00000000-0005-0000-0000-0000FA8D0000}"/>
    <cellStyle name="HEADER" xfId="36355" xr:uid="{00000000-0005-0000-0000-0000FB8D0000}"/>
    <cellStyle name="Header1" xfId="36356" xr:uid="{00000000-0005-0000-0000-0000FC8D0000}"/>
    <cellStyle name="Header1 2" xfId="36357" xr:uid="{00000000-0005-0000-0000-0000FD8D0000}"/>
    <cellStyle name="Header1 2 2" xfId="36358" xr:uid="{00000000-0005-0000-0000-0000FE8D0000}"/>
    <cellStyle name="Header1 3" xfId="36359" xr:uid="{00000000-0005-0000-0000-0000FF8D0000}"/>
    <cellStyle name="Header1 4" xfId="36360" xr:uid="{00000000-0005-0000-0000-0000008E0000}"/>
    <cellStyle name="Header2" xfId="36361" xr:uid="{00000000-0005-0000-0000-0000018E0000}"/>
    <cellStyle name="Header2 10" xfId="36362" xr:uid="{00000000-0005-0000-0000-0000028E0000}"/>
    <cellStyle name="Header2 10 10" xfId="36363" xr:uid="{00000000-0005-0000-0000-0000038E0000}"/>
    <cellStyle name="Header2 10 11" xfId="36364" xr:uid="{00000000-0005-0000-0000-0000048E0000}"/>
    <cellStyle name="Header2 10 12" xfId="36365" xr:uid="{00000000-0005-0000-0000-0000058E0000}"/>
    <cellStyle name="Header2 10 13" xfId="36366" xr:uid="{00000000-0005-0000-0000-0000068E0000}"/>
    <cellStyle name="Header2 10 14" xfId="36367" xr:uid="{00000000-0005-0000-0000-0000078E0000}"/>
    <cellStyle name="Header2 10 15" xfId="36368" xr:uid="{00000000-0005-0000-0000-0000088E0000}"/>
    <cellStyle name="Header2 10 16" xfId="36369" xr:uid="{00000000-0005-0000-0000-0000098E0000}"/>
    <cellStyle name="Header2 10 17" xfId="36370" xr:uid="{00000000-0005-0000-0000-00000A8E0000}"/>
    <cellStyle name="Header2 10 18" xfId="36371" xr:uid="{00000000-0005-0000-0000-00000B8E0000}"/>
    <cellStyle name="Header2 10 19" xfId="36372" xr:uid="{00000000-0005-0000-0000-00000C8E0000}"/>
    <cellStyle name="Header2 10 2" xfId="36373" xr:uid="{00000000-0005-0000-0000-00000D8E0000}"/>
    <cellStyle name="Header2 10 3" xfId="36374" xr:uid="{00000000-0005-0000-0000-00000E8E0000}"/>
    <cellStyle name="Header2 10 4" xfId="36375" xr:uid="{00000000-0005-0000-0000-00000F8E0000}"/>
    <cellStyle name="Header2 10 5" xfId="36376" xr:uid="{00000000-0005-0000-0000-0000108E0000}"/>
    <cellStyle name="Header2 10 6" xfId="36377" xr:uid="{00000000-0005-0000-0000-0000118E0000}"/>
    <cellStyle name="Header2 10 7" xfId="36378" xr:uid="{00000000-0005-0000-0000-0000128E0000}"/>
    <cellStyle name="Header2 10 8" xfId="36379" xr:uid="{00000000-0005-0000-0000-0000138E0000}"/>
    <cellStyle name="Header2 10 9" xfId="36380" xr:uid="{00000000-0005-0000-0000-0000148E0000}"/>
    <cellStyle name="Header2 11" xfId="36381" xr:uid="{00000000-0005-0000-0000-0000158E0000}"/>
    <cellStyle name="Header2 11 10" xfId="36382" xr:uid="{00000000-0005-0000-0000-0000168E0000}"/>
    <cellStyle name="Header2 11 11" xfId="36383" xr:uid="{00000000-0005-0000-0000-0000178E0000}"/>
    <cellStyle name="Header2 11 12" xfId="36384" xr:uid="{00000000-0005-0000-0000-0000188E0000}"/>
    <cellStyle name="Header2 11 13" xfId="36385" xr:uid="{00000000-0005-0000-0000-0000198E0000}"/>
    <cellStyle name="Header2 11 14" xfId="36386" xr:uid="{00000000-0005-0000-0000-00001A8E0000}"/>
    <cellStyle name="Header2 11 15" xfId="36387" xr:uid="{00000000-0005-0000-0000-00001B8E0000}"/>
    <cellStyle name="Header2 11 16" xfId="36388" xr:uid="{00000000-0005-0000-0000-00001C8E0000}"/>
    <cellStyle name="Header2 11 17" xfId="36389" xr:uid="{00000000-0005-0000-0000-00001D8E0000}"/>
    <cellStyle name="Header2 11 18" xfId="36390" xr:uid="{00000000-0005-0000-0000-00001E8E0000}"/>
    <cellStyle name="Header2 11 19" xfId="36391" xr:uid="{00000000-0005-0000-0000-00001F8E0000}"/>
    <cellStyle name="Header2 11 2" xfId="36392" xr:uid="{00000000-0005-0000-0000-0000208E0000}"/>
    <cellStyle name="Header2 11 3" xfId="36393" xr:uid="{00000000-0005-0000-0000-0000218E0000}"/>
    <cellStyle name="Header2 11 4" xfId="36394" xr:uid="{00000000-0005-0000-0000-0000228E0000}"/>
    <cellStyle name="Header2 11 5" xfId="36395" xr:uid="{00000000-0005-0000-0000-0000238E0000}"/>
    <cellStyle name="Header2 11 6" xfId="36396" xr:uid="{00000000-0005-0000-0000-0000248E0000}"/>
    <cellStyle name="Header2 11 7" xfId="36397" xr:uid="{00000000-0005-0000-0000-0000258E0000}"/>
    <cellStyle name="Header2 11 8" xfId="36398" xr:uid="{00000000-0005-0000-0000-0000268E0000}"/>
    <cellStyle name="Header2 11 9" xfId="36399" xr:uid="{00000000-0005-0000-0000-0000278E0000}"/>
    <cellStyle name="Header2 12" xfId="36400" xr:uid="{00000000-0005-0000-0000-0000288E0000}"/>
    <cellStyle name="Header2 12 2" xfId="36401" xr:uid="{00000000-0005-0000-0000-0000298E0000}"/>
    <cellStyle name="Header2 12 3" xfId="36402" xr:uid="{00000000-0005-0000-0000-00002A8E0000}"/>
    <cellStyle name="Header2 12 4" xfId="36403" xr:uid="{00000000-0005-0000-0000-00002B8E0000}"/>
    <cellStyle name="Header2 12 5" xfId="36404" xr:uid="{00000000-0005-0000-0000-00002C8E0000}"/>
    <cellStyle name="Header2 12 6" xfId="36405" xr:uid="{00000000-0005-0000-0000-00002D8E0000}"/>
    <cellStyle name="Header2 13" xfId="36406" xr:uid="{00000000-0005-0000-0000-00002E8E0000}"/>
    <cellStyle name="Header2 14" xfId="36407" xr:uid="{00000000-0005-0000-0000-00002F8E0000}"/>
    <cellStyle name="Header2 15" xfId="36408" xr:uid="{00000000-0005-0000-0000-0000308E0000}"/>
    <cellStyle name="Header2 16" xfId="36409" xr:uid="{00000000-0005-0000-0000-0000318E0000}"/>
    <cellStyle name="Header2 17" xfId="36410" xr:uid="{00000000-0005-0000-0000-0000328E0000}"/>
    <cellStyle name="Header2 18" xfId="36411" xr:uid="{00000000-0005-0000-0000-0000338E0000}"/>
    <cellStyle name="Header2 19" xfId="36412" xr:uid="{00000000-0005-0000-0000-0000348E0000}"/>
    <cellStyle name="Header2 2" xfId="36413" xr:uid="{00000000-0005-0000-0000-0000358E0000}"/>
    <cellStyle name="Header2 2 10" xfId="36414" xr:uid="{00000000-0005-0000-0000-0000368E0000}"/>
    <cellStyle name="Header2 2 10 2" xfId="36415" xr:uid="{00000000-0005-0000-0000-0000378E0000}"/>
    <cellStyle name="Header2 2 10 3" xfId="36416" xr:uid="{00000000-0005-0000-0000-0000388E0000}"/>
    <cellStyle name="Header2 2 10 4" xfId="36417" xr:uid="{00000000-0005-0000-0000-0000398E0000}"/>
    <cellStyle name="Header2 2 10 5" xfId="36418" xr:uid="{00000000-0005-0000-0000-00003A8E0000}"/>
    <cellStyle name="Header2 2 10 6" xfId="36419" xr:uid="{00000000-0005-0000-0000-00003B8E0000}"/>
    <cellStyle name="Header2 2 11" xfId="36420" xr:uid="{00000000-0005-0000-0000-00003C8E0000}"/>
    <cellStyle name="Header2 2 12" xfId="36421" xr:uid="{00000000-0005-0000-0000-00003D8E0000}"/>
    <cellStyle name="Header2 2 13" xfId="36422" xr:uid="{00000000-0005-0000-0000-00003E8E0000}"/>
    <cellStyle name="Header2 2 14" xfId="36423" xr:uid="{00000000-0005-0000-0000-00003F8E0000}"/>
    <cellStyle name="Header2 2 15" xfId="36424" xr:uid="{00000000-0005-0000-0000-0000408E0000}"/>
    <cellStyle name="Header2 2 16" xfId="36425" xr:uid="{00000000-0005-0000-0000-0000418E0000}"/>
    <cellStyle name="Header2 2 17" xfId="36426" xr:uid="{00000000-0005-0000-0000-0000428E0000}"/>
    <cellStyle name="Header2 2 18" xfId="36427" xr:uid="{00000000-0005-0000-0000-0000438E0000}"/>
    <cellStyle name="Header2 2 19" xfId="36428" xr:uid="{00000000-0005-0000-0000-0000448E0000}"/>
    <cellStyle name="Header2 2 2" xfId="36429" xr:uid="{00000000-0005-0000-0000-0000458E0000}"/>
    <cellStyle name="Header2 2 2 10" xfId="36430" xr:uid="{00000000-0005-0000-0000-0000468E0000}"/>
    <cellStyle name="Header2 2 2 11" xfId="36431" xr:uid="{00000000-0005-0000-0000-0000478E0000}"/>
    <cellStyle name="Header2 2 2 12" xfId="36432" xr:uid="{00000000-0005-0000-0000-0000488E0000}"/>
    <cellStyle name="Header2 2 2 13" xfId="36433" xr:uid="{00000000-0005-0000-0000-0000498E0000}"/>
    <cellStyle name="Header2 2 2 14" xfId="36434" xr:uid="{00000000-0005-0000-0000-00004A8E0000}"/>
    <cellStyle name="Header2 2 2 15" xfId="36435" xr:uid="{00000000-0005-0000-0000-00004B8E0000}"/>
    <cellStyle name="Header2 2 2 16" xfId="36436" xr:uid="{00000000-0005-0000-0000-00004C8E0000}"/>
    <cellStyle name="Header2 2 2 17" xfId="36437" xr:uid="{00000000-0005-0000-0000-00004D8E0000}"/>
    <cellStyle name="Header2 2 2 18" xfId="36438" xr:uid="{00000000-0005-0000-0000-00004E8E0000}"/>
    <cellStyle name="Header2 2 2 19" xfId="36439" xr:uid="{00000000-0005-0000-0000-00004F8E0000}"/>
    <cellStyle name="Header2 2 2 2" xfId="36440" xr:uid="{00000000-0005-0000-0000-0000508E0000}"/>
    <cellStyle name="Header2 2 2 2 10" xfId="36441" xr:uid="{00000000-0005-0000-0000-0000518E0000}"/>
    <cellStyle name="Header2 2 2 2 11" xfId="36442" xr:uid="{00000000-0005-0000-0000-0000528E0000}"/>
    <cellStyle name="Header2 2 2 2 12" xfId="36443" xr:uid="{00000000-0005-0000-0000-0000538E0000}"/>
    <cellStyle name="Header2 2 2 2 2" xfId="36444" xr:uid="{00000000-0005-0000-0000-0000548E0000}"/>
    <cellStyle name="Header2 2 2 2 3" xfId="36445" xr:uid="{00000000-0005-0000-0000-0000558E0000}"/>
    <cellStyle name="Header2 2 2 2 4" xfId="36446" xr:uid="{00000000-0005-0000-0000-0000568E0000}"/>
    <cellStyle name="Header2 2 2 2 5" xfId="36447" xr:uid="{00000000-0005-0000-0000-0000578E0000}"/>
    <cellStyle name="Header2 2 2 2 6" xfId="36448" xr:uid="{00000000-0005-0000-0000-0000588E0000}"/>
    <cellStyle name="Header2 2 2 2 7" xfId="36449" xr:uid="{00000000-0005-0000-0000-0000598E0000}"/>
    <cellStyle name="Header2 2 2 2 8" xfId="36450" xr:uid="{00000000-0005-0000-0000-00005A8E0000}"/>
    <cellStyle name="Header2 2 2 2 9" xfId="36451" xr:uid="{00000000-0005-0000-0000-00005B8E0000}"/>
    <cellStyle name="Header2 2 2 20" xfId="36452" xr:uid="{00000000-0005-0000-0000-00005C8E0000}"/>
    <cellStyle name="Header2 2 2 21" xfId="36453" xr:uid="{00000000-0005-0000-0000-00005D8E0000}"/>
    <cellStyle name="Header2 2 2 22" xfId="36454" xr:uid="{00000000-0005-0000-0000-00005E8E0000}"/>
    <cellStyle name="Header2 2 2 3" xfId="36455" xr:uid="{00000000-0005-0000-0000-00005F8E0000}"/>
    <cellStyle name="Header2 2 2 3 10" xfId="36456" xr:uid="{00000000-0005-0000-0000-0000608E0000}"/>
    <cellStyle name="Header2 2 2 3 11" xfId="36457" xr:uid="{00000000-0005-0000-0000-0000618E0000}"/>
    <cellStyle name="Header2 2 2 3 12" xfId="36458" xr:uid="{00000000-0005-0000-0000-0000628E0000}"/>
    <cellStyle name="Header2 2 2 3 2" xfId="36459" xr:uid="{00000000-0005-0000-0000-0000638E0000}"/>
    <cellStyle name="Header2 2 2 3 3" xfId="36460" xr:uid="{00000000-0005-0000-0000-0000648E0000}"/>
    <cellStyle name="Header2 2 2 3 4" xfId="36461" xr:uid="{00000000-0005-0000-0000-0000658E0000}"/>
    <cellStyle name="Header2 2 2 3 5" xfId="36462" xr:uid="{00000000-0005-0000-0000-0000668E0000}"/>
    <cellStyle name="Header2 2 2 3 6" xfId="36463" xr:uid="{00000000-0005-0000-0000-0000678E0000}"/>
    <cellStyle name="Header2 2 2 3 7" xfId="36464" xr:uid="{00000000-0005-0000-0000-0000688E0000}"/>
    <cellStyle name="Header2 2 2 3 8" xfId="36465" xr:uid="{00000000-0005-0000-0000-0000698E0000}"/>
    <cellStyle name="Header2 2 2 3 9" xfId="36466" xr:uid="{00000000-0005-0000-0000-00006A8E0000}"/>
    <cellStyle name="Header2 2 2 4" xfId="36467" xr:uid="{00000000-0005-0000-0000-00006B8E0000}"/>
    <cellStyle name="Header2 2 2 5" xfId="36468" xr:uid="{00000000-0005-0000-0000-00006C8E0000}"/>
    <cellStyle name="Header2 2 2 6" xfId="36469" xr:uid="{00000000-0005-0000-0000-00006D8E0000}"/>
    <cellStyle name="Header2 2 2 7" xfId="36470" xr:uid="{00000000-0005-0000-0000-00006E8E0000}"/>
    <cellStyle name="Header2 2 2 8" xfId="36471" xr:uid="{00000000-0005-0000-0000-00006F8E0000}"/>
    <cellStyle name="Header2 2 2 9" xfId="36472" xr:uid="{00000000-0005-0000-0000-0000708E0000}"/>
    <cellStyle name="Header2 2 20" xfId="36473" xr:uid="{00000000-0005-0000-0000-0000718E0000}"/>
    <cellStyle name="Header2 2 21" xfId="36474" xr:uid="{00000000-0005-0000-0000-0000728E0000}"/>
    <cellStyle name="Header2 2 22" xfId="36475" xr:uid="{00000000-0005-0000-0000-0000738E0000}"/>
    <cellStyle name="Header2 2 23" xfId="36476" xr:uid="{00000000-0005-0000-0000-0000748E0000}"/>
    <cellStyle name="Header2 2 24" xfId="36477" xr:uid="{00000000-0005-0000-0000-0000758E0000}"/>
    <cellStyle name="Header2 2 25" xfId="36478" xr:uid="{00000000-0005-0000-0000-0000768E0000}"/>
    <cellStyle name="Header2 2 26" xfId="36479" xr:uid="{00000000-0005-0000-0000-0000778E0000}"/>
    <cellStyle name="Header2 2 27" xfId="36480" xr:uid="{00000000-0005-0000-0000-0000788E0000}"/>
    <cellStyle name="Header2 2 28" xfId="36481" xr:uid="{00000000-0005-0000-0000-0000798E0000}"/>
    <cellStyle name="Header2 2 29" xfId="36482" xr:uid="{00000000-0005-0000-0000-00007A8E0000}"/>
    <cellStyle name="Header2 2 3" xfId="36483" xr:uid="{00000000-0005-0000-0000-00007B8E0000}"/>
    <cellStyle name="Header2 2 3 10" xfId="36484" xr:uid="{00000000-0005-0000-0000-00007C8E0000}"/>
    <cellStyle name="Header2 2 3 11" xfId="36485" xr:uid="{00000000-0005-0000-0000-00007D8E0000}"/>
    <cellStyle name="Header2 2 3 12" xfId="36486" xr:uid="{00000000-0005-0000-0000-00007E8E0000}"/>
    <cellStyle name="Header2 2 3 13" xfId="36487" xr:uid="{00000000-0005-0000-0000-00007F8E0000}"/>
    <cellStyle name="Header2 2 3 14" xfId="36488" xr:uid="{00000000-0005-0000-0000-0000808E0000}"/>
    <cellStyle name="Header2 2 3 15" xfId="36489" xr:uid="{00000000-0005-0000-0000-0000818E0000}"/>
    <cellStyle name="Header2 2 3 16" xfId="36490" xr:uid="{00000000-0005-0000-0000-0000828E0000}"/>
    <cellStyle name="Header2 2 3 17" xfId="36491" xr:uid="{00000000-0005-0000-0000-0000838E0000}"/>
    <cellStyle name="Header2 2 3 18" xfId="36492" xr:uid="{00000000-0005-0000-0000-0000848E0000}"/>
    <cellStyle name="Header2 2 3 19" xfId="36493" xr:uid="{00000000-0005-0000-0000-0000858E0000}"/>
    <cellStyle name="Header2 2 3 2" xfId="36494" xr:uid="{00000000-0005-0000-0000-0000868E0000}"/>
    <cellStyle name="Header2 2 3 20" xfId="36495" xr:uid="{00000000-0005-0000-0000-0000878E0000}"/>
    <cellStyle name="Header2 2 3 21" xfId="36496" xr:uid="{00000000-0005-0000-0000-0000888E0000}"/>
    <cellStyle name="Header2 2 3 22" xfId="36497" xr:uid="{00000000-0005-0000-0000-0000898E0000}"/>
    <cellStyle name="Header2 2 3 3" xfId="36498" xr:uid="{00000000-0005-0000-0000-00008A8E0000}"/>
    <cellStyle name="Header2 2 3 4" xfId="36499" xr:uid="{00000000-0005-0000-0000-00008B8E0000}"/>
    <cellStyle name="Header2 2 3 5" xfId="36500" xr:uid="{00000000-0005-0000-0000-00008C8E0000}"/>
    <cellStyle name="Header2 2 3 6" xfId="36501" xr:uid="{00000000-0005-0000-0000-00008D8E0000}"/>
    <cellStyle name="Header2 2 3 7" xfId="36502" xr:uid="{00000000-0005-0000-0000-00008E8E0000}"/>
    <cellStyle name="Header2 2 3 8" xfId="36503" xr:uid="{00000000-0005-0000-0000-00008F8E0000}"/>
    <cellStyle name="Header2 2 3 9" xfId="36504" xr:uid="{00000000-0005-0000-0000-0000908E0000}"/>
    <cellStyle name="Header2 2 30" xfId="36505" xr:uid="{00000000-0005-0000-0000-0000918E0000}"/>
    <cellStyle name="Header2 2 31" xfId="36506" xr:uid="{00000000-0005-0000-0000-0000928E0000}"/>
    <cellStyle name="Header2 2 32" xfId="36507" xr:uid="{00000000-0005-0000-0000-0000938E0000}"/>
    <cellStyle name="Header2 2 33" xfId="36508" xr:uid="{00000000-0005-0000-0000-0000948E0000}"/>
    <cellStyle name="Header2 2 34" xfId="36509" xr:uid="{00000000-0005-0000-0000-0000958E0000}"/>
    <cellStyle name="Header2 2 35" xfId="36510" xr:uid="{00000000-0005-0000-0000-0000968E0000}"/>
    <cellStyle name="Header2 2 36" xfId="36511" xr:uid="{00000000-0005-0000-0000-0000978E0000}"/>
    <cellStyle name="Header2 2 37" xfId="36512" xr:uid="{00000000-0005-0000-0000-0000988E0000}"/>
    <cellStyle name="Header2 2 38" xfId="36513" xr:uid="{00000000-0005-0000-0000-0000998E0000}"/>
    <cellStyle name="Header2 2 39" xfId="36514" xr:uid="{00000000-0005-0000-0000-00009A8E0000}"/>
    <cellStyle name="Header2 2 4" xfId="36515" xr:uid="{00000000-0005-0000-0000-00009B8E0000}"/>
    <cellStyle name="Header2 2 4 10" xfId="36516" xr:uid="{00000000-0005-0000-0000-00009C8E0000}"/>
    <cellStyle name="Header2 2 4 11" xfId="36517" xr:uid="{00000000-0005-0000-0000-00009D8E0000}"/>
    <cellStyle name="Header2 2 4 12" xfId="36518" xr:uid="{00000000-0005-0000-0000-00009E8E0000}"/>
    <cellStyle name="Header2 2 4 13" xfId="36519" xr:uid="{00000000-0005-0000-0000-00009F8E0000}"/>
    <cellStyle name="Header2 2 4 14" xfId="36520" xr:uid="{00000000-0005-0000-0000-0000A08E0000}"/>
    <cellStyle name="Header2 2 4 15" xfId="36521" xr:uid="{00000000-0005-0000-0000-0000A18E0000}"/>
    <cellStyle name="Header2 2 4 16" xfId="36522" xr:uid="{00000000-0005-0000-0000-0000A28E0000}"/>
    <cellStyle name="Header2 2 4 17" xfId="36523" xr:uid="{00000000-0005-0000-0000-0000A38E0000}"/>
    <cellStyle name="Header2 2 4 18" xfId="36524" xr:uid="{00000000-0005-0000-0000-0000A48E0000}"/>
    <cellStyle name="Header2 2 4 19" xfId="36525" xr:uid="{00000000-0005-0000-0000-0000A58E0000}"/>
    <cellStyle name="Header2 2 4 2" xfId="36526" xr:uid="{00000000-0005-0000-0000-0000A68E0000}"/>
    <cellStyle name="Header2 2 4 20" xfId="36527" xr:uid="{00000000-0005-0000-0000-0000A78E0000}"/>
    <cellStyle name="Header2 2 4 21" xfId="36528" xr:uid="{00000000-0005-0000-0000-0000A88E0000}"/>
    <cellStyle name="Header2 2 4 22" xfId="36529" xr:uid="{00000000-0005-0000-0000-0000A98E0000}"/>
    <cellStyle name="Header2 2 4 3" xfId="36530" xr:uid="{00000000-0005-0000-0000-0000AA8E0000}"/>
    <cellStyle name="Header2 2 4 4" xfId="36531" xr:uid="{00000000-0005-0000-0000-0000AB8E0000}"/>
    <cellStyle name="Header2 2 4 5" xfId="36532" xr:uid="{00000000-0005-0000-0000-0000AC8E0000}"/>
    <cellStyle name="Header2 2 4 6" xfId="36533" xr:uid="{00000000-0005-0000-0000-0000AD8E0000}"/>
    <cellStyle name="Header2 2 4 7" xfId="36534" xr:uid="{00000000-0005-0000-0000-0000AE8E0000}"/>
    <cellStyle name="Header2 2 4 8" xfId="36535" xr:uid="{00000000-0005-0000-0000-0000AF8E0000}"/>
    <cellStyle name="Header2 2 4 9" xfId="36536" xr:uid="{00000000-0005-0000-0000-0000B08E0000}"/>
    <cellStyle name="Header2 2 40" xfId="36537" xr:uid="{00000000-0005-0000-0000-0000B18E0000}"/>
    <cellStyle name="Header2 2 41" xfId="36538" xr:uid="{00000000-0005-0000-0000-0000B28E0000}"/>
    <cellStyle name="Header2 2 42" xfId="36539" xr:uid="{00000000-0005-0000-0000-0000B38E0000}"/>
    <cellStyle name="Header2 2 43" xfId="36540" xr:uid="{00000000-0005-0000-0000-0000B48E0000}"/>
    <cellStyle name="Header2 2 44" xfId="36541" xr:uid="{00000000-0005-0000-0000-0000B58E0000}"/>
    <cellStyle name="Header2 2 45" xfId="36542" xr:uid="{00000000-0005-0000-0000-0000B68E0000}"/>
    <cellStyle name="Header2 2 46" xfId="36543" xr:uid="{00000000-0005-0000-0000-0000B78E0000}"/>
    <cellStyle name="Header2 2 47" xfId="36544" xr:uid="{00000000-0005-0000-0000-0000B88E0000}"/>
    <cellStyle name="Header2 2 48" xfId="36545" xr:uid="{00000000-0005-0000-0000-0000B98E0000}"/>
    <cellStyle name="Header2 2 49" xfId="36546" xr:uid="{00000000-0005-0000-0000-0000BA8E0000}"/>
    <cellStyle name="Header2 2 5" xfId="36547" xr:uid="{00000000-0005-0000-0000-0000BB8E0000}"/>
    <cellStyle name="Header2 2 5 10" xfId="36548" xr:uid="{00000000-0005-0000-0000-0000BC8E0000}"/>
    <cellStyle name="Header2 2 5 11" xfId="36549" xr:uid="{00000000-0005-0000-0000-0000BD8E0000}"/>
    <cellStyle name="Header2 2 5 12" xfId="36550" xr:uid="{00000000-0005-0000-0000-0000BE8E0000}"/>
    <cellStyle name="Header2 2 5 13" xfId="36551" xr:uid="{00000000-0005-0000-0000-0000BF8E0000}"/>
    <cellStyle name="Header2 2 5 14" xfId="36552" xr:uid="{00000000-0005-0000-0000-0000C08E0000}"/>
    <cellStyle name="Header2 2 5 15" xfId="36553" xr:uid="{00000000-0005-0000-0000-0000C18E0000}"/>
    <cellStyle name="Header2 2 5 16" xfId="36554" xr:uid="{00000000-0005-0000-0000-0000C28E0000}"/>
    <cellStyle name="Header2 2 5 17" xfId="36555" xr:uid="{00000000-0005-0000-0000-0000C38E0000}"/>
    <cellStyle name="Header2 2 5 18" xfId="36556" xr:uid="{00000000-0005-0000-0000-0000C48E0000}"/>
    <cellStyle name="Header2 2 5 19" xfId="36557" xr:uid="{00000000-0005-0000-0000-0000C58E0000}"/>
    <cellStyle name="Header2 2 5 2" xfId="36558" xr:uid="{00000000-0005-0000-0000-0000C68E0000}"/>
    <cellStyle name="Header2 2 5 20" xfId="36559" xr:uid="{00000000-0005-0000-0000-0000C78E0000}"/>
    <cellStyle name="Header2 2 5 3" xfId="36560" xr:uid="{00000000-0005-0000-0000-0000C88E0000}"/>
    <cellStyle name="Header2 2 5 4" xfId="36561" xr:uid="{00000000-0005-0000-0000-0000C98E0000}"/>
    <cellStyle name="Header2 2 5 5" xfId="36562" xr:uid="{00000000-0005-0000-0000-0000CA8E0000}"/>
    <cellStyle name="Header2 2 5 6" xfId="36563" xr:uid="{00000000-0005-0000-0000-0000CB8E0000}"/>
    <cellStyle name="Header2 2 5 7" xfId="36564" xr:uid="{00000000-0005-0000-0000-0000CC8E0000}"/>
    <cellStyle name="Header2 2 5 8" xfId="36565" xr:uid="{00000000-0005-0000-0000-0000CD8E0000}"/>
    <cellStyle name="Header2 2 5 9" xfId="36566" xr:uid="{00000000-0005-0000-0000-0000CE8E0000}"/>
    <cellStyle name="Header2 2 50" xfId="36567" xr:uid="{00000000-0005-0000-0000-0000CF8E0000}"/>
    <cellStyle name="Header2 2 51" xfId="36568" xr:uid="{00000000-0005-0000-0000-0000D08E0000}"/>
    <cellStyle name="Header2 2 52" xfId="36569" xr:uid="{00000000-0005-0000-0000-0000D18E0000}"/>
    <cellStyle name="Header2 2 53" xfId="36570" xr:uid="{00000000-0005-0000-0000-0000D28E0000}"/>
    <cellStyle name="Header2 2 54" xfId="36571" xr:uid="{00000000-0005-0000-0000-0000D38E0000}"/>
    <cellStyle name="Header2 2 55" xfId="36572" xr:uid="{00000000-0005-0000-0000-0000D48E0000}"/>
    <cellStyle name="Header2 2 56" xfId="36573" xr:uid="{00000000-0005-0000-0000-0000D58E0000}"/>
    <cellStyle name="Header2 2 57" xfId="36574" xr:uid="{00000000-0005-0000-0000-0000D68E0000}"/>
    <cellStyle name="Header2 2 58" xfId="36575" xr:uid="{00000000-0005-0000-0000-0000D78E0000}"/>
    <cellStyle name="Header2 2 59" xfId="36576" xr:uid="{00000000-0005-0000-0000-0000D88E0000}"/>
    <cellStyle name="Header2 2 6" xfId="36577" xr:uid="{00000000-0005-0000-0000-0000D98E0000}"/>
    <cellStyle name="Header2 2 6 10" xfId="36578" xr:uid="{00000000-0005-0000-0000-0000DA8E0000}"/>
    <cellStyle name="Header2 2 6 11" xfId="36579" xr:uid="{00000000-0005-0000-0000-0000DB8E0000}"/>
    <cellStyle name="Header2 2 6 12" xfId="36580" xr:uid="{00000000-0005-0000-0000-0000DC8E0000}"/>
    <cellStyle name="Header2 2 6 13" xfId="36581" xr:uid="{00000000-0005-0000-0000-0000DD8E0000}"/>
    <cellStyle name="Header2 2 6 14" xfId="36582" xr:uid="{00000000-0005-0000-0000-0000DE8E0000}"/>
    <cellStyle name="Header2 2 6 15" xfId="36583" xr:uid="{00000000-0005-0000-0000-0000DF8E0000}"/>
    <cellStyle name="Header2 2 6 16" xfId="36584" xr:uid="{00000000-0005-0000-0000-0000E08E0000}"/>
    <cellStyle name="Header2 2 6 17" xfId="36585" xr:uid="{00000000-0005-0000-0000-0000E18E0000}"/>
    <cellStyle name="Header2 2 6 18" xfId="36586" xr:uid="{00000000-0005-0000-0000-0000E28E0000}"/>
    <cellStyle name="Header2 2 6 19" xfId="36587" xr:uid="{00000000-0005-0000-0000-0000E38E0000}"/>
    <cellStyle name="Header2 2 6 2" xfId="36588" xr:uid="{00000000-0005-0000-0000-0000E48E0000}"/>
    <cellStyle name="Header2 2 6 20" xfId="36589" xr:uid="{00000000-0005-0000-0000-0000E58E0000}"/>
    <cellStyle name="Header2 2 6 3" xfId="36590" xr:uid="{00000000-0005-0000-0000-0000E68E0000}"/>
    <cellStyle name="Header2 2 6 4" xfId="36591" xr:uid="{00000000-0005-0000-0000-0000E78E0000}"/>
    <cellStyle name="Header2 2 6 5" xfId="36592" xr:uid="{00000000-0005-0000-0000-0000E88E0000}"/>
    <cellStyle name="Header2 2 6 6" xfId="36593" xr:uid="{00000000-0005-0000-0000-0000E98E0000}"/>
    <cellStyle name="Header2 2 6 7" xfId="36594" xr:uid="{00000000-0005-0000-0000-0000EA8E0000}"/>
    <cellStyle name="Header2 2 6 8" xfId="36595" xr:uid="{00000000-0005-0000-0000-0000EB8E0000}"/>
    <cellStyle name="Header2 2 6 9" xfId="36596" xr:uid="{00000000-0005-0000-0000-0000EC8E0000}"/>
    <cellStyle name="Header2 2 60" xfId="36597" xr:uid="{00000000-0005-0000-0000-0000ED8E0000}"/>
    <cellStyle name="Header2 2 61" xfId="36598" xr:uid="{00000000-0005-0000-0000-0000EE8E0000}"/>
    <cellStyle name="Header2 2 62" xfId="36599" xr:uid="{00000000-0005-0000-0000-0000EF8E0000}"/>
    <cellStyle name="Header2 2 63" xfId="36600" xr:uid="{00000000-0005-0000-0000-0000F08E0000}"/>
    <cellStyle name="Header2 2 64" xfId="36601" xr:uid="{00000000-0005-0000-0000-0000F18E0000}"/>
    <cellStyle name="Header2 2 65" xfId="36602" xr:uid="{00000000-0005-0000-0000-0000F28E0000}"/>
    <cellStyle name="Header2 2 66" xfId="36603" xr:uid="{00000000-0005-0000-0000-0000F38E0000}"/>
    <cellStyle name="Header2 2 67" xfId="36604" xr:uid="{00000000-0005-0000-0000-0000F48E0000}"/>
    <cellStyle name="Header2 2 68" xfId="36605" xr:uid="{00000000-0005-0000-0000-0000F58E0000}"/>
    <cellStyle name="Header2 2 69" xfId="36606" xr:uid="{00000000-0005-0000-0000-0000F68E0000}"/>
    <cellStyle name="Header2 2 7" xfId="36607" xr:uid="{00000000-0005-0000-0000-0000F78E0000}"/>
    <cellStyle name="Header2 2 7 10" xfId="36608" xr:uid="{00000000-0005-0000-0000-0000F88E0000}"/>
    <cellStyle name="Header2 2 7 11" xfId="36609" xr:uid="{00000000-0005-0000-0000-0000F98E0000}"/>
    <cellStyle name="Header2 2 7 12" xfId="36610" xr:uid="{00000000-0005-0000-0000-0000FA8E0000}"/>
    <cellStyle name="Header2 2 7 13" xfId="36611" xr:uid="{00000000-0005-0000-0000-0000FB8E0000}"/>
    <cellStyle name="Header2 2 7 14" xfId="36612" xr:uid="{00000000-0005-0000-0000-0000FC8E0000}"/>
    <cellStyle name="Header2 2 7 15" xfId="36613" xr:uid="{00000000-0005-0000-0000-0000FD8E0000}"/>
    <cellStyle name="Header2 2 7 16" xfId="36614" xr:uid="{00000000-0005-0000-0000-0000FE8E0000}"/>
    <cellStyle name="Header2 2 7 17" xfId="36615" xr:uid="{00000000-0005-0000-0000-0000FF8E0000}"/>
    <cellStyle name="Header2 2 7 18" xfId="36616" xr:uid="{00000000-0005-0000-0000-0000008F0000}"/>
    <cellStyle name="Header2 2 7 19" xfId="36617" xr:uid="{00000000-0005-0000-0000-0000018F0000}"/>
    <cellStyle name="Header2 2 7 2" xfId="36618" xr:uid="{00000000-0005-0000-0000-0000028F0000}"/>
    <cellStyle name="Header2 2 7 20" xfId="36619" xr:uid="{00000000-0005-0000-0000-0000038F0000}"/>
    <cellStyle name="Header2 2 7 3" xfId="36620" xr:uid="{00000000-0005-0000-0000-0000048F0000}"/>
    <cellStyle name="Header2 2 7 4" xfId="36621" xr:uid="{00000000-0005-0000-0000-0000058F0000}"/>
    <cellStyle name="Header2 2 7 5" xfId="36622" xr:uid="{00000000-0005-0000-0000-0000068F0000}"/>
    <cellStyle name="Header2 2 7 6" xfId="36623" xr:uid="{00000000-0005-0000-0000-0000078F0000}"/>
    <cellStyle name="Header2 2 7 7" xfId="36624" xr:uid="{00000000-0005-0000-0000-0000088F0000}"/>
    <cellStyle name="Header2 2 7 8" xfId="36625" xr:uid="{00000000-0005-0000-0000-0000098F0000}"/>
    <cellStyle name="Header2 2 7 9" xfId="36626" xr:uid="{00000000-0005-0000-0000-00000A8F0000}"/>
    <cellStyle name="Header2 2 70" xfId="36627" xr:uid="{00000000-0005-0000-0000-00000B8F0000}"/>
    <cellStyle name="Header2 2 71" xfId="36628" xr:uid="{00000000-0005-0000-0000-00000C8F0000}"/>
    <cellStyle name="Header2 2 72" xfId="36629" xr:uid="{00000000-0005-0000-0000-00000D8F0000}"/>
    <cellStyle name="Header2 2 73" xfId="36630" xr:uid="{00000000-0005-0000-0000-00000E8F0000}"/>
    <cellStyle name="Header2 2 74" xfId="36631" xr:uid="{00000000-0005-0000-0000-00000F8F0000}"/>
    <cellStyle name="Header2 2 75" xfId="36632" xr:uid="{00000000-0005-0000-0000-0000108F0000}"/>
    <cellStyle name="Header2 2 76" xfId="36633" xr:uid="{00000000-0005-0000-0000-0000118F0000}"/>
    <cellStyle name="Header2 2 77" xfId="36634" xr:uid="{00000000-0005-0000-0000-0000128F0000}"/>
    <cellStyle name="Header2 2 78" xfId="36635" xr:uid="{00000000-0005-0000-0000-0000138F0000}"/>
    <cellStyle name="Header2 2 79" xfId="36636" xr:uid="{00000000-0005-0000-0000-0000148F0000}"/>
    <cellStyle name="Header2 2 8" xfId="36637" xr:uid="{00000000-0005-0000-0000-0000158F0000}"/>
    <cellStyle name="Header2 2 8 10" xfId="36638" xr:uid="{00000000-0005-0000-0000-0000168F0000}"/>
    <cellStyle name="Header2 2 8 11" xfId="36639" xr:uid="{00000000-0005-0000-0000-0000178F0000}"/>
    <cellStyle name="Header2 2 8 12" xfId="36640" xr:uid="{00000000-0005-0000-0000-0000188F0000}"/>
    <cellStyle name="Header2 2 8 13" xfId="36641" xr:uid="{00000000-0005-0000-0000-0000198F0000}"/>
    <cellStyle name="Header2 2 8 14" xfId="36642" xr:uid="{00000000-0005-0000-0000-00001A8F0000}"/>
    <cellStyle name="Header2 2 8 15" xfId="36643" xr:uid="{00000000-0005-0000-0000-00001B8F0000}"/>
    <cellStyle name="Header2 2 8 16" xfId="36644" xr:uid="{00000000-0005-0000-0000-00001C8F0000}"/>
    <cellStyle name="Header2 2 8 17" xfId="36645" xr:uid="{00000000-0005-0000-0000-00001D8F0000}"/>
    <cellStyle name="Header2 2 8 18" xfId="36646" xr:uid="{00000000-0005-0000-0000-00001E8F0000}"/>
    <cellStyle name="Header2 2 8 19" xfId="36647" xr:uid="{00000000-0005-0000-0000-00001F8F0000}"/>
    <cellStyle name="Header2 2 8 2" xfId="36648" xr:uid="{00000000-0005-0000-0000-0000208F0000}"/>
    <cellStyle name="Header2 2 8 3" xfId="36649" xr:uid="{00000000-0005-0000-0000-0000218F0000}"/>
    <cellStyle name="Header2 2 8 4" xfId="36650" xr:uid="{00000000-0005-0000-0000-0000228F0000}"/>
    <cellStyle name="Header2 2 8 5" xfId="36651" xr:uid="{00000000-0005-0000-0000-0000238F0000}"/>
    <cellStyle name="Header2 2 8 6" xfId="36652" xr:uid="{00000000-0005-0000-0000-0000248F0000}"/>
    <cellStyle name="Header2 2 8 7" xfId="36653" xr:uid="{00000000-0005-0000-0000-0000258F0000}"/>
    <cellStyle name="Header2 2 8 8" xfId="36654" xr:uid="{00000000-0005-0000-0000-0000268F0000}"/>
    <cellStyle name="Header2 2 8 9" xfId="36655" xr:uid="{00000000-0005-0000-0000-0000278F0000}"/>
    <cellStyle name="Header2 2 80" xfId="36656" xr:uid="{00000000-0005-0000-0000-0000288F0000}"/>
    <cellStyle name="Header2 2 81" xfId="36657" xr:uid="{00000000-0005-0000-0000-0000298F0000}"/>
    <cellStyle name="Header2 2 82" xfId="36658" xr:uid="{00000000-0005-0000-0000-00002A8F0000}"/>
    <cellStyle name="Header2 2 83" xfId="36659" xr:uid="{00000000-0005-0000-0000-00002B8F0000}"/>
    <cellStyle name="Header2 2 84" xfId="36660" xr:uid="{00000000-0005-0000-0000-00002C8F0000}"/>
    <cellStyle name="Header2 2 85" xfId="36661" xr:uid="{00000000-0005-0000-0000-00002D8F0000}"/>
    <cellStyle name="Header2 2 86" xfId="36662" xr:uid="{00000000-0005-0000-0000-00002E8F0000}"/>
    <cellStyle name="Header2 2 87" xfId="36663" xr:uid="{00000000-0005-0000-0000-00002F8F0000}"/>
    <cellStyle name="Header2 2 88" xfId="36664" xr:uid="{00000000-0005-0000-0000-0000308F0000}"/>
    <cellStyle name="Header2 2 9" xfId="36665" xr:uid="{00000000-0005-0000-0000-0000318F0000}"/>
    <cellStyle name="Header2 2 9 10" xfId="36666" xr:uid="{00000000-0005-0000-0000-0000328F0000}"/>
    <cellStyle name="Header2 2 9 11" xfId="36667" xr:uid="{00000000-0005-0000-0000-0000338F0000}"/>
    <cellStyle name="Header2 2 9 12" xfId="36668" xr:uid="{00000000-0005-0000-0000-0000348F0000}"/>
    <cellStyle name="Header2 2 9 13" xfId="36669" xr:uid="{00000000-0005-0000-0000-0000358F0000}"/>
    <cellStyle name="Header2 2 9 14" xfId="36670" xr:uid="{00000000-0005-0000-0000-0000368F0000}"/>
    <cellStyle name="Header2 2 9 15" xfId="36671" xr:uid="{00000000-0005-0000-0000-0000378F0000}"/>
    <cellStyle name="Header2 2 9 16" xfId="36672" xr:uid="{00000000-0005-0000-0000-0000388F0000}"/>
    <cellStyle name="Header2 2 9 17" xfId="36673" xr:uid="{00000000-0005-0000-0000-0000398F0000}"/>
    <cellStyle name="Header2 2 9 18" xfId="36674" xr:uid="{00000000-0005-0000-0000-00003A8F0000}"/>
    <cellStyle name="Header2 2 9 19" xfId="36675" xr:uid="{00000000-0005-0000-0000-00003B8F0000}"/>
    <cellStyle name="Header2 2 9 2" xfId="36676" xr:uid="{00000000-0005-0000-0000-00003C8F0000}"/>
    <cellStyle name="Header2 2 9 3" xfId="36677" xr:uid="{00000000-0005-0000-0000-00003D8F0000}"/>
    <cellStyle name="Header2 2 9 4" xfId="36678" xr:uid="{00000000-0005-0000-0000-00003E8F0000}"/>
    <cellStyle name="Header2 2 9 5" xfId="36679" xr:uid="{00000000-0005-0000-0000-00003F8F0000}"/>
    <cellStyle name="Header2 2 9 6" xfId="36680" xr:uid="{00000000-0005-0000-0000-0000408F0000}"/>
    <cellStyle name="Header2 2 9 7" xfId="36681" xr:uid="{00000000-0005-0000-0000-0000418F0000}"/>
    <cellStyle name="Header2 2 9 8" xfId="36682" xr:uid="{00000000-0005-0000-0000-0000428F0000}"/>
    <cellStyle name="Header2 2 9 9" xfId="36683" xr:uid="{00000000-0005-0000-0000-0000438F0000}"/>
    <cellStyle name="Header2 20" xfId="36684" xr:uid="{00000000-0005-0000-0000-0000448F0000}"/>
    <cellStyle name="Header2 21" xfId="36685" xr:uid="{00000000-0005-0000-0000-0000458F0000}"/>
    <cellStyle name="Header2 22" xfId="36686" xr:uid="{00000000-0005-0000-0000-0000468F0000}"/>
    <cellStyle name="Header2 23" xfId="36687" xr:uid="{00000000-0005-0000-0000-0000478F0000}"/>
    <cellStyle name="Header2 24" xfId="36688" xr:uid="{00000000-0005-0000-0000-0000488F0000}"/>
    <cellStyle name="Header2 25" xfId="36689" xr:uid="{00000000-0005-0000-0000-0000498F0000}"/>
    <cellStyle name="Header2 26" xfId="36690" xr:uid="{00000000-0005-0000-0000-00004A8F0000}"/>
    <cellStyle name="Header2 27" xfId="36691" xr:uid="{00000000-0005-0000-0000-00004B8F0000}"/>
    <cellStyle name="Header2 28" xfId="36692" xr:uid="{00000000-0005-0000-0000-00004C8F0000}"/>
    <cellStyle name="Header2 29" xfId="36693" xr:uid="{00000000-0005-0000-0000-00004D8F0000}"/>
    <cellStyle name="Header2 3" xfId="36694" xr:uid="{00000000-0005-0000-0000-00004E8F0000}"/>
    <cellStyle name="Header2 3 10" xfId="36695" xr:uid="{00000000-0005-0000-0000-00004F8F0000}"/>
    <cellStyle name="Header2 3 10 2" xfId="36696" xr:uid="{00000000-0005-0000-0000-0000508F0000}"/>
    <cellStyle name="Header2 3 10 3" xfId="36697" xr:uid="{00000000-0005-0000-0000-0000518F0000}"/>
    <cellStyle name="Header2 3 10 4" xfId="36698" xr:uid="{00000000-0005-0000-0000-0000528F0000}"/>
    <cellStyle name="Header2 3 10 5" xfId="36699" xr:uid="{00000000-0005-0000-0000-0000538F0000}"/>
    <cellStyle name="Header2 3 10 6" xfId="36700" xr:uid="{00000000-0005-0000-0000-0000548F0000}"/>
    <cellStyle name="Header2 3 11" xfId="36701" xr:uid="{00000000-0005-0000-0000-0000558F0000}"/>
    <cellStyle name="Header2 3 12" xfId="36702" xr:uid="{00000000-0005-0000-0000-0000568F0000}"/>
    <cellStyle name="Header2 3 13" xfId="36703" xr:uid="{00000000-0005-0000-0000-0000578F0000}"/>
    <cellStyle name="Header2 3 14" xfId="36704" xr:uid="{00000000-0005-0000-0000-0000588F0000}"/>
    <cellStyle name="Header2 3 15" xfId="36705" xr:uid="{00000000-0005-0000-0000-0000598F0000}"/>
    <cellStyle name="Header2 3 16" xfId="36706" xr:uid="{00000000-0005-0000-0000-00005A8F0000}"/>
    <cellStyle name="Header2 3 17" xfId="36707" xr:uid="{00000000-0005-0000-0000-00005B8F0000}"/>
    <cellStyle name="Header2 3 18" xfId="36708" xr:uid="{00000000-0005-0000-0000-00005C8F0000}"/>
    <cellStyle name="Header2 3 19" xfId="36709" xr:uid="{00000000-0005-0000-0000-00005D8F0000}"/>
    <cellStyle name="Header2 3 2" xfId="36710" xr:uid="{00000000-0005-0000-0000-00005E8F0000}"/>
    <cellStyle name="Header2 3 2 10" xfId="36711" xr:uid="{00000000-0005-0000-0000-00005F8F0000}"/>
    <cellStyle name="Header2 3 2 11" xfId="36712" xr:uid="{00000000-0005-0000-0000-0000608F0000}"/>
    <cellStyle name="Header2 3 2 12" xfId="36713" xr:uid="{00000000-0005-0000-0000-0000618F0000}"/>
    <cellStyle name="Header2 3 2 13" xfId="36714" xr:uid="{00000000-0005-0000-0000-0000628F0000}"/>
    <cellStyle name="Header2 3 2 14" xfId="36715" xr:uid="{00000000-0005-0000-0000-0000638F0000}"/>
    <cellStyle name="Header2 3 2 15" xfId="36716" xr:uid="{00000000-0005-0000-0000-0000648F0000}"/>
    <cellStyle name="Header2 3 2 16" xfId="36717" xr:uid="{00000000-0005-0000-0000-0000658F0000}"/>
    <cellStyle name="Header2 3 2 17" xfId="36718" xr:uid="{00000000-0005-0000-0000-0000668F0000}"/>
    <cellStyle name="Header2 3 2 18" xfId="36719" xr:uid="{00000000-0005-0000-0000-0000678F0000}"/>
    <cellStyle name="Header2 3 2 19" xfId="36720" xr:uid="{00000000-0005-0000-0000-0000688F0000}"/>
    <cellStyle name="Header2 3 2 2" xfId="36721" xr:uid="{00000000-0005-0000-0000-0000698F0000}"/>
    <cellStyle name="Header2 3 2 2 10" xfId="36722" xr:uid="{00000000-0005-0000-0000-00006A8F0000}"/>
    <cellStyle name="Header2 3 2 2 11" xfId="36723" xr:uid="{00000000-0005-0000-0000-00006B8F0000}"/>
    <cellStyle name="Header2 3 2 2 12" xfId="36724" xr:uid="{00000000-0005-0000-0000-00006C8F0000}"/>
    <cellStyle name="Header2 3 2 2 2" xfId="36725" xr:uid="{00000000-0005-0000-0000-00006D8F0000}"/>
    <cellStyle name="Header2 3 2 2 3" xfId="36726" xr:uid="{00000000-0005-0000-0000-00006E8F0000}"/>
    <cellStyle name="Header2 3 2 2 4" xfId="36727" xr:uid="{00000000-0005-0000-0000-00006F8F0000}"/>
    <cellStyle name="Header2 3 2 2 5" xfId="36728" xr:uid="{00000000-0005-0000-0000-0000708F0000}"/>
    <cellStyle name="Header2 3 2 2 6" xfId="36729" xr:uid="{00000000-0005-0000-0000-0000718F0000}"/>
    <cellStyle name="Header2 3 2 2 7" xfId="36730" xr:uid="{00000000-0005-0000-0000-0000728F0000}"/>
    <cellStyle name="Header2 3 2 2 8" xfId="36731" xr:uid="{00000000-0005-0000-0000-0000738F0000}"/>
    <cellStyle name="Header2 3 2 2 9" xfId="36732" xr:uid="{00000000-0005-0000-0000-0000748F0000}"/>
    <cellStyle name="Header2 3 2 20" xfId="36733" xr:uid="{00000000-0005-0000-0000-0000758F0000}"/>
    <cellStyle name="Header2 3 2 21" xfId="36734" xr:uid="{00000000-0005-0000-0000-0000768F0000}"/>
    <cellStyle name="Header2 3 2 22" xfId="36735" xr:uid="{00000000-0005-0000-0000-0000778F0000}"/>
    <cellStyle name="Header2 3 2 3" xfId="36736" xr:uid="{00000000-0005-0000-0000-0000788F0000}"/>
    <cellStyle name="Header2 3 2 4" xfId="36737" xr:uid="{00000000-0005-0000-0000-0000798F0000}"/>
    <cellStyle name="Header2 3 2 5" xfId="36738" xr:uid="{00000000-0005-0000-0000-00007A8F0000}"/>
    <cellStyle name="Header2 3 2 6" xfId="36739" xr:uid="{00000000-0005-0000-0000-00007B8F0000}"/>
    <cellStyle name="Header2 3 2 7" xfId="36740" xr:uid="{00000000-0005-0000-0000-00007C8F0000}"/>
    <cellStyle name="Header2 3 2 8" xfId="36741" xr:uid="{00000000-0005-0000-0000-00007D8F0000}"/>
    <cellStyle name="Header2 3 2 9" xfId="36742" xr:uid="{00000000-0005-0000-0000-00007E8F0000}"/>
    <cellStyle name="Header2 3 20" xfId="36743" xr:uid="{00000000-0005-0000-0000-00007F8F0000}"/>
    <cellStyle name="Header2 3 21" xfId="36744" xr:uid="{00000000-0005-0000-0000-0000808F0000}"/>
    <cellStyle name="Header2 3 22" xfId="36745" xr:uid="{00000000-0005-0000-0000-0000818F0000}"/>
    <cellStyle name="Header2 3 23" xfId="36746" xr:uid="{00000000-0005-0000-0000-0000828F0000}"/>
    <cellStyle name="Header2 3 24" xfId="36747" xr:uid="{00000000-0005-0000-0000-0000838F0000}"/>
    <cellStyle name="Header2 3 25" xfId="36748" xr:uid="{00000000-0005-0000-0000-0000848F0000}"/>
    <cellStyle name="Header2 3 26" xfId="36749" xr:uid="{00000000-0005-0000-0000-0000858F0000}"/>
    <cellStyle name="Header2 3 27" xfId="36750" xr:uid="{00000000-0005-0000-0000-0000868F0000}"/>
    <cellStyle name="Header2 3 28" xfId="36751" xr:uid="{00000000-0005-0000-0000-0000878F0000}"/>
    <cellStyle name="Header2 3 3" xfId="36752" xr:uid="{00000000-0005-0000-0000-0000888F0000}"/>
    <cellStyle name="Header2 3 3 10" xfId="36753" xr:uid="{00000000-0005-0000-0000-0000898F0000}"/>
    <cellStyle name="Header2 3 3 11" xfId="36754" xr:uid="{00000000-0005-0000-0000-00008A8F0000}"/>
    <cellStyle name="Header2 3 3 12" xfId="36755" xr:uid="{00000000-0005-0000-0000-00008B8F0000}"/>
    <cellStyle name="Header2 3 3 13" xfId="36756" xr:uid="{00000000-0005-0000-0000-00008C8F0000}"/>
    <cellStyle name="Header2 3 3 14" xfId="36757" xr:uid="{00000000-0005-0000-0000-00008D8F0000}"/>
    <cellStyle name="Header2 3 3 15" xfId="36758" xr:uid="{00000000-0005-0000-0000-00008E8F0000}"/>
    <cellStyle name="Header2 3 3 16" xfId="36759" xr:uid="{00000000-0005-0000-0000-00008F8F0000}"/>
    <cellStyle name="Header2 3 3 17" xfId="36760" xr:uid="{00000000-0005-0000-0000-0000908F0000}"/>
    <cellStyle name="Header2 3 3 18" xfId="36761" xr:uid="{00000000-0005-0000-0000-0000918F0000}"/>
    <cellStyle name="Header2 3 3 19" xfId="36762" xr:uid="{00000000-0005-0000-0000-0000928F0000}"/>
    <cellStyle name="Header2 3 3 2" xfId="36763" xr:uid="{00000000-0005-0000-0000-0000938F0000}"/>
    <cellStyle name="Header2 3 3 20" xfId="36764" xr:uid="{00000000-0005-0000-0000-0000948F0000}"/>
    <cellStyle name="Header2 3 3 21" xfId="36765" xr:uid="{00000000-0005-0000-0000-0000958F0000}"/>
    <cellStyle name="Header2 3 3 22" xfId="36766" xr:uid="{00000000-0005-0000-0000-0000968F0000}"/>
    <cellStyle name="Header2 3 3 3" xfId="36767" xr:uid="{00000000-0005-0000-0000-0000978F0000}"/>
    <cellStyle name="Header2 3 3 4" xfId="36768" xr:uid="{00000000-0005-0000-0000-0000988F0000}"/>
    <cellStyle name="Header2 3 3 5" xfId="36769" xr:uid="{00000000-0005-0000-0000-0000998F0000}"/>
    <cellStyle name="Header2 3 3 6" xfId="36770" xr:uid="{00000000-0005-0000-0000-00009A8F0000}"/>
    <cellStyle name="Header2 3 3 7" xfId="36771" xr:uid="{00000000-0005-0000-0000-00009B8F0000}"/>
    <cellStyle name="Header2 3 3 8" xfId="36772" xr:uid="{00000000-0005-0000-0000-00009C8F0000}"/>
    <cellStyle name="Header2 3 3 9" xfId="36773" xr:uid="{00000000-0005-0000-0000-00009D8F0000}"/>
    <cellStyle name="Header2 3 4" xfId="36774" xr:uid="{00000000-0005-0000-0000-00009E8F0000}"/>
    <cellStyle name="Header2 3 4 10" xfId="36775" xr:uid="{00000000-0005-0000-0000-00009F8F0000}"/>
    <cellStyle name="Header2 3 4 11" xfId="36776" xr:uid="{00000000-0005-0000-0000-0000A08F0000}"/>
    <cellStyle name="Header2 3 4 12" xfId="36777" xr:uid="{00000000-0005-0000-0000-0000A18F0000}"/>
    <cellStyle name="Header2 3 4 13" xfId="36778" xr:uid="{00000000-0005-0000-0000-0000A28F0000}"/>
    <cellStyle name="Header2 3 4 14" xfId="36779" xr:uid="{00000000-0005-0000-0000-0000A38F0000}"/>
    <cellStyle name="Header2 3 4 15" xfId="36780" xr:uid="{00000000-0005-0000-0000-0000A48F0000}"/>
    <cellStyle name="Header2 3 4 16" xfId="36781" xr:uid="{00000000-0005-0000-0000-0000A58F0000}"/>
    <cellStyle name="Header2 3 4 17" xfId="36782" xr:uid="{00000000-0005-0000-0000-0000A68F0000}"/>
    <cellStyle name="Header2 3 4 18" xfId="36783" xr:uid="{00000000-0005-0000-0000-0000A78F0000}"/>
    <cellStyle name="Header2 3 4 19" xfId="36784" xr:uid="{00000000-0005-0000-0000-0000A88F0000}"/>
    <cellStyle name="Header2 3 4 2" xfId="36785" xr:uid="{00000000-0005-0000-0000-0000A98F0000}"/>
    <cellStyle name="Header2 3 4 20" xfId="36786" xr:uid="{00000000-0005-0000-0000-0000AA8F0000}"/>
    <cellStyle name="Header2 3 4 3" xfId="36787" xr:uid="{00000000-0005-0000-0000-0000AB8F0000}"/>
    <cellStyle name="Header2 3 4 4" xfId="36788" xr:uid="{00000000-0005-0000-0000-0000AC8F0000}"/>
    <cellStyle name="Header2 3 4 5" xfId="36789" xr:uid="{00000000-0005-0000-0000-0000AD8F0000}"/>
    <cellStyle name="Header2 3 4 6" xfId="36790" xr:uid="{00000000-0005-0000-0000-0000AE8F0000}"/>
    <cellStyle name="Header2 3 4 7" xfId="36791" xr:uid="{00000000-0005-0000-0000-0000AF8F0000}"/>
    <cellStyle name="Header2 3 4 8" xfId="36792" xr:uid="{00000000-0005-0000-0000-0000B08F0000}"/>
    <cellStyle name="Header2 3 4 9" xfId="36793" xr:uid="{00000000-0005-0000-0000-0000B18F0000}"/>
    <cellStyle name="Header2 3 5" xfId="36794" xr:uid="{00000000-0005-0000-0000-0000B28F0000}"/>
    <cellStyle name="Header2 3 5 10" xfId="36795" xr:uid="{00000000-0005-0000-0000-0000B38F0000}"/>
    <cellStyle name="Header2 3 5 11" xfId="36796" xr:uid="{00000000-0005-0000-0000-0000B48F0000}"/>
    <cellStyle name="Header2 3 5 12" xfId="36797" xr:uid="{00000000-0005-0000-0000-0000B58F0000}"/>
    <cellStyle name="Header2 3 5 13" xfId="36798" xr:uid="{00000000-0005-0000-0000-0000B68F0000}"/>
    <cellStyle name="Header2 3 5 14" xfId="36799" xr:uid="{00000000-0005-0000-0000-0000B78F0000}"/>
    <cellStyle name="Header2 3 5 15" xfId="36800" xr:uid="{00000000-0005-0000-0000-0000B88F0000}"/>
    <cellStyle name="Header2 3 5 16" xfId="36801" xr:uid="{00000000-0005-0000-0000-0000B98F0000}"/>
    <cellStyle name="Header2 3 5 17" xfId="36802" xr:uid="{00000000-0005-0000-0000-0000BA8F0000}"/>
    <cellStyle name="Header2 3 5 18" xfId="36803" xr:uid="{00000000-0005-0000-0000-0000BB8F0000}"/>
    <cellStyle name="Header2 3 5 19" xfId="36804" xr:uid="{00000000-0005-0000-0000-0000BC8F0000}"/>
    <cellStyle name="Header2 3 5 2" xfId="36805" xr:uid="{00000000-0005-0000-0000-0000BD8F0000}"/>
    <cellStyle name="Header2 3 5 20" xfId="36806" xr:uid="{00000000-0005-0000-0000-0000BE8F0000}"/>
    <cellStyle name="Header2 3 5 3" xfId="36807" xr:uid="{00000000-0005-0000-0000-0000BF8F0000}"/>
    <cellStyle name="Header2 3 5 4" xfId="36808" xr:uid="{00000000-0005-0000-0000-0000C08F0000}"/>
    <cellStyle name="Header2 3 5 5" xfId="36809" xr:uid="{00000000-0005-0000-0000-0000C18F0000}"/>
    <cellStyle name="Header2 3 5 6" xfId="36810" xr:uid="{00000000-0005-0000-0000-0000C28F0000}"/>
    <cellStyle name="Header2 3 5 7" xfId="36811" xr:uid="{00000000-0005-0000-0000-0000C38F0000}"/>
    <cellStyle name="Header2 3 5 8" xfId="36812" xr:uid="{00000000-0005-0000-0000-0000C48F0000}"/>
    <cellStyle name="Header2 3 5 9" xfId="36813" xr:uid="{00000000-0005-0000-0000-0000C58F0000}"/>
    <cellStyle name="Header2 3 6" xfId="36814" xr:uid="{00000000-0005-0000-0000-0000C68F0000}"/>
    <cellStyle name="Header2 3 6 10" xfId="36815" xr:uid="{00000000-0005-0000-0000-0000C78F0000}"/>
    <cellStyle name="Header2 3 6 11" xfId="36816" xr:uid="{00000000-0005-0000-0000-0000C88F0000}"/>
    <cellStyle name="Header2 3 6 12" xfId="36817" xr:uid="{00000000-0005-0000-0000-0000C98F0000}"/>
    <cellStyle name="Header2 3 6 13" xfId="36818" xr:uid="{00000000-0005-0000-0000-0000CA8F0000}"/>
    <cellStyle name="Header2 3 6 14" xfId="36819" xr:uid="{00000000-0005-0000-0000-0000CB8F0000}"/>
    <cellStyle name="Header2 3 6 15" xfId="36820" xr:uid="{00000000-0005-0000-0000-0000CC8F0000}"/>
    <cellStyle name="Header2 3 6 16" xfId="36821" xr:uid="{00000000-0005-0000-0000-0000CD8F0000}"/>
    <cellStyle name="Header2 3 6 17" xfId="36822" xr:uid="{00000000-0005-0000-0000-0000CE8F0000}"/>
    <cellStyle name="Header2 3 6 18" xfId="36823" xr:uid="{00000000-0005-0000-0000-0000CF8F0000}"/>
    <cellStyle name="Header2 3 6 19" xfId="36824" xr:uid="{00000000-0005-0000-0000-0000D08F0000}"/>
    <cellStyle name="Header2 3 6 2" xfId="36825" xr:uid="{00000000-0005-0000-0000-0000D18F0000}"/>
    <cellStyle name="Header2 3 6 20" xfId="36826" xr:uid="{00000000-0005-0000-0000-0000D28F0000}"/>
    <cellStyle name="Header2 3 6 3" xfId="36827" xr:uid="{00000000-0005-0000-0000-0000D38F0000}"/>
    <cellStyle name="Header2 3 6 4" xfId="36828" xr:uid="{00000000-0005-0000-0000-0000D48F0000}"/>
    <cellStyle name="Header2 3 6 5" xfId="36829" xr:uid="{00000000-0005-0000-0000-0000D58F0000}"/>
    <cellStyle name="Header2 3 6 6" xfId="36830" xr:uid="{00000000-0005-0000-0000-0000D68F0000}"/>
    <cellStyle name="Header2 3 6 7" xfId="36831" xr:uid="{00000000-0005-0000-0000-0000D78F0000}"/>
    <cellStyle name="Header2 3 6 8" xfId="36832" xr:uid="{00000000-0005-0000-0000-0000D88F0000}"/>
    <cellStyle name="Header2 3 6 9" xfId="36833" xr:uid="{00000000-0005-0000-0000-0000D98F0000}"/>
    <cellStyle name="Header2 3 7" xfId="36834" xr:uid="{00000000-0005-0000-0000-0000DA8F0000}"/>
    <cellStyle name="Header2 3 7 10" xfId="36835" xr:uid="{00000000-0005-0000-0000-0000DB8F0000}"/>
    <cellStyle name="Header2 3 7 11" xfId="36836" xr:uid="{00000000-0005-0000-0000-0000DC8F0000}"/>
    <cellStyle name="Header2 3 7 12" xfId="36837" xr:uid="{00000000-0005-0000-0000-0000DD8F0000}"/>
    <cellStyle name="Header2 3 7 13" xfId="36838" xr:uid="{00000000-0005-0000-0000-0000DE8F0000}"/>
    <cellStyle name="Header2 3 7 14" xfId="36839" xr:uid="{00000000-0005-0000-0000-0000DF8F0000}"/>
    <cellStyle name="Header2 3 7 15" xfId="36840" xr:uid="{00000000-0005-0000-0000-0000E08F0000}"/>
    <cellStyle name="Header2 3 7 16" xfId="36841" xr:uid="{00000000-0005-0000-0000-0000E18F0000}"/>
    <cellStyle name="Header2 3 7 17" xfId="36842" xr:uid="{00000000-0005-0000-0000-0000E28F0000}"/>
    <cellStyle name="Header2 3 7 18" xfId="36843" xr:uid="{00000000-0005-0000-0000-0000E38F0000}"/>
    <cellStyle name="Header2 3 7 19" xfId="36844" xr:uid="{00000000-0005-0000-0000-0000E48F0000}"/>
    <cellStyle name="Header2 3 7 2" xfId="36845" xr:uid="{00000000-0005-0000-0000-0000E58F0000}"/>
    <cellStyle name="Header2 3 7 20" xfId="36846" xr:uid="{00000000-0005-0000-0000-0000E68F0000}"/>
    <cellStyle name="Header2 3 7 3" xfId="36847" xr:uid="{00000000-0005-0000-0000-0000E78F0000}"/>
    <cellStyle name="Header2 3 7 4" xfId="36848" xr:uid="{00000000-0005-0000-0000-0000E88F0000}"/>
    <cellStyle name="Header2 3 7 5" xfId="36849" xr:uid="{00000000-0005-0000-0000-0000E98F0000}"/>
    <cellStyle name="Header2 3 7 6" xfId="36850" xr:uid="{00000000-0005-0000-0000-0000EA8F0000}"/>
    <cellStyle name="Header2 3 7 7" xfId="36851" xr:uid="{00000000-0005-0000-0000-0000EB8F0000}"/>
    <cellStyle name="Header2 3 7 8" xfId="36852" xr:uid="{00000000-0005-0000-0000-0000EC8F0000}"/>
    <cellStyle name="Header2 3 7 9" xfId="36853" xr:uid="{00000000-0005-0000-0000-0000ED8F0000}"/>
    <cellStyle name="Header2 3 8" xfId="36854" xr:uid="{00000000-0005-0000-0000-0000EE8F0000}"/>
    <cellStyle name="Header2 3 8 2" xfId="36855" xr:uid="{00000000-0005-0000-0000-0000EF8F0000}"/>
    <cellStyle name="Header2 3 8 3" xfId="36856" xr:uid="{00000000-0005-0000-0000-0000F08F0000}"/>
    <cellStyle name="Header2 3 8 4" xfId="36857" xr:uid="{00000000-0005-0000-0000-0000F18F0000}"/>
    <cellStyle name="Header2 3 8 5" xfId="36858" xr:uid="{00000000-0005-0000-0000-0000F28F0000}"/>
    <cellStyle name="Header2 3 8 6" xfId="36859" xr:uid="{00000000-0005-0000-0000-0000F38F0000}"/>
    <cellStyle name="Header2 3 9" xfId="36860" xr:uid="{00000000-0005-0000-0000-0000F48F0000}"/>
    <cellStyle name="Header2 3 9 2" xfId="36861" xr:uid="{00000000-0005-0000-0000-0000F58F0000}"/>
    <cellStyle name="Header2 3 9 3" xfId="36862" xr:uid="{00000000-0005-0000-0000-0000F68F0000}"/>
    <cellStyle name="Header2 3 9 4" xfId="36863" xr:uid="{00000000-0005-0000-0000-0000F78F0000}"/>
    <cellStyle name="Header2 3 9 5" xfId="36864" xr:uid="{00000000-0005-0000-0000-0000F88F0000}"/>
    <cellStyle name="Header2 3 9 6" xfId="36865" xr:uid="{00000000-0005-0000-0000-0000F98F0000}"/>
    <cellStyle name="Header2 30" xfId="36866" xr:uid="{00000000-0005-0000-0000-0000FA8F0000}"/>
    <cellStyle name="Header2 31" xfId="36867" xr:uid="{00000000-0005-0000-0000-0000FB8F0000}"/>
    <cellStyle name="Header2 32" xfId="36868" xr:uid="{00000000-0005-0000-0000-0000FC8F0000}"/>
    <cellStyle name="Header2 33" xfId="36869" xr:uid="{00000000-0005-0000-0000-0000FD8F0000}"/>
    <cellStyle name="Header2 34" xfId="36870" xr:uid="{00000000-0005-0000-0000-0000FE8F0000}"/>
    <cellStyle name="Header2 35" xfId="36871" xr:uid="{00000000-0005-0000-0000-0000FF8F0000}"/>
    <cellStyle name="Header2 36" xfId="36872" xr:uid="{00000000-0005-0000-0000-000000900000}"/>
    <cellStyle name="Header2 37" xfId="36873" xr:uid="{00000000-0005-0000-0000-000001900000}"/>
    <cellStyle name="Header2 38" xfId="36874" xr:uid="{00000000-0005-0000-0000-000002900000}"/>
    <cellStyle name="Header2 39" xfId="36875" xr:uid="{00000000-0005-0000-0000-000003900000}"/>
    <cellStyle name="Header2 4" xfId="36876" xr:uid="{00000000-0005-0000-0000-000004900000}"/>
    <cellStyle name="Header2 4 10" xfId="36877" xr:uid="{00000000-0005-0000-0000-000005900000}"/>
    <cellStyle name="Header2 4 11" xfId="36878" xr:uid="{00000000-0005-0000-0000-000006900000}"/>
    <cellStyle name="Header2 4 12" xfId="36879" xr:uid="{00000000-0005-0000-0000-000007900000}"/>
    <cellStyle name="Header2 4 13" xfId="36880" xr:uid="{00000000-0005-0000-0000-000008900000}"/>
    <cellStyle name="Header2 4 14" xfId="36881" xr:uid="{00000000-0005-0000-0000-000009900000}"/>
    <cellStyle name="Header2 4 15" xfId="36882" xr:uid="{00000000-0005-0000-0000-00000A900000}"/>
    <cellStyle name="Header2 4 16" xfId="36883" xr:uid="{00000000-0005-0000-0000-00000B900000}"/>
    <cellStyle name="Header2 4 17" xfId="36884" xr:uid="{00000000-0005-0000-0000-00000C900000}"/>
    <cellStyle name="Header2 4 18" xfId="36885" xr:uid="{00000000-0005-0000-0000-00000D900000}"/>
    <cellStyle name="Header2 4 19" xfId="36886" xr:uid="{00000000-0005-0000-0000-00000E900000}"/>
    <cellStyle name="Header2 4 2" xfId="36887" xr:uid="{00000000-0005-0000-0000-00000F900000}"/>
    <cellStyle name="Header2 4 2 10" xfId="36888" xr:uid="{00000000-0005-0000-0000-000010900000}"/>
    <cellStyle name="Header2 4 2 11" xfId="36889" xr:uid="{00000000-0005-0000-0000-000011900000}"/>
    <cellStyle name="Header2 4 2 12" xfId="36890" xr:uid="{00000000-0005-0000-0000-000012900000}"/>
    <cellStyle name="Header2 4 2 13" xfId="36891" xr:uid="{00000000-0005-0000-0000-000013900000}"/>
    <cellStyle name="Header2 4 2 2" xfId="36892" xr:uid="{00000000-0005-0000-0000-000014900000}"/>
    <cellStyle name="Header2 4 2 2 10" xfId="36893" xr:uid="{00000000-0005-0000-0000-000015900000}"/>
    <cellStyle name="Header2 4 2 2 11" xfId="36894" xr:uid="{00000000-0005-0000-0000-000016900000}"/>
    <cellStyle name="Header2 4 2 2 12" xfId="36895" xr:uid="{00000000-0005-0000-0000-000017900000}"/>
    <cellStyle name="Header2 4 2 2 2" xfId="36896" xr:uid="{00000000-0005-0000-0000-000018900000}"/>
    <cellStyle name="Header2 4 2 2 3" xfId="36897" xr:uid="{00000000-0005-0000-0000-000019900000}"/>
    <cellStyle name="Header2 4 2 2 4" xfId="36898" xr:uid="{00000000-0005-0000-0000-00001A900000}"/>
    <cellStyle name="Header2 4 2 2 5" xfId="36899" xr:uid="{00000000-0005-0000-0000-00001B900000}"/>
    <cellStyle name="Header2 4 2 2 6" xfId="36900" xr:uid="{00000000-0005-0000-0000-00001C900000}"/>
    <cellStyle name="Header2 4 2 2 7" xfId="36901" xr:uid="{00000000-0005-0000-0000-00001D900000}"/>
    <cellStyle name="Header2 4 2 2 8" xfId="36902" xr:uid="{00000000-0005-0000-0000-00001E900000}"/>
    <cellStyle name="Header2 4 2 2 9" xfId="36903" xr:uid="{00000000-0005-0000-0000-00001F900000}"/>
    <cellStyle name="Header2 4 2 3" xfId="36904" xr:uid="{00000000-0005-0000-0000-000020900000}"/>
    <cellStyle name="Header2 4 2 4" xfId="36905" xr:uid="{00000000-0005-0000-0000-000021900000}"/>
    <cellStyle name="Header2 4 2 5" xfId="36906" xr:uid="{00000000-0005-0000-0000-000022900000}"/>
    <cellStyle name="Header2 4 2 6" xfId="36907" xr:uid="{00000000-0005-0000-0000-000023900000}"/>
    <cellStyle name="Header2 4 2 7" xfId="36908" xr:uid="{00000000-0005-0000-0000-000024900000}"/>
    <cellStyle name="Header2 4 2 8" xfId="36909" xr:uid="{00000000-0005-0000-0000-000025900000}"/>
    <cellStyle name="Header2 4 2 9" xfId="36910" xr:uid="{00000000-0005-0000-0000-000026900000}"/>
    <cellStyle name="Header2 4 20" xfId="36911" xr:uid="{00000000-0005-0000-0000-000027900000}"/>
    <cellStyle name="Header2 4 21" xfId="36912" xr:uid="{00000000-0005-0000-0000-000028900000}"/>
    <cellStyle name="Header2 4 22" xfId="36913" xr:uid="{00000000-0005-0000-0000-000029900000}"/>
    <cellStyle name="Header2 4 3" xfId="36914" xr:uid="{00000000-0005-0000-0000-00002A900000}"/>
    <cellStyle name="Header2 4 3 2" xfId="36915" xr:uid="{00000000-0005-0000-0000-00002B900000}"/>
    <cellStyle name="Header2 4 3 3" xfId="36916" xr:uid="{00000000-0005-0000-0000-00002C900000}"/>
    <cellStyle name="Header2 4 3 4" xfId="36917" xr:uid="{00000000-0005-0000-0000-00002D900000}"/>
    <cellStyle name="Header2 4 4" xfId="36918" xr:uid="{00000000-0005-0000-0000-00002E900000}"/>
    <cellStyle name="Header2 4 4 10" xfId="36919" xr:uid="{00000000-0005-0000-0000-00002F900000}"/>
    <cellStyle name="Header2 4 4 11" xfId="36920" xr:uid="{00000000-0005-0000-0000-000030900000}"/>
    <cellStyle name="Header2 4 4 12" xfId="36921" xr:uid="{00000000-0005-0000-0000-000031900000}"/>
    <cellStyle name="Header2 4 4 2" xfId="36922" xr:uid="{00000000-0005-0000-0000-000032900000}"/>
    <cellStyle name="Header2 4 4 3" xfId="36923" xr:uid="{00000000-0005-0000-0000-000033900000}"/>
    <cellStyle name="Header2 4 4 4" xfId="36924" xr:uid="{00000000-0005-0000-0000-000034900000}"/>
    <cellStyle name="Header2 4 4 5" xfId="36925" xr:uid="{00000000-0005-0000-0000-000035900000}"/>
    <cellStyle name="Header2 4 4 6" xfId="36926" xr:uid="{00000000-0005-0000-0000-000036900000}"/>
    <cellStyle name="Header2 4 4 7" xfId="36927" xr:uid="{00000000-0005-0000-0000-000037900000}"/>
    <cellStyle name="Header2 4 4 8" xfId="36928" xr:uid="{00000000-0005-0000-0000-000038900000}"/>
    <cellStyle name="Header2 4 4 9" xfId="36929" xr:uid="{00000000-0005-0000-0000-000039900000}"/>
    <cellStyle name="Header2 4 5" xfId="36930" xr:uid="{00000000-0005-0000-0000-00003A900000}"/>
    <cellStyle name="Header2 4 6" xfId="36931" xr:uid="{00000000-0005-0000-0000-00003B900000}"/>
    <cellStyle name="Header2 4 7" xfId="36932" xr:uid="{00000000-0005-0000-0000-00003C900000}"/>
    <cellStyle name="Header2 4 8" xfId="36933" xr:uid="{00000000-0005-0000-0000-00003D900000}"/>
    <cellStyle name="Header2 4 9" xfId="36934" xr:uid="{00000000-0005-0000-0000-00003E900000}"/>
    <cellStyle name="Header2 40" xfId="36935" xr:uid="{00000000-0005-0000-0000-00003F900000}"/>
    <cellStyle name="Header2 41" xfId="36936" xr:uid="{00000000-0005-0000-0000-000040900000}"/>
    <cellStyle name="Header2 42" xfId="36937" xr:uid="{00000000-0005-0000-0000-000041900000}"/>
    <cellStyle name="Header2 43" xfId="36938" xr:uid="{00000000-0005-0000-0000-000042900000}"/>
    <cellStyle name="Header2 44" xfId="36939" xr:uid="{00000000-0005-0000-0000-000043900000}"/>
    <cellStyle name="Header2 45" xfId="36940" xr:uid="{00000000-0005-0000-0000-000044900000}"/>
    <cellStyle name="Header2 46" xfId="36941" xr:uid="{00000000-0005-0000-0000-000045900000}"/>
    <cellStyle name="Header2 47" xfId="36942" xr:uid="{00000000-0005-0000-0000-000046900000}"/>
    <cellStyle name="Header2 48" xfId="36943" xr:uid="{00000000-0005-0000-0000-000047900000}"/>
    <cellStyle name="Header2 49" xfId="36944" xr:uid="{00000000-0005-0000-0000-000048900000}"/>
    <cellStyle name="Header2 5" xfId="36945" xr:uid="{00000000-0005-0000-0000-000049900000}"/>
    <cellStyle name="Header2 5 10" xfId="36946" xr:uid="{00000000-0005-0000-0000-00004A900000}"/>
    <cellStyle name="Header2 5 11" xfId="36947" xr:uid="{00000000-0005-0000-0000-00004B900000}"/>
    <cellStyle name="Header2 5 12" xfId="36948" xr:uid="{00000000-0005-0000-0000-00004C900000}"/>
    <cellStyle name="Header2 5 13" xfId="36949" xr:uid="{00000000-0005-0000-0000-00004D900000}"/>
    <cellStyle name="Header2 5 14" xfId="36950" xr:uid="{00000000-0005-0000-0000-00004E900000}"/>
    <cellStyle name="Header2 5 15" xfId="36951" xr:uid="{00000000-0005-0000-0000-00004F900000}"/>
    <cellStyle name="Header2 5 16" xfId="36952" xr:uid="{00000000-0005-0000-0000-000050900000}"/>
    <cellStyle name="Header2 5 17" xfId="36953" xr:uid="{00000000-0005-0000-0000-000051900000}"/>
    <cellStyle name="Header2 5 18" xfId="36954" xr:uid="{00000000-0005-0000-0000-000052900000}"/>
    <cellStyle name="Header2 5 19" xfId="36955" xr:uid="{00000000-0005-0000-0000-000053900000}"/>
    <cellStyle name="Header2 5 2" xfId="36956" xr:uid="{00000000-0005-0000-0000-000054900000}"/>
    <cellStyle name="Header2 5 2 10" xfId="36957" xr:uid="{00000000-0005-0000-0000-000055900000}"/>
    <cellStyle name="Header2 5 2 11" xfId="36958" xr:uid="{00000000-0005-0000-0000-000056900000}"/>
    <cellStyle name="Header2 5 2 12" xfId="36959" xr:uid="{00000000-0005-0000-0000-000057900000}"/>
    <cellStyle name="Header2 5 2 2" xfId="36960" xr:uid="{00000000-0005-0000-0000-000058900000}"/>
    <cellStyle name="Header2 5 2 3" xfId="36961" xr:uid="{00000000-0005-0000-0000-000059900000}"/>
    <cellStyle name="Header2 5 2 4" xfId="36962" xr:uid="{00000000-0005-0000-0000-00005A900000}"/>
    <cellStyle name="Header2 5 2 5" xfId="36963" xr:uid="{00000000-0005-0000-0000-00005B900000}"/>
    <cellStyle name="Header2 5 2 6" xfId="36964" xr:uid="{00000000-0005-0000-0000-00005C900000}"/>
    <cellStyle name="Header2 5 2 7" xfId="36965" xr:uid="{00000000-0005-0000-0000-00005D900000}"/>
    <cellStyle name="Header2 5 2 8" xfId="36966" xr:uid="{00000000-0005-0000-0000-00005E900000}"/>
    <cellStyle name="Header2 5 2 9" xfId="36967" xr:uid="{00000000-0005-0000-0000-00005F900000}"/>
    <cellStyle name="Header2 5 20" xfId="36968" xr:uid="{00000000-0005-0000-0000-000060900000}"/>
    <cellStyle name="Header2 5 21" xfId="36969" xr:uid="{00000000-0005-0000-0000-000061900000}"/>
    <cellStyle name="Header2 5 22" xfId="36970" xr:uid="{00000000-0005-0000-0000-000062900000}"/>
    <cellStyle name="Header2 5 3" xfId="36971" xr:uid="{00000000-0005-0000-0000-000063900000}"/>
    <cellStyle name="Header2 5 4" xfId="36972" xr:uid="{00000000-0005-0000-0000-000064900000}"/>
    <cellStyle name="Header2 5 5" xfId="36973" xr:uid="{00000000-0005-0000-0000-000065900000}"/>
    <cellStyle name="Header2 5 6" xfId="36974" xr:uid="{00000000-0005-0000-0000-000066900000}"/>
    <cellStyle name="Header2 5 7" xfId="36975" xr:uid="{00000000-0005-0000-0000-000067900000}"/>
    <cellStyle name="Header2 5 8" xfId="36976" xr:uid="{00000000-0005-0000-0000-000068900000}"/>
    <cellStyle name="Header2 5 9" xfId="36977" xr:uid="{00000000-0005-0000-0000-000069900000}"/>
    <cellStyle name="Header2 50" xfId="36978" xr:uid="{00000000-0005-0000-0000-00006A900000}"/>
    <cellStyle name="Header2 51" xfId="36979" xr:uid="{00000000-0005-0000-0000-00006B900000}"/>
    <cellStyle name="Header2 52" xfId="36980" xr:uid="{00000000-0005-0000-0000-00006C900000}"/>
    <cellStyle name="Header2 53" xfId="36981" xr:uid="{00000000-0005-0000-0000-00006D900000}"/>
    <cellStyle name="Header2 54" xfId="36982" xr:uid="{00000000-0005-0000-0000-00006E900000}"/>
    <cellStyle name="Header2 55" xfId="36983" xr:uid="{00000000-0005-0000-0000-00006F900000}"/>
    <cellStyle name="Header2 56" xfId="36984" xr:uid="{00000000-0005-0000-0000-000070900000}"/>
    <cellStyle name="Header2 57" xfId="36985" xr:uid="{00000000-0005-0000-0000-000071900000}"/>
    <cellStyle name="Header2 58" xfId="36986" xr:uid="{00000000-0005-0000-0000-000072900000}"/>
    <cellStyle name="Header2 59" xfId="36987" xr:uid="{00000000-0005-0000-0000-000073900000}"/>
    <cellStyle name="Header2 6" xfId="36988" xr:uid="{00000000-0005-0000-0000-000074900000}"/>
    <cellStyle name="Header2 6 10" xfId="36989" xr:uid="{00000000-0005-0000-0000-000075900000}"/>
    <cellStyle name="Header2 6 11" xfId="36990" xr:uid="{00000000-0005-0000-0000-000076900000}"/>
    <cellStyle name="Header2 6 12" xfId="36991" xr:uid="{00000000-0005-0000-0000-000077900000}"/>
    <cellStyle name="Header2 6 13" xfId="36992" xr:uid="{00000000-0005-0000-0000-000078900000}"/>
    <cellStyle name="Header2 6 14" xfId="36993" xr:uid="{00000000-0005-0000-0000-000079900000}"/>
    <cellStyle name="Header2 6 15" xfId="36994" xr:uid="{00000000-0005-0000-0000-00007A900000}"/>
    <cellStyle name="Header2 6 16" xfId="36995" xr:uid="{00000000-0005-0000-0000-00007B900000}"/>
    <cellStyle name="Header2 6 17" xfId="36996" xr:uid="{00000000-0005-0000-0000-00007C900000}"/>
    <cellStyle name="Header2 6 18" xfId="36997" xr:uid="{00000000-0005-0000-0000-00007D900000}"/>
    <cellStyle name="Header2 6 19" xfId="36998" xr:uid="{00000000-0005-0000-0000-00007E900000}"/>
    <cellStyle name="Header2 6 2" xfId="36999" xr:uid="{00000000-0005-0000-0000-00007F900000}"/>
    <cellStyle name="Header2 6 20" xfId="37000" xr:uid="{00000000-0005-0000-0000-000080900000}"/>
    <cellStyle name="Header2 6 21" xfId="37001" xr:uid="{00000000-0005-0000-0000-000081900000}"/>
    <cellStyle name="Header2 6 22" xfId="37002" xr:uid="{00000000-0005-0000-0000-000082900000}"/>
    <cellStyle name="Header2 6 3" xfId="37003" xr:uid="{00000000-0005-0000-0000-000083900000}"/>
    <cellStyle name="Header2 6 4" xfId="37004" xr:uid="{00000000-0005-0000-0000-000084900000}"/>
    <cellStyle name="Header2 6 5" xfId="37005" xr:uid="{00000000-0005-0000-0000-000085900000}"/>
    <cellStyle name="Header2 6 6" xfId="37006" xr:uid="{00000000-0005-0000-0000-000086900000}"/>
    <cellStyle name="Header2 6 7" xfId="37007" xr:uid="{00000000-0005-0000-0000-000087900000}"/>
    <cellStyle name="Header2 6 8" xfId="37008" xr:uid="{00000000-0005-0000-0000-000088900000}"/>
    <cellStyle name="Header2 6 9" xfId="37009" xr:uid="{00000000-0005-0000-0000-000089900000}"/>
    <cellStyle name="Header2 60" xfId="37010" xr:uid="{00000000-0005-0000-0000-00008A900000}"/>
    <cellStyle name="Header2 61" xfId="37011" xr:uid="{00000000-0005-0000-0000-00008B900000}"/>
    <cellStyle name="Header2 62" xfId="37012" xr:uid="{00000000-0005-0000-0000-00008C900000}"/>
    <cellStyle name="Header2 63" xfId="37013" xr:uid="{00000000-0005-0000-0000-00008D900000}"/>
    <cellStyle name="Header2 64" xfId="37014" xr:uid="{00000000-0005-0000-0000-00008E900000}"/>
    <cellStyle name="Header2 65" xfId="37015" xr:uid="{00000000-0005-0000-0000-00008F900000}"/>
    <cellStyle name="Header2 66" xfId="37016" xr:uid="{00000000-0005-0000-0000-000090900000}"/>
    <cellStyle name="Header2 67" xfId="37017" xr:uid="{00000000-0005-0000-0000-000091900000}"/>
    <cellStyle name="Header2 68" xfId="37018" xr:uid="{00000000-0005-0000-0000-000092900000}"/>
    <cellStyle name="Header2 69" xfId="37019" xr:uid="{00000000-0005-0000-0000-000093900000}"/>
    <cellStyle name="Header2 7" xfId="37020" xr:uid="{00000000-0005-0000-0000-000094900000}"/>
    <cellStyle name="Header2 7 10" xfId="37021" xr:uid="{00000000-0005-0000-0000-000095900000}"/>
    <cellStyle name="Header2 7 11" xfId="37022" xr:uid="{00000000-0005-0000-0000-000096900000}"/>
    <cellStyle name="Header2 7 12" xfId="37023" xr:uid="{00000000-0005-0000-0000-000097900000}"/>
    <cellStyle name="Header2 7 13" xfId="37024" xr:uid="{00000000-0005-0000-0000-000098900000}"/>
    <cellStyle name="Header2 7 14" xfId="37025" xr:uid="{00000000-0005-0000-0000-000099900000}"/>
    <cellStyle name="Header2 7 15" xfId="37026" xr:uid="{00000000-0005-0000-0000-00009A900000}"/>
    <cellStyle name="Header2 7 16" xfId="37027" xr:uid="{00000000-0005-0000-0000-00009B900000}"/>
    <cellStyle name="Header2 7 17" xfId="37028" xr:uid="{00000000-0005-0000-0000-00009C900000}"/>
    <cellStyle name="Header2 7 18" xfId="37029" xr:uid="{00000000-0005-0000-0000-00009D900000}"/>
    <cellStyle name="Header2 7 19" xfId="37030" xr:uid="{00000000-0005-0000-0000-00009E900000}"/>
    <cellStyle name="Header2 7 2" xfId="37031" xr:uid="{00000000-0005-0000-0000-00009F900000}"/>
    <cellStyle name="Header2 7 20" xfId="37032" xr:uid="{00000000-0005-0000-0000-0000A0900000}"/>
    <cellStyle name="Header2 7 3" xfId="37033" xr:uid="{00000000-0005-0000-0000-0000A1900000}"/>
    <cellStyle name="Header2 7 4" xfId="37034" xr:uid="{00000000-0005-0000-0000-0000A2900000}"/>
    <cellStyle name="Header2 7 5" xfId="37035" xr:uid="{00000000-0005-0000-0000-0000A3900000}"/>
    <cellStyle name="Header2 7 6" xfId="37036" xr:uid="{00000000-0005-0000-0000-0000A4900000}"/>
    <cellStyle name="Header2 7 7" xfId="37037" xr:uid="{00000000-0005-0000-0000-0000A5900000}"/>
    <cellStyle name="Header2 7 8" xfId="37038" xr:uid="{00000000-0005-0000-0000-0000A6900000}"/>
    <cellStyle name="Header2 7 9" xfId="37039" xr:uid="{00000000-0005-0000-0000-0000A7900000}"/>
    <cellStyle name="Header2 70" xfId="37040" xr:uid="{00000000-0005-0000-0000-0000A8900000}"/>
    <cellStyle name="Header2 71" xfId="37041" xr:uid="{00000000-0005-0000-0000-0000A9900000}"/>
    <cellStyle name="Header2 72" xfId="37042" xr:uid="{00000000-0005-0000-0000-0000AA900000}"/>
    <cellStyle name="Header2 73" xfId="37043" xr:uid="{00000000-0005-0000-0000-0000AB900000}"/>
    <cellStyle name="Header2 74" xfId="37044" xr:uid="{00000000-0005-0000-0000-0000AC900000}"/>
    <cellStyle name="Header2 75" xfId="37045" xr:uid="{00000000-0005-0000-0000-0000AD900000}"/>
    <cellStyle name="Header2 76" xfId="37046" xr:uid="{00000000-0005-0000-0000-0000AE900000}"/>
    <cellStyle name="Header2 77" xfId="37047" xr:uid="{00000000-0005-0000-0000-0000AF900000}"/>
    <cellStyle name="Header2 78" xfId="37048" xr:uid="{00000000-0005-0000-0000-0000B0900000}"/>
    <cellStyle name="Header2 79" xfId="37049" xr:uid="{00000000-0005-0000-0000-0000B1900000}"/>
    <cellStyle name="Header2 8" xfId="37050" xr:uid="{00000000-0005-0000-0000-0000B2900000}"/>
    <cellStyle name="Header2 8 10" xfId="37051" xr:uid="{00000000-0005-0000-0000-0000B3900000}"/>
    <cellStyle name="Header2 8 11" xfId="37052" xr:uid="{00000000-0005-0000-0000-0000B4900000}"/>
    <cellStyle name="Header2 8 12" xfId="37053" xr:uid="{00000000-0005-0000-0000-0000B5900000}"/>
    <cellStyle name="Header2 8 13" xfId="37054" xr:uid="{00000000-0005-0000-0000-0000B6900000}"/>
    <cellStyle name="Header2 8 14" xfId="37055" xr:uid="{00000000-0005-0000-0000-0000B7900000}"/>
    <cellStyle name="Header2 8 15" xfId="37056" xr:uid="{00000000-0005-0000-0000-0000B8900000}"/>
    <cellStyle name="Header2 8 16" xfId="37057" xr:uid="{00000000-0005-0000-0000-0000B9900000}"/>
    <cellStyle name="Header2 8 17" xfId="37058" xr:uid="{00000000-0005-0000-0000-0000BA900000}"/>
    <cellStyle name="Header2 8 18" xfId="37059" xr:uid="{00000000-0005-0000-0000-0000BB900000}"/>
    <cellStyle name="Header2 8 19" xfId="37060" xr:uid="{00000000-0005-0000-0000-0000BC900000}"/>
    <cellStyle name="Header2 8 2" xfId="37061" xr:uid="{00000000-0005-0000-0000-0000BD900000}"/>
    <cellStyle name="Header2 8 20" xfId="37062" xr:uid="{00000000-0005-0000-0000-0000BE900000}"/>
    <cellStyle name="Header2 8 3" xfId="37063" xr:uid="{00000000-0005-0000-0000-0000BF900000}"/>
    <cellStyle name="Header2 8 4" xfId="37064" xr:uid="{00000000-0005-0000-0000-0000C0900000}"/>
    <cellStyle name="Header2 8 5" xfId="37065" xr:uid="{00000000-0005-0000-0000-0000C1900000}"/>
    <cellStyle name="Header2 8 6" xfId="37066" xr:uid="{00000000-0005-0000-0000-0000C2900000}"/>
    <cellStyle name="Header2 8 7" xfId="37067" xr:uid="{00000000-0005-0000-0000-0000C3900000}"/>
    <cellStyle name="Header2 8 8" xfId="37068" xr:uid="{00000000-0005-0000-0000-0000C4900000}"/>
    <cellStyle name="Header2 8 9" xfId="37069" xr:uid="{00000000-0005-0000-0000-0000C5900000}"/>
    <cellStyle name="Header2 80" xfId="37070" xr:uid="{00000000-0005-0000-0000-0000C6900000}"/>
    <cellStyle name="Header2 81" xfId="37071" xr:uid="{00000000-0005-0000-0000-0000C7900000}"/>
    <cellStyle name="Header2 82" xfId="37072" xr:uid="{00000000-0005-0000-0000-0000C8900000}"/>
    <cellStyle name="Header2 83" xfId="37073" xr:uid="{00000000-0005-0000-0000-0000C9900000}"/>
    <cellStyle name="Header2 84" xfId="37074" xr:uid="{00000000-0005-0000-0000-0000CA900000}"/>
    <cellStyle name="Header2 85" xfId="37075" xr:uid="{00000000-0005-0000-0000-0000CB900000}"/>
    <cellStyle name="Header2 9" xfId="37076" xr:uid="{00000000-0005-0000-0000-0000CC900000}"/>
    <cellStyle name="Header2 9 10" xfId="37077" xr:uid="{00000000-0005-0000-0000-0000CD900000}"/>
    <cellStyle name="Header2 9 11" xfId="37078" xr:uid="{00000000-0005-0000-0000-0000CE900000}"/>
    <cellStyle name="Header2 9 12" xfId="37079" xr:uid="{00000000-0005-0000-0000-0000CF900000}"/>
    <cellStyle name="Header2 9 13" xfId="37080" xr:uid="{00000000-0005-0000-0000-0000D0900000}"/>
    <cellStyle name="Header2 9 14" xfId="37081" xr:uid="{00000000-0005-0000-0000-0000D1900000}"/>
    <cellStyle name="Header2 9 15" xfId="37082" xr:uid="{00000000-0005-0000-0000-0000D2900000}"/>
    <cellStyle name="Header2 9 16" xfId="37083" xr:uid="{00000000-0005-0000-0000-0000D3900000}"/>
    <cellStyle name="Header2 9 17" xfId="37084" xr:uid="{00000000-0005-0000-0000-0000D4900000}"/>
    <cellStyle name="Header2 9 18" xfId="37085" xr:uid="{00000000-0005-0000-0000-0000D5900000}"/>
    <cellStyle name="Header2 9 19" xfId="37086" xr:uid="{00000000-0005-0000-0000-0000D6900000}"/>
    <cellStyle name="Header2 9 2" xfId="37087" xr:uid="{00000000-0005-0000-0000-0000D7900000}"/>
    <cellStyle name="Header2 9 20" xfId="37088" xr:uid="{00000000-0005-0000-0000-0000D8900000}"/>
    <cellStyle name="Header2 9 3" xfId="37089" xr:uid="{00000000-0005-0000-0000-0000D9900000}"/>
    <cellStyle name="Header2 9 4" xfId="37090" xr:uid="{00000000-0005-0000-0000-0000DA900000}"/>
    <cellStyle name="Header2 9 5" xfId="37091" xr:uid="{00000000-0005-0000-0000-0000DB900000}"/>
    <cellStyle name="Header2 9 6" xfId="37092" xr:uid="{00000000-0005-0000-0000-0000DC900000}"/>
    <cellStyle name="Header2 9 7" xfId="37093" xr:uid="{00000000-0005-0000-0000-0000DD900000}"/>
    <cellStyle name="Header2 9 8" xfId="37094" xr:uid="{00000000-0005-0000-0000-0000DE900000}"/>
    <cellStyle name="Header2 9 9" xfId="37095" xr:uid="{00000000-0005-0000-0000-0000DF900000}"/>
    <cellStyle name="Heading 1 10" xfId="37096" xr:uid="{00000000-0005-0000-0000-0000E0900000}"/>
    <cellStyle name="Heading 1 10 2" xfId="37097" xr:uid="{00000000-0005-0000-0000-0000E1900000}"/>
    <cellStyle name="Heading 1 11" xfId="37098" xr:uid="{00000000-0005-0000-0000-0000E2900000}"/>
    <cellStyle name="Heading 1 11 2" xfId="37099" xr:uid="{00000000-0005-0000-0000-0000E3900000}"/>
    <cellStyle name="Heading 1 12" xfId="37100" xr:uid="{00000000-0005-0000-0000-0000E4900000}"/>
    <cellStyle name="Heading 1 12 2" xfId="37101" xr:uid="{00000000-0005-0000-0000-0000E5900000}"/>
    <cellStyle name="Heading 1 13" xfId="37102" xr:uid="{00000000-0005-0000-0000-0000E6900000}"/>
    <cellStyle name="Heading 1 13 2" xfId="37103" xr:uid="{00000000-0005-0000-0000-0000E7900000}"/>
    <cellStyle name="Heading 1 14" xfId="37104" xr:uid="{00000000-0005-0000-0000-0000E8900000}"/>
    <cellStyle name="Heading 1 14 2" xfId="37105" xr:uid="{00000000-0005-0000-0000-0000E9900000}"/>
    <cellStyle name="Heading 1 15" xfId="37106" xr:uid="{00000000-0005-0000-0000-0000EA900000}"/>
    <cellStyle name="Heading 1 15 2" xfId="37107" xr:uid="{00000000-0005-0000-0000-0000EB900000}"/>
    <cellStyle name="Heading 1 16" xfId="37108" xr:uid="{00000000-0005-0000-0000-0000EC900000}"/>
    <cellStyle name="Heading 1 16 2" xfId="37109" xr:uid="{00000000-0005-0000-0000-0000ED900000}"/>
    <cellStyle name="Heading 1 17" xfId="37110" xr:uid="{00000000-0005-0000-0000-0000EE900000}"/>
    <cellStyle name="Heading 1 17 2" xfId="37111" xr:uid="{00000000-0005-0000-0000-0000EF900000}"/>
    <cellStyle name="Heading 1 18" xfId="37112" xr:uid="{00000000-0005-0000-0000-0000F0900000}"/>
    <cellStyle name="Heading 1 18 2" xfId="37113" xr:uid="{00000000-0005-0000-0000-0000F1900000}"/>
    <cellStyle name="Heading 1 19" xfId="37114" xr:uid="{00000000-0005-0000-0000-0000F2900000}"/>
    <cellStyle name="Heading 1 19 2" xfId="37115" xr:uid="{00000000-0005-0000-0000-0000F3900000}"/>
    <cellStyle name="Heading 1 2" xfId="37116" xr:uid="{00000000-0005-0000-0000-0000F4900000}"/>
    <cellStyle name="Heading 1 2 10" xfId="37117" xr:uid="{00000000-0005-0000-0000-0000F5900000}"/>
    <cellStyle name="Heading 1 2 10 2" xfId="37118" xr:uid="{00000000-0005-0000-0000-0000F6900000}"/>
    <cellStyle name="Heading 1 2 11" xfId="37119" xr:uid="{00000000-0005-0000-0000-0000F7900000}"/>
    <cellStyle name="Heading 1 2 11 2" xfId="37120" xr:uid="{00000000-0005-0000-0000-0000F8900000}"/>
    <cellStyle name="Heading 1 2 12" xfId="37121" xr:uid="{00000000-0005-0000-0000-0000F9900000}"/>
    <cellStyle name="Heading 1 2 12 2" xfId="37122" xr:uid="{00000000-0005-0000-0000-0000FA900000}"/>
    <cellStyle name="Heading 1 2 13" xfId="37123" xr:uid="{00000000-0005-0000-0000-0000FB900000}"/>
    <cellStyle name="Heading 1 2 13 2" xfId="37124" xr:uid="{00000000-0005-0000-0000-0000FC900000}"/>
    <cellStyle name="Heading 1 2 14" xfId="37125" xr:uid="{00000000-0005-0000-0000-0000FD900000}"/>
    <cellStyle name="Heading 1 2 14 2" xfId="37126" xr:uid="{00000000-0005-0000-0000-0000FE900000}"/>
    <cellStyle name="Heading 1 2 15" xfId="37127" xr:uid="{00000000-0005-0000-0000-0000FF900000}"/>
    <cellStyle name="Heading 1 2 15 2" xfId="37128" xr:uid="{00000000-0005-0000-0000-000000910000}"/>
    <cellStyle name="Heading 1 2 16" xfId="37129" xr:uid="{00000000-0005-0000-0000-000001910000}"/>
    <cellStyle name="Heading 1 2 2" xfId="37130" xr:uid="{00000000-0005-0000-0000-000002910000}"/>
    <cellStyle name="Heading 1 2 2 2" xfId="37131" xr:uid="{00000000-0005-0000-0000-000003910000}"/>
    <cellStyle name="Heading 1 2 3" xfId="37132" xr:uid="{00000000-0005-0000-0000-000004910000}"/>
    <cellStyle name="Heading 1 2 3 2" xfId="37133" xr:uid="{00000000-0005-0000-0000-000005910000}"/>
    <cellStyle name="Heading 1 2 4" xfId="37134" xr:uid="{00000000-0005-0000-0000-000006910000}"/>
    <cellStyle name="Heading 1 2 4 2" xfId="37135" xr:uid="{00000000-0005-0000-0000-000007910000}"/>
    <cellStyle name="Heading 1 2 5" xfId="37136" xr:uid="{00000000-0005-0000-0000-000008910000}"/>
    <cellStyle name="Heading 1 2 5 2" xfId="37137" xr:uid="{00000000-0005-0000-0000-000009910000}"/>
    <cellStyle name="Heading 1 2 6" xfId="37138" xr:uid="{00000000-0005-0000-0000-00000A910000}"/>
    <cellStyle name="Heading 1 2 6 2" xfId="37139" xr:uid="{00000000-0005-0000-0000-00000B910000}"/>
    <cellStyle name="Heading 1 2 7" xfId="37140" xr:uid="{00000000-0005-0000-0000-00000C910000}"/>
    <cellStyle name="Heading 1 2 7 2" xfId="37141" xr:uid="{00000000-0005-0000-0000-00000D910000}"/>
    <cellStyle name="Heading 1 2 8" xfId="37142" xr:uid="{00000000-0005-0000-0000-00000E910000}"/>
    <cellStyle name="Heading 1 2 8 2" xfId="37143" xr:uid="{00000000-0005-0000-0000-00000F910000}"/>
    <cellStyle name="Heading 1 2 9" xfId="37144" xr:uid="{00000000-0005-0000-0000-000010910000}"/>
    <cellStyle name="Heading 1 2 9 2" xfId="37145" xr:uid="{00000000-0005-0000-0000-000011910000}"/>
    <cellStyle name="Heading 1 2_Labour" xfId="37146" xr:uid="{00000000-0005-0000-0000-000012910000}"/>
    <cellStyle name="Heading 1 20" xfId="37147" xr:uid="{00000000-0005-0000-0000-000013910000}"/>
    <cellStyle name="Heading 1 20 2" xfId="37148" xr:uid="{00000000-0005-0000-0000-000014910000}"/>
    <cellStyle name="Heading 1 21" xfId="37149" xr:uid="{00000000-0005-0000-0000-000015910000}"/>
    <cellStyle name="Heading 1 21 2" xfId="37150" xr:uid="{00000000-0005-0000-0000-000016910000}"/>
    <cellStyle name="Heading 1 22" xfId="37151" xr:uid="{00000000-0005-0000-0000-000017910000}"/>
    <cellStyle name="Heading 1 22 2" xfId="37152" xr:uid="{00000000-0005-0000-0000-000018910000}"/>
    <cellStyle name="Heading 1 3" xfId="37153" xr:uid="{00000000-0005-0000-0000-000019910000}"/>
    <cellStyle name="Heading 1 3 2" xfId="37154" xr:uid="{00000000-0005-0000-0000-00001A910000}"/>
    <cellStyle name="Heading 1 3 3" xfId="37155" xr:uid="{00000000-0005-0000-0000-00001B910000}"/>
    <cellStyle name="Heading 1 4" xfId="37156" xr:uid="{00000000-0005-0000-0000-00001C910000}"/>
    <cellStyle name="Heading 1 4 2" xfId="37157" xr:uid="{00000000-0005-0000-0000-00001D910000}"/>
    <cellStyle name="Heading 1 4 3" xfId="37158" xr:uid="{00000000-0005-0000-0000-00001E910000}"/>
    <cellStyle name="Heading 1 5" xfId="37159" xr:uid="{00000000-0005-0000-0000-00001F910000}"/>
    <cellStyle name="Heading 1 5 2" xfId="37160" xr:uid="{00000000-0005-0000-0000-000020910000}"/>
    <cellStyle name="Heading 1 6" xfId="37161" xr:uid="{00000000-0005-0000-0000-000021910000}"/>
    <cellStyle name="Heading 1 6 2" xfId="37162" xr:uid="{00000000-0005-0000-0000-000022910000}"/>
    <cellStyle name="Heading 1 7" xfId="37163" xr:uid="{00000000-0005-0000-0000-000023910000}"/>
    <cellStyle name="Heading 1 7 2" xfId="37164" xr:uid="{00000000-0005-0000-0000-000024910000}"/>
    <cellStyle name="Heading 1 8" xfId="37165" xr:uid="{00000000-0005-0000-0000-000025910000}"/>
    <cellStyle name="Heading 1 8 2" xfId="37166" xr:uid="{00000000-0005-0000-0000-000026910000}"/>
    <cellStyle name="Heading 1 9" xfId="37167" xr:uid="{00000000-0005-0000-0000-000027910000}"/>
    <cellStyle name="Heading 1 9 2" xfId="37168" xr:uid="{00000000-0005-0000-0000-000028910000}"/>
    <cellStyle name="Heading 2 10" xfId="37169" xr:uid="{00000000-0005-0000-0000-000029910000}"/>
    <cellStyle name="Heading 2 10 2" xfId="37170" xr:uid="{00000000-0005-0000-0000-00002A910000}"/>
    <cellStyle name="Heading 2 11" xfId="37171" xr:uid="{00000000-0005-0000-0000-00002B910000}"/>
    <cellStyle name="Heading 2 11 2" xfId="37172" xr:uid="{00000000-0005-0000-0000-00002C910000}"/>
    <cellStyle name="Heading 2 12" xfId="37173" xr:uid="{00000000-0005-0000-0000-00002D910000}"/>
    <cellStyle name="Heading 2 12 2" xfId="37174" xr:uid="{00000000-0005-0000-0000-00002E910000}"/>
    <cellStyle name="Heading 2 13" xfId="37175" xr:uid="{00000000-0005-0000-0000-00002F910000}"/>
    <cellStyle name="Heading 2 13 2" xfId="37176" xr:uid="{00000000-0005-0000-0000-000030910000}"/>
    <cellStyle name="Heading 2 14" xfId="37177" xr:uid="{00000000-0005-0000-0000-000031910000}"/>
    <cellStyle name="Heading 2 14 2" xfId="37178" xr:uid="{00000000-0005-0000-0000-000032910000}"/>
    <cellStyle name="Heading 2 15" xfId="37179" xr:uid="{00000000-0005-0000-0000-000033910000}"/>
    <cellStyle name="Heading 2 15 2" xfId="37180" xr:uid="{00000000-0005-0000-0000-000034910000}"/>
    <cellStyle name="Heading 2 16" xfId="37181" xr:uid="{00000000-0005-0000-0000-000035910000}"/>
    <cellStyle name="Heading 2 16 2" xfId="37182" xr:uid="{00000000-0005-0000-0000-000036910000}"/>
    <cellStyle name="Heading 2 17" xfId="37183" xr:uid="{00000000-0005-0000-0000-000037910000}"/>
    <cellStyle name="Heading 2 17 2" xfId="37184" xr:uid="{00000000-0005-0000-0000-000038910000}"/>
    <cellStyle name="Heading 2 18" xfId="37185" xr:uid="{00000000-0005-0000-0000-000039910000}"/>
    <cellStyle name="Heading 2 18 2" xfId="37186" xr:uid="{00000000-0005-0000-0000-00003A910000}"/>
    <cellStyle name="Heading 2 19" xfId="37187" xr:uid="{00000000-0005-0000-0000-00003B910000}"/>
    <cellStyle name="Heading 2 19 2" xfId="37188" xr:uid="{00000000-0005-0000-0000-00003C910000}"/>
    <cellStyle name="Heading 2 2" xfId="37189" xr:uid="{00000000-0005-0000-0000-00003D910000}"/>
    <cellStyle name="Heading 2 2 10" xfId="37190" xr:uid="{00000000-0005-0000-0000-00003E910000}"/>
    <cellStyle name="Heading 2 2 10 2" xfId="37191" xr:uid="{00000000-0005-0000-0000-00003F910000}"/>
    <cellStyle name="Heading 2 2 11" xfId="37192" xr:uid="{00000000-0005-0000-0000-000040910000}"/>
    <cellStyle name="Heading 2 2 11 2" xfId="37193" xr:uid="{00000000-0005-0000-0000-000041910000}"/>
    <cellStyle name="Heading 2 2 12" xfId="37194" xr:uid="{00000000-0005-0000-0000-000042910000}"/>
    <cellStyle name="Heading 2 2 12 2" xfId="37195" xr:uid="{00000000-0005-0000-0000-000043910000}"/>
    <cellStyle name="Heading 2 2 13" xfId="37196" xr:uid="{00000000-0005-0000-0000-000044910000}"/>
    <cellStyle name="Heading 2 2 13 2" xfId="37197" xr:uid="{00000000-0005-0000-0000-000045910000}"/>
    <cellStyle name="Heading 2 2 14" xfId="37198" xr:uid="{00000000-0005-0000-0000-000046910000}"/>
    <cellStyle name="Heading 2 2 14 2" xfId="37199" xr:uid="{00000000-0005-0000-0000-000047910000}"/>
    <cellStyle name="Heading 2 2 15" xfId="37200" xr:uid="{00000000-0005-0000-0000-000048910000}"/>
    <cellStyle name="Heading 2 2 15 2" xfId="37201" xr:uid="{00000000-0005-0000-0000-000049910000}"/>
    <cellStyle name="Heading 2 2 16" xfId="37202" xr:uid="{00000000-0005-0000-0000-00004A910000}"/>
    <cellStyle name="Heading 2 2 2" xfId="37203" xr:uid="{00000000-0005-0000-0000-00004B910000}"/>
    <cellStyle name="Heading 2 2 2 2" xfId="37204" xr:uid="{00000000-0005-0000-0000-00004C910000}"/>
    <cellStyle name="Heading 2 2 3" xfId="37205" xr:uid="{00000000-0005-0000-0000-00004D910000}"/>
    <cellStyle name="Heading 2 2 3 2" xfId="37206" xr:uid="{00000000-0005-0000-0000-00004E910000}"/>
    <cellStyle name="Heading 2 2 4" xfId="37207" xr:uid="{00000000-0005-0000-0000-00004F910000}"/>
    <cellStyle name="Heading 2 2 4 2" xfId="37208" xr:uid="{00000000-0005-0000-0000-000050910000}"/>
    <cellStyle name="Heading 2 2 5" xfId="37209" xr:uid="{00000000-0005-0000-0000-000051910000}"/>
    <cellStyle name="Heading 2 2 5 2" xfId="37210" xr:uid="{00000000-0005-0000-0000-000052910000}"/>
    <cellStyle name="Heading 2 2 6" xfId="37211" xr:uid="{00000000-0005-0000-0000-000053910000}"/>
    <cellStyle name="Heading 2 2 6 2" xfId="37212" xr:uid="{00000000-0005-0000-0000-000054910000}"/>
    <cellStyle name="Heading 2 2 7" xfId="37213" xr:uid="{00000000-0005-0000-0000-000055910000}"/>
    <cellStyle name="Heading 2 2 7 2" xfId="37214" xr:uid="{00000000-0005-0000-0000-000056910000}"/>
    <cellStyle name="Heading 2 2 8" xfId="37215" xr:uid="{00000000-0005-0000-0000-000057910000}"/>
    <cellStyle name="Heading 2 2 8 2" xfId="37216" xr:uid="{00000000-0005-0000-0000-000058910000}"/>
    <cellStyle name="Heading 2 2 9" xfId="37217" xr:uid="{00000000-0005-0000-0000-000059910000}"/>
    <cellStyle name="Heading 2 2 9 2" xfId="37218" xr:uid="{00000000-0005-0000-0000-00005A910000}"/>
    <cellStyle name="Heading 2 2_Labour" xfId="37219" xr:uid="{00000000-0005-0000-0000-00005B910000}"/>
    <cellStyle name="Heading 2 20" xfId="37220" xr:uid="{00000000-0005-0000-0000-00005C910000}"/>
    <cellStyle name="Heading 2 20 2" xfId="37221" xr:uid="{00000000-0005-0000-0000-00005D910000}"/>
    <cellStyle name="Heading 2 21" xfId="37222" xr:uid="{00000000-0005-0000-0000-00005E910000}"/>
    <cellStyle name="Heading 2 21 2" xfId="37223" xr:uid="{00000000-0005-0000-0000-00005F910000}"/>
    <cellStyle name="Heading 2 22" xfId="37224" xr:uid="{00000000-0005-0000-0000-000060910000}"/>
    <cellStyle name="Heading 2 22 2" xfId="37225" xr:uid="{00000000-0005-0000-0000-000061910000}"/>
    <cellStyle name="Heading 2 3" xfId="37226" xr:uid="{00000000-0005-0000-0000-000062910000}"/>
    <cellStyle name="Heading 2 3 2" xfId="37227" xr:uid="{00000000-0005-0000-0000-000063910000}"/>
    <cellStyle name="Heading 2 3 3" xfId="37228" xr:uid="{00000000-0005-0000-0000-000064910000}"/>
    <cellStyle name="Heading 2 4" xfId="37229" xr:uid="{00000000-0005-0000-0000-000065910000}"/>
    <cellStyle name="Heading 2 4 2" xfId="37230" xr:uid="{00000000-0005-0000-0000-000066910000}"/>
    <cellStyle name="Heading 2 4 3" xfId="37231" xr:uid="{00000000-0005-0000-0000-000067910000}"/>
    <cellStyle name="Heading 2 5" xfId="37232" xr:uid="{00000000-0005-0000-0000-000068910000}"/>
    <cellStyle name="Heading 2 5 2" xfId="37233" xr:uid="{00000000-0005-0000-0000-000069910000}"/>
    <cellStyle name="Heading 2 6" xfId="37234" xr:uid="{00000000-0005-0000-0000-00006A910000}"/>
    <cellStyle name="Heading 2 6 2" xfId="37235" xr:uid="{00000000-0005-0000-0000-00006B910000}"/>
    <cellStyle name="Heading 2 7" xfId="37236" xr:uid="{00000000-0005-0000-0000-00006C910000}"/>
    <cellStyle name="Heading 2 7 2" xfId="37237" xr:uid="{00000000-0005-0000-0000-00006D910000}"/>
    <cellStyle name="Heading 2 8" xfId="37238" xr:uid="{00000000-0005-0000-0000-00006E910000}"/>
    <cellStyle name="Heading 2 8 2" xfId="37239" xr:uid="{00000000-0005-0000-0000-00006F910000}"/>
    <cellStyle name="Heading 2 9" xfId="37240" xr:uid="{00000000-0005-0000-0000-000070910000}"/>
    <cellStyle name="Heading 2 9 2" xfId="37241" xr:uid="{00000000-0005-0000-0000-000071910000}"/>
    <cellStyle name="Heading 3 10" xfId="37242" xr:uid="{00000000-0005-0000-0000-000072910000}"/>
    <cellStyle name="Heading 3 10 10" xfId="37243" xr:uid="{00000000-0005-0000-0000-000073910000}"/>
    <cellStyle name="Heading 3 10 11" xfId="37244" xr:uid="{00000000-0005-0000-0000-000074910000}"/>
    <cellStyle name="Heading 3 10 12" xfId="37245" xr:uid="{00000000-0005-0000-0000-000075910000}"/>
    <cellStyle name="Heading 3 10 13" xfId="37246" xr:uid="{00000000-0005-0000-0000-000076910000}"/>
    <cellStyle name="Heading 3 10 14" xfId="37247" xr:uid="{00000000-0005-0000-0000-000077910000}"/>
    <cellStyle name="Heading 3 10 15" xfId="37248" xr:uid="{00000000-0005-0000-0000-000078910000}"/>
    <cellStyle name="Heading 3 10 16" xfId="37249" xr:uid="{00000000-0005-0000-0000-000079910000}"/>
    <cellStyle name="Heading 3 10 17" xfId="37250" xr:uid="{00000000-0005-0000-0000-00007A910000}"/>
    <cellStyle name="Heading 3 10 18" xfId="37251" xr:uid="{00000000-0005-0000-0000-00007B910000}"/>
    <cellStyle name="Heading 3 10 2" xfId="37252" xr:uid="{00000000-0005-0000-0000-00007C910000}"/>
    <cellStyle name="Heading 3 10 3" xfId="37253" xr:uid="{00000000-0005-0000-0000-00007D910000}"/>
    <cellStyle name="Heading 3 10 4" xfId="37254" xr:uid="{00000000-0005-0000-0000-00007E910000}"/>
    <cellStyle name="Heading 3 10 5" xfId="37255" xr:uid="{00000000-0005-0000-0000-00007F910000}"/>
    <cellStyle name="Heading 3 10 6" xfId="37256" xr:uid="{00000000-0005-0000-0000-000080910000}"/>
    <cellStyle name="Heading 3 10 7" xfId="37257" xr:uid="{00000000-0005-0000-0000-000081910000}"/>
    <cellStyle name="Heading 3 10 8" xfId="37258" xr:uid="{00000000-0005-0000-0000-000082910000}"/>
    <cellStyle name="Heading 3 10 9" xfId="37259" xr:uid="{00000000-0005-0000-0000-000083910000}"/>
    <cellStyle name="Heading 3 11" xfId="37260" xr:uid="{00000000-0005-0000-0000-000084910000}"/>
    <cellStyle name="Heading 3 11 10" xfId="37261" xr:uid="{00000000-0005-0000-0000-000085910000}"/>
    <cellStyle name="Heading 3 11 11" xfId="37262" xr:uid="{00000000-0005-0000-0000-000086910000}"/>
    <cellStyle name="Heading 3 11 12" xfId="37263" xr:uid="{00000000-0005-0000-0000-000087910000}"/>
    <cellStyle name="Heading 3 11 13" xfId="37264" xr:uid="{00000000-0005-0000-0000-000088910000}"/>
    <cellStyle name="Heading 3 11 14" xfId="37265" xr:uid="{00000000-0005-0000-0000-000089910000}"/>
    <cellStyle name="Heading 3 11 15" xfId="37266" xr:uid="{00000000-0005-0000-0000-00008A910000}"/>
    <cellStyle name="Heading 3 11 16" xfId="37267" xr:uid="{00000000-0005-0000-0000-00008B910000}"/>
    <cellStyle name="Heading 3 11 17" xfId="37268" xr:uid="{00000000-0005-0000-0000-00008C910000}"/>
    <cellStyle name="Heading 3 11 18" xfId="37269" xr:uid="{00000000-0005-0000-0000-00008D910000}"/>
    <cellStyle name="Heading 3 11 2" xfId="37270" xr:uid="{00000000-0005-0000-0000-00008E910000}"/>
    <cellStyle name="Heading 3 11 3" xfId="37271" xr:uid="{00000000-0005-0000-0000-00008F910000}"/>
    <cellStyle name="Heading 3 11 4" xfId="37272" xr:uid="{00000000-0005-0000-0000-000090910000}"/>
    <cellStyle name="Heading 3 11 5" xfId="37273" xr:uid="{00000000-0005-0000-0000-000091910000}"/>
    <cellStyle name="Heading 3 11 6" xfId="37274" xr:uid="{00000000-0005-0000-0000-000092910000}"/>
    <cellStyle name="Heading 3 11 7" xfId="37275" xr:uid="{00000000-0005-0000-0000-000093910000}"/>
    <cellStyle name="Heading 3 11 8" xfId="37276" xr:uid="{00000000-0005-0000-0000-000094910000}"/>
    <cellStyle name="Heading 3 11 9" xfId="37277" xr:uid="{00000000-0005-0000-0000-000095910000}"/>
    <cellStyle name="Heading 3 12" xfId="37278" xr:uid="{00000000-0005-0000-0000-000096910000}"/>
    <cellStyle name="Heading 3 12 10" xfId="37279" xr:uid="{00000000-0005-0000-0000-000097910000}"/>
    <cellStyle name="Heading 3 12 11" xfId="37280" xr:uid="{00000000-0005-0000-0000-000098910000}"/>
    <cellStyle name="Heading 3 12 12" xfId="37281" xr:uid="{00000000-0005-0000-0000-000099910000}"/>
    <cellStyle name="Heading 3 12 13" xfId="37282" xr:uid="{00000000-0005-0000-0000-00009A910000}"/>
    <cellStyle name="Heading 3 12 14" xfId="37283" xr:uid="{00000000-0005-0000-0000-00009B910000}"/>
    <cellStyle name="Heading 3 12 15" xfId="37284" xr:uid="{00000000-0005-0000-0000-00009C910000}"/>
    <cellStyle name="Heading 3 12 16" xfId="37285" xr:uid="{00000000-0005-0000-0000-00009D910000}"/>
    <cellStyle name="Heading 3 12 17" xfId="37286" xr:uid="{00000000-0005-0000-0000-00009E910000}"/>
    <cellStyle name="Heading 3 12 18" xfId="37287" xr:uid="{00000000-0005-0000-0000-00009F910000}"/>
    <cellStyle name="Heading 3 12 2" xfId="37288" xr:uid="{00000000-0005-0000-0000-0000A0910000}"/>
    <cellStyle name="Heading 3 12 3" xfId="37289" xr:uid="{00000000-0005-0000-0000-0000A1910000}"/>
    <cellStyle name="Heading 3 12 4" xfId="37290" xr:uid="{00000000-0005-0000-0000-0000A2910000}"/>
    <cellStyle name="Heading 3 12 5" xfId="37291" xr:uid="{00000000-0005-0000-0000-0000A3910000}"/>
    <cellStyle name="Heading 3 12 6" xfId="37292" xr:uid="{00000000-0005-0000-0000-0000A4910000}"/>
    <cellStyle name="Heading 3 12 7" xfId="37293" xr:uid="{00000000-0005-0000-0000-0000A5910000}"/>
    <cellStyle name="Heading 3 12 8" xfId="37294" xr:uid="{00000000-0005-0000-0000-0000A6910000}"/>
    <cellStyle name="Heading 3 12 9" xfId="37295" xr:uid="{00000000-0005-0000-0000-0000A7910000}"/>
    <cellStyle name="Heading 3 13" xfId="37296" xr:uid="{00000000-0005-0000-0000-0000A8910000}"/>
    <cellStyle name="Heading 3 13 10" xfId="37297" xr:uid="{00000000-0005-0000-0000-0000A9910000}"/>
    <cellStyle name="Heading 3 13 11" xfId="37298" xr:uid="{00000000-0005-0000-0000-0000AA910000}"/>
    <cellStyle name="Heading 3 13 12" xfId="37299" xr:uid="{00000000-0005-0000-0000-0000AB910000}"/>
    <cellStyle name="Heading 3 13 13" xfId="37300" xr:uid="{00000000-0005-0000-0000-0000AC910000}"/>
    <cellStyle name="Heading 3 13 14" xfId="37301" xr:uid="{00000000-0005-0000-0000-0000AD910000}"/>
    <cellStyle name="Heading 3 13 15" xfId="37302" xr:uid="{00000000-0005-0000-0000-0000AE910000}"/>
    <cellStyle name="Heading 3 13 16" xfId="37303" xr:uid="{00000000-0005-0000-0000-0000AF910000}"/>
    <cellStyle name="Heading 3 13 17" xfId="37304" xr:uid="{00000000-0005-0000-0000-0000B0910000}"/>
    <cellStyle name="Heading 3 13 18" xfId="37305" xr:uid="{00000000-0005-0000-0000-0000B1910000}"/>
    <cellStyle name="Heading 3 13 2" xfId="37306" xr:uid="{00000000-0005-0000-0000-0000B2910000}"/>
    <cellStyle name="Heading 3 13 3" xfId="37307" xr:uid="{00000000-0005-0000-0000-0000B3910000}"/>
    <cellStyle name="Heading 3 13 4" xfId="37308" xr:uid="{00000000-0005-0000-0000-0000B4910000}"/>
    <cellStyle name="Heading 3 13 5" xfId="37309" xr:uid="{00000000-0005-0000-0000-0000B5910000}"/>
    <cellStyle name="Heading 3 13 6" xfId="37310" xr:uid="{00000000-0005-0000-0000-0000B6910000}"/>
    <cellStyle name="Heading 3 13 7" xfId="37311" xr:uid="{00000000-0005-0000-0000-0000B7910000}"/>
    <cellStyle name="Heading 3 13 8" xfId="37312" xr:uid="{00000000-0005-0000-0000-0000B8910000}"/>
    <cellStyle name="Heading 3 13 9" xfId="37313" xr:uid="{00000000-0005-0000-0000-0000B9910000}"/>
    <cellStyle name="Heading 3 14" xfId="37314" xr:uid="{00000000-0005-0000-0000-0000BA910000}"/>
    <cellStyle name="Heading 3 14 10" xfId="37315" xr:uid="{00000000-0005-0000-0000-0000BB910000}"/>
    <cellStyle name="Heading 3 14 11" xfId="37316" xr:uid="{00000000-0005-0000-0000-0000BC910000}"/>
    <cellStyle name="Heading 3 14 12" xfId="37317" xr:uid="{00000000-0005-0000-0000-0000BD910000}"/>
    <cellStyle name="Heading 3 14 13" xfId="37318" xr:uid="{00000000-0005-0000-0000-0000BE910000}"/>
    <cellStyle name="Heading 3 14 14" xfId="37319" xr:uid="{00000000-0005-0000-0000-0000BF910000}"/>
    <cellStyle name="Heading 3 14 15" xfId="37320" xr:uid="{00000000-0005-0000-0000-0000C0910000}"/>
    <cellStyle name="Heading 3 14 16" xfId="37321" xr:uid="{00000000-0005-0000-0000-0000C1910000}"/>
    <cellStyle name="Heading 3 14 17" xfId="37322" xr:uid="{00000000-0005-0000-0000-0000C2910000}"/>
    <cellStyle name="Heading 3 14 18" xfId="37323" xr:uid="{00000000-0005-0000-0000-0000C3910000}"/>
    <cellStyle name="Heading 3 14 2" xfId="37324" xr:uid="{00000000-0005-0000-0000-0000C4910000}"/>
    <cellStyle name="Heading 3 14 3" xfId="37325" xr:uid="{00000000-0005-0000-0000-0000C5910000}"/>
    <cellStyle name="Heading 3 14 4" xfId="37326" xr:uid="{00000000-0005-0000-0000-0000C6910000}"/>
    <cellStyle name="Heading 3 14 5" xfId="37327" xr:uid="{00000000-0005-0000-0000-0000C7910000}"/>
    <cellStyle name="Heading 3 14 6" xfId="37328" xr:uid="{00000000-0005-0000-0000-0000C8910000}"/>
    <cellStyle name="Heading 3 14 7" xfId="37329" xr:uid="{00000000-0005-0000-0000-0000C9910000}"/>
    <cellStyle name="Heading 3 14 8" xfId="37330" xr:uid="{00000000-0005-0000-0000-0000CA910000}"/>
    <cellStyle name="Heading 3 14 9" xfId="37331" xr:uid="{00000000-0005-0000-0000-0000CB910000}"/>
    <cellStyle name="Heading 3 15" xfId="37332" xr:uid="{00000000-0005-0000-0000-0000CC910000}"/>
    <cellStyle name="Heading 3 15 10" xfId="37333" xr:uid="{00000000-0005-0000-0000-0000CD910000}"/>
    <cellStyle name="Heading 3 15 11" xfId="37334" xr:uid="{00000000-0005-0000-0000-0000CE910000}"/>
    <cellStyle name="Heading 3 15 12" xfId="37335" xr:uid="{00000000-0005-0000-0000-0000CF910000}"/>
    <cellStyle name="Heading 3 15 13" xfId="37336" xr:uid="{00000000-0005-0000-0000-0000D0910000}"/>
    <cellStyle name="Heading 3 15 14" xfId="37337" xr:uid="{00000000-0005-0000-0000-0000D1910000}"/>
    <cellStyle name="Heading 3 15 15" xfId="37338" xr:uid="{00000000-0005-0000-0000-0000D2910000}"/>
    <cellStyle name="Heading 3 15 16" xfId="37339" xr:uid="{00000000-0005-0000-0000-0000D3910000}"/>
    <cellStyle name="Heading 3 15 17" xfId="37340" xr:uid="{00000000-0005-0000-0000-0000D4910000}"/>
    <cellStyle name="Heading 3 15 18" xfId="37341" xr:uid="{00000000-0005-0000-0000-0000D5910000}"/>
    <cellStyle name="Heading 3 15 2" xfId="37342" xr:uid="{00000000-0005-0000-0000-0000D6910000}"/>
    <cellStyle name="Heading 3 15 3" xfId="37343" xr:uid="{00000000-0005-0000-0000-0000D7910000}"/>
    <cellStyle name="Heading 3 15 4" xfId="37344" xr:uid="{00000000-0005-0000-0000-0000D8910000}"/>
    <cellStyle name="Heading 3 15 5" xfId="37345" xr:uid="{00000000-0005-0000-0000-0000D9910000}"/>
    <cellStyle name="Heading 3 15 6" xfId="37346" xr:uid="{00000000-0005-0000-0000-0000DA910000}"/>
    <cellStyle name="Heading 3 15 7" xfId="37347" xr:uid="{00000000-0005-0000-0000-0000DB910000}"/>
    <cellStyle name="Heading 3 15 8" xfId="37348" xr:uid="{00000000-0005-0000-0000-0000DC910000}"/>
    <cellStyle name="Heading 3 15 9" xfId="37349" xr:uid="{00000000-0005-0000-0000-0000DD910000}"/>
    <cellStyle name="Heading 3 16" xfId="37350" xr:uid="{00000000-0005-0000-0000-0000DE910000}"/>
    <cellStyle name="Heading 3 16 10" xfId="37351" xr:uid="{00000000-0005-0000-0000-0000DF910000}"/>
    <cellStyle name="Heading 3 16 11" xfId="37352" xr:uid="{00000000-0005-0000-0000-0000E0910000}"/>
    <cellStyle name="Heading 3 16 12" xfId="37353" xr:uid="{00000000-0005-0000-0000-0000E1910000}"/>
    <cellStyle name="Heading 3 16 13" xfId="37354" xr:uid="{00000000-0005-0000-0000-0000E2910000}"/>
    <cellStyle name="Heading 3 16 14" xfId="37355" xr:uid="{00000000-0005-0000-0000-0000E3910000}"/>
    <cellStyle name="Heading 3 16 15" xfId="37356" xr:uid="{00000000-0005-0000-0000-0000E4910000}"/>
    <cellStyle name="Heading 3 16 16" xfId="37357" xr:uid="{00000000-0005-0000-0000-0000E5910000}"/>
    <cellStyle name="Heading 3 16 17" xfId="37358" xr:uid="{00000000-0005-0000-0000-0000E6910000}"/>
    <cellStyle name="Heading 3 16 18" xfId="37359" xr:uid="{00000000-0005-0000-0000-0000E7910000}"/>
    <cellStyle name="Heading 3 16 2" xfId="37360" xr:uid="{00000000-0005-0000-0000-0000E8910000}"/>
    <cellStyle name="Heading 3 16 3" xfId="37361" xr:uid="{00000000-0005-0000-0000-0000E9910000}"/>
    <cellStyle name="Heading 3 16 4" xfId="37362" xr:uid="{00000000-0005-0000-0000-0000EA910000}"/>
    <cellStyle name="Heading 3 16 5" xfId="37363" xr:uid="{00000000-0005-0000-0000-0000EB910000}"/>
    <cellStyle name="Heading 3 16 6" xfId="37364" xr:uid="{00000000-0005-0000-0000-0000EC910000}"/>
    <cellStyle name="Heading 3 16 7" xfId="37365" xr:uid="{00000000-0005-0000-0000-0000ED910000}"/>
    <cellStyle name="Heading 3 16 8" xfId="37366" xr:uid="{00000000-0005-0000-0000-0000EE910000}"/>
    <cellStyle name="Heading 3 16 9" xfId="37367" xr:uid="{00000000-0005-0000-0000-0000EF910000}"/>
    <cellStyle name="Heading 3 17" xfId="37368" xr:uid="{00000000-0005-0000-0000-0000F0910000}"/>
    <cellStyle name="Heading 3 17 10" xfId="37369" xr:uid="{00000000-0005-0000-0000-0000F1910000}"/>
    <cellStyle name="Heading 3 17 11" xfId="37370" xr:uid="{00000000-0005-0000-0000-0000F2910000}"/>
    <cellStyle name="Heading 3 17 12" xfId="37371" xr:uid="{00000000-0005-0000-0000-0000F3910000}"/>
    <cellStyle name="Heading 3 17 13" xfId="37372" xr:uid="{00000000-0005-0000-0000-0000F4910000}"/>
    <cellStyle name="Heading 3 17 14" xfId="37373" xr:uid="{00000000-0005-0000-0000-0000F5910000}"/>
    <cellStyle name="Heading 3 17 15" xfId="37374" xr:uid="{00000000-0005-0000-0000-0000F6910000}"/>
    <cellStyle name="Heading 3 17 16" xfId="37375" xr:uid="{00000000-0005-0000-0000-0000F7910000}"/>
    <cellStyle name="Heading 3 17 17" xfId="37376" xr:uid="{00000000-0005-0000-0000-0000F8910000}"/>
    <cellStyle name="Heading 3 17 18" xfId="37377" xr:uid="{00000000-0005-0000-0000-0000F9910000}"/>
    <cellStyle name="Heading 3 17 2" xfId="37378" xr:uid="{00000000-0005-0000-0000-0000FA910000}"/>
    <cellStyle name="Heading 3 17 3" xfId="37379" xr:uid="{00000000-0005-0000-0000-0000FB910000}"/>
    <cellStyle name="Heading 3 17 4" xfId="37380" xr:uid="{00000000-0005-0000-0000-0000FC910000}"/>
    <cellStyle name="Heading 3 17 5" xfId="37381" xr:uid="{00000000-0005-0000-0000-0000FD910000}"/>
    <cellStyle name="Heading 3 17 6" xfId="37382" xr:uid="{00000000-0005-0000-0000-0000FE910000}"/>
    <cellStyle name="Heading 3 17 7" xfId="37383" xr:uid="{00000000-0005-0000-0000-0000FF910000}"/>
    <cellStyle name="Heading 3 17 8" xfId="37384" xr:uid="{00000000-0005-0000-0000-000000920000}"/>
    <cellStyle name="Heading 3 17 9" xfId="37385" xr:uid="{00000000-0005-0000-0000-000001920000}"/>
    <cellStyle name="Heading 3 18" xfId="37386" xr:uid="{00000000-0005-0000-0000-000002920000}"/>
    <cellStyle name="Heading 3 18 10" xfId="37387" xr:uid="{00000000-0005-0000-0000-000003920000}"/>
    <cellStyle name="Heading 3 18 11" xfId="37388" xr:uid="{00000000-0005-0000-0000-000004920000}"/>
    <cellStyle name="Heading 3 18 12" xfId="37389" xr:uid="{00000000-0005-0000-0000-000005920000}"/>
    <cellStyle name="Heading 3 18 13" xfId="37390" xr:uid="{00000000-0005-0000-0000-000006920000}"/>
    <cellStyle name="Heading 3 18 14" xfId="37391" xr:uid="{00000000-0005-0000-0000-000007920000}"/>
    <cellStyle name="Heading 3 18 15" xfId="37392" xr:uid="{00000000-0005-0000-0000-000008920000}"/>
    <cellStyle name="Heading 3 18 16" xfId="37393" xr:uid="{00000000-0005-0000-0000-000009920000}"/>
    <cellStyle name="Heading 3 18 17" xfId="37394" xr:uid="{00000000-0005-0000-0000-00000A920000}"/>
    <cellStyle name="Heading 3 18 18" xfId="37395" xr:uid="{00000000-0005-0000-0000-00000B920000}"/>
    <cellStyle name="Heading 3 18 2" xfId="37396" xr:uid="{00000000-0005-0000-0000-00000C920000}"/>
    <cellStyle name="Heading 3 18 3" xfId="37397" xr:uid="{00000000-0005-0000-0000-00000D920000}"/>
    <cellStyle name="Heading 3 18 4" xfId="37398" xr:uid="{00000000-0005-0000-0000-00000E920000}"/>
    <cellStyle name="Heading 3 18 5" xfId="37399" xr:uid="{00000000-0005-0000-0000-00000F920000}"/>
    <cellStyle name="Heading 3 18 6" xfId="37400" xr:uid="{00000000-0005-0000-0000-000010920000}"/>
    <cellStyle name="Heading 3 18 7" xfId="37401" xr:uid="{00000000-0005-0000-0000-000011920000}"/>
    <cellStyle name="Heading 3 18 8" xfId="37402" xr:uid="{00000000-0005-0000-0000-000012920000}"/>
    <cellStyle name="Heading 3 18 9" xfId="37403" xr:uid="{00000000-0005-0000-0000-000013920000}"/>
    <cellStyle name="Heading 3 19" xfId="37404" xr:uid="{00000000-0005-0000-0000-000014920000}"/>
    <cellStyle name="Heading 3 19 10" xfId="37405" xr:uid="{00000000-0005-0000-0000-000015920000}"/>
    <cellStyle name="Heading 3 19 11" xfId="37406" xr:uid="{00000000-0005-0000-0000-000016920000}"/>
    <cellStyle name="Heading 3 19 12" xfId="37407" xr:uid="{00000000-0005-0000-0000-000017920000}"/>
    <cellStyle name="Heading 3 19 13" xfId="37408" xr:uid="{00000000-0005-0000-0000-000018920000}"/>
    <cellStyle name="Heading 3 19 14" xfId="37409" xr:uid="{00000000-0005-0000-0000-000019920000}"/>
    <cellStyle name="Heading 3 19 15" xfId="37410" xr:uid="{00000000-0005-0000-0000-00001A920000}"/>
    <cellStyle name="Heading 3 19 16" xfId="37411" xr:uid="{00000000-0005-0000-0000-00001B920000}"/>
    <cellStyle name="Heading 3 19 17" xfId="37412" xr:uid="{00000000-0005-0000-0000-00001C920000}"/>
    <cellStyle name="Heading 3 19 18" xfId="37413" xr:uid="{00000000-0005-0000-0000-00001D920000}"/>
    <cellStyle name="Heading 3 19 2" xfId="37414" xr:uid="{00000000-0005-0000-0000-00001E920000}"/>
    <cellStyle name="Heading 3 19 3" xfId="37415" xr:uid="{00000000-0005-0000-0000-00001F920000}"/>
    <cellStyle name="Heading 3 19 4" xfId="37416" xr:uid="{00000000-0005-0000-0000-000020920000}"/>
    <cellStyle name="Heading 3 19 5" xfId="37417" xr:uid="{00000000-0005-0000-0000-000021920000}"/>
    <cellStyle name="Heading 3 19 6" xfId="37418" xr:uid="{00000000-0005-0000-0000-000022920000}"/>
    <cellStyle name="Heading 3 19 7" xfId="37419" xr:uid="{00000000-0005-0000-0000-000023920000}"/>
    <cellStyle name="Heading 3 19 8" xfId="37420" xr:uid="{00000000-0005-0000-0000-000024920000}"/>
    <cellStyle name="Heading 3 19 9" xfId="37421" xr:uid="{00000000-0005-0000-0000-000025920000}"/>
    <cellStyle name="Heading 3 2" xfId="37422" xr:uid="{00000000-0005-0000-0000-000026920000}"/>
    <cellStyle name="Heading 3 2 10" xfId="37423" xr:uid="{00000000-0005-0000-0000-000027920000}"/>
    <cellStyle name="Heading 3 2 10 10" xfId="37424" xr:uid="{00000000-0005-0000-0000-000028920000}"/>
    <cellStyle name="Heading 3 2 10 11" xfId="37425" xr:uid="{00000000-0005-0000-0000-000029920000}"/>
    <cellStyle name="Heading 3 2 10 12" xfId="37426" xr:uid="{00000000-0005-0000-0000-00002A920000}"/>
    <cellStyle name="Heading 3 2 10 13" xfId="37427" xr:uid="{00000000-0005-0000-0000-00002B920000}"/>
    <cellStyle name="Heading 3 2 10 14" xfId="37428" xr:uid="{00000000-0005-0000-0000-00002C920000}"/>
    <cellStyle name="Heading 3 2 10 15" xfId="37429" xr:uid="{00000000-0005-0000-0000-00002D920000}"/>
    <cellStyle name="Heading 3 2 10 16" xfId="37430" xr:uid="{00000000-0005-0000-0000-00002E920000}"/>
    <cellStyle name="Heading 3 2 10 17" xfId="37431" xr:uid="{00000000-0005-0000-0000-00002F920000}"/>
    <cellStyle name="Heading 3 2 10 18" xfId="37432" xr:uid="{00000000-0005-0000-0000-000030920000}"/>
    <cellStyle name="Heading 3 2 10 2" xfId="37433" xr:uid="{00000000-0005-0000-0000-000031920000}"/>
    <cellStyle name="Heading 3 2 10 3" xfId="37434" xr:uid="{00000000-0005-0000-0000-000032920000}"/>
    <cellStyle name="Heading 3 2 10 4" xfId="37435" xr:uid="{00000000-0005-0000-0000-000033920000}"/>
    <cellStyle name="Heading 3 2 10 5" xfId="37436" xr:uid="{00000000-0005-0000-0000-000034920000}"/>
    <cellStyle name="Heading 3 2 10 6" xfId="37437" xr:uid="{00000000-0005-0000-0000-000035920000}"/>
    <cellStyle name="Heading 3 2 10 7" xfId="37438" xr:uid="{00000000-0005-0000-0000-000036920000}"/>
    <cellStyle name="Heading 3 2 10 8" xfId="37439" xr:uid="{00000000-0005-0000-0000-000037920000}"/>
    <cellStyle name="Heading 3 2 10 9" xfId="37440" xr:uid="{00000000-0005-0000-0000-000038920000}"/>
    <cellStyle name="Heading 3 2 11" xfId="37441" xr:uid="{00000000-0005-0000-0000-000039920000}"/>
    <cellStyle name="Heading 3 2 11 10" xfId="37442" xr:uid="{00000000-0005-0000-0000-00003A920000}"/>
    <cellStyle name="Heading 3 2 11 11" xfId="37443" xr:uid="{00000000-0005-0000-0000-00003B920000}"/>
    <cellStyle name="Heading 3 2 11 12" xfId="37444" xr:uid="{00000000-0005-0000-0000-00003C920000}"/>
    <cellStyle name="Heading 3 2 11 13" xfId="37445" xr:uid="{00000000-0005-0000-0000-00003D920000}"/>
    <cellStyle name="Heading 3 2 11 14" xfId="37446" xr:uid="{00000000-0005-0000-0000-00003E920000}"/>
    <cellStyle name="Heading 3 2 11 15" xfId="37447" xr:uid="{00000000-0005-0000-0000-00003F920000}"/>
    <cellStyle name="Heading 3 2 11 16" xfId="37448" xr:uid="{00000000-0005-0000-0000-000040920000}"/>
    <cellStyle name="Heading 3 2 11 17" xfId="37449" xr:uid="{00000000-0005-0000-0000-000041920000}"/>
    <cellStyle name="Heading 3 2 11 18" xfId="37450" xr:uid="{00000000-0005-0000-0000-000042920000}"/>
    <cellStyle name="Heading 3 2 11 2" xfId="37451" xr:uid="{00000000-0005-0000-0000-000043920000}"/>
    <cellStyle name="Heading 3 2 11 3" xfId="37452" xr:uid="{00000000-0005-0000-0000-000044920000}"/>
    <cellStyle name="Heading 3 2 11 4" xfId="37453" xr:uid="{00000000-0005-0000-0000-000045920000}"/>
    <cellStyle name="Heading 3 2 11 5" xfId="37454" xr:uid="{00000000-0005-0000-0000-000046920000}"/>
    <cellStyle name="Heading 3 2 11 6" xfId="37455" xr:uid="{00000000-0005-0000-0000-000047920000}"/>
    <cellStyle name="Heading 3 2 11 7" xfId="37456" xr:uid="{00000000-0005-0000-0000-000048920000}"/>
    <cellStyle name="Heading 3 2 11 8" xfId="37457" xr:uid="{00000000-0005-0000-0000-000049920000}"/>
    <cellStyle name="Heading 3 2 11 9" xfId="37458" xr:uid="{00000000-0005-0000-0000-00004A920000}"/>
    <cellStyle name="Heading 3 2 12" xfId="37459" xr:uid="{00000000-0005-0000-0000-00004B920000}"/>
    <cellStyle name="Heading 3 2 12 10" xfId="37460" xr:uid="{00000000-0005-0000-0000-00004C920000}"/>
    <cellStyle name="Heading 3 2 12 11" xfId="37461" xr:uid="{00000000-0005-0000-0000-00004D920000}"/>
    <cellStyle name="Heading 3 2 12 12" xfId="37462" xr:uid="{00000000-0005-0000-0000-00004E920000}"/>
    <cellStyle name="Heading 3 2 12 13" xfId="37463" xr:uid="{00000000-0005-0000-0000-00004F920000}"/>
    <cellStyle name="Heading 3 2 12 14" xfId="37464" xr:uid="{00000000-0005-0000-0000-000050920000}"/>
    <cellStyle name="Heading 3 2 12 15" xfId="37465" xr:uid="{00000000-0005-0000-0000-000051920000}"/>
    <cellStyle name="Heading 3 2 12 16" xfId="37466" xr:uid="{00000000-0005-0000-0000-000052920000}"/>
    <cellStyle name="Heading 3 2 12 17" xfId="37467" xr:uid="{00000000-0005-0000-0000-000053920000}"/>
    <cellStyle name="Heading 3 2 12 18" xfId="37468" xr:uid="{00000000-0005-0000-0000-000054920000}"/>
    <cellStyle name="Heading 3 2 12 2" xfId="37469" xr:uid="{00000000-0005-0000-0000-000055920000}"/>
    <cellStyle name="Heading 3 2 12 3" xfId="37470" xr:uid="{00000000-0005-0000-0000-000056920000}"/>
    <cellStyle name="Heading 3 2 12 4" xfId="37471" xr:uid="{00000000-0005-0000-0000-000057920000}"/>
    <cellStyle name="Heading 3 2 12 5" xfId="37472" xr:uid="{00000000-0005-0000-0000-000058920000}"/>
    <cellStyle name="Heading 3 2 12 6" xfId="37473" xr:uid="{00000000-0005-0000-0000-000059920000}"/>
    <cellStyle name="Heading 3 2 12 7" xfId="37474" xr:uid="{00000000-0005-0000-0000-00005A920000}"/>
    <cellStyle name="Heading 3 2 12 8" xfId="37475" xr:uid="{00000000-0005-0000-0000-00005B920000}"/>
    <cellStyle name="Heading 3 2 12 9" xfId="37476" xr:uid="{00000000-0005-0000-0000-00005C920000}"/>
    <cellStyle name="Heading 3 2 13" xfId="37477" xr:uid="{00000000-0005-0000-0000-00005D920000}"/>
    <cellStyle name="Heading 3 2 13 10" xfId="37478" xr:uid="{00000000-0005-0000-0000-00005E920000}"/>
    <cellStyle name="Heading 3 2 13 11" xfId="37479" xr:uid="{00000000-0005-0000-0000-00005F920000}"/>
    <cellStyle name="Heading 3 2 13 12" xfId="37480" xr:uid="{00000000-0005-0000-0000-000060920000}"/>
    <cellStyle name="Heading 3 2 13 13" xfId="37481" xr:uid="{00000000-0005-0000-0000-000061920000}"/>
    <cellStyle name="Heading 3 2 13 14" xfId="37482" xr:uid="{00000000-0005-0000-0000-000062920000}"/>
    <cellStyle name="Heading 3 2 13 15" xfId="37483" xr:uid="{00000000-0005-0000-0000-000063920000}"/>
    <cellStyle name="Heading 3 2 13 16" xfId="37484" xr:uid="{00000000-0005-0000-0000-000064920000}"/>
    <cellStyle name="Heading 3 2 13 17" xfId="37485" xr:uid="{00000000-0005-0000-0000-000065920000}"/>
    <cellStyle name="Heading 3 2 13 18" xfId="37486" xr:uid="{00000000-0005-0000-0000-000066920000}"/>
    <cellStyle name="Heading 3 2 13 2" xfId="37487" xr:uid="{00000000-0005-0000-0000-000067920000}"/>
    <cellStyle name="Heading 3 2 13 3" xfId="37488" xr:uid="{00000000-0005-0000-0000-000068920000}"/>
    <cellStyle name="Heading 3 2 13 4" xfId="37489" xr:uid="{00000000-0005-0000-0000-000069920000}"/>
    <cellStyle name="Heading 3 2 13 5" xfId="37490" xr:uid="{00000000-0005-0000-0000-00006A920000}"/>
    <cellStyle name="Heading 3 2 13 6" xfId="37491" xr:uid="{00000000-0005-0000-0000-00006B920000}"/>
    <cellStyle name="Heading 3 2 13 7" xfId="37492" xr:uid="{00000000-0005-0000-0000-00006C920000}"/>
    <cellStyle name="Heading 3 2 13 8" xfId="37493" xr:uid="{00000000-0005-0000-0000-00006D920000}"/>
    <cellStyle name="Heading 3 2 13 9" xfId="37494" xr:uid="{00000000-0005-0000-0000-00006E920000}"/>
    <cellStyle name="Heading 3 2 14" xfId="37495" xr:uid="{00000000-0005-0000-0000-00006F920000}"/>
    <cellStyle name="Heading 3 2 14 10" xfId="37496" xr:uid="{00000000-0005-0000-0000-000070920000}"/>
    <cellStyle name="Heading 3 2 14 11" xfId="37497" xr:uid="{00000000-0005-0000-0000-000071920000}"/>
    <cellStyle name="Heading 3 2 14 12" xfId="37498" xr:uid="{00000000-0005-0000-0000-000072920000}"/>
    <cellStyle name="Heading 3 2 14 13" xfId="37499" xr:uid="{00000000-0005-0000-0000-000073920000}"/>
    <cellStyle name="Heading 3 2 14 14" xfId="37500" xr:uid="{00000000-0005-0000-0000-000074920000}"/>
    <cellStyle name="Heading 3 2 14 15" xfId="37501" xr:uid="{00000000-0005-0000-0000-000075920000}"/>
    <cellStyle name="Heading 3 2 14 16" xfId="37502" xr:uid="{00000000-0005-0000-0000-000076920000}"/>
    <cellStyle name="Heading 3 2 14 17" xfId="37503" xr:uid="{00000000-0005-0000-0000-000077920000}"/>
    <cellStyle name="Heading 3 2 14 18" xfId="37504" xr:uid="{00000000-0005-0000-0000-000078920000}"/>
    <cellStyle name="Heading 3 2 14 2" xfId="37505" xr:uid="{00000000-0005-0000-0000-000079920000}"/>
    <cellStyle name="Heading 3 2 14 3" xfId="37506" xr:uid="{00000000-0005-0000-0000-00007A920000}"/>
    <cellStyle name="Heading 3 2 14 4" xfId="37507" xr:uid="{00000000-0005-0000-0000-00007B920000}"/>
    <cellStyle name="Heading 3 2 14 5" xfId="37508" xr:uid="{00000000-0005-0000-0000-00007C920000}"/>
    <cellStyle name="Heading 3 2 14 6" xfId="37509" xr:uid="{00000000-0005-0000-0000-00007D920000}"/>
    <cellStyle name="Heading 3 2 14 7" xfId="37510" xr:uid="{00000000-0005-0000-0000-00007E920000}"/>
    <cellStyle name="Heading 3 2 14 8" xfId="37511" xr:uid="{00000000-0005-0000-0000-00007F920000}"/>
    <cellStyle name="Heading 3 2 14 9" xfId="37512" xr:uid="{00000000-0005-0000-0000-000080920000}"/>
    <cellStyle name="Heading 3 2 15" xfId="37513" xr:uid="{00000000-0005-0000-0000-000081920000}"/>
    <cellStyle name="Heading 3 2 15 10" xfId="37514" xr:uid="{00000000-0005-0000-0000-000082920000}"/>
    <cellStyle name="Heading 3 2 15 11" xfId="37515" xr:uid="{00000000-0005-0000-0000-000083920000}"/>
    <cellStyle name="Heading 3 2 15 12" xfId="37516" xr:uid="{00000000-0005-0000-0000-000084920000}"/>
    <cellStyle name="Heading 3 2 15 13" xfId="37517" xr:uid="{00000000-0005-0000-0000-000085920000}"/>
    <cellStyle name="Heading 3 2 15 14" xfId="37518" xr:uid="{00000000-0005-0000-0000-000086920000}"/>
    <cellStyle name="Heading 3 2 15 15" xfId="37519" xr:uid="{00000000-0005-0000-0000-000087920000}"/>
    <cellStyle name="Heading 3 2 15 16" xfId="37520" xr:uid="{00000000-0005-0000-0000-000088920000}"/>
    <cellStyle name="Heading 3 2 15 17" xfId="37521" xr:uid="{00000000-0005-0000-0000-000089920000}"/>
    <cellStyle name="Heading 3 2 15 18" xfId="37522" xr:uid="{00000000-0005-0000-0000-00008A920000}"/>
    <cellStyle name="Heading 3 2 15 2" xfId="37523" xr:uid="{00000000-0005-0000-0000-00008B920000}"/>
    <cellStyle name="Heading 3 2 15 3" xfId="37524" xr:uid="{00000000-0005-0000-0000-00008C920000}"/>
    <cellStyle name="Heading 3 2 15 4" xfId="37525" xr:uid="{00000000-0005-0000-0000-00008D920000}"/>
    <cellStyle name="Heading 3 2 15 5" xfId="37526" xr:uid="{00000000-0005-0000-0000-00008E920000}"/>
    <cellStyle name="Heading 3 2 15 6" xfId="37527" xr:uid="{00000000-0005-0000-0000-00008F920000}"/>
    <cellStyle name="Heading 3 2 15 7" xfId="37528" xr:uid="{00000000-0005-0000-0000-000090920000}"/>
    <cellStyle name="Heading 3 2 15 8" xfId="37529" xr:uid="{00000000-0005-0000-0000-000091920000}"/>
    <cellStyle name="Heading 3 2 15 9" xfId="37530" xr:uid="{00000000-0005-0000-0000-000092920000}"/>
    <cellStyle name="Heading 3 2 16" xfId="37531" xr:uid="{00000000-0005-0000-0000-000093920000}"/>
    <cellStyle name="Heading 3 2 17" xfId="37532" xr:uid="{00000000-0005-0000-0000-000094920000}"/>
    <cellStyle name="Heading 3 2 18" xfId="37533" xr:uid="{00000000-0005-0000-0000-000095920000}"/>
    <cellStyle name="Heading 3 2 19" xfId="37534" xr:uid="{00000000-0005-0000-0000-000096920000}"/>
    <cellStyle name="Heading 3 2 2" xfId="37535" xr:uid="{00000000-0005-0000-0000-000097920000}"/>
    <cellStyle name="Heading 3 2 2 10" xfId="37536" xr:uid="{00000000-0005-0000-0000-000098920000}"/>
    <cellStyle name="Heading 3 2 2 11" xfId="37537" xr:uid="{00000000-0005-0000-0000-000099920000}"/>
    <cellStyle name="Heading 3 2 2 12" xfId="37538" xr:uid="{00000000-0005-0000-0000-00009A920000}"/>
    <cellStyle name="Heading 3 2 2 13" xfId="37539" xr:uid="{00000000-0005-0000-0000-00009B920000}"/>
    <cellStyle name="Heading 3 2 2 14" xfId="37540" xr:uid="{00000000-0005-0000-0000-00009C920000}"/>
    <cellStyle name="Heading 3 2 2 15" xfId="37541" xr:uid="{00000000-0005-0000-0000-00009D920000}"/>
    <cellStyle name="Heading 3 2 2 16" xfId="37542" xr:uid="{00000000-0005-0000-0000-00009E920000}"/>
    <cellStyle name="Heading 3 2 2 17" xfId="37543" xr:uid="{00000000-0005-0000-0000-00009F920000}"/>
    <cellStyle name="Heading 3 2 2 18" xfId="37544" xr:uid="{00000000-0005-0000-0000-0000A0920000}"/>
    <cellStyle name="Heading 3 2 2 2" xfId="37545" xr:uid="{00000000-0005-0000-0000-0000A1920000}"/>
    <cellStyle name="Heading 3 2 2 2 2" xfId="37546" xr:uid="{00000000-0005-0000-0000-0000A2920000}"/>
    <cellStyle name="Heading 3 2 2 3" xfId="37547" xr:uid="{00000000-0005-0000-0000-0000A3920000}"/>
    <cellStyle name="Heading 3 2 2 4" xfId="37548" xr:uid="{00000000-0005-0000-0000-0000A4920000}"/>
    <cellStyle name="Heading 3 2 2 5" xfId="37549" xr:uid="{00000000-0005-0000-0000-0000A5920000}"/>
    <cellStyle name="Heading 3 2 2 6" xfId="37550" xr:uid="{00000000-0005-0000-0000-0000A6920000}"/>
    <cellStyle name="Heading 3 2 2 7" xfId="37551" xr:uid="{00000000-0005-0000-0000-0000A7920000}"/>
    <cellStyle name="Heading 3 2 2 8" xfId="37552" xr:uid="{00000000-0005-0000-0000-0000A8920000}"/>
    <cellStyle name="Heading 3 2 2 9" xfId="37553" xr:uid="{00000000-0005-0000-0000-0000A9920000}"/>
    <cellStyle name="Heading 3 2 20" xfId="37554" xr:uid="{00000000-0005-0000-0000-0000AA920000}"/>
    <cellStyle name="Heading 3 2 21" xfId="37555" xr:uid="{00000000-0005-0000-0000-0000AB920000}"/>
    <cellStyle name="Heading 3 2 22" xfId="37556" xr:uid="{00000000-0005-0000-0000-0000AC920000}"/>
    <cellStyle name="Heading 3 2 23" xfId="37557" xr:uid="{00000000-0005-0000-0000-0000AD920000}"/>
    <cellStyle name="Heading 3 2 24" xfId="37558" xr:uid="{00000000-0005-0000-0000-0000AE920000}"/>
    <cellStyle name="Heading 3 2 25" xfId="37559" xr:uid="{00000000-0005-0000-0000-0000AF920000}"/>
    <cellStyle name="Heading 3 2 26" xfId="37560" xr:uid="{00000000-0005-0000-0000-0000B0920000}"/>
    <cellStyle name="Heading 3 2 27" xfId="37561" xr:uid="{00000000-0005-0000-0000-0000B1920000}"/>
    <cellStyle name="Heading 3 2 28" xfId="37562" xr:uid="{00000000-0005-0000-0000-0000B2920000}"/>
    <cellStyle name="Heading 3 2 29" xfId="37563" xr:uid="{00000000-0005-0000-0000-0000B3920000}"/>
    <cellStyle name="Heading 3 2 3" xfId="37564" xr:uid="{00000000-0005-0000-0000-0000B4920000}"/>
    <cellStyle name="Heading 3 2 3 10" xfId="37565" xr:uid="{00000000-0005-0000-0000-0000B5920000}"/>
    <cellStyle name="Heading 3 2 3 11" xfId="37566" xr:uid="{00000000-0005-0000-0000-0000B6920000}"/>
    <cellStyle name="Heading 3 2 3 12" xfId="37567" xr:uid="{00000000-0005-0000-0000-0000B7920000}"/>
    <cellStyle name="Heading 3 2 3 13" xfId="37568" xr:uid="{00000000-0005-0000-0000-0000B8920000}"/>
    <cellStyle name="Heading 3 2 3 14" xfId="37569" xr:uid="{00000000-0005-0000-0000-0000B9920000}"/>
    <cellStyle name="Heading 3 2 3 15" xfId="37570" xr:uid="{00000000-0005-0000-0000-0000BA920000}"/>
    <cellStyle name="Heading 3 2 3 16" xfId="37571" xr:uid="{00000000-0005-0000-0000-0000BB920000}"/>
    <cellStyle name="Heading 3 2 3 17" xfId="37572" xr:uid="{00000000-0005-0000-0000-0000BC920000}"/>
    <cellStyle name="Heading 3 2 3 18" xfId="37573" xr:uid="{00000000-0005-0000-0000-0000BD920000}"/>
    <cellStyle name="Heading 3 2 3 2" xfId="37574" xr:uid="{00000000-0005-0000-0000-0000BE920000}"/>
    <cellStyle name="Heading 3 2 3 2 2" xfId="37575" xr:uid="{00000000-0005-0000-0000-0000BF920000}"/>
    <cellStyle name="Heading 3 2 3 3" xfId="37576" xr:uid="{00000000-0005-0000-0000-0000C0920000}"/>
    <cellStyle name="Heading 3 2 3 4" xfId="37577" xr:uid="{00000000-0005-0000-0000-0000C1920000}"/>
    <cellStyle name="Heading 3 2 3 5" xfId="37578" xr:uid="{00000000-0005-0000-0000-0000C2920000}"/>
    <cellStyle name="Heading 3 2 3 6" xfId="37579" xr:uid="{00000000-0005-0000-0000-0000C3920000}"/>
    <cellStyle name="Heading 3 2 3 7" xfId="37580" xr:uid="{00000000-0005-0000-0000-0000C4920000}"/>
    <cellStyle name="Heading 3 2 3 8" xfId="37581" xr:uid="{00000000-0005-0000-0000-0000C5920000}"/>
    <cellStyle name="Heading 3 2 3 9" xfId="37582" xr:uid="{00000000-0005-0000-0000-0000C6920000}"/>
    <cellStyle name="Heading 3 2 30" xfId="37583" xr:uid="{00000000-0005-0000-0000-0000C7920000}"/>
    <cellStyle name="Heading 3 2 31" xfId="37584" xr:uid="{00000000-0005-0000-0000-0000C8920000}"/>
    <cellStyle name="Heading 3 2 32" xfId="37585" xr:uid="{00000000-0005-0000-0000-0000C9920000}"/>
    <cellStyle name="Heading 3 2 4" xfId="37586" xr:uid="{00000000-0005-0000-0000-0000CA920000}"/>
    <cellStyle name="Heading 3 2 4 10" xfId="37587" xr:uid="{00000000-0005-0000-0000-0000CB920000}"/>
    <cellStyle name="Heading 3 2 4 11" xfId="37588" xr:uid="{00000000-0005-0000-0000-0000CC920000}"/>
    <cellStyle name="Heading 3 2 4 12" xfId="37589" xr:uid="{00000000-0005-0000-0000-0000CD920000}"/>
    <cellStyle name="Heading 3 2 4 13" xfId="37590" xr:uid="{00000000-0005-0000-0000-0000CE920000}"/>
    <cellStyle name="Heading 3 2 4 14" xfId="37591" xr:uid="{00000000-0005-0000-0000-0000CF920000}"/>
    <cellStyle name="Heading 3 2 4 15" xfId="37592" xr:uid="{00000000-0005-0000-0000-0000D0920000}"/>
    <cellStyle name="Heading 3 2 4 16" xfId="37593" xr:uid="{00000000-0005-0000-0000-0000D1920000}"/>
    <cellStyle name="Heading 3 2 4 17" xfId="37594" xr:uid="{00000000-0005-0000-0000-0000D2920000}"/>
    <cellStyle name="Heading 3 2 4 18" xfId="37595" xr:uid="{00000000-0005-0000-0000-0000D3920000}"/>
    <cellStyle name="Heading 3 2 4 2" xfId="37596" xr:uid="{00000000-0005-0000-0000-0000D4920000}"/>
    <cellStyle name="Heading 3 2 4 2 2" xfId="37597" xr:uid="{00000000-0005-0000-0000-0000D5920000}"/>
    <cellStyle name="Heading 3 2 4 3" xfId="37598" xr:uid="{00000000-0005-0000-0000-0000D6920000}"/>
    <cellStyle name="Heading 3 2 4 4" xfId="37599" xr:uid="{00000000-0005-0000-0000-0000D7920000}"/>
    <cellStyle name="Heading 3 2 4 5" xfId="37600" xr:uid="{00000000-0005-0000-0000-0000D8920000}"/>
    <cellStyle name="Heading 3 2 4 6" xfId="37601" xr:uid="{00000000-0005-0000-0000-0000D9920000}"/>
    <cellStyle name="Heading 3 2 4 7" xfId="37602" xr:uid="{00000000-0005-0000-0000-0000DA920000}"/>
    <cellStyle name="Heading 3 2 4 8" xfId="37603" xr:uid="{00000000-0005-0000-0000-0000DB920000}"/>
    <cellStyle name="Heading 3 2 4 9" xfId="37604" xr:uid="{00000000-0005-0000-0000-0000DC920000}"/>
    <cellStyle name="Heading 3 2 5" xfId="37605" xr:uid="{00000000-0005-0000-0000-0000DD920000}"/>
    <cellStyle name="Heading 3 2 5 10" xfId="37606" xr:uid="{00000000-0005-0000-0000-0000DE920000}"/>
    <cellStyle name="Heading 3 2 5 11" xfId="37607" xr:uid="{00000000-0005-0000-0000-0000DF920000}"/>
    <cellStyle name="Heading 3 2 5 12" xfId="37608" xr:uid="{00000000-0005-0000-0000-0000E0920000}"/>
    <cellStyle name="Heading 3 2 5 13" xfId="37609" xr:uid="{00000000-0005-0000-0000-0000E1920000}"/>
    <cellStyle name="Heading 3 2 5 14" xfId="37610" xr:uid="{00000000-0005-0000-0000-0000E2920000}"/>
    <cellStyle name="Heading 3 2 5 15" xfId="37611" xr:uid="{00000000-0005-0000-0000-0000E3920000}"/>
    <cellStyle name="Heading 3 2 5 16" xfId="37612" xr:uid="{00000000-0005-0000-0000-0000E4920000}"/>
    <cellStyle name="Heading 3 2 5 17" xfId="37613" xr:uid="{00000000-0005-0000-0000-0000E5920000}"/>
    <cellStyle name="Heading 3 2 5 18" xfId="37614" xr:uid="{00000000-0005-0000-0000-0000E6920000}"/>
    <cellStyle name="Heading 3 2 5 2" xfId="37615" xr:uid="{00000000-0005-0000-0000-0000E7920000}"/>
    <cellStyle name="Heading 3 2 5 3" xfId="37616" xr:uid="{00000000-0005-0000-0000-0000E8920000}"/>
    <cellStyle name="Heading 3 2 5 4" xfId="37617" xr:uid="{00000000-0005-0000-0000-0000E9920000}"/>
    <cellStyle name="Heading 3 2 5 5" xfId="37618" xr:uid="{00000000-0005-0000-0000-0000EA920000}"/>
    <cellStyle name="Heading 3 2 5 6" xfId="37619" xr:uid="{00000000-0005-0000-0000-0000EB920000}"/>
    <cellStyle name="Heading 3 2 5 7" xfId="37620" xr:uid="{00000000-0005-0000-0000-0000EC920000}"/>
    <cellStyle name="Heading 3 2 5 8" xfId="37621" xr:uid="{00000000-0005-0000-0000-0000ED920000}"/>
    <cellStyle name="Heading 3 2 5 9" xfId="37622" xr:uid="{00000000-0005-0000-0000-0000EE920000}"/>
    <cellStyle name="Heading 3 2 6" xfId="37623" xr:uid="{00000000-0005-0000-0000-0000EF920000}"/>
    <cellStyle name="Heading 3 2 6 10" xfId="37624" xr:uid="{00000000-0005-0000-0000-0000F0920000}"/>
    <cellStyle name="Heading 3 2 6 11" xfId="37625" xr:uid="{00000000-0005-0000-0000-0000F1920000}"/>
    <cellStyle name="Heading 3 2 6 12" xfId="37626" xr:uid="{00000000-0005-0000-0000-0000F2920000}"/>
    <cellStyle name="Heading 3 2 6 13" xfId="37627" xr:uid="{00000000-0005-0000-0000-0000F3920000}"/>
    <cellStyle name="Heading 3 2 6 14" xfId="37628" xr:uid="{00000000-0005-0000-0000-0000F4920000}"/>
    <cellStyle name="Heading 3 2 6 15" xfId="37629" xr:uid="{00000000-0005-0000-0000-0000F5920000}"/>
    <cellStyle name="Heading 3 2 6 16" xfId="37630" xr:uid="{00000000-0005-0000-0000-0000F6920000}"/>
    <cellStyle name="Heading 3 2 6 17" xfId="37631" xr:uid="{00000000-0005-0000-0000-0000F7920000}"/>
    <cellStyle name="Heading 3 2 6 18" xfId="37632" xr:uid="{00000000-0005-0000-0000-0000F8920000}"/>
    <cellStyle name="Heading 3 2 6 2" xfId="37633" xr:uid="{00000000-0005-0000-0000-0000F9920000}"/>
    <cellStyle name="Heading 3 2 6 3" xfId="37634" xr:uid="{00000000-0005-0000-0000-0000FA920000}"/>
    <cellStyle name="Heading 3 2 6 4" xfId="37635" xr:uid="{00000000-0005-0000-0000-0000FB920000}"/>
    <cellStyle name="Heading 3 2 6 5" xfId="37636" xr:uid="{00000000-0005-0000-0000-0000FC920000}"/>
    <cellStyle name="Heading 3 2 6 6" xfId="37637" xr:uid="{00000000-0005-0000-0000-0000FD920000}"/>
    <cellStyle name="Heading 3 2 6 7" xfId="37638" xr:uid="{00000000-0005-0000-0000-0000FE920000}"/>
    <cellStyle name="Heading 3 2 6 8" xfId="37639" xr:uid="{00000000-0005-0000-0000-0000FF920000}"/>
    <cellStyle name="Heading 3 2 6 9" xfId="37640" xr:uid="{00000000-0005-0000-0000-000000930000}"/>
    <cellStyle name="Heading 3 2 7" xfId="37641" xr:uid="{00000000-0005-0000-0000-000001930000}"/>
    <cellStyle name="Heading 3 2 7 10" xfId="37642" xr:uid="{00000000-0005-0000-0000-000002930000}"/>
    <cellStyle name="Heading 3 2 7 11" xfId="37643" xr:uid="{00000000-0005-0000-0000-000003930000}"/>
    <cellStyle name="Heading 3 2 7 12" xfId="37644" xr:uid="{00000000-0005-0000-0000-000004930000}"/>
    <cellStyle name="Heading 3 2 7 13" xfId="37645" xr:uid="{00000000-0005-0000-0000-000005930000}"/>
    <cellStyle name="Heading 3 2 7 14" xfId="37646" xr:uid="{00000000-0005-0000-0000-000006930000}"/>
    <cellStyle name="Heading 3 2 7 15" xfId="37647" xr:uid="{00000000-0005-0000-0000-000007930000}"/>
    <cellStyle name="Heading 3 2 7 16" xfId="37648" xr:uid="{00000000-0005-0000-0000-000008930000}"/>
    <cellStyle name="Heading 3 2 7 17" xfId="37649" xr:uid="{00000000-0005-0000-0000-000009930000}"/>
    <cellStyle name="Heading 3 2 7 18" xfId="37650" xr:uid="{00000000-0005-0000-0000-00000A930000}"/>
    <cellStyle name="Heading 3 2 7 2" xfId="37651" xr:uid="{00000000-0005-0000-0000-00000B930000}"/>
    <cellStyle name="Heading 3 2 7 3" xfId="37652" xr:uid="{00000000-0005-0000-0000-00000C930000}"/>
    <cellStyle name="Heading 3 2 7 4" xfId="37653" xr:uid="{00000000-0005-0000-0000-00000D930000}"/>
    <cellStyle name="Heading 3 2 7 5" xfId="37654" xr:uid="{00000000-0005-0000-0000-00000E930000}"/>
    <cellStyle name="Heading 3 2 7 6" xfId="37655" xr:uid="{00000000-0005-0000-0000-00000F930000}"/>
    <cellStyle name="Heading 3 2 7 7" xfId="37656" xr:uid="{00000000-0005-0000-0000-000010930000}"/>
    <cellStyle name="Heading 3 2 7 8" xfId="37657" xr:uid="{00000000-0005-0000-0000-000011930000}"/>
    <cellStyle name="Heading 3 2 7 9" xfId="37658" xr:uid="{00000000-0005-0000-0000-000012930000}"/>
    <cellStyle name="Heading 3 2 8" xfId="37659" xr:uid="{00000000-0005-0000-0000-000013930000}"/>
    <cellStyle name="Heading 3 2 8 10" xfId="37660" xr:uid="{00000000-0005-0000-0000-000014930000}"/>
    <cellStyle name="Heading 3 2 8 11" xfId="37661" xr:uid="{00000000-0005-0000-0000-000015930000}"/>
    <cellStyle name="Heading 3 2 8 12" xfId="37662" xr:uid="{00000000-0005-0000-0000-000016930000}"/>
    <cellStyle name="Heading 3 2 8 13" xfId="37663" xr:uid="{00000000-0005-0000-0000-000017930000}"/>
    <cellStyle name="Heading 3 2 8 14" xfId="37664" xr:uid="{00000000-0005-0000-0000-000018930000}"/>
    <cellStyle name="Heading 3 2 8 15" xfId="37665" xr:uid="{00000000-0005-0000-0000-000019930000}"/>
    <cellStyle name="Heading 3 2 8 16" xfId="37666" xr:uid="{00000000-0005-0000-0000-00001A930000}"/>
    <cellStyle name="Heading 3 2 8 17" xfId="37667" xr:uid="{00000000-0005-0000-0000-00001B930000}"/>
    <cellStyle name="Heading 3 2 8 18" xfId="37668" xr:uid="{00000000-0005-0000-0000-00001C930000}"/>
    <cellStyle name="Heading 3 2 8 2" xfId="37669" xr:uid="{00000000-0005-0000-0000-00001D930000}"/>
    <cellStyle name="Heading 3 2 8 3" xfId="37670" xr:uid="{00000000-0005-0000-0000-00001E930000}"/>
    <cellStyle name="Heading 3 2 8 4" xfId="37671" xr:uid="{00000000-0005-0000-0000-00001F930000}"/>
    <cellStyle name="Heading 3 2 8 5" xfId="37672" xr:uid="{00000000-0005-0000-0000-000020930000}"/>
    <cellStyle name="Heading 3 2 8 6" xfId="37673" xr:uid="{00000000-0005-0000-0000-000021930000}"/>
    <cellStyle name="Heading 3 2 8 7" xfId="37674" xr:uid="{00000000-0005-0000-0000-000022930000}"/>
    <cellStyle name="Heading 3 2 8 8" xfId="37675" xr:uid="{00000000-0005-0000-0000-000023930000}"/>
    <cellStyle name="Heading 3 2 8 9" xfId="37676" xr:uid="{00000000-0005-0000-0000-000024930000}"/>
    <cellStyle name="Heading 3 2 9" xfId="37677" xr:uid="{00000000-0005-0000-0000-000025930000}"/>
    <cellStyle name="Heading 3 2 9 10" xfId="37678" xr:uid="{00000000-0005-0000-0000-000026930000}"/>
    <cellStyle name="Heading 3 2 9 11" xfId="37679" xr:uid="{00000000-0005-0000-0000-000027930000}"/>
    <cellStyle name="Heading 3 2 9 12" xfId="37680" xr:uid="{00000000-0005-0000-0000-000028930000}"/>
    <cellStyle name="Heading 3 2 9 13" xfId="37681" xr:uid="{00000000-0005-0000-0000-000029930000}"/>
    <cellStyle name="Heading 3 2 9 14" xfId="37682" xr:uid="{00000000-0005-0000-0000-00002A930000}"/>
    <cellStyle name="Heading 3 2 9 15" xfId="37683" xr:uid="{00000000-0005-0000-0000-00002B930000}"/>
    <cellStyle name="Heading 3 2 9 16" xfId="37684" xr:uid="{00000000-0005-0000-0000-00002C930000}"/>
    <cellStyle name="Heading 3 2 9 17" xfId="37685" xr:uid="{00000000-0005-0000-0000-00002D930000}"/>
    <cellStyle name="Heading 3 2 9 18" xfId="37686" xr:uid="{00000000-0005-0000-0000-00002E930000}"/>
    <cellStyle name="Heading 3 2 9 2" xfId="37687" xr:uid="{00000000-0005-0000-0000-00002F930000}"/>
    <cellStyle name="Heading 3 2 9 3" xfId="37688" xr:uid="{00000000-0005-0000-0000-000030930000}"/>
    <cellStyle name="Heading 3 2 9 4" xfId="37689" xr:uid="{00000000-0005-0000-0000-000031930000}"/>
    <cellStyle name="Heading 3 2 9 5" xfId="37690" xr:uid="{00000000-0005-0000-0000-000032930000}"/>
    <cellStyle name="Heading 3 2 9 6" xfId="37691" xr:uid="{00000000-0005-0000-0000-000033930000}"/>
    <cellStyle name="Heading 3 2 9 7" xfId="37692" xr:uid="{00000000-0005-0000-0000-000034930000}"/>
    <cellStyle name="Heading 3 2 9 8" xfId="37693" xr:uid="{00000000-0005-0000-0000-000035930000}"/>
    <cellStyle name="Heading 3 2 9 9" xfId="37694" xr:uid="{00000000-0005-0000-0000-000036930000}"/>
    <cellStyle name="Heading 3 2_Labour" xfId="37695" xr:uid="{00000000-0005-0000-0000-000037930000}"/>
    <cellStyle name="Heading 3 20" xfId="37696" xr:uid="{00000000-0005-0000-0000-000038930000}"/>
    <cellStyle name="Heading 3 20 10" xfId="37697" xr:uid="{00000000-0005-0000-0000-000039930000}"/>
    <cellStyle name="Heading 3 20 11" xfId="37698" xr:uid="{00000000-0005-0000-0000-00003A930000}"/>
    <cellStyle name="Heading 3 20 12" xfId="37699" xr:uid="{00000000-0005-0000-0000-00003B930000}"/>
    <cellStyle name="Heading 3 20 13" xfId="37700" xr:uid="{00000000-0005-0000-0000-00003C930000}"/>
    <cellStyle name="Heading 3 20 14" xfId="37701" xr:uid="{00000000-0005-0000-0000-00003D930000}"/>
    <cellStyle name="Heading 3 20 15" xfId="37702" xr:uid="{00000000-0005-0000-0000-00003E930000}"/>
    <cellStyle name="Heading 3 20 16" xfId="37703" xr:uid="{00000000-0005-0000-0000-00003F930000}"/>
    <cellStyle name="Heading 3 20 17" xfId="37704" xr:uid="{00000000-0005-0000-0000-000040930000}"/>
    <cellStyle name="Heading 3 20 18" xfId="37705" xr:uid="{00000000-0005-0000-0000-000041930000}"/>
    <cellStyle name="Heading 3 20 2" xfId="37706" xr:uid="{00000000-0005-0000-0000-000042930000}"/>
    <cellStyle name="Heading 3 20 3" xfId="37707" xr:uid="{00000000-0005-0000-0000-000043930000}"/>
    <cellStyle name="Heading 3 20 4" xfId="37708" xr:uid="{00000000-0005-0000-0000-000044930000}"/>
    <cellStyle name="Heading 3 20 5" xfId="37709" xr:uid="{00000000-0005-0000-0000-000045930000}"/>
    <cellStyle name="Heading 3 20 6" xfId="37710" xr:uid="{00000000-0005-0000-0000-000046930000}"/>
    <cellStyle name="Heading 3 20 7" xfId="37711" xr:uid="{00000000-0005-0000-0000-000047930000}"/>
    <cellStyle name="Heading 3 20 8" xfId="37712" xr:uid="{00000000-0005-0000-0000-000048930000}"/>
    <cellStyle name="Heading 3 20 9" xfId="37713" xr:uid="{00000000-0005-0000-0000-000049930000}"/>
    <cellStyle name="Heading 3 21" xfId="37714" xr:uid="{00000000-0005-0000-0000-00004A930000}"/>
    <cellStyle name="Heading 3 21 10" xfId="37715" xr:uid="{00000000-0005-0000-0000-00004B930000}"/>
    <cellStyle name="Heading 3 21 11" xfId="37716" xr:uid="{00000000-0005-0000-0000-00004C930000}"/>
    <cellStyle name="Heading 3 21 12" xfId="37717" xr:uid="{00000000-0005-0000-0000-00004D930000}"/>
    <cellStyle name="Heading 3 21 13" xfId="37718" xr:uid="{00000000-0005-0000-0000-00004E930000}"/>
    <cellStyle name="Heading 3 21 14" xfId="37719" xr:uid="{00000000-0005-0000-0000-00004F930000}"/>
    <cellStyle name="Heading 3 21 15" xfId="37720" xr:uid="{00000000-0005-0000-0000-000050930000}"/>
    <cellStyle name="Heading 3 21 16" xfId="37721" xr:uid="{00000000-0005-0000-0000-000051930000}"/>
    <cellStyle name="Heading 3 21 17" xfId="37722" xr:uid="{00000000-0005-0000-0000-000052930000}"/>
    <cellStyle name="Heading 3 21 18" xfId="37723" xr:uid="{00000000-0005-0000-0000-000053930000}"/>
    <cellStyle name="Heading 3 21 2" xfId="37724" xr:uid="{00000000-0005-0000-0000-000054930000}"/>
    <cellStyle name="Heading 3 21 3" xfId="37725" xr:uid="{00000000-0005-0000-0000-000055930000}"/>
    <cellStyle name="Heading 3 21 4" xfId="37726" xr:uid="{00000000-0005-0000-0000-000056930000}"/>
    <cellStyle name="Heading 3 21 5" xfId="37727" xr:uid="{00000000-0005-0000-0000-000057930000}"/>
    <cellStyle name="Heading 3 21 6" xfId="37728" xr:uid="{00000000-0005-0000-0000-000058930000}"/>
    <cellStyle name="Heading 3 21 7" xfId="37729" xr:uid="{00000000-0005-0000-0000-000059930000}"/>
    <cellStyle name="Heading 3 21 8" xfId="37730" xr:uid="{00000000-0005-0000-0000-00005A930000}"/>
    <cellStyle name="Heading 3 21 9" xfId="37731" xr:uid="{00000000-0005-0000-0000-00005B930000}"/>
    <cellStyle name="Heading 3 22" xfId="37732" xr:uid="{00000000-0005-0000-0000-00005C930000}"/>
    <cellStyle name="Heading 3 22 10" xfId="37733" xr:uid="{00000000-0005-0000-0000-00005D930000}"/>
    <cellStyle name="Heading 3 22 11" xfId="37734" xr:uid="{00000000-0005-0000-0000-00005E930000}"/>
    <cellStyle name="Heading 3 22 12" xfId="37735" xr:uid="{00000000-0005-0000-0000-00005F930000}"/>
    <cellStyle name="Heading 3 22 13" xfId="37736" xr:uid="{00000000-0005-0000-0000-000060930000}"/>
    <cellStyle name="Heading 3 22 14" xfId="37737" xr:uid="{00000000-0005-0000-0000-000061930000}"/>
    <cellStyle name="Heading 3 22 15" xfId="37738" xr:uid="{00000000-0005-0000-0000-000062930000}"/>
    <cellStyle name="Heading 3 22 16" xfId="37739" xr:uid="{00000000-0005-0000-0000-000063930000}"/>
    <cellStyle name="Heading 3 22 17" xfId="37740" xr:uid="{00000000-0005-0000-0000-000064930000}"/>
    <cellStyle name="Heading 3 22 18" xfId="37741" xr:uid="{00000000-0005-0000-0000-000065930000}"/>
    <cellStyle name="Heading 3 22 2" xfId="37742" xr:uid="{00000000-0005-0000-0000-000066930000}"/>
    <cellStyle name="Heading 3 22 3" xfId="37743" xr:uid="{00000000-0005-0000-0000-000067930000}"/>
    <cellStyle name="Heading 3 22 4" xfId="37744" xr:uid="{00000000-0005-0000-0000-000068930000}"/>
    <cellStyle name="Heading 3 22 5" xfId="37745" xr:uid="{00000000-0005-0000-0000-000069930000}"/>
    <cellStyle name="Heading 3 22 6" xfId="37746" xr:uid="{00000000-0005-0000-0000-00006A930000}"/>
    <cellStyle name="Heading 3 22 7" xfId="37747" xr:uid="{00000000-0005-0000-0000-00006B930000}"/>
    <cellStyle name="Heading 3 22 8" xfId="37748" xr:uid="{00000000-0005-0000-0000-00006C930000}"/>
    <cellStyle name="Heading 3 22 9" xfId="37749" xr:uid="{00000000-0005-0000-0000-00006D930000}"/>
    <cellStyle name="Heading 3 3" xfId="37750" xr:uid="{00000000-0005-0000-0000-00006E930000}"/>
    <cellStyle name="Heading 3 3 10" xfId="37751" xr:uid="{00000000-0005-0000-0000-00006F930000}"/>
    <cellStyle name="Heading 3 3 11" xfId="37752" xr:uid="{00000000-0005-0000-0000-000070930000}"/>
    <cellStyle name="Heading 3 3 12" xfId="37753" xr:uid="{00000000-0005-0000-0000-000071930000}"/>
    <cellStyle name="Heading 3 3 13" xfId="37754" xr:uid="{00000000-0005-0000-0000-000072930000}"/>
    <cellStyle name="Heading 3 3 14" xfId="37755" xr:uid="{00000000-0005-0000-0000-000073930000}"/>
    <cellStyle name="Heading 3 3 15" xfId="37756" xr:uid="{00000000-0005-0000-0000-000074930000}"/>
    <cellStyle name="Heading 3 3 16" xfId="37757" xr:uid="{00000000-0005-0000-0000-000075930000}"/>
    <cellStyle name="Heading 3 3 17" xfId="37758" xr:uid="{00000000-0005-0000-0000-000076930000}"/>
    <cellStyle name="Heading 3 3 18" xfId="37759" xr:uid="{00000000-0005-0000-0000-000077930000}"/>
    <cellStyle name="Heading 3 3 2" xfId="37760" xr:uid="{00000000-0005-0000-0000-000078930000}"/>
    <cellStyle name="Heading 3 3 2 2" xfId="37761" xr:uid="{00000000-0005-0000-0000-000079930000}"/>
    <cellStyle name="Heading 3 3 3" xfId="37762" xr:uid="{00000000-0005-0000-0000-00007A930000}"/>
    <cellStyle name="Heading 3 3 4" xfId="37763" xr:uid="{00000000-0005-0000-0000-00007B930000}"/>
    <cellStyle name="Heading 3 3 5" xfId="37764" xr:uid="{00000000-0005-0000-0000-00007C930000}"/>
    <cellStyle name="Heading 3 3 6" xfId="37765" xr:uid="{00000000-0005-0000-0000-00007D930000}"/>
    <cellStyle name="Heading 3 3 7" xfId="37766" xr:uid="{00000000-0005-0000-0000-00007E930000}"/>
    <cellStyle name="Heading 3 3 8" xfId="37767" xr:uid="{00000000-0005-0000-0000-00007F930000}"/>
    <cellStyle name="Heading 3 3 9" xfId="37768" xr:uid="{00000000-0005-0000-0000-000080930000}"/>
    <cellStyle name="Heading 3 4" xfId="37769" xr:uid="{00000000-0005-0000-0000-000081930000}"/>
    <cellStyle name="Heading 3 4 10" xfId="37770" xr:uid="{00000000-0005-0000-0000-000082930000}"/>
    <cellStyle name="Heading 3 4 11" xfId="37771" xr:uid="{00000000-0005-0000-0000-000083930000}"/>
    <cellStyle name="Heading 3 4 12" xfId="37772" xr:uid="{00000000-0005-0000-0000-000084930000}"/>
    <cellStyle name="Heading 3 4 13" xfId="37773" xr:uid="{00000000-0005-0000-0000-000085930000}"/>
    <cellStyle name="Heading 3 4 14" xfId="37774" xr:uid="{00000000-0005-0000-0000-000086930000}"/>
    <cellStyle name="Heading 3 4 15" xfId="37775" xr:uid="{00000000-0005-0000-0000-000087930000}"/>
    <cellStyle name="Heading 3 4 16" xfId="37776" xr:uid="{00000000-0005-0000-0000-000088930000}"/>
    <cellStyle name="Heading 3 4 17" xfId="37777" xr:uid="{00000000-0005-0000-0000-000089930000}"/>
    <cellStyle name="Heading 3 4 18" xfId="37778" xr:uid="{00000000-0005-0000-0000-00008A930000}"/>
    <cellStyle name="Heading 3 4 19" xfId="37779" xr:uid="{00000000-0005-0000-0000-00008B930000}"/>
    <cellStyle name="Heading 3 4 2" xfId="37780" xr:uid="{00000000-0005-0000-0000-00008C930000}"/>
    <cellStyle name="Heading 3 4 2 2" xfId="37781" xr:uid="{00000000-0005-0000-0000-00008D930000}"/>
    <cellStyle name="Heading 3 4 3" xfId="37782" xr:uid="{00000000-0005-0000-0000-00008E930000}"/>
    <cellStyle name="Heading 3 4 3 2" xfId="37783" xr:uid="{00000000-0005-0000-0000-00008F930000}"/>
    <cellStyle name="Heading 3 4 3 3" xfId="37784" xr:uid="{00000000-0005-0000-0000-000090930000}"/>
    <cellStyle name="Heading 3 4 3 4" xfId="37785" xr:uid="{00000000-0005-0000-0000-000091930000}"/>
    <cellStyle name="Heading 3 4 3 5" xfId="37786" xr:uid="{00000000-0005-0000-0000-000092930000}"/>
    <cellStyle name="Heading 3 4 4" xfId="37787" xr:uid="{00000000-0005-0000-0000-000093930000}"/>
    <cellStyle name="Heading 3 4 5" xfId="37788" xr:uid="{00000000-0005-0000-0000-000094930000}"/>
    <cellStyle name="Heading 3 4 6" xfId="37789" xr:uid="{00000000-0005-0000-0000-000095930000}"/>
    <cellStyle name="Heading 3 4 7" xfId="37790" xr:uid="{00000000-0005-0000-0000-000096930000}"/>
    <cellStyle name="Heading 3 4 8" xfId="37791" xr:uid="{00000000-0005-0000-0000-000097930000}"/>
    <cellStyle name="Heading 3 4 9" xfId="37792" xr:uid="{00000000-0005-0000-0000-000098930000}"/>
    <cellStyle name="Heading 3 5" xfId="37793" xr:uid="{00000000-0005-0000-0000-000099930000}"/>
    <cellStyle name="Heading 3 5 10" xfId="37794" xr:uid="{00000000-0005-0000-0000-00009A930000}"/>
    <cellStyle name="Heading 3 5 11" xfId="37795" xr:uid="{00000000-0005-0000-0000-00009B930000}"/>
    <cellStyle name="Heading 3 5 12" xfId="37796" xr:uid="{00000000-0005-0000-0000-00009C930000}"/>
    <cellStyle name="Heading 3 5 13" xfId="37797" xr:uid="{00000000-0005-0000-0000-00009D930000}"/>
    <cellStyle name="Heading 3 5 14" xfId="37798" xr:uid="{00000000-0005-0000-0000-00009E930000}"/>
    <cellStyle name="Heading 3 5 15" xfId="37799" xr:uid="{00000000-0005-0000-0000-00009F930000}"/>
    <cellStyle name="Heading 3 5 16" xfId="37800" xr:uid="{00000000-0005-0000-0000-0000A0930000}"/>
    <cellStyle name="Heading 3 5 17" xfId="37801" xr:uid="{00000000-0005-0000-0000-0000A1930000}"/>
    <cellStyle name="Heading 3 5 18" xfId="37802" xr:uid="{00000000-0005-0000-0000-0000A2930000}"/>
    <cellStyle name="Heading 3 5 2" xfId="37803" xr:uid="{00000000-0005-0000-0000-0000A3930000}"/>
    <cellStyle name="Heading 3 5 2 2" xfId="37804" xr:uid="{00000000-0005-0000-0000-0000A4930000}"/>
    <cellStyle name="Heading 3 5 3" xfId="37805" xr:uid="{00000000-0005-0000-0000-0000A5930000}"/>
    <cellStyle name="Heading 3 5 4" xfId="37806" xr:uid="{00000000-0005-0000-0000-0000A6930000}"/>
    <cellStyle name="Heading 3 5 5" xfId="37807" xr:uid="{00000000-0005-0000-0000-0000A7930000}"/>
    <cellStyle name="Heading 3 5 6" xfId="37808" xr:uid="{00000000-0005-0000-0000-0000A8930000}"/>
    <cellStyle name="Heading 3 5 7" xfId="37809" xr:uid="{00000000-0005-0000-0000-0000A9930000}"/>
    <cellStyle name="Heading 3 5 8" xfId="37810" xr:uid="{00000000-0005-0000-0000-0000AA930000}"/>
    <cellStyle name="Heading 3 5 9" xfId="37811" xr:uid="{00000000-0005-0000-0000-0000AB930000}"/>
    <cellStyle name="Heading 3 6" xfId="37812" xr:uid="{00000000-0005-0000-0000-0000AC930000}"/>
    <cellStyle name="Heading 3 6 10" xfId="37813" xr:uid="{00000000-0005-0000-0000-0000AD930000}"/>
    <cellStyle name="Heading 3 6 11" xfId="37814" xr:uid="{00000000-0005-0000-0000-0000AE930000}"/>
    <cellStyle name="Heading 3 6 12" xfId="37815" xr:uid="{00000000-0005-0000-0000-0000AF930000}"/>
    <cellStyle name="Heading 3 6 13" xfId="37816" xr:uid="{00000000-0005-0000-0000-0000B0930000}"/>
    <cellStyle name="Heading 3 6 14" xfId="37817" xr:uid="{00000000-0005-0000-0000-0000B1930000}"/>
    <cellStyle name="Heading 3 6 15" xfId="37818" xr:uid="{00000000-0005-0000-0000-0000B2930000}"/>
    <cellStyle name="Heading 3 6 16" xfId="37819" xr:uid="{00000000-0005-0000-0000-0000B3930000}"/>
    <cellStyle name="Heading 3 6 17" xfId="37820" xr:uid="{00000000-0005-0000-0000-0000B4930000}"/>
    <cellStyle name="Heading 3 6 18" xfId="37821" xr:uid="{00000000-0005-0000-0000-0000B5930000}"/>
    <cellStyle name="Heading 3 6 2" xfId="37822" xr:uid="{00000000-0005-0000-0000-0000B6930000}"/>
    <cellStyle name="Heading 3 6 3" xfId="37823" xr:uid="{00000000-0005-0000-0000-0000B7930000}"/>
    <cellStyle name="Heading 3 6 4" xfId="37824" xr:uid="{00000000-0005-0000-0000-0000B8930000}"/>
    <cellStyle name="Heading 3 6 5" xfId="37825" xr:uid="{00000000-0005-0000-0000-0000B9930000}"/>
    <cellStyle name="Heading 3 6 6" xfId="37826" xr:uid="{00000000-0005-0000-0000-0000BA930000}"/>
    <cellStyle name="Heading 3 6 7" xfId="37827" xr:uid="{00000000-0005-0000-0000-0000BB930000}"/>
    <cellStyle name="Heading 3 6 8" xfId="37828" xr:uid="{00000000-0005-0000-0000-0000BC930000}"/>
    <cellStyle name="Heading 3 6 9" xfId="37829" xr:uid="{00000000-0005-0000-0000-0000BD930000}"/>
    <cellStyle name="Heading 3 7" xfId="37830" xr:uid="{00000000-0005-0000-0000-0000BE930000}"/>
    <cellStyle name="Heading 3 7 10" xfId="37831" xr:uid="{00000000-0005-0000-0000-0000BF930000}"/>
    <cellStyle name="Heading 3 7 11" xfId="37832" xr:uid="{00000000-0005-0000-0000-0000C0930000}"/>
    <cellStyle name="Heading 3 7 12" xfId="37833" xr:uid="{00000000-0005-0000-0000-0000C1930000}"/>
    <cellStyle name="Heading 3 7 13" xfId="37834" xr:uid="{00000000-0005-0000-0000-0000C2930000}"/>
    <cellStyle name="Heading 3 7 14" xfId="37835" xr:uid="{00000000-0005-0000-0000-0000C3930000}"/>
    <cellStyle name="Heading 3 7 15" xfId="37836" xr:uid="{00000000-0005-0000-0000-0000C4930000}"/>
    <cellStyle name="Heading 3 7 16" xfId="37837" xr:uid="{00000000-0005-0000-0000-0000C5930000}"/>
    <cellStyle name="Heading 3 7 17" xfId="37838" xr:uid="{00000000-0005-0000-0000-0000C6930000}"/>
    <cellStyle name="Heading 3 7 18" xfId="37839" xr:uid="{00000000-0005-0000-0000-0000C7930000}"/>
    <cellStyle name="Heading 3 7 2" xfId="37840" xr:uid="{00000000-0005-0000-0000-0000C8930000}"/>
    <cellStyle name="Heading 3 7 3" xfId="37841" xr:uid="{00000000-0005-0000-0000-0000C9930000}"/>
    <cellStyle name="Heading 3 7 4" xfId="37842" xr:uid="{00000000-0005-0000-0000-0000CA930000}"/>
    <cellStyle name="Heading 3 7 5" xfId="37843" xr:uid="{00000000-0005-0000-0000-0000CB930000}"/>
    <cellStyle name="Heading 3 7 6" xfId="37844" xr:uid="{00000000-0005-0000-0000-0000CC930000}"/>
    <cellStyle name="Heading 3 7 7" xfId="37845" xr:uid="{00000000-0005-0000-0000-0000CD930000}"/>
    <cellStyle name="Heading 3 7 8" xfId="37846" xr:uid="{00000000-0005-0000-0000-0000CE930000}"/>
    <cellStyle name="Heading 3 7 9" xfId="37847" xr:uid="{00000000-0005-0000-0000-0000CF930000}"/>
    <cellStyle name="Heading 3 8" xfId="37848" xr:uid="{00000000-0005-0000-0000-0000D0930000}"/>
    <cellStyle name="Heading 3 8 10" xfId="37849" xr:uid="{00000000-0005-0000-0000-0000D1930000}"/>
    <cellStyle name="Heading 3 8 11" xfId="37850" xr:uid="{00000000-0005-0000-0000-0000D2930000}"/>
    <cellStyle name="Heading 3 8 12" xfId="37851" xr:uid="{00000000-0005-0000-0000-0000D3930000}"/>
    <cellStyle name="Heading 3 8 13" xfId="37852" xr:uid="{00000000-0005-0000-0000-0000D4930000}"/>
    <cellStyle name="Heading 3 8 14" xfId="37853" xr:uid="{00000000-0005-0000-0000-0000D5930000}"/>
    <cellStyle name="Heading 3 8 15" xfId="37854" xr:uid="{00000000-0005-0000-0000-0000D6930000}"/>
    <cellStyle name="Heading 3 8 16" xfId="37855" xr:uid="{00000000-0005-0000-0000-0000D7930000}"/>
    <cellStyle name="Heading 3 8 17" xfId="37856" xr:uid="{00000000-0005-0000-0000-0000D8930000}"/>
    <cellStyle name="Heading 3 8 18" xfId="37857" xr:uid="{00000000-0005-0000-0000-0000D9930000}"/>
    <cellStyle name="Heading 3 8 2" xfId="37858" xr:uid="{00000000-0005-0000-0000-0000DA930000}"/>
    <cellStyle name="Heading 3 8 3" xfId="37859" xr:uid="{00000000-0005-0000-0000-0000DB930000}"/>
    <cellStyle name="Heading 3 8 4" xfId="37860" xr:uid="{00000000-0005-0000-0000-0000DC930000}"/>
    <cellStyle name="Heading 3 8 5" xfId="37861" xr:uid="{00000000-0005-0000-0000-0000DD930000}"/>
    <cellStyle name="Heading 3 8 6" xfId="37862" xr:uid="{00000000-0005-0000-0000-0000DE930000}"/>
    <cellStyle name="Heading 3 8 7" xfId="37863" xr:uid="{00000000-0005-0000-0000-0000DF930000}"/>
    <cellStyle name="Heading 3 8 8" xfId="37864" xr:uid="{00000000-0005-0000-0000-0000E0930000}"/>
    <cellStyle name="Heading 3 8 9" xfId="37865" xr:uid="{00000000-0005-0000-0000-0000E1930000}"/>
    <cellStyle name="Heading 3 9" xfId="37866" xr:uid="{00000000-0005-0000-0000-0000E2930000}"/>
    <cellStyle name="Heading 3 9 10" xfId="37867" xr:uid="{00000000-0005-0000-0000-0000E3930000}"/>
    <cellStyle name="Heading 3 9 11" xfId="37868" xr:uid="{00000000-0005-0000-0000-0000E4930000}"/>
    <cellStyle name="Heading 3 9 12" xfId="37869" xr:uid="{00000000-0005-0000-0000-0000E5930000}"/>
    <cellStyle name="Heading 3 9 13" xfId="37870" xr:uid="{00000000-0005-0000-0000-0000E6930000}"/>
    <cellStyle name="Heading 3 9 14" xfId="37871" xr:uid="{00000000-0005-0000-0000-0000E7930000}"/>
    <cellStyle name="Heading 3 9 15" xfId="37872" xr:uid="{00000000-0005-0000-0000-0000E8930000}"/>
    <cellStyle name="Heading 3 9 16" xfId="37873" xr:uid="{00000000-0005-0000-0000-0000E9930000}"/>
    <cellStyle name="Heading 3 9 17" xfId="37874" xr:uid="{00000000-0005-0000-0000-0000EA930000}"/>
    <cellStyle name="Heading 3 9 18" xfId="37875" xr:uid="{00000000-0005-0000-0000-0000EB930000}"/>
    <cellStyle name="Heading 3 9 2" xfId="37876" xr:uid="{00000000-0005-0000-0000-0000EC930000}"/>
    <cellStyle name="Heading 3 9 3" xfId="37877" xr:uid="{00000000-0005-0000-0000-0000ED930000}"/>
    <cellStyle name="Heading 3 9 4" xfId="37878" xr:uid="{00000000-0005-0000-0000-0000EE930000}"/>
    <cellStyle name="Heading 3 9 5" xfId="37879" xr:uid="{00000000-0005-0000-0000-0000EF930000}"/>
    <cellStyle name="Heading 3 9 6" xfId="37880" xr:uid="{00000000-0005-0000-0000-0000F0930000}"/>
    <cellStyle name="Heading 3 9 7" xfId="37881" xr:uid="{00000000-0005-0000-0000-0000F1930000}"/>
    <cellStyle name="Heading 3 9 8" xfId="37882" xr:uid="{00000000-0005-0000-0000-0000F2930000}"/>
    <cellStyle name="Heading 3 9 9" xfId="37883" xr:uid="{00000000-0005-0000-0000-0000F3930000}"/>
    <cellStyle name="Heading 4 10" xfId="37884" xr:uid="{00000000-0005-0000-0000-0000F4930000}"/>
    <cellStyle name="Heading 4 11" xfId="37885" xr:uid="{00000000-0005-0000-0000-0000F5930000}"/>
    <cellStyle name="Heading 4 12" xfId="37886" xr:uid="{00000000-0005-0000-0000-0000F6930000}"/>
    <cellStyle name="Heading 4 13" xfId="37887" xr:uid="{00000000-0005-0000-0000-0000F7930000}"/>
    <cellStyle name="Heading 4 14" xfId="37888" xr:uid="{00000000-0005-0000-0000-0000F8930000}"/>
    <cellStyle name="Heading 4 15" xfId="37889" xr:uid="{00000000-0005-0000-0000-0000F9930000}"/>
    <cellStyle name="Heading 4 16" xfId="37890" xr:uid="{00000000-0005-0000-0000-0000FA930000}"/>
    <cellStyle name="Heading 4 17" xfId="37891" xr:uid="{00000000-0005-0000-0000-0000FB930000}"/>
    <cellStyle name="Heading 4 18" xfId="37892" xr:uid="{00000000-0005-0000-0000-0000FC930000}"/>
    <cellStyle name="Heading 4 19" xfId="37893" xr:uid="{00000000-0005-0000-0000-0000FD930000}"/>
    <cellStyle name="Heading 4 2" xfId="37894" xr:uid="{00000000-0005-0000-0000-0000FE930000}"/>
    <cellStyle name="Heading 4 2 10" xfId="37895" xr:uid="{00000000-0005-0000-0000-0000FF930000}"/>
    <cellStyle name="Heading 4 2 11" xfId="37896" xr:uid="{00000000-0005-0000-0000-000000940000}"/>
    <cellStyle name="Heading 4 2 12" xfId="37897" xr:uid="{00000000-0005-0000-0000-000001940000}"/>
    <cellStyle name="Heading 4 2 13" xfId="37898" xr:uid="{00000000-0005-0000-0000-000002940000}"/>
    <cellStyle name="Heading 4 2 14" xfId="37899" xr:uid="{00000000-0005-0000-0000-000003940000}"/>
    <cellStyle name="Heading 4 2 15" xfId="37900" xr:uid="{00000000-0005-0000-0000-000004940000}"/>
    <cellStyle name="Heading 4 2 2" xfId="37901" xr:uid="{00000000-0005-0000-0000-000005940000}"/>
    <cellStyle name="Heading 4 2 2 2" xfId="37902" xr:uid="{00000000-0005-0000-0000-000006940000}"/>
    <cellStyle name="Heading 4 2 3" xfId="37903" xr:uid="{00000000-0005-0000-0000-000007940000}"/>
    <cellStyle name="Heading 4 2 3 2" xfId="37904" xr:uid="{00000000-0005-0000-0000-000008940000}"/>
    <cellStyle name="Heading 4 2 4" xfId="37905" xr:uid="{00000000-0005-0000-0000-000009940000}"/>
    <cellStyle name="Heading 4 2 4 2" xfId="37906" xr:uid="{00000000-0005-0000-0000-00000A940000}"/>
    <cellStyle name="Heading 4 2 5" xfId="37907" xr:uid="{00000000-0005-0000-0000-00000B940000}"/>
    <cellStyle name="Heading 4 2 6" xfId="37908" xr:uid="{00000000-0005-0000-0000-00000C940000}"/>
    <cellStyle name="Heading 4 2 7" xfId="37909" xr:uid="{00000000-0005-0000-0000-00000D940000}"/>
    <cellStyle name="Heading 4 2 8" xfId="37910" xr:uid="{00000000-0005-0000-0000-00000E940000}"/>
    <cellStyle name="Heading 4 2 9" xfId="37911" xr:uid="{00000000-0005-0000-0000-00000F940000}"/>
    <cellStyle name="Heading 4 2_Labour" xfId="37912" xr:uid="{00000000-0005-0000-0000-000010940000}"/>
    <cellStyle name="Heading 4 20" xfId="37913" xr:uid="{00000000-0005-0000-0000-000011940000}"/>
    <cellStyle name="Heading 4 21" xfId="37914" xr:uid="{00000000-0005-0000-0000-000012940000}"/>
    <cellStyle name="Heading 4 22" xfId="37915" xr:uid="{00000000-0005-0000-0000-000013940000}"/>
    <cellStyle name="Heading 4 3" xfId="37916" xr:uid="{00000000-0005-0000-0000-000014940000}"/>
    <cellStyle name="Heading 4 3 2" xfId="37917" xr:uid="{00000000-0005-0000-0000-000015940000}"/>
    <cellStyle name="Heading 4 4" xfId="37918" xr:uid="{00000000-0005-0000-0000-000016940000}"/>
    <cellStyle name="Heading 4 4 2" xfId="37919" xr:uid="{00000000-0005-0000-0000-000017940000}"/>
    <cellStyle name="Heading 4 4 3" xfId="37920" xr:uid="{00000000-0005-0000-0000-000018940000}"/>
    <cellStyle name="Heading 4 5" xfId="37921" xr:uid="{00000000-0005-0000-0000-000019940000}"/>
    <cellStyle name="Heading 4 5 2" xfId="37922" xr:uid="{00000000-0005-0000-0000-00001A940000}"/>
    <cellStyle name="Heading 4 6" xfId="37923" xr:uid="{00000000-0005-0000-0000-00001B940000}"/>
    <cellStyle name="Heading 4 7" xfId="37924" xr:uid="{00000000-0005-0000-0000-00001C940000}"/>
    <cellStyle name="Heading 4 8" xfId="37925" xr:uid="{00000000-0005-0000-0000-00001D940000}"/>
    <cellStyle name="Heading 4 9" xfId="37926" xr:uid="{00000000-0005-0000-0000-00001E940000}"/>
    <cellStyle name="Heading1" xfId="37927" xr:uid="{00000000-0005-0000-0000-00001F940000}"/>
    <cellStyle name="Heading1 1" xfId="37928" xr:uid="{00000000-0005-0000-0000-000020940000}"/>
    <cellStyle name="Heading1 1 10" xfId="37929" xr:uid="{00000000-0005-0000-0000-000021940000}"/>
    <cellStyle name="Heading1 1 11" xfId="37930" xr:uid="{00000000-0005-0000-0000-000022940000}"/>
    <cellStyle name="Heading1 1 12" xfId="37931" xr:uid="{00000000-0005-0000-0000-000023940000}"/>
    <cellStyle name="Heading1 1 13" xfId="37932" xr:uid="{00000000-0005-0000-0000-000024940000}"/>
    <cellStyle name="Heading1 1 2" xfId="37933" xr:uid="{00000000-0005-0000-0000-000025940000}"/>
    <cellStyle name="Heading1 1 3" xfId="37934" xr:uid="{00000000-0005-0000-0000-000026940000}"/>
    <cellStyle name="Heading1 1 4" xfId="37935" xr:uid="{00000000-0005-0000-0000-000027940000}"/>
    <cellStyle name="Heading1 1 5" xfId="37936" xr:uid="{00000000-0005-0000-0000-000028940000}"/>
    <cellStyle name="Heading1 1 6" xfId="37937" xr:uid="{00000000-0005-0000-0000-000029940000}"/>
    <cellStyle name="Heading1 1 7" xfId="37938" xr:uid="{00000000-0005-0000-0000-00002A940000}"/>
    <cellStyle name="Heading1 1 8" xfId="37939" xr:uid="{00000000-0005-0000-0000-00002B940000}"/>
    <cellStyle name="Heading1 1 9" xfId="37940" xr:uid="{00000000-0005-0000-0000-00002C940000}"/>
    <cellStyle name="Heading2" xfId="37941" xr:uid="{00000000-0005-0000-0000-00002D940000}"/>
    <cellStyle name="Helv8_PFD4.XLS" xfId="37942" xr:uid="{00000000-0005-0000-0000-00002E940000}"/>
    <cellStyle name="helvetica narrow" xfId="37943" xr:uid="{00000000-0005-0000-0000-00002F940000}"/>
    <cellStyle name="HIGHLIGHT" xfId="37944" xr:uid="{00000000-0005-0000-0000-000030940000}"/>
    <cellStyle name="Hyperlink 2" xfId="37945" xr:uid="{00000000-0005-0000-0000-000031940000}"/>
    <cellStyle name="Hyperlink 2 2" xfId="37946" xr:uid="{00000000-0005-0000-0000-000032940000}"/>
    <cellStyle name="Hyperlink 2 2 2" xfId="37947" xr:uid="{00000000-0005-0000-0000-000033940000}"/>
    <cellStyle name="Hyperlink 2 3" xfId="37948" xr:uid="{00000000-0005-0000-0000-000034940000}"/>
    <cellStyle name="Hyperlink 2 4" xfId="37949" xr:uid="{00000000-0005-0000-0000-000035940000}"/>
    <cellStyle name="Hyperlink 2 5" xfId="37950" xr:uid="{00000000-0005-0000-0000-000036940000}"/>
    <cellStyle name="Hypertextový odkaz" xfId="37951" xr:uid="{00000000-0005-0000-0000-000037940000}"/>
    <cellStyle name="Input [yellow]" xfId="37952" xr:uid="{00000000-0005-0000-0000-000038940000}"/>
    <cellStyle name="Input [yellow] 10" xfId="37953" xr:uid="{00000000-0005-0000-0000-000039940000}"/>
    <cellStyle name="Input [yellow] 11" xfId="37954" xr:uid="{00000000-0005-0000-0000-00003A940000}"/>
    <cellStyle name="Input [yellow] 12" xfId="37955" xr:uid="{00000000-0005-0000-0000-00003B940000}"/>
    <cellStyle name="Input [yellow] 13" xfId="37956" xr:uid="{00000000-0005-0000-0000-00003C940000}"/>
    <cellStyle name="Input [yellow] 14" xfId="37957" xr:uid="{00000000-0005-0000-0000-00003D940000}"/>
    <cellStyle name="Input [yellow] 15" xfId="37958" xr:uid="{00000000-0005-0000-0000-00003E940000}"/>
    <cellStyle name="Input [yellow] 16" xfId="37959" xr:uid="{00000000-0005-0000-0000-00003F940000}"/>
    <cellStyle name="Input [yellow] 17" xfId="37960" xr:uid="{00000000-0005-0000-0000-000040940000}"/>
    <cellStyle name="Input [yellow] 18" xfId="37961" xr:uid="{00000000-0005-0000-0000-000041940000}"/>
    <cellStyle name="Input [yellow] 19" xfId="37962" xr:uid="{00000000-0005-0000-0000-000042940000}"/>
    <cellStyle name="Input [yellow] 2" xfId="37963" xr:uid="{00000000-0005-0000-0000-000043940000}"/>
    <cellStyle name="Input [yellow] 2 10" xfId="37964" xr:uid="{00000000-0005-0000-0000-000044940000}"/>
    <cellStyle name="Input [yellow] 2 11" xfId="37965" xr:uid="{00000000-0005-0000-0000-000045940000}"/>
    <cellStyle name="Input [yellow] 2 12" xfId="37966" xr:uid="{00000000-0005-0000-0000-000046940000}"/>
    <cellStyle name="Input [yellow] 2 13" xfId="37967" xr:uid="{00000000-0005-0000-0000-000047940000}"/>
    <cellStyle name="Input [yellow] 2 14" xfId="37968" xr:uid="{00000000-0005-0000-0000-000048940000}"/>
    <cellStyle name="Input [yellow] 2 15" xfId="37969" xr:uid="{00000000-0005-0000-0000-000049940000}"/>
    <cellStyle name="Input [yellow] 2 16" xfId="37970" xr:uid="{00000000-0005-0000-0000-00004A940000}"/>
    <cellStyle name="Input [yellow] 2 17" xfId="37971" xr:uid="{00000000-0005-0000-0000-00004B940000}"/>
    <cellStyle name="Input [yellow] 2 18" xfId="37972" xr:uid="{00000000-0005-0000-0000-00004C940000}"/>
    <cellStyle name="Input [yellow] 2 19" xfId="37973" xr:uid="{00000000-0005-0000-0000-00004D940000}"/>
    <cellStyle name="Input [yellow] 2 2" xfId="37974" xr:uid="{00000000-0005-0000-0000-00004E940000}"/>
    <cellStyle name="Input [yellow] 2 2 10" xfId="37975" xr:uid="{00000000-0005-0000-0000-00004F940000}"/>
    <cellStyle name="Input [yellow] 2 2 11" xfId="37976" xr:uid="{00000000-0005-0000-0000-000050940000}"/>
    <cellStyle name="Input [yellow] 2 2 12" xfId="37977" xr:uid="{00000000-0005-0000-0000-000051940000}"/>
    <cellStyle name="Input [yellow] 2 2 13" xfId="37978" xr:uid="{00000000-0005-0000-0000-000052940000}"/>
    <cellStyle name="Input [yellow] 2 2 2" xfId="37979" xr:uid="{00000000-0005-0000-0000-000053940000}"/>
    <cellStyle name="Input [yellow] 2 2 2 2" xfId="37980" xr:uid="{00000000-0005-0000-0000-000054940000}"/>
    <cellStyle name="Input [yellow] 2 2 2 3" xfId="37981" xr:uid="{00000000-0005-0000-0000-000055940000}"/>
    <cellStyle name="Input [yellow] 2 2 3" xfId="37982" xr:uid="{00000000-0005-0000-0000-000056940000}"/>
    <cellStyle name="Input [yellow] 2 2 4" xfId="37983" xr:uid="{00000000-0005-0000-0000-000057940000}"/>
    <cellStyle name="Input [yellow] 2 2 5" xfId="37984" xr:uid="{00000000-0005-0000-0000-000058940000}"/>
    <cellStyle name="Input [yellow] 2 2 6" xfId="37985" xr:uid="{00000000-0005-0000-0000-000059940000}"/>
    <cellStyle name="Input [yellow] 2 2 7" xfId="37986" xr:uid="{00000000-0005-0000-0000-00005A940000}"/>
    <cellStyle name="Input [yellow] 2 2 8" xfId="37987" xr:uid="{00000000-0005-0000-0000-00005B940000}"/>
    <cellStyle name="Input [yellow] 2 2 9" xfId="37988" xr:uid="{00000000-0005-0000-0000-00005C940000}"/>
    <cellStyle name="Input [yellow] 2 20" xfId="37989" xr:uid="{00000000-0005-0000-0000-00005D940000}"/>
    <cellStyle name="Input [yellow] 2 21" xfId="37990" xr:uid="{00000000-0005-0000-0000-00005E940000}"/>
    <cellStyle name="Input [yellow] 2 22" xfId="37991" xr:uid="{00000000-0005-0000-0000-00005F940000}"/>
    <cellStyle name="Input [yellow] 2 23" xfId="37992" xr:uid="{00000000-0005-0000-0000-000060940000}"/>
    <cellStyle name="Input [yellow] 2 24" xfId="37993" xr:uid="{00000000-0005-0000-0000-000061940000}"/>
    <cellStyle name="Input [yellow] 2 25" xfId="37994" xr:uid="{00000000-0005-0000-0000-000062940000}"/>
    <cellStyle name="Input [yellow] 2 26" xfId="37995" xr:uid="{00000000-0005-0000-0000-000063940000}"/>
    <cellStyle name="Input [yellow] 2 27" xfId="37996" xr:uid="{00000000-0005-0000-0000-000064940000}"/>
    <cellStyle name="Input [yellow] 2 28" xfId="37997" xr:uid="{00000000-0005-0000-0000-000065940000}"/>
    <cellStyle name="Input [yellow] 2 29" xfId="37998" xr:uid="{00000000-0005-0000-0000-000066940000}"/>
    <cellStyle name="Input [yellow] 2 3" xfId="37999" xr:uid="{00000000-0005-0000-0000-000067940000}"/>
    <cellStyle name="Input [yellow] 2 3 10" xfId="38000" xr:uid="{00000000-0005-0000-0000-000068940000}"/>
    <cellStyle name="Input [yellow] 2 3 11" xfId="38001" xr:uid="{00000000-0005-0000-0000-000069940000}"/>
    <cellStyle name="Input [yellow] 2 3 12" xfId="38002" xr:uid="{00000000-0005-0000-0000-00006A940000}"/>
    <cellStyle name="Input [yellow] 2 3 2" xfId="38003" xr:uid="{00000000-0005-0000-0000-00006B940000}"/>
    <cellStyle name="Input [yellow] 2 3 3" xfId="38004" xr:uid="{00000000-0005-0000-0000-00006C940000}"/>
    <cellStyle name="Input [yellow] 2 3 4" xfId="38005" xr:uid="{00000000-0005-0000-0000-00006D940000}"/>
    <cellStyle name="Input [yellow] 2 3 5" xfId="38006" xr:uid="{00000000-0005-0000-0000-00006E940000}"/>
    <cellStyle name="Input [yellow] 2 3 6" xfId="38007" xr:uid="{00000000-0005-0000-0000-00006F940000}"/>
    <cellStyle name="Input [yellow] 2 3 7" xfId="38008" xr:uid="{00000000-0005-0000-0000-000070940000}"/>
    <cellStyle name="Input [yellow] 2 3 8" xfId="38009" xr:uid="{00000000-0005-0000-0000-000071940000}"/>
    <cellStyle name="Input [yellow] 2 3 9" xfId="38010" xr:uid="{00000000-0005-0000-0000-000072940000}"/>
    <cellStyle name="Input [yellow] 2 30" xfId="38011" xr:uid="{00000000-0005-0000-0000-000073940000}"/>
    <cellStyle name="Input [yellow] 2 31" xfId="38012" xr:uid="{00000000-0005-0000-0000-000074940000}"/>
    <cellStyle name="Input [yellow] 2 32" xfId="38013" xr:uid="{00000000-0005-0000-0000-000075940000}"/>
    <cellStyle name="Input [yellow] 2 33" xfId="38014" xr:uid="{00000000-0005-0000-0000-000076940000}"/>
    <cellStyle name="Input [yellow] 2 34" xfId="38015" xr:uid="{00000000-0005-0000-0000-000077940000}"/>
    <cellStyle name="Input [yellow] 2 35" xfId="38016" xr:uid="{00000000-0005-0000-0000-000078940000}"/>
    <cellStyle name="Input [yellow] 2 36" xfId="38017" xr:uid="{00000000-0005-0000-0000-000079940000}"/>
    <cellStyle name="Input [yellow] 2 37" xfId="38018" xr:uid="{00000000-0005-0000-0000-00007A940000}"/>
    <cellStyle name="Input [yellow] 2 38" xfId="38019" xr:uid="{00000000-0005-0000-0000-00007B940000}"/>
    <cellStyle name="Input [yellow] 2 39" xfId="38020" xr:uid="{00000000-0005-0000-0000-00007C940000}"/>
    <cellStyle name="Input [yellow] 2 4" xfId="38021" xr:uid="{00000000-0005-0000-0000-00007D940000}"/>
    <cellStyle name="Input [yellow] 2 4 2" xfId="38022" xr:uid="{00000000-0005-0000-0000-00007E940000}"/>
    <cellStyle name="Input [yellow] 2 4 3" xfId="38023" xr:uid="{00000000-0005-0000-0000-00007F940000}"/>
    <cellStyle name="Input [yellow] 2 40" xfId="38024" xr:uid="{00000000-0005-0000-0000-000080940000}"/>
    <cellStyle name="Input [yellow] 2 41" xfId="38025" xr:uid="{00000000-0005-0000-0000-000081940000}"/>
    <cellStyle name="Input [yellow] 2 42" xfId="38026" xr:uid="{00000000-0005-0000-0000-000082940000}"/>
    <cellStyle name="Input [yellow] 2 43" xfId="38027" xr:uid="{00000000-0005-0000-0000-000083940000}"/>
    <cellStyle name="Input [yellow] 2 44" xfId="38028" xr:uid="{00000000-0005-0000-0000-000084940000}"/>
    <cellStyle name="Input [yellow] 2 45" xfId="38029" xr:uid="{00000000-0005-0000-0000-000085940000}"/>
    <cellStyle name="Input [yellow] 2 46" xfId="38030" xr:uid="{00000000-0005-0000-0000-000086940000}"/>
    <cellStyle name="Input [yellow] 2 47" xfId="38031" xr:uid="{00000000-0005-0000-0000-000087940000}"/>
    <cellStyle name="Input [yellow] 2 48" xfId="38032" xr:uid="{00000000-0005-0000-0000-000088940000}"/>
    <cellStyle name="Input [yellow] 2 49" xfId="38033" xr:uid="{00000000-0005-0000-0000-000089940000}"/>
    <cellStyle name="Input [yellow] 2 5" xfId="38034" xr:uid="{00000000-0005-0000-0000-00008A940000}"/>
    <cellStyle name="Input [yellow] 2 50" xfId="38035" xr:uid="{00000000-0005-0000-0000-00008B940000}"/>
    <cellStyle name="Input [yellow] 2 51" xfId="38036" xr:uid="{00000000-0005-0000-0000-00008C940000}"/>
    <cellStyle name="Input [yellow] 2 52" xfId="38037" xr:uid="{00000000-0005-0000-0000-00008D940000}"/>
    <cellStyle name="Input [yellow] 2 53" xfId="38038" xr:uid="{00000000-0005-0000-0000-00008E940000}"/>
    <cellStyle name="Input [yellow] 2 54" xfId="38039" xr:uid="{00000000-0005-0000-0000-00008F940000}"/>
    <cellStyle name="Input [yellow] 2 55" xfId="38040" xr:uid="{00000000-0005-0000-0000-000090940000}"/>
    <cellStyle name="Input [yellow] 2 56" xfId="38041" xr:uid="{00000000-0005-0000-0000-000091940000}"/>
    <cellStyle name="Input [yellow] 2 57" xfId="38042" xr:uid="{00000000-0005-0000-0000-000092940000}"/>
    <cellStyle name="Input [yellow] 2 58" xfId="38043" xr:uid="{00000000-0005-0000-0000-000093940000}"/>
    <cellStyle name="Input [yellow] 2 59" xfId="38044" xr:uid="{00000000-0005-0000-0000-000094940000}"/>
    <cellStyle name="Input [yellow] 2 6" xfId="38045" xr:uid="{00000000-0005-0000-0000-000095940000}"/>
    <cellStyle name="Input [yellow] 2 60" xfId="38046" xr:uid="{00000000-0005-0000-0000-000096940000}"/>
    <cellStyle name="Input [yellow] 2 61" xfId="38047" xr:uid="{00000000-0005-0000-0000-000097940000}"/>
    <cellStyle name="Input [yellow] 2 62" xfId="38048" xr:uid="{00000000-0005-0000-0000-000098940000}"/>
    <cellStyle name="Input [yellow] 2 63" xfId="38049" xr:uid="{00000000-0005-0000-0000-000099940000}"/>
    <cellStyle name="Input [yellow] 2 64" xfId="38050" xr:uid="{00000000-0005-0000-0000-00009A940000}"/>
    <cellStyle name="Input [yellow] 2 65" xfId="38051" xr:uid="{00000000-0005-0000-0000-00009B940000}"/>
    <cellStyle name="Input [yellow] 2 66" xfId="38052" xr:uid="{00000000-0005-0000-0000-00009C940000}"/>
    <cellStyle name="Input [yellow] 2 67" xfId="38053" xr:uid="{00000000-0005-0000-0000-00009D940000}"/>
    <cellStyle name="Input [yellow] 2 68" xfId="38054" xr:uid="{00000000-0005-0000-0000-00009E940000}"/>
    <cellStyle name="Input [yellow] 2 69" xfId="38055" xr:uid="{00000000-0005-0000-0000-00009F940000}"/>
    <cellStyle name="Input [yellow] 2 7" xfId="38056" xr:uid="{00000000-0005-0000-0000-0000A0940000}"/>
    <cellStyle name="Input [yellow] 2 70" xfId="38057" xr:uid="{00000000-0005-0000-0000-0000A1940000}"/>
    <cellStyle name="Input [yellow] 2 71" xfId="38058" xr:uid="{00000000-0005-0000-0000-0000A2940000}"/>
    <cellStyle name="Input [yellow] 2 72" xfId="38059" xr:uid="{00000000-0005-0000-0000-0000A3940000}"/>
    <cellStyle name="Input [yellow] 2 73" xfId="38060" xr:uid="{00000000-0005-0000-0000-0000A4940000}"/>
    <cellStyle name="Input [yellow] 2 74" xfId="38061" xr:uid="{00000000-0005-0000-0000-0000A5940000}"/>
    <cellStyle name="Input [yellow] 2 75" xfId="38062" xr:uid="{00000000-0005-0000-0000-0000A6940000}"/>
    <cellStyle name="Input [yellow] 2 76" xfId="38063" xr:uid="{00000000-0005-0000-0000-0000A7940000}"/>
    <cellStyle name="Input [yellow] 2 77" xfId="38064" xr:uid="{00000000-0005-0000-0000-0000A8940000}"/>
    <cellStyle name="Input [yellow] 2 78" xfId="38065" xr:uid="{00000000-0005-0000-0000-0000A9940000}"/>
    <cellStyle name="Input [yellow] 2 79" xfId="38066" xr:uid="{00000000-0005-0000-0000-0000AA940000}"/>
    <cellStyle name="Input [yellow] 2 8" xfId="38067" xr:uid="{00000000-0005-0000-0000-0000AB940000}"/>
    <cellStyle name="Input [yellow] 2 80" xfId="38068" xr:uid="{00000000-0005-0000-0000-0000AC940000}"/>
    <cellStyle name="Input [yellow] 2 81" xfId="38069" xr:uid="{00000000-0005-0000-0000-0000AD940000}"/>
    <cellStyle name="Input [yellow] 2 82" xfId="38070" xr:uid="{00000000-0005-0000-0000-0000AE940000}"/>
    <cellStyle name="Input [yellow] 2 83" xfId="38071" xr:uid="{00000000-0005-0000-0000-0000AF940000}"/>
    <cellStyle name="Input [yellow] 2 9" xfId="38072" xr:uid="{00000000-0005-0000-0000-0000B0940000}"/>
    <cellStyle name="Input [yellow] 20" xfId="38073" xr:uid="{00000000-0005-0000-0000-0000B1940000}"/>
    <cellStyle name="Input [yellow] 21" xfId="38074" xr:uid="{00000000-0005-0000-0000-0000B2940000}"/>
    <cellStyle name="Input [yellow] 22" xfId="38075" xr:uid="{00000000-0005-0000-0000-0000B3940000}"/>
    <cellStyle name="Input [yellow] 23" xfId="38076" xr:uid="{00000000-0005-0000-0000-0000B4940000}"/>
    <cellStyle name="Input [yellow] 24" xfId="38077" xr:uid="{00000000-0005-0000-0000-0000B5940000}"/>
    <cellStyle name="Input [yellow] 25" xfId="38078" xr:uid="{00000000-0005-0000-0000-0000B6940000}"/>
    <cellStyle name="Input [yellow] 26" xfId="38079" xr:uid="{00000000-0005-0000-0000-0000B7940000}"/>
    <cellStyle name="Input [yellow] 27" xfId="38080" xr:uid="{00000000-0005-0000-0000-0000B8940000}"/>
    <cellStyle name="Input [yellow] 28" xfId="38081" xr:uid="{00000000-0005-0000-0000-0000B9940000}"/>
    <cellStyle name="Input [yellow] 29" xfId="38082" xr:uid="{00000000-0005-0000-0000-0000BA940000}"/>
    <cellStyle name="Input [yellow] 3" xfId="38083" xr:uid="{00000000-0005-0000-0000-0000BB940000}"/>
    <cellStyle name="Input [yellow] 3 10" xfId="38084" xr:uid="{00000000-0005-0000-0000-0000BC940000}"/>
    <cellStyle name="Input [yellow] 3 11" xfId="38085" xr:uid="{00000000-0005-0000-0000-0000BD940000}"/>
    <cellStyle name="Input [yellow] 3 12" xfId="38086" xr:uid="{00000000-0005-0000-0000-0000BE940000}"/>
    <cellStyle name="Input [yellow] 3 13" xfId="38087" xr:uid="{00000000-0005-0000-0000-0000BF940000}"/>
    <cellStyle name="Input [yellow] 3 14" xfId="38088" xr:uid="{00000000-0005-0000-0000-0000C0940000}"/>
    <cellStyle name="Input [yellow] 3 2" xfId="38089" xr:uid="{00000000-0005-0000-0000-0000C1940000}"/>
    <cellStyle name="Input [yellow] 3 2 10" xfId="38090" xr:uid="{00000000-0005-0000-0000-0000C2940000}"/>
    <cellStyle name="Input [yellow] 3 2 11" xfId="38091" xr:uid="{00000000-0005-0000-0000-0000C3940000}"/>
    <cellStyle name="Input [yellow] 3 2 12" xfId="38092" xr:uid="{00000000-0005-0000-0000-0000C4940000}"/>
    <cellStyle name="Input [yellow] 3 2 13" xfId="38093" xr:uid="{00000000-0005-0000-0000-0000C5940000}"/>
    <cellStyle name="Input [yellow] 3 2 2" xfId="38094" xr:uid="{00000000-0005-0000-0000-0000C6940000}"/>
    <cellStyle name="Input [yellow] 3 2 2 2" xfId="38095" xr:uid="{00000000-0005-0000-0000-0000C7940000}"/>
    <cellStyle name="Input [yellow] 3 2 2 3" xfId="38096" xr:uid="{00000000-0005-0000-0000-0000C8940000}"/>
    <cellStyle name="Input [yellow] 3 2 3" xfId="38097" xr:uid="{00000000-0005-0000-0000-0000C9940000}"/>
    <cellStyle name="Input [yellow] 3 2 4" xfId="38098" xr:uid="{00000000-0005-0000-0000-0000CA940000}"/>
    <cellStyle name="Input [yellow] 3 2 5" xfId="38099" xr:uid="{00000000-0005-0000-0000-0000CB940000}"/>
    <cellStyle name="Input [yellow] 3 2 6" xfId="38100" xr:uid="{00000000-0005-0000-0000-0000CC940000}"/>
    <cellStyle name="Input [yellow] 3 2 7" xfId="38101" xr:uid="{00000000-0005-0000-0000-0000CD940000}"/>
    <cellStyle name="Input [yellow] 3 2 8" xfId="38102" xr:uid="{00000000-0005-0000-0000-0000CE940000}"/>
    <cellStyle name="Input [yellow] 3 2 9" xfId="38103" xr:uid="{00000000-0005-0000-0000-0000CF940000}"/>
    <cellStyle name="Input [yellow] 3 3" xfId="38104" xr:uid="{00000000-0005-0000-0000-0000D0940000}"/>
    <cellStyle name="Input [yellow] 3 3 10" xfId="38105" xr:uid="{00000000-0005-0000-0000-0000D1940000}"/>
    <cellStyle name="Input [yellow] 3 3 11" xfId="38106" xr:uid="{00000000-0005-0000-0000-0000D2940000}"/>
    <cellStyle name="Input [yellow] 3 3 12" xfId="38107" xr:uid="{00000000-0005-0000-0000-0000D3940000}"/>
    <cellStyle name="Input [yellow] 3 3 2" xfId="38108" xr:uid="{00000000-0005-0000-0000-0000D4940000}"/>
    <cellStyle name="Input [yellow] 3 3 3" xfId="38109" xr:uid="{00000000-0005-0000-0000-0000D5940000}"/>
    <cellStyle name="Input [yellow] 3 3 4" xfId="38110" xr:uid="{00000000-0005-0000-0000-0000D6940000}"/>
    <cellStyle name="Input [yellow] 3 3 5" xfId="38111" xr:uid="{00000000-0005-0000-0000-0000D7940000}"/>
    <cellStyle name="Input [yellow] 3 3 6" xfId="38112" xr:uid="{00000000-0005-0000-0000-0000D8940000}"/>
    <cellStyle name="Input [yellow] 3 3 7" xfId="38113" xr:uid="{00000000-0005-0000-0000-0000D9940000}"/>
    <cellStyle name="Input [yellow] 3 3 8" xfId="38114" xr:uid="{00000000-0005-0000-0000-0000DA940000}"/>
    <cellStyle name="Input [yellow] 3 3 9" xfId="38115" xr:uid="{00000000-0005-0000-0000-0000DB940000}"/>
    <cellStyle name="Input [yellow] 3 4" xfId="38116" xr:uid="{00000000-0005-0000-0000-0000DC940000}"/>
    <cellStyle name="Input [yellow] 3 5" xfId="38117" xr:uid="{00000000-0005-0000-0000-0000DD940000}"/>
    <cellStyle name="Input [yellow] 3 6" xfId="38118" xr:uid="{00000000-0005-0000-0000-0000DE940000}"/>
    <cellStyle name="Input [yellow] 3 7" xfId="38119" xr:uid="{00000000-0005-0000-0000-0000DF940000}"/>
    <cellStyle name="Input [yellow] 3 8" xfId="38120" xr:uid="{00000000-0005-0000-0000-0000E0940000}"/>
    <cellStyle name="Input [yellow] 3 9" xfId="38121" xr:uid="{00000000-0005-0000-0000-0000E1940000}"/>
    <cellStyle name="Input [yellow] 30" xfId="38122" xr:uid="{00000000-0005-0000-0000-0000E2940000}"/>
    <cellStyle name="Input [yellow] 31" xfId="38123" xr:uid="{00000000-0005-0000-0000-0000E3940000}"/>
    <cellStyle name="Input [yellow] 32" xfId="38124" xr:uid="{00000000-0005-0000-0000-0000E4940000}"/>
    <cellStyle name="Input [yellow] 33" xfId="38125" xr:uid="{00000000-0005-0000-0000-0000E5940000}"/>
    <cellStyle name="Input [yellow] 34" xfId="38126" xr:uid="{00000000-0005-0000-0000-0000E6940000}"/>
    <cellStyle name="Input [yellow] 35" xfId="38127" xr:uid="{00000000-0005-0000-0000-0000E7940000}"/>
    <cellStyle name="Input [yellow] 36" xfId="38128" xr:uid="{00000000-0005-0000-0000-0000E8940000}"/>
    <cellStyle name="Input [yellow] 37" xfId="38129" xr:uid="{00000000-0005-0000-0000-0000E9940000}"/>
    <cellStyle name="Input [yellow] 38" xfId="38130" xr:uid="{00000000-0005-0000-0000-0000EA940000}"/>
    <cellStyle name="Input [yellow] 39" xfId="38131" xr:uid="{00000000-0005-0000-0000-0000EB940000}"/>
    <cellStyle name="Input [yellow] 4" xfId="38132" xr:uid="{00000000-0005-0000-0000-0000EC940000}"/>
    <cellStyle name="Input [yellow] 4 10" xfId="38133" xr:uid="{00000000-0005-0000-0000-0000ED940000}"/>
    <cellStyle name="Input [yellow] 4 11" xfId="38134" xr:uid="{00000000-0005-0000-0000-0000EE940000}"/>
    <cellStyle name="Input [yellow] 4 12" xfId="38135" xr:uid="{00000000-0005-0000-0000-0000EF940000}"/>
    <cellStyle name="Input [yellow] 4 13" xfId="38136" xr:uid="{00000000-0005-0000-0000-0000F0940000}"/>
    <cellStyle name="Input [yellow] 4 2" xfId="38137" xr:uid="{00000000-0005-0000-0000-0000F1940000}"/>
    <cellStyle name="Input [yellow] 4 2 2" xfId="38138" xr:uid="{00000000-0005-0000-0000-0000F2940000}"/>
    <cellStyle name="Input [yellow] 4 2 3" xfId="38139" xr:uid="{00000000-0005-0000-0000-0000F3940000}"/>
    <cellStyle name="Input [yellow] 4 3" xfId="38140" xr:uid="{00000000-0005-0000-0000-0000F4940000}"/>
    <cellStyle name="Input [yellow] 4 4" xfId="38141" xr:uid="{00000000-0005-0000-0000-0000F5940000}"/>
    <cellStyle name="Input [yellow] 4 5" xfId="38142" xr:uid="{00000000-0005-0000-0000-0000F6940000}"/>
    <cellStyle name="Input [yellow] 4 6" xfId="38143" xr:uid="{00000000-0005-0000-0000-0000F7940000}"/>
    <cellStyle name="Input [yellow] 4 7" xfId="38144" xr:uid="{00000000-0005-0000-0000-0000F8940000}"/>
    <cellStyle name="Input [yellow] 4 8" xfId="38145" xr:uid="{00000000-0005-0000-0000-0000F9940000}"/>
    <cellStyle name="Input [yellow] 4 9" xfId="38146" xr:uid="{00000000-0005-0000-0000-0000FA940000}"/>
    <cellStyle name="Input [yellow] 40" xfId="38147" xr:uid="{00000000-0005-0000-0000-0000FB940000}"/>
    <cellStyle name="Input [yellow] 41" xfId="38148" xr:uid="{00000000-0005-0000-0000-0000FC940000}"/>
    <cellStyle name="Input [yellow] 42" xfId="38149" xr:uid="{00000000-0005-0000-0000-0000FD940000}"/>
    <cellStyle name="Input [yellow] 43" xfId="38150" xr:uid="{00000000-0005-0000-0000-0000FE940000}"/>
    <cellStyle name="Input [yellow] 44" xfId="38151" xr:uid="{00000000-0005-0000-0000-0000FF940000}"/>
    <cellStyle name="Input [yellow] 45" xfId="38152" xr:uid="{00000000-0005-0000-0000-000000950000}"/>
    <cellStyle name="Input [yellow] 46" xfId="38153" xr:uid="{00000000-0005-0000-0000-000001950000}"/>
    <cellStyle name="Input [yellow] 47" xfId="38154" xr:uid="{00000000-0005-0000-0000-000002950000}"/>
    <cellStyle name="Input [yellow] 48" xfId="38155" xr:uid="{00000000-0005-0000-0000-000003950000}"/>
    <cellStyle name="Input [yellow] 49" xfId="38156" xr:uid="{00000000-0005-0000-0000-000004950000}"/>
    <cellStyle name="Input [yellow] 5" xfId="38157" xr:uid="{00000000-0005-0000-0000-000005950000}"/>
    <cellStyle name="Input [yellow] 5 2" xfId="38158" xr:uid="{00000000-0005-0000-0000-000006950000}"/>
    <cellStyle name="Input [yellow] 5 3" xfId="38159" xr:uid="{00000000-0005-0000-0000-000007950000}"/>
    <cellStyle name="Input [yellow] 50" xfId="38160" xr:uid="{00000000-0005-0000-0000-000008950000}"/>
    <cellStyle name="Input [yellow] 51" xfId="38161" xr:uid="{00000000-0005-0000-0000-000009950000}"/>
    <cellStyle name="Input [yellow] 52" xfId="38162" xr:uid="{00000000-0005-0000-0000-00000A950000}"/>
    <cellStyle name="Input [yellow] 53" xfId="38163" xr:uid="{00000000-0005-0000-0000-00000B950000}"/>
    <cellStyle name="Input [yellow] 54" xfId="38164" xr:uid="{00000000-0005-0000-0000-00000C950000}"/>
    <cellStyle name="Input [yellow] 55" xfId="38165" xr:uid="{00000000-0005-0000-0000-00000D950000}"/>
    <cellStyle name="Input [yellow] 56" xfId="38166" xr:uid="{00000000-0005-0000-0000-00000E950000}"/>
    <cellStyle name="Input [yellow] 57" xfId="38167" xr:uid="{00000000-0005-0000-0000-00000F950000}"/>
    <cellStyle name="Input [yellow] 58" xfId="38168" xr:uid="{00000000-0005-0000-0000-000010950000}"/>
    <cellStyle name="Input [yellow] 59" xfId="38169" xr:uid="{00000000-0005-0000-0000-000011950000}"/>
    <cellStyle name="Input [yellow] 6" xfId="38170" xr:uid="{00000000-0005-0000-0000-000012950000}"/>
    <cellStyle name="Input [yellow] 60" xfId="38171" xr:uid="{00000000-0005-0000-0000-000013950000}"/>
    <cellStyle name="Input [yellow] 61" xfId="38172" xr:uid="{00000000-0005-0000-0000-000014950000}"/>
    <cellStyle name="Input [yellow] 62" xfId="38173" xr:uid="{00000000-0005-0000-0000-000015950000}"/>
    <cellStyle name="Input [yellow] 63" xfId="38174" xr:uid="{00000000-0005-0000-0000-000016950000}"/>
    <cellStyle name="Input [yellow] 64" xfId="38175" xr:uid="{00000000-0005-0000-0000-000017950000}"/>
    <cellStyle name="Input [yellow] 65" xfId="38176" xr:uid="{00000000-0005-0000-0000-000018950000}"/>
    <cellStyle name="Input [yellow] 66" xfId="38177" xr:uid="{00000000-0005-0000-0000-000019950000}"/>
    <cellStyle name="Input [yellow] 67" xfId="38178" xr:uid="{00000000-0005-0000-0000-00001A950000}"/>
    <cellStyle name="Input [yellow] 68" xfId="38179" xr:uid="{00000000-0005-0000-0000-00001B950000}"/>
    <cellStyle name="Input [yellow] 69" xfId="38180" xr:uid="{00000000-0005-0000-0000-00001C950000}"/>
    <cellStyle name="Input [yellow] 7" xfId="38181" xr:uid="{00000000-0005-0000-0000-00001D950000}"/>
    <cellStyle name="Input [yellow] 70" xfId="38182" xr:uid="{00000000-0005-0000-0000-00001E950000}"/>
    <cellStyle name="Input [yellow] 71" xfId="38183" xr:uid="{00000000-0005-0000-0000-00001F950000}"/>
    <cellStyle name="Input [yellow] 72" xfId="38184" xr:uid="{00000000-0005-0000-0000-000020950000}"/>
    <cellStyle name="Input [yellow] 73" xfId="38185" xr:uid="{00000000-0005-0000-0000-000021950000}"/>
    <cellStyle name="Input [yellow] 74" xfId="38186" xr:uid="{00000000-0005-0000-0000-000022950000}"/>
    <cellStyle name="Input [yellow] 75" xfId="38187" xr:uid="{00000000-0005-0000-0000-000023950000}"/>
    <cellStyle name="Input [yellow] 76" xfId="38188" xr:uid="{00000000-0005-0000-0000-000024950000}"/>
    <cellStyle name="Input [yellow] 77" xfId="38189" xr:uid="{00000000-0005-0000-0000-000025950000}"/>
    <cellStyle name="Input [yellow] 78" xfId="38190" xr:uid="{00000000-0005-0000-0000-000026950000}"/>
    <cellStyle name="Input [yellow] 79" xfId="38191" xr:uid="{00000000-0005-0000-0000-000027950000}"/>
    <cellStyle name="Input [yellow] 8" xfId="38192" xr:uid="{00000000-0005-0000-0000-000028950000}"/>
    <cellStyle name="Input [yellow] 80" xfId="38193" xr:uid="{00000000-0005-0000-0000-000029950000}"/>
    <cellStyle name="Input [yellow] 9" xfId="38194" xr:uid="{00000000-0005-0000-0000-00002A950000}"/>
    <cellStyle name="Input 10" xfId="38195" xr:uid="{00000000-0005-0000-0000-00002B950000}"/>
    <cellStyle name="Input 10 10" xfId="38196" xr:uid="{00000000-0005-0000-0000-00002C950000}"/>
    <cellStyle name="Input 10 11" xfId="38197" xr:uid="{00000000-0005-0000-0000-00002D950000}"/>
    <cellStyle name="Input 10 12" xfId="38198" xr:uid="{00000000-0005-0000-0000-00002E950000}"/>
    <cellStyle name="Input 10 13" xfId="38199" xr:uid="{00000000-0005-0000-0000-00002F950000}"/>
    <cellStyle name="Input 10 14" xfId="38200" xr:uid="{00000000-0005-0000-0000-000030950000}"/>
    <cellStyle name="Input 10 2" xfId="38201" xr:uid="{00000000-0005-0000-0000-000031950000}"/>
    <cellStyle name="Input 10 2 10" xfId="38202" xr:uid="{00000000-0005-0000-0000-000032950000}"/>
    <cellStyle name="Input 10 2 11" xfId="38203" xr:uid="{00000000-0005-0000-0000-000033950000}"/>
    <cellStyle name="Input 10 2 12" xfId="38204" xr:uid="{00000000-0005-0000-0000-000034950000}"/>
    <cellStyle name="Input 10 2 13" xfId="38205" xr:uid="{00000000-0005-0000-0000-000035950000}"/>
    <cellStyle name="Input 10 2 2" xfId="38206" xr:uid="{00000000-0005-0000-0000-000036950000}"/>
    <cellStyle name="Input 10 2 2 2" xfId="38207" xr:uid="{00000000-0005-0000-0000-000037950000}"/>
    <cellStyle name="Input 10 2 3" xfId="38208" xr:uid="{00000000-0005-0000-0000-000038950000}"/>
    <cellStyle name="Input 10 2 4" xfId="38209" xr:uid="{00000000-0005-0000-0000-000039950000}"/>
    <cellStyle name="Input 10 2 5" xfId="38210" xr:uid="{00000000-0005-0000-0000-00003A950000}"/>
    <cellStyle name="Input 10 2 6" xfId="38211" xr:uid="{00000000-0005-0000-0000-00003B950000}"/>
    <cellStyle name="Input 10 2 7" xfId="38212" xr:uid="{00000000-0005-0000-0000-00003C950000}"/>
    <cellStyle name="Input 10 2 8" xfId="38213" xr:uid="{00000000-0005-0000-0000-00003D950000}"/>
    <cellStyle name="Input 10 2 9" xfId="38214" xr:uid="{00000000-0005-0000-0000-00003E950000}"/>
    <cellStyle name="Input 10 3" xfId="38215" xr:uid="{00000000-0005-0000-0000-00003F950000}"/>
    <cellStyle name="Input 10 3 2" xfId="38216" xr:uid="{00000000-0005-0000-0000-000040950000}"/>
    <cellStyle name="Input 10 4" xfId="38217" xr:uid="{00000000-0005-0000-0000-000041950000}"/>
    <cellStyle name="Input 10 5" xfId="38218" xr:uid="{00000000-0005-0000-0000-000042950000}"/>
    <cellStyle name="Input 10 6" xfId="38219" xr:uid="{00000000-0005-0000-0000-000043950000}"/>
    <cellStyle name="Input 10 7" xfId="38220" xr:uid="{00000000-0005-0000-0000-000044950000}"/>
    <cellStyle name="Input 10 8" xfId="38221" xr:uid="{00000000-0005-0000-0000-000045950000}"/>
    <cellStyle name="Input 10 9" xfId="38222" xr:uid="{00000000-0005-0000-0000-000046950000}"/>
    <cellStyle name="Input 11" xfId="38223" xr:uid="{00000000-0005-0000-0000-000047950000}"/>
    <cellStyle name="Input 11 10" xfId="38224" xr:uid="{00000000-0005-0000-0000-000048950000}"/>
    <cellStyle name="Input 11 11" xfId="38225" xr:uid="{00000000-0005-0000-0000-000049950000}"/>
    <cellStyle name="Input 11 12" xfId="38226" xr:uid="{00000000-0005-0000-0000-00004A950000}"/>
    <cellStyle name="Input 11 13" xfId="38227" xr:uid="{00000000-0005-0000-0000-00004B950000}"/>
    <cellStyle name="Input 11 14" xfId="38228" xr:uid="{00000000-0005-0000-0000-00004C950000}"/>
    <cellStyle name="Input 11 2" xfId="38229" xr:uid="{00000000-0005-0000-0000-00004D950000}"/>
    <cellStyle name="Input 11 2 10" xfId="38230" xr:uid="{00000000-0005-0000-0000-00004E950000}"/>
    <cellStyle name="Input 11 2 11" xfId="38231" xr:uid="{00000000-0005-0000-0000-00004F950000}"/>
    <cellStyle name="Input 11 2 12" xfId="38232" xr:uid="{00000000-0005-0000-0000-000050950000}"/>
    <cellStyle name="Input 11 2 13" xfId="38233" xr:uid="{00000000-0005-0000-0000-000051950000}"/>
    <cellStyle name="Input 11 2 2" xfId="38234" xr:uid="{00000000-0005-0000-0000-000052950000}"/>
    <cellStyle name="Input 11 2 2 2" xfId="38235" xr:uid="{00000000-0005-0000-0000-000053950000}"/>
    <cellStyle name="Input 11 2 3" xfId="38236" xr:uid="{00000000-0005-0000-0000-000054950000}"/>
    <cellStyle name="Input 11 2 4" xfId="38237" xr:uid="{00000000-0005-0000-0000-000055950000}"/>
    <cellStyle name="Input 11 2 5" xfId="38238" xr:uid="{00000000-0005-0000-0000-000056950000}"/>
    <cellStyle name="Input 11 2 6" xfId="38239" xr:uid="{00000000-0005-0000-0000-000057950000}"/>
    <cellStyle name="Input 11 2 7" xfId="38240" xr:uid="{00000000-0005-0000-0000-000058950000}"/>
    <cellStyle name="Input 11 2 8" xfId="38241" xr:uid="{00000000-0005-0000-0000-000059950000}"/>
    <cellStyle name="Input 11 2 9" xfId="38242" xr:uid="{00000000-0005-0000-0000-00005A950000}"/>
    <cellStyle name="Input 11 3" xfId="38243" xr:uid="{00000000-0005-0000-0000-00005B950000}"/>
    <cellStyle name="Input 11 3 2" xfId="38244" xr:uid="{00000000-0005-0000-0000-00005C950000}"/>
    <cellStyle name="Input 11 4" xfId="38245" xr:uid="{00000000-0005-0000-0000-00005D950000}"/>
    <cellStyle name="Input 11 5" xfId="38246" xr:uid="{00000000-0005-0000-0000-00005E950000}"/>
    <cellStyle name="Input 11 6" xfId="38247" xr:uid="{00000000-0005-0000-0000-00005F950000}"/>
    <cellStyle name="Input 11 7" xfId="38248" xr:uid="{00000000-0005-0000-0000-000060950000}"/>
    <cellStyle name="Input 11 8" xfId="38249" xr:uid="{00000000-0005-0000-0000-000061950000}"/>
    <cellStyle name="Input 11 9" xfId="38250" xr:uid="{00000000-0005-0000-0000-000062950000}"/>
    <cellStyle name="Input 12" xfId="38251" xr:uid="{00000000-0005-0000-0000-000063950000}"/>
    <cellStyle name="Input 12 10" xfId="38252" xr:uid="{00000000-0005-0000-0000-000064950000}"/>
    <cellStyle name="Input 12 11" xfId="38253" xr:uid="{00000000-0005-0000-0000-000065950000}"/>
    <cellStyle name="Input 12 12" xfId="38254" xr:uid="{00000000-0005-0000-0000-000066950000}"/>
    <cellStyle name="Input 12 13" xfId="38255" xr:uid="{00000000-0005-0000-0000-000067950000}"/>
    <cellStyle name="Input 12 14" xfId="38256" xr:uid="{00000000-0005-0000-0000-000068950000}"/>
    <cellStyle name="Input 12 2" xfId="38257" xr:uid="{00000000-0005-0000-0000-000069950000}"/>
    <cellStyle name="Input 12 2 10" xfId="38258" xr:uid="{00000000-0005-0000-0000-00006A950000}"/>
    <cellStyle name="Input 12 2 11" xfId="38259" xr:uid="{00000000-0005-0000-0000-00006B950000}"/>
    <cellStyle name="Input 12 2 12" xfId="38260" xr:uid="{00000000-0005-0000-0000-00006C950000}"/>
    <cellStyle name="Input 12 2 13" xfId="38261" xr:uid="{00000000-0005-0000-0000-00006D950000}"/>
    <cellStyle name="Input 12 2 2" xfId="38262" xr:uid="{00000000-0005-0000-0000-00006E950000}"/>
    <cellStyle name="Input 12 2 2 2" xfId="38263" xr:uid="{00000000-0005-0000-0000-00006F950000}"/>
    <cellStyle name="Input 12 2 3" xfId="38264" xr:uid="{00000000-0005-0000-0000-000070950000}"/>
    <cellStyle name="Input 12 2 4" xfId="38265" xr:uid="{00000000-0005-0000-0000-000071950000}"/>
    <cellStyle name="Input 12 2 5" xfId="38266" xr:uid="{00000000-0005-0000-0000-000072950000}"/>
    <cellStyle name="Input 12 2 6" xfId="38267" xr:uid="{00000000-0005-0000-0000-000073950000}"/>
    <cellStyle name="Input 12 2 7" xfId="38268" xr:uid="{00000000-0005-0000-0000-000074950000}"/>
    <cellStyle name="Input 12 2 8" xfId="38269" xr:uid="{00000000-0005-0000-0000-000075950000}"/>
    <cellStyle name="Input 12 2 9" xfId="38270" xr:uid="{00000000-0005-0000-0000-000076950000}"/>
    <cellStyle name="Input 12 3" xfId="38271" xr:uid="{00000000-0005-0000-0000-000077950000}"/>
    <cellStyle name="Input 12 3 2" xfId="38272" xr:uid="{00000000-0005-0000-0000-000078950000}"/>
    <cellStyle name="Input 12 4" xfId="38273" xr:uid="{00000000-0005-0000-0000-000079950000}"/>
    <cellStyle name="Input 12 5" xfId="38274" xr:uid="{00000000-0005-0000-0000-00007A950000}"/>
    <cellStyle name="Input 12 6" xfId="38275" xr:uid="{00000000-0005-0000-0000-00007B950000}"/>
    <cellStyle name="Input 12 7" xfId="38276" xr:uid="{00000000-0005-0000-0000-00007C950000}"/>
    <cellStyle name="Input 12 8" xfId="38277" xr:uid="{00000000-0005-0000-0000-00007D950000}"/>
    <cellStyle name="Input 12 9" xfId="38278" xr:uid="{00000000-0005-0000-0000-00007E950000}"/>
    <cellStyle name="Input 13" xfId="38279" xr:uid="{00000000-0005-0000-0000-00007F950000}"/>
    <cellStyle name="Input 13 10" xfId="38280" xr:uid="{00000000-0005-0000-0000-000080950000}"/>
    <cellStyle name="Input 13 11" xfId="38281" xr:uid="{00000000-0005-0000-0000-000081950000}"/>
    <cellStyle name="Input 13 12" xfId="38282" xr:uid="{00000000-0005-0000-0000-000082950000}"/>
    <cellStyle name="Input 13 13" xfId="38283" xr:uid="{00000000-0005-0000-0000-000083950000}"/>
    <cellStyle name="Input 13 14" xfId="38284" xr:uid="{00000000-0005-0000-0000-000084950000}"/>
    <cellStyle name="Input 13 2" xfId="38285" xr:uid="{00000000-0005-0000-0000-000085950000}"/>
    <cellStyle name="Input 13 2 10" xfId="38286" xr:uid="{00000000-0005-0000-0000-000086950000}"/>
    <cellStyle name="Input 13 2 11" xfId="38287" xr:uid="{00000000-0005-0000-0000-000087950000}"/>
    <cellStyle name="Input 13 2 12" xfId="38288" xr:uid="{00000000-0005-0000-0000-000088950000}"/>
    <cellStyle name="Input 13 2 13" xfId="38289" xr:uid="{00000000-0005-0000-0000-000089950000}"/>
    <cellStyle name="Input 13 2 2" xfId="38290" xr:uid="{00000000-0005-0000-0000-00008A950000}"/>
    <cellStyle name="Input 13 2 2 2" xfId="38291" xr:uid="{00000000-0005-0000-0000-00008B950000}"/>
    <cellStyle name="Input 13 2 3" xfId="38292" xr:uid="{00000000-0005-0000-0000-00008C950000}"/>
    <cellStyle name="Input 13 2 4" xfId="38293" xr:uid="{00000000-0005-0000-0000-00008D950000}"/>
    <cellStyle name="Input 13 2 5" xfId="38294" xr:uid="{00000000-0005-0000-0000-00008E950000}"/>
    <cellStyle name="Input 13 2 6" xfId="38295" xr:uid="{00000000-0005-0000-0000-00008F950000}"/>
    <cellStyle name="Input 13 2 7" xfId="38296" xr:uid="{00000000-0005-0000-0000-000090950000}"/>
    <cellStyle name="Input 13 2 8" xfId="38297" xr:uid="{00000000-0005-0000-0000-000091950000}"/>
    <cellStyle name="Input 13 2 9" xfId="38298" xr:uid="{00000000-0005-0000-0000-000092950000}"/>
    <cellStyle name="Input 13 3" xfId="38299" xr:uid="{00000000-0005-0000-0000-000093950000}"/>
    <cellStyle name="Input 13 3 2" xfId="38300" xr:uid="{00000000-0005-0000-0000-000094950000}"/>
    <cellStyle name="Input 13 4" xfId="38301" xr:uid="{00000000-0005-0000-0000-000095950000}"/>
    <cellStyle name="Input 13 5" xfId="38302" xr:uid="{00000000-0005-0000-0000-000096950000}"/>
    <cellStyle name="Input 13 6" xfId="38303" xr:uid="{00000000-0005-0000-0000-000097950000}"/>
    <cellStyle name="Input 13 7" xfId="38304" xr:uid="{00000000-0005-0000-0000-000098950000}"/>
    <cellStyle name="Input 13 8" xfId="38305" xr:uid="{00000000-0005-0000-0000-000099950000}"/>
    <cellStyle name="Input 13 9" xfId="38306" xr:uid="{00000000-0005-0000-0000-00009A950000}"/>
    <cellStyle name="Input 14" xfId="38307" xr:uid="{00000000-0005-0000-0000-00009B950000}"/>
    <cellStyle name="Input 14 10" xfId="38308" xr:uid="{00000000-0005-0000-0000-00009C950000}"/>
    <cellStyle name="Input 14 11" xfId="38309" xr:uid="{00000000-0005-0000-0000-00009D950000}"/>
    <cellStyle name="Input 14 12" xfId="38310" xr:uid="{00000000-0005-0000-0000-00009E950000}"/>
    <cellStyle name="Input 14 13" xfId="38311" xr:uid="{00000000-0005-0000-0000-00009F950000}"/>
    <cellStyle name="Input 14 14" xfId="38312" xr:uid="{00000000-0005-0000-0000-0000A0950000}"/>
    <cellStyle name="Input 14 2" xfId="38313" xr:uid="{00000000-0005-0000-0000-0000A1950000}"/>
    <cellStyle name="Input 14 2 10" xfId="38314" xr:uid="{00000000-0005-0000-0000-0000A2950000}"/>
    <cellStyle name="Input 14 2 11" xfId="38315" xr:uid="{00000000-0005-0000-0000-0000A3950000}"/>
    <cellStyle name="Input 14 2 12" xfId="38316" xr:uid="{00000000-0005-0000-0000-0000A4950000}"/>
    <cellStyle name="Input 14 2 13" xfId="38317" xr:uid="{00000000-0005-0000-0000-0000A5950000}"/>
    <cellStyle name="Input 14 2 2" xfId="38318" xr:uid="{00000000-0005-0000-0000-0000A6950000}"/>
    <cellStyle name="Input 14 2 2 2" xfId="38319" xr:uid="{00000000-0005-0000-0000-0000A7950000}"/>
    <cellStyle name="Input 14 2 3" xfId="38320" xr:uid="{00000000-0005-0000-0000-0000A8950000}"/>
    <cellStyle name="Input 14 2 4" xfId="38321" xr:uid="{00000000-0005-0000-0000-0000A9950000}"/>
    <cellStyle name="Input 14 2 5" xfId="38322" xr:uid="{00000000-0005-0000-0000-0000AA950000}"/>
    <cellStyle name="Input 14 2 6" xfId="38323" xr:uid="{00000000-0005-0000-0000-0000AB950000}"/>
    <cellStyle name="Input 14 2 7" xfId="38324" xr:uid="{00000000-0005-0000-0000-0000AC950000}"/>
    <cellStyle name="Input 14 2 8" xfId="38325" xr:uid="{00000000-0005-0000-0000-0000AD950000}"/>
    <cellStyle name="Input 14 2 9" xfId="38326" xr:uid="{00000000-0005-0000-0000-0000AE950000}"/>
    <cellStyle name="Input 14 3" xfId="38327" xr:uid="{00000000-0005-0000-0000-0000AF950000}"/>
    <cellStyle name="Input 14 3 2" xfId="38328" xr:uid="{00000000-0005-0000-0000-0000B0950000}"/>
    <cellStyle name="Input 14 4" xfId="38329" xr:uid="{00000000-0005-0000-0000-0000B1950000}"/>
    <cellStyle name="Input 14 5" xfId="38330" xr:uid="{00000000-0005-0000-0000-0000B2950000}"/>
    <cellStyle name="Input 14 6" xfId="38331" xr:uid="{00000000-0005-0000-0000-0000B3950000}"/>
    <cellStyle name="Input 14 7" xfId="38332" xr:uid="{00000000-0005-0000-0000-0000B4950000}"/>
    <cellStyle name="Input 14 8" xfId="38333" xr:uid="{00000000-0005-0000-0000-0000B5950000}"/>
    <cellStyle name="Input 14 9" xfId="38334" xr:uid="{00000000-0005-0000-0000-0000B6950000}"/>
    <cellStyle name="Input 15" xfId="38335" xr:uid="{00000000-0005-0000-0000-0000B7950000}"/>
    <cellStyle name="Input 15 10" xfId="38336" xr:uid="{00000000-0005-0000-0000-0000B8950000}"/>
    <cellStyle name="Input 15 11" xfId="38337" xr:uid="{00000000-0005-0000-0000-0000B9950000}"/>
    <cellStyle name="Input 15 12" xfId="38338" xr:uid="{00000000-0005-0000-0000-0000BA950000}"/>
    <cellStyle name="Input 15 13" xfId="38339" xr:uid="{00000000-0005-0000-0000-0000BB950000}"/>
    <cellStyle name="Input 15 14" xfId="38340" xr:uid="{00000000-0005-0000-0000-0000BC950000}"/>
    <cellStyle name="Input 15 2" xfId="38341" xr:uid="{00000000-0005-0000-0000-0000BD950000}"/>
    <cellStyle name="Input 15 2 10" xfId="38342" xr:uid="{00000000-0005-0000-0000-0000BE950000}"/>
    <cellStyle name="Input 15 2 11" xfId="38343" xr:uid="{00000000-0005-0000-0000-0000BF950000}"/>
    <cellStyle name="Input 15 2 12" xfId="38344" xr:uid="{00000000-0005-0000-0000-0000C0950000}"/>
    <cellStyle name="Input 15 2 13" xfId="38345" xr:uid="{00000000-0005-0000-0000-0000C1950000}"/>
    <cellStyle name="Input 15 2 2" xfId="38346" xr:uid="{00000000-0005-0000-0000-0000C2950000}"/>
    <cellStyle name="Input 15 2 2 2" xfId="38347" xr:uid="{00000000-0005-0000-0000-0000C3950000}"/>
    <cellStyle name="Input 15 2 3" xfId="38348" xr:uid="{00000000-0005-0000-0000-0000C4950000}"/>
    <cellStyle name="Input 15 2 4" xfId="38349" xr:uid="{00000000-0005-0000-0000-0000C5950000}"/>
    <cellStyle name="Input 15 2 5" xfId="38350" xr:uid="{00000000-0005-0000-0000-0000C6950000}"/>
    <cellStyle name="Input 15 2 6" xfId="38351" xr:uid="{00000000-0005-0000-0000-0000C7950000}"/>
    <cellStyle name="Input 15 2 7" xfId="38352" xr:uid="{00000000-0005-0000-0000-0000C8950000}"/>
    <cellStyle name="Input 15 2 8" xfId="38353" xr:uid="{00000000-0005-0000-0000-0000C9950000}"/>
    <cellStyle name="Input 15 2 9" xfId="38354" xr:uid="{00000000-0005-0000-0000-0000CA950000}"/>
    <cellStyle name="Input 15 3" xfId="38355" xr:uid="{00000000-0005-0000-0000-0000CB950000}"/>
    <cellStyle name="Input 15 3 2" xfId="38356" xr:uid="{00000000-0005-0000-0000-0000CC950000}"/>
    <cellStyle name="Input 15 4" xfId="38357" xr:uid="{00000000-0005-0000-0000-0000CD950000}"/>
    <cellStyle name="Input 15 5" xfId="38358" xr:uid="{00000000-0005-0000-0000-0000CE950000}"/>
    <cellStyle name="Input 15 6" xfId="38359" xr:uid="{00000000-0005-0000-0000-0000CF950000}"/>
    <cellStyle name="Input 15 7" xfId="38360" xr:uid="{00000000-0005-0000-0000-0000D0950000}"/>
    <cellStyle name="Input 15 8" xfId="38361" xr:uid="{00000000-0005-0000-0000-0000D1950000}"/>
    <cellStyle name="Input 15 9" xfId="38362" xr:uid="{00000000-0005-0000-0000-0000D2950000}"/>
    <cellStyle name="Input 16" xfId="38363" xr:uid="{00000000-0005-0000-0000-0000D3950000}"/>
    <cellStyle name="Input 16 10" xfId="38364" xr:uid="{00000000-0005-0000-0000-0000D4950000}"/>
    <cellStyle name="Input 16 11" xfId="38365" xr:uid="{00000000-0005-0000-0000-0000D5950000}"/>
    <cellStyle name="Input 16 12" xfId="38366" xr:uid="{00000000-0005-0000-0000-0000D6950000}"/>
    <cellStyle name="Input 16 13" xfId="38367" xr:uid="{00000000-0005-0000-0000-0000D7950000}"/>
    <cellStyle name="Input 16 14" xfId="38368" xr:uid="{00000000-0005-0000-0000-0000D8950000}"/>
    <cellStyle name="Input 16 2" xfId="38369" xr:uid="{00000000-0005-0000-0000-0000D9950000}"/>
    <cellStyle name="Input 16 2 10" xfId="38370" xr:uid="{00000000-0005-0000-0000-0000DA950000}"/>
    <cellStyle name="Input 16 2 11" xfId="38371" xr:uid="{00000000-0005-0000-0000-0000DB950000}"/>
    <cellStyle name="Input 16 2 12" xfId="38372" xr:uid="{00000000-0005-0000-0000-0000DC950000}"/>
    <cellStyle name="Input 16 2 13" xfId="38373" xr:uid="{00000000-0005-0000-0000-0000DD950000}"/>
    <cellStyle name="Input 16 2 2" xfId="38374" xr:uid="{00000000-0005-0000-0000-0000DE950000}"/>
    <cellStyle name="Input 16 2 2 2" xfId="38375" xr:uid="{00000000-0005-0000-0000-0000DF950000}"/>
    <cellStyle name="Input 16 2 3" xfId="38376" xr:uid="{00000000-0005-0000-0000-0000E0950000}"/>
    <cellStyle name="Input 16 2 4" xfId="38377" xr:uid="{00000000-0005-0000-0000-0000E1950000}"/>
    <cellStyle name="Input 16 2 5" xfId="38378" xr:uid="{00000000-0005-0000-0000-0000E2950000}"/>
    <cellStyle name="Input 16 2 6" xfId="38379" xr:uid="{00000000-0005-0000-0000-0000E3950000}"/>
    <cellStyle name="Input 16 2 7" xfId="38380" xr:uid="{00000000-0005-0000-0000-0000E4950000}"/>
    <cellStyle name="Input 16 2 8" xfId="38381" xr:uid="{00000000-0005-0000-0000-0000E5950000}"/>
    <cellStyle name="Input 16 2 9" xfId="38382" xr:uid="{00000000-0005-0000-0000-0000E6950000}"/>
    <cellStyle name="Input 16 3" xfId="38383" xr:uid="{00000000-0005-0000-0000-0000E7950000}"/>
    <cellStyle name="Input 16 3 2" xfId="38384" xr:uid="{00000000-0005-0000-0000-0000E8950000}"/>
    <cellStyle name="Input 16 4" xfId="38385" xr:uid="{00000000-0005-0000-0000-0000E9950000}"/>
    <cellStyle name="Input 16 5" xfId="38386" xr:uid="{00000000-0005-0000-0000-0000EA950000}"/>
    <cellStyle name="Input 16 6" xfId="38387" xr:uid="{00000000-0005-0000-0000-0000EB950000}"/>
    <cellStyle name="Input 16 7" xfId="38388" xr:uid="{00000000-0005-0000-0000-0000EC950000}"/>
    <cellStyle name="Input 16 8" xfId="38389" xr:uid="{00000000-0005-0000-0000-0000ED950000}"/>
    <cellStyle name="Input 16 9" xfId="38390" xr:uid="{00000000-0005-0000-0000-0000EE950000}"/>
    <cellStyle name="Input 17" xfId="38391" xr:uid="{00000000-0005-0000-0000-0000EF950000}"/>
    <cellStyle name="Input 17 10" xfId="38392" xr:uid="{00000000-0005-0000-0000-0000F0950000}"/>
    <cellStyle name="Input 17 11" xfId="38393" xr:uid="{00000000-0005-0000-0000-0000F1950000}"/>
    <cellStyle name="Input 17 12" xfId="38394" xr:uid="{00000000-0005-0000-0000-0000F2950000}"/>
    <cellStyle name="Input 17 13" xfId="38395" xr:uid="{00000000-0005-0000-0000-0000F3950000}"/>
    <cellStyle name="Input 17 14" xfId="38396" xr:uid="{00000000-0005-0000-0000-0000F4950000}"/>
    <cellStyle name="Input 17 2" xfId="38397" xr:uid="{00000000-0005-0000-0000-0000F5950000}"/>
    <cellStyle name="Input 17 2 10" xfId="38398" xr:uid="{00000000-0005-0000-0000-0000F6950000}"/>
    <cellStyle name="Input 17 2 11" xfId="38399" xr:uid="{00000000-0005-0000-0000-0000F7950000}"/>
    <cellStyle name="Input 17 2 12" xfId="38400" xr:uid="{00000000-0005-0000-0000-0000F8950000}"/>
    <cellStyle name="Input 17 2 13" xfId="38401" xr:uid="{00000000-0005-0000-0000-0000F9950000}"/>
    <cellStyle name="Input 17 2 2" xfId="38402" xr:uid="{00000000-0005-0000-0000-0000FA950000}"/>
    <cellStyle name="Input 17 2 2 2" xfId="38403" xr:uid="{00000000-0005-0000-0000-0000FB950000}"/>
    <cellStyle name="Input 17 2 3" xfId="38404" xr:uid="{00000000-0005-0000-0000-0000FC950000}"/>
    <cellStyle name="Input 17 2 4" xfId="38405" xr:uid="{00000000-0005-0000-0000-0000FD950000}"/>
    <cellStyle name="Input 17 2 5" xfId="38406" xr:uid="{00000000-0005-0000-0000-0000FE950000}"/>
    <cellStyle name="Input 17 2 6" xfId="38407" xr:uid="{00000000-0005-0000-0000-0000FF950000}"/>
    <cellStyle name="Input 17 2 7" xfId="38408" xr:uid="{00000000-0005-0000-0000-000000960000}"/>
    <cellStyle name="Input 17 2 8" xfId="38409" xr:uid="{00000000-0005-0000-0000-000001960000}"/>
    <cellStyle name="Input 17 2 9" xfId="38410" xr:uid="{00000000-0005-0000-0000-000002960000}"/>
    <cellStyle name="Input 17 3" xfId="38411" xr:uid="{00000000-0005-0000-0000-000003960000}"/>
    <cellStyle name="Input 17 3 2" xfId="38412" xr:uid="{00000000-0005-0000-0000-000004960000}"/>
    <cellStyle name="Input 17 4" xfId="38413" xr:uid="{00000000-0005-0000-0000-000005960000}"/>
    <cellStyle name="Input 17 5" xfId="38414" xr:uid="{00000000-0005-0000-0000-000006960000}"/>
    <cellStyle name="Input 17 6" xfId="38415" xr:uid="{00000000-0005-0000-0000-000007960000}"/>
    <cellStyle name="Input 17 7" xfId="38416" xr:uid="{00000000-0005-0000-0000-000008960000}"/>
    <cellStyle name="Input 17 8" xfId="38417" xr:uid="{00000000-0005-0000-0000-000009960000}"/>
    <cellStyle name="Input 17 9" xfId="38418" xr:uid="{00000000-0005-0000-0000-00000A960000}"/>
    <cellStyle name="Input 18" xfId="38419" xr:uid="{00000000-0005-0000-0000-00000B960000}"/>
    <cellStyle name="Input 18 10" xfId="38420" xr:uid="{00000000-0005-0000-0000-00000C960000}"/>
    <cellStyle name="Input 18 11" xfId="38421" xr:uid="{00000000-0005-0000-0000-00000D960000}"/>
    <cellStyle name="Input 18 12" xfId="38422" xr:uid="{00000000-0005-0000-0000-00000E960000}"/>
    <cellStyle name="Input 18 13" xfId="38423" xr:uid="{00000000-0005-0000-0000-00000F960000}"/>
    <cellStyle name="Input 18 14" xfId="38424" xr:uid="{00000000-0005-0000-0000-000010960000}"/>
    <cellStyle name="Input 18 2" xfId="38425" xr:uid="{00000000-0005-0000-0000-000011960000}"/>
    <cellStyle name="Input 18 2 10" xfId="38426" xr:uid="{00000000-0005-0000-0000-000012960000}"/>
    <cellStyle name="Input 18 2 11" xfId="38427" xr:uid="{00000000-0005-0000-0000-000013960000}"/>
    <cellStyle name="Input 18 2 12" xfId="38428" xr:uid="{00000000-0005-0000-0000-000014960000}"/>
    <cellStyle name="Input 18 2 13" xfId="38429" xr:uid="{00000000-0005-0000-0000-000015960000}"/>
    <cellStyle name="Input 18 2 2" xfId="38430" xr:uid="{00000000-0005-0000-0000-000016960000}"/>
    <cellStyle name="Input 18 2 2 2" xfId="38431" xr:uid="{00000000-0005-0000-0000-000017960000}"/>
    <cellStyle name="Input 18 2 3" xfId="38432" xr:uid="{00000000-0005-0000-0000-000018960000}"/>
    <cellStyle name="Input 18 2 4" xfId="38433" xr:uid="{00000000-0005-0000-0000-000019960000}"/>
    <cellStyle name="Input 18 2 5" xfId="38434" xr:uid="{00000000-0005-0000-0000-00001A960000}"/>
    <cellStyle name="Input 18 2 6" xfId="38435" xr:uid="{00000000-0005-0000-0000-00001B960000}"/>
    <cellStyle name="Input 18 2 7" xfId="38436" xr:uid="{00000000-0005-0000-0000-00001C960000}"/>
    <cellStyle name="Input 18 2 8" xfId="38437" xr:uid="{00000000-0005-0000-0000-00001D960000}"/>
    <cellStyle name="Input 18 2 9" xfId="38438" xr:uid="{00000000-0005-0000-0000-00001E960000}"/>
    <cellStyle name="Input 18 3" xfId="38439" xr:uid="{00000000-0005-0000-0000-00001F960000}"/>
    <cellStyle name="Input 18 3 2" xfId="38440" xr:uid="{00000000-0005-0000-0000-000020960000}"/>
    <cellStyle name="Input 18 4" xfId="38441" xr:uid="{00000000-0005-0000-0000-000021960000}"/>
    <cellStyle name="Input 18 5" xfId="38442" xr:uid="{00000000-0005-0000-0000-000022960000}"/>
    <cellStyle name="Input 18 6" xfId="38443" xr:uid="{00000000-0005-0000-0000-000023960000}"/>
    <cellStyle name="Input 18 7" xfId="38444" xr:uid="{00000000-0005-0000-0000-000024960000}"/>
    <cellStyle name="Input 18 8" xfId="38445" xr:uid="{00000000-0005-0000-0000-000025960000}"/>
    <cellStyle name="Input 18 9" xfId="38446" xr:uid="{00000000-0005-0000-0000-000026960000}"/>
    <cellStyle name="Input 19" xfId="38447" xr:uid="{00000000-0005-0000-0000-000027960000}"/>
    <cellStyle name="Input 19 10" xfId="38448" xr:uid="{00000000-0005-0000-0000-000028960000}"/>
    <cellStyle name="Input 19 11" xfId="38449" xr:uid="{00000000-0005-0000-0000-000029960000}"/>
    <cellStyle name="Input 19 12" xfId="38450" xr:uid="{00000000-0005-0000-0000-00002A960000}"/>
    <cellStyle name="Input 19 13" xfId="38451" xr:uid="{00000000-0005-0000-0000-00002B960000}"/>
    <cellStyle name="Input 19 14" xfId="38452" xr:uid="{00000000-0005-0000-0000-00002C960000}"/>
    <cellStyle name="Input 19 2" xfId="38453" xr:uid="{00000000-0005-0000-0000-00002D960000}"/>
    <cellStyle name="Input 19 2 10" xfId="38454" xr:uid="{00000000-0005-0000-0000-00002E960000}"/>
    <cellStyle name="Input 19 2 11" xfId="38455" xr:uid="{00000000-0005-0000-0000-00002F960000}"/>
    <cellStyle name="Input 19 2 12" xfId="38456" xr:uid="{00000000-0005-0000-0000-000030960000}"/>
    <cellStyle name="Input 19 2 13" xfId="38457" xr:uid="{00000000-0005-0000-0000-000031960000}"/>
    <cellStyle name="Input 19 2 2" xfId="38458" xr:uid="{00000000-0005-0000-0000-000032960000}"/>
    <cellStyle name="Input 19 2 2 2" xfId="38459" xr:uid="{00000000-0005-0000-0000-000033960000}"/>
    <cellStyle name="Input 19 2 3" xfId="38460" xr:uid="{00000000-0005-0000-0000-000034960000}"/>
    <cellStyle name="Input 19 2 4" xfId="38461" xr:uid="{00000000-0005-0000-0000-000035960000}"/>
    <cellStyle name="Input 19 2 5" xfId="38462" xr:uid="{00000000-0005-0000-0000-000036960000}"/>
    <cellStyle name="Input 19 2 6" xfId="38463" xr:uid="{00000000-0005-0000-0000-000037960000}"/>
    <cellStyle name="Input 19 2 7" xfId="38464" xr:uid="{00000000-0005-0000-0000-000038960000}"/>
    <cellStyle name="Input 19 2 8" xfId="38465" xr:uid="{00000000-0005-0000-0000-000039960000}"/>
    <cellStyle name="Input 19 2 9" xfId="38466" xr:uid="{00000000-0005-0000-0000-00003A960000}"/>
    <cellStyle name="Input 19 3" xfId="38467" xr:uid="{00000000-0005-0000-0000-00003B960000}"/>
    <cellStyle name="Input 19 3 2" xfId="38468" xr:uid="{00000000-0005-0000-0000-00003C960000}"/>
    <cellStyle name="Input 19 4" xfId="38469" xr:uid="{00000000-0005-0000-0000-00003D960000}"/>
    <cellStyle name="Input 19 5" xfId="38470" xr:uid="{00000000-0005-0000-0000-00003E960000}"/>
    <cellStyle name="Input 19 6" xfId="38471" xr:uid="{00000000-0005-0000-0000-00003F960000}"/>
    <cellStyle name="Input 19 7" xfId="38472" xr:uid="{00000000-0005-0000-0000-000040960000}"/>
    <cellStyle name="Input 19 8" xfId="38473" xr:uid="{00000000-0005-0000-0000-000041960000}"/>
    <cellStyle name="Input 19 9" xfId="38474" xr:uid="{00000000-0005-0000-0000-000042960000}"/>
    <cellStyle name="Input 2" xfId="38475" xr:uid="{00000000-0005-0000-0000-000043960000}"/>
    <cellStyle name="Input 2 10" xfId="38476" xr:uid="{00000000-0005-0000-0000-000044960000}"/>
    <cellStyle name="Input 2 10 10" xfId="38477" xr:uid="{00000000-0005-0000-0000-000045960000}"/>
    <cellStyle name="Input 2 10 11" xfId="38478" xr:uid="{00000000-0005-0000-0000-000046960000}"/>
    <cellStyle name="Input 2 10 12" xfId="38479" xr:uid="{00000000-0005-0000-0000-000047960000}"/>
    <cellStyle name="Input 2 10 13" xfId="38480" xr:uid="{00000000-0005-0000-0000-000048960000}"/>
    <cellStyle name="Input 2 10 14" xfId="38481" xr:uid="{00000000-0005-0000-0000-000049960000}"/>
    <cellStyle name="Input 2 10 2" xfId="38482" xr:uid="{00000000-0005-0000-0000-00004A960000}"/>
    <cellStyle name="Input 2 10 2 10" xfId="38483" xr:uid="{00000000-0005-0000-0000-00004B960000}"/>
    <cellStyle name="Input 2 10 2 11" xfId="38484" xr:uid="{00000000-0005-0000-0000-00004C960000}"/>
    <cellStyle name="Input 2 10 2 12" xfId="38485" xr:uid="{00000000-0005-0000-0000-00004D960000}"/>
    <cellStyle name="Input 2 10 2 13" xfId="38486" xr:uid="{00000000-0005-0000-0000-00004E960000}"/>
    <cellStyle name="Input 2 10 2 2" xfId="38487" xr:uid="{00000000-0005-0000-0000-00004F960000}"/>
    <cellStyle name="Input 2 10 2 2 2" xfId="38488" xr:uid="{00000000-0005-0000-0000-000050960000}"/>
    <cellStyle name="Input 2 10 2 3" xfId="38489" xr:uid="{00000000-0005-0000-0000-000051960000}"/>
    <cellStyle name="Input 2 10 2 4" xfId="38490" xr:uid="{00000000-0005-0000-0000-000052960000}"/>
    <cellStyle name="Input 2 10 2 5" xfId="38491" xr:uid="{00000000-0005-0000-0000-000053960000}"/>
    <cellStyle name="Input 2 10 2 6" xfId="38492" xr:uid="{00000000-0005-0000-0000-000054960000}"/>
    <cellStyle name="Input 2 10 2 7" xfId="38493" xr:uid="{00000000-0005-0000-0000-000055960000}"/>
    <cellStyle name="Input 2 10 2 8" xfId="38494" xr:uid="{00000000-0005-0000-0000-000056960000}"/>
    <cellStyle name="Input 2 10 2 9" xfId="38495" xr:uid="{00000000-0005-0000-0000-000057960000}"/>
    <cellStyle name="Input 2 10 3" xfId="38496" xr:uid="{00000000-0005-0000-0000-000058960000}"/>
    <cellStyle name="Input 2 10 3 2" xfId="38497" xr:uid="{00000000-0005-0000-0000-000059960000}"/>
    <cellStyle name="Input 2 10 4" xfId="38498" xr:uid="{00000000-0005-0000-0000-00005A960000}"/>
    <cellStyle name="Input 2 10 5" xfId="38499" xr:uid="{00000000-0005-0000-0000-00005B960000}"/>
    <cellStyle name="Input 2 10 6" xfId="38500" xr:uid="{00000000-0005-0000-0000-00005C960000}"/>
    <cellStyle name="Input 2 10 7" xfId="38501" xr:uid="{00000000-0005-0000-0000-00005D960000}"/>
    <cellStyle name="Input 2 10 8" xfId="38502" xr:uid="{00000000-0005-0000-0000-00005E960000}"/>
    <cellStyle name="Input 2 10 9" xfId="38503" xr:uid="{00000000-0005-0000-0000-00005F960000}"/>
    <cellStyle name="Input 2 11" xfId="38504" xr:uid="{00000000-0005-0000-0000-000060960000}"/>
    <cellStyle name="Input 2 11 10" xfId="38505" xr:uid="{00000000-0005-0000-0000-000061960000}"/>
    <cellStyle name="Input 2 11 11" xfId="38506" xr:uid="{00000000-0005-0000-0000-000062960000}"/>
    <cellStyle name="Input 2 11 12" xfId="38507" xr:uid="{00000000-0005-0000-0000-000063960000}"/>
    <cellStyle name="Input 2 11 13" xfId="38508" xr:uid="{00000000-0005-0000-0000-000064960000}"/>
    <cellStyle name="Input 2 11 14" xfId="38509" xr:uid="{00000000-0005-0000-0000-000065960000}"/>
    <cellStyle name="Input 2 11 2" xfId="38510" xr:uid="{00000000-0005-0000-0000-000066960000}"/>
    <cellStyle name="Input 2 11 2 10" xfId="38511" xr:uid="{00000000-0005-0000-0000-000067960000}"/>
    <cellStyle name="Input 2 11 2 11" xfId="38512" xr:uid="{00000000-0005-0000-0000-000068960000}"/>
    <cellStyle name="Input 2 11 2 12" xfId="38513" xr:uid="{00000000-0005-0000-0000-000069960000}"/>
    <cellStyle name="Input 2 11 2 13" xfId="38514" xr:uid="{00000000-0005-0000-0000-00006A960000}"/>
    <cellStyle name="Input 2 11 2 2" xfId="38515" xr:uid="{00000000-0005-0000-0000-00006B960000}"/>
    <cellStyle name="Input 2 11 2 2 2" xfId="38516" xr:uid="{00000000-0005-0000-0000-00006C960000}"/>
    <cellStyle name="Input 2 11 2 3" xfId="38517" xr:uid="{00000000-0005-0000-0000-00006D960000}"/>
    <cellStyle name="Input 2 11 2 4" xfId="38518" xr:uid="{00000000-0005-0000-0000-00006E960000}"/>
    <cellStyle name="Input 2 11 2 5" xfId="38519" xr:uid="{00000000-0005-0000-0000-00006F960000}"/>
    <cellStyle name="Input 2 11 2 6" xfId="38520" xr:uid="{00000000-0005-0000-0000-000070960000}"/>
    <cellStyle name="Input 2 11 2 7" xfId="38521" xr:uid="{00000000-0005-0000-0000-000071960000}"/>
    <cellStyle name="Input 2 11 2 8" xfId="38522" xr:uid="{00000000-0005-0000-0000-000072960000}"/>
    <cellStyle name="Input 2 11 2 9" xfId="38523" xr:uid="{00000000-0005-0000-0000-000073960000}"/>
    <cellStyle name="Input 2 11 3" xfId="38524" xr:uid="{00000000-0005-0000-0000-000074960000}"/>
    <cellStyle name="Input 2 11 3 2" xfId="38525" xr:uid="{00000000-0005-0000-0000-000075960000}"/>
    <cellStyle name="Input 2 11 4" xfId="38526" xr:uid="{00000000-0005-0000-0000-000076960000}"/>
    <cellStyle name="Input 2 11 5" xfId="38527" xr:uid="{00000000-0005-0000-0000-000077960000}"/>
    <cellStyle name="Input 2 11 6" xfId="38528" xr:uid="{00000000-0005-0000-0000-000078960000}"/>
    <cellStyle name="Input 2 11 7" xfId="38529" xr:uid="{00000000-0005-0000-0000-000079960000}"/>
    <cellStyle name="Input 2 11 8" xfId="38530" xr:uid="{00000000-0005-0000-0000-00007A960000}"/>
    <cellStyle name="Input 2 11 9" xfId="38531" xr:uid="{00000000-0005-0000-0000-00007B960000}"/>
    <cellStyle name="Input 2 12" xfId="38532" xr:uid="{00000000-0005-0000-0000-00007C960000}"/>
    <cellStyle name="Input 2 12 10" xfId="38533" xr:uid="{00000000-0005-0000-0000-00007D960000}"/>
    <cellStyle name="Input 2 12 11" xfId="38534" xr:uid="{00000000-0005-0000-0000-00007E960000}"/>
    <cellStyle name="Input 2 12 12" xfId="38535" xr:uid="{00000000-0005-0000-0000-00007F960000}"/>
    <cellStyle name="Input 2 12 13" xfId="38536" xr:uid="{00000000-0005-0000-0000-000080960000}"/>
    <cellStyle name="Input 2 12 14" xfId="38537" xr:uid="{00000000-0005-0000-0000-000081960000}"/>
    <cellStyle name="Input 2 12 2" xfId="38538" xr:uid="{00000000-0005-0000-0000-000082960000}"/>
    <cellStyle name="Input 2 12 2 10" xfId="38539" xr:uid="{00000000-0005-0000-0000-000083960000}"/>
    <cellStyle name="Input 2 12 2 11" xfId="38540" xr:uid="{00000000-0005-0000-0000-000084960000}"/>
    <cellStyle name="Input 2 12 2 12" xfId="38541" xr:uid="{00000000-0005-0000-0000-000085960000}"/>
    <cellStyle name="Input 2 12 2 13" xfId="38542" xr:uid="{00000000-0005-0000-0000-000086960000}"/>
    <cellStyle name="Input 2 12 2 2" xfId="38543" xr:uid="{00000000-0005-0000-0000-000087960000}"/>
    <cellStyle name="Input 2 12 2 2 2" xfId="38544" xr:uid="{00000000-0005-0000-0000-000088960000}"/>
    <cellStyle name="Input 2 12 2 3" xfId="38545" xr:uid="{00000000-0005-0000-0000-000089960000}"/>
    <cellStyle name="Input 2 12 2 4" xfId="38546" xr:uid="{00000000-0005-0000-0000-00008A960000}"/>
    <cellStyle name="Input 2 12 2 5" xfId="38547" xr:uid="{00000000-0005-0000-0000-00008B960000}"/>
    <cellStyle name="Input 2 12 2 6" xfId="38548" xr:uid="{00000000-0005-0000-0000-00008C960000}"/>
    <cellStyle name="Input 2 12 2 7" xfId="38549" xr:uid="{00000000-0005-0000-0000-00008D960000}"/>
    <cellStyle name="Input 2 12 2 8" xfId="38550" xr:uid="{00000000-0005-0000-0000-00008E960000}"/>
    <cellStyle name="Input 2 12 2 9" xfId="38551" xr:uid="{00000000-0005-0000-0000-00008F960000}"/>
    <cellStyle name="Input 2 12 3" xfId="38552" xr:uid="{00000000-0005-0000-0000-000090960000}"/>
    <cellStyle name="Input 2 12 3 2" xfId="38553" xr:uid="{00000000-0005-0000-0000-000091960000}"/>
    <cellStyle name="Input 2 12 4" xfId="38554" xr:uid="{00000000-0005-0000-0000-000092960000}"/>
    <cellStyle name="Input 2 12 5" xfId="38555" xr:uid="{00000000-0005-0000-0000-000093960000}"/>
    <cellStyle name="Input 2 12 6" xfId="38556" xr:uid="{00000000-0005-0000-0000-000094960000}"/>
    <cellStyle name="Input 2 12 7" xfId="38557" xr:uid="{00000000-0005-0000-0000-000095960000}"/>
    <cellStyle name="Input 2 12 8" xfId="38558" xr:uid="{00000000-0005-0000-0000-000096960000}"/>
    <cellStyle name="Input 2 12 9" xfId="38559" xr:uid="{00000000-0005-0000-0000-000097960000}"/>
    <cellStyle name="Input 2 13" xfId="38560" xr:uid="{00000000-0005-0000-0000-000098960000}"/>
    <cellStyle name="Input 2 13 10" xfId="38561" xr:uid="{00000000-0005-0000-0000-000099960000}"/>
    <cellStyle name="Input 2 13 11" xfId="38562" xr:uid="{00000000-0005-0000-0000-00009A960000}"/>
    <cellStyle name="Input 2 13 12" xfId="38563" xr:uid="{00000000-0005-0000-0000-00009B960000}"/>
    <cellStyle name="Input 2 13 13" xfId="38564" xr:uid="{00000000-0005-0000-0000-00009C960000}"/>
    <cellStyle name="Input 2 13 14" xfId="38565" xr:uid="{00000000-0005-0000-0000-00009D960000}"/>
    <cellStyle name="Input 2 13 2" xfId="38566" xr:uid="{00000000-0005-0000-0000-00009E960000}"/>
    <cellStyle name="Input 2 13 2 10" xfId="38567" xr:uid="{00000000-0005-0000-0000-00009F960000}"/>
    <cellStyle name="Input 2 13 2 11" xfId="38568" xr:uid="{00000000-0005-0000-0000-0000A0960000}"/>
    <cellStyle name="Input 2 13 2 12" xfId="38569" xr:uid="{00000000-0005-0000-0000-0000A1960000}"/>
    <cellStyle name="Input 2 13 2 13" xfId="38570" xr:uid="{00000000-0005-0000-0000-0000A2960000}"/>
    <cellStyle name="Input 2 13 2 2" xfId="38571" xr:uid="{00000000-0005-0000-0000-0000A3960000}"/>
    <cellStyle name="Input 2 13 2 2 2" xfId="38572" xr:uid="{00000000-0005-0000-0000-0000A4960000}"/>
    <cellStyle name="Input 2 13 2 3" xfId="38573" xr:uid="{00000000-0005-0000-0000-0000A5960000}"/>
    <cellStyle name="Input 2 13 2 4" xfId="38574" xr:uid="{00000000-0005-0000-0000-0000A6960000}"/>
    <cellStyle name="Input 2 13 2 5" xfId="38575" xr:uid="{00000000-0005-0000-0000-0000A7960000}"/>
    <cellStyle name="Input 2 13 2 6" xfId="38576" xr:uid="{00000000-0005-0000-0000-0000A8960000}"/>
    <cellStyle name="Input 2 13 2 7" xfId="38577" xr:uid="{00000000-0005-0000-0000-0000A9960000}"/>
    <cellStyle name="Input 2 13 2 8" xfId="38578" xr:uid="{00000000-0005-0000-0000-0000AA960000}"/>
    <cellStyle name="Input 2 13 2 9" xfId="38579" xr:uid="{00000000-0005-0000-0000-0000AB960000}"/>
    <cellStyle name="Input 2 13 3" xfId="38580" xr:uid="{00000000-0005-0000-0000-0000AC960000}"/>
    <cellStyle name="Input 2 13 3 2" xfId="38581" xr:uid="{00000000-0005-0000-0000-0000AD960000}"/>
    <cellStyle name="Input 2 13 4" xfId="38582" xr:uid="{00000000-0005-0000-0000-0000AE960000}"/>
    <cellStyle name="Input 2 13 5" xfId="38583" xr:uid="{00000000-0005-0000-0000-0000AF960000}"/>
    <cellStyle name="Input 2 13 6" xfId="38584" xr:uid="{00000000-0005-0000-0000-0000B0960000}"/>
    <cellStyle name="Input 2 13 7" xfId="38585" xr:uid="{00000000-0005-0000-0000-0000B1960000}"/>
    <cellStyle name="Input 2 13 8" xfId="38586" xr:uid="{00000000-0005-0000-0000-0000B2960000}"/>
    <cellStyle name="Input 2 13 9" xfId="38587" xr:uid="{00000000-0005-0000-0000-0000B3960000}"/>
    <cellStyle name="Input 2 14" xfId="38588" xr:uid="{00000000-0005-0000-0000-0000B4960000}"/>
    <cellStyle name="Input 2 14 10" xfId="38589" xr:uid="{00000000-0005-0000-0000-0000B5960000}"/>
    <cellStyle name="Input 2 14 11" xfId="38590" xr:uid="{00000000-0005-0000-0000-0000B6960000}"/>
    <cellStyle name="Input 2 14 12" xfId="38591" xr:uid="{00000000-0005-0000-0000-0000B7960000}"/>
    <cellStyle name="Input 2 14 13" xfId="38592" xr:uid="{00000000-0005-0000-0000-0000B8960000}"/>
    <cellStyle name="Input 2 14 14" xfId="38593" xr:uid="{00000000-0005-0000-0000-0000B9960000}"/>
    <cellStyle name="Input 2 14 2" xfId="38594" xr:uid="{00000000-0005-0000-0000-0000BA960000}"/>
    <cellStyle name="Input 2 14 2 10" xfId="38595" xr:uid="{00000000-0005-0000-0000-0000BB960000}"/>
    <cellStyle name="Input 2 14 2 11" xfId="38596" xr:uid="{00000000-0005-0000-0000-0000BC960000}"/>
    <cellStyle name="Input 2 14 2 12" xfId="38597" xr:uid="{00000000-0005-0000-0000-0000BD960000}"/>
    <cellStyle name="Input 2 14 2 13" xfId="38598" xr:uid="{00000000-0005-0000-0000-0000BE960000}"/>
    <cellStyle name="Input 2 14 2 2" xfId="38599" xr:uid="{00000000-0005-0000-0000-0000BF960000}"/>
    <cellStyle name="Input 2 14 2 2 2" xfId="38600" xr:uid="{00000000-0005-0000-0000-0000C0960000}"/>
    <cellStyle name="Input 2 14 2 3" xfId="38601" xr:uid="{00000000-0005-0000-0000-0000C1960000}"/>
    <cellStyle name="Input 2 14 2 4" xfId="38602" xr:uid="{00000000-0005-0000-0000-0000C2960000}"/>
    <cellStyle name="Input 2 14 2 5" xfId="38603" xr:uid="{00000000-0005-0000-0000-0000C3960000}"/>
    <cellStyle name="Input 2 14 2 6" xfId="38604" xr:uid="{00000000-0005-0000-0000-0000C4960000}"/>
    <cellStyle name="Input 2 14 2 7" xfId="38605" xr:uid="{00000000-0005-0000-0000-0000C5960000}"/>
    <cellStyle name="Input 2 14 2 8" xfId="38606" xr:uid="{00000000-0005-0000-0000-0000C6960000}"/>
    <cellStyle name="Input 2 14 2 9" xfId="38607" xr:uid="{00000000-0005-0000-0000-0000C7960000}"/>
    <cellStyle name="Input 2 14 3" xfId="38608" xr:uid="{00000000-0005-0000-0000-0000C8960000}"/>
    <cellStyle name="Input 2 14 3 2" xfId="38609" xr:uid="{00000000-0005-0000-0000-0000C9960000}"/>
    <cellStyle name="Input 2 14 4" xfId="38610" xr:uid="{00000000-0005-0000-0000-0000CA960000}"/>
    <cellStyle name="Input 2 14 5" xfId="38611" xr:uid="{00000000-0005-0000-0000-0000CB960000}"/>
    <cellStyle name="Input 2 14 6" xfId="38612" xr:uid="{00000000-0005-0000-0000-0000CC960000}"/>
    <cellStyle name="Input 2 14 7" xfId="38613" xr:uid="{00000000-0005-0000-0000-0000CD960000}"/>
    <cellStyle name="Input 2 14 8" xfId="38614" xr:uid="{00000000-0005-0000-0000-0000CE960000}"/>
    <cellStyle name="Input 2 14 9" xfId="38615" xr:uid="{00000000-0005-0000-0000-0000CF960000}"/>
    <cellStyle name="Input 2 15" xfId="38616" xr:uid="{00000000-0005-0000-0000-0000D0960000}"/>
    <cellStyle name="Input 2 15 10" xfId="38617" xr:uid="{00000000-0005-0000-0000-0000D1960000}"/>
    <cellStyle name="Input 2 15 11" xfId="38618" xr:uid="{00000000-0005-0000-0000-0000D2960000}"/>
    <cellStyle name="Input 2 15 12" xfId="38619" xr:uid="{00000000-0005-0000-0000-0000D3960000}"/>
    <cellStyle name="Input 2 15 13" xfId="38620" xr:uid="{00000000-0005-0000-0000-0000D4960000}"/>
    <cellStyle name="Input 2 15 14" xfId="38621" xr:uid="{00000000-0005-0000-0000-0000D5960000}"/>
    <cellStyle name="Input 2 15 2" xfId="38622" xr:uid="{00000000-0005-0000-0000-0000D6960000}"/>
    <cellStyle name="Input 2 15 2 10" xfId="38623" xr:uid="{00000000-0005-0000-0000-0000D7960000}"/>
    <cellStyle name="Input 2 15 2 11" xfId="38624" xr:uid="{00000000-0005-0000-0000-0000D8960000}"/>
    <cellStyle name="Input 2 15 2 12" xfId="38625" xr:uid="{00000000-0005-0000-0000-0000D9960000}"/>
    <cellStyle name="Input 2 15 2 13" xfId="38626" xr:uid="{00000000-0005-0000-0000-0000DA960000}"/>
    <cellStyle name="Input 2 15 2 2" xfId="38627" xr:uid="{00000000-0005-0000-0000-0000DB960000}"/>
    <cellStyle name="Input 2 15 2 2 2" xfId="38628" xr:uid="{00000000-0005-0000-0000-0000DC960000}"/>
    <cellStyle name="Input 2 15 2 3" xfId="38629" xr:uid="{00000000-0005-0000-0000-0000DD960000}"/>
    <cellStyle name="Input 2 15 2 4" xfId="38630" xr:uid="{00000000-0005-0000-0000-0000DE960000}"/>
    <cellStyle name="Input 2 15 2 5" xfId="38631" xr:uid="{00000000-0005-0000-0000-0000DF960000}"/>
    <cellStyle name="Input 2 15 2 6" xfId="38632" xr:uid="{00000000-0005-0000-0000-0000E0960000}"/>
    <cellStyle name="Input 2 15 2 7" xfId="38633" xr:uid="{00000000-0005-0000-0000-0000E1960000}"/>
    <cellStyle name="Input 2 15 2 8" xfId="38634" xr:uid="{00000000-0005-0000-0000-0000E2960000}"/>
    <cellStyle name="Input 2 15 2 9" xfId="38635" xr:uid="{00000000-0005-0000-0000-0000E3960000}"/>
    <cellStyle name="Input 2 15 3" xfId="38636" xr:uid="{00000000-0005-0000-0000-0000E4960000}"/>
    <cellStyle name="Input 2 15 3 2" xfId="38637" xr:uid="{00000000-0005-0000-0000-0000E5960000}"/>
    <cellStyle name="Input 2 15 4" xfId="38638" xr:uid="{00000000-0005-0000-0000-0000E6960000}"/>
    <cellStyle name="Input 2 15 5" xfId="38639" xr:uid="{00000000-0005-0000-0000-0000E7960000}"/>
    <cellStyle name="Input 2 15 6" xfId="38640" xr:uid="{00000000-0005-0000-0000-0000E8960000}"/>
    <cellStyle name="Input 2 15 7" xfId="38641" xr:uid="{00000000-0005-0000-0000-0000E9960000}"/>
    <cellStyle name="Input 2 15 8" xfId="38642" xr:uid="{00000000-0005-0000-0000-0000EA960000}"/>
    <cellStyle name="Input 2 15 9" xfId="38643" xr:uid="{00000000-0005-0000-0000-0000EB960000}"/>
    <cellStyle name="Input 2 16" xfId="38644" xr:uid="{00000000-0005-0000-0000-0000EC960000}"/>
    <cellStyle name="Input 2 16 2" xfId="38645" xr:uid="{00000000-0005-0000-0000-0000ED960000}"/>
    <cellStyle name="Input 2 16 3" xfId="38646" xr:uid="{00000000-0005-0000-0000-0000EE960000}"/>
    <cellStyle name="Input 2 17" xfId="38647" xr:uid="{00000000-0005-0000-0000-0000EF960000}"/>
    <cellStyle name="Input 2 18" xfId="38648" xr:uid="{00000000-0005-0000-0000-0000F0960000}"/>
    <cellStyle name="Input 2 19" xfId="38649" xr:uid="{00000000-0005-0000-0000-0000F1960000}"/>
    <cellStyle name="Input 2 2" xfId="38650" xr:uid="{00000000-0005-0000-0000-0000F2960000}"/>
    <cellStyle name="Input 2 2 10" xfId="38651" xr:uid="{00000000-0005-0000-0000-0000F3960000}"/>
    <cellStyle name="Input 2 2 11" xfId="38652" xr:uid="{00000000-0005-0000-0000-0000F4960000}"/>
    <cellStyle name="Input 2 2 12" xfId="38653" xr:uid="{00000000-0005-0000-0000-0000F5960000}"/>
    <cellStyle name="Input 2 2 13" xfId="38654" xr:uid="{00000000-0005-0000-0000-0000F6960000}"/>
    <cellStyle name="Input 2 2 14" xfId="38655" xr:uid="{00000000-0005-0000-0000-0000F7960000}"/>
    <cellStyle name="Input 2 2 15" xfId="38656" xr:uid="{00000000-0005-0000-0000-0000F8960000}"/>
    <cellStyle name="Input 2 2 16" xfId="38657" xr:uid="{00000000-0005-0000-0000-0000F9960000}"/>
    <cellStyle name="Input 2 2 17" xfId="38658" xr:uid="{00000000-0005-0000-0000-0000FA960000}"/>
    <cellStyle name="Input 2 2 18" xfId="38659" xr:uid="{00000000-0005-0000-0000-0000FB960000}"/>
    <cellStyle name="Input 2 2 19" xfId="38660" xr:uid="{00000000-0005-0000-0000-0000FC960000}"/>
    <cellStyle name="Input 2 2 2" xfId="38661" xr:uid="{00000000-0005-0000-0000-0000FD960000}"/>
    <cellStyle name="Input 2 2 2 2" xfId="38662" xr:uid="{00000000-0005-0000-0000-0000FE960000}"/>
    <cellStyle name="Input 2 2 2 3" xfId="38663" xr:uid="{00000000-0005-0000-0000-0000FF960000}"/>
    <cellStyle name="Input 2 2 20" xfId="38664" xr:uid="{00000000-0005-0000-0000-000000970000}"/>
    <cellStyle name="Input 2 2 21" xfId="38665" xr:uid="{00000000-0005-0000-0000-000001970000}"/>
    <cellStyle name="Input 2 2 22" xfId="38666" xr:uid="{00000000-0005-0000-0000-000002970000}"/>
    <cellStyle name="Input 2 2 23" xfId="38667" xr:uid="{00000000-0005-0000-0000-000003970000}"/>
    <cellStyle name="Input 2 2 24" xfId="38668" xr:uid="{00000000-0005-0000-0000-000004970000}"/>
    <cellStyle name="Input 2 2 25" xfId="38669" xr:uid="{00000000-0005-0000-0000-000005970000}"/>
    <cellStyle name="Input 2 2 26" xfId="38670" xr:uid="{00000000-0005-0000-0000-000006970000}"/>
    <cellStyle name="Input 2 2 27" xfId="38671" xr:uid="{00000000-0005-0000-0000-000007970000}"/>
    <cellStyle name="Input 2 2 28" xfId="38672" xr:uid="{00000000-0005-0000-0000-000008970000}"/>
    <cellStyle name="Input 2 2 29" xfId="38673" xr:uid="{00000000-0005-0000-0000-000009970000}"/>
    <cellStyle name="Input 2 2 3" xfId="38674" xr:uid="{00000000-0005-0000-0000-00000A970000}"/>
    <cellStyle name="Input 2 2 3 2" xfId="38675" xr:uid="{00000000-0005-0000-0000-00000B970000}"/>
    <cellStyle name="Input 2 2 3 3" xfId="38676" xr:uid="{00000000-0005-0000-0000-00000C970000}"/>
    <cellStyle name="Input 2 2 30" xfId="38677" xr:uid="{00000000-0005-0000-0000-00000D970000}"/>
    <cellStyle name="Input 2 2 31" xfId="38678" xr:uid="{00000000-0005-0000-0000-00000E970000}"/>
    <cellStyle name="Input 2 2 32" xfId="38679" xr:uid="{00000000-0005-0000-0000-00000F970000}"/>
    <cellStyle name="Input 2 2 33" xfId="38680" xr:uid="{00000000-0005-0000-0000-000010970000}"/>
    <cellStyle name="Input 2 2 34" xfId="38681" xr:uid="{00000000-0005-0000-0000-000011970000}"/>
    <cellStyle name="Input 2 2 35" xfId="38682" xr:uid="{00000000-0005-0000-0000-000012970000}"/>
    <cellStyle name="Input 2 2 36" xfId="38683" xr:uid="{00000000-0005-0000-0000-000013970000}"/>
    <cellStyle name="Input 2 2 37" xfId="38684" xr:uid="{00000000-0005-0000-0000-000014970000}"/>
    <cellStyle name="Input 2 2 38" xfId="38685" xr:uid="{00000000-0005-0000-0000-000015970000}"/>
    <cellStyle name="Input 2 2 39" xfId="38686" xr:uid="{00000000-0005-0000-0000-000016970000}"/>
    <cellStyle name="Input 2 2 4" xfId="38687" xr:uid="{00000000-0005-0000-0000-000017970000}"/>
    <cellStyle name="Input 2 2 40" xfId="38688" xr:uid="{00000000-0005-0000-0000-000018970000}"/>
    <cellStyle name="Input 2 2 41" xfId="38689" xr:uid="{00000000-0005-0000-0000-000019970000}"/>
    <cellStyle name="Input 2 2 42" xfId="38690" xr:uid="{00000000-0005-0000-0000-00001A970000}"/>
    <cellStyle name="Input 2 2 43" xfId="38691" xr:uid="{00000000-0005-0000-0000-00001B970000}"/>
    <cellStyle name="Input 2 2 44" xfId="38692" xr:uid="{00000000-0005-0000-0000-00001C970000}"/>
    <cellStyle name="Input 2 2 45" xfId="38693" xr:uid="{00000000-0005-0000-0000-00001D970000}"/>
    <cellStyle name="Input 2 2 46" xfId="38694" xr:uid="{00000000-0005-0000-0000-00001E970000}"/>
    <cellStyle name="Input 2 2 47" xfId="38695" xr:uid="{00000000-0005-0000-0000-00001F970000}"/>
    <cellStyle name="Input 2 2 48" xfId="38696" xr:uid="{00000000-0005-0000-0000-000020970000}"/>
    <cellStyle name="Input 2 2 49" xfId="38697" xr:uid="{00000000-0005-0000-0000-000021970000}"/>
    <cellStyle name="Input 2 2 5" xfId="38698" xr:uid="{00000000-0005-0000-0000-000022970000}"/>
    <cellStyle name="Input 2 2 50" xfId="38699" xr:uid="{00000000-0005-0000-0000-000023970000}"/>
    <cellStyle name="Input 2 2 51" xfId="38700" xr:uid="{00000000-0005-0000-0000-000024970000}"/>
    <cellStyle name="Input 2 2 52" xfId="38701" xr:uid="{00000000-0005-0000-0000-000025970000}"/>
    <cellStyle name="Input 2 2 53" xfId="38702" xr:uid="{00000000-0005-0000-0000-000026970000}"/>
    <cellStyle name="Input 2 2 54" xfId="38703" xr:uid="{00000000-0005-0000-0000-000027970000}"/>
    <cellStyle name="Input 2 2 55" xfId="38704" xr:uid="{00000000-0005-0000-0000-000028970000}"/>
    <cellStyle name="Input 2 2 56" xfId="38705" xr:uid="{00000000-0005-0000-0000-000029970000}"/>
    <cellStyle name="Input 2 2 57" xfId="38706" xr:uid="{00000000-0005-0000-0000-00002A970000}"/>
    <cellStyle name="Input 2 2 58" xfId="38707" xr:uid="{00000000-0005-0000-0000-00002B970000}"/>
    <cellStyle name="Input 2 2 59" xfId="38708" xr:uid="{00000000-0005-0000-0000-00002C970000}"/>
    <cellStyle name="Input 2 2 6" xfId="38709" xr:uid="{00000000-0005-0000-0000-00002D970000}"/>
    <cellStyle name="Input 2 2 60" xfId="38710" xr:uid="{00000000-0005-0000-0000-00002E970000}"/>
    <cellStyle name="Input 2 2 61" xfId="38711" xr:uid="{00000000-0005-0000-0000-00002F970000}"/>
    <cellStyle name="Input 2 2 62" xfId="38712" xr:uid="{00000000-0005-0000-0000-000030970000}"/>
    <cellStyle name="Input 2 2 63" xfId="38713" xr:uid="{00000000-0005-0000-0000-000031970000}"/>
    <cellStyle name="Input 2 2 64" xfId="38714" xr:uid="{00000000-0005-0000-0000-000032970000}"/>
    <cellStyle name="Input 2 2 65" xfId="38715" xr:uid="{00000000-0005-0000-0000-000033970000}"/>
    <cellStyle name="Input 2 2 66" xfId="38716" xr:uid="{00000000-0005-0000-0000-000034970000}"/>
    <cellStyle name="Input 2 2 67" xfId="38717" xr:uid="{00000000-0005-0000-0000-000035970000}"/>
    <cellStyle name="Input 2 2 68" xfId="38718" xr:uid="{00000000-0005-0000-0000-000036970000}"/>
    <cellStyle name="Input 2 2 69" xfId="38719" xr:uid="{00000000-0005-0000-0000-000037970000}"/>
    <cellStyle name="Input 2 2 7" xfId="38720" xr:uid="{00000000-0005-0000-0000-000038970000}"/>
    <cellStyle name="Input 2 2 70" xfId="38721" xr:uid="{00000000-0005-0000-0000-000039970000}"/>
    <cellStyle name="Input 2 2 71" xfId="38722" xr:uid="{00000000-0005-0000-0000-00003A970000}"/>
    <cellStyle name="Input 2 2 72" xfId="38723" xr:uid="{00000000-0005-0000-0000-00003B970000}"/>
    <cellStyle name="Input 2 2 73" xfId="38724" xr:uid="{00000000-0005-0000-0000-00003C970000}"/>
    <cellStyle name="Input 2 2 74" xfId="38725" xr:uid="{00000000-0005-0000-0000-00003D970000}"/>
    <cellStyle name="Input 2 2 75" xfId="38726" xr:uid="{00000000-0005-0000-0000-00003E970000}"/>
    <cellStyle name="Input 2 2 76" xfId="38727" xr:uid="{00000000-0005-0000-0000-00003F970000}"/>
    <cellStyle name="Input 2 2 77" xfId="38728" xr:uid="{00000000-0005-0000-0000-000040970000}"/>
    <cellStyle name="Input 2 2 78" xfId="38729" xr:uid="{00000000-0005-0000-0000-000041970000}"/>
    <cellStyle name="Input 2 2 79" xfId="38730" xr:uid="{00000000-0005-0000-0000-000042970000}"/>
    <cellStyle name="Input 2 2 8" xfId="38731" xr:uid="{00000000-0005-0000-0000-000043970000}"/>
    <cellStyle name="Input 2 2 80" xfId="38732" xr:uid="{00000000-0005-0000-0000-000044970000}"/>
    <cellStyle name="Input 2 2 81" xfId="38733" xr:uid="{00000000-0005-0000-0000-000045970000}"/>
    <cellStyle name="Input 2 2 82" xfId="38734" xr:uid="{00000000-0005-0000-0000-000046970000}"/>
    <cellStyle name="Input 2 2 83" xfId="38735" xr:uid="{00000000-0005-0000-0000-000047970000}"/>
    <cellStyle name="Input 2 2 9" xfId="38736" xr:uid="{00000000-0005-0000-0000-000048970000}"/>
    <cellStyle name="Input 2 20" xfId="38737" xr:uid="{00000000-0005-0000-0000-000049970000}"/>
    <cellStyle name="Input 2 21" xfId="38738" xr:uid="{00000000-0005-0000-0000-00004A970000}"/>
    <cellStyle name="Input 2 22" xfId="38739" xr:uid="{00000000-0005-0000-0000-00004B970000}"/>
    <cellStyle name="Input 2 23" xfId="38740" xr:uid="{00000000-0005-0000-0000-00004C970000}"/>
    <cellStyle name="Input 2 24" xfId="38741" xr:uid="{00000000-0005-0000-0000-00004D970000}"/>
    <cellStyle name="Input 2 25" xfId="38742" xr:uid="{00000000-0005-0000-0000-00004E970000}"/>
    <cellStyle name="Input 2 26" xfId="38743" xr:uid="{00000000-0005-0000-0000-00004F970000}"/>
    <cellStyle name="Input 2 27" xfId="38744" xr:uid="{00000000-0005-0000-0000-000050970000}"/>
    <cellStyle name="Input 2 28" xfId="38745" xr:uid="{00000000-0005-0000-0000-000051970000}"/>
    <cellStyle name="Input 2 29" xfId="38746" xr:uid="{00000000-0005-0000-0000-000052970000}"/>
    <cellStyle name="Input 2 3" xfId="38747" xr:uid="{00000000-0005-0000-0000-000053970000}"/>
    <cellStyle name="Input 2 3 10" xfId="38748" xr:uid="{00000000-0005-0000-0000-000054970000}"/>
    <cellStyle name="Input 2 3 11" xfId="38749" xr:uid="{00000000-0005-0000-0000-000055970000}"/>
    <cellStyle name="Input 2 3 12" xfId="38750" xr:uid="{00000000-0005-0000-0000-000056970000}"/>
    <cellStyle name="Input 2 3 13" xfId="38751" xr:uid="{00000000-0005-0000-0000-000057970000}"/>
    <cellStyle name="Input 2 3 14" xfId="38752" xr:uid="{00000000-0005-0000-0000-000058970000}"/>
    <cellStyle name="Input 2 3 2" xfId="38753" xr:uid="{00000000-0005-0000-0000-000059970000}"/>
    <cellStyle name="Input 2 3 3" xfId="38754" xr:uid="{00000000-0005-0000-0000-00005A970000}"/>
    <cellStyle name="Input 2 3 3 2" xfId="38755" xr:uid="{00000000-0005-0000-0000-00005B970000}"/>
    <cellStyle name="Input 2 3 4" xfId="38756" xr:uid="{00000000-0005-0000-0000-00005C970000}"/>
    <cellStyle name="Input 2 3 5" xfId="38757" xr:uid="{00000000-0005-0000-0000-00005D970000}"/>
    <cellStyle name="Input 2 3 6" xfId="38758" xr:uid="{00000000-0005-0000-0000-00005E970000}"/>
    <cellStyle name="Input 2 3 7" xfId="38759" xr:uid="{00000000-0005-0000-0000-00005F970000}"/>
    <cellStyle name="Input 2 3 8" xfId="38760" xr:uid="{00000000-0005-0000-0000-000060970000}"/>
    <cellStyle name="Input 2 3 9" xfId="38761" xr:uid="{00000000-0005-0000-0000-000061970000}"/>
    <cellStyle name="Input 2 30" xfId="38762" xr:uid="{00000000-0005-0000-0000-000062970000}"/>
    <cellStyle name="Input 2 31" xfId="38763" xr:uid="{00000000-0005-0000-0000-000063970000}"/>
    <cellStyle name="Input 2 32" xfId="38764" xr:uid="{00000000-0005-0000-0000-000064970000}"/>
    <cellStyle name="Input 2 33" xfId="38765" xr:uid="{00000000-0005-0000-0000-000065970000}"/>
    <cellStyle name="Input 2 34" xfId="38766" xr:uid="{00000000-0005-0000-0000-000066970000}"/>
    <cellStyle name="Input 2 35" xfId="38767" xr:uid="{00000000-0005-0000-0000-000067970000}"/>
    <cellStyle name="Input 2 36" xfId="38768" xr:uid="{00000000-0005-0000-0000-000068970000}"/>
    <cellStyle name="Input 2 37" xfId="38769" xr:uid="{00000000-0005-0000-0000-000069970000}"/>
    <cellStyle name="Input 2 38" xfId="38770" xr:uid="{00000000-0005-0000-0000-00006A970000}"/>
    <cellStyle name="Input 2 39" xfId="38771" xr:uid="{00000000-0005-0000-0000-00006B970000}"/>
    <cellStyle name="Input 2 4" xfId="38772" xr:uid="{00000000-0005-0000-0000-00006C970000}"/>
    <cellStyle name="Input 2 4 10" xfId="38773" xr:uid="{00000000-0005-0000-0000-00006D970000}"/>
    <cellStyle name="Input 2 4 11" xfId="38774" xr:uid="{00000000-0005-0000-0000-00006E970000}"/>
    <cellStyle name="Input 2 4 12" xfId="38775" xr:uid="{00000000-0005-0000-0000-00006F970000}"/>
    <cellStyle name="Input 2 4 13" xfId="38776" xr:uid="{00000000-0005-0000-0000-000070970000}"/>
    <cellStyle name="Input 2 4 14" xfId="38777" xr:uid="{00000000-0005-0000-0000-000071970000}"/>
    <cellStyle name="Input 2 4 2" xfId="38778" xr:uid="{00000000-0005-0000-0000-000072970000}"/>
    <cellStyle name="Input 2 4 2 10" xfId="38779" xr:uid="{00000000-0005-0000-0000-000073970000}"/>
    <cellStyle name="Input 2 4 2 11" xfId="38780" xr:uid="{00000000-0005-0000-0000-000074970000}"/>
    <cellStyle name="Input 2 4 2 12" xfId="38781" xr:uid="{00000000-0005-0000-0000-000075970000}"/>
    <cellStyle name="Input 2 4 2 13" xfId="38782" xr:uid="{00000000-0005-0000-0000-000076970000}"/>
    <cellStyle name="Input 2 4 2 2" xfId="38783" xr:uid="{00000000-0005-0000-0000-000077970000}"/>
    <cellStyle name="Input 2 4 2 2 2" xfId="38784" xr:uid="{00000000-0005-0000-0000-000078970000}"/>
    <cellStyle name="Input 2 4 2 3" xfId="38785" xr:uid="{00000000-0005-0000-0000-000079970000}"/>
    <cellStyle name="Input 2 4 2 4" xfId="38786" xr:uid="{00000000-0005-0000-0000-00007A970000}"/>
    <cellStyle name="Input 2 4 2 5" xfId="38787" xr:uid="{00000000-0005-0000-0000-00007B970000}"/>
    <cellStyle name="Input 2 4 2 6" xfId="38788" xr:uid="{00000000-0005-0000-0000-00007C970000}"/>
    <cellStyle name="Input 2 4 2 7" xfId="38789" xr:uid="{00000000-0005-0000-0000-00007D970000}"/>
    <cellStyle name="Input 2 4 2 8" xfId="38790" xr:uid="{00000000-0005-0000-0000-00007E970000}"/>
    <cellStyle name="Input 2 4 2 9" xfId="38791" xr:uid="{00000000-0005-0000-0000-00007F970000}"/>
    <cellStyle name="Input 2 4 3" xfId="38792" xr:uid="{00000000-0005-0000-0000-000080970000}"/>
    <cellStyle name="Input 2 4 3 2" xfId="38793" xr:uid="{00000000-0005-0000-0000-000081970000}"/>
    <cellStyle name="Input 2 4 4" xfId="38794" xr:uid="{00000000-0005-0000-0000-000082970000}"/>
    <cellStyle name="Input 2 4 5" xfId="38795" xr:uid="{00000000-0005-0000-0000-000083970000}"/>
    <cellStyle name="Input 2 4 6" xfId="38796" xr:uid="{00000000-0005-0000-0000-000084970000}"/>
    <cellStyle name="Input 2 4 7" xfId="38797" xr:uid="{00000000-0005-0000-0000-000085970000}"/>
    <cellStyle name="Input 2 4 8" xfId="38798" xr:uid="{00000000-0005-0000-0000-000086970000}"/>
    <cellStyle name="Input 2 4 9" xfId="38799" xr:uid="{00000000-0005-0000-0000-000087970000}"/>
    <cellStyle name="Input 2 40" xfId="38800" xr:uid="{00000000-0005-0000-0000-000088970000}"/>
    <cellStyle name="Input 2 41" xfId="38801" xr:uid="{00000000-0005-0000-0000-000089970000}"/>
    <cellStyle name="Input 2 42" xfId="38802" xr:uid="{00000000-0005-0000-0000-00008A970000}"/>
    <cellStyle name="Input 2 43" xfId="38803" xr:uid="{00000000-0005-0000-0000-00008B970000}"/>
    <cellStyle name="Input 2 44" xfId="38804" xr:uid="{00000000-0005-0000-0000-00008C970000}"/>
    <cellStyle name="Input 2 45" xfId="38805" xr:uid="{00000000-0005-0000-0000-00008D970000}"/>
    <cellStyle name="Input 2 46" xfId="38806" xr:uid="{00000000-0005-0000-0000-00008E970000}"/>
    <cellStyle name="Input 2 47" xfId="38807" xr:uid="{00000000-0005-0000-0000-00008F970000}"/>
    <cellStyle name="Input 2 48" xfId="38808" xr:uid="{00000000-0005-0000-0000-000090970000}"/>
    <cellStyle name="Input 2 49" xfId="38809" xr:uid="{00000000-0005-0000-0000-000091970000}"/>
    <cellStyle name="Input 2 5" xfId="38810" xr:uid="{00000000-0005-0000-0000-000092970000}"/>
    <cellStyle name="Input 2 5 10" xfId="38811" xr:uid="{00000000-0005-0000-0000-000093970000}"/>
    <cellStyle name="Input 2 5 11" xfId="38812" xr:uid="{00000000-0005-0000-0000-000094970000}"/>
    <cellStyle name="Input 2 5 12" xfId="38813" xr:uid="{00000000-0005-0000-0000-000095970000}"/>
    <cellStyle name="Input 2 5 13" xfId="38814" xr:uid="{00000000-0005-0000-0000-000096970000}"/>
    <cellStyle name="Input 2 5 14" xfId="38815" xr:uid="{00000000-0005-0000-0000-000097970000}"/>
    <cellStyle name="Input 2 5 2" xfId="38816" xr:uid="{00000000-0005-0000-0000-000098970000}"/>
    <cellStyle name="Input 2 5 2 10" xfId="38817" xr:uid="{00000000-0005-0000-0000-000099970000}"/>
    <cellStyle name="Input 2 5 2 11" xfId="38818" xr:uid="{00000000-0005-0000-0000-00009A970000}"/>
    <cellStyle name="Input 2 5 2 12" xfId="38819" xr:uid="{00000000-0005-0000-0000-00009B970000}"/>
    <cellStyle name="Input 2 5 2 13" xfId="38820" xr:uid="{00000000-0005-0000-0000-00009C970000}"/>
    <cellStyle name="Input 2 5 2 2" xfId="38821" xr:uid="{00000000-0005-0000-0000-00009D970000}"/>
    <cellStyle name="Input 2 5 2 2 2" xfId="38822" xr:uid="{00000000-0005-0000-0000-00009E970000}"/>
    <cellStyle name="Input 2 5 2 3" xfId="38823" xr:uid="{00000000-0005-0000-0000-00009F970000}"/>
    <cellStyle name="Input 2 5 2 4" xfId="38824" xr:uid="{00000000-0005-0000-0000-0000A0970000}"/>
    <cellStyle name="Input 2 5 2 5" xfId="38825" xr:uid="{00000000-0005-0000-0000-0000A1970000}"/>
    <cellStyle name="Input 2 5 2 6" xfId="38826" xr:uid="{00000000-0005-0000-0000-0000A2970000}"/>
    <cellStyle name="Input 2 5 2 7" xfId="38827" xr:uid="{00000000-0005-0000-0000-0000A3970000}"/>
    <cellStyle name="Input 2 5 2 8" xfId="38828" xr:uid="{00000000-0005-0000-0000-0000A4970000}"/>
    <cellStyle name="Input 2 5 2 9" xfId="38829" xr:uid="{00000000-0005-0000-0000-0000A5970000}"/>
    <cellStyle name="Input 2 5 3" xfId="38830" xr:uid="{00000000-0005-0000-0000-0000A6970000}"/>
    <cellStyle name="Input 2 5 3 2" xfId="38831" xr:uid="{00000000-0005-0000-0000-0000A7970000}"/>
    <cellStyle name="Input 2 5 4" xfId="38832" xr:uid="{00000000-0005-0000-0000-0000A8970000}"/>
    <cellStyle name="Input 2 5 5" xfId="38833" xr:uid="{00000000-0005-0000-0000-0000A9970000}"/>
    <cellStyle name="Input 2 5 6" xfId="38834" xr:uid="{00000000-0005-0000-0000-0000AA970000}"/>
    <cellStyle name="Input 2 5 7" xfId="38835" xr:uid="{00000000-0005-0000-0000-0000AB970000}"/>
    <cellStyle name="Input 2 5 8" xfId="38836" xr:uid="{00000000-0005-0000-0000-0000AC970000}"/>
    <cellStyle name="Input 2 5 9" xfId="38837" xr:uid="{00000000-0005-0000-0000-0000AD970000}"/>
    <cellStyle name="Input 2 50" xfId="38838" xr:uid="{00000000-0005-0000-0000-0000AE970000}"/>
    <cellStyle name="Input 2 51" xfId="38839" xr:uid="{00000000-0005-0000-0000-0000AF970000}"/>
    <cellStyle name="Input 2 52" xfId="38840" xr:uid="{00000000-0005-0000-0000-0000B0970000}"/>
    <cellStyle name="Input 2 53" xfId="38841" xr:uid="{00000000-0005-0000-0000-0000B1970000}"/>
    <cellStyle name="Input 2 54" xfId="38842" xr:uid="{00000000-0005-0000-0000-0000B2970000}"/>
    <cellStyle name="Input 2 55" xfId="38843" xr:uid="{00000000-0005-0000-0000-0000B3970000}"/>
    <cellStyle name="Input 2 56" xfId="38844" xr:uid="{00000000-0005-0000-0000-0000B4970000}"/>
    <cellStyle name="Input 2 57" xfId="38845" xr:uid="{00000000-0005-0000-0000-0000B5970000}"/>
    <cellStyle name="Input 2 58" xfId="38846" xr:uid="{00000000-0005-0000-0000-0000B6970000}"/>
    <cellStyle name="Input 2 59" xfId="38847" xr:uid="{00000000-0005-0000-0000-0000B7970000}"/>
    <cellStyle name="Input 2 6" xfId="38848" xr:uid="{00000000-0005-0000-0000-0000B8970000}"/>
    <cellStyle name="Input 2 6 10" xfId="38849" xr:uid="{00000000-0005-0000-0000-0000B9970000}"/>
    <cellStyle name="Input 2 6 11" xfId="38850" xr:uid="{00000000-0005-0000-0000-0000BA970000}"/>
    <cellStyle name="Input 2 6 12" xfId="38851" xr:uid="{00000000-0005-0000-0000-0000BB970000}"/>
    <cellStyle name="Input 2 6 13" xfId="38852" xr:uid="{00000000-0005-0000-0000-0000BC970000}"/>
    <cellStyle name="Input 2 6 14" xfId="38853" xr:uid="{00000000-0005-0000-0000-0000BD970000}"/>
    <cellStyle name="Input 2 6 2" xfId="38854" xr:uid="{00000000-0005-0000-0000-0000BE970000}"/>
    <cellStyle name="Input 2 6 2 10" xfId="38855" xr:uid="{00000000-0005-0000-0000-0000BF970000}"/>
    <cellStyle name="Input 2 6 2 11" xfId="38856" xr:uid="{00000000-0005-0000-0000-0000C0970000}"/>
    <cellStyle name="Input 2 6 2 12" xfId="38857" xr:uid="{00000000-0005-0000-0000-0000C1970000}"/>
    <cellStyle name="Input 2 6 2 13" xfId="38858" xr:uid="{00000000-0005-0000-0000-0000C2970000}"/>
    <cellStyle name="Input 2 6 2 2" xfId="38859" xr:uid="{00000000-0005-0000-0000-0000C3970000}"/>
    <cellStyle name="Input 2 6 2 2 2" xfId="38860" xr:uid="{00000000-0005-0000-0000-0000C4970000}"/>
    <cellStyle name="Input 2 6 2 3" xfId="38861" xr:uid="{00000000-0005-0000-0000-0000C5970000}"/>
    <cellStyle name="Input 2 6 2 4" xfId="38862" xr:uid="{00000000-0005-0000-0000-0000C6970000}"/>
    <cellStyle name="Input 2 6 2 5" xfId="38863" xr:uid="{00000000-0005-0000-0000-0000C7970000}"/>
    <cellStyle name="Input 2 6 2 6" xfId="38864" xr:uid="{00000000-0005-0000-0000-0000C8970000}"/>
    <cellStyle name="Input 2 6 2 7" xfId="38865" xr:uid="{00000000-0005-0000-0000-0000C9970000}"/>
    <cellStyle name="Input 2 6 2 8" xfId="38866" xr:uid="{00000000-0005-0000-0000-0000CA970000}"/>
    <cellStyle name="Input 2 6 2 9" xfId="38867" xr:uid="{00000000-0005-0000-0000-0000CB970000}"/>
    <cellStyle name="Input 2 6 3" xfId="38868" xr:uid="{00000000-0005-0000-0000-0000CC970000}"/>
    <cellStyle name="Input 2 6 3 2" xfId="38869" xr:uid="{00000000-0005-0000-0000-0000CD970000}"/>
    <cellStyle name="Input 2 6 4" xfId="38870" xr:uid="{00000000-0005-0000-0000-0000CE970000}"/>
    <cellStyle name="Input 2 6 5" xfId="38871" xr:uid="{00000000-0005-0000-0000-0000CF970000}"/>
    <cellStyle name="Input 2 6 6" xfId="38872" xr:uid="{00000000-0005-0000-0000-0000D0970000}"/>
    <cellStyle name="Input 2 6 7" xfId="38873" xr:uid="{00000000-0005-0000-0000-0000D1970000}"/>
    <cellStyle name="Input 2 6 8" xfId="38874" xr:uid="{00000000-0005-0000-0000-0000D2970000}"/>
    <cellStyle name="Input 2 6 9" xfId="38875" xr:uid="{00000000-0005-0000-0000-0000D3970000}"/>
    <cellStyle name="Input 2 60" xfId="38876" xr:uid="{00000000-0005-0000-0000-0000D4970000}"/>
    <cellStyle name="Input 2 61" xfId="38877" xr:uid="{00000000-0005-0000-0000-0000D5970000}"/>
    <cellStyle name="Input 2 62" xfId="38878" xr:uid="{00000000-0005-0000-0000-0000D6970000}"/>
    <cellStyle name="Input 2 63" xfId="38879" xr:uid="{00000000-0005-0000-0000-0000D7970000}"/>
    <cellStyle name="Input 2 64" xfId="38880" xr:uid="{00000000-0005-0000-0000-0000D8970000}"/>
    <cellStyle name="Input 2 65" xfId="38881" xr:uid="{00000000-0005-0000-0000-0000D9970000}"/>
    <cellStyle name="Input 2 66" xfId="38882" xr:uid="{00000000-0005-0000-0000-0000DA970000}"/>
    <cellStyle name="Input 2 67" xfId="38883" xr:uid="{00000000-0005-0000-0000-0000DB970000}"/>
    <cellStyle name="Input 2 68" xfId="38884" xr:uid="{00000000-0005-0000-0000-0000DC970000}"/>
    <cellStyle name="Input 2 69" xfId="38885" xr:uid="{00000000-0005-0000-0000-0000DD970000}"/>
    <cellStyle name="Input 2 7" xfId="38886" xr:uid="{00000000-0005-0000-0000-0000DE970000}"/>
    <cellStyle name="Input 2 7 10" xfId="38887" xr:uid="{00000000-0005-0000-0000-0000DF970000}"/>
    <cellStyle name="Input 2 7 11" xfId="38888" xr:uid="{00000000-0005-0000-0000-0000E0970000}"/>
    <cellStyle name="Input 2 7 12" xfId="38889" xr:uid="{00000000-0005-0000-0000-0000E1970000}"/>
    <cellStyle name="Input 2 7 13" xfId="38890" xr:uid="{00000000-0005-0000-0000-0000E2970000}"/>
    <cellStyle name="Input 2 7 14" xfId="38891" xr:uid="{00000000-0005-0000-0000-0000E3970000}"/>
    <cellStyle name="Input 2 7 2" xfId="38892" xr:uid="{00000000-0005-0000-0000-0000E4970000}"/>
    <cellStyle name="Input 2 7 2 10" xfId="38893" xr:uid="{00000000-0005-0000-0000-0000E5970000}"/>
    <cellStyle name="Input 2 7 2 11" xfId="38894" xr:uid="{00000000-0005-0000-0000-0000E6970000}"/>
    <cellStyle name="Input 2 7 2 12" xfId="38895" xr:uid="{00000000-0005-0000-0000-0000E7970000}"/>
    <cellStyle name="Input 2 7 2 13" xfId="38896" xr:uid="{00000000-0005-0000-0000-0000E8970000}"/>
    <cellStyle name="Input 2 7 2 2" xfId="38897" xr:uid="{00000000-0005-0000-0000-0000E9970000}"/>
    <cellStyle name="Input 2 7 2 2 2" xfId="38898" xr:uid="{00000000-0005-0000-0000-0000EA970000}"/>
    <cellStyle name="Input 2 7 2 3" xfId="38899" xr:uid="{00000000-0005-0000-0000-0000EB970000}"/>
    <cellStyle name="Input 2 7 2 4" xfId="38900" xr:uid="{00000000-0005-0000-0000-0000EC970000}"/>
    <cellStyle name="Input 2 7 2 5" xfId="38901" xr:uid="{00000000-0005-0000-0000-0000ED970000}"/>
    <cellStyle name="Input 2 7 2 6" xfId="38902" xr:uid="{00000000-0005-0000-0000-0000EE970000}"/>
    <cellStyle name="Input 2 7 2 7" xfId="38903" xr:uid="{00000000-0005-0000-0000-0000EF970000}"/>
    <cellStyle name="Input 2 7 2 8" xfId="38904" xr:uid="{00000000-0005-0000-0000-0000F0970000}"/>
    <cellStyle name="Input 2 7 2 9" xfId="38905" xr:uid="{00000000-0005-0000-0000-0000F1970000}"/>
    <cellStyle name="Input 2 7 3" xfId="38906" xr:uid="{00000000-0005-0000-0000-0000F2970000}"/>
    <cellStyle name="Input 2 7 3 2" xfId="38907" xr:uid="{00000000-0005-0000-0000-0000F3970000}"/>
    <cellStyle name="Input 2 7 4" xfId="38908" xr:uid="{00000000-0005-0000-0000-0000F4970000}"/>
    <cellStyle name="Input 2 7 5" xfId="38909" xr:uid="{00000000-0005-0000-0000-0000F5970000}"/>
    <cellStyle name="Input 2 7 6" xfId="38910" xr:uid="{00000000-0005-0000-0000-0000F6970000}"/>
    <cellStyle name="Input 2 7 7" xfId="38911" xr:uid="{00000000-0005-0000-0000-0000F7970000}"/>
    <cellStyle name="Input 2 7 8" xfId="38912" xr:uid="{00000000-0005-0000-0000-0000F8970000}"/>
    <cellStyle name="Input 2 7 9" xfId="38913" xr:uid="{00000000-0005-0000-0000-0000F9970000}"/>
    <cellStyle name="Input 2 70" xfId="38914" xr:uid="{00000000-0005-0000-0000-0000FA970000}"/>
    <cellStyle name="Input 2 71" xfId="38915" xr:uid="{00000000-0005-0000-0000-0000FB970000}"/>
    <cellStyle name="Input 2 72" xfId="38916" xr:uid="{00000000-0005-0000-0000-0000FC970000}"/>
    <cellStyle name="Input 2 73" xfId="38917" xr:uid="{00000000-0005-0000-0000-0000FD970000}"/>
    <cellStyle name="Input 2 74" xfId="38918" xr:uid="{00000000-0005-0000-0000-0000FE970000}"/>
    <cellStyle name="Input 2 75" xfId="38919" xr:uid="{00000000-0005-0000-0000-0000FF970000}"/>
    <cellStyle name="Input 2 76" xfId="38920" xr:uid="{00000000-0005-0000-0000-000000980000}"/>
    <cellStyle name="Input 2 77" xfId="38921" xr:uid="{00000000-0005-0000-0000-000001980000}"/>
    <cellStyle name="Input 2 78" xfId="38922" xr:uid="{00000000-0005-0000-0000-000002980000}"/>
    <cellStyle name="Input 2 79" xfId="38923" xr:uid="{00000000-0005-0000-0000-000003980000}"/>
    <cellStyle name="Input 2 8" xfId="38924" xr:uid="{00000000-0005-0000-0000-000004980000}"/>
    <cellStyle name="Input 2 8 10" xfId="38925" xr:uid="{00000000-0005-0000-0000-000005980000}"/>
    <cellStyle name="Input 2 8 11" xfId="38926" xr:uid="{00000000-0005-0000-0000-000006980000}"/>
    <cellStyle name="Input 2 8 12" xfId="38927" xr:uid="{00000000-0005-0000-0000-000007980000}"/>
    <cellStyle name="Input 2 8 13" xfId="38928" xr:uid="{00000000-0005-0000-0000-000008980000}"/>
    <cellStyle name="Input 2 8 14" xfId="38929" xr:uid="{00000000-0005-0000-0000-000009980000}"/>
    <cellStyle name="Input 2 8 2" xfId="38930" xr:uid="{00000000-0005-0000-0000-00000A980000}"/>
    <cellStyle name="Input 2 8 2 10" xfId="38931" xr:uid="{00000000-0005-0000-0000-00000B980000}"/>
    <cellStyle name="Input 2 8 2 11" xfId="38932" xr:uid="{00000000-0005-0000-0000-00000C980000}"/>
    <cellStyle name="Input 2 8 2 12" xfId="38933" xr:uid="{00000000-0005-0000-0000-00000D980000}"/>
    <cellStyle name="Input 2 8 2 13" xfId="38934" xr:uid="{00000000-0005-0000-0000-00000E980000}"/>
    <cellStyle name="Input 2 8 2 2" xfId="38935" xr:uid="{00000000-0005-0000-0000-00000F980000}"/>
    <cellStyle name="Input 2 8 2 2 2" xfId="38936" xr:uid="{00000000-0005-0000-0000-000010980000}"/>
    <cellStyle name="Input 2 8 2 3" xfId="38937" xr:uid="{00000000-0005-0000-0000-000011980000}"/>
    <cellStyle name="Input 2 8 2 4" xfId="38938" xr:uid="{00000000-0005-0000-0000-000012980000}"/>
    <cellStyle name="Input 2 8 2 5" xfId="38939" xr:uid="{00000000-0005-0000-0000-000013980000}"/>
    <cellStyle name="Input 2 8 2 6" xfId="38940" xr:uid="{00000000-0005-0000-0000-000014980000}"/>
    <cellStyle name="Input 2 8 2 7" xfId="38941" xr:uid="{00000000-0005-0000-0000-000015980000}"/>
    <cellStyle name="Input 2 8 2 8" xfId="38942" xr:uid="{00000000-0005-0000-0000-000016980000}"/>
    <cellStyle name="Input 2 8 2 9" xfId="38943" xr:uid="{00000000-0005-0000-0000-000017980000}"/>
    <cellStyle name="Input 2 8 3" xfId="38944" xr:uid="{00000000-0005-0000-0000-000018980000}"/>
    <cellStyle name="Input 2 8 3 2" xfId="38945" xr:uid="{00000000-0005-0000-0000-000019980000}"/>
    <cellStyle name="Input 2 8 4" xfId="38946" xr:uid="{00000000-0005-0000-0000-00001A980000}"/>
    <cellStyle name="Input 2 8 5" xfId="38947" xr:uid="{00000000-0005-0000-0000-00001B980000}"/>
    <cellStyle name="Input 2 8 6" xfId="38948" xr:uid="{00000000-0005-0000-0000-00001C980000}"/>
    <cellStyle name="Input 2 8 7" xfId="38949" xr:uid="{00000000-0005-0000-0000-00001D980000}"/>
    <cellStyle name="Input 2 8 8" xfId="38950" xr:uid="{00000000-0005-0000-0000-00001E980000}"/>
    <cellStyle name="Input 2 8 9" xfId="38951" xr:uid="{00000000-0005-0000-0000-00001F980000}"/>
    <cellStyle name="Input 2 80" xfId="38952" xr:uid="{00000000-0005-0000-0000-000020980000}"/>
    <cellStyle name="Input 2 81" xfId="38953" xr:uid="{00000000-0005-0000-0000-000021980000}"/>
    <cellStyle name="Input 2 82" xfId="38954" xr:uid="{00000000-0005-0000-0000-000022980000}"/>
    <cellStyle name="Input 2 83" xfId="38955" xr:uid="{00000000-0005-0000-0000-000023980000}"/>
    <cellStyle name="Input 2 84" xfId="38956" xr:uid="{00000000-0005-0000-0000-000024980000}"/>
    <cellStyle name="Input 2 85" xfId="38957" xr:uid="{00000000-0005-0000-0000-000025980000}"/>
    <cellStyle name="Input 2 86" xfId="38958" xr:uid="{00000000-0005-0000-0000-000026980000}"/>
    <cellStyle name="Input 2 87" xfId="38959" xr:uid="{00000000-0005-0000-0000-000027980000}"/>
    <cellStyle name="Input 2 88" xfId="38960" xr:uid="{00000000-0005-0000-0000-000028980000}"/>
    <cellStyle name="Input 2 89" xfId="38961" xr:uid="{00000000-0005-0000-0000-000029980000}"/>
    <cellStyle name="Input 2 9" xfId="38962" xr:uid="{00000000-0005-0000-0000-00002A980000}"/>
    <cellStyle name="Input 2 9 10" xfId="38963" xr:uid="{00000000-0005-0000-0000-00002B980000}"/>
    <cellStyle name="Input 2 9 11" xfId="38964" xr:uid="{00000000-0005-0000-0000-00002C980000}"/>
    <cellStyle name="Input 2 9 12" xfId="38965" xr:uid="{00000000-0005-0000-0000-00002D980000}"/>
    <cellStyle name="Input 2 9 13" xfId="38966" xr:uid="{00000000-0005-0000-0000-00002E980000}"/>
    <cellStyle name="Input 2 9 14" xfId="38967" xr:uid="{00000000-0005-0000-0000-00002F980000}"/>
    <cellStyle name="Input 2 9 2" xfId="38968" xr:uid="{00000000-0005-0000-0000-000030980000}"/>
    <cellStyle name="Input 2 9 2 10" xfId="38969" xr:uid="{00000000-0005-0000-0000-000031980000}"/>
    <cellStyle name="Input 2 9 2 11" xfId="38970" xr:uid="{00000000-0005-0000-0000-000032980000}"/>
    <cellStyle name="Input 2 9 2 12" xfId="38971" xr:uid="{00000000-0005-0000-0000-000033980000}"/>
    <cellStyle name="Input 2 9 2 13" xfId="38972" xr:uid="{00000000-0005-0000-0000-000034980000}"/>
    <cellStyle name="Input 2 9 2 2" xfId="38973" xr:uid="{00000000-0005-0000-0000-000035980000}"/>
    <cellStyle name="Input 2 9 2 2 2" xfId="38974" xr:uid="{00000000-0005-0000-0000-000036980000}"/>
    <cellStyle name="Input 2 9 2 3" xfId="38975" xr:uid="{00000000-0005-0000-0000-000037980000}"/>
    <cellStyle name="Input 2 9 2 4" xfId="38976" xr:uid="{00000000-0005-0000-0000-000038980000}"/>
    <cellStyle name="Input 2 9 2 5" xfId="38977" xr:uid="{00000000-0005-0000-0000-000039980000}"/>
    <cellStyle name="Input 2 9 2 6" xfId="38978" xr:uid="{00000000-0005-0000-0000-00003A980000}"/>
    <cellStyle name="Input 2 9 2 7" xfId="38979" xr:uid="{00000000-0005-0000-0000-00003B980000}"/>
    <cellStyle name="Input 2 9 2 8" xfId="38980" xr:uid="{00000000-0005-0000-0000-00003C980000}"/>
    <cellStyle name="Input 2 9 2 9" xfId="38981" xr:uid="{00000000-0005-0000-0000-00003D980000}"/>
    <cellStyle name="Input 2 9 3" xfId="38982" xr:uid="{00000000-0005-0000-0000-00003E980000}"/>
    <cellStyle name="Input 2 9 3 2" xfId="38983" xr:uid="{00000000-0005-0000-0000-00003F980000}"/>
    <cellStyle name="Input 2 9 4" xfId="38984" xr:uid="{00000000-0005-0000-0000-000040980000}"/>
    <cellStyle name="Input 2 9 5" xfId="38985" xr:uid="{00000000-0005-0000-0000-000041980000}"/>
    <cellStyle name="Input 2 9 6" xfId="38986" xr:uid="{00000000-0005-0000-0000-000042980000}"/>
    <cellStyle name="Input 2 9 7" xfId="38987" xr:uid="{00000000-0005-0000-0000-000043980000}"/>
    <cellStyle name="Input 2 9 8" xfId="38988" xr:uid="{00000000-0005-0000-0000-000044980000}"/>
    <cellStyle name="Input 2 9 9" xfId="38989" xr:uid="{00000000-0005-0000-0000-000045980000}"/>
    <cellStyle name="Input 2 90" xfId="38990" xr:uid="{00000000-0005-0000-0000-000046980000}"/>
    <cellStyle name="Input 2 91" xfId="38991" xr:uid="{00000000-0005-0000-0000-000047980000}"/>
    <cellStyle name="Input 2_Labour" xfId="38992" xr:uid="{00000000-0005-0000-0000-000048980000}"/>
    <cellStyle name="Input 20" xfId="38993" xr:uid="{00000000-0005-0000-0000-000049980000}"/>
    <cellStyle name="Input 20 10" xfId="38994" xr:uid="{00000000-0005-0000-0000-00004A980000}"/>
    <cellStyle name="Input 20 11" xfId="38995" xr:uid="{00000000-0005-0000-0000-00004B980000}"/>
    <cellStyle name="Input 20 12" xfId="38996" xr:uid="{00000000-0005-0000-0000-00004C980000}"/>
    <cellStyle name="Input 20 13" xfId="38997" xr:uid="{00000000-0005-0000-0000-00004D980000}"/>
    <cellStyle name="Input 20 14" xfId="38998" xr:uid="{00000000-0005-0000-0000-00004E980000}"/>
    <cellStyle name="Input 20 2" xfId="38999" xr:uid="{00000000-0005-0000-0000-00004F980000}"/>
    <cellStyle name="Input 20 2 10" xfId="39000" xr:uid="{00000000-0005-0000-0000-000050980000}"/>
    <cellStyle name="Input 20 2 11" xfId="39001" xr:uid="{00000000-0005-0000-0000-000051980000}"/>
    <cellStyle name="Input 20 2 12" xfId="39002" xr:uid="{00000000-0005-0000-0000-000052980000}"/>
    <cellStyle name="Input 20 2 13" xfId="39003" xr:uid="{00000000-0005-0000-0000-000053980000}"/>
    <cellStyle name="Input 20 2 2" xfId="39004" xr:uid="{00000000-0005-0000-0000-000054980000}"/>
    <cellStyle name="Input 20 2 2 2" xfId="39005" xr:uid="{00000000-0005-0000-0000-000055980000}"/>
    <cellStyle name="Input 20 2 3" xfId="39006" xr:uid="{00000000-0005-0000-0000-000056980000}"/>
    <cellStyle name="Input 20 2 4" xfId="39007" xr:uid="{00000000-0005-0000-0000-000057980000}"/>
    <cellStyle name="Input 20 2 5" xfId="39008" xr:uid="{00000000-0005-0000-0000-000058980000}"/>
    <cellStyle name="Input 20 2 6" xfId="39009" xr:uid="{00000000-0005-0000-0000-000059980000}"/>
    <cellStyle name="Input 20 2 7" xfId="39010" xr:uid="{00000000-0005-0000-0000-00005A980000}"/>
    <cellStyle name="Input 20 2 8" xfId="39011" xr:uid="{00000000-0005-0000-0000-00005B980000}"/>
    <cellStyle name="Input 20 2 9" xfId="39012" xr:uid="{00000000-0005-0000-0000-00005C980000}"/>
    <cellStyle name="Input 20 3" xfId="39013" xr:uid="{00000000-0005-0000-0000-00005D980000}"/>
    <cellStyle name="Input 20 3 2" xfId="39014" xr:uid="{00000000-0005-0000-0000-00005E980000}"/>
    <cellStyle name="Input 20 4" xfId="39015" xr:uid="{00000000-0005-0000-0000-00005F980000}"/>
    <cellStyle name="Input 20 5" xfId="39016" xr:uid="{00000000-0005-0000-0000-000060980000}"/>
    <cellStyle name="Input 20 6" xfId="39017" xr:uid="{00000000-0005-0000-0000-000061980000}"/>
    <cellStyle name="Input 20 7" xfId="39018" xr:uid="{00000000-0005-0000-0000-000062980000}"/>
    <cellStyle name="Input 20 8" xfId="39019" xr:uid="{00000000-0005-0000-0000-000063980000}"/>
    <cellStyle name="Input 20 9" xfId="39020" xr:uid="{00000000-0005-0000-0000-000064980000}"/>
    <cellStyle name="Input 21" xfId="39021" xr:uid="{00000000-0005-0000-0000-000065980000}"/>
    <cellStyle name="Input 21 10" xfId="39022" xr:uid="{00000000-0005-0000-0000-000066980000}"/>
    <cellStyle name="Input 21 11" xfId="39023" xr:uid="{00000000-0005-0000-0000-000067980000}"/>
    <cellStyle name="Input 21 12" xfId="39024" xr:uid="{00000000-0005-0000-0000-000068980000}"/>
    <cellStyle name="Input 21 13" xfId="39025" xr:uid="{00000000-0005-0000-0000-000069980000}"/>
    <cellStyle name="Input 21 14" xfId="39026" xr:uid="{00000000-0005-0000-0000-00006A980000}"/>
    <cellStyle name="Input 21 2" xfId="39027" xr:uid="{00000000-0005-0000-0000-00006B980000}"/>
    <cellStyle name="Input 21 2 10" xfId="39028" xr:uid="{00000000-0005-0000-0000-00006C980000}"/>
    <cellStyle name="Input 21 2 11" xfId="39029" xr:uid="{00000000-0005-0000-0000-00006D980000}"/>
    <cellStyle name="Input 21 2 12" xfId="39030" xr:uid="{00000000-0005-0000-0000-00006E980000}"/>
    <cellStyle name="Input 21 2 13" xfId="39031" xr:uid="{00000000-0005-0000-0000-00006F980000}"/>
    <cellStyle name="Input 21 2 2" xfId="39032" xr:uid="{00000000-0005-0000-0000-000070980000}"/>
    <cellStyle name="Input 21 2 2 2" xfId="39033" xr:uid="{00000000-0005-0000-0000-000071980000}"/>
    <cellStyle name="Input 21 2 3" xfId="39034" xr:uid="{00000000-0005-0000-0000-000072980000}"/>
    <cellStyle name="Input 21 2 4" xfId="39035" xr:uid="{00000000-0005-0000-0000-000073980000}"/>
    <cellStyle name="Input 21 2 5" xfId="39036" xr:uid="{00000000-0005-0000-0000-000074980000}"/>
    <cellStyle name="Input 21 2 6" xfId="39037" xr:uid="{00000000-0005-0000-0000-000075980000}"/>
    <cellStyle name="Input 21 2 7" xfId="39038" xr:uid="{00000000-0005-0000-0000-000076980000}"/>
    <cellStyle name="Input 21 2 8" xfId="39039" xr:uid="{00000000-0005-0000-0000-000077980000}"/>
    <cellStyle name="Input 21 2 9" xfId="39040" xr:uid="{00000000-0005-0000-0000-000078980000}"/>
    <cellStyle name="Input 21 3" xfId="39041" xr:uid="{00000000-0005-0000-0000-000079980000}"/>
    <cellStyle name="Input 21 3 2" xfId="39042" xr:uid="{00000000-0005-0000-0000-00007A980000}"/>
    <cellStyle name="Input 21 4" xfId="39043" xr:uid="{00000000-0005-0000-0000-00007B980000}"/>
    <cellStyle name="Input 21 5" xfId="39044" xr:uid="{00000000-0005-0000-0000-00007C980000}"/>
    <cellStyle name="Input 21 6" xfId="39045" xr:uid="{00000000-0005-0000-0000-00007D980000}"/>
    <cellStyle name="Input 21 7" xfId="39046" xr:uid="{00000000-0005-0000-0000-00007E980000}"/>
    <cellStyle name="Input 21 8" xfId="39047" xr:uid="{00000000-0005-0000-0000-00007F980000}"/>
    <cellStyle name="Input 21 9" xfId="39048" xr:uid="{00000000-0005-0000-0000-000080980000}"/>
    <cellStyle name="Input 22" xfId="39049" xr:uid="{00000000-0005-0000-0000-000081980000}"/>
    <cellStyle name="Input 22 10" xfId="39050" xr:uid="{00000000-0005-0000-0000-000082980000}"/>
    <cellStyle name="Input 22 11" xfId="39051" xr:uid="{00000000-0005-0000-0000-000083980000}"/>
    <cellStyle name="Input 22 12" xfId="39052" xr:uid="{00000000-0005-0000-0000-000084980000}"/>
    <cellStyle name="Input 22 13" xfId="39053" xr:uid="{00000000-0005-0000-0000-000085980000}"/>
    <cellStyle name="Input 22 14" xfId="39054" xr:uid="{00000000-0005-0000-0000-000086980000}"/>
    <cellStyle name="Input 22 2" xfId="39055" xr:uid="{00000000-0005-0000-0000-000087980000}"/>
    <cellStyle name="Input 22 2 10" xfId="39056" xr:uid="{00000000-0005-0000-0000-000088980000}"/>
    <cellStyle name="Input 22 2 11" xfId="39057" xr:uid="{00000000-0005-0000-0000-000089980000}"/>
    <cellStyle name="Input 22 2 12" xfId="39058" xr:uid="{00000000-0005-0000-0000-00008A980000}"/>
    <cellStyle name="Input 22 2 13" xfId="39059" xr:uid="{00000000-0005-0000-0000-00008B980000}"/>
    <cellStyle name="Input 22 2 2" xfId="39060" xr:uid="{00000000-0005-0000-0000-00008C980000}"/>
    <cellStyle name="Input 22 2 2 2" xfId="39061" xr:uid="{00000000-0005-0000-0000-00008D980000}"/>
    <cellStyle name="Input 22 2 3" xfId="39062" xr:uid="{00000000-0005-0000-0000-00008E980000}"/>
    <cellStyle name="Input 22 2 4" xfId="39063" xr:uid="{00000000-0005-0000-0000-00008F980000}"/>
    <cellStyle name="Input 22 2 5" xfId="39064" xr:uid="{00000000-0005-0000-0000-000090980000}"/>
    <cellStyle name="Input 22 2 6" xfId="39065" xr:uid="{00000000-0005-0000-0000-000091980000}"/>
    <cellStyle name="Input 22 2 7" xfId="39066" xr:uid="{00000000-0005-0000-0000-000092980000}"/>
    <cellStyle name="Input 22 2 8" xfId="39067" xr:uid="{00000000-0005-0000-0000-000093980000}"/>
    <cellStyle name="Input 22 2 9" xfId="39068" xr:uid="{00000000-0005-0000-0000-000094980000}"/>
    <cellStyle name="Input 22 3" xfId="39069" xr:uid="{00000000-0005-0000-0000-000095980000}"/>
    <cellStyle name="Input 22 3 2" xfId="39070" xr:uid="{00000000-0005-0000-0000-000096980000}"/>
    <cellStyle name="Input 22 4" xfId="39071" xr:uid="{00000000-0005-0000-0000-000097980000}"/>
    <cellStyle name="Input 22 5" xfId="39072" xr:uid="{00000000-0005-0000-0000-000098980000}"/>
    <cellStyle name="Input 22 6" xfId="39073" xr:uid="{00000000-0005-0000-0000-000099980000}"/>
    <cellStyle name="Input 22 7" xfId="39074" xr:uid="{00000000-0005-0000-0000-00009A980000}"/>
    <cellStyle name="Input 22 8" xfId="39075" xr:uid="{00000000-0005-0000-0000-00009B980000}"/>
    <cellStyle name="Input 22 9" xfId="39076" xr:uid="{00000000-0005-0000-0000-00009C980000}"/>
    <cellStyle name="Input 23" xfId="39077" xr:uid="{00000000-0005-0000-0000-00009D980000}"/>
    <cellStyle name="Input 23 10" xfId="39078" xr:uid="{00000000-0005-0000-0000-00009E980000}"/>
    <cellStyle name="Input 23 11" xfId="39079" xr:uid="{00000000-0005-0000-0000-00009F980000}"/>
    <cellStyle name="Input 23 12" xfId="39080" xr:uid="{00000000-0005-0000-0000-0000A0980000}"/>
    <cellStyle name="Input 23 2" xfId="39081" xr:uid="{00000000-0005-0000-0000-0000A1980000}"/>
    <cellStyle name="Input 23 3" xfId="39082" xr:uid="{00000000-0005-0000-0000-0000A2980000}"/>
    <cellStyle name="Input 23 4" xfId="39083" xr:uid="{00000000-0005-0000-0000-0000A3980000}"/>
    <cellStyle name="Input 23 5" xfId="39084" xr:uid="{00000000-0005-0000-0000-0000A4980000}"/>
    <cellStyle name="Input 23 6" xfId="39085" xr:uid="{00000000-0005-0000-0000-0000A5980000}"/>
    <cellStyle name="Input 23 7" xfId="39086" xr:uid="{00000000-0005-0000-0000-0000A6980000}"/>
    <cellStyle name="Input 23 8" xfId="39087" xr:uid="{00000000-0005-0000-0000-0000A7980000}"/>
    <cellStyle name="Input 23 9" xfId="39088" xr:uid="{00000000-0005-0000-0000-0000A8980000}"/>
    <cellStyle name="Input 24" xfId="39089" xr:uid="{00000000-0005-0000-0000-0000A9980000}"/>
    <cellStyle name="Input 24 2" xfId="39090" xr:uid="{00000000-0005-0000-0000-0000AA980000}"/>
    <cellStyle name="Input 3" xfId="39091" xr:uid="{00000000-0005-0000-0000-0000AB980000}"/>
    <cellStyle name="Input 3 10" xfId="39092" xr:uid="{00000000-0005-0000-0000-0000AC980000}"/>
    <cellStyle name="Input 3 11" xfId="39093" xr:uid="{00000000-0005-0000-0000-0000AD980000}"/>
    <cellStyle name="Input 3 12" xfId="39094" xr:uid="{00000000-0005-0000-0000-0000AE980000}"/>
    <cellStyle name="Input 3 13" xfId="39095" xr:uid="{00000000-0005-0000-0000-0000AF980000}"/>
    <cellStyle name="Input 3 14" xfId="39096" xr:uid="{00000000-0005-0000-0000-0000B0980000}"/>
    <cellStyle name="Input 3 15" xfId="39097" xr:uid="{00000000-0005-0000-0000-0000B1980000}"/>
    <cellStyle name="Input 3 2" xfId="39098" xr:uid="{00000000-0005-0000-0000-0000B2980000}"/>
    <cellStyle name="Input 3 2 2" xfId="39099" xr:uid="{00000000-0005-0000-0000-0000B3980000}"/>
    <cellStyle name="Input 3 2 2 10" xfId="39100" xr:uid="{00000000-0005-0000-0000-0000B4980000}"/>
    <cellStyle name="Input 3 2 2 11" xfId="39101" xr:uid="{00000000-0005-0000-0000-0000B5980000}"/>
    <cellStyle name="Input 3 2 2 12" xfId="39102" xr:uid="{00000000-0005-0000-0000-0000B6980000}"/>
    <cellStyle name="Input 3 2 2 13" xfId="39103" xr:uid="{00000000-0005-0000-0000-0000B7980000}"/>
    <cellStyle name="Input 3 2 2 2" xfId="39104" xr:uid="{00000000-0005-0000-0000-0000B8980000}"/>
    <cellStyle name="Input 3 2 2 2 2" xfId="39105" xr:uid="{00000000-0005-0000-0000-0000B9980000}"/>
    <cellStyle name="Input 3 2 2 3" xfId="39106" xr:uid="{00000000-0005-0000-0000-0000BA980000}"/>
    <cellStyle name="Input 3 2 2 4" xfId="39107" xr:uid="{00000000-0005-0000-0000-0000BB980000}"/>
    <cellStyle name="Input 3 2 2 5" xfId="39108" xr:uid="{00000000-0005-0000-0000-0000BC980000}"/>
    <cellStyle name="Input 3 2 2 6" xfId="39109" xr:uid="{00000000-0005-0000-0000-0000BD980000}"/>
    <cellStyle name="Input 3 2 2 7" xfId="39110" xr:uid="{00000000-0005-0000-0000-0000BE980000}"/>
    <cellStyle name="Input 3 2 2 8" xfId="39111" xr:uid="{00000000-0005-0000-0000-0000BF980000}"/>
    <cellStyle name="Input 3 2 2 9" xfId="39112" xr:uid="{00000000-0005-0000-0000-0000C0980000}"/>
    <cellStyle name="Input 3 3" xfId="39113" xr:uid="{00000000-0005-0000-0000-0000C1980000}"/>
    <cellStyle name="Input 3 3 10" xfId="39114" xr:uid="{00000000-0005-0000-0000-0000C2980000}"/>
    <cellStyle name="Input 3 3 11" xfId="39115" xr:uid="{00000000-0005-0000-0000-0000C3980000}"/>
    <cellStyle name="Input 3 3 12" xfId="39116" xr:uid="{00000000-0005-0000-0000-0000C4980000}"/>
    <cellStyle name="Input 3 3 13" xfId="39117" xr:uid="{00000000-0005-0000-0000-0000C5980000}"/>
    <cellStyle name="Input 3 3 2" xfId="39118" xr:uid="{00000000-0005-0000-0000-0000C6980000}"/>
    <cellStyle name="Input 3 3 2 2" xfId="39119" xr:uid="{00000000-0005-0000-0000-0000C7980000}"/>
    <cellStyle name="Input 3 3 3" xfId="39120" xr:uid="{00000000-0005-0000-0000-0000C8980000}"/>
    <cellStyle name="Input 3 3 4" xfId="39121" xr:uid="{00000000-0005-0000-0000-0000C9980000}"/>
    <cellStyle name="Input 3 3 5" xfId="39122" xr:uid="{00000000-0005-0000-0000-0000CA980000}"/>
    <cellStyle name="Input 3 3 6" xfId="39123" xr:uid="{00000000-0005-0000-0000-0000CB980000}"/>
    <cellStyle name="Input 3 3 7" xfId="39124" xr:uid="{00000000-0005-0000-0000-0000CC980000}"/>
    <cellStyle name="Input 3 3 8" xfId="39125" xr:uid="{00000000-0005-0000-0000-0000CD980000}"/>
    <cellStyle name="Input 3 3 9" xfId="39126" xr:uid="{00000000-0005-0000-0000-0000CE980000}"/>
    <cellStyle name="Input 3 4" xfId="39127" xr:uid="{00000000-0005-0000-0000-0000CF980000}"/>
    <cellStyle name="Input 3 4 2" xfId="39128" xr:uid="{00000000-0005-0000-0000-0000D0980000}"/>
    <cellStyle name="Input 3 5" xfId="39129" xr:uid="{00000000-0005-0000-0000-0000D1980000}"/>
    <cellStyle name="Input 3 6" xfId="39130" xr:uid="{00000000-0005-0000-0000-0000D2980000}"/>
    <cellStyle name="Input 3 7" xfId="39131" xr:uid="{00000000-0005-0000-0000-0000D3980000}"/>
    <cellStyle name="Input 3 8" xfId="39132" xr:uid="{00000000-0005-0000-0000-0000D4980000}"/>
    <cellStyle name="Input 3 9" xfId="39133" xr:uid="{00000000-0005-0000-0000-0000D5980000}"/>
    <cellStyle name="Input 4" xfId="39134" xr:uid="{00000000-0005-0000-0000-0000D6980000}"/>
    <cellStyle name="Input 4 10" xfId="39135" xr:uid="{00000000-0005-0000-0000-0000D7980000}"/>
    <cellStyle name="Input 4 11" xfId="39136" xr:uid="{00000000-0005-0000-0000-0000D8980000}"/>
    <cellStyle name="Input 4 12" xfId="39137" xr:uid="{00000000-0005-0000-0000-0000D9980000}"/>
    <cellStyle name="Input 4 13" xfId="39138" xr:uid="{00000000-0005-0000-0000-0000DA980000}"/>
    <cellStyle name="Input 4 14" xfId="39139" xr:uid="{00000000-0005-0000-0000-0000DB980000}"/>
    <cellStyle name="Input 4 15" xfId="39140" xr:uid="{00000000-0005-0000-0000-0000DC980000}"/>
    <cellStyle name="Input 4 2" xfId="39141" xr:uid="{00000000-0005-0000-0000-0000DD980000}"/>
    <cellStyle name="Input 4 3" xfId="39142" xr:uid="{00000000-0005-0000-0000-0000DE980000}"/>
    <cellStyle name="Input 4 4" xfId="39143" xr:uid="{00000000-0005-0000-0000-0000DF980000}"/>
    <cellStyle name="Input 4 4 2" xfId="39144" xr:uid="{00000000-0005-0000-0000-0000E0980000}"/>
    <cellStyle name="Input 4 5" xfId="39145" xr:uid="{00000000-0005-0000-0000-0000E1980000}"/>
    <cellStyle name="Input 4 6" xfId="39146" xr:uid="{00000000-0005-0000-0000-0000E2980000}"/>
    <cellStyle name="Input 4 7" xfId="39147" xr:uid="{00000000-0005-0000-0000-0000E3980000}"/>
    <cellStyle name="Input 4 8" xfId="39148" xr:uid="{00000000-0005-0000-0000-0000E4980000}"/>
    <cellStyle name="Input 4 9" xfId="39149" xr:uid="{00000000-0005-0000-0000-0000E5980000}"/>
    <cellStyle name="Input 5" xfId="39150" xr:uid="{00000000-0005-0000-0000-0000E6980000}"/>
    <cellStyle name="Input 5 10" xfId="39151" xr:uid="{00000000-0005-0000-0000-0000E7980000}"/>
    <cellStyle name="Input 5 11" xfId="39152" xr:uid="{00000000-0005-0000-0000-0000E8980000}"/>
    <cellStyle name="Input 5 12" xfId="39153" xr:uid="{00000000-0005-0000-0000-0000E9980000}"/>
    <cellStyle name="Input 5 13" xfId="39154" xr:uid="{00000000-0005-0000-0000-0000EA980000}"/>
    <cellStyle name="Input 5 14" xfId="39155" xr:uid="{00000000-0005-0000-0000-0000EB980000}"/>
    <cellStyle name="Input 5 2" xfId="39156" xr:uid="{00000000-0005-0000-0000-0000EC980000}"/>
    <cellStyle name="Input 5 3" xfId="39157" xr:uid="{00000000-0005-0000-0000-0000ED980000}"/>
    <cellStyle name="Input 5 3 2" xfId="39158" xr:uid="{00000000-0005-0000-0000-0000EE980000}"/>
    <cellStyle name="Input 5 4" xfId="39159" xr:uid="{00000000-0005-0000-0000-0000EF980000}"/>
    <cellStyle name="Input 5 5" xfId="39160" xr:uid="{00000000-0005-0000-0000-0000F0980000}"/>
    <cellStyle name="Input 5 6" xfId="39161" xr:uid="{00000000-0005-0000-0000-0000F1980000}"/>
    <cellStyle name="Input 5 7" xfId="39162" xr:uid="{00000000-0005-0000-0000-0000F2980000}"/>
    <cellStyle name="Input 5 8" xfId="39163" xr:uid="{00000000-0005-0000-0000-0000F3980000}"/>
    <cellStyle name="Input 5 9" xfId="39164" xr:uid="{00000000-0005-0000-0000-0000F4980000}"/>
    <cellStyle name="Input 6" xfId="39165" xr:uid="{00000000-0005-0000-0000-0000F5980000}"/>
    <cellStyle name="Input 6 10" xfId="39166" xr:uid="{00000000-0005-0000-0000-0000F6980000}"/>
    <cellStyle name="Input 6 11" xfId="39167" xr:uid="{00000000-0005-0000-0000-0000F7980000}"/>
    <cellStyle name="Input 6 12" xfId="39168" xr:uid="{00000000-0005-0000-0000-0000F8980000}"/>
    <cellStyle name="Input 6 13" xfId="39169" xr:uid="{00000000-0005-0000-0000-0000F9980000}"/>
    <cellStyle name="Input 6 14" xfId="39170" xr:uid="{00000000-0005-0000-0000-0000FA980000}"/>
    <cellStyle name="Input 6 2" xfId="39171" xr:uid="{00000000-0005-0000-0000-0000FB980000}"/>
    <cellStyle name="Input 6 2 10" xfId="39172" xr:uid="{00000000-0005-0000-0000-0000FC980000}"/>
    <cellStyle name="Input 6 2 11" xfId="39173" xr:uid="{00000000-0005-0000-0000-0000FD980000}"/>
    <cellStyle name="Input 6 2 12" xfId="39174" xr:uid="{00000000-0005-0000-0000-0000FE980000}"/>
    <cellStyle name="Input 6 2 13" xfId="39175" xr:uid="{00000000-0005-0000-0000-0000FF980000}"/>
    <cellStyle name="Input 6 2 2" xfId="39176" xr:uid="{00000000-0005-0000-0000-000000990000}"/>
    <cellStyle name="Input 6 2 2 2" xfId="39177" xr:uid="{00000000-0005-0000-0000-000001990000}"/>
    <cellStyle name="Input 6 2 3" xfId="39178" xr:uid="{00000000-0005-0000-0000-000002990000}"/>
    <cellStyle name="Input 6 2 4" xfId="39179" xr:uid="{00000000-0005-0000-0000-000003990000}"/>
    <cellStyle name="Input 6 2 5" xfId="39180" xr:uid="{00000000-0005-0000-0000-000004990000}"/>
    <cellStyle name="Input 6 2 6" xfId="39181" xr:uid="{00000000-0005-0000-0000-000005990000}"/>
    <cellStyle name="Input 6 2 7" xfId="39182" xr:uid="{00000000-0005-0000-0000-000006990000}"/>
    <cellStyle name="Input 6 2 8" xfId="39183" xr:uid="{00000000-0005-0000-0000-000007990000}"/>
    <cellStyle name="Input 6 2 9" xfId="39184" xr:uid="{00000000-0005-0000-0000-000008990000}"/>
    <cellStyle name="Input 6 3" xfId="39185" xr:uid="{00000000-0005-0000-0000-000009990000}"/>
    <cellStyle name="Input 6 3 2" xfId="39186" xr:uid="{00000000-0005-0000-0000-00000A990000}"/>
    <cellStyle name="Input 6 4" xfId="39187" xr:uid="{00000000-0005-0000-0000-00000B990000}"/>
    <cellStyle name="Input 6 5" xfId="39188" xr:uid="{00000000-0005-0000-0000-00000C990000}"/>
    <cellStyle name="Input 6 6" xfId="39189" xr:uid="{00000000-0005-0000-0000-00000D990000}"/>
    <cellStyle name="Input 6 7" xfId="39190" xr:uid="{00000000-0005-0000-0000-00000E990000}"/>
    <cellStyle name="Input 6 8" xfId="39191" xr:uid="{00000000-0005-0000-0000-00000F990000}"/>
    <cellStyle name="Input 6 9" xfId="39192" xr:uid="{00000000-0005-0000-0000-000010990000}"/>
    <cellStyle name="Input 7" xfId="39193" xr:uid="{00000000-0005-0000-0000-000011990000}"/>
    <cellStyle name="Input 7 10" xfId="39194" xr:uid="{00000000-0005-0000-0000-000012990000}"/>
    <cellStyle name="Input 7 11" xfId="39195" xr:uid="{00000000-0005-0000-0000-000013990000}"/>
    <cellStyle name="Input 7 12" xfId="39196" xr:uid="{00000000-0005-0000-0000-000014990000}"/>
    <cellStyle name="Input 7 13" xfId="39197" xr:uid="{00000000-0005-0000-0000-000015990000}"/>
    <cellStyle name="Input 7 14" xfId="39198" xr:uid="{00000000-0005-0000-0000-000016990000}"/>
    <cellStyle name="Input 7 2" xfId="39199" xr:uid="{00000000-0005-0000-0000-000017990000}"/>
    <cellStyle name="Input 7 2 10" xfId="39200" xr:uid="{00000000-0005-0000-0000-000018990000}"/>
    <cellStyle name="Input 7 2 11" xfId="39201" xr:uid="{00000000-0005-0000-0000-000019990000}"/>
    <cellStyle name="Input 7 2 12" xfId="39202" xr:uid="{00000000-0005-0000-0000-00001A990000}"/>
    <cellStyle name="Input 7 2 13" xfId="39203" xr:uid="{00000000-0005-0000-0000-00001B990000}"/>
    <cellStyle name="Input 7 2 2" xfId="39204" xr:uid="{00000000-0005-0000-0000-00001C990000}"/>
    <cellStyle name="Input 7 2 2 2" xfId="39205" xr:uid="{00000000-0005-0000-0000-00001D990000}"/>
    <cellStyle name="Input 7 2 3" xfId="39206" xr:uid="{00000000-0005-0000-0000-00001E990000}"/>
    <cellStyle name="Input 7 2 4" xfId="39207" xr:uid="{00000000-0005-0000-0000-00001F990000}"/>
    <cellStyle name="Input 7 2 5" xfId="39208" xr:uid="{00000000-0005-0000-0000-000020990000}"/>
    <cellStyle name="Input 7 2 6" xfId="39209" xr:uid="{00000000-0005-0000-0000-000021990000}"/>
    <cellStyle name="Input 7 2 7" xfId="39210" xr:uid="{00000000-0005-0000-0000-000022990000}"/>
    <cellStyle name="Input 7 2 8" xfId="39211" xr:uid="{00000000-0005-0000-0000-000023990000}"/>
    <cellStyle name="Input 7 2 9" xfId="39212" xr:uid="{00000000-0005-0000-0000-000024990000}"/>
    <cellStyle name="Input 7 3" xfId="39213" xr:uid="{00000000-0005-0000-0000-000025990000}"/>
    <cellStyle name="Input 7 3 2" xfId="39214" xr:uid="{00000000-0005-0000-0000-000026990000}"/>
    <cellStyle name="Input 7 4" xfId="39215" xr:uid="{00000000-0005-0000-0000-000027990000}"/>
    <cellStyle name="Input 7 5" xfId="39216" xr:uid="{00000000-0005-0000-0000-000028990000}"/>
    <cellStyle name="Input 7 6" xfId="39217" xr:uid="{00000000-0005-0000-0000-000029990000}"/>
    <cellStyle name="Input 7 7" xfId="39218" xr:uid="{00000000-0005-0000-0000-00002A990000}"/>
    <cellStyle name="Input 7 8" xfId="39219" xr:uid="{00000000-0005-0000-0000-00002B990000}"/>
    <cellStyle name="Input 7 9" xfId="39220" xr:uid="{00000000-0005-0000-0000-00002C990000}"/>
    <cellStyle name="Input 8" xfId="39221" xr:uid="{00000000-0005-0000-0000-00002D990000}"/>
    <cellStyle name="Input 8 10" xfId="39222" xr:uid="{00000000-0005-0000-0000-00002E990000}"/>
    <cellStyle name="Input 8 11" xfId="39223" xr:uid="{00000000-0005-0000-0000-00002F990000}"/>
    <cellStyle name="Input 8 12" xfId="39224" xr:uid="{00000000-0005-0000-0000-000030990000}"/>
    <cellStyle name="Input 8 13" xfId="39225" xr:uid="{00000000-0005-0000-0000-000031990000}"/>
    <cellStyle name="Input 8 14" xfId="39226" xr:uid="{00000000-0005-0000-0000-000032990000}"/>
    <cellStyle name="Input 8 2" xfId="39227" xr:uid="{00000000-0005-0000-0000-000033990000}"/>
    <cellStyle name="Input 8 2 10" xfId="39228" xr:uid="{00000000-0005-0000-0000-000034990000}"/>
    <cellStyle name="Input 8 2 11" xfId="39229" xr:uid="{00000000-0005-0000-0000-000035990000}"/>
    <cellStyle name="Input 8 2 12" xfId="39230" xr:uid="{00000000-0005-0000-0000-000036990000}"/>
    <cellStyle name="Input 8 2 13" xfId="39231" xr:uid="{00000000-0005-0000-0000-000037990000}"/>
    <cellStyle name="Input 8 2 2" xfId="39232" xr:uid="{00000000-0005-0000-0000-000038990000}"/>
    <cellStyle name="Input 8 2 2 2" xfId="39233" xr:uid="{00000000-0005-0000-0000-000039990000}"/>
    <cellStyle name="Input 8 2 3" xfId="39234" xr:uid="{00000000-0005-0000-0000-00003A990000}"/>
    <cellStyle name="Input 8 2 4" xfId="39235" xr:uid="{00000000-0005-0000-0000-00003B990000}"/>
    <cellStyle name="Input 8 2 5" xfId="39236" xr:uid="{00000000-0005-0000-0000-00003C990000}"/>
    <cellStyle name="Input 8 2 6" xfId="39237" xr:uid="{00000000-0005-0000-0000-00003D990000}"/>
    <cellStyle name="Input 8 2 7" xfId="39238" xr:uid="{00000000-0005-0000-0000-00003E990000}"/>
    <cellStyle name="Input 8 2 8" xfId="39239" xr:uid="{00000000-0005-0000-0000-00003F990000}"/>
    <cellStyle name="Input 8 2 9" xfId="39240" xr:uid="{00000000-0005-0000-0000-000040990000}"/>
    <cellStyle name="Input 8 3" xfId="39241" xr:uid="{00000000-0005-0000-0000-000041990000}"/>
    <cellStyle name="Input 8 3 2" xfId="39242" xr:uid="{00000000-0005-0000-0000-000042990000}"/>
    <cellStyle name="Input 8 4" xfId="39243" xr:uid="{00000000-0005-0000-0000-000043990000}"/>
    <cellStyle name="Input 8 5" xfId="39244" xr:uid="{00000000-0005-0000-0000-000044990000}"/>
    <cellStyle name="Input 8 6" xfId="39245" xr:uid="{00000000-0005-0000-0000-000045990000}"/>
    <cellStyle name="Input 8 7" xfId="39246" xr:uid="{00000000-0005-0000-0000-000046990000}"/>
    <cellStyle name="Input 8 8" xfId="39247" xr:uid="{00000000-0005-0000-0000-000047990000}"/>
    <cellStyle name="Input 8 9" xfId="39248" xr:uid="{00000000-0005-0000-0000-000048990000}"/>
    <cellStyle name="Input 9" xfId="39249" xr:uid="{00000000-0005-0000-0000-000049990000}"/>
    <cellStyle name="Input 9 10" xfId="39250" xr:uid="{00000000-0005-0000-0000-00004A990000}"/>
    <cellStyle name="Input 9 11" xfId="39251" xr:uid="{00000000-0005-0000-0000-00004B990000}"/>
    <cellStyle name="Input 9 12" xfId="39252" xr:uid="{00000000-0005-0000-0000-00004C990000}"/>
    <cellStyle name="Input 9 13" xfId="39253" xr:uid="{00000000-0005-0000-0000-00004D990000}"/>
    <cellStyle name="Input 9 14" xfId="39254" xr:uid="{00000000-0005-0000-0000-00004E990000}"/>
    <cellStyle name="Input 9 2" xfId="39255" xr:uid="{00000000-0005-0000-0000-00004F990000}"/>
    <cellStyle name="Input 9 2 10" xfId="39256" xr:uid="{00000000-0005-0000-0000-000050990000}"/>
    <cellStyle name="Input 9 2 11" xfId="39257" xr:uid="{00000000-0005-0000-0000-000051990000}"/>
    <cellStyle name="Input 9 2 12" xfId="39258" xr:uid="{00000000-0005-0000-0000-000052990000}"/>
    <cellStyle name="Input 9 2 13" xfId="39259" xr:uid="{00000000-0005-0000-0000-000053990000}"/>
    <cellStyle name="Input 9 2 2" xfId="39260" xr:uid="{00000000-0005-0000-0000-000054990000}"/>
    <cellStyle name="Input 9 2 2 2" xfId="39261" xr:uid="{00000000-0005-0000-0000-000055990000}"/>
    <cellStyle name="Input 9 2 3" xfId="39262" xr:uid="{00000000-0005-0000-0000-000056990000}"/>
    <cellStyle name="Input 9 2 4" xfId="39263" xr:uid="{00000000-0005-0000-0000-000057990000}"/>
    <cellStyle name="Input 9 2 5" xfId="39264" xr:uid="{00000000-0005-0000-0000-000058990000}"/>
    <cellStyle name="Input 9 2 6" xfId="39265" xr:uid="{00000000-0005-0000-0000-000059990000}"/>
    <cellStyle name="Input 9 2 7" xfId="39266" xr:uid="{00000000-0005-0000-0000-00005A990000}"/>
    <cellStyle name="Input 9 2 8" xfId="39267" xr:uid="{00000000-0005-0000-0000-00005B990000}"/>
    <cellStyle name="Input 9 2 9" xfId="39268" xr:uid="{00000000-0005-0000-0000-00005C990000}"/>
    <cellStyle name="Input 9 3" xfId="39269" xr:uid="{00000000-0005-0000-0000-00005D990000}"/>
    <cellStyle name="Input 9 3 2" xfId="39270" xr:uid="{00000000-0005-0000-0000-00005E990000}"/>
    <cellStyle name="Input 9 4" xfId="39271" xr:uid="{00000000-0005-0000-0000-00005F990000}"/>
    <cellStyle name="Input 9 5" xfId="39272" xr:uid="{00000000-0005-0000-0000-000060990000}"/>
    <cellStyle name="Input 9 6" xfId="39273" xr:uid="{00000000-0005-0000-0000-000061990000}"/>
    <cellStyle name="Input 9 7" xfId="39274" xr:uid="{00000000-0005-0000-0000-000062990000}"/>
    <cellStyle name="Input 9 8" xfId="39275" xr:uid="{00000000-0005-0000-0000-000063990000}"/>
    <cellStyle name="Input 9 9" xfId="39276" xr:uid="{00000000-0005-0000-0000-000064990000}"/>
    <cellStyle name="Input Cells" xfId="39277" xr:uid="{00000000-0005-0000-0000-000065990000}"/>
    <cellStyle name="Input Cells 2" xfId="39278" xr:uid="{00000000-0005-0000-0000-000066990000}"/>
    <cellStyle name="Input Cells 3" xfId="39279" xr:uid="{00000000-0005-0000-0000-000067990000}"/>
    <cellStyle name="Input Cells 4" xfId="39280" xr:uid="{00000000-0005-0000-0000-000068990000}"/>
    <cellStyle name="k" xfId="39281" xr:uid="{00000000-0005-0000-0000-000069990000}"/>
    <cellStyle name="KIB" xfId="39282" xr:uid="{00000000-0005-0000-0000-00006A990000}"/>
    <cellStyle name="L" xfId="39283" xr:uid="{00000000-0005-0000-0000-00006B990000}"/>
    <cellStyle name="Length" xfId="39284" xr:uid="{00000000-0005-0000-0000-00006C990000}"/>
    <cellStyle name="Linked Cell 10" xfId="39285" xr:uid="{00000000-0005-0000-0000-00006D990000}"/>
    <cellStyle name="Linked Cell 10 10" xfId="39286" xr:uid="{00000000-0005-0000-0000-00006E990000}"/>
    <cellStyle name="Linked Cell 10 11" xfId="39287" xr:uid="{00000000-0005-0000-0000-00006F990000}"/>
    <cellStyle name="Linked Cell 10 12" xfId="39288" xr:uid="{00000000-0005-0000-0000-000070990000}"/>
    <cellStyle name="Linked Cell 10 13" xfId="39289" xr:uid="{00000000-0005-0000-0000-000071990000}"/>
    <cellStyle name="Linked Cell 10 14" xfId="39290" xr:uid="{00000000-0005-0000-0000-000072990000}"/>
    <cellStyle name="Linked Cell 10 15" xfId="39291" xr:uid="{00000000-0005-0000-0000-000073990000}"/>
    <cellStyle name="Linked Cell 10 16" xfId="39292" xr:uid="{00000000-0005-0000-0000-000074990000}"/>
    <cellStyle name="Linked Cell 10 17" xfId="39293" xr:uid="{00000000-0005-0000-0000-000075990000}"/>
    <cellStyle name="Linked Cell 10 18" xfId="39294" xr:uid="{00000000-0005-0000-0000-000076990000}"/>
    <cellStyle name="Linked Cell 10 2" xfId="39295" xr:uid="{00000000-0005-0000-0000-000077990000}"/>
    <cellStyle name="Linked Cell 10 3" xfId="39296" xr:uid="{00000000-0005-0000-0000-000078990000}"/>
    <cellStyle name="Linked Cell 10 4" xfId="39297" xr:uid="{00000000-0005-0000-0000-000079990000}"/>
    <cellStyle name="Linked Cell 10 5" xfId="39298" xr:uid="{00000000-0005-0000-0000-00007A990000}"/>
    <cellStyle name="Linked Cell 10 6" xfId="39299" xr:uid="{00000000-0005-0000-0000-00007B990000}"/>
    <cellStyle name="Linked Cell 10 7" xfId="39300" xr:uid="{00000000-0005-0000-0000-00007C990000}"/>
    <cellStyle name="Linked Cell 10 8" xfId="39301" xr:uid="{00000000-0005-0000-0000-00007D990000}"/>
    <cellStyle name="Linked Cell 10 9" xfId="39302" xr:uid="{00000000-0005-0000-0000-00007E990000}"/>
    <cellStyle name="Linked Cell 11" xfId="39303" xr:uid="{00000000-0005-0000-0000-00007F990000}"/>
    <cellStyle name="Linked Cell 11 10" xfId="39304" xr:uid="{00000000-0005-0000-0000-000080990000}"/>
    <cellStyle name="Linked Cell 11 11" xfId="39305" xr:uid="{00000000-0005-0000-0000-000081990000}"/>
    <cellStyle name="Linked Cell 11 12" xfId="39306" xr:uid="{00000000-0005-0000-0000-000082990000}"/>
    <cellStyle name="Linked Cell 11 13" xfId="39307" xr:uid="{00000000-0005-0000-0000-000083990000}"/>
    <cellStyle name="Linked Cell 11 14" xfId="39308" xr:uid="{00000000-0005-0000-0000-000084990000}"/>
    <cellStyle name="Linked Cell 11 15" xfId="39309" xr:uid="{00000000-0005-0000-0000-000085990000}"/>
    <cellStyle name="Linked Cell 11 16" xfId="39310" xr:uid="{00000000-0005-0000-0000-000086990000}"/>
    <cellStyle name="Linked Cell 11 17" xfId="39311" xr:uid="{00000000-0005-0000-0000-000087990000}"/>
    <cellStyle name="Linked Cell 11 18" xfId="39312" xr:uid="{00000000-0005-0000-0000-000088990000}"/>
    <cellStyle name="Linked Cell 11 2" xfId="39313" xr:uid="{00000000-0005-0000-0000-000089990000}"/>
    <cellStyle name="Linked Cell 11 3" xfId="39314" xr:uid="{00000000-0005-0000-0000-00008A990000}"/>
    <cellStyle name="Linked Cell 11 4" xfId="39315" xr:uid="{00000000-0005-0000-0000-00008B990000}"/>
    <cellStyle name="Linked Cell 11 5" xfId="39316" xr:uid="{00000000-0005-0000-0000-00008C990000}"/>
    <cellStyle name="Linked Cell 11 6" xfId="39317" xr:uid="{00000000-0005-0000-0000-00008D990000}"/>
    <cellStyle name="Linked Cell 11 7" xfId="39318" xr:uid="{00000000-0005-0000-0000-00008E990000}"/>
    <cellStyle name="Linked Cell 11 8" xfId="39319" xr:uid="{00000000-0005-0000-0000-00008F990000}"/>
    <cellStyle name="Linked Cell 11 9" xfId="39320" xr:uid="{00000000-0005-0000-0000-000090990000}"/>
    <cellStyle name="Linked Cell 12" xfId="39321" xr:uid="{00000000-0005-0000-0000-000091990000}"/>
    <cellStyle name="Linked Cell 12 10" xfId="39322" xr:uid="{00000000-0005-0000-0000-000092990000}"/>
    <cellStyle name="Linked Cell 12 11" xfId="39323" xr:uid="{00000000-0005-0000-0000-000093990000}"/>
    <cellStyle name="Linked Cell 12 12" xfId="39324" xr:uid="{00000000-0005-0000-0000-000094990000}"/>
    <cellStyle name="Linked Cell 12 13" xfId="39325" xr:uid="{00000000-0005-0000-0000-000095990000}"/>
    <cellStyle name="Linked Cell 12 14" xfId="39326" xr:uid="{00000000-0005-0000-0000-000096990000}"/>
    <cellStyle name="Linked Cell 12 15" xfId="39327" xr:uid="{00000000-0005-0000-0000-000097990000}"/>
    <cellStyle name="Linked Cell 12 16" xfId="39328" xr:uid="{00000000-0005-0000-0000-000098990000}"/>
    <cellStyle name="Linked Cell 12 17" xfId="39329" xr:uid="{00000000-0005-0000-0000-000099990000}"/>
    <cellStyle name="Linked Cell 12 18" xfId="39330" xr:uid="{00000000-0005-0000-0000-00009A990000}"/>
    <cellStyle name="Linked Cell 12 2" xfId="39331" xr:uid="{00000000-0005-0000-0000-00009B990000}"/>
    <cellStyle name="Linked Cell 12 3" xfId="39332" xr:uid="{00000000-0005-0000-0000-00009C990000}"/>
    <cellStyle name="Linked Cell 12 4" xfId="39333" xr:uid="{00000000-0005-0000-0000-00009D990000}"/>
    <cellStyle name="Linked Cell 12 5" xfId="39334" xr:uid="{00000000-0005-0000-0000-00009E990000}"/>
    <cellStyle name="Linked Cell 12 6" xfId="39335" xr:uid="{00000000-0005-0000-0000-00009F990000}"/>
    <cellStyle name="Linked Cell 12 7" xfId="39336" xr:uid="{00000000-0005-0000-0000-0000A0990000}"/>
    <cellStyle name="Linked Cell 12 8" xfId="39337" xr:uid="{00000000-0005-0000-0000-0000A1990000}"/>
    <cellStyle name="Linked Cell 12 9" xfId="39338" xr:uid="{00000000-0005-0000-0000-0000A2990000}"/>
    <cellStyle name="Linked Cell 13" xfId="39339" xr:uid="{00000000-0005-0000-0000-0000A3990000}"/>
    <cellStyle name="Linked Cell 13 10" xfId="39340" xr:uid="{00000000-0005-0000-0000-0000A4990000}"/>
    <cellStyle name="Linked Cell 13 11" xfId="39341" xr:uid="{00000000-0005-0000-0000-0000A5990000}"/>
    <cellStyle name="Linked Cell 13 12" xfId="39342" xr:uid="{00000000-0005-0000-0000-0000A6990000}"/>
    <cellStyle name="Linked Cell 13 13" xfId="39343" xr:uid="{00000000-0005-0000-0000-0000A7990000}"/>
    <cellStyle name="Linked Cell 13 14" xfId="39344" xr:uid="{00000000-0005-0000-0000-0000A8990000}"/>
    <cellStyle name="Linked Cell 13 15" xfId="39345" xr:uid="{00000000-0005-0000-0000-0000A9990000}"/>
    <cellStyle name="Linked Cell 13 16" xfId="39346" xr:uid="{00000000-0005-0000-0000-0000AA990000}"/>
    <cellStyle name="Linked Cell 13 17" xfId="39347" xr:uid="{00000000-0005-0000-0000-0000AB990000}"/>
    <cellStyle name="Linked Cell 13 18" xfId="39348" xr:uid="{00000000-0005-0000-0000-0000AC990000}"/>
    <cellStyle name="Linked Cell 13 2" xfId="39349" xr:uid="{00000000-0005-0000-0000-0000AD990000}"/>
    <cellStyle name="Linked Cell 13 3" xfId="39350" xr:uid="{00000000-0005-0000-0000-0000AE990000}"/>
    <cellStyle name="Linked Cell 13 4" xfId="39351" xr:uid="{00000000-0005-0000-0000-0000AF990000}"/>
    <cellStyle name="Linked Cell 13 5" xfId="39352" xr:uid="{00000000-0005-0000-0000-0000B0990000}"/>
    <cellStyle name="Linked Cell 13 6" xfId="39353" xr:uid="{00000000-0005-0000-0000-0000B1990000}"/>
    <cellStyle name="Linked Cell 13 7" xfId="39354" xr:uid="{00000000-0005-0000-0000-0000B2990000}"/>
    <cellStyle name="Linked Cell 13 8" xfId="39355" xr:uid="{00000000-0005-0000-0000-0000B3990000}"/>
    <cellStyle name="Linked Cell 13 9" xfId="39356" xr:uid="{00000000-0005-0000-0000-0000B4990000}"/>
    <cellStyle name="Linked Cell 14" xfId="39357" xr:uid="{00000000-0005-0000-0000-0000B5990000}"/>
    <cellStyle name="Linked Cell 14 10" xfId="39358" xr:uid="{00000000-0005-0000-0000-0000B6990000}"/>
    <cellStyle name="Linked Cell 14 11" xfId="39359" xr:uid="{00000000-0005-0000-0000-0000B7990000}"/>
    <cellStyle name="Linked Cell 14 12" xfId="39360" xr:uid="{00000000-0005-0000-0000-0000B8990000}"/>
    <cellStyle name="Linked Cell 14 13" xfId="39361" xr:uid="{00000000-0005-0000-0000-0000B9990000}"/>
    <cellStyle name="Linked Cell 14 14" xfId="39362" xr:uid="{00000000-0005-0000-0000-0000BA990000}"/>
    <cellStyle name="Linked Cell 14 15" xfId="39363" xr:uid="{00000000-0005-0000-0000-0000BB990000}"/>
    <cellStyle name="Linked Cell 14 16" xfId="39364" xr:uid="{00000000-0005-0000-0000-0000BC990000}"/>
    <cellStyle name="Linked Cell 14 17" xfId="39365" xr:uid="{00000000-0005-0000-0000-0000BD990000}"/>
    <cellStyle name="Linked Cell 14 18" xfId="39366" xr:uid="{00000000-0005-0000-0000-0000BE990000}"/>
    <cellStyle name="Linked Cell 14 2" xfId="39367" xr:uid="{00000000-0005-0000-0000-0000BF990000}"/>
    <cellStyle name="Linked Cell 14 3" xfId="39368" xr:uid="{00000000-0005-0000-0000-0000C0990000}"/>
    <cellStyle name="Linked Cell 14 4" xfId="39369" xr:uid="{00000000-0005-0000-0000-0000C1990000}"/>
    <cellStyle name="Linked Cell 14 5" xfId="39370" xr:uid="{00000000-0005-0000-0000-0000C2990000}"/>
    <cellStyle name="Linked Cell 14 6" xfId="39371" xr:uid="{00000000-0005-0000-0000-0000C3990000}"/>
    <cellStyle name="Linked Cell 14 7" xfId="39372" xr:uid="{00000000-0005-0000-0000-0000C4990000}"/>
    <cellStyle name="Linked Cell 14 8" xfId="39373" xr:uid="{00000000-0005-0000-0000-0000C5990000}"/>
    <cellStyle name="Linked Cell 14 9" xfId="39374" xr:uid="{00000000-0005-0000-0000-0000C6990000}"/>
    <cellStyle name="Linked Cell 15" xfId="39375" xr:uid="{00000000-0005-0000-0000-0000C7990000}"/>
    <cellStyle name="Linked Cell 15 10" xfId="39376" xr:uid="{00000000-0005-0000-0000-0000C8990000}"/>
    <cellStyle name="Linked Cell 15 11" xfId="39377" xr:uid="{00000000-0005-0000-0000-0000C9990000}"/>
    <cellStyle name="Linked Cell 15 12" xfId="39378" xr:uid="{00000000-0005-0000-0000-0000CA990000}"/>
    <cellStyle name="Linked Cell 15 13" xfId="39379" xr:uid="{00000000-0005-0000-0000-0000CB990000}"/>
    <cellStyle name="Linked Cell 15 14" xfId="39380" xr:uid="{00000000-0005-0000-0000-0000CC990000}"/>
    <cellStyle name="Linked Cell 15 15" xfId="39381" xr:uid="{00000000-0005-0000-0000-0000CD990000}"/>
    <cellStyle name="Linked Cell 15 16" xfId="39382" xr:uid="{00000000-0005-0000-0000-0000CE990000}"/>
    <cellStyle name="Linked Cell 15 17" xfId="39383" xr:uid="{00000000-0005-0000-0000-0000CF990000}"/>
    <cellStyle name="Linked Cell 15 18" xfId="39384" xr:uid="{00000000-0005-0000-0000-0000D0990000}"/>
    <cellStyle name="Linked Cell 15 2" xfId="39385" xr:uid="{00000000-0005-0000-0000-0000D1990000}"/>
    <cellStyle name="Linked Cell 15 3" xfId="39386" xr:uid="{00000000-0005-0000-0000-0000D2990000}"/>
    <cellStyle name="Linked Cell 15 4" xfId="39387" xr:uid="{00000000-0005-0000-0000-0000D3990000}"/>
    <cellStyle name="Linked Cell 15 5" xfId="39388" xr:uid="{00000000-0005-0000-0000-0000D4990000}"/>
    <cellStyle name="Linked Cell 15 6" xfId="39389" xr:uid="{00000000-0005-0000-0000-0000D5990000}"/>
    <cellStyle name="Linked Cell 15 7" xfId="39390" xr:uid="{00000000-0005-0000-0000-0000D6990000}"/>
    <cellStyle name="Linked Cell 15 8" xfId="39391" xr:uid="{00000000-0005-0000-0000-0000D7990000}"/>
    <cellStyle name="Linked Cell 15 9" xfId="39392" xr:uid="{00000000-0005-0000-0000-0000D8990000}"/>
    <cellStyle name="Linked Cell 16" xfId="39393" xr:uid="{00000000-0005-0000-0000-0000D9990000}"/>
    <cellStyle name="Linked Cell 16 10" xfId="39394" xr:uid="{00000000-0005-0000-0000-0000DA990000}"/>
    <cellStyle name="Linked Cell 16 11" xfId="39395" xr:uid="{00000000-0005-0000-0000-0000DB990000}"/>
    <cellStyle name="Linked Cell 16 12" xfId="39396" xr:uid="{00000000-0005-0000-0000-0000DC990000}"/>
    <cellStyle name="Linked Cell 16 13" xfId="39397" xr:uid="{00000000-0005-0000-0000-0000DD990000}"/>
    <cellStyle name="Linked Cell 16 14" xfId="39398" xr:uid="{00000000-0005-0000-0000-0000DE990000}"/>
    <cellStyle name="Linked Cell 16 15" xfId="39399" xr:uid="{00000000-0005-0000-0000-0000DF990000}"/>
    <cellStyle name="Linked Cell 16 16" xfId="39400" xr:uid="{00000000-0005-0000-0000-0000E0990000}"/>
    <cellStyle name="Linked Cell 16 17" xfId="39401" xr:uid="{00000000-0005-0000-0000-0000E1990000}"/>
    <cellStyle name="Linked Cell 16 18" xfId="39402" xr:uid="{00000000-0005-0000-0000-0000E2990000}"/>
    <cellStyle name="Linked Cell 16 2" xfId="39403" xr:uid="{00000000-0005-0000-0000-0000E3990000}"/>
    <cellStyle name="Linked Cell 16 3" xfId="39404" xr:uid="{00000000-0005-0000-0000-0000E4990000}"/>
    <cellStyle name="Linked Cell 16 4" xfId="39405" xr:uid="{00000000-0005-0000-0000-0000E5990000}"/>
    <cellStyle name="Linked Cell 16 5" xfId="39406" xr:uid="{00000000-0005-0000-0000-0000E6990000}"/>
    <cellStyle name="Linked Cell 16 6" xfId="39407" xr:uid="{00000000-0005-0000-0000-0000E7990000}"/>
    <cellStyle name="Linked Cell 16 7" xfId="39408" xr:uid="{00000000-0005-0000-0000-0000E8990000}"/>
    <cellStyle name="Linked Cell 16 8" xfId="39409" xr:uid="{00000000-0005-0000-0000-0000E9990000}"/>
    <cellStyle name="Linked Cell 16 9" xfId="39410" xr:uid="{00000000-0005-0000-0000-0000EA990000}"/>
    <cellStyle name="Linked Cell 17" xfId="39411" xr:uid="{00000000-0005-0000-0000-0000EB990000}"/>
    <cellStyle name="Linked Cell 17 10" xfId="39412" xr:uid="{00000000-0005-0000-0000-0000EC990000}"/>
    <cellStyle name="Linked Cell 17 11" xfId="39413" xr:uid="{00000000-0005-0000-0000-0000ED990000}"/>
    <cellStyle name="Linked Cell 17 12" xfId="39414" xr:uid="{00000000-0005-0000-0000-0000EE990000}"/>
    <cellStyle name="Linked Cell 17 13" xfId="39415" xr:uid="{00000000-0005-0000-0000-0000EF990000}"/>
    <cellStyle name="Linked Cell 17 14" xfId="39416" xr:uid="{00000000-0005-0000-0000-0000F0990000}"/>
    <cellStyle name="Linked Cell 17 15" xfId="39417" xr:uid="{00000000-0005-0000-0000-0000F1990000}"/>
    <cellStyle name="Linked Cell 17 16" xfId="39418" xr:uid="{00000000-0005-0000-0000-0000F2990000}"/>
    <cellStyle name="Linked Cell 17 17" xfId="39419" xr:uid="{00000000-0005-0000-0000-0000F3990000}"/>
    <cellStyle name="Linked Cell 17 18" xfId="39420" xr:uid="{00000000-0005-0000-0000-0000F4990000}"/>
    <cellStyle name="Linked Cell 17 2" xfId="39421" xr:uid="{00000000-0005-0000-0000-0000F5990000}"/>
    <cellStyle name="Linked Cell 17 3" xfId="39422" xr:uid="{00000000-0005-0000-0000-0000F6990000}"/>
    <cellStyle name="Linked Cell 17 4" xfId="39423" xr:uid="{00000000-0005-0000-0000-0000F7990000}"/>
    <cellStyle name="Linked Cell 17 5" xfId="39424" xr:uid="{00000000-0005-0000-0000-0000F8990000}"/>
    <cellStyle name="Linked Cell 17 6" xfId="39425" xr:uid="{00000000-0005-0000-0000-0000F9990000}"/>
    <cellStyle name="Linked Cell 17 7" xfId="39426" xr:uid="{00000000-0005-0000-0000-0000FA990000}"/>
    <cellStyle name="Linked Cell 17 8" xfId="39427" xr:uid="{00000000-0005-0000-0000-0000FB990000}"/>
    <cellStyle name="Linked Cell 17 9" xfId="39428" xr:uid="{00000000-0005-0000-0000-0000FC990000}"/>
    <cellStyle name="Linked Cell 18" xfId="39429" xr:uid="{00000000-0005-0000-0000-0000FD990000}"/>
    <cellStyle name="Linked Cell 18 10" xfId="39430" xr:uid="{00000000-0005-0000-0000-0000FE990000}"/>
    <cellStyle name="Linked Cell 18 11" xfId="39431" xr:uid="{00000000-0005-0000-0000-0000FF990000}"/>
    <cellStyle name="Linked Cell 18 12" xfId="39432" xr:uid="{00000000-0005-0000-0000-0000009A0000}"/>
    <cellStyle name="Linked Cell 18 13" xfId="39433" xr:uid="{00000000-0005-0000-0000-0000019A0000}"/>
    <cellStyle name="Linked Cell 18 14" xfId="39434" xr:uid="{00000000-0005-0000-0000-0000029A0000}"/>
    <cellStyle name="Linked Cell 18 15" xfId="39435" xr:uid="{00000000-0005-0000-0000-0000039A0000}"/>
    <cellStyle name="Linked Cell 18 16" xfId="39436" xr:uid="{00000000-0005-0000-0000-0000049A0000}"/>
    <cellStyle name="Linked Cell 18 17" xfId="39437" xr:uid="{00000000-0005-0000-0000-0000059A0000}"/>
    <cellStyle name="Linked Cell 18 18" xfId="39438" xr:uid="{00000000-0005-0000-0000-0000069A0000}"/>
    <cellStyle name="Linked Cell 18 2" xfId="39439" xr:uid="{00000000-0005-0000-0000-0000079A0000}"/>
    <cellStyle name="Linked Cell 18 3" xfId="39440" xr:uid="{00000000-0005-0000-0000-0000089A0000}"/>
    <cellStyle name="Linked Cell 18 4" xfId="39441" xr:uid="{00000000-0005-0000-0000-0000099A0000}"/>
    <cellStyle name="Linked Cell 18 5" xfId="39442" xr:uid="{00000000-0005-0000-0000-00000A9A0000}"/>
    <cellStyle name="Linked Cell 18 6" xfId="39443" xr:uid="{00000000-0005-0000-0000-00000B9A0000}"/>
    <cellStyle name="Linked Cell 18 7" xfId="39444" xr:uid="{00000000-0005-0000-0000-00000C9A0000}"/>
    <cellStyle name="Linked Cell 18 8" xfId="39445" xr:uid="{00000000-0005-0000-0000-00000D9A0000}"/>
    <cellStyle name="Linked Cell 18 9" xfId="39446" xr:uid="{00000000-0005-0000-0000-00000E9A0000}"/>
    <cellStyle name="Linked Cell 19" xfId="39447" xr:uid="{00000000-0005-0000-0000-00000F9A0000}"/>
    <cellStyle name="Linked Cell 19 10" xfId="39448" xr:uid="{00000000-0005-0000-0000-0000109A0000}"/>
    <cellStyle name="Linked Cell 19 11" xfId="39449" xr:uid="{00000000-0005-0000-0000-0000119A0000}"/>
    <cellStyle name="Linked Cell 19 12" xfId="39450" xr:uid="{00000000-0005-0000-0000-0000129A0000}"/>
    <cellStyle name="Linked Cell 19 13" xfId="39451" xr:uid="{00000000-0005-0000-0000-0000139A0000}"/>
    <cellStyle name="Linked Cell 19 14" xfId="39452" xr:uid="{00000000-0005-0000-0000-0000149A0000}"/>
    <cellStyle name="Linked Cell 19 15" xfId="39453" xr:uid="{00000000-0005-0000-0000-0000159A0000}"/>
    <cellStyle name="Linked Cell 19 16" xfId="39454" xr:uid="{00000000-0005-0000-0000-0000169A0000}"/>
    <cellStyle name="Linked Cell 19 17" xfId="39455" xr:uid="{00000000-0005-0000-0000-0000179A0000}"/>
    <cellStyle name="Linked Cell 19 18" xfId="39456" xr:uid="{00000000-0005-0000-0000-0000189A0000}"/>
    <cellStyle name="Linked Cell 19 2" xfId="39457" xr:uid="{00000000-0005-0000-0000-0000199A0000}"/>
    <cellStyle name="Linked Cell 19 3" xfId="39458" xr:uid="{00000000-0005-0000-0000-00001A9A0000}"/>
    <cellStyle name="Linked Cell 19 4" xfId="39459" xr:uid="{00000000-0005-0000-0000-00001B9A0000}"/>
    <cellStyle name="Linked Cell 19 5" xfId="39460" xr:uid="{00000000-0005-0000-0000-00001C9A0000}"/>
    <cellStyle name="Linked Cell 19 6" xfId="39461" xr:uid="{00000000-0005-0000-0000-00001D9A0000}"/>
    <cellStyle name="Linked Cell 19 7" xfId="39462" xr:uid="{00000000-0005-0000-0000-00001E9A0000}"/>
    <cellStyle name="Linked Cell 19 8" xfId="39463" xr:uid="{00000000-0005-0000-0000-00001F9A0000}"/>
    <cellStyle name="Linked Cell 19 9" xfId="39464" xr:uid="{00000000-0005-0000-0000-0000209A0000}"/>
    <cellStyle name="Linked Cell 2" xfId="39465" xr:uid="{00000000-0005-0000-0000-0000219A0000}"/>
    <cellStyle name="Linked Cell 2 10" xfId="39466" xr:uid="{00000000-0005-0000-0000-0000229A0000}"/>
    <cellStyle name="Linked Cell 2 10 10" xfId="39467" xr:uid="{00000000-0005-0000-0000-0000239A0000}"/>
    <cellStyle name="Linked Cell 2 10 11" xfId="39468" xr:uid="{00000000-0005-0000-0000-0000249A0000}"/>
    <cellStyle name="Linked Cell 2 10 12" xfId="39469" xr:uid="{00000000-0005-0000-0000-0000259A0000}"/>
    <cellStyle name="Linked Cell 2 10 13" xfId="39470" xr:uid="{00000000-0005-0000-0000-0000269A0000}"/>
    <cellStyle name="Linked Cell 2 10 14" xfId="39471" xr:uid="{00000000-0005-0000-0000-0000279A0000}"/>
    <cellStyle name="Linked Cell 2 10 15" xfId="39472" xr:uid="{00000000-0005-0000-0000-0000289A0000}"/>
    <cellStyle name="Linked Cell 2 10 16" xfId="39473" xr:uid="{00000000-0005-0000-0000-0000299A0000}"/>
    <cellStyle name="Linked Cell 2 10 17" xfId="39474" xr:uid="{00000000-0005-0000-0000-00002A9A0000}"/>
    <cellStyle name="Linked Cell 2 10 18" xfId="39475" xr:uid="{00000000-0005-0000-0000-00002B9A0000}"/>
    <cellStyle name="Linked Cell 2 10 2" xfId="39476" xr:uid="{00000000-0005-0000-0000-00002C9A0000}"/>
    <cellStyle name="Linked Cell 2 10 3" xfId="39477" xr:uid="{00000000-0005-0000-0000-00002D9A0000}"/>
    <cellStyle name="Linked Cell 2 10 4" xfId="39478" xr:uid="{00000000-0005-0000-0000-00002E9A0000}"/>
    <cellStyle name="Linked Cell 2 10 5" xfId="39479" xr:uid="{00000000-0005-0000-0000-00002F9A0000}"/>
    <cellStyle name="Linked Cell 2 10 6" xfId="39480" xr:uid="{00000000-0005-0000-0000-0000309A0000}"/>
    <cellStyle name="Linked Cell 2 10 7" xfId="39481" xr:uid="{00000000-0005-0000-0000-0000319A0000}"/>
    <cellStyle name="Linked Cell 2 10 8" xfId="39482" xr:uid="{00000000-0005-0000-0000-0000329A0000}"/>
    <cellStyle name="Linked Cell 2 10 9" xfId="39483" xr:uid="{00000000-0005-0000-0000-0000339A0000}"/>
    <cellStyle name="Linked Cell 2 11" xfId="39484" xr:uid="{00000000-0005-0000-0000-0000349A0000}"/>
    <cellStyle name="Linked Cell 2 11 10" xfId="39485" xr:uid="{00000000-0005-0000-0000-0000359A0000}"/>
    <cellStyle name="Linked Cell 2 11 11" xfId="39486" xr:uid="{00000000-0005-0000-0000-0000369A0000}"/>
    <cellStyle name="Linked Cell 2 11 12" xfId="39487" xr:uid="{00000000-0005-0000-0000-0000379A0000}"/>
    <cellStyle name="Linked Cell 2 11 13" xfId="39488" xr:uid="{00000000-0005-0000-0000-0000389A0000}"/>
    <cellStyle name="Linked Cell 2 11 14" xfId="39489" xr:uid="{00000000-0005-0000-0000-0000399A0000}"/>
    <cellStyle name="Linked Cell 2 11 15" xfId="39490" xr:uid="{00000000-0005-0000-0000-00003A9A0000}"/>
    <cellStyle name="Linked Cell 2 11 16" xfId="39491" xr:uid="{00000000-0005-0000-0000-00003B9A0000}"/>
    <cellStyle name="Linked Cell 2 11 17" xfId="39492" xr:uid="{00000000-0005-0000-0000-00003C9A0000}"/>
    <cellStyle name="Linked Cell 2 11 18" xfId="39493" xr:uid="{00000000-0005-0000-0000-00003D9A0000}"/>
    <cellStyle name="Linked Cell 2 11 2" xfId="39494" xr:uid="{00000000-0005-0000-0000-00003E9A0000}"/>
    <cellStyle name="Linked Cell 2 11 3" xfId="39495" xr:uid="{00000000-0005-0000-0000-00003F9A0000}"/>
    <cellStyle name="Linked Cell 2 11 4" xfId="39496" xr:uid="{00000000-0005-0000-0000-0000409A0000}"/>
    <cellStyle name="Linked Cell 2 11 5" xfId="39497" xr:uid="{00000000-0005-0000-0000-0000419A0000}"/>
    <cellStyle name="Linked Cell 2 11 6" xfId="39498" xr:uid="{00000000-0005-0000-0000-0000429A0000}"/>
    <cellStyle name="Linked Cell 2 11 7" xfId="39499" xr:uid="{00000000-0005-0000-0000-0000439A0000}"/>
    <cellStyle name="Linked Cell 2 11 8" xfId="39500" xr:uid="{00000000-0005-0000-0000-0000449A0000}"/>
    <cellStyle name="Linked Cell 2 11 9" xfId="39501" xr:uid="{00000000-0005-0000-0000-0000459A0000}"/>
    <cellStyle name="Linked Cell 2 12" xfId="39502" xr:uid="{00000000-0005-0000-0000-0000469A0000}"/>
    <cellStyle name="Linked Cell 2 12 10" xfId="39503" xr:uid="{00000000-0005-0000-0000-0000479A0000}"/>
    <cellStyle name="Linked Cell 2 12 11" xfId="39504" xr:uid="{00000000-0005-0000-0000-0000489A0000}"/>
    <cellStyle name="Linked Cell 2 12 12" xfId="39505" xr:uid="{00000000-0005-0000-0000-0000499A0000}"/>
    <cellStyle name="Linked Cell 2 12 13" xfId="39506" xr:uid="{00000000-0005-0000-0000-00004A9A0000}"/>
    <cellStyle name="Linked Cell 2 12 14" xfId="39507" xr:uid="{00000000-0005-0000-0000-00004B9A0000}"/>
    <cellStyle name="Linked Cell 2 12 15" xfId="39508" xr:uid="{00000000-0005-0000-0000-00004C9A0000}"/>
    <cellStyle name="Linked Cell 2 12 16" xfId="39509" xr:uid="{00000000-0005-0000-0000-00004D9A0000}"/>
    <cellStyle name="Linked Cell 2 12 17" xfId="39510" xr:uid="{00000000-0005-0000-0000-00004E9A0000}"/>
    <cellStyle name="Linked Cell 2 12 18" xfId="39511" xr:uid="{00000000-0005-0000-0000-00004F9A0000}"/>
    <cellStyle name="Linked Cell 2 12 2" xfId="39512" xr:uid="{00000000-0005-0000-0000-0000509A0000}"/>
    <cellStyle name="Linked Cell 2 12 3" xfId="39513" xr:uid="{00000000-0005-0000-0000-0000519A0000}"/>
    <cellStyle name="Linked Cell 2 12 4" xfId="39514" xr:uid="{00000000-0005-0000-0000-0000529A0000}"/>
    <cellStyle name="Linked Cell 2 12 5" xfId="39515" xr:uid="{00000000-0005-0000-0000-0000539A0000}"/>
    <cellStyle name="Linked Cell 2 12 6" xfId="39516" xr:uid="{00000000-0005-0000-0000-0000549A0000}"/>
    <cellStyle name="Linked Cell 2 12 7" xfId="39517" xr:uid="{00000000-0005-0000-0000-0000559A0000}"/>
    <cellStyle name="Linked Cell 2 12 8" xfId="39518" xr:uid="{00000000-0005-0000-0000-0000569A0000}"/>
    <cellStyle name="Linked Cell 2 12 9" xfId="39519" xr:uid="{00000000-0005-0000-0000-0000579A0000}"/>
    <cellStyle name="Linked Cell 2 13" xfId="39520" xr:uid="{00000000-0005-0000-0000-0000589A0000}"/>
    <cellStyle name="Linked Cell 2 13 10" xfId="39521" xr:uid="{00000000-0005-0000-0000-0000599A0000}"/>
    <cellStyle name="Linked Cell 2 13 11" xfId="39522" xr:uid="{00000000-0005-0000-0000-00005A9A0000}"/>
    <cellStyle name="Linked Cell 2 13 12" xfId="39523" xr:uid="{00000000-0005-0000-0000-00005B9A0000}"/>
    <cellStyle name="Linked Cell 2 13 13" xfId="39524" xr:uid="{00000000-0005-0000-0000-00005C9A0000}"/>
    <cellStyle name="Linked Cell 2 13 14" xfId="39525" xr:uid="{00000000-0005-0000-0000-00005D9A0000}"/>
    <cellStyle name="Linked Cell 2 13 15" xfId="39526" xr:uid="{00000000-0005-0000-0000-00005E9A0000}"/>
    <cellStyle name="Linked Cell 2 13 16" xfId="39527" xr:uid="{00000000-0005-0000-0000-00005F9A0000}"/>
    <cellStyle name="Linked Cell 2 13 17" xfId="39528" xr:uid="{00000000-0005-0000-0000-0000609A0000}"/>
    <cellStyle name="Linked Cell 2 13 18" xfId="39529" xr:uid="{00000000-0005-0000-0000-0000619A0000}"/>
    <cellStyle name="Linked Cell 2 13 2" xfId="39530" xr:uid="{00000000-0005-0000-0000-0000629A0000}"/>
    <cellStyle name="Linked Cell 2 13 3" xfId="39531" xr:uid="{00000000-0005-0000-0000-0000639A0000}"/>
    <cellStyle name="Linked Cell 2 13 4" xfId="39532" xr:uid="{00000000-0005-0000-0000-0000649A0000}"/>
    <cellStyle name="Linked Cell 2 13 5" xfId="39533" xr:uid="{00000000-0005-0000-0000-0000659A0000}"/>
    <cellStyle name="Linked Cell 2 13 6" xfId="39534" xr:uid="{00000000-0005-0000-0000-0000669A0000}"/>
    <cellStyle name="Linked Cell 2 13 7" xfId="39535" xr:uid="{00000000-0005-0000-0000-0000679A0000}"/>
    <cellStyle name="Linked Cell 2 13 8" xfId="39536" xr:uid="{00000000-0005-0000-0000-0000689A0000}"/>
    <cellStyle name="Linked Cell 2 13 9" xfId="39537" xr:uid="{00000000-0005-0000-0000-0000699A0000}"/>
    <cellStyle name="Linked Cell 2 14" xfId="39538" xr:uid="{00000000-0005-0000-0000-00006A9A0000}"/>
    <cellStyle name="Linked Cell 2 14 10" xfId="39539" xr:uid="{00000000-0005-0000-0000-00006B9A0000}"/>
    <cellStyle name="Linked Cell 2 14 11" xfId="39540" xr:uid="{00000000-0005-0000-0000-00006C9A0000}"/>
    <cellStyle name="Linked Cell 2 14 12" xfId="39541" xr:uid="{00000000-0005-0000-0000-00006D9A0000}"/>
    <cellStyle name="Linked Cell 2 14 13" xfId="39542" xr:uid="{00000000-0005-0000-0000-00006E9A0000}"/>
    <cellStyle name="Linked Cell 2 14 14" xfId="39543" xr:uid="{00000000-0005-0000-0000-00006F9A0000}"/>
    <cellStyle name="Linked Cell 2 14 15" xfId="39544" xr:uid="{00000000-0005-0000-0000-0000709A0000}"/>
    <cellStyle name="Linked Cell 2 14 16" xfId="39545" xr:uid="{00000000-0005-0000-0000-0000719A0000}"/>
    <cellStyle name="Linked Cell 2 14 17" xfId="39546" xr:uid="{00000000-0005-0000-0000-0000729A0000}"/>
    <cellStyle name="Linked Cell 2 14 18" xfId="39547" xr:uid="{00000000-0005-0000-0000-0000739A0000}"/>
    <cellStyle name="Linked Cell 2 14 2" xfId="39548" xr:uid="{00000000-0005-0000-0000-0000749A0000}"/>
    <cellStyle name="Linked Cell 2 14 3" xfId="39549" xr:uid="{00000000-0005-0000-0000-0000759A0000}"/>
    <cellStyle name="Linked Cell 2 14 4" xfId="39550" xr:uid="{00000000-0005-0000-0000-0000769A0000}"/>
    <cellStyle name="Linked Cell 2 14 5" xfId="39551" xr:uid="{00000000-0005-0000-0000-0000779A0000}"/>
    <cellStyle name="Linked Cell 2 14 6" xfId="39552" xr:uid="{00000000-0005-0000-0000-0000789A0000}"/>
    <cellStyle name="Linked Cell 2 14 7" xfId="39553" xr:uid="{00000000-0005-0000-0000-0000799A0000}"/>
    <cellStyle name="Linked Cell 2 14 8" xfId="39554" xr:uid="{00000000-0005-0000-0000-00007A9A0000}"/>
    <cellStyle name="Linked Cell 2 14 9" xfId="39555" xr:uid="{00000000-0005-0000-0000-00007B9A0000}"/>
    <cellStyle name="Linked Cell 2 15" xfId="39556" xr:uid="{00000000-0005-0000-0000-00007C9A0000}"/>
    <cellStyle name="Linked Cell 2 15 10" xfId="39557" xr:uid="{00000000-0005-0000-0000-00007D9A0000}"/>
    <cellStyle name="Linked Cell 2 15 11" xfId="39558" xr:uid="{00000000-0005-0000-0000-00007E9A0000}"/>
    <cellStyle name="Linked Cell 2 15 12" xfId="39559" xr:uid="{00000000-0005-0000-0000-00007F9A0000}"/>
    <cellStyle name="Linked Cell 2 15 13" xfId="39560" xr:uid="{00000000-0005-0000-0000-0000809A0000}"/>
    <cellStyle name="Linked Cell 2 15 14" xfId="39561" xr:uid="{00000000-0005-0000-0000-0000819A0000}"/>
    <cellStyle name="Linked Cell 2 15 15" xfId="39562" xr:uid="{00000000-0005-0000-0000-0000829A0000}"/>
    <cellStyle name="Linked Cell 2 15 16" xfId="39563" xr:uid="{00000000-0005-0000-0000-0000839A0000}"/>
    <cellStyle name="Linked Cell 2 15 17" xfId="39564" xr:uid="{00000000-0005-0000-0000-0000849A0000}"/>
    <cellStyle name="Linked Cell 2 15 18" xfId="39565" xr:uid="{00000000-0005-0000-0000-0000859A0000}"/>
    <cellStyle name="Linked Cell 2 15 2" xfId="39566" xr:uid="{00000000-0005-0000-0000-0000869A0000}"/>
    <cellStyle name="Linked Cell 2 15 3" xfId="39567" xr:uid="{00000000-0005-0000-0000-0000879A0000}"/>
    <cellStyle name="Linked Cell 2 15 4" xfId="39568" xr:uid="{00000000-0005-0000-0000-0000889A0000}"/>
    <cellStyle name="Linked Cell 2 15 5" xfId="39569" xr:uid="{00000000-0005-0000-0000-0000899A0000}"/>
    <cellStyle name="Linked Cell 2 15 6" xfId="39570" xr:uid="{00000000-0005-0000-0000-00008A9A0000}"/>
    <cellStyle name="Linked Cell 2 15 7" xfId="39571" xr:uid="{00000000-0005-0000-0000-00008B9A0000}"/>
    <cellStyle name="Linked Cell 2 15 8" xfId="39572" xr:uid="{00000000-0005-0000-0000-00008C9A0000}"/>
    <cellStyle name="Linked Cell 2 15 9" xfId="39573" xr:uid="{00000000-0005-0000-0000-00008D9A0000}"/>
    <cellStyle name="Linked Cell 2 16" xfId="39574" xr:uid="{00000000-0005-0000-0000-00008E9A0000}"/>
    <cellStyle name="Linked Cell 2 17" xfId="39575" xr:uid="{00000000-0005-0000-0000-00008F9A0000}"/>
    <cellStyle name="Linked Cell 2 18" xfId="39576" xr:uid="{00000000-0005-0000-0000-0000909A0000}"/>
    <cellStyle name="Linked Cell 2 19" xfId="39577" xr:uid="{00000000-0005-0000-0000-0000919A0000}"/>
    <cellStyle name="Linked Cell 2 2" xfId="39578" xr:uid="{00000000-0005-0000-0000-0000929A0000}"/>
    <cellStyle name="Linked Cell 2 2 10" xfId="39579" xr:uid="{00000000-0005-0000-0000-0000939A0000}"/>
    <cellStyle name="Linked Cell 2 2 11" xfId="39580" xr:uid="{00000000-0005-0000-0000-0000949A0000}"/>
    <cellStyle name="Linked Cell 2 2 12" xfId="39581" xr:uid="{00000000-0005-0000-0000-0000959A0000}"/>
    <cellStyle name="Linked Cell 2 2 13" xfId="39582" xr:uid="{00000000-0005-0000-0000-0000969A0000}"/>
    <cellStyle name="Linked Cell 2 2 14" xfId="39583" xr:uid="{00000000-0005-0000-0000-0000979A0000}"/>
    <cellStyle name="Linked Cell 2 2 15" xfId="39584" xr:uid="{00000000-0005-0000-0000-0000989A0000}"/>
    <cellStyle name="Linked Cell 2 2 16" xfId="39585" xr:uid="{00000000-0005-0000-0000-0000999A0000}"/>
    <cellStyle name="Linked Cell 2 2 17" xfId="39586" xr:uid="{00000000-0005-0000-0000-00009A9A0000}"/>
    <cellStyle name="Linked Cell 2 2 18" xfId="39587" xr:uid="{00000000-0005-0000-0000-00009B9A0000}"/>
    <cellStyle name="Linked Cell 2 2 2" xfId="39588" xr:uid="{00000000-0005-0000-0000-00009C9A0000}"/>
    <cellStyle name="Linked Cell 2 2 2 2" xfId="39589" xr:uid="{00000000-0005-0000-0000-00009D9A0000}"/>
    <cellStyle name="Linked Cell 2 2 3" xfId="39590" xr:uid="{00000000-0005-0000-0000-00009E9A0000}"/>
    <cellStyle name="Linked Cell 2 2 4" xfId="39591" xr:uid="{00000000-0005-0000-0000-00009F9A0000}"/>
    <cellStyle name="Linked Cell 2 2 5" xfId="39592" xr:uid="{00000000-0005-0000-0000-0000A09A0000}"/>
    <cellStyle name="Linked Cell 2 2 6" xfId="39593" xr:uid="{00000000-0005-0000-0000-0000A19A0000}"/>
    <cellStyle name="Linked Cell 2 2 7" xfId="39594" xr:uid="{00000000-0005-0000-0000-0000A29A0000}"/>
    <cellStyle name="Linked Cell 2 2 8" xfId="39595" xr:uid="{00000000-0005-0000-0000-0000A39A0000}"/>
    <cellStyle name="Linked Cell 2 2 9" xfId="39596" xr:uid="{00000000-0005-0000-0000-0000A49A0000}"/>
    <cellStyle name="Linked Cell 2 20" xfId="39597" xr:uid="{00000000-0005-0000-0000-0000A59A0000}"/>
    <cellStyle name="Linked Cell 2 21" xfId="39598" xr:uid="{00000000-0005-0000-0000-0000A69A0000}"/>
    <cellStyle name="Linked Cell 2 22" xfId="39599" xr:uid="{00000000-0005-0000-0000-0000A79A0000}"/>
    <cellStyle name="Linked Cell 2 23" xfId="39600" xr:uid="{00000000-0005-0000-0000-0000A89A0000}"/>
    <cellStyle name="Linked Cell 2 24" xfId="39601" xr:uid="{00000000-0005-0000-0000-0000A99A0000}"/>
    <cellStyle name="Linked Cell 2 25" xfId="39602" xr:uid="{00000000-0005-0000-0000-0000AA9A0000}"/>
    <cellStyle name="Linked Cell 2 26" xfId="39603" xr:uid="{00000000-0005-0000-0000-0000AB9A0000}"/>
    <cellStyle name="Linked Cell 2 27" xfId="39604" xr:uid="{00000000-0005-0000-0000-0000AC9A0000}"/>
    <cellStyle name="Linked Cell 2 28" xfId="39605" xr:uid="{00000000-0005-0000-0000-0000AD9A0000}"/>
    <cellStyle name="Linked Cell 2 29" xfId="39606" xr:uid="{00000000-0005-0000-0000-0000AE9A0000}"/>
    <cellStyle name="Linked Cell 2 3" xfId="39607" xr:uid="{00000000-0005-0000-0000-0000AF9A0000}"/>
    <cellStyle name="Linked Cell 2 3 10" xfId="39608" xr:uid="{00000000-0005-0000-0000-0000B09A0000}"/>
    <cellStyle name="Linked Cell 2 3 11" xfId="39609" xr:uid="{00000000-0005-0000-0000-0000B19A0000}"/>
    <cellStyle name="Linked Cell 2 3 12" xfId="39610" xr:uid="{00000000-0005-0000-0000-0000B29A0000}"/>
    <cellStyle name="Linked Cell 2 3 13" xfId="39611" xr:uid="{00000000-0005-0000-0000-0000B39A0000}"/>
    <cellStyle name="Linked Cell 2 3 14" xfId="39612" xr:uid="{00000000-0005-0000-0000-0000B49A0000}"/>
    <cellStyle name="Linked Cell 2 3 15" xfId="39613" xr:uid="{00000000-0005-0000-0000-0000B59A0000}"/>
    <cellStyle name="Linked Cell 2 3 16" xfId="39614" xr:uid="{00000000-0005-0000-0000-0000B69A0000}"/>
    <cellStyle name="Linked Cell 2 3 17" xfId="39615" xr:uid="{00000000-0005-0000-0000-0000B79A0000}"/>
    <cellStyle name="Linked Cell 2 3 18" xfId="39616" xr:uid="{00000000-0005-0000-0000-0000B89A0000}"/>
    <cellStyle name="Linked Cell 2 3 2" xfId="39617" xr:uid="{00000000-0005-0000-0000-0000B99A0000}"/>
    <cellStyle name="Linked Cell 2 3 2 2" xfId="39618" xr:uid="{00000000-0005-0000-0000-0000BA9A0000}"/>
    <cellStyle name="Linked Cell 2 3 3" xfId="39619" xr:uid="{00000000-0005-0000-0000-0000BB9A0000}"/>
    <cellStyle name="Linked Cell 2 3 4" xfId="39620" xr:uid="{00000000-0005-0000-0000-0000BC9A0000}"/>
    <cellStyle name="Linked Cell 2 3 5" xfId="39621" xr:uid="{00000000-0005-0000-0000-0000BD9A0000}"/>
    <cellStyle name="Linked Cell 2 3 6" xfId="39622" xr:uid="{00000000-0005-0000-0000-0000BE9A0000}"/>
    <cellStyle name="Linked Cell 2 3 7" xfId="39623" xr:uid="{00000000-0005-0000-0000-0000BF9A0000}"/>
    <cellStyle name="Linked Cell 2 3 8" xfId="39624" xr:uid="{00000000-0005-0000-0000-0000C09A0000}"/>
    <cellStyle name="Linked Cell 2 3 9" xfId="39625" xr:uid="{00000000-0005-0000-0000-0000C19A0000}"/>
    <cellStyle name="Linked Cell 2 30" xfId="39626" xr:uid="{00000000-0005-0000-0000-0000C29A0000}"/>
    <cellStyle name="Linked Cell 2 31" xfId="39627" xr:uid="{00000000-0005-0000-0000-0000C39A0000}"/>
    <cellStyle name="Linked Cell 2 32" xfId="39628" xr:uid="{00000000-0005-0000-0000-0000C49A0000}"/>
    <cellStyle name="Linked Cell 2 4" xfId="39629" xr:uid="{00000000-0005-0000-0000-0000C59A0000}"/>
    <cellStyle name="Linked Cell 2 4 10" xfId="39630" xr:uid="{00000000-0005-0000-0000-0000C69A0000}"/>
    <cellStyle name="Linked Cell 2 4 11" xfId="39631" xr:uid="{00000000-0005-0000-0000-0000C79A0000}"/>
    <cellStyle name="Linked Cell 2 4 12" xfId="39632" xr:uid="{00000000-0005-0000-0000-0000C89A0000}"/>
    <cellStyle name="Linked Cell 2 4 13" xfId="39633" xr:uid="{00000000-0005-0000-0000-0000C99A0000}"/>
    <cellStyle name="Linked Cell 2 4 14" xfId="39634" xr:uid="{00000000-0005-0000-0000-0000CA9A0000}"/>
    <cellStyle name="Linked Cell 2 4 15" xfId="39635" xr:uid="{00000000-0005-0000-0000-0000CB9A0000}"/>
    <cellStyle name="Linked Cell 2 4 16" xfId="39636" xr:uid="{00000000-0005-0000-0000-0000CC9A0000}"/>
    <cellStyle name="Linked Cell 2 4 17" xfId="39637" xr:uid="{00000000-0005-0000-0000-0000CD9A0000}"/>
    <cellStyle name="Linked Cell 2 4 18" xfId="39638" xr:uid="{00000000-0005-0000-0000-0000CE9A0000}"/>
    <cellStyle name="Linked Cell 2 4 2" xfId="39639" xr:uid="{00000000-0005-0000-0000-0000CF9A0000}"/>
    <cellStyle name="Linked Cell 2 4 2 2" xfId="39640" xr:uid="{00000000-0005-0000-0000-0000D09A0000}"/>
    <cellStyle name="Linked Cell 2 4 3" xfId="39641" xr:uid="{00000000-0005-0000-0000-0000D19A0000}"/>
    <cellStyle name="Linked Cell 2 4 4" xfId="39642" xr:uid="{00000000-0005-0000-0000-0000D29A0000}"/>
    <cellStyle name="Linked Cell 2 4 5" xfId="39643" xr:uid="{00000000-0005-0000-0000-0000D39A0000}"/>
    <cellStyle name="Linked Cell 2 4 6" xfId="39644" xr:uid="{00000000-0005-0000-0000-0000D49A0000}"/>
    <cellStyle name="Linked Cell 2 4 7" xfId="39645" xr:uid="{00000000-0005-0000-0000-0000D59A0000}"/>
    <cellStyle name="Linked Cell 2 4 8" xfId="39646" xr:uid="{00000000-0005-0000-0000-0000D69A0000}"/>
    <cellStyle name="Linked Cell 2 4 9" xfId="39647" xr:uid="{00000000-0005-0000-0000-0000D79A0000}"/>
    <cellStyle name="Linked Cell 2 5" xfId="39648" xr:uid="{00000000-0005-0000-0000-0000D89A0000}"/>
    <cellStyle name="Linked Cell 2 5 10" xfId="39649" xr:uid="{00000000-0005-0000-0000-0000D99A0000}"/>
    <cellStyle name="Linked Cell 2 5 11" xfId="39650" xr:uid="{00000000-0005-0000-0000-0000DA9A0000}"/>
    <cellStyle name="Linked Cell 2 5 12" xfId="39651" xr:uid="{00000000-0005-0000-0000-0000DB9A0000}"/>
    <cellStyle name="Linked Cell 2 5 13" xfId="39652" xr:uid="{00000000-0005-0000-0000-0000DC9A0000}"/>
    <cellStyle name="Linked Cell 2 5 14" xfId="39653" xr:uid="{00000000-0005-0000-0000-0000DD9A0000}"/>
    <cellStyle name="Linked Cell 2 5 15" xfId="39654" xr:uid="{00000000-0005-0000-0000-0000DE9A0000}"/>
    <cellStyle name="Linked Cell 2 5 16" xfId="39655" xr:uid="{00000000-0005-0000-0000-0000DF9A0000}"/>
    <cellStyle name="Linked Cell 2 5 17" xfId="39656" xr:uid="{00000000-0005-0000-0000-0000E09A0000}"/>
    <cellStyle name="Linked Cell 2 5 18" xfId="39657" xr:uid="{00000000-0005-0000-0000-0000E19A0000}"/>
    <cellStyle name="Linked Cell 2 5 2" xfId="39658" xr:uid="{00000000-0005-0000-0000-0000E29A0000}"/>
    <cellStyle name="Linked Cell 2 5 3" xfId="39659" xr:uid="{00000000-0005-0000-0000-0000E39A0000}"/>
    <cellStyle name="Linked Cell 2 5 4" xfId="39660" xr:uid="{00000000-0005-0000-0000-0000E49A0000}"/>
    <cellStyle name="Linked Cell 2 5 5" xfId="39661" xr:uid="{00000000-0005-0000-0000-0000E59A0000}"/>
    <cellStyle name="Linked Cell 2 5 6" xfId="39662" xr:uid="{00000000-0005-0000-0000-0000E69A0000}"/>
    <cellStyle name="Linked Cell 2 5 7" xfId="39663" xr:uid="{00000000-0005-0000-0000-0000E79A0000}"/>
    <cellStyle name="Linked Cell 2 5 8" xfId="39664" xr:uid="{00000000-0005-0000-0000-0000E89A0000}"/>
    <cellStyle name="Linked Cell 2 5 9" xfId="39665" xr:uid="{00000000-0005-0000-0000-0000E99A0000}"/>
    <cellStyle name="Linked Cell 2 6" xfId="39666" xr:uid="{00000000-0005-0000-0000-0000EA9A0000}"/>
    <cellStyle name="Linked Cell 2 6 10" xfId="39667" xr:uid="{00000000-0005-0000-0000-0000EB9A0000}"/>
    <cellStyle name="Linked Cell 2 6 11" xfId="39668" xr:uid="{00000000-0005-0000-0000-0000EC9A0000}"/>
    <cellStyle name="Linked Cell 2 6 12" xfId="39669" xr:uid="{00000000-0005-0000-0000-0000ED9A0000}"/>
    <cellStyle name="Linked Cell 2 6 13" xfId="39670" xr:uid="{00000000-0005-0000-0000-0000EE9A0000}"/>
    <cellStyle name="Linked Cell 2 6 14" xfId="39671" xr:uid="{00000000-0005-0000-0000-0000EF9A0000}"/>
    <cellStyle name="Linked Cell 2 6 15" xfId="39672" xr:uid="{00000000-0005-0000-0000-0000F09A0000}"/>
    <cellStyle name="Linked Cell 2 6 16" xfId="39673" xr:uid="{00000000-0005-0000-0000-0000F19A0000}"/>
    <cellStyle name="Linked Cell 2 6 17" xfId="39674" xr:uid="{00000000-0005-0000-0000-0000F29A0000}"/>
    <cellStyle name="Linked Cell 2 6 18" xfId="39675" xr:uid="{00000000-0005-0000-0000-0000F39A0000}"/>
    <cellStyle name="Linked Cell 2 6 2" xfId="39676" xr:uid="{00000000-0005-0000-0000-0000F49A0000}"/>
    <cellStyle name="Linked Cell 2 6 3" xfId="39677" xr:uid="{00000000-0005-0000-0000-0000F59A0000}"/>
    <cellStyle name="Linked Cell 2 6 4" xfId="39678" xr:uid="{00000000-0005-0000-0000-0000F69A0000}"/>
    <cellStyle name="Linked Cell 2 6 5" xfId="39679" xr:uid="{00000000-0005-0000-0000-0000F79A0000}"/>
    <cellStyle name="Linked Cell 2 6 6" xfId="39680" xr:uid="{00000000-0005-0000-0000-0000F89A0000}"/>
    <cellStyle name="Linked Cell 2 6 7" xfId="39681" xr:uid="{00000000-0005-0000-0000-0000F99A0000}"/>
    <cellStyle name="Linked Cell 2 6 8" xfId="39682" xr:uid="{00000000-0005-0000-0000-0000FA9A0000}"/>
    <cellStyle name="Linked Cell 2 6 9" xfId="39683" xr:uid="{00000000-0005-0000-0000-0000FB9A0000}"/>
    <cellStyle name="Linked Cell 2 7" xfId="39684" xr:uid="{00000000-0005-0000-0000-0000FC9A0000}"/>
    <cellStyle name="Linked Cell 2 7 10" xfId="39685" xr:uid="{00000000-0005-0000-0000-0000FD9A0000}"/>
    <cellStyle name="Linked Cell 2 7 11" xfId="39686" xr:uid="{00000000-0005-0000-0000-0000FE9A0000}"/>
    <cellStyle name="Linked Cell 2 7 12" xfId="39687" xr:uid="{00000000-0005-0000-0000-0000FF9A0000}"/>
    <cellStyle name="Linked Cell 2 7 13" xfId="39688" xr:uid="{00000000-0005-0000-0000-0000009B0000}"/>
    <cellStyle name="Linked Cell 2 7 14" xfId="39689" xr:uid="{00000000-0005-0000-0000-0000019B0000}"/>
    <cellStyle name="Linked Cell 2 7 15" xfId="39690" xr:uid="{00000000-0005-0000-0000-0000029B0000}"/>
    <cellStyle name="Linked Cell 2 7 16" xfId="39691" xr:uid="{00000000-0005-0000-0000-0000039B0000}"/>
    <cellStyle name="Linked Cell 2 7 17" xfId="39692" xr:uid="{00000000-0005-0000-0000-0000049B0000}"/>
    <cellStyle name="Linked Cell 2 7 18" xfId="39693" xr:uid="{00000000-0005-0000-0000-0000059B0000}"/>
    <cellStyle name="Linked Cell 2 7 2" xfId="39694" xr:uid="{00000000-0005-0000-0000-0000069B0000}"/>
    <cellStyle name="Linked Cell 2 7 3" xfId="39695" xr:uid="{00000000-0005-0000-0000-0000079B0000}"/>
    <cellStyle name="Linked Cell 2 7 4" xfId="39696" xr:uid="{00000000-0005-0000-0000-0000089B0000}"/>
    <cellStyle name="Linked Cell 2 7 5" xfId="39697" xr:uid="{00000000-0005-0000-0000-0000099B0000}"/>
    <cellStyle name="Linked Cell 2 7 6" xfId="39698" xr:uid="{00000000-0005-0000-0000-00000A9B0000}"/>
    <cellStyle name="Linked Cell 2 7 7" xfId="39699" xr:uid="{00000000-0005-0000-0000-00000B9B0000}"/>
    <cellStyle name="Linked Cell 2 7 8" xfId="39700" xr:uid="{00000000-0005-0000-0000-00000C9B0000}"/>
    <cellStyle name="Linked Cell 2 7 9" xfId="39701" xr:uid="{00000000-0005-0000-0000-00000D9B0000}"/>
    <cellStyle name="Linked Cell 2 8" xfId="39702" xr:uid="{00000000-0005-0000-0000-00000E9B0000}"/>
    <cellStyle name="Linked Cell 2 8 10" xfId="39703" xr:uid="{00000000-0005-0000-0000-00000F9B0000}"/>
    <cellStyle name="Linked Cell 2 8 11" xfId="39704" xr:uid="{00000000-0005-0000-0000-0000109B0000}"/>
    <cellStyle name="Linked Cell 2 8 12" xfId="39705" xr:uid="{00000000-0005-0000-0000-0000119B0000}"/>
    <cellStyle name="Linked Cell 2 8 13" xfId="39706" xr:uid="{00000000-0005-0000-0000-0000129B0000}"/>
    <cellStyle name="Linked Cell 2 8 14" xfId="39707" xr:uid="{00000000-0005-0000-0000-0000139B0000}"/>
    <cellStyle name="Linked Cell 2 8 15" xfId="39708" xr:uid="{00000000-0005-0000-0000-0000149B0000}"/>
    <cellStyle name="Linked Cell 2 8 16" xfId="39709" xr:uid="{00000000-0005-0000-0000-0000159B0000}"/>
    <cellStyle name="Linked Cell 2 8 17" xfId="39710" xr:uid="{00000000-0005-0000-0000-0000169B0000}"/>
    <cellStyle name="Linked Cell 2 8 18" xfId="39711" xr:uid="{00000000-0005-0000-0000-0000179B0000}"/>
    <cellStyle name="Linked Cell 2 8 2" xfId="39712" xr:uid="{00000000-0005-0000-0000-0000189B0000}"/>
    <cellStyle name="Linked Cell 2 8 3" xfId="39713" xr:uid="{00000000-0005-0000-0000-0000199B0000}"/>
    <cellStyle name="Linked Cell 2 8 4" xfId="39714" xr:uid="{00000000-0005-0000-0000-00001A9B0000}"/>
    <cellStyle name="Linked Cell 2 8 5" xfId="39715" xr:uid="{00000000-0005-0000-0000-00001B9B0000}"/>
    <cellStyle name="Linked Cell 2 8 6" xfId="39716" xr:uid="{00000000-0005-0000-0000-00001C9B0000}"/>
    <cellStyle name="Linked Cell 2 8 7" xfId="39717" xr:uid="{00000000-0005-0000-0000-00001D9B0000}"/>
    <cellStyle name="Linked Cell 2 8 8" xfId="39718" xr:uid="{00000000-0005-0000-0000-00001E9B0000}"/>
    <cellStyle name="Linked Cell 2 8 9" xfId="39719" xr:uid="{00000000-0005-0000-0000-00001F9B0000}"/>
    <cellStyle name="Linked Cell 2 9" xfId="39720" xr:uid="{00000000-0005-0000-0000-0000209B0000}"/>
    <cellStyle name="Linked Cell 2 9 10" xfId="39721" xr:uid="{00000000-0005-0000-0000-0000219B0000}"/>
    <cellStyle name="Linked Cell 2 9 11" xfId="39722" xr:uid="{00000000-0005-0000-0000-0000229B0000}"/>
    <cellStyle name="Linked Cell 2 9 12" xfId="39723" xr:uid="{00000000-0005-0000-0000-0000239B0000}"/>
    <cellStyle name="Linked Cell 2 9 13" xfId="39724" xr:uid="{00000000-0005-0000-0000-0000249B0000}"/>
    <cellStyle name="Linked Cell 2 9 14" xfId="39725" xr:uid="{00000000-0005-0000-0000-0000259B0000}"/>
    <cellStyle name="Linked Cell 2 9 15" xfId="39726" xr:uid="{00000000-0005-0000-0000-0000269B0000}"/>
    <cellStyle name="Linked Cell 2 9 16" xfId="39727" xr:uid="{00000000-0005-0000-0000-0000279B0000}"/>
    <cellStyle name="Linked Cell 2 9 17" xfId="39728" xr:uid="{00000000-0005-0000-0000-0000289B0000}"/>
    <cellStyle name="Linked Cell 2 9 18" xfId="39729" xr:uid="{00000000-0005-0000-0000-0000299B0000}"/>
    <cellStyle name="Linked Cell 2 9 2" xfId="39730" xr:uid="{00000000-0005-0000-0000-00002A9B0000}"/>
    <cellStyle name="Linked Cell 2 9 3" xfId="39731" xr:uid="{00000000-0005-0000-0000-00002B9B0000}"/>
    <cellStyle name="Linked Cell 2 9 4" xfId="39732" xr:uid="{00000000-0005-0000-0000-00002C9B0000}"/>
    <cellStyle name="Linked Cell 2 9 5" xfId="39733" xr:uid="{00000000-0005-0000-0000-00002D9B0000}"/>
    <cellStyle name="Linked Cell 2 9 6" xfId="39734" xr:uid="{00000000-0005-0000-0000-00002E9B0000}"/>
    <cellStyle name="Linked Cell 2 9 7" xfId="39735" xr:uid="{00000000-0005-0000-0000-00002F9B0000}"/>
    <cellStyle name="Linked Cell 2 9 8" xfId="39736" xr:uid="{00000000-0005-0000-0000-0000309B0000}"/>
    <cellStyle name="Linked Cell 2 9 9" xfId="39737" xr:uid="{00000000-0005-0000-0000-0000319B0000}"/>
    <cellStyle name="Linked Cell 2_Labour" xfId="39738" xr:uid="{00000000-0005-0000-0000-0000329B0000}"/>
    <cellStyle name="Linked Cell 20" xfId="39739" xr:uid="{00000000-0005-0000-0000-0000339B0000}"/>
    <cellStyle name="Linked Cell 20 10" xfId="39740" xr:uid="{00000000-0005-0000-0000-0000349B0000}"/>
    <cellStyle name="Linked Cell 20 11" xfId="39741" xr:uid="{00000000-0005-0000-0000-0000359B0000}"/>
    <cellStyle name="Linked Cell 20 12" xfId="39742" xr:uid="{00000000-0005-0000-0000-0000369B0000}"/>
    <cellStyle name="Linked Cell 20 13" xfId="39743" xr:uid="{00000000-0005-0000-0000-0000379B0000}"/>
    <cellStyle name="Linked Cell 20 14" xfId="39744" xr:uid="{00000000-0005-0000-0000-0000389B0000}"/>
    <cellStyle name="Linked Cell 20 15" xfId="39745" xr:uid="{00000000-0005-0000-0000-0000399B0000}"/>
    <cellStyle name="Linked Cell 20 16" xfId="39746" xr:uid="{00000000-0005-0000-0000-00003A9B0000}"/>
    <cellStyle name="Linked Cell 20 17" xfId="39747" xr:uid="{00000000-0005-0000-0000-00003B9B0000}"/>
    <cellStyle name="Linked Cell 20 18" xfId="39748" xr:uid="{00000000-0005-0000-0000-00003C9B0000}"/>
    <cellStyle name="Linked Cell 20 2" xfId="39749" xr:uid="{00000000-0005-0000-0000-00003D9B0000}"/>
    <cellStyle name="Linked Cell 20 3" xfId="39750" xr:uid="{00000000-0005-0000-0000-00003E9B0000}"/>
    <cellStyle name="Linked Cell 20 4" xfId="39751" xr:uid="{00000000-0005-0000-0000-00003F9B0000}"/>
    <cellStyle name="Linked Cell 20 5" xfId="39752" xr:uid="{00000000-0005-0000-0000-0000409B0000}"/>
    <cellStyle name="Linked Cell 20 6" xfId="39753" xr:uid="{00000000-0005-0000-0000-0000419B0000}"/>
    <cellStyle name="Linked Cell 20 7" xfId="39754" xr:uid="{00000000-0005-0000-0000-0000429B0000}"/>
    <cellStyle name="Linked Cell 20 8" xfId="39755" xr:uid="{00000000-0005-0000-0000-0000439B0000}"/>
    <cellStyle name="Linked Cell 20 9" xfId="39756" xr:uid="{00000000-0005-0000-0000-0000449B0000}"/>
    <cellStyle name="Linked Cell 21" xfId="39757" xr:uid="{00000000-0005-0000-0000-0000459B0000}"/>
    <cellStyle name="Linked Cell 21 10" xfId="39758" xr:uid="{00000000-0005-0000-0000-0000469B0000}"/>
    <cellStyle name="Linked Cell 21 11" xfId="39759" xr:uid="{00000000-0005-0000-0000-0000479B0000}"/>
    <cellStyle name="Linked Cell 21 12" xfId="39760" xr:uid="{00000000-0005-0000-0000-0000489B0000}"/>
    <cellStyle name="Linked Cell 21 13" xfId="39761" xr:uid="{00000000-0005-0000-0000-0000499B0000}"/>
    <cellStyle name="Linked Cell 21 14" xfId="39762" xr:uid="{00000000-0005-0000-0000-00004A9B0000}"/>
    <cellStyle name="Linked Cell 21 15" xfId="39763" xr:uid="{00000000-0005-0000-0000-00004B9B0000}"/>
    <cellStyle name="Linked Cell 21 16" xfId="39764" xr:uid="{00000000-0005-0000-0000-00004C9B0000}"/>
    <cellStyle name="Linked Cell 21 17" xfId="39765" xr:uid="{00000000-0005-0000-0000-00004D9B0000}"/>
    <cellStyle name="Linked Cell 21 18" xfId="39766" xr:uid="{00000000-0005-0000-0000-00004E9B0000}"/>
    <cellStyle name="Linked Cell 21 2" xfId="39767" xr:uid="{00000000-0005-0000-0000-00004F9B0000}"/>
    <cellStyle name="Linked Cell 21 3" xfId="39768" xr:uid="{00000000-0005-0000-0000-0000509B0000}"/>
    <cellStyle name="Linked Cell 21 4" xfId="39769" xr:uid="{00000000-0005-0000-0000-0000519B0000}"/>
    <cellStyle name="Linked Cell 21 5" xfId="39770" xr:uid="{00000000-0005-0000-0000-0000529B0000}"/>
    <cellStyle name="Linked Cell 21 6" xfId="39771" xr:uid="{00000000-0005-0000-0000-0000539B0000}"/>
    <cellStyle name="Linked Cell 21 7" xfId="39772" xr:uid="{00000000-0005-0000-0000-0000549B0000}"/>
    <cellStyle name="Linked Cell 21 8" xfId="39773" xr:uid="{00000000-0005-0000-0000-0000559B0000}"/>
    <cellStyle name="Linked Cell 21 9" xfId="39774" xr:uid="{00000000-0005-0000-0000-0000569B0000}"/>
    <cellStyle name="Linked Cell 22" xfId="39775" xr:uid="{00000000-0005-0000-0000-0000579B0000}"/>
    <cellStyle name="Linked Cell 22 10" xfId="39776" xr:uid="{00000000-0005-0000-0000-0000589B0000}"/>
    <cellStyle name="Linked Cell 22 11" xfId="39777" xr:uid="{00000000-0005-0000-0000-0000599B0000}"/>
    <cellStyle name="Linked Cell 22 12" xfId="39778" xr:uid="{00000000-0005-0000-0000-00005A9B0000}"/>
    <cellStyle name="Linked Cell 22 13" xfId="39779" xr:uid="{00000000-0005-0000-0000-00005B9B0000}"/>
    <cellStyle name="Linked Cell 22 14" xfId="39780" xr:uid="{00000000-0005-0000-0000-00005C9B0000}"/>
    <cellStyle name="Linked Cell 22 15" xfId="39781" xr:uid="{00000000-0005-0000-0000-00005D9B0000}"/>
    <cellStyle name="Linked Cell 22 16" xfId="39782" xr:uid="{00000000-0005-0000-0000-00005E9B0000}"/>
    <cellStyle name="Linked Cell 22 17" xfId="39783" xr:uid="{00000000-0005-0000-0000-00005F9B0000}"/>
    <cellStyle name="Linked Cell 22 18" xfId="39784" xr:uid="{00000000-0005-0000-0000-0000609B0000}"/>
    <cellStyle name="Linked Cell 22 2" xfId="39785" xr:uid="{00000000-0005-0000-0000-0000619B0000}"/>
    <cellStyle name="Linked Cell 22 3" xfId="39786" xr:uid="{00000000-0005-0000-0000-0000629B0000}"/>
    <cellStyle name="Linked Cell 22 4" xfId="39787" xr:uid="{00000000-0005-0000-0000-0000639B0000}"/>
    <cellStyle name="Linked Cell 22 5" xfId="39788" xr:uid="{00000000-0005-0000-0000-0000649B0000}"/>
    <cellStyle name="Linked Cell 22 6" xfId="39789" xr:uid="{00000000-0005-0000-0000-0000659B0000}"/>
    <cellStyle name="Linked Cell 22 7" xfId="39790" xr:uid="{00000000-0005-0000-0000-0000669B0000}"/>
    <cellStyle name="Linked Cell 22 8" xfId="39791" xr:uid="{00000000-0005-0000-0000-0000679B0000}"/>
    <cellStyle name="Linked Cell 22 9" xfId="39792" xr:uid="{00000000-0005-0000-0000-0000689B0000}"/>
    <cellStyle name="Linked Cell 3" xfId="39793" xr:uid="{00000000-0005-0000-0000-0000699B0000}"/>
    <cellStyle name="Linked Cell 3 10" xfId="39794" xr:uid="{00000000-0005-0000-0000-00006A9B0000}"/>
    <cellStyle name="Linked Cell 3 11" xfId="39795" xr:uid="{00000000-0005-0000-0000-00006B9B0000}"/>
    <cellStyle name="Linked Cell 3 12" xfId="39796" xr:uid="{00000000-0005-0000-0000-00006C9B0000}"/>
    <cellStyle name="Linked Cell 3 13" xfId="39797" xr:uid="{00000000-0005-0000-0000-00006D9B0000}"/>
    <cellStyle name="Linked Cell 3 14" xfId="39798" xr:uid="{00000000-0005-0000-0000-00006E9B0000}"/>
    <cellStyle name="Linked Cell 3 15" xfId="39799" xr:uid="{00000000-0005-0000-0000-00006F9B0000}"/>
    <cellStyle name="Linked Cell 3 16" xfId="39800" xr:uid="{00000000-0005-0000-0000-0000709B0000}"/>
    <cellStyle name="Linked Cell 3 17" xfId="39801" xr:uid="{00000000-0005-0000-0000-0000719B0000}"/>
    <cellStyle name="Linked Cell 3 18" xfId="39802" xr:uid="{00000000-0005-0000-0000-0000729B0000}"/>
    <cellStyle name="Linked Cell 3 2" xfId="39803" xr:uid="{00000000-0005-0000-0000-0000739B0000}"/>
    <cellStyle name="Linked Cell 3 2 2" xfId="39804" xr:uid="{00000000-0005-0000-0000-0000749B0000}"/>
    <cellStyle name="Linked Cell 3 3" xfId="39805" xr:uid="{00000000-0005-0000-0000-0000759B0000}"/>
    <cellStyle name="Linked Cell 3 4" xfId="39806" xr:uid="{00000000-0005-0000-0000-0000769B0000}"/>
    <cellStyle name="Linked Cell 3 5" xfId="39807" xr:uid="{00000000-0005-0000-0000-0000779B0000}"/>
    <cellStyle name="Linked Cell 3 6" xfId="39808" xr:uid="{00000000-0005-0000-0000-0000789B0000}"/>
    <cellStyle name="Linked Cell 3 7" xfId="39809" xr:uid="{00000000-0005-0000-0000-0000799B0000}"/>
    <cellStyle name="Linked Cell 3 8" xfId="39810" xr:uid="{00000000-0005-0000-0000-00007A9B0000}"/>
    <cellStyle name="Linked Cell 3 9" xfId="39811" xr:uid="{00000000-0005-0000-0000-00007B9B0000}"/>
    <cellStyle name="Linked Cell 4" xfId="39812" xr:uid="{00000000-0005-0000-0000-00007C9B0000}"/>
    <cellStyle name="Linked Cell 4 10" xfId="39813" xr:uid="{00000000-0005-0000-0000-00007D9B0000}"/>
    <cellStyle name="Linked Cell 4 11" xfId="39814" xr:uid="{00000000-0005-0000-0000-00007E9B0000}"/>
    <cellStyle name="Linked Cell 4 12" xfId="39815" xr:uid="{00000000-0005-0000-0000-00007F9B0000}"/>
    <cellStyle name="Linked Cell 4 13" xfId="39816" xr:uid="{00000000-0005-0000-0000-0000809B0000}"/>
    <cellStyle name="Linked Cell 4 14" xfId="39817" xr:uid="{00000000-0005-0000-0000-0000819B0000}"/>
    <cellStyle name="Linked Cell 4 15" xfId="39818" xr:uid="{00000000-0005-0000-0000-0000829B0000}"/>
    <cellStyle name="Linked Cell 4 16" xfId="39819" xr:uid="{00000000-0005-0000-0000-0000839B0000}"/>
    <cellStyle name="Linked Cell 4 17" xfId="39820" xr:uid="{00000000-0005-0000-0000-0000849B0000}"/>
    <cellStyle name="Linked Cell 4 18" xfId="39821" xr:uid="{00000000-0005-0000-0000-0000859B0000}"/>
    <cellStyle name="Linked Cell 4 2" xfId="39822" xr:uid="{00000000-0005-0000-0000-0000869B0000}"/>
    <cellStyle name="Linked Cell 4 2 2" xfId="39823" xr:uid="{00000000-0005-0000-0000-0000879B0000}"/>
    <cellStyle name="Linked Cell 4 3" xfId="39824" xr:uid="{00000000-0005-0000-0000-0000889B0000}"/>
    <cellStyle name="Linked Cell 4 3 2" xfId="39825" xr:uid="{00000000-0005-0000-0000-0000899B0000}"/>
    <cellStyle name="Linked Cell 4 3 3" xfId="39826" xr:uid="{00000000-0005-0000-0000-00008A9B0000}"/>
    <cellStyle name="Linked Cell 4 3 4" xfId="39827" xr:uid="{00000000-0005-0000-0000-00008B9B0000}"/>
    <cellStyle name="Linked Cell 4 3 5" xfId="39828" xr:uid="{00000000-0005-0000-0000-00008C9B0000}"/>
    <cellStyle name="Linked Cell 4 4" xfId="39829" xr:uid="{00000000-0005-0000-0000-00008D9B0000}"/>
    <cellStyle name="Linked Cell 4 5" xfId="39830" xr:uid="{00000000-0005-0000-0000-00008E9B0000}"/>
    <cellStyle name="Linked Cell 4 6" xfId="39831" xr:uid="{00000000-0005-0000-0000-00008F9B0000}"/>
    <cellStyle name="Linked Cell 4 7" xfId="39832" xr:uid="{00000000-0005-0000-0000-0000909B0000}"/>
    <cellStyle name="Linked Cell 4 8" xfId="39833" xr:uid="{00000000-0005-0000-0000-0000919B0000}"/>
    <cellStyle name="Linked Cell 4 9" xfId="39834" xr:uid="{00000000-0005-0000-0000-0000929B0000}"/>
    <cellStyle name="Linked Cell 5" xfId="39835" xr:uid="{00000000-0005-0000-0000-0000939B0000}"/>
    <cellStyle name="Linked Cell 5 10" xfId="39836" xr:uid="{00000000-0005-0000-0000-0000949B0000}"/>
    <cellStyle name="Linked Cell 5 11" xfId="39837" xr:uid="{00000000-0005-0000-0000-0000959B0000}"/>
    <cellStyle name="Linked Cell 5 12" xfId="39838" xr:uid="{00000000-0005-0000-0000-0000969B0000}"/>
    <cellStyle name="Linked Cell 5 13" xfId="39839" xr:uid="{00000000-0005-0000-0000-0000979B0000}"/>
    <cellStyle name="Linked Cell 5 14" xfId="39840" xr:uid="{00000000-0005-0000-0000-0000989B0000}"/>
    <cellStyle name="Linked Cell 5 15" xfId="39841" xr:uid="{00000000-0005-0000-0000-0000999B0000}"/>
    <cellStyle name="Linked Cell 5 16" xfId="39842" xr:uid="{00000000-0005-0000-0000-00009A9B0000}"/>
    <cellStyle name="Linked Cell 5 17" xfId="39843" xr:uid="{00000000-0005-0000-0000-00009B9B0000}"/>
    <cellStyle name="Linked Cell 5 18" xfId="39844" xr:uid="{00000000-0005-0000-0000-00009C9B0000}"/>
    <cellStyle name="Linked Cell 5 2" xfId="39845" xr:uid="{00000000-0005-0000-0000-00009D9B0000}"/>
    <cellStyle name="Linked Cell 5 2 2" xfId="39846" xr:uid="{00000000-0005-0000-0000-00009E9B0000}"/>
    <cellStyle name="Linked Cell 5 3" xfId="39847" xr:uid="{00000000-0005-0000-0000-00009F9B0000}"/>
    <cellStyle name="Linked Cell 5 4" xfId="39848" xr:uid="{00000000-0005-0000-0000-0000A09B0000}"/>
    <cellStyle name="Linked Cell 5 5" xfId="39849" xr:uid="{00000000-0005-0000-0000-0000A19B0000}"/>
    <cellStyle name="Linked Cell 5 6" xfId="39850" xr:uid="{00000000-0005-0000-0000-0000A29B0000}"/>
    <cellStyle name="Linked Cell 5 7" xfId="39851" xr:uid="{00000000-0005-0000-0000-0000A39B0000}"/>
    <cellStyle name="Linked Cell 5 8" xfId="39852" xr:uid="{00000000-0005-0000-0000-0000A49B0000}"/>
    <cellStyle name="Linked Cell 5 9" xfId="39853" xr:uid="{00000000-0005-0000-0000-0000A59B0000}"/>
    <cellStyle name="Linked Cell 6" xfId="39854" xr:uid="{00000000-0005-0000-0000-0000A69B0000}"/>
    <cellStyle name="Linked Cell 6 10" xfId="39855" xr:uid="{00000000-0005-0000-0000-0000A79B0000}"/>
    <cellStyle name="Linked Cell 6 11" xfId="39856" xr:uid="{00000000-0005-0000-0000-0000A89B0000}"/>
    <cellStyle name="Linked Cell 6 12" xfId="39857" xr:uid="{00000000-0005-0000-0000-0000A99B0000}"/>
    <cellStyle name="Linked Cell 6 13" xfId="39858" xr:uid="{00000000-0005-0000-0000-0000AA9B0000}"/>
    <cellStyle name="Linked Cell 6 14" xfId="39859" xr:uid="{00000000-0005-0000-0000-0000AB9B0000}"/>
    <cellStyle name="Linked Cell 6 15" xfId="39860" xr:uid="{00000000-0005-0000-0000-0000AC9B0000}"/>
    <cellStyle name="Linked Cell 6 16" xfId="39861" xr:uid="{00000000-0005-0000-0000-0000AD9B0000}"/>
    <cellStyle name="Linked Cell 6 17" xfId="39862" xr:uid="{00000000-0005-0000-0000-0000AE9B0000}"/>
    <cellStyle name="Linked Cell 6 18" xfId="39863" xr:uid="{00000000-0005-0000-0000-0000AF9B0000}"/>
    <cellStyle name="Linked Cell 6 2" xfId="39864" xr:uid="{00000000-0005-0000-0000-0000B09B0000}"/>
    <cellStyle name="Linked Cell 6 3" xfId="39865" xr:uid="{00000000-0005-0000-0000-0000B19B0000}"/>
    <cellStyle name="Linked Cell 6 4" xfId="39866" xr:uid="{00000000-0005-0000-0000-0000B29B0000}"/>
    <cellStyle name="Linked Cell 6 5" xfId="39867" xr:uid="{00000000-0005-0000-0000-0000B39B0000}"/>
    <cellStyle name="Linked Cell 6 6" xfId="39868" xr:uid="{00000000-0005-0000-0000-0000B49B0000}"/>
    <cellStyle name="Linked Cell 6 7" xfId="39869" xr:uid="{00000000-0005-0000-0000-0000B59B0000}"/>
    <cellStyle name="Linked Cell 6 8" xfId="39870" xr:uid="{00000000-0005-0000-0000-0000B69B0000}"/>
    <cellStyle name="Linked Cell 6 9" xfId="39871" xr:uid="{00000000-0005-0000-0000-0000B79B0000}"/>
    <cellStyle name="Linked Cell 7" xfId="39872" xr:uid="{00000000-0005-0000-0000-0000B89B0000}"/>
    <cellStyle name="Linked Cell 7 10" xfId="39873" xr:uid="{00000000-0005-0000-0000-0000B99B0000}"/>
    <cellStyle name="Linked Cell 7 11" xfId="39874" xr:uid="{00000000-0005-0000-0000-0000BA9B0000}"/>
    <cellStyle name="Linked Cell 7 12" xfId="39875" xr:uid="{00000000-0005-0000-0000-0000BB9B0000}"/>
    <cellStyle name="Linked Cell 7 13" xfId="39876" xr:uid="{00000000-0005-0000-0000-0000BC9B0000}"/>
    <cellStyle name="Linked Cell 7 14" xfId="39877" xr:uid="{00000000-0005-0000-0000-0000BD9B0000}"/>
    <cellStyle name="Linked Cell 7 15" xfId="39878" xr:uid="{00000000-0005-0000-0000-0000BE9B0000}"/>
    <cellStyle name="Linked Cell 7 16" xfId="39879" xr:uid="{00000000-0005-0000-0000-0000BF9B0000}"/>
    <cellStyle name="Linked Cell 7 17" xfId="39880" xr:uid="{00000000-0005-0000-0000-0000C09B0000}"/>
    <cellStyle name="Linked Cell 7 18" xfId="39881" xr:uid="{00000000-0005-0000-0000-0000C19B0000}"/>
    <cellStyle name="Linked Cell 7 2" xfId="39882" xr:uid="{00000000-0005-0000-0000-0000C29B0000}"/>
    <cellStyle name="Linked Cell 7 3" xfId="39883" xr:uid="{00000000-0005-0000-0000-0000C39B0000}"/>
    <cellStyle name="Linked Cell 7 4" xfId="39884" xr:uid="{00000000-0005-0000-0000-0000C49B0000}"/>
    <cellStyle name="Linked Cell 7 5" xfId="39885" xr:uid="{00000000-0005-0000-0000-0000C59B0000}"/>
    <cellStyle name="Linked Cell 7 6" xfId="39886" xr:uid="{00000000-0005-0000-0000-0000C69B0000}"/>
    <cellStyle name="Linked Cell 7 7" xfId="39887" xr:uid="{00000000-0005-0000-0000-0000C79B0000}"/>
    <cellStyle name="Linked Cell 7 8" xfId="39888" xr:uid="{00000000-0005-0000-0000-0000C89B0000}"/>
    <cellStyle name="Linked Cell 7 9" xfId="39889" xr:uid="{00000000-0005-0000-0000-0000C99B0000}"/>
    <cellStyle name="Linked Cell 8" xfId="39890" xr:uid="{00000000-0005-0000-0000-0000CA9B0000}"/>
    <cellStyle name="Linked Cell 8 10" xfId="39891" xr:uid="{00000000-0005-0000-0000-0000CB9B0000}"/>
    <cellStyle name="Linked Cell 8 11" xfId="39892" xr:uid="{00000000-0005-0000-0000-0000CC9B0000}"/>
    <cellStyle name="Linked Cell 8 12" xfId="39893" xr:uid="{00000000-0005-0000-0000-0000CD9B0000}"/>
    <cellStyle name="Linked Cell 8 13" xfId="39894" xr:uid="{00000000-0005-0000-0000-0000CE9B0000}"/>
    <cellStyle name="Linked Cell 8 14" xfId="39895" xr:uid="{00000000-0005-0000-0000-0000CF9B0000}"/>
    <cellStyle name="Linked Cell 8 15" xfId="39896" xr:uid="{00000000-0005-0000-0000-0000D09B0000}"/>
    <cellStyle name="Linked Cell 8 16" xfId="39897" xr:uid="{00000000-0005-0000-0000-0000D19B0000}"/>
    <cellStyle name="Linked Cell 8 17" xfId="39898" xr:uid="{00000000-0005-0000-0000-0000D29B0000}"/>
    <cellStyle name="Linked Cell 8 18" xfId="39899" xr:uid="{00000000-0005-0000-0000-0000D39B0000}"/>
    <cellStyle name="Linked Cell 8 2" xfId="39900" xr:uid="{00000000-0005-0000-0000-0000D49B0000}"/>
    <cellStyle name="Linked Cell 8 3" xfId="39901" xr:uid="{00000000-0005-0000-0000-0000D59B0000}"/>
    <cellStyle name="Linked Cell 8 4" xfId="39902" xr:uid="{00000000-0005-0000-0000-0000D69B0000}"/>
    <cellStyle name="Linked Cell 8 5" xfId="39903" xr:uid="{00000000-0005-0000-0000-0000D79B0000}"/>
    <cellStyle name="Linked Cell 8 6" xfId="39904" xr:uid="{00000000-0005-0000-0000-0000D89B0000}"/>
    <cellStyle name="Linked Cell 8 7" xfId="39905" xr:uid="{00000000-0005-0000-0000-0000D99B0000}"/>
    <cellStyle name="Linked Cell 8 8" xfId="39906" xr:uid="{00000000-0005-0000-0000-0000DA9B0000}"/>
    <cellStyle name="Linked Cell 8 9" xfId="39907" xr:uid="{00000000-0005-0000-0000-0000DB9B0000}"/>
    <cellStyle name="Linked Cell 9" xfId="39908" xr:uid="{00000000-0005-0000-0000-0000DC9B0000}"/>
    <cellStyle name="Linked Cell 9 10" xfId="39909" xr:uid="{00000000-0005-0000-0000-0000DD9B0000}"/>
    <cellStyle name="Linked Cell 9 11" xfId="39910" xr:uid="{00000000-0005-0000-0000-0000DE9B0000}"/>
    <cellStyle name="Linked Cell 9 12" xfId="39911" xr:uid="{00000000-0005-0000-0000-0000DF9B0000}"/>
    <cellStyle name="Linked Cell 9 13" xfId="39912" xr:uid="{00000000-0005-0000-0000-0000E09B0000}"/>
    <cellStyle name="Linked Cell 9 14" xfId="39913" xr:uid="{00000000-0005-0000-0000-0000E19B0000}"/>
    <cellStyle name="Linked Cell 9 15" xfId="39914" xr:uid="{00000000-0005-0000-0000-0000E29B0000}"/>
    <cellStyle name="Linked Cell 9 16" xfId="39915" xr:uid="{00000000-0005-0000-0000-0000E39B0000}"/>
    <cellStyle name="Linked Cell 9 17" xfId="39916" xr:uid="{00000000-0005-0000-0000-0000E49B0000}"/>
    <cellStyle name="Linked Cell 9 18" xfId="39917" xr:uid="{00000000-0005-0000-0000-0000E59B0000}"/>
    <cellStyle name="Linked Cell 9 2" xfId="39918" xr:uid="{00000000-0005-0000-0000-0000E69B0000}"/>
    <cellStyle name="Linked Cell 9 3" xfId="39919" xr:uid="{00000000-0005-0000-0000-0000E79B0000}"/>
    <cellStyle name="Linked Cell 9 4" xfId="39920" xr:uid="{00000000-0005-0000-0000-0000E89B0000}"/>
    <cellStyle name="Linked Cell 9 5" xfId="39921" xr:uid="{00000000-0005-0000-0000-0000E99B0000}"/>
    <cellStyle name="Linked Cell 9 6" xfId="39922" xr:uid="{00000000-0005-0000-0000-0000EA9B0000}"/>
    <cellStyle name="Linked Cell 9 7" xfId="39923" xr:uid="{00000000-0005-0000-0000-0000EB9B0000}"/>
    <cellStyle name="Linked Cell 9 8" xfId="39924" xr:uid="{00000000-0005-0000-0000-0000EC9B0000}"/>
    <cellStyle name="Linked Cell 9 9" xfId="39925" xr:uid="{00000000-0005-0000-0000-0000ED9B0000}"/>
    <cellStyle name="Linked Cells" xfId="39926" xr:uid="{00000000-0005-0000-0000-0000EE9B0000}"/>
    <cellStyle name="Linked Cells 2" xfId="39927" xr:uid="{00000000-0005-0000-0000-0000EF9B0000}"/>
    <cellStyle name="Linked Cells 3" xfId="39928" xr:uid="{00000000-0005-0000-0000-0000F09B0000}"/>
    <cellStyle name="Linked Cells 4" xfId="39929" xr:uid="{00000000-0005-0000-0000-0000F19B0000}"/>
    <cellStyle name="M" xfId="39930" xr:uid="{00000000-0005-0000-0000-0000F29B0000}"/>
    <cellStyle name="M-0" xfId="39931" xr:uid="{00000000-0005-0000-0000-0000F39B0000}"/>
    <cellStyle name="MainDescription" xfId="39932" xr:uid="{00000000-0005-0000-0000-0000F49B0000}"/>
    <cellStyle name="Measure" xfId="39933" xr:uid="{00000000-0005-0000-0000-0000F59B0000}"/>
    <cellStyle name="Millares [0]_elec" xfId="39934" xr:uid="{00000000-0005-0000-0000-0000F69B0000}"/>
    <cellStyle name="Millares_elec" xfId="39935" xr:uid="{00000000-0005-0000-0000-0000F79B0000}"/>
    <cellStyle name="Milliers [0]_!!!GO" xfId="39936" xr:uid="{00000000-0005-0000-0000-0000F89B0000}"/>
    <cellStyle name="Milliers_!!!GO" xfId="39937" xr:uid="{00000000-0005-0000-0000-0000F99B0000}"/>
    <cellStyle name="Mittig" xfId="39938" xr:uid="{00000000-0005-0000-0000-0000FA9B0000}"/>
    <cellStyle name="Mittig 2" xfId="39939" xr:uid="{00000000-0005-0000-0000-0000FB9B0000}"/>
    <cellStyle name="Mittig 3" xfId="39940" xr:uid="{00000000-0005-0000-0000-0000FC9B0000}"/>
    <cellStyle name="Mittig 4" xfId="39941" xr:uid="{00000000-0005-0000-0000-0000FD9B0000}"/>
    <cellStyle name="m-o" xfId="39942" xr:uid="{00000000-0005-0000-0000-0000FE9B0000}"/>
    <cellStyle name="Model" xfId="39943" xr:uid="{00000000-0005-0000-0000-0000FF9B0000}"/>
    <cellStyle name="Model 10" xfId="39944" xr:uid="{00000000-0005-0000-0000-0000009C0000}"/>
    <cellStyle name="Model 11" xfId="39945" xr:uid="{00000000-0005-0000-0000-0000019C0000}"/>
    <cellStyle name="Model 12" xfId="39946" xr:uid="{00000000-0005-0000-0000-0000029C0000}"/>
    <cellStyle name="Model 13" xfId="39947" xr:uid="{00000000-0005-0000-0000-0000039C0000}"/>
    <cellStyle name="Model 14" xfId="39948" xr:uid="{00000000-0005-0000-0000-0000049C0000}"/>
    <cellStyle name="Model 15" xfId="39949" xr:uid="{00000000-0005-0000-0000-0000059C0000}"/>
    <cellStyle name="Model 16" xfId="39950" xr:uid="{00000000-0005-0000-0000-0000069C0000}"/>
    <cellStyle name="Model 17" xfId="39951" xr:uid="{00000000-0005-0000-0000-0000079C0000}"/>
    <cellStyle name="Model 18" xfId="39952" xr:uid="{00000000-0005-0000-0000-0000089C0000}"/>
    <cellStyle name="Model 2" xfId="39953" xr:uid="{00000000-0005-0000-0000-0000099C0000}"/>
    <cellStyle name="Model 3" xfId="39954" xr:uid="{00000000-0005-0000-0000-00000A9C0000}"/>
    <cellStyle name="Model 4" xfId="39955" xr:uid="{00000000-0005-0000-0000-00000B9C0000}"/>
    <cellStyle name="Model 5" xfId="39956" xr:uid="{00000000-0005-0000-0000-00000C9C0000}"/>
    <cellStyle name="Model 6" xfId="39957" xr:uid="{00000000-0005-0000-0000-00000D9C0000}"/>
    <cellStyle name="Model 7" xfId="39958" xr:uid="{00000000-0005-0000-0000-00000E9C0000}"/>
    <cellStyle name="Model 8" xfId="39959" xr:uid="{00000000-0005-0000-0000-00000F9C0000}"/>
    <cellStyle name="Model 9" xfId="39960" xr:uid="{00000000-0005-0000-0000-0000109C0000}"/>
    <cellStyle name="Monétaire [0]_!!!GO" xfId="39961" xr:uid="{00000000-0005-0000-0000-0000119C0000}"/>
    <cellStyle name="Monétaire_!!!GO" xfId="39962" xr:uid="{00000000-0005-0000-0000-0000129C0000}"/>
    <cellStyle name="muts" xfId="39963" xr:uid="{00000000-0005-0000-0000-0000139C0000}"/>
    <cellStyle name="muts 10" xfId="39964" xr:uid="{00000000-0005-0000-0000-0000149C0000}"/>
    <cellStyle name="muts 11" xfId="39965" xr:uid="{00000000-0005-0000-0000-0000159C0000}"/>
    <cellStyle name="muts 12" xfId="39966" xr:uid="{00000000-0005-0000-0000-0000169C0000}"/>
    <cellStyle name="muts 13" xfId="39967" xr:uid="{00000000-0005-0000-0000-0000179C0000}"/>
    <cellStyle name="muts 14" xfId="39968" xr:uid="{00000000-0005-0000-0000-0000189C0000}"/>
    <cellStyle name="muts 15" xfId="39969" xr:uid="{00000000-0005-0000-0000-0000199C0000}"/>
    <cellStyle name="muts 16" xfId="39970" xr:uid="{00000000-0005-0000-0000-00001A9C0000}"/>
    <cellStyle name="muts 17" xfId="39971" xr:uid="{00000000-0005-0000-0000-00001B9C0000}"/>
    <cellStyle name="muts 18" xfId="39972" xr:uid="{00000000-0005-0000-0000-00001C9C0000}"/>
    <cellStyle name="muts 19" xfId="39973" xr:uid="{00000000-0005-0000-0000-00001D9C0000}"/>
    <cellStyle name="muts 2" xfId="39974" xr:uid="{00000000-0005-0000-0000-00001E9C0000}"/>
    <cellStyle name="muts 2 10" xfId="39975" xr:uid="{00000000-0005-0000-0000-00001F9C0000}"/>
    <cellStyle name="muts 2 11" xfId="39976" xr:uid="{00000000-0005-0000-0000-0000209C0000}"/>
    <cellStyle name="muts 2 12" xfId="39977" xr:uid="{00000000-0005-0000-0000-0000219C0000}"/>
    <cellStyle name="muts 2 13" xfId="39978" xr:uid="{00000000-0005-0000-0000-0000229C0000}"/>
    <cellStyle name="muts 2 14" xfId="39979" xr:uid="{00000000-0005-0000-0000-0000239C0000}"/>
    <cellStyle name="muts 2 15" xfId="39980" xr:uid="{00000000-0005-0000-0000-0000249C0000}"/>
    <cellStyle name="muts 2 16" xfId="39981" xr:uid="{00000000-0005-0000-0000-0000259C0000}"/>
    <cellStyle name="muts 2 17" xfId="39982" xr:uid="{00000000-0005-0000-0000-0000269C0000}"/>
    <cellStyle name="muts 2 18" xfId="39983" xr:uid="{00000000-0005-0000-0000-0000279C0000}"/>
    <cellStyle name="muts 2 19" xfId="39984" xr:uid="{00000000-0005-0000-0000-0000289C0000}"/>
    <cellStyle name="muts 2 2" xfId="39985" xr:uid="{00000000-0005-0000-0000-0000299C0000}"/>
    <cellStyle name="muts 2 2 10" xfId="39986" xr:uid="{00000000-0005-0000-0000-00002A9C0000}"/>
    <cellStyle name="muts 2 2 11" xfId="39987" xr:uid="{00000000-0005-0000-0000-00002B9C0000}"/>
    <cellStyle name="muts 2 2 12" xfId="39988" xr:uid="{00000000-0005-0000-0000-00002C9C0000}"/>
    <cellStyle name="muts 2 2 13" xfId="39989" xr:uid="{00000000-0005-0000-0000-00002D9C0000}"/>
    <cellStyle name="muts 2 2 2" xfId="39990" xr:uid="{00000000-0005-0000-0000-00002E9C0000}"/>
    <cellStyle name="muts 2 2 2 2" xfId="39991" xr:uid="{00000000-0005-0000-0000-00002F9C0000}"/>
    <cellStyle name="muts 2 2 3" xfId="39992" xr:uid="{00000000-0005-0000-0000-0000309C0000}"/>
    <cellStyle name="muts 2 2 4" xfId="39993" xr:uid="{00000000-0005-0000-0000-0000319C0000}"/>
    <cellStyle name="muts 2 2 5" xfId="39994" xr:uid="{00000000-0005-0000-0000-0000329C0000}"/>
    <cellStyle name="muts 2 2 6" xfId="39995" xr:uid="{00000000-0005-0000-0000-0000339C0000}"/>
    <cellStyle name="muts 2 2 7" xfId="39996" xr:uid="{00000000-0005-0000-0000-0000349C0000}"/>
    <cellStyle name="muts 2 2 8" xfId="39997" xr:uid="{00000000-0005-0000-0000-0000359C0000}"/>
    <cellStyle name="muts 2 2 9" xfId="39998" xr:uid="{00000000-0005-0000-0000-0000369C0000}"/>
    <cellStyle name="muts 2 20" xfId="39999" xr:uid="{00000000-0005-0000-0000-0000379C0000}"/>
    <cellStyle name="muts 2 21" xfId="40000" xr:uid="{00000000-0005-0000-0000-0000389C0000}"/>
    <cellStyle name="muts 2 22" xfId="40001" xr:uid="{00000000-0005-0000-0000-0000399C0000}"/>
    <cellStyle name="muts 2 3" xfId="40002" xr:uid="{00000000-0005-0000-0000-00003A9C0000}"/>
    <cellStyle name="muts 2 3 2" xfId="40003" xr:uid="{00000000-0005-0000-0000-00003B9C0000}"/>
    <cellStyle name="muts 2 3 3" xfId="40004" xr:uid="{00000000-0005-0000-0000-00003C9C0000}"/>
    <cellStyle name="muts 2 4" xfId="40005" xr:uid="{00000000-0005-0000-0000-00003D9C0000}"/>
    <cellStyle name="muts 2 5" xfId="40006" xr:uid="{00000000-0005-0000-0000-00003E9C0000}"/>
    <cellStyle name="muts 2 6" xfId="40007" xr:uid="{00000000-0005-0000-0000-00003F9C0000}"/>
    <cellStyle name="muts 2 7" xfId="40008" xr:uid="{00000000-0005-0000-0000-0000409C0000}"/>
    <cellStyle name="muts 2 8" xfId="40009" xr:uid="{00000000-0005-0000-0000-0000419C0000}"/>
    <cellStyle name="muts 2 9" xfId="40010" xr:uid="{00000000-0005-0000-0000-0000429C0000}"/>
    <cellStyle name="muts 20" xfId="40011" xr:uid="{00000000-0005-0000-0000-0000439C0000}"/>
    <cellStyle name="muts 21" xfId="40012" xr:uid="{00000000-0005-0000-0000-0000449C0000}"/>
    <cellStyle name="muts 22" xfId="40013" xr:uid="{00000000-0005-0000-0000-0000459C0000}"/>
    <cellStyle name="muts 23" xfId="40014" xr:uid="{00000000-0005-0000-0000-0000469C0000}"/>
    <cellStyle name="muts 24" xfId="40015" xr:uid="{00000000-0005-0000-0000-0000479C0000}"/>
    <cellStyle name="muts 25" xfId="40016" xr:uid="{00000000-0005-0000-0000-0000489C0000}"/>
    <cellStyle name="muts 26" xfId="40017" xr:uid="{00000000-0005-0000-0000-0000499C0000}"/>
    <cellStyle name="muts 27" xfId="40018" xr:uid="{00000000-0005-0000-0000-00004A9C0000}"/>
    <cellStyle name="muts 28" xfId="40019" xr:uid="{00000000-0005-0000-0000-00004B9C0000}"/>
    <cellStyle name="muts 29" xfId="40020" xr:uid="{00000000-0005-0000-0000-00004C9C0000}"/>
    <cellStyle name="muts 3" xfId="40021" xr:uid="{00000000-0005-0000-0000-00004D9C0000}"/>
    <cellStyle name="muts 3 10" xfId="40022" xr:uid="{00000000-0005-0000-0000-00004E9C0000}"/>
    <cellStyle name="muts 3 11" xfId="40023" xr:uid="{00000000-0005-0000-0000-00004F9C0000}"/>
    <cellStyle name="muts 3 12" xfId="40024" xr:uid="{00000000-0005-0000-0000-0000509C0000}"/>
    <cellStyle name="muts 3 13" xfId="40025" xr:uid="{00000000-0005-0000-0000-0000519C0000}"/>
    <cellStyle name="muts 3 14" xfId="40026" xr:uid="{00000000-0005-0000-0000-0000529C0000}"/>
    <cellStyle name="muts 3 15" xfId="40027" xr:uid="{00000000-0005-0000-0000-0000539C0000}"/>
    <cellStyle name="muts 3 16" xfId="40028" xr:uid="{00000000-0005-0000-0000-0000549C0000}"/>
    <cellStyle name="muts 3 17" xfId="40029" xr:uid="{00000000-0005-0000-0000-0000559C0000}"/>
    <cellStyle name="muts 3 18" xfId="40030" xr:uid="{00000000-0005-0000-0000-0000569C0000}"/>
    <cellStyle name="muts 3 19" xfId="40031" xr:uid="{00000000-0005-0000-0000-0000579C0000}"/>
    <cellStyle name="muts 3 2" xfId="40032" xr:uid="{00000000-0005-0000-0000-0000589C0000}"/>
    <cellStyle name="muts 3 2 10" xfId="40033" xr:uid="{00000000-0005-0000-0000-0000599C0000}"/>
    <cellStyle name="muts 3 2 11" xfId="40034" xr:uid="{00000000-0005-0000-0000-00005A9C0000}"/>
    <cellStyle name="muts 3 2 12" xfId="40035" xr:uid="{00000000-0005-0000-0000-00005B9C0000}"/>
    <cellStyle name="muts 3 2 13" xfId="40036" xr:uid="{00000000-0005-0000-0000-00005C9C0000}"/>
    <cellStyle name="muts 3 2 2" xfId="40037" xr:uid="{00000000-0005-0000-0000-00005D9C0000}"/>
    <cellStyle name="muts 3 2 2 2" xfId="40038" xr:uid="{00000000-0005-0000-0000-00005E9C0000}"/>
    <cellStyle name="muts 3 2 3" xfId="40039" xr:uid="{00000000-0005-0000-0000-00005F9C0000}"/>
    <cellStyle name="muts 3 2 4" xfId="40040" xr:uid="{00000000-0005-0000-0000-0000609C0000}"/>
    <cellStyle name="muts 3 2 5" xfId="40041" xr:uid="{00000000-0005-0000-0000-0000619C0000}"/>
    <cellStyle name="muts 3 2 6" xfId="40042" xr:uid="{00000000-0005-0000-0000-0000629C0000}"/>
    <cellStyle name="muts 3 2 7" xfId="40043" xr:uid="{00000000-0005-0000-0000-0000639C0000}"/>
    <cellStyle name="muts 3 2 8" xfId="40044" xr:uid="{00000000-0005-0000-0000-0000649C0000}"/>
    <cellStyle name="muts 3 2 9" xfId="40045" xr:uid="{00000000-0005-0000-0000-0000659C0000}"/>
    <cellStyle name="muts 3 20" xfId="40046" xr:uid="{00000000-0005-0000-0000-0000669C0000}"/>
    <cellStyle name="muts 3 21" xfId="40047" xr:uid="{00000000-0005-0000-0000-0000679C0000}"/>
    <cellStyle name="muts 3 22" xfId="40048" xr:uid="{00000000-0005-0000-0000-0000689C0000}"/>
    <cellStyle name="muts 3 3" xfId="40049" xr:uid="{00000000-0005-0000-0000-0000699C0000}"/>
    <cellStyle name="muts 3 3 2" xfId="40050" xr:uid="{00000000-0005-0000-0000-00006A9C0000}"/>
    <cellStyle name="muts 3 3 3" xfId="40051" xr:uid="{00000000-0005-0000-0000-00006B9C0000}"/>
    <cellStyle name="muts 3 4" xfId="40052" xr:uid="{00000000-0005-0000-0000-00006C9C0000}"/>
    <cellStyle name="muts 3 5" xfId="40053" xr:uid="{00000000-0005-0000-0000-00006D9C0000}"/>
    <cellStyle name="muts 3 6" xfId="40054" xr:uid="{00000000-0005-0000-0000-00006E9C0000}"/>
    <cellStyle name="muts 3 7" xfId="40055" xr:uid="{00000000-0005-0000-0000-00006F9C0000}"/>
    <cellStyle name="muts 3 8" xfId="40056" xr:uid="{00000000-0005-0000-0000-0000709C0000}"/>
    <cellStyle name="muts 3 9" xfId="40057" xr:uid="{00000000-0005-0000-0000-0000719C0000}"/>
    <cellStyle name="muts 30" xfId="40058" xr:uid="{00000000-0005-0000-0000-0000729C0000}"/>
    <cellStyle name="muts 31" xfId="40059" xr:uid="{00000000-0005-0000-0000-0000739C0000}"/>
    <cellStyle name="muts 32" xfId="40060" xr:uid="{00000000-0005-0000-0000-0000749C0000}"/>
    <cellStyle name="muts 33" xfId="40061" xr:uid="{00000000-0005-0000-0000-0000759C0000}"/>
    <cellStyle name="muts 34" xfId="40062" xr:uid="{00000000-0005-0000-0000-0000769C0000}"/>
    <cellStyle name="muts 35" xfId="40063" xr:uid="{00000000-0005-0000-0000-0000779C0000}"/>
    <cellStyle name="muts 36" xfId="40064" xr:uid="{00000000-0005-0000-0000-0000789C0000}"/>
    <cellStyle name="muts 37" xfId="40065" xr:uid="{00000000-0005-0000-0000-0000799C0000}"/>
    <cellStyle name="muts 38" xfId="40066" xr:uid="{00000000-0005-0000-0000-00007A9C0000}"/>
    <cellStyle name="muts 39" xfId="40067" xr:uid="{00000000-0005-0000-0000-00007B9C0000}"/>
    <cellStyle name="muts 4" xfId="40068" xr:uid="{00000000-0005-0000-0000-00007C9C0000}"/>
    <cellStyle name="muts 4 10" xfId="40069" xr:uid="{00000000-0005-0000-0000-00007D9C0000}"/>
    <cellStyle name="muts 4 11" xfId="40070" xr:uid="{00000000-0005-0000-0000-00007E9C0000}"/>
    <cellStyle name="muts 4 12" xfId="40071" xr:uid="{00000000-0005-0000-0000-00007F9C0000}"/>
    <cellStyle name="muts 4 13" xfId="40072" xr:uid="{00000000-0005-0000-0000-0000809C0000}"/>
    <cellStyle name="muts 4 14" xfId="40073" xr:uid="{00000000-0005-0000-0000-0000819C0000}"/>
    <cellStyle name="muts 4 2" xfId="40074" xr:uid="{00000000-0005-0000-0000-0000829C0000}"/>
    <cellStyle name="muts 4 2 10" xfId="40075" xr:uid="{00000000-0005-0000-0000-0000839C0000}"/>
    <cellStyle name="muts 4 2 11" xfId="40076" xr:uid="{00000000-0005-0000-0000-0000849C0000}"/>
    <cellStyle name="muts 4 2 12" xfId="40077" xr:uid="{00000000-0005-0000-0000-0000859C0000}"/>
    <cellStyle name="muts 4 2 13" xfId="40078" xr:uid="{00000000-0005-0000-0000-0000869C0000}"/>
    <cellStyle name="muts 4 2 2" xfId="40079" xr:uid="{00000000-0005-0000-0000-0000879C0000}"/>
    <cellStyle name="muts 4 2 2 2" xfId="40080" xr:uid="{00000000-0005-0000-0000-0000889C0000}"/>
    <cellStyle name="muts 4 2 3" xfId="40081" xr:uid="{00000000-0005-0000-0000-0000899C0000}"/>
    <cellStyle name="muts 4 2 4" xfId="40082" xr:uid="{00000000-0005-0000-0000-00008A9C0000}"/>
    <cellStyle name="muts 4 2 5" xfId="40083" xr:uid="{00000000-0005-0000-0000-00008B9C0000}"/>
    <cellStyle name="muts 4 2 6" xfId="40084" xr:uid="{00000000-0005-0000-0000-00008C9C0000}"/>
    <cellStyle name="muts 4 2 7" xfId="40085" xr:uid="{00000000-0005-0000-0000-00008D9C0000}"/>
    <cellStyle name="muts 4 2 8" xfId="40086" xr:uid="{00000000-0005-0000-0000-00008E9C0000}"/>
    <cellStyle name="muts 4 2 9" xfId="40087" xr:uid="{00000000-0005-0000-0000-00008F9C0000}"/>
    <cellStyle name="muts 4 3" xfId="40088" xr:uid="{00000000-0005-0000-0000-0000909C0000}"/>
    <cellStyle name="muts 4 3 2" xfId="40089" xr:uid="{00000000-0005-0000-0000-0000919C0000}"/>
    <cellStyle name="muts 4 4" xfId="40090" xr:uid="{00000000-0005-0000-0000-0000929C0000}"/>
    <cellStyle name="muts 4 5" xfId="40091" xr:uid="{00000000-0005-0000-0000-0000939C0000}"/>
    <cellStyle name="muts 4 6" xfId="40092" xr:uid="{00000000-0005-0000-0000-0000949C0000}"/>
    <cellStyle name="muts 4 7" xfId="40093" xr:uid="{00000000-0005-0000-0000-0000959C0000}"/>
    <cellStyle name="muts 4 8" xfId="40094" xr:uid="{00000000-0005-0000-0000-0000969C0000}"/>
    <cellStyle name="muts 4 9" xfId="40095" xr:uid="{00000000-0005-0000-0000-0000979C0000}"/>
    <cellStyle name="muts 40" xfId="40096" xr:uid="{00000000-0005-0000-0000-0000989C0000}"/>
    <cellStyle name="muts 41" xfId="40097" xr:uid="{00000000-0005-0000-0000-0000999C0000}"/>
    <cellStyle name="muts 42" xfId="40098" xr:uid="{00000000-0005-0000-0000-00009A9C0000}"/>
    <cellStyle name="muts 43" xfId="40099" xr:uid="{00000000-0005-0000-0000-00009B9C0000}"/>
    <cellStyle name="muts 44" xfId="40100" xr:uid="{00000000-0005-0000-0000-00009C9C0000}"/>
    <cellStyle name="muts 45" xfId="40101" xr:uid="{00000000-0005-0000-0000-00009D9C0000}"/>
    <cellStyle name="muts 46" xfId="40102" xr:uid="{00000000-0005-0000-0000-00009E9C0000}"/>
    <cellStyle name="muts 47" xfId="40103" xr:uid="{00000000-0005-0000-0000-00009F9C0000}"/>
    <cellStyle name="muts 48" xfId="40104" xr:uid="{00000000-0005-0000-0000-0000A09C0000}"/>
    <cellStyle name="muts 49" xfId="40105" xr:uid="{00000000-0005-0000-0000-0000A19C0000}"/>
    <cellStyle name="muts 5" xfId="40106" xr:uid="{00000000-0005-0000-0000-0000A29C0000}"/>
    <cellStyle name="muts 5 10" xfId="40107" xr:uid="{00000000-0005-0000-0000-0000A39C0000}"/>
    <cellStyle name="muts 5 11" xfId="40108" xr:uid="{00000000-0005-0000-0000-0000A49C0000}"/>
    <cellStyle name="muts 5 12" xfId="40109" xr:uid="{00000000-0005-0000-0000-0000A59C0000}"/>
    <cellStyle name="muts 5 13" xfId="40110" xr:uid="{00000000-0005-0000-0000-0000A69C0000}"/>
    <cellStyle name="muts 5 2" xfId="40111" xr:uid="{00000000-0005-0000-0000-0000A79C0000}"/>
    <cellStyle name="muts 5 2 2" xfId="40112" xr:uid="{00000000-0005-0000-0000-0000A89C0000}"/>
    <cellStyle name="muts 5 2 3" xfId="40113" xr:uid="{00000000-0005-0000-0000-0000A99C0000}"/>
    <cellStyle name="muts 5 3" xfId="40114" xr:uid="{00000000-0005-0000-0000-0000AA9C0000}"/>
    <cellStyle name="muts 5 4" xfId="40115" xr:uid="{00000000-0005-0000-0000-0000AB9C0000}"/>
    <cellStyle name="muts 5 5" xfId="40116" xr:uid="{00000000-0005-0000-0000-0000AC9C0000}"/>
    <cellStyle name="muts 5 6" xfId="40117" xr:uid="{00000000-0005-0000-0000-0000AD9C0000}"/>
    <cellStyle name="muts 5 7" xfId="40118" xr:uid="{00000000-0005-0000-0000-0000AE9C0000}"/>
    <cellStyle name="muts 5 8" xfId="40119" xr:uid="{00000000-0005-0000-0000-0000AF9C0000}"/>
    <cellStyle name="muts 5 9" xfId="40120" xr:uid="{00000000-0005-0000-0000-0000B09C0000}"/>
    <cellStyle name="muts 50" xfId="40121" xr:uid="{00000000-0005-0000-0000-0000B19C0000}"/>
    <cellStyle name="muts 51" xfId="40122" xr:uid="{00000000-0005-0000-0000-0000B29C0000}"/>
    <cellStyle name="muts 52" xfId="40123" xr:uid="{00000000-0005-0000-0000-0000B39C0000}"/>
    <cellStyle name="muts 53" xfId="40124" xr:uid="{00000000-0005-0000-0000-0000B49C0000}"/>
    <cellStyle name="muts 54" xfId="40125" xr:uid="{00000000-0005-0000-0000-0000B59C0000}"/>
    <cellStyle name="muts 55" xfId="40126" xr:uid="{00000000-0005-0000-0000-0000B69C0000}"/>
    <cellStyle name="muts 56" xfId="40127" xr:uid="{00000000-0005-0000-0000-0000B79C0000}"/>
    <cellStyle name="muts 57" xfId="40128" xr:uid="{00000000-0005-0000-0000-0000B89C0000}"/>
    <cellStyle name="muts 58" xfId="40129" xr:uid="{00000000-0005-0000-0000-0000B99C0000}"/>
    <cellStyle name="muts 59" xfId="40130" xr:uid="{00000000-0005-0000-0000-0000BA9C0000}"/>
    <cellStyle name="muts 6" xfId="40131" xr:uid="{00000000-0005-0000-0000-0000BB9C0000}"/>
    <cellStyle name="muts 6 2" xfId="40132" xr:uid="{00000000-0005-0000-0000-0000BC9C0000}"/>
    <cellStyle name="muts 6 3" xfId="40133" xr:uid="{00000000-0005-0000-0000-0000BD9C0000}"/>
    <cellStyle name="muts 60" xfId="40134" xr:uid="{00000000-0005-0000-0000-0000BE9C0000}"/>
    <cellStyle name="muts 61" xfId="40135" xr:uid="{00000000-0005-0000-0000-0000BF9C0000}"/>
    <cellStyle name="muts 62" xfId="40136" xr:uid="{00000000-0005-0000-0000-0000C09C0000}"/>
    <cellStyle name="muts 63" xfId="40137" xr:uid="{00000000-0005-0000-0000-0000C19C0000}"/>
    <cellStyle name="muts 64" xfId="40138" xr:uid="{00000000-0005-0000-0000-0000C29C0000}"/>
    <cellStyle name="muts 65" xfId="40139" xr:uid="{00000000-0005-0000-0000-0000C39C0000}"/>
    <cellStyle name="muts 66" xfId="40140" xr:uid="{00000000-0005-0000-0000-0000C49C0000}"/>
    <cellStyle name="muts 67" xfId="40141" xr:uid="{00000000-0005-0000-0000-0000C59C0000}"/>
    <cellStyle name="muts 68" xfId="40142" xr:uid="{00000000-0005-0000-0000-0000C69C0000}"/>
    <cellStyle name="muts 69" xfId="40143" xr:uid="{00000000-0005-0000-0000-0000C79C0000}"/>
    <cellStyle name="muts 7" xfId="40144" xr:uid="{00000000-0005-0000-0000-0000C89C0000}"/>
    <cellStyle name="muts 70" xfId="40145" xr:uid="{00000000-0005-0000-0000-0000C99C0000}"/>
    <cellStyle name="muts 71" xfId="40146" xr:uid="{00000000-0005-0000-0000-0000CA9C0000}"/>
    <cellStyle name="muts 72" xfId="40147" xr:uid="{00000000-0005-0000-0000-0000CB9C0000}"/>
    <cellStyle name="muts 73" xfId="40148" xr:uid="{00000000-0005-0000-0000-0000CC9C0000}"/>
    <cellStyle name="muts 74" xfId="40149" xr:uid="{00000000-0005-0000-0000-0000CD9C0000}"/>
    <cellStyle name="muts 75" xfId="40150" xr:uid="{00000000-0005-0000-0000-0000CE9C0000}"/>
    <cellStyle name="muts 76" xfId="40151" xr:uid="{00000000-0005-0000-0000-0000CF9C0000}"/>
    <cellStyle name="muts 77" xfId="40152" xr:uid="{00000000-0005-0000-0000-0000D09C0000}"/>
    <cellStyle name="muts 78" xfId="40153" xr:uid="{00000000-0005-0000-0000-0000D19C0000}"/>
    <cellStyle name="muts 79" xfId="40154" xr:uid="{00000000-0005-0000-0000-0000D29C0000}"/>
    <cellStyle name="muts 8" xfId="40155" xr:uid="{00000000-0005-0000-0000-0000D39C0000}"/>
    <cellStyle name="muts 9" xfId="40156" xr:uid="{00000000-0005-0000-0000-0000D49C0000}"/>
    <cellStyle name="n" xfId="40157" xr:uid="{00000000-0005-0000-0000-0000D59C0000}"/>
    <cellStyle name="Neutral 10" xfId="40158" xr:uid="{00000000-0005-0000-0000-0000D69C0000}"/>
    <cellStyle name="Neutral 11" xfId="40159" xr:uid="{00000000-0005-0000-0000-0000D79C0000}"/>
    <cellStyle name="Neutral 12" xfId="40160" xr:uid="{00000000-0005-0000-0000-0000D89C0000}"/>
    <cellStyle name="Neutral 13" xfId="40161" xr:uid="{00000000-0005-0000-0000-0000D99C0000}"/>
    <cellStyle name="Neutral 14" xfId="40162" xr:uid="{00000000-0005-0000-0000-0000DA9C0000}"/>
    <cellStyle name="Neutral 15" xfId="40163" xr:uid="{00000000-0005-0000-0000-0000DB9C0000}"/>
    <cellStyle name="Neutral 16" xfId="40164" xr:uid="{00000000-0005-0000-0000-0000DC9C0000}"/>
    <cellStyle name="Neutral 17" xfId="40165" xr:uid="{00000000-0005-0000-0000-0000DD9C0000}"/>
    <cellStyle name="Neutral 18" xfId="40166" xr:uid="{00000000-0005-0000-0000-0000DE9C0000}"/>
    <cellStyle name="Neutral 19" xfId="40167" xr:uid="{00000000-0005-0000-0000-0000DF9C0000}"/>
    <cellStyle name="Neutral 2" xfId="40168" xr:uid="{00000000-0005-0000-0000-0000E09C0000}"/>
    <cellStyle name="Neutral 2 10" xfId="40169" xr:uid="{00000000-0005-0000-0000-0000E19C0000}"/>
    <cellStyle name="Neutral 2 11" xfId="40170" xr:uid="{00000000-0005-0000-0000-0000E29C0000}"/>
    <cellStyle name="Neutral 2 12" xfId="40171" xr:uid="{00000000-0005-0000-0000-0000E39C0000}"/>
    <cellStyle name="Neutral 2 13" xfId="40172" xr:uid="{00000000-0005-0000-0000-0000E49C0000}"/>
    <cellStyle name="Neutral 2 14" xfId="40173" xr:uid="{00000000-0005-0000-0000-0000E59C0000}"/>
    <cellStyle name="Neutral 2 15" xfId="40174" xr:uid="{00000000-0005-0000-0000-0000E69C0000}"/>
    <cellStyle name="Neutral 2 2" xfId="40175" xr:uid="{00000000-0005-0000-0000-0000E79C0000}"/>
    <cellStyle name="Neutral 2 2 2" xfId="40176" xr:uid="{00000000-0005-0000-0000-0000E89C0000}"/>
    <cellStyle name="Neutral 2 3" xfId="40177" xr:uid="{00000000-0005-0000-0000-0000E99C0000}"/>
    <cellStyle name="Neutral 2 3 2" xfId="40178" xr:uid="{00000000-0005-0000-0000-0000EA9C0000}"/>
    <cellStyle name="Neutral 2 4" xfId="40179" xr:uid="{00000000-0005-0000-0000-0000EB9C0000}"/>
    <cellStyle name="Neutral 2 4 2" xfId="40180" xr:uid="{00000000-0005-0000-0000-0000EC9C0000}"/>
    <cellStyle name="Neutral 2 5" xfId="40181" xr:uid="{00000000-0005-0000-0000-0000ED9C0000}"/>
    <cellStyle name="Neutral 2 6" xfId="40182" xr:uid="{00000000-0005-0000-0000-0000EE9C0000}"/>
    <cellStyle name="Neutral 2 7" xfId="40183" xr:uid="{00000000-0005-0000-0000-0000EF9C0000}"/>
    <cellStyle name="Neutral 2 8" xfId="40184" xr:uid="{00000000-0005-0000-0000-0000F09C0000}"/>
    <cellStyle name="Neutral 2 9" xfId="40185" xr:uid="{00000000-0005-0000-0000-0000F19C0000}"/>
    <cellStyle name="Neutral 2_Labour" xfId="40186" xr:uid="{00000000-0005-0000-0000-0000F29C0000}"/>
    <cellStyle name="Neutral 20" xfId="40187" xr:uid="{00000000-0005-0000-0000-0000F39C0000}"/>
    <cellStyle name="Neutral 21" xfId="40188" xr:uid="{00000000-0005-0000-0000-0000F49C0000}"/>
    <cellStyle name="Neutral 22" xfId="40189" xr:uid="{00000000-0005-0000-0000-0000F59C0000}"/>
    <cellStyle name="Neutral 3" xfId="40190" xr:uid="{00000000-0005-0000-0000-0000F69C0000}"/>
    <cellStyle name="Neutral 3 2" xfId="40191" xr:uid="{00000000-0005-0000-0000-0000F79C0000}"/>
    <cellStyle name="Neutral 4" xfId="40192" xr:uid="{00000000-0005-0000-0000-0000F89C0000}"/>
    <cellStyle name="Neutral 4 2" xfId="40193" xr:uid="{00000000-0005-0000-0000-0000F99C0000}"/>
    <cellStyle name="Neutral 4 3" xfId="40194" xr:uid="{00000000-0005-0000-0000-0000FA9C0000}"/>
    <cellStyle name="Neutral 5" xfId="40195" xr:uid="{00000000-0005-0000-0000-0000FB9C0000}"/>
    <cellStyle name="Neutral 5 2" xfId="40196" xr:uid="{00000000-0005-0000-0000-0000FC9C0000}"/>
    <cellStyle name="Neutral 6" xfId="40197" xr:uid="{00000000-0005-0000-0000-0000FD9C0000}"/>
    <cellStyle name="Neutral 7" xfId="40198" xr:uid="{00000000-0005-0000-0000-0000FE9C0000}"/>
    <cellStyle name="Neutral 8" xfId="40199" xr:uid="{00000000-0005-0000-0000-0000FF9C0000}"/>
    <cellStyle name="Neutral 9" xfId="40200" xr:uid="{00000000-0005-0000-0000-0000009D0000}"/>
    <cellStyle name="new" xfId="40201" xr:uid="{00000000-0005-0000-0000-0000019D0000}"/>
    <cellStyle name="new 10" xfId="40202" xr:uid="{00000000-0005-0000-0000-0000029D0000}"/>
    <cellStyle name="new 11" xfId="40203" xr:uid="{00000000-0005-0000-0000-0000039D0000}"/>
    <cellStyle name="new 12" xfId="40204" xr:uid="{00000000-0005-0000-0000-0000049D0000}"/>
    <cellStyle name="new 13" xfId="40205" xr:uid="{00000000-0005-0000-0000-0000059D0000}"/>
    <cellStyle name="new 2" xfId="40206" xr:uid="{00000000-0005-0000-0000-0000069D0000}"/>
    <cellStyle name="new 3" xfId="40207" xr:uid="{00000000-0005-0000-0000-0000079D0000}"/>
    <cellStyle name="new 4" xfId="40208" xr:uid="{00000000-0005-0000-0000-0000089D0000}"/>
    <cellStyle name="new 5" xfId="40209" xr:uid="{00000000-0005-0000-0000-0000099D0000}"/>
    <cellStyle name="new 6" xfId="40210" xr:uid="{00000000-0005-0000-0000-00000A9D0000}"/>
    <cellStyle name="new 7" xfId="40211" xr:uid="{00000000-0005-0000-0000-00000B9D0000}"/>
    <cellStyle name="new 8" xfId="40212" xr:uid="{00000000-0005-0000-0000-00000C9D0000}"/>
    <cellStyle name="new 9" xfId="40213" xr:uid="{00000000-0005-0000-0000-00000D9D0000}"/>
    <cellStyle name="no dec" xfId="40214" xr:uid="{00000000-0005-0000-0000-00000E9D0000}"/>
    <cellStyle name="Non défini" xfId="40215" xr:uid="{00000000-0005-0000-0000-00000F9D0000}"/>
    <cellStyle name="Normal" xfId="0" builtinId="0"/>
    <cellStyle name="Normal - Style1" xfId="3" xr:uid="{00000000-0005-0000-0000-0000119D0000}"/>
    <cellStyle name="Normal - Style1 10" xfId="40216" xr:uid="{00000000-0005-0000-0000-0000129D0000}"/>
    <cellStyle name="Normal - Style1 11" xfId="40217" xr:uid="{00000000-0005-0000-0000-0000139D0000}"/>
    <cellStyle name="Normal - Style1 2" xfId="40218" xr:uid="{00000000-0005-0000-0000-0000149D0000}"/>
    <cellStyle name="Normal - Style1 2 2" xfId="40219" xr:uid="{00000000-0005-0000-0000-0000159D0000}"/>
    <cellStyle name="Normal - Style1 3" xfId="40220" xr:uid="{00000000-0005-0000-0000-0000169D0000}"/>
    <cellStyle name="Normal - Style1 3 2" xfId="40221" xr:uid="{00000000-0005-0000-0000-0000179D0000}"/>
    <cellStyle name="Normal - Style1 4" xfId="40222" xr:uid="{00000000-0005-0000-0000-0000189D0000}"/>
    <cellStyle name="Normal - Style1 5" xfId="40223" xr:uid="{00000000-0005-0000-0000-0000199D0000}"/>
    <cellStyle name="Normal - Style1 6" xfId="40224" xr:uid="{00000000-0005-0000-0000-00001A9D0000}"/>
    <cellStyle name="Normal - Style1 7" xfId="40225" xr:uid="{00000000-0005-0000-0000-00001B9D0000}"/>
    <cellStyle name="Normal - Style1 8" xfId="40226" xr:uid="{00000000-0005-0000-0000-00001C9D0000}"/>
    <cellStyle name="Normal - Style1 9" xfId="40227" xr:uid="{00000000-0005-0000-0000-00001D9D0000}"/>
    <cellStyle name="Normal - Style1_Book2" xfId="40228" xr:uid="{00000000-0005-0000-0000-00001E9D0000}"/>
    <cellStyle name="Normal 10" xfId="40229" xr:uid="{00000000-0005-0000-0000-00001F9D0000}"/>
    <cellStyle name="Normal 10 2" xfId="40230" xr:uid="{00000000-0005-0000-0000-0000209D0000}"/>
    <cellStyle name="Normal 10 2 10" xfId="40231" xr:uid="{00000000-0005-0000-0000-0000219D0000}"/>
    <cellStyle name="Normal 10 2 10 2" xfId="40232" xr:uid="{00000000-0005-0000-0000-0000229D0000}"/>
    <cellStyle name="Normal 10 2 10 3" xfId="40233" xr:uid="{00000000-0005-0000-0000-0000239D0000}"/>
    <cellStyle name="Normal 10 2 11" xfId="40234" xr:uid="{00000000-0005-0000-0000-0000249D0000}"/>
    <cellStyle name="Normal 10 2 11 2" xfId="40235" xr:uid="{00000000-0005-0000-0000-0000259D0000}"/>
    <cellStyle name="Normal 10 2 12" xfId="40236" xr:uid="{00000000-0005-0000-0000-0000269D0000}"/>
    <cellStyle name="Normal 10 2 12 2" xfId="40237" xr:uid="{00000000-0005-0000-0000-0000279D0000}"/>
    <cellStyle name="Normal 10 2 13" xfId="40238" xr:uid="{00000000-0005-0000-0000-0000289D0000}"/>
    <cellStyle name="Normal 10 2 14" xfId="40239" xr:uid="{00000000-0005-0000-0000-0000299D0000}"/>
    <cellStyle name="Normal 10 2 15" xfId="40240" xr:uid="{00000000-0005-0000-0000-00002A9D0000}"/>
    <cellStyle name="Normal 10 2 16" xfId="40241" xr:uid="{00000000-0005-0000-0000-00002B9D0000}"/>
    <cellStyle name="Normal 10 2 17" xfId="40242" xr:uid="{00000000-0005-0000-0000-00002C9D0000}"/>
    <cellStyle name="Normal 10 2 18" xfId="40243" xr:uid="{00000000-0005-0000-0000-00002D9D0000}"/>
    <cellStyle name="Normal 10 2 19" xfId="40244" xr:uid="{00000000-0005-0000-0000-00002E9D0000}"/>
    <cellStyle name="Normal 10 2 2" xfId="40245" xr:uid="{00000000-0005-0000-0000-00002F9D0000}"/>
    <cellStyle name="Normal 10 2 2 10" xfId="40246" xr:uid="{00000000-0005-0000-0000-0000309D0000}"/>
    <cellStyle name="Normal 10 2 2 10 2" xfId="40247" xr:uid="{00000000-0005-0000-0000-0000319D0000}"/>
    <cellStyle name="Normal 10 2 2 11" xfId="40248" xr:uid="{00000000-0005-0000-0000-0000329D0000}"/>
    <cellStyle name="Normal 10 2 2 11 2" xfId="40249" xr:uid="{00000000-0005-0000-0000-0000339D0000}"/>
    <cellStyle name="Normal 10 2 2 12" xfId="40250" xr:uid="{00000000-0005-0000-0000-0000349D0000}"/>
    <cellStyle name="Normal 10 2 2 13" xfId="40251" xr:uid="{00000000-0005-0000-0000-0000359D0000}"/>
    <cellStyle name="Normal 10 2 2 14" xfId="40252" xr:uid="{00000000-0005-0000-0000-0000369D0000}"/>
    <cellStyle name="Normal 10 2 2 15" xfId="40253" xr:uid="{00000000-0005-0000-0000-0000379D0000}"/>
    <cellStyle name="Normal 10 2 2 16" xfId="40254" xr:uid="{00000000-0005-0000-0000-0000389D0000}"/>
    <cellStyle name="Normal 10 2 2 17" xfId="40255" xr:uid="{00000000-0005-0000-0000-0000399D0000}"/>
    <cellStyle name="Normal 10 2 2 18" xfId="40256" xr:uid="{00000000-0005-0000-0000-00003A9D0000}"/>
    <cellStyle name="Normal 10 2 2 2" xfId="40257" xr:uid="{00000000-0005-0000-0000-00003B9D0000}"/>
    <cellStyle name="Normal 10 2 2 2 10" xfId="40258" xr:uid="{00000000-0005-0000-0000-00003C9D0000}"/>
    <cellStyle name="Normal 10 2 2 2 11" xfId="40259" xr:uid="{00000000-0005-0000-0000-00003D9D0000}"/>
    <cellStyle name="Normal 10 2 2 2 12" xfId="40260" xr:uid="{00000000-0005-0000-0000-00003E9D0000}"/>
    <cellStyle name="Normal 10 2 2 2 2" xfId="40261" xr:uid="{00000000-0005-0000-0000-00003F9D0000}"/>
    <cellStyle name="Normal 10 2 2 2 2 2" xfId="40262" xr:uid="{00000000-0005-0000-0000-0000409D0000}"/>
    <cellStyle name="Normal 10 2 2 2 3" xfId="40263" xr:uid="{00000000-0005-0000-0000-0000419D0000}"/>
    <cellStyle name="Normal 10 2 2 2 3 2" xfId="40264" xr:uid="{00000000-0005-0000-0000-0000429D0000}"/>
    <cellStyle name="Normal 10 2 2 2 4" xfId="40265" xr:uid="{00000000-0005-0000-0000-0000439D0000}"/>
    <cellStyle name="Normal 10 2 2 2 5" xfId="40266" xr:uid="{00000000-0005-0000-0000-0000449D0000}"/>
    <cellStyle name="Normal 10 2 2 2 6" xfId="40267" xr:uid="{00000000-0005-0000-0000-0000459D0000}"/>
    <cellStyle name="Normal 10 2 2 2 7" xfId="40268" xr:uid="{00000000-0005-0000-0000-0000469D0000}"/>
    <cellStyle name="Normal 10 2 2 2 8" xfId="40269" xr:uid="{00000000-0005-0000-0000-0000479D0000}"/>
    <cellStyle name="Normal 10 2 2 2 9" xfId="40270" xr:uid="{00000000-0005-0000-0000-0000489D0000}"/>
    <cellStyle name="Normal 10 2 2 3" xfId="40271" xr:uid="{00000000-0005-0000-0000-0000499D0000}"/>
    <cellStyle name="Normal 10 2 2 3 2" xfId="40272" xr:uid="{00000000-0005-0000-0000-00004A9D0000}"/>
    <cellStyle name="Normal 10 2 2 3 3" xfId="40273" xr:uid="{00000000-0005-0000-0000-00004B9D0000}"/>
    <cellStyle name="Normal 10 2 2 4" xfId="40274" xr:uid="{00000000-0005-0000-0000-00004C9D0000}"/>
    <cellStyle name="Normal 10 2 2 4 2" xfId="40275" xr:uid="{00000000-0005-0000-0000-00004D9D0000}"/>
    <cellStyle name="Normal 10 2 2 4 3" xfId="40276" xr:uid="{00000000-0005-0000-0000-00004E9D0000}"/>
    <cellStyle name="Normal 10 2 2 5" xfId="40277" xr:uid="{00000000-0005-0000-0000-00004F9D0000}"/>
    <cellStyle name="Normal 10 2 2 5 2" xfId="40278" xr:uid="{00000000-0005-0000-0000-0000509D0000}"/>
    <cellStyle name="Normal 10 2 2 5 3" xfId="40279" xr:uid="{00000000-0005-0000-0000-0000519D0000}"/>
    <cellStyle name="Normal 10 2 2 6" xfId="40280" xr:uid="{00000000-0005-0000-0000-0000529D0000}"/>
    <cellStyle name="Normal 10 2 2 6 2" xfId="40281" xr:uid="{00000000-0005-0000-0000-0000539D0000}"/>
    <cellStyle name="Normal 10 2 2 6 3" xfId="40282" xr:uid="{00000000-0005-0000-0000-0000549D0000}"/>
    <cellStyle name="Normal 10 2 2 7" xfId="40283" xr:uid="{00000000-0005-0000-0000-0000559D0000}"/>
    <cellStyle name="Normal 10 2 2 7 2" xfId="40284" xr:uid="{00000000-0005-0000-0000-0000569D0000}"/>
    <cellStyle name="Normal 10 2 2 7 3" xfId="40285" xr:uid="{00000000-0005-0000-0000-0000579D0000}"/>
    <cellStyle name="Normal 10 2 2 8" xfId="40286" xr:uid="{00000000-0005-0000-0000-0000589D0000}"/>
    <cellStyle name="Normal 10 2 2 8 2" xfId="40287" xr:uid="{00000000-0005-0000-0000-0000599D0000}"/>
    <cellStyle name="Normal 10 2 2 8 3" xfId="40288" xr:uid="{00000000-0005-0000-0000-00005A9D0000}"/>
    <cellStyle name="Normal 10 2 2 9" xfId="40289" xr:uid="{00000000-0005-0000-0000-00005B9D0000}"/>
    <cellStyle name="Normal 10 2 2 9 2" xfId="40290" xr:uid="{00000000-0005-0000-0000-00005C9D0000}"/>
    <cellStyle name="Normal 10 2 2 9 3" xfId="40291" xr:uid="{00000000-0005-0000-0000-00005D9D0000}"/>
    <cellStyle name="Normal 10 2 20" xfId="40292" xr:uid="{00000000-0005-0000-0000-00005E9D0000}"/>
    <cellStyle name="Normal 10 2 21" xfId="40293" xr:uid="{00000000-0005-0000-0000-00005F9D0000}"/>
    <cellStyle name="Normal 10 2 3" xfId="40294" xr:uid="{00000000-0005-0000-0000-0000609D0000}"/>
    <cellStyle name="Normal 10 2 3 10" xfId="40295" xr:uid="{00000000-0005-0000-0000-0000619D0000}"/>
    <cellStyle name="Normal 10 2 3 11" xfId="40296" xr:uid="{00000000-0005-0000-0000-0000629D0000}"/>
    <cellStyle name="Normal 10 2 3 12" xfId="40297" xr:uid="{00000000-0005-0000-0000-0000639D0000}"/>
    <cellStyle name="Normal 10 2 3 13" xfId="40298" xr:uid="{00000000-0005-0000-0000-0000649D0000}"/>
    <cellStyle name="Normal 10 2 3 14" xfId="40299" xr:uid="{00000000-0005-0000-0000-0000659D0000}"/>
    <cellStyle name="Normal 10 2 3 15" xfId="40300" xr:uid="{00000000-0005-0000-0000-0000669D0000}"/>
    <cellStyle name="Normal 10 2 3 2" xfId="40301" xr:uid="{00000000-0005-0000-0000-0000679D0000}"/>
    <cellStyle name="Normal 10 2 3 2 2" xfId="40302" xr:uid="{00000000-0005-0000-0000-0000689D0000}"/>
    <cellStyle name="Normal 10 2 3 3" xfId="40303" xr:uid="{00000000-0005-0000-0000-0000699D0000}"/>
    <cellStyle name="Normal 10 2 3 4" xfId="40304" xr:uid="{00000000-0005-0000-0000-00006A9D0000}"/>
    <cellStyle name="Normal 10 2 3 5" xfId="40305" xr:uid="{00000000-0005-0000-0000-00006B9D0000}"/>
    <cellStyle name="Normal 10 2 3 6" xfId="40306" xr:uid="{00000000-0005-0000-0000-00006C9D0000}"/>
    <cellStyle name="Normal 10 2 3 7" xfId="40307" xr:uid="{00000000-0005-0000-0000-00006D9D0000}"/>
    <cellStyle name="Normal 10 2 3 8" xfId="40308" xr:uid="{00000000-0005-0000-0000-00006E9D0000}"/>
    <cellStyle name="Normal 10 2 3 9" xfId="40309" xr:uid="{00000000-0005-0000-0000-00006F9D0000}"/>
    <cellStyle name="Normal 10 2 4" xfId="40310" xr:uid="{00000000-0005-0000-0000-0000709D0000}"/>
    <cellStyle name="Normal 10 2 4 2" xfId="40311" xr:uid="{00000000-0005-0000-0000-0000719D0000}"/>
    <cellStyle name="Normal 10 2 4 3" xfId="40312" xr:uid="{00000000-0005-0000-0000-0000729D0000}"/>
    <cellStyle name="Normal 10 2 4 4" xfId="40313" xr:uid="{00000000-0005-0000-0000-0000739D0000}"/>
    <cellStyle name="Normal 10 2 4 5" xfId="40314" xr:uid="{00000000-0005-0000-0000-0000749D0000}"/>
    <cellStyle name="Normal 10 2 4 6" xfId="40315" xr:uid="{00000000-0005-0000-0000-0000759D0000}"/>
    <cellStyle name="Normal 10 2 5" xfId="40316" xr:uid="{00000000-0005-0000-0000-0000769D0000}"/>
    <cellStyle name="Normal 10 2 5 10" xfId="40317" xr:uid="{00000000-0005-0000-0000-0000779D0000}"/>
    <cellStyle name="Normal 10 2 5 11" xfId="40318" xr:uid="{00000000-0005-0000-0000-0000789D0000}"/>
    <cellStyle name="Normal 10 2 5 12" xfId="40319" xr:uid="{00000000-0005-0000-0000-0000799D0000}"/>
    <cellStyle name="Normal 10 2 5 2" xfId="40320" xr:uid="{00000000-0005-0000-0000-00007A9D0000}"/>
    <cellStyle name="Normal 10 2 5 2 2" xfId="40321" xr:uid="{00000000-0005-0000-0000-00007B9D0000}"/>
    <cellStyle name="Normal 10 2 5 3" xfId="40322" xr:uid="{00000000-0005-0000-0000-00007C9D0000}"/>
    <cellStyle name="Normal 10 2 5 3 2" xfId="40323" xr:uid="{00000000-0005-0000-0000-00007D9D0000}"/>
    <cellStyle name="Normal 10 2 5 4" xfId="40324" xr:uid="{00000000-0005-0000-0000-00007E9D0000}"/>
    <cellStyle name="Normal 10 2 5 5" xfId="40325" xr:uid="{00000000-0005-0000-0000-00007F9D0000}"/>
    <cellStyle name="Normal 10 2 5 6" xfId="40326" xr:uid="{00000000-0005-0000-0000-0000809D0000}"/>
    <cellStyle name="Normal 10 2 5 7" xfId="40327" xr:uid="{00000000-0005-0000-0000-0000819D0000}"/>
    <cellStyle name="Normal 10 2 5 8" xfId="40328" xr:uid="{00000000-0005-0000-0000-0000829D0000}"/>
    <cellStyle name="Normal 10 2 5 9" xfId="40329" xr:uid="{00000000-0005-0000-0000-0000839D0000}"/>
    <cellStyle name="Normal 10 2 6" xfId="40330" xr:uid="{00000000-0005-0000-0000-0000849D0000}"/>
    <cellStyle name="Normal 10 2 6 2" xfId="40331" xr:uid="{00000000-0005-0000-0000-0000859D0000}"/>
    <cellStyle name="Normal 10 2 6 3" xfId="40332" xr:uid="{00000000-0005-0000-0000-0000869D0000}"/>
    <cellStyle name="Normal 10 2 7" xfId="40333" xr:uid="{00000000-0005-0000-0000-0000879D0000}"/>
    <cellStyle name="Normal 10 2 7 2" xfId="40334" xr:uid="{00000000-0005-0000-0000-0000889D0000}"/>
    <cellStyle name="Normal 10 2 7 3" xfId="40335" xr:uid="{00000000-0005-0000-0000-0000899D0000}"/>
    <cellStyle name="Normal 10 2 8" xfId="40336" xr:uid="{00000000-0005-0000-0000-00008A9D0000}"/>
    <cellStyle name="Normal 10 2 8 2" xfId="40337" xr:uid="{00000000-0005-0000-0000-00008B9D0000}"/>
    <cellStyle name="Normal 10 2 8 3" xfId="40338" xr:uid="{00000000-0005-0000-0000-00008C9D0000}"/>
    <cellStyle name="Normal 10 2 9" xfId="40339" xr:uid="{00000000-0005-0000-0000-00008D9D0000}"/>
    <cellStyle name="Normal 10 2 9 2" xfId="40340" xr:uid="{00000000-0005-0000-0000-00008E9D0000}"/>
    <cellStyle name="Normal 10 2 9 3" xfId="40341" xr:uid="{00000000-0005-0000-0000-00008F9D0000}"/>
    <cellStyle name="Normal 10 3" xfId="40342" xr:uid="{00000000-0005-0000-0000-0000909D0000}"/>
    <cellStyle name="Normal 10 3 10" xfId="40343" xr:uid="{00000000-0005-0000-0000-0000919D0000}"/>
    <cellStyle name="Normal 10 3 11" xfId="40344" xr:uid="{00000000-0005-0000-0000-0000929D0000}"/>
    <cellStyle name="Normal 10 3 12" xfId="40345" xr:uid="{00000000-0005-0000-0000-0000939D0000}"/>
    <cellStyle name="Normal 10 3 13" xfId="40346" xr:uid="{00000000-0005-0000-0000-0000949D0000}"/>
    <cellStyle name="Normal 10 3 14" xfId="40347" xr:uid="{00000000-0005-0000-0000-0000959D0000}"/>
    <cellStyle name="Normal 10 3 15" xfId="40348" xr:uid="{00000000-0005-0000-0000-0000969D0000}"/>
    <cellStyle name="Normal 10 3 16" xfId="40349" xr:uid="{00000000-0005-0000-0000-0000979D0000}"/>
    <cellStyle name="Normal 10 3 2" xfId="40350" xr:uid="{00000000-0005-0000-0000-0000989D0000}"/>
    <cellStyle name="Normal 10 3 2 10" xfId="40351" xr:uid="{00000000-0005-0000-0000-0000999D0000}"/>
    <cellStyle name="Normal 10 3 2 11" xfId="40352" xr:uid="{00000000-0005-0000-0000-00009A9D0000}"/>
    <cellStyle name="Normal 10 3 2 12" xfId="40353" xr:uid="{00000000-0005-0000-0000-00009B9D0000}"/>
    <cellStyle name="Normal 10 3 2 13" xfId="40354" xr:uid="{00000000-0005-0000-0000-00009C9D0000}"/>
    <cellStyle name="Normal 10 3 2 14" xfId="40355" xr:uid="{00000000-0005-0000-0000-00009D9D0000}"/>
    <cellStyle name="Normal 10 3 2 15" xfId="40356" xr:uid="{00000000-0005-0000-0000-00009E9D0000}"/>
    <cellStyle name="Normal 10 3 2 2" xfId="40357" xr:uid="{00000000-0005-0000-0000-00009F9D0000}"/>
    <cellStyle name="Normal 10 3 2 3" xfId="40358" xr:uid="{00000000-0005-0000-0000-0000A09D0000}"/>
    <cellStyle name="Normal 10 3 2 4" xfId="40359" xr:uid="{00000000-0005-0000-0000-0000A19D0000}"/>
    <cellStyle name="Normal 10 3 2 5" xfId="40360" xr:uid="{00000000-0005-0000-0000-0000A29D0000}"/>
    <cellStyle name="Normal 10 3 2 6" xfId="40361" xr:uid="{00000000-0005-0000-0000-0000A39D0000}"/>
    <cellStyle name="Normal 10 3 2 7" xfId="40362" xr:uid="{00000000-0005-0000-0000-0000A49D0000}"/>
    <cellStyle name="Normal 10 3 2 8" xfId="40363" xr:uid="{00000000-0005-0000-0000-0000A59D0000}"/>
    <cellStyle name="Normal 10 3 2 9" xfId="40364" xr:uid="{00000000-0005-0000-0000-0000A69D0000}"/>
    <cellStyle name="Normal 10 3 3" xfId="40365" xr:uid="{00000000-0005-0000-0000-0000A79D0000}"/>
    <cellStyle name="Normal 10 3 4" xfId="40366" xr:uid="{00000000-0005-0000-0000-0000A89D0000}"/>
    <cellStyle name="Normal 10 3 5" xfId="40367" xr:uid="{00000000-0005-0000-0000-0000A99D0000}"/>
    <cellStyle name="Normal 10 3 6" xfId="40368" xr:uid="{00000000-0005-0000-0000-0000AA9D0000}"/>
    <cellStyle name="Normal 10 3 7" xfId="40369" xr:uid="{00000000-0005-0000-0000-0000AB9D0000}"/>
    <cellStyle name="Normal 10 3 8" xfId="40370" xr:uid="{00000000-0005-0000-0000-0000AC9D0000}"/>
    <cellStyle name="Normal 10 3 9" xfId="40371" xr:uid="{00000000-0005-0000-0000-0000AD9D0000}"/>
    <cellStyle name="Normal 10 4" xfId="40372" xr:uid="{00000000-0005-0000-0000-0000AE9D0000}"/>
    <cellStyle name="Normal 11" xfId="40373" xr:uid="{00000000-0005-0000-0000-0000AF9D0000}"/>
    <cellStyle name="Normal 11 10" xfId="40374" xr:uid="{00000000-0005-0000-0000-0000B09D0000}"/>
    <cellStyle name="Normal 11 10 2" xfId="40375" xr:uid="{00000000-0005-0000-0000-0000B19D0000}"/>
    <cellStyle name="Normal 11 10 3" xfId="40376" xr:uid="{00000000-0005-0000-0000-0000B29D0000}"/>
    <cellStyle name="Normal 11 11" xfId="40377" xr:uid="{00000000-0005-0000-0000-0000B39D0000}"/>
    <cellStyle name="Normal 11 11 2" xfId="40378" xr:uid="{00000000-0005-0000-0000-0000B49D0000}"/>
    <cellStyle name="Normal 11 11 3" xfId="40379" xr:uid="{00000000-0005-0000-0000-0000B59D0000}"/>
    <cellStyle name="Normal 11 12" xfId="40380" xr:uid="{00000000-0005-0000-0000-0000B69D0000}"/>
    <cellStyle name="Normal 11 12 2" xfId="40381" xr:uid="{00000000-0005-0000-0000-0000B79D0000}"/>
    <cellStyle name="Normal 11 13" xfId="40382" xr:uid="{00000000-0005-0000-0000-0000B89D0000}"/>
    <cellStyle name="Normal 11 13 2" xfId="40383" xr:uid="{00000000-0005-0000-0000-0000B99D0000}"/>
    <cellStyle name="Normal 11 14" xfId="40384" xr:uid="{00000000-0005-0000-0000-0000BA9D0000}"/>
    <cellStyle name="Normal 11 15" xfId="40385" xr:uid="{00000000-0005-0000-0000-0000BB9D0000}"/>
    <cellStyle name="Normal 11 16" xfId="40386" xr:uid="{00000000-0005-0000-0000-0000BC9D0000}"/>
    <cellStyle name="Normal 11 17" xfId="40387" xr:uid="{00000000-0005-0000-0000-0000BD9D0000}"/>
    <cellStyle name="Normal 11 18" xfId="40388" xr:uid="{00000000-0005-0000-0000-0000BE9D0000}"/>
    <cellStyle name="Normal 11 19" xfId="40389" xr:uid="{00000000-0005-0000-0000-0000BF9D0000}"/>
    <cellStyle name="Normal 11 2" xfId="40390" xr:uid="{00000000-0005-0000-0000-0000C09D0000}"/>
    <cellStyle name="Normal 11 2 2" xfId="40391" xr:uid="{00000000-0005-0000-0000-0000C19D0000}"/>
    <cellStyle name="Normal 11 2 3" xfId="40392" xr:uid="{00000000-0005-0000-0000-0000C29D0000}"/>
    <cellStyle name="Normal 11 2 3 10" xfId="40393" xr:uid="{00000000-0005-0000-0000-0000C39D0000}"/>
    <cellStyle name="Normal 11 2 3 11" xfId="40394" xr:uid="{00000000-0005-0000-0000-0000C49D0000}"/>
    <cellStyle name="Normal 11 2 3 12" xfId="40395" xr:uid="{00000000-0005-0000-0000-0000C59D0000}"/>
    <cellStyle name="Normal 11 2 3 13" xfId="40396" xr:uid="{00000000-0005-0000-0000-0000C69D0000}"/>
    <cellStyle name="Normal 11 2 3 14" xfId="40397" xr:uid="{00000000-0005-0000-0000-0000C79D0000}"/>
    <cellStyle name="Normal 11 2 3 15" xfId="40398" xr:uid="{00000000-0005-0000-0000-0000C89D0000}"/>
    <cellStyle name="Normal 11 2 3 16" xfId="40399" xr:uid="{00000000-0005-0000-0000-0000C99D0000}"/>
    <cellStyle name="Normal 11 2 3 2" xfId="40400" xr:uid="{00000000-0005-0000-0000-0000CA9D0000}"/>
    <cellStyle name="Normal 11 2 3 2 10" xfId="40401" xr:uid="{00000000-0005-0000-0000-0000CB9D0000}"/>
    <cellStyle name="Normal 11 2 3 2 11" xfId="40402" xr:uid="{00000000-0005-0000-0000-0000CC9D0000}"/>
    <cellStyle name="Normal 11 2 3 2 12" xfId="40403" xr:uid="{00000000-0005-0000-0000-0000CD9D0000}"/>
    <cellStyle name="Normal 11 2 3 2 13" xfId="40404" xr:uid="{00000000-0005-0000-0000-0000CE9D0000}"/>
    <cellStyle name="Normal 11 2 3 2 14" xfId="40405" xr:uid="{00000000-0005-0000-0000-0000CF9D0000}"/>
    <cellStyle name="Normal 11 2 3 2 15" xfId="40406" xr:uid="{00000000-0005-0000-0000-0000D09D0000}"/>
    <cellStyle name="Normal 11 2 3 2 2" xfId="40407" xr:uid="{00000000-0005-0000-0000-0000D19D0000}"/>
    <cellStyle name="Normal 11 2 3 2 3" xfId="40408" xr:uid="{00000000-0005-0000-0000-0000D29D0000}"/>
    <cellStyle name="Normal 11 2 3 2 4" xfId="40409" xr:uid="{00000000-0005-0000-0000-0000D39D0000}"/>
    <cellStyle name="Normal 11 2 3 2 5" xfId="40410" xr:uid="{00000000-0005-0000-0000-0000D49D0000}"/>
    <cellStyle name="Normal 11 2 3 2 6" xfId="40411" xr:uid="{00000000-0005-0000-0000-0000D59D0000}"/>
    <cellStyle name="Normal 11 2 3 2 7" xfId="40412" xr:uid="{00000000-0005-0000-0000-0000D69D0000}"/>
    <cellStyle name="Normal 11 2 3 2 8" xfId="40413" xr:uid="{00000000-0005-0000-0000-0000D79D0000}"/>
    <cellStyle name="Normal 11 2 3 2 9" xfId="40414" xr:uid="{00000000-0005-0000-0000-0000D89D0000}"/>
    <cellStyle name="Normal 11 2 3 3" xfId="40415" xr:uid="{00000000-0005-0000-0000-0000D99D0000}"/>
    <cellStyle name="Normal 11 2 3 4" xfId="40416" xr:uid="{00000000-0005-0000-0000-0000DA9D0000}"/>
    <cellStyle name="Normal 11 2 3 5" xfId="40417" xr:uid="{00000000-0005-0000-0000-0000DB9D0000}"/>
    <cellStyle name="Normal 11 2 3 6" xfId="40418" xr:uid="{00000000-0005-0000-0000-0000DC9D0000}"/>
    <cellStyle name="Normal 11 2 3 7" xfId="40419" xr:uid="{00000000-0005-0000-0000-0000DD9D0000}"/>
    <cellStyle name="Normal 11 2 3 8" xfId="40420" xr:uid="{00000000-0005-0000-0000-0000DE9D0000}"/>
    <cellStyle name="Normal 11 2 3 9" xfId="40421" xr:uid="{00000000-0005-0000-0000-0000DF9D0000}"/>
    <cellStyle name="Normal 11 2 4" xfId="40422" xr:uid="{00000000-0005-0000-0000-0000E09D0000}"/>
    <cellStyle name="Normal 11 2 4 10" xfId="40423" xr:uid="{00000000-0005-0000-0000-0000E19D0000}"/>
    <cellStyle name="Normal 11 2 4 11" xfId="40424" xr:uid="{00000000-0005-0000-0000-0000E29D0000}"/>
    <cellStyle name="Normal 11 2 4 12" xfId="40425" xr:uid="{00000000-0005-0000-0000-0000E39D0000}"/>
    <cellStyle name="Normal 11 2 4 13" xfId="40426" xr:uid="{00000000-0005-0000-0000-0000E49D0000}"/>
    <cellStyle name="Normal 11 2 4 14" xfId="40427" xr:uid="{00000000-0005-0000-0000-0000E59D0000}"/>
    <cellStyle name="Normal 11 2 4 15" xfId="40428" xr:uid="{00000000-0005-0000-0000-0000E69D0000}"/>
    <cellStyle name="Normal 11 2 4 2" xfId="40429" xr:uid="{00000000-0005-0000-0000-0000E79D0000}"/>
    <cellStyle name="Normal 11 2 4 3" xfId="40430" xr:uid="{00000000-0005-0000-0000-0000E89D0000}"/>
    <cellStyle name="Normal 11 2 4 4" xfId="40431" xr:uid="{00000000-0005-0000-0000-0000E99D0000}"/>
    <cellStyle name="Normal 11 2 4 5" xfId="40432" xr:uid="{00000000-0005-0000-0000-0000EA9D0000}"/>
    <cellStyle name="Normal 11 2 4 6" xfId="40433" xr:uid="{00000000-0005-0000-0000-0000EB9D0000}"/>
    <cellStyle name="Normal 11 2 4 7" xfId="40434" xr:uid="{00000000-0005-0000-0000-0000EC9D0000}"/>
    <cellStyle name="Normal 11 2 4 8" xfId="40435" xr:uid="{00000000-0005-0000-0000-0000ED9D0000}"/>
    <cellStyle name="Normal 11 2 4 9" xfId="40436" xr:uid="{00000000-0005-0000-0000-0000EE9D0000}"/>
    <cellStyle name="Normal 11 2 5" xfId="40437" xr:uid="{00000000-0005-0000-0000-0000EF9D0000}"/>
    <cellStyle name="Normal 11 2 5 10" xfId="40438" xr:uid="{00000000-0005-0000-0000-0000F09D0000}"/>
    <cellStyle name="Normal 11 2 5 11" xfId="40439" xr:uid="{00000000-0005-0000-0000-0000F19D0000}"/>
    <cellStyle name="Normal 11 2 5 12" xfId="40440" xr:uid="{00000000-0005-0000-0000-0000F29D0000}"/>
    <cellStyle name="Normal 11 2 5 13" xfId="40441" xr:uid="{00000000-0005-0000-0000-0000F39D0000}"/>
    <cellStyle name="Normal 11 2 5 14" xfId="40442" xr:uid="{00000000-0005-0000-0000-0000F49D0000}"/>
    <cellStyle name="Normal 11 2 5 15" xfId="40443" xr:uid="{00000000-0005-0000-0000-0000F59D0000}"/>
    <cellStyle name="Normal 11 2 5 2" xfId="40444" xr:uid="{00000000-0005-0000-0000-0000F69D0000}"/>
    <cellStyle name="Normal 11 2 5 3" xfId="40445" xr:uid="{00000000-0005-0000-0000-0000F79D0000}"/>
    <cellStyle name="Normal 11 2 5 4" xfId="40446" xr:uid="{00000000-0005-0000-0000-0000F89D0000}"/>
    <cellStyle name="Normal 11 2 5 5" xfId="40447" xr:uid="{00000000-0005-0000-0000-0000F99D0000}"/>
    <cellStyle name="Normal 11 2 5 6" xfId="40448" xr:uid="{00000000-0005-0000-0000-0000FA9D0000}"/>
    <cellStyle name="Normal 11 2 5 7" xfId="40449" xr:uid="{00000000-0005-0000-0000-0000FB9D0000}"/>
    <cellStyle name="Normal 11 2 5 8" xfId="40450" xr:uid="{00000000-0005-0000-0000-0000FC9D0000}"/>
    <cellStyle name="Normal 11 2 5 9" xfId="40451" xr:uid="{00000000-0005-0000-0000-0000FD9D0000}"/>
    <cellStyle name="Normal 11 20" xfId="40452" xr:uid="{00000000-0005-0000-0000-0000FE9D0000}"/>
    <cellStyle name="Normal 11 21" xfId="40453" xr:uid="{00000000-0005-0000-0000-0000FF9D0000}"/>
    <cellStyle name="Normal 11 22" xfId="40454" xr:uid="{00000000-0005-0000-0000-0000009E0000}"/>
    <cellStyle name="Normal 11 3" xfId="40455" xr:uid="{00000000-0005-0000-0000-0000019E0000}"/>
    <cellStyle name="Normal 11 3 10" xfId="40456" xr:uid="{00000000-0005-0000-0000-0000029E0000}"/>
    <cellStyle name="Normal 11 3 10 2" xfId="40457" xr:uid="{00000000-0005-0000-0000-0000039E0000}"/>
    <cellStyle name="Normal 11 3 11" xfId="40458" xr:uid="{00000000-0005-0000-0000-0000049E0000}"/>
    <cellStyle name="Normal 11 3 11 2" xfId="40459" xr:uid="{00000000-0005-0000-0000-0000059E0000}"/>
    <cellStyle name="Normal 11 3 12" xfId="40460" xr:uid="{00000000-0005-0000-0000-0000069E0000}"/>
    <cellStyle name="Normal 11 3 13" xfId="40461" xr:uid="{00000000-0005-0000-0000-0000079E0000}"/>
    <cellStyle name="Normal 11 3 14" xfId="40462" xr:uid="{00000000-0005-0000-0000-0000089E0000}"/>
    <cellStyle name="Normal 11 3 15" xfId="40463" xr:uid="{00000000-0005-0000-0000-0000099E0000}"/>
    <cellStyle name="Normal 11 3 16" xfId="40464" xr:uid="{00000000-0005-0000-0000-00000A9E0000}"/>
    <cellStyle name="Normal 11 3 17" xfId="40465" xr:uid="{00000000-0005-0000-0000-00000B9E0000}"/>
    <cellStyle name="Normal 11 3 18" xfId="40466" xr:uid="{00000000-0005-0000-0000-00000C9E0000}"/>
    <cellStyle name="Normal 11 3 19" xfId="40467" xr:uid="{00000000-0005-0000-0000-00000D9E0000}"/>
    <cellStyle name="Normal 11 3 2" xfId="40468" xr:uid="{00000000-0005-0000-0000-00000E9E0000}"/>
    <cellStyle name="Normal 11 3 2 10" xfId="40469" xr:uid="{00000000-0005-0000-0000-00000F9E0000}"/>
    <cellStyle name="Normal 11 3 2 11" xfId="40470" xr:uid="{00000000-0005-0000-0000-0000109E0000}"/>
    <cellStyle name="Normal 11 3 2 12" xfId="40471" xr:uid="{00000000-0005-0000-0000-0000119E0000}"/>
    <cellStyle name="Normal 11 3 2 13" xfId="40472" xr:uid="{00000000-0005-0000-0000-0000129E0000}"/>
    <cellStyle name="Normal 11 3 2 14" xfId="40473" xr:uid="{00000000-0005-0000-0000-0000139E0000}"/>
    <cellStyle name="Normal 11 3 2 15" xfId="40474" xr:uid="{00000000-0005-0000-0000-0000149E0000}"/>
    <cellStyle name="Normal 11 3 2 2" xfId="40475" xr:uid="{00000000-0005-0000-0000-0000159E0000}"/>
    <cellStyle name="Normal 11 3 2 2 2" xfId="40476" xr:uid="{00000000-0005-0000-0000-0000169E0000}"/>
    <cellStyle name="Normal 11 3 2 3" xfId="40477" xr:uid="{00000000-0005-0000-0000-0000179E0000}"/>
    <cellStyle name="Normal 11 3 2 4" xfId="40478" xr:uid="{00000000-0005-0000-0000-0000189E0000}"/>
    <cellStyle name="Normal 11 3 2 5" xfId="40479" xr:uid="{00000000-0005-0000-0000-0000199E0000}"/>
    <cellStyle name="Normal 11 3 2 6" xfId="40480" xr:uid="{00000000-0005-0000-0000-00001A9E0000}"/>
    <cellStyle name="Normal 11 3 2 7" xfId="40481" xr:uid="{00000000-0005-0000-0000-00001B9E0000}"/>
    <cellStyle name="Normal 11 3 2 8" xfId="40482" xr:uid="{00000000-0005-0000-0000-00001C9E0000}"/>
    <cellStyle name="Normal 11 3 2 9" xfId="40483" xr:uid="{00000000-0005-0000-0000-00001D9E0000}"/>
    <cellStyle name="Normal 11 3 3" xfId="40484" xr:uid="{00000000-0005-0000-0000-00001E9E0000}"/>
    <cellStyle name="Normal 11 3 3 10" xfId="40485" xr:uid="{00000000-0005-0000-0000-00001F9E0000}"/>
    <cellStyle name="Normal 11 3 3 11" xfId="40486" xr:uid="{00000000-0005-0000-0000-0000209E0000}"/>
    <cellStyle name="Normal 11 3 3 12" xfId="40487" xr:uid="{00000000-0005-0000-0000-0000219E0000}"/>
    <cellStyle name="Normal 11 3 3 13" xfId="40488" xr:uid="{00000000-0005-0000-0000-0000229E0000}"/>
    <cellStyle name="Normal 11 3 3 14" xfId="40489" xr:uid="{00000000-0005-0000-0000-0000239E0000}"/>
    <cellStyle name="Normal 11 3 3 15" xfId="40490" xr:uid="{00000000-0005-0000-0000-0000249E0000}"/>
    <cellStyle name="Normal 11 3 3 2" xfId="40491" xr:uid="{00000000-0005-0000-0000-0000259E0000}"/>
    <cellStyle name="Normal 11 3 3 2 2" xfId="40492" xr:uid="{00000000-0005-0000-0000-0000269E0000}"/>
    <cellStyle name="Normal 11 3 3 3" xfId="40493" xr:uid="{00000000-0005-0000-0000-0000279E0000}"/>
    <cellStyle name="Normal 11 3 3 4" xfId="40494" xr:uid="{00000000-0005-0000-0000-0000289E0000}"/>
    <cellStyle name="Normal 11 3 3 5" xfId="40495" xr:uid="{00000000-0005-0000-0000-0000299E0000}"/>
    <cellStyle name="Normal 11 3 3 6" xfId="40496" xr:uid="{00000000-0005-0000-0000-00002A9E0000}"/>
    <cellStyle name="Normal 11 3 3 7" xfId="40497" xr:uid="{00000000-0005-0000-0000-00002B9E0000}"/>
    <cellStyle name="Normal 11 3 3 8" xfId="40498" xr:uid="{00000000-0005-0000-0000-00002C9E0000}"/>
    <cellStyle name="Normal 11 3 3 9" xfId="40499" xr:uid="{00000000-0005-0000-0000-00002D9E0000}"/>
    <cellStyle name="Normal 11 3 4" xfId="40500" xr:uid="{00000000-0005-0000-0000-00002E9E0000}"/>
    <cellStyle name="Normal 11 3 4 2" xfId="40501" xr:uid="{00000000-0005-0000-0000-00002F9E0000}"/>
    <cellStyle name="Normal 11 3 4 3" xfId="40502" xr:uid="{00000000-0005-0000-0000-0000309E0000}"/>
    <cellStyle name="Normal 11 3 5" xfId="40503" xr:uid="{00000000-0005-0000-0000-0000319E0000}"/>
    <cellStyle name="Normal 11 3 5 2" xfId="40504" xr:uid="{00000000-0005-0000-0000-0000329E0000}"/>
    <cellStyle name="Normal 11 3 5 3" xfId="40505" xr:uid="{00000000-0005-0000-0000-0000339E0000}"/>
    <cellStyle name="Normal 11 3 6" xfId="40506" xr:uid="{00000000-0005-0000-0000-0000349E0000}"/>
    <cellStyle name="Normal 11 3 6 2" xfId="40507" xr:uid="{00000000-0005-0000-0000-0000359E0000}"/>
    <cellStyle name="Normal 11 3 6 3" xfId="40508" xr:uid="{00000000-0005-0000-0000-0000369E0000}"/>
    <cellStyle name="Normal 11 3 7" xfId="40509" xr:uid="{00000000-0005-0000-0000-0000379E0000}"/>
    <cellStyle name="Normal 11 3 7 2" xfId="40510" xr:uid="{00000000-0005-0000-0000-0000389E0000}"/>
    <cellStyle name="Normal 11 3 7 3" xfId="40511" xr:uid="{00000000-0005-0000-0000-0000399E0000}"/>
    <cellStyle name="Normal 11 3 8" xfId="40512" xr:uid="{00000000-0005-0000-0000-00003A9E0000}"/>
    <cellStyle name="Normal 11 3 8 2" xfId="40513" xr:uid="{00000000-0005-0000-0000-00003B9E0000}"/>
    <cellStyle name="Normal 11 3 8 3" xfId="40514" xr:uid="{00000000-0005-0000-0000-00003C9E0000}"/>
    <cellStyle name="Normal 11 3 9" xfId="40515" xr:uid="{00000000-0005-0000-0000-00003D9E0000}"/>
    <cellStyle name="Normal 11 3 9 2" xfId="40516" xr:uid="{00000000-0005-0000-0000-00003E9E0000}"/>
    <cellStyle name="Normal 11 3 9 3" xfId="40517" xr:uid="{00000000-0005-0000-0000-00003F9E0000}"/>
    <cellStyle name="Normal 11 4" xfId="40518" xr:uid="{00000000-0005-0000-0000-0000409E0000}"/>
    <cellStyle name="Normal 11 4 10" xfId="40519" xr:uid="{00000000-0005-0000-0000-0000419E0000}"/>
    <cellStyle name="Normal 11 4 11" xfId="40520" xr:uid="{00000000-0005-0000-0000-0000429E0000}"/>
    <cellStyle name="Normal 11 4 12" xfId="40521" xr:uid="{00000000-0005-0000-0000-0000439E0000}"/>
    <cellStyle name="Normal 11 4 13" xfId="40522" xr:uid="{00000000-0005-0000-0000-0000449E0000}"/>
    <cellStyle name="Normal 11 4 14" xfId="40523" xr:uid="{00000000-0005-0000-0000-0000459E0000}"/>
    <cellStyle name="Normal 11 4 15" xfId="40524" xr:uid="{00000000-0005-0000-0000-0000469E0000}"/>
    <cellStyle name="Normal 11 4 16" xfId="40525" xr:uid="{00000000-0005-0000-0000-0000479E0000}"/>
    <cellStyle name="Normal 11 4 2" xfId="40526" xr:uid="{00000000-0005-0000-0000-0000489E0000}"/>
    <cellStyle name="Normal 11 4 2 10" xfId="40527" xr:uid="{00000000-0005-0000-0000-0000499E0000}"/>
    <cellStyle name="Normal 11 4 2 11" xfId="40528" xr:uid="{00000000-0005-0000-0000-00004A9E0000}"/>
    <cellStyle name="Normal 11 4 2 12" xfId="40529" xr:uid="{00000000-0005-0000-0000-00004B9E0000}"/>
    <cellStyle name="Normal 11 4 2 13" xfId="40530" xr:uid="{00000000-0005-0000-0000-00004C9E0000}"/>
    <cellStyle name="Normal 11 4 2 14" xfId="40531" xr:uid="{00000000-0005-0000-0000-00004D9E0000}"/>
    <cellStyle name="Normal 11 4 2 15" xfId="40532" xr:uid="{00000000-0005-0000-0000-00004E9E0000}"/>
    <cellStyle name="Normal 11 4 2 2" xfId="40533" xr:uid="{00000000-0005-0000-0000-00004F9E0000}"/>
    <cellStyle name="Normal 11 4 2 3" xfId="40534" xr:uid="{00000000-0005-0000-0000-0000509E0000}"/>
    <cellStyle name="Normal 11 4 2 4" xfId="40535" xr:uid="{00000000-0005-0000-0000-0000519E0000}"/>
    <cellStyle name="Normal 11 4 2 5" xfId="40536" xr:uid="{00000000-0005-0000-0000-0000529E0000}"/>
    <cellStyle name="Normal 11 4 2 6" xfId="40537" xr:uid="{00000000-0005-0000-0000-0000539E0000}"/>
    <cellStyle name="Normal 11 4 2 7" xfId="40538" xr:uid="{00000000-0005-0000-0000-0000549E0000}"/>
    <cellStyle name="Normal 11 4 2 8" xfId="40539" xr:uid="{00000000-0005-0000-0000-0000559E0000}"/>
    <cellStyle name="Normal 11 4 2 9" xfId="40540" xr:uid="{00000000-0005-0000-0000-0000569E0000}"/>
    <cellStyle name="Normal 11 4 3" xfId="40541" xr:uid="{00000000-0005-0000-0000-0000579E0000}"/>
    <cellStyle name="Normal 11 4 4" xfId="40542" xr:uid="{00000000-0005-0000-0000-0000589E0000}"/>
    <cellStyle name="Normal 11 4 5" xfId="40543" xr:uid="{00000000-0005-0000-0000-0000599E0000}"/>
    <cellStyle name="Normal 11 4 6" xfId="40544" xr:uid="{00000000-0005-0000-0000-00005A9E0000}"/>
    <cellStyle name="Normal 11 4 7" xfId="40545" xr:uid="{00000000-0005-0000-0000-00005B9E0000}"/>
    <cellStyle name="Normal 11 4 8" xfId="40546" xr:uid="{00000000-0005-0000-0000-00005C9E0000}"/>
    <cellStyle name="Normal 11 4 9" xfId="40547" xr:uid="{00000000-0005-0000-0000-00005D9E0000}"/>
    <cellStyle name="Normal 11 5" xfId="40548" xr:uid="{00000000-0005-0000-0000-00005E9E0000}"/>
    <cellStyle name="Normal 11 5 10" xfId="40549" xr:uid="{00000000-0005-0000-0000-00005F9E0000}"/>
    <cellStyle name="Normal 11 5 11" xfId="40550" xr:uid="{00000000-0005-0000-0000-0000609E0000}"/>
    <cellStyle name="Normal 11 5 12" xfId="40551" xr:uid="{00000000-0005-0000-0000-0000619E0000}"/>
    <cellStyle name="Normal 11 5 13" xfId="40552" xr:uid="{00000000-0005-0000-0000-0000629E0000}"/>
    <cellStyle name="Normal 11 5 14" xfId="40553" xr:uid="{00000000-0005-0000-0000-0000639E0000}"/>
    <cellStyle name="Normal 11 5 15" xfId="40554" xr:uid="{00000000-0005-0000-0000-0000649E0000}"/>
    <cellStyle name="Normal 11 5 2" xfId="40555" xr:uid="{00000000-0005-0000-0000-0000659E0000}"/>
    <cellStyle name="Normal 11 5 2 2" xfId="40556" xr:uid="{00000000-0005-0000-0000-0000669E0000}"/>
    <cellStyle name="Normal 11 5 3" xfId="40557" xr:uid="{00000000-0005-0000-0000-0000679E0000}"/>
    <cellStyle name="Normal 11 5 4" xfId="40558" xr:uid="{00000000-0005-0000-0000-0000689E0000}"/>
    <cellStyle name="Normal 11 5 5" xfId="40559" xr:uid="{00000000-0005-0000-0000-0000699E0000}"/>
    <cellStyle name="Normal 11 5 6" xfId="40560" xr:uid="{00000000-0005-0000-0000-00006A9E0000}"/>
    <cellStyle name="Normal 11 5 7" xfId="40561" xr:uid="{00000000-0005-0000-0000-00006B9E0000}"/>
    <cellStyle name="Normal 11 5 8" xfId="40562" xr:uid="{00000000-0005-0000-0000-00006C9E0000}"/>
    <cellStyle name="Normal 11 5 9" xfId="40563" xr:uid="{00000000-0005-0000-0000-00006D9E0000}"/>
    <cellStyle name="Normal 11 6" xfId="40564" xr:uid="{00000000-0005-0000-0000-00006E9E0000}"/>
    <cellStyle name="Normal 11 6 2" xfId="40565" xr:uid="{00000000-0005-0000-0000-00006F9E0000}"/>
    <cellStyle name="Normal 11 6 3" xfId="40566" xr:uid="{00000000-0005-0000-0000-0000709E0000}"/>
    <cellStyle name="Normal 11 7" xfId="40567" xr:uid="{00000000-0005-0000-0000-0000719E0000}"/>
    <cellStyle name="Normal 11 7 2" xfId="40568" xr:uid="{00000000-0005-0000-0000-0000729E0000}"/>
    <cellStyle name="Normal 11 7 3" xfId="40569" xr:uid="{00000000-0005-0000-0000-0000739E0000}"/>
    <cellStyle name="Normal 11 8" xfId="40570" xr:uid="{00000000-0005-0000-0000-0000749E0000}"/>
    <cellStyle name="Normal 11 8 2" xfId="40571" xr:uid="{00000000-0005-0000-0000-0000759E0000}"/>
    <cellStyle name="Normal 11 8 3" xfId="40572" xr:uid="{00000000-0005-0000-0000-0000769E0000}"/>
    <cellStyle name="Normal 11 9" xfId="40573" xr:uid="{00000000-0005-0000-0000-0000779E0000}"/>
    <cellStyle name="Normal 11 9 2" xfId="40574" xr:uid="{00000000-0005-0000-0000-0000789E0000}"/>
    <cellStyle name="Normal 11 9 3" xfId="40575" xr:uid="{00000000-0005-0000-0000-0000799E0000}"/>
    <cellStyle name="Normal 11_GE.IU" xfId="40576" xr:uid="{00000000-0005-0000-0000-00007A9E0000}"/>
    <cellStyle name="Normal 12" xfId="40577" xr:uid="{00000000-0005-0000-0000-00007B9E0000}"/>
    <cellStyle name="Normal 12 10" xfId="40578" xr:uid="{00000000-0005-0000-0000-00007C9E0000}"/>
    <cellStyle name="Normal 12 10 2" xfId="40579" xr:uid="{00000000-0005-0000-0000-00007D9E0000}"/>
    <cellStyle name="Normal 12 2" xfId="40580" xr:uid="{00000000-0005-0000-0000-00007E9E0000}"/>
    <cellStyle name="Normal 12 2 2" xfId="40581" xr:uid="{00000000-0005-0000-0000-00007F9E0000}"/>
    <cellStyle name="Normal 12 2 3" xfId="40582" xr:uid="{00000000-0005-0000-0000-0000809E0000}"/>
    <cellStyle name="Normal 12 3" xfId="40583" xr:uid="{00000000-0005-0000-0000-0000819E0000}"/>
    <cellStyle name="Normal 12 3 10" xfId="40584" xr:uid="{00000000-0005-0000-0000-0000829E0000}"/>
    <cellStyle name="Normal 12 3 10 2" xfId="40585" xr:uid="{00000000-0005-0000-0000-0000839E0000}"/>
    <cellStyle name="Normal 12 3 10 3" xfId="40586" xr:uid="{00000000-0005-0000-0000-0000849E0000}"/>
    <cellStyle name="Normal 12 3 11" xfId="40587" xr:uid="{00000000-0005-0000-0000-0000859E0000}"/>
    <cellStyle name="Normal 12 3 11 2" xfId="40588" xr:uid="{00000000-0005-0000-0000-0000869E0000}"/>
    <cellStyle name="Normal 12 3 12" xfId="40589" xr:uid="{00000000-0005-0000-0000-0000879E0000}"/>
    <cellStyle name="Normal 12 3 12 2" xfId="40590" xr:uid="{00000000-0005-0000-0000-0000889E0000}"/>
    <cellStyle name="Normal 12 3 13" xfId="40591" xr:uid="{00000000-0005-0000-0000-0000899E0000}"/>
    <cellStyle name="Normal 12 3 14" xfId="40592" xr:uid="{00000000-0005-0000-0000-00008A9E0000}"/>
    <cellStyle name="Normal 12 3 15" xfId="40593" xr:uid="{00000000-0005-0000-0000-00008B9E0000}"/>
    <cellStyle name="Normal 12 3 16" xfId="40594" xr:uid="{00000000-0005-0000-0000-00008C9E0000}"/>
    <cellStyle name="Normal 12 3 17" xfId="40595" xr:uid="{00000000-0005-0000-0000-00008D9E0000}"/>
    <cellStyle name="Normal 12 3 18" xfId="40596" xr:uid="{00000000-0005-0000-0000-00008E9E0000}"/>
    <cellStyle name="Normal 12 3 19" xfId="40597" xr:uid="{00000000-0005-0000-0000-00008F9E0000}"/>
    <cellStyle name="Normal 12 3 2" xfId="40598" xr:uid="{00000000-0005-0000-0000-0000909E0000}"/>
    <cellStyle name="Normal 12 3 2 10" xfId="40599" xr:uid="{00000000-0005-0000-0000-0000919E0000}"/>
    <cellStyle name="Normal 12 3 2 10 2" xfId="40600" xr:uid="{00000000-0005-0000-0000-0000929E0000}"/>
    <cellStyle name="Normal 12 3 2 11" xfId="40601" xr:uid="{00000000-0005-0000-0000-0000939E0000}"/>
    <cellStyle name="Normal 12 3 2 11 2" xfId="40602" xr:uid="{00000000-0005-0000-0000-0000949E0000}"/>
    <cellStyle name="Normal 12 3 2 12" xfId="40603" xr:uid="{00000000-0005-0000-0000-0000959E0000}"/>
    <cellStyle name="Normal 12 3 2 13" xfId="40604" xr:uid="{00000000-0005-0000-0000-0000969E0000}"/>
    <cellStyle name="Normal 12 3 2 14" xfId="40605" xr:uid="{00000000-0005-0000-0000-0000979E0000}"/>
    <cellStyle name="Normal 12 3 2 15" xfId="40606" xr:uid="{00000000-0005-0000-0000-0000989E0000}"/>
    <cellStyle name="Normal 12 3 2 16" xfId="40607" xr:uid="{00000000-0005-0000-0000-0000999E0000}"/>
    <cellStyle name="Normal 12 3 2 17" xfId="40608" xr:uid="{00000000-0005-0000-0000-00009A9E0000}"/>
    <cellStyle name="Normal 12 3 2 2" xfId="40609" xr:uid="{00000000-0005-0000-0000-00009B9E0000}"/>
    <cellStyle name="Normal 12 3 2 2 2" xfId="40610" xr:uid="{00000000-0005-0000-0000-00009C9E0000}"/>
    <cellStyle name="Normal 12 3 2 2 3" xfId="40611" xr:uid="{00000000-0005-0000-0000-00009D9E0000}"/>
    <cellStyle name="Normal 12 3 2 3" xfId="40612" xr:uid="{00000000-0005-0000-0000-00009E9E0000}"/>
    <cellStyle name="Normal 12 3 2 3 2" xfId="40613" xr:uid="{00000000-0005-0000-0000-00009F9E0000}"/>
    <cellStyle name="Normal 12 3 2 3 3" xfId="40614" xr:uid="{00000000-0005-0000-0000-0000A09E0000}"/>
    <cellStyle name="Normal 12 3 2 4" xfId="40615" xr:uid="{00000000-0005-0000-0000-0000A19E0000}"/>
    <cellStyle name="Normal 12 3 2 4 2" xfId="40616" xr:uid="{00000000-0005-0000-0000-0000A29E0000}"/>
    <cellStyle name="Normal 12 3 2 4 3" xfId="40617" xr:uid="{00000000-0005-0000-0000-0000A39E0000}"/>
    <cellStyle name="Normal 12 3 2 5" xfId="40618" xr:uid="{00000000-0005-0000-0000-0000A49E0000}"/>
    <cellStyle name="Normal 12 3 2 5 2" xfId="40619" xr:uid="{00000000-0005-0000-0000-0000A59E0000}"/>
    <cellStyle name="Normal 12 3 2 5 3" xfId="40620" xr:uid="{00000000-0005-0000-0000-0000A69E0000}"/>
    <cellStyle name="Normal 12 3 2 6" xfId="40621" xr:uid="{00000000-0005-0000-0000-0000A79E0000}"/>
    <cellStyle name="Normal 12 3 2 6 2" xfId="40622" xr:uid="{00000000-0005-0000-0000-0000A89E0000}"/>
    <cellStyle name="Normal 12 3 2 6 3" xfId="40623" xr:uid="{00000000-0005-0000-0000-0000A99E0000}"/>
    <cellStyle name="Normal 12 3 2 7" xfId="40624" xr:uid="{00000000-0005-0000-0000-0000AA9E0000}"/>
    <cellStyle name="Normal 12 3 2 7 2" xfId="40625" xr:uid="{00000000-0005-0000-0000-0000AB9E0000}"/>
    <cellStyle name="Normal 12 3 2 7 3" xfId="40626" xr:uid="{00000000-0005-0000-0000-0000AC9E0000}"/>
    <cellStyle name="Normal 12 3 2 8" xfId="40627" xr:uid="{00000000-0005-0000-0000-0000AD9E0000}"/>
    <cellStyle name="Normal 12 3 2 8 2" xfId="40628" xr:uid="{00000000-0005-0000-0000-0000AE9E0000}"/>
    <cellStyle name="Normal 12 3 2 8 3" xfId="40629" xr:uid="{00000000-0005-0000-0000-0000AF9E0000}"/>
    <cellStyle name="Normal 12 3 2 9" xfId="40630" xr:uid="{00000000-0005-0000-0000-0000B09E0000}"/>
    <cellStyle name="Normal 12 3 2 9 2" xfId="40631" xr:uid="{00000000-0005-0000-0000-0000B19E0000}"/>
    <cellStyle name="Normal 12 3 2 9 3" xfId="40632" xr:uid="{00000000-0005-0000-0000-0000B29E0000}"/>
    <cellStyle name="Normal 12 3 20" xfId="40633" xr:uid="{00000000-0005-0000-0000-0000B39E0000}"/>
    <cellStyle name="Normal 12 3 3" xfId="40634" xr:uid="{00000000-0005-0000-0000-0000B49E0000}"/>
    <cellStyle name="Normal 12 3 3 10" xfId="40635" xr:uid="{00000000-0005-0000-0000-0000B59E0000}"/>
    <cellStyle name="Normal 12 3 3 11" xfId="40636" xr:uid="{00000000-0005-0000-0000-0000B69E0000}"/>
    <cellStyle name="Normal 12 3 3 12" xfId="40637" xr:uid="{00000000-0005-0000-0000-0000B79E0000}"/>
    <cellStyle name="Normal 12 3 3 13" xfId="40638" xr:uid="{00000000-0005-0000-0000-0000B89E0000}"/>
    <cellStyle name="Normal 12 3 3 14" xfId="40639" xr:uid="{00000000-0005-0000-0000-0000B99E0000}"/>
    <cellStyle name="Normal 12 3 3 15" xfId="40640" xr:uid="{00000000-0005-0000-0000-0000BA9E0000}"/>
    <cellStyle name="Normal 12 3 3 2" xfId="40641" xr:uid="{00000000-0005-0000-0000-0000BB9E0000}"/>
    <cellStyle name="Normal 12 3 3 2 2" xfId="40642" xr:uid="{00000000-0005-0000-0000-0000BC9E0000}"/>
    <cellStyle name="Normal 12 3 3 3" xfId="40643" xr:uid="{00000000-0005-0000-0000-0000BD9E0000}"/>
    <cellStyle name="Normal 12 3 3 4" xfId="40644" xr:uid="{00000000-0005-0000-0000-0000BE9E0000}"/>
    <cellStyle name="Normal 12 3 3 5" xfId="40645" xr:uid="{00000000-0005-0000-0000-0000BF9E0000}"/>
    <cellStyle name="Normal 12 3 3 6" xfId="40646" xr:uid="{00000000-0005-0000-0000-0000C09E0000}"/>
    <cellStyle name="Normal 12 3 3 7" xfId="40647" xr:uid="{00000000-0005-0000-0000-0000C19E0000}"/>
    <cellStyle name="Normal 12 3 3 8" xfId="40648" xr:uid="{00000000-0005-0000-0000-0000C29E0000}"/>
    <cellStyle name="Normal 12 3 3 9" xfId="40649" xr:uid="{00000000-0005-0000-0000-0000C39E0000}"/>
    <cellStyle name="Normal 12 3 4" xfId="40650" xr:uid="{00000000-0005-0000-0000-0000C49E0000}"/>
    <cellStyle name="Normal 12 3 4 10" xfId="40651" xr:uid="{00000000-0005-0000-0000-0000C59E0000}"/>
    <cellStyle name="Normal 12 3 4 11" xfId="40652" xr:uid="{00000000-0005-0000-0000-0000C69E0000}"/>
    <cellStyle name="Normal 12 3 4 12" xfId="40653" xr:uid="{00000000-0005-0000-0000-0000C79E0000}"/>
    <cellStyle name="Normal 12 3 4 13" xfId="40654" xr:uid="{00000000-0005-0000-0000-0000C89E0000}"/>
    <cellStyle name="Normal 12 3 4 14" xfId="40655" xr:uid="{00000000-0005-0000-0000-0000C99E0000}"/>
    <cellStyle name="Normal 12 3 4 15" xfId="40656" xr:uid="{00000000-0005-0000-0000-0000CA9E0000}"/>
    <cellStyle name="Normal 12 3 4 2" xfId="40657" xr:uid="{00000000-0005-0000-0000-0000CB9E0000}"/>
    <cellStyle name="Normal 12 3 4 2 2" xfId="40658" xr:uid="{00000000-0005-0000-0000-0000CC9E0000}"/>
    <cellStyle name="Normal 12 3 4 3" xfId="40659" xr:uid="{00000000-0005-0000-0000-0000CD9E0000}"/>
    <cellStyle name="Normal 12 3 4 4" xfId="40660" xr:uid="{00000000-0005-0000-0000-0000CE9E0000}"/>
    <cellStyle name="Normal 12 3 4 5" xfId="40661" xr:uid="{00000000-0005-0000-0000-0000CF9E0000}"/>
    <cellStyle name="Normal 12 3 4 6" xfId="40662" xr:uid="{00000000-0005-0000-0000-0000D09E0000}"/>
    <cellStyle name="Normal 12 3 4 7" xfId="40663" xr:uid="{00000000-0005-0000-0000-0000D19E0000}"/>
    <cellStyle name="Normal 12 3 4 8" xfId="40664" xr:uid="{00000000-0005-0000-0000-0000D29E0000}"/>
    <cellStyle name="Normal 12 3 4 9" xfId="40665" xr:uid="{00000000-0005-0000-0000-0000D39E0000}"/>
    <cellStyle name="Normal 12 3 5" xfId="40666" xr:uid="{00000000-0005-0000-0000-0000D49E0000}"/>
    <cellStyle name="Normal 12 3 5 2" xfId="40667" xr:uid="{00000000-0005-0000-0000-0000D59E0000}"/>
    <cellStyle name="Normal 12 3 5 3" xfId="40668" xr:uid="{00000000-0005-0000-0000-0000D69E0000}"/>
    <cellStyle name="Normal 12 3 6" xfId="40669" xr:uid="{00000000-0005-0000-0000-0000D79E0000}"/>
    <cellStyle name="Normal 12 3 6 2" xfId="40670" xr:uid="{00000000-0005-0000-0000-0000D89E0000}"/>
    <cellStyle name="Normal 12 3 6 3" xfId="40671" xr:uid="{00000000-0005-0000-0000-0000D99E0000}"/>
    <cellStyle name="Normal 12 3 7" xfId="40672" xr:uid="{00000000-0005-0000-0000-0000DA9E0000}"/>
    <cellStyle name="Normal 12 3 7 2" xfId="40673" xr:uid="{00000000-0005-0000-0000-0000DB9E0000}"/>
    <cellStyle name="Normal 12 3 7 3" xfId="40674" xr:uid="{00000000-0005-0000-0000-0000DC9E0000}"/>
    <cellStyle name="Normal 12 3 8" xfId="40675" xr:uid="{00000000-0005-0000-0000-0000DD9E0000}"/>
    <cellStyle name="Normal 12 3 8 2" xfId="40676" xr:uid="{00000000-0005-0000-0000-0000DE9E0000}"/>
    <cellStyle name="Normal 12 3 8 3" xfId="40677" xr:uid="{00000000-0005-0000-0000-0000DF9E0000}"/>
    <cellStyle name="Normal 12 3 9" xfId="40678" xr:uid="{00000000-0005-0000-0000-0000E09E0000}"/>
    <cellStyle name="Normal 12 3 9 2" xfId="40679" xr:uid="{00000000-0005-0000-0000-0000E19E0000}"/>
    <cellStyle name="Normal 12 3 9 3" xfId="40680" xr:uid="{00000000-0005-0000-0000-0000E29E0000}"/>
    <cellStyle name="Normal 12 4" xfId="40681" xr:uid="{00000000-0005-0000-0000-0000E39E0000}"/>
    <cellStyle name="Normal 12 4 10" xfId="40682" xr:uid="{00000000-0005-0000-0000-0000E49E0000}"/>
    <cellStyle name="Normal 12 4 10 2" xfId="40683" xr:uid="{00000000-0005-0000-0000-0000E59E0000}"/>
    <cellStyle name="Normal 12 4 10 3" xfId="40684" xr:uid="{00000000-0005-0000-0000-0000E69E0000}"/>
    <cellStyle name="Normal 12 4 11" xfId="40685" xr:uid="{00000000-0005-0000-0000-0000E79E0000}"/>
    <cellStyle name="Normal 12 4 11 2" xfId="40686" xr:uid="{00000000-0005-0000-0000-0000E89E0000}"/>
    <cellStyle name="Normal 12 4 12" xfId="40687" xr:uid="{00000000-0005-0000-0000-0000E99E0000}"/>
    <cellStyle name="Normal 12 4 12 2" xfId="40688" xr:uid="{00000000-0005-0000-0000-0000EA9E0000}"/>
    <cellStyle name="Normal 12 4 13" xfId="40689" xr:uid="{00000000-0005-0000-0000-0000EB9E0000}"/>
    <cellStyle name="Normal 12 4 14" xfId="40690" xr:uid="{00000000-0005-0000-0000-0000EC9E0000}"/>
    <cellStyle name="Normal 12 4 15" xfId="40691" xr:uid="{00000000-0005-0000-0000-0000ED9E0000}"/>
    <cellStyle name="Normal 12 4 16" xfId="40692" xr:uid="{00000000-0005-0000-0000-0000EE9E0000}"/>
    <cellStyle name="Normal 12 4 17" xfId="40693" xr:uid="{00000000-0005-0000-0000-0000EF9E0000}"/>
    <cellStyle name="Normal 12 4 18" xfId="40694" xr:uid="{00000000-0005-0000-0000-0000F09E0000}"/>
    <cellStyle name="Normal 12 4 19" xfId="40695" xr:uid="{00000000-0005-0000-0000-0000F19E0000}"/>
    <cellStyle name="Normal 12 4 2" xfId="40696" xr:uid="{00000000-0005-0000-0000-0000F29E0000}"/>
    <cellStyle name="Normal 12 4 2 10" xfId="40697" xr:uid="{00000000-0005-0000-0000-0000F39E0000}"/>
    <cellStyle name="Normal 12 4 2 10 2" xfId="40698" xr:uid="{00000000-0005-0000-0000-0000F49E0000}"/>
    <cellStyle name="Normal 12 4 2 11" xfId="40699" xr:uid="{00000000-0005-0000-0000-0000F59E0000}"/>
    <cellStyle name="Normal 12 4 2 11 2" xfId="40700" xr:uid="{00000000-0005-0000-0000-0000F69E0000}"/>
    <cellStyle name="Normal 12 4 2 12" xfId="40701" xr:uid="{00000000-0005-0000-0000-0000F79E0000}"/>
    <cellStyle name="Normal 12 4 2 13" xfId="40702" xr:uid="{00000000-0005-0000-0000-0000F89E0000}"/>
    <cellStyle name="Normal 12 4 2 14" xfId="40703" xr:uid="{00000000-0005-0000-0000-0000F99E0000}"/>
    <cellStyle name="Normal 12 4 2 15" xfId="40704" xr:uid="{00000000-0005-0000-0000-0000FA9E0000}"/>
    <cellStyle name="Normal 12 4 2 16" xfId="40705" xr:uid="{00000000-0005-0000-0000-0000FB9E0000}"/>
    <cellStyle name="Normal 12 4 2 17" xfId="40706" xr:uid="{00000000-0005-0000-0000-0000FC9E0000}"/>
    <cellStyle name="Normal 12 4 2 2" xfId="40707" xr:uid="{00000000-0005-0000-0000-0000FD9E0000}"/>
    <cellStyle name="Normal 12 4 2 2 2" xfId="40708" xr:uid="{00000000-0005-0000-0000-0000FE9E0000}"/>
    <cellStyle name="Normal 12 4 2 2 3" xfId="40709" xr:uid="{00000000-0005-0000-0000-0000FF9E0000}"/>
    <cellStyle name="Normal 12 4 2 3" xfId="40710" xr:uid="{00000000-0005-0000-0000-0000009F0000}"/>
    <cellStyle name="Normal 12 4 2 3 2" xfId="40711" xr:uid="{00000000-0005-0000-0000-0000019F0000}"/>
    <cellStyle name="Normal 12 4 2 3 3" xfId="40712" xr:uid="{00000000-0005-0000-0000-0000029F0000}"/>
    <cellStyle name="Normal 12 4 2 4" xfId="40713" xr:uid="{00000000-0005-0000-0000-0000039F0000}"/>
    <cellStyle name="Normal 12 4 2 4 2" xfId="40714" xr:uid="{00000000-0005-0000-0000-0000049F0000}"/>
    <cellStyle name="Normal 12 4 2 4 3" xfId="40715" xr:uid="{00000000-0005-0000-0000-0000059F0000}"/>
    <cellStyle name="Normal 12 4 2 5" xfId="40716" xr:uid="{00000000-0005-0000-0000-0000069F0000}"/>
    <cellStyle name="Normal 12 4 2 5 2" xfId="40717" xr:uid="{00000000-0005-0000-0000-0000079F0000}"/>
    <cellStyle name="Normal 12 4 2 5 3" xfId="40718" xr:uid="{00000000-0005-0000-0000-0000089F0000}"/>
    <cellStyle name="Normal 12 4 2 6" xfId="40719" xr:uid="{00000000-0005-0000-0000-0000099F0000}"/>
    <cellStyle name="Normal 12 4 2 6 2" xfId="40720" xr:uid="{00000000-0005-0000-0000-00000A9F0000}"/>
    <cellStyle name="Normal 12 4 2 6 3" xfId="40721" xr:uid="{00000000-0005-0000-0000-00000B9F0000}"/>
    <cellStyle name="Normal 12 4 2 7" xfId="40722" xr:uid="{00000000-0005-0000-0000-00000C9F0000}"/>
    <cellStyle name="Normal 12 4 2 7 2" xfId="40723" xr:uid="{00000000-0005-0000-0000-00000D9F0000}"/>
    <cellStyle name="Normal 12 4 2 7 3" xfId="40724" xr:uid="{00000000-0005-0000-0000-00000E9F0000}"/>
    <cellStyle name="Normal 12 4 2 8" xfId="40725" xr:uid="{00000000-0005-0000-0000-00000F9F0000}"/>
    <cellStyle name="Normal 12 4 2 8 2" xfId="40726" xr:uid="{00000000-0005-0000-0000-0000109F0000}"/>
    <cellStyle name="Normal 12 4 2 8 3" xfId="40727" xr:uid="{00000000-0005-0000-0000-0000119F0000}"/>
    <cellStyle name="Normal 12 4 2 9" xfId="40728" xr:uid="{00000000-0005-0000-0000-0000129F0000}"/>
    <cellStyle name="Normal 12 4 2 9 2" xfId="40729" xr:uid="{00000000-0005-0000-0000-0000139F0000}"/>
    <cellStyle name="Normal 12 4 2 9 3" xfId="40730" xr:uid="{00000000-0005-0000-0000-0000149F0000}"/>
    <cellStyle name="Normal 12 4 3" xfId="40731" xr:uid="{00000000-0005-0000-0000-0000159F0000}"/>
    <cellStyle name="Normal 12 4 3 10" xfId="40732" xr:uid="{00000000-0005-0000-0000-0000169F0000}"/>
    <cellStyle name="Normal 12 4 3 11" xfId="40733" xr:uid="{00000000-0005-0000-0000-0000179F0000}"/>
    <cellStyle name="Normal 12 4 3 12" xfId="40734" xr:uid="{00000000-0005-0000-0000-0000189F0000}"/>
    <cellStyle name="Normal 12 4 3 13" xfId="40735" xr:uid="{00000000-0005-0000-0000-0000199F0000}"/>
    <cellStyle name="Normal 12 4 3 14" xfId="40736" xr:uid="{00000000-0005-0000-0000-00001A9F0000}"/>
    <cellStyle name="Normal 12 4 3 15" xfId="40737" xr:uid="{00000000-0005-0000-0000-00001B9F0000}"/>
    <cellStyle name="Normal 12 4 3 2" xfId="40738" xr:uid="{00000000-0005-0000-0000-00001C9F0000}"/>
    <cellStyle name="Normal 12 4 3 2 2" xfId="40739" xr:uid="{00000000-0005-0000-0000-00001D9F0000}"/>
    <cellStyle name="Normal 12 4 3 3" xfId="40740" xr:uid="{00000000-0005-0000-0000-00001E9F0000}"/>
    <cellStyle name="Normal 12 4 3 4" xfId="40741" xr:uid="{00000000-0005-0000-0000-00001F9F0000}"/>
    <cellStyle name="Normal 12 4 3 5" xfId="40742" xr:uid="{00000000-0005-0000-0000-0000209F0000}"/>
    <cellStyle name="Normal 12 4 3 6" xfId="40743" xr:uid="{00000000-0005-0000-0000-0000219F0000}"/>
    <cellStyle name="Normal 12 4 3 7" xfId="40744" xr:uid="{00000000-0005-0000-0000-0000229F0000}"/>
    <cellStyle name="Normal 12 4 3 8" xfId="40745" xr:uid="{00000000-0005-0000-0000-0000239F0000}"/>
    <cellStyle name="Normal 12 4 3 9" xfId="40746" xr:uid="{00000000-0005-0000-0000-0000249F0000}"/>
    <cellStyle name="Normal 12 4 4" xfId="40747" xr:uid="{00000000-0005-0000-0000-0000259F0000}"/>
    <cellStyle name="Normal 12 4 4 2" xfId="40748" xr:uid="{00000000-0005-0000-0000-0000269F0000}"/>
    <cellStyle name="Normal 12 4 4 3" xfId="40749" xr:uid="{00000000-0005-0000-0000-0000279F0000}"/>
    <cellStyle name="Normal 12 4 5" xfId="40750" xr:uid="{00000000-0005-0000-0000-0000289F0000}"/>
    <cellStyle name="Normal 12 4 5 2" xfId="40751" xr:uid="{00000000-0005-0000-0000-0000299F0000}"/>
    <cellStyle name="Normal 12 4 5 3" xfId="40752" xr:uid="{00000000-0005-0000-0000-00002A9F0000}"/>
    <cellStyle name="Normal 12 4 6" xfId="40753" xr:uid="{00000000-0005-0000-0000-00002B9F0000}"/>
    <cellStyle name="Normal 12 4 6 2" xfId="40754" xr:uid="{00000000-0005-0000-0000-00002C9F0000}"/>
    <cellStyle name="Normal 12 4 6 3" xfId="40755" xr:uid="{00000000-0005-0000-0000-00002D9F0000}"/>
    <cellStyle name="Normal 12 4 7" xfId="40756" xr:uid="{00000000-0005-0000-0000-00002E9F0000}"/>
    <cellStyle name="Normal 12 4 7 2" xfId="40757" xr:uid="{00000000-0005-0000-0000-00002F9F0000}"/>
    <cellStyle name="Normal 12 4 7 3" xfId="40758" xr:uid="{00000000-0005-0000-0000-0000309F0000}"/>
    <cellStyle name="Normal 12 4 8" xfId="40759" xr:uid="{00000000-0005-0000-0000-0000319F0000}"/>
    <cellStyle name="Normal 12 4 8 2" xfId="40760" xr:uid="{00000000-0005-0000-0000-0000329F0000}"/>
    <cellStyle name="Normal 12 4 8 3" xfId="40761" xr:uid="{00000000-0005-0000-0000-0000339F0000}"/>
    <cellStyle name="Normal 12 4 9" xfId="40762" xr:uid="{00000000-0005-0000-0000-0000349F0000}"/>
    <cellStyle name="Normal 12 4 9 2" xfId="40763" xr:uid="{00000000-0005-0000-0000-0000359F0000}"/>
    <cellStyle name="Normal 12 4 9 3" xfId="40764" xr:uid="{00000000-0005-0000-0000-0000369F0000}"/>
    <cellStyle name="Normal 12 5" xfId="40765" xr:uid="{00000000-0005-0000-0000-0000379F0000}"/>
    <cellStyle name="Normal 12 5 10" xfId="40766" xr:uid="{00000000-0005-0000-0000-0000389F0000}"/>
    <cellStyle name="Normal 12 5 11" xfId="40767" xr:uid="{00000000-0005-0000-0000-0000399F0000}"/>
    <cellStyle name="Normal 12 5 12" xfId="40768" xr:uid="{00000000-0005-0000-0000-00003A9F0000}"/>
    <cellStyle name="Normal 12 5 13" xfId="40769" xr:uid="{00000000-0005-0000-0000-00003B9F0000}"/>
    <cellStyle name="Normal 12 5 14" xfId="40770" xr:uid="{00000000-0005-0000-0000-00003C9F0000}"/>
    <cellStyle name="Normal 12 5 15" xfId="40771" xr:uid="{00000000-0005-0000-0000-00003D9F0000}"/>
    <cellStyle name="Normal 12 5 2" xfId="40772" xr:uid="{00000000-0005-0000-0000-00003E9F0000}"/>
    <cellStyle name="Normal 12 5 3" xfId="40773" xr:uid="{00000000-0005-0000-0000-00003F9F0000}"/>
    <cellStyle name="Normal 12 5 4" xfId="40774" xr:uid="{00000000-0005-0000-0000-0000409F0000}"/>
    <cellStyle name="Normal 12 5 5" xfId="40775" xr:uid="{00000000-0005-0000-0000-0000419F0000}"/>
    <cellStyle name="Normal 12 5 6" xfId="40776" xr:uid="{00000000-0005-0000-0000-0000429F0000}"/>
    <cellStyle name="Normal 12 5 7" xfId="40777" xr:uid="{00000000-0005-0000-0000-0000439F0000}"/>
    <cellStyle name="Normal 12 5 8" xfId="40778" xr:uid="{00000000-0005-0000-0000-0000449F0000}"/>
    <cellStyle name="Normal 12 5 9" xfId="40779" xr:uid="{00000000-0005-0000-0000-0000459F0000}"/>
    <cellStyle name="Normal 12 6" xfId="40780" xr:uid="{00000000-0005-0000-0000-0000469F0000}"/>
    <cellStyle name="Normal 13" xfId="40781" xr:uid="{00000000-0005-0000-0000-0000479F0000}"/>
    <cellStyle name="Normal 13 2" xfId="40782" xr:uid="{00000000-0005-0000-0000-0000489F0000}"/>
    <cellStyle name="Normal 13 2 10" xfId="40783" xr:uid="{00000000-0005-0000-0000-0000499F0000}"/>
    <cellStyle name="Normal 13 2 11" xfId="40784" xr:uid="{00000000-0005-0000-0000-00004A9F0000}"/>
    <cellStyle name="Normal 13 2 12" xfId="40785" xr:uid="{00000000-0005-0000-0000-00004B9F0000}"/>
    <cellStyle name="Normal 13 2 13" xfId="40786" xr:uid="{00000000-0005-0000-0000-00004C9F0000}"/>
    <cellStyle name="Normal 13 2 14" xfId="40787" xr:uid="{00000000-0005-0000-0000-00004D9F0000}"/>
    <cellStyle name="Normal 13 2 15" xfId="40788" xr:uid="{00000000-0005-0000-0000-00004E9F0000}"/>
    <cellStyle name="Normal 13 2 16" xfId="40789" xr:uid="{00000000-0005-0000-0000-00004F9F0000}"/>
    <cellStyle name="Normal 13 2 17" xfId="40790" xr:uid="{00000000-0005-0000-0000-0000509F0000}"/>
    <cellStyle name="Normal 13 2 2" xfId="40791" xr:uid="{00000000-0005-0000-0000-0000519F0000}"/>
    <cellStyle name="Normal 13 2 3" xfId="40792" xr:uid="{00000000-0005-0000-0000-0000529F0000}"/>
    <cellStyle name="Normal 13 2 4" xfId="40793" xr:uid="{00000000-0005-0000-0000-0000539F0000}"/>
    <cellStyle name="Normal 13 2 5" xfId="40794" xr:uid="{00000000-0005-0000-0000-0000549F0000}"/>
    <cellStyle name="Normal 13 2 6" xfId="40795" xr:uid="{00000000-0005-0000-0000-0000559F0000}"/>
    <cellStyle name="Normal 13 2 7" xfId="40796" xr:uid="{00000000-0005-0000-0000-0000569F0000}"/>
    <cellStyle name="Normal 13 2 8" xfId="40797" xr:uid="{00000000-0005-0000-0000-0000579F0000}"/>
    <cellStyle name="Normal 13 2 9" xfId="40798" xr:uid="{00000000-0005-0000-0000-0000589F0000}"/>
    <cellStyle name="Normal 13 3" xfId="40799" xr:uid="{00000000-0005-0000-0000-0000599F0000}"/>
    <cellStyle name="Normal 13 3 10" xfId="40800" xr:uid="{00000000-0005-0000-0000-00005A9F0000}"/>
    <cellStyle name="Normal 13 3 11" xfId="40801" xr:uid="{00000000-0005-0000-0000-00005B9F0000}"/>
    <cellStyle name="Normal 13 3 12" xfId="40802" xr:uid="{00000000-0005-0000-0000-00005C9F0000}"/>
    <cellStyle name="Normal 13 3 13" xfId="40803" xr:uid="{00000000-0005-0000-0000-00005D9F0000}"/>
    <cellStyle name="Normal 13 3 14" xfId="40804" xr:uid="{00000000-0005-0000-0000-00005E9F0000}"/>
    <cellStyle name="Normal 13 3 15" xfId="40805" xr:uid="{00000000-0005-0000-0000-00005F9F0000}"/>
    <cellStyle name="Normal 13 3 2" xfId="40806" xr:uid="{00000000-0005-0000-0000-0000609F0000}"/>
    <cellStyle name="Normal 13 3 3" xfId="40807" xr:uid="{00000000-0005-0000-0000-0000619F0000}"/>
    <cellStyle name="Normal 13 3 4" xfId="40808" xr:uid="{00000000-0005-0000-0000-0000629F0000}"/>
    <cellStyle name="Normal 13 3 5" xfId="40809" xr:uid="{00000000-0005-0000-0000-0000639F0000}"/>
    <cellStyle name="Normal 13 3 6" xfId="40810" xr:uid="{00000000-0005-0000-0000-0000649F0000}"/>
    <cellStyle name="Normal 13 3 7" xfId="40811" xr:uid="{00000000-0005-0000-0000-0000659F0000}"/>
    <cellStyle name="Normal 13 3 8" xfId="40812" xr:uid="{00000000-0005-0000-0000-0000669F0000}"/>
    <cellStyle name="Normal 13 3 9" xfId="40813" xr:uid="{00000000-0005-0000-0000-0000679F0000}"/>
    <cellStyle name="Normal 13 4" xfId="40814" xr:uid="{00000000-0005-0000-0000-0000689F0000}"/>
    <cellStyle name="Normal 14" xfId="40815" xr:uid="{00000000-0005-0000-0000-0000699F0000}"/>
    <cellStyle name="Normal 14 2" xfId="40816" xr:uid="{00000000-0005-0000-0000-00006A9F0000}"/>
    <cellStyle name="Normal 14 2 10" xfId="40817" xr:uid="{00000000-0005-0000-0000-00006B9F0000}"/>
    <cellStyle name="Normal 14 2 11" xfId="40818" xr:uid="{00000000-0005-0000-0000-00006C9F0000}"/>
    <cellStyle name="Normal 14 2 12" xfId="40819" xr:uid="{00000000-0005-0000-0000-00006D9F0000}"/>
    <cellStyle name="Normal 14 2 13" xfId="40820" xr:uid="{00000000-0005-0000-0000-00006E9F0000}"/>
    <cellStyle name="Normal 14 2 14" xfId="40821" xr:uid="{00000000-0005-0000-0000-00006F9F0000}"/>
    <cellStyle name="Normal 14 2 15" xfId="40822" xr:uid="{00000000-0005-0000-0000-0000709F0000}"/>
    <cellStyle name="Normal 14 2 16" xfId="40823" xr:uid="{00000000-0005-0000-0000-0000719F0000}"/>
    <cellStyle name="Normal 14 2 17" xfId="40824" xr:uid="{00000000-0005-0000-0000-0000729F0000}"/>
    <cellStyle name="Normal 14 2 2" xfId="40825" xr:uid="{00000000-0005-0000-0000-0000739F0000}"/>
    <cellStyle name="Normal 14 2 2 10" xfId="40826" xr:uid="{00000000-0005-0000-0000-0000749F0000}"/>
    <cellStyle name="Normal 14 2 2 11" xfId="40827" xr:uid="{00000000-0005-0000-0000-0000759F0000}"/>
    <cellStyle name="Normal 14 2 2 12" xfId="40828" xr:uid="{00000000-0005-0000-0000-0000769F0000}"/>
    <cellStyle name="Normal 14 2 2 13" xfId="40829" xr:uid="{00000000-0005-0000-0000-0000779F0000}"/>
    <cellStyle name="Normal 14 2 2 14" xfId="40830" xr:uid="{00000000-0005-0000-0000-0000789F0000}"/>
    <cellStyle name="Normal 14 2 2 15" xfId="40831" xr:uid="{00000000-0005-0000-0000-0000799F0000}"/>
    <cellStyle name="Normal 14 2 2 16" xfId="40832" xr:uid="{00000000-0005-0000-0000-00007A9F0000}"/>
    <cellStyle name="Normal 14 2 2 2" xfId="40833" xr:uid="{00000000-0005-0000-0000-00007B9F0000}"/>
    <cellStyle name="Normal 14 2 2 2 10" xfId="40834" xr:uid="{00000000-0005-0000-0000-00007C9F0000}"/>
    <cellStyle name="Normal 14 2 2 2 11" xfId="40835" xr:uid="{00000000-0005-0000-0000-00007D9F0000}"/>
    <cellStyle name="Normal 14 2 2 2 12" xfId="40836" xr:uid="{00000000-0005-0000-0000-00007E9F0000}"/>
    <cellStyle name="Normal 14 2 2 2 13" xfId="40837" xr:uid="{00000000-0005-0000-0000-00007F9F0000}"/>
    <cellStyle name="Normal 14 2 2 2 14" xfId="40838" xr:uid="{00000000-0005-0000-0000-0000809F0000}"/>
    <cellStyle name="Normal 14 2 2 2 15" xfId="40839" xr:uid="{00000000-0005-0000-0000-0000819F0000}"/>
    <cellStyle name="Normal 14 2 2 2 2" xfId="40840" xr:uid="{00000000-0005-0000-0000-0000829F0000}"/>
    <cellStyle name="Normal 14 2 2 2 3" xfId="40841" xr:uid="{00000000-0005-0000-0000-0000839F0000}"/>
    <cellStyle name="Normal 14 2 2 2 4" xfId="40842" xr:uid="{00000000-0005-0000-0000-0000849F0000}"/>
    <cellStyle name="Normal 14 2 2 2 5" xfId="40843" xr:uid="{00000000-0005-0000-0000-0000859F0000}"/>
    <cellStyle name="Normal 14 2 2 2 6" xfId="40844" xr:uid="{00000000-0005-0000-0000-0000869F0000}"/>
    <cellStyle name="Normal 14 2 2 2 7" xfId="40845" xr:uid="{00000000-0005-0000-0000-0000879F0000}"/>
    <cellStyle name="Normal 14 2 2 2 8" xfId="40846" xr:uid="{00000000-0005-0000-0000-0000889F0000}"/>
    <cellStyle name="Normal 14 2 2 2 9" xfId="40847" xr:uid="{00000000-0005-0000-0000-0000899F0000}"/>
    <cellStyle name="Normal 14 2 2 3" xfId="40848" xr:uid="{00000000-0005-0000-0000-00008A9F0000}"/>
    <cellStyle name="Normal 14 2 2 4" xfId="40849" xr:uid="{00000000-0005-0000-0000-00008B9F0000}"/>
    <cellStyle name="Normal 14 2 2 5" xfId="40850" xr:uid="{00000000-0005-0000-0000-00008C9F0000}"/>
    <cellStyle name="Normal 14 2 2 6" xfId="40851" xr:uid="{00000000-0005-0000-0000-00008D9F0000}"/>
    <cellStyle name="Normal 14 2 2 7" xfId="40852" xr:uid="{00000000-0005-0000-0000-00008E9F0000}"/>
    <cellStyle name="Normal 14 2 2 8" xfId="40853" xr:uid="{00000000-0005-0000-0000-00008F9F0000}"/>
    <cellStyle name="Normal 14 2 2 9" xfId="40854" xr:uid="{00000000-0005-0000-0000-0000909F0000}"/>
    <cellStyle name="Normal 14 2 3" xfId="40855" xr:uid="{00000000-0005-0000-0000-0000919F0000}"/>
    <cellStyle name="Normal 14 2 3 10" xfId="40856" xr:uid="{00000000-0005-0000-0000-0000929F0000}"/>
    <cellStyle name="Normal 14 2 3 11" xfId="40857" xr:uid="{00000000-0005-0000-0000-0000939F0000}"/>
    <cellStyle name="Normal 14 2 3 12" xfId="40858" xr:uid="{00000000-0005-0000-0000-0000949F0000}"/>
    <cellStyle name="Normal 14 2 3 13" xfId="40859" xr:uid="{00000000-0005-0000-0000-0000959F0000}"/>
    <cellStyle name="Normal 14 2 3 14" xfId="40860" xr:uid="{00000000-0005-0000-0000-0000969F0000}"/>
    <cellStyle name="Normal 14 2 3 15" xfId="40861" xr:uid="{00000000-0005-0000-0000-0000979F0000}"/>
    <cellStyle name="Normal 14 2 3 2" xfId="40862" xr:uid="{00000000-0005-0000-0000-0000989F0000}"/>
    <cellStyle name="Normal 14 2 3 3" xfId="40863" xr:uid="{00000000-0005-0000-0000-0000999F0000}"/>
    <cellStyle name="Normal 14 2 3 4" xfId="40864" xr:uid="{00000000-0005-0000-0000-00009A9F0000}"/>
    <cellStyle name="Normal 14 2 3 5" xfId="40865" xr:uid="{00000000-0005-0000-0000-00009B9F0000}"/>
    <cellStyle name="Normal 14 2 3 6" xfId="40866" xr:uid="{00000000-0005-0000-0000-00009C9F0000}"/>
    <cellStyle name="Normal 14 2 3 7" xfId="40867" xr:uid="{00000000-0005-0000-0000-00009D9F0000}"/>
    <cellStyle name="Normal 14 2 3 8" xfId="40868" xr:uid="{00000000-0005-0000-0000-00009E9F0000}"/>
    <cellStyle name="Normal 14 2 3 9" xfId="40869" xr:uid="{00000000-0005-0000-0000-00009F9F0000}"/>
    <cellStyle name="Normal 14 2 4" xfId="40870" xr:uid="{00000000-0005-0000-0000-0000A09F0000}"/>
    <cellStyle name="Normal 14 2 5" xfId="40871" xr:uid="{00000000-0005-0000-0000-0000A19F0000}"/>
    <cellStyle name="Normal 14 2 6" xfId="40872" xr:uid="{00000000-0005-0000-0000-0000A29F0000}"/>
    <cellStyle name="Normal 14 2 7" xfId="40873" xr:uid="{00000000-0005-0000-0000-0000A39F0000}"/>
    <cellStyle name="Normal 14 2 8" xfId="40874" xr:uid="{00000000-0005-0000-0000-0000A49F0000}"/>
    <cellStyle name="Normal 14 2 9" xfId="40875" xr:uid="{00000000-0005-0000-0000-0000A59F0000}"/>
    <cellStyle name="Normal 14 3" xfId="40876" xr:uid="{00000000-0005-0000-0000-0000A69F0000}"/>
    <cellStyle name="Normal 14 3 10" xfId="40877" xr:uid="{00000000-0005-0000-0000-0000A79F0000}"/>
    <cellStyle name="Normal 14 3 11" xfId="40878" xr:uid="{00000000-0005-0000-0000-0000A89F0000}"/>
    <cellStyle name="Normal 14 3 12" xfId="40879" xr:uid="{00000000-0005-0000-0000-0000A99F0000}"/>
    <cellStyle name="Normal 14 3 13" xfId="40880" xr:uid="{00000000-0005-0000-0000-0000AA9F0000}"/>
    <cellStyle name="Normal 14 3 14" xfId="40881" xr:uid="{00000000-0005-0000-0000-0000AB9F0000}"/>
    <cellStyle name="Normal 14 3 15" xfId="40882" xr:uid="{00000000-0005-0000-0000-0000AC9F0000}"/>
    <cellStyle name="Normal 14 3 16" xfId="40883" xr:uid="{00000000-0005-0000-0000-0000AD9F0000}"/>
    <cellStyle name="Normal 14 3 17" xfId="40884" xr:uid="{00000000-0005-0000-0000-0000AE9F0000}"/>
    <cellStyle name="Normal 14 3 2" xfId="40885" xr:uid="{00000000-0005-0000-0000-0000AF9F0000}"/>
    <cellStyle name="Normal 14 3 2 10" xfId="40886" xr:uid="{00000000-0005-0000-0000-0000B09F0000}"/>
    <cellStyle name="Normal 14 3 2 11" xfId="40887" xr:uid="{00000000-0005-0000-0000-0000B19F0000}"/>
    <cellStyle name="Normal 14 3 2 12" xfId="40888" xr:uid="{00000000-0005-0000-0000-0000B29F0000}"/>
    <cellStyle name="Normal 14 3 2 13" xfId="40889" xr:uid="{00000000-0005-0000-0000-0000B39F0000}"/>
    <cellStyle name="Normal 14 3 2 14" xfId="40890" xr:uid="{00000000-0005-0000-0000-0000B49F0000}"/>
    <cellStyle name="Normal 14 3 2 15" xfId="40891" xr:uid="{00000000-0005-0000-0000-0000B59F0000}"/>
    <cellStyle name="Normal 14 3 2 16" xfId="40892" xr:uid="{00000000-0005-0000-0000-0000B69F0000}"/>
    <cellStyle name="Normal 14 3 2 2" xfId="40893" xr:uid="{00000000-0005-0000-0000-0000B79F0000}"/>
    <cellStyle name="Normal 14 3 2 2 10" xfId="40894" xr:uid="{00000000-0005-0000-0000-0000B89F0000}"/>
    <cellStyle name="Normal 14 3 2 2 11" xfId="40895" xr:uid="{00000000-0005-0000-0000-0000B99F0000}"/>
    <cellStyle name="Normal 14 3 2 2 12" xfId="40896" xr:uid="{00000000-0005-0000-0000-0000BA9F0000}"/>
    <cellStyle name="Normal 14 3 2 2 13" xfId="40897" xr:uid="{00000000-0005-0000-0000-0000BB9F0000}"/>
    <cellStyle name="Normal 14 3 2 2 14" xfId="40898" xr:uid="{00000000-0005-0000-0000-0000BC9F0000}"/>
    <cellStyle name="Normal 14 3 2 2 15" xfId="40899" xr:uid="{00000000-0005-0000-0000-0000BD9F0000}"/>
    <cellStyle name="Normal 14 3 2 2 2" xfId="40900" xr:uid="{00000000-0005-0000-0000-0000BE9F0000}"/>
    <cellStyle name="Normal 14 3 2 2 3" xfId="40901" xr:uid="{00000000-0005-0000-0000-0000BF9F0000}"/>
    <cellStyle name="Normal 14 3 2 2 4" xfId="40902" xr:uid="{00000000-0005-0000-0000-0000C09F0000}"/>
    <cellStyle name="Normal 14 3 2 2 5" xfId="40903" xr:uid="{00000000-0005-0000-0000-0000C19F0000}"/>
    <cellStyle name="Normal 14 3 2 2 6" xfId="40904" xr:uid="{00000000-0005-0000-0000-0000C29F0000}"/>
    <cellStyle name="Normal 14 3 2 2 7" xfId="40905" xr:uid="{00000000-0005-0000-0000-0000C39F0000}"/>
    <cellStyle name="Normal 14 3 2 2 8" xfId="40906" xr:uid="{00000000-0005-0000-0000-0000C49F0000}"/>
    <cellStyle name="Normal 14 3 2 2 9" xfId="40907" xr:uid="{00000000-0005-0000-0000-0000C59F0000}"/>
    <cellStyle name="Normal 14 3 2 3" xfId="40908" xr:uid="{00000000-0005-0000-0000-0000C69F0000}"/>
    <cellStyle name="Normal 14 3 2 4" xfId="40909" xr:uid="{00000000-0005-0000-0000-0000C79F0000}"/>
    <cellStyle name="Normal 14 3 2 5" xfId="40910" xr:uid="{00000000-0005-0000-0000-0000C89F0000}"/>
    <cellStyle name="Normal 14 3 2 6" xfId="40911" xr:uid="{00000000-0005-0000-0000-0000C99F0000}"/>
    <cellStyle name="Normal 14 3 2 7" xfId="40912" xr:uid="{00000000-0005-0000-0000-0000CA9F0000}"/>
    <cellStyle name="Normal 14 3 2 8" xfId="40913" xr:uid="{00000000-0005-0000-0000-0000CB9F0000}"/>
    <cellStyle name="Normal 14 3 2 9" xfId="40914" xr:uid="{00000000-0005-0000-0000-0000CC9F0000}"/>
    <cellStyle name="Normal 14 3 3" xfId="40915" xr:uid="{00000000-0005-0000-0000-0000CD9F0000}"/>
    <cellStyle name="Normal 14 3 3 10" xfId="40916" xr:uid="{00000000-0005-0000-0000-0000CE9F0000}"/>
    <cellStyle name="Normal 14 3 3 11" xfId="40917" xr:uid="{00000000-0005-0000-0000-0000CF9F0000}"/>
    <cellStyle name="Normal 14 3 3 12" xfId="40918" xr:uid="{00000000-0005-0000-0000-0000D09F0000}"/>
    <cellStyle name="Normal 14 3 3 13" xfId="40919" xr:uid="{00000000-0005-0000-0000-0000D19F0000}"/>
    <cellStyle name="Normal 14 3 3 14" xfId="40920" xr:uid="{00000000-0005-0000-0000-0000D29F0000}"/>
    <cellStyle name="Normal 14 3 3 15" xfId="40921" xr:uid="{00000000-0005-0000-0000-0000D39F0000}"/>
    <cellStyle name="Normal 14 3 3 2" xfId="40922" xr:uid="{00000000-0005-0000-0000-0000D49F0000}"/>
    <cellStyle name="Normal 14 3 3 3" xfId="40923" xr:uid="{00000000-0005-0000-0000-0000D59F0000}"/>
    <cellStyle name="Normal 14 3 3 4" xfId="40924" xr:uid="{00000000-0005-0000-0000-0000D69F0000}"/>
    <cellStyle name="Normal 14 3 3 5" xfId="40925" xr:uid="{00000000-0005-0000-0000-0000D79F0000}"/>
    <cellStyle name="Normal 14 3 3 6" xfId="40926" xr:uid="{00000000-0005-0000-0000-0000D89F0000}"/>
    <cellStyle name="Normal 14 3 3 7" xfId="40927" xr:uid="{00000000-0005-0000-0000-0000D99F0000}"/>
    <cellStyle name="Normal 14 3 3 8" xfId="40928" xr:uid="{00000000-0005-0000-0000-0000DA9F0000}"/>
    <cellStyle name="Normal 14 3 3 9" xfId="40929" xr:uid="{00000000-0005-0000-0000-0000DB9F0000}"/>
    <cellStyle name="Normal 14 3 4" xfId="40930" xr:uid="{00000000-0005-0000-0000-0000DC9F0000}"/>
    <cellStyle name="Normal 14 3 5" xfId="40931" xr:uid="{00000000-0005-0000-0000-0000DD9F0000}"/>
    <cellStyle name="Normal 14 3 6" xfId="40932" xr:uid="{00000000-0005-0000-0000-0000DE9F0000}"/>
    <cellStyle name="Normal 14 3 7" xfId="40933" xr:uid="{00000000-0005-0000-0000-0000DF9F0000}"/>
    <cellStyle name="Normal 14 3 8" xfId="40934" xr:uid="{00000000-0005-0000-0000-0000E09F0000}"/>
    <cellStyle name="Normal 14 3 9" xfId="40935" xr:uid="{00000000-0005-0000-0000-0000E19F0000}"/>
    <cellStyle name="Normal 14 4" xfId="40936" xr:uid="{00000000-0005-0000-0000-0000E29F0000}"/>
    <cellStyle name="Normal 15" xfId="40937" xr:uid="{00000000-0005-0000-0000-0000E39F0000}"/>
    <cellStyle name="Normal 15 2" xfId="40938" xr:uid="{00000000-0005-0000-0000-0000E49F0000}"/>
    <cellStyle name="Normal 15 2 10" xfId="40939" xr:uid="{00000000-0005-0000-0000-0000E59F0000}"/>
    <cellStyle name="Normal 15 2 11" xfId="40940" xr:uid="{00000000-0005-0000-0000-0000E69F0000}"/>
    <cellStyle name="Normal 15 2 12" xfId="40941" xr:uid="{00000000-0005-0000-0000-0000E79F0000}"/>
    <cellStyle name="Normal 15 2 13" xfId="40942" xr:uid="{00000000-0005-0000-0000-0000E89F0000}"/>
    <cellStyle name="Normal 15 2 14" xfId="40943" xr:uid="{00000000-0005-0000-0000-0000E99F0000}"/>
    <cellStyle name="Normal 15 2 15" xfId="40944" xr:uid="{00000000-0005-0000-0000-0000EA9F0000}"/>
    <cellStyle name="Normal 15 2 2" xfId="40945" xr:uid="{00000000-0005-0000-0000-0000EB9F0000}"/>
    <cellStyle name="Normal 15 2 3" xfId="40946" xr:uid="{00000000-0005-0000-0000-0000EC9F0000}"/>
    <cellStyle name="Normal 15 2 4" xfId="40947" xr:uid="{00000000-0005-0000-0000-0000ED9F0000}"/>
    <cellStyle name="Normal 15 2 5" xfId="40948" xr:uid="{00000000-0005-0000-0000-0000EE9F0000}"/>
    <cellStyle name="Normal 15 2 6" xfId="40949" xr:uid="{00000000-0005-0000-0000-0000EF9F0000}"/>
    <cellStyle name="Normal 15 2 7" xfId="40950" xr:uid="{00000000-0005-0000-0000-0000F09F0000}"/>
    <cellStyle name="Normal 15 2 8" xfId="40951" xr:uid="{00000000-0005-0000-0000-0000F19F0000}"/>
    <cellStyle name="Normal 15 2 9" xfId="40952" xr:uid="{00000000-0005-0000-0000-0000F29F0000}"/>
    <cellStyle name="Normal 15 3" xfId="40953" xr:uid="{00000000-0005-0000-0000-0000F39F0000}"/>
    <cellStyle name="Normal 15 3 10" xfId="40954" xr:uid="{00000000-0005-0000-0000-0000F49F0000}"/>
    <cellStyle name="Normal 15 3 11" xfId="40955" xr:uid="{00000000-0005-0000-0000-0000F59F0000}"/>
    <cellStyle name="Normal 15 3 12" xfId="40956" xr:uid="{00000000-0005-0000-0000-0000F69F0000}"/>
    <cellStyle name="Normal 15 3 13" xfId="40957" xr:uid="{00000000-0005-0000-0000-0000F79F0000}"/>
    <cellStyle name="Normal 15 3 14" xfId="40958" xr:uid="{00000000-0005-0000-0000-0000F89F0000}"/>
    <cellStyle name="Normal 15 3 15" xfId="40959" xr:uid="{00000000-0005-0000-0000-0000F99F0000}"/>
    <cellStyle name="Normal 15 3 2" xfId="40960" xr:uid="{00000000-0005-0000-0000-0000FA9F0000}"/>
    <cellStyle name="Normal 15 3 3" xfId="40961" xr:uid="{00000000-0005-0000-0000-0000FB9F0000}"/>
    <cellStyle name="Normal 15 3 4" xfId="40962" xr:uid="{00000000-0005-0000-0000-0000FC9F0000}"/>
    <cellStyle name="Normal 15 3 5" xfId="40963" xr:uid="{00000000-0005-0000-0000-0000FD9F0000}"/>
    <cellStyle name="Normal 15 3 6" xfId="40964" xr:uid="{00000000-0005-0000-0000-0000FE9F0000}"/>
    <cellStyle name="Normal 15 3 7" xfId="40965" xr:uid="{00000000-0005-0000-0000-0000FF9F0000}"/>
    <cellStyle name="Normal 15 3 8" xfId="40966" xr:uid="{00000000-0005-0000-0000-000000A00000}"/>
    <cellStyle name="Normal 15 3 9" xfId="40967" xr:uid="{00000000-0005-0000-0000-000001A00000}"/>
    <cellStyle name="Normal 16" xfId="40968" xr:uid="{00000000-0005-0000-0000-000002A00000}"/>
    <cellStyle name="Normal 16 2" xfId="40969" xr:uid="{00000000-0005-0000-0000-000003A00000}"/>
    <cellStyle name="Normal 16 2 10" xfId="40970" xr:uid="{00000000-0005-0000-0000-000004A00000}"/>
    <cellStyle name="Normal 16 2 11" xfId="40971" xr:uid="{00000000-0005-0000-0000-000005A00000}"/>
    <cellStyle name="Normal 16 2 12" xfId="40972" xr:uid="{00000000-0005-0000-0000-000006A00000}"/>
    <cellStyle name="Normal 16 2 13" xfId="40973" xr:uid="{00000000-0005-0000-0000-000007A00000}"/>
    <cellStyle name="Normal 16 2 14" xfId="40974" xr:uid="{00000000-0005-0000-0000-000008A00000}"/>
    <cellStyle name="Normal 16 2 15" xfId="40975" xr:uid="{00000000-0005-0000-0000-000009A00000}"/>
    <cellStyle name="Normal 16 2 16" xfId="40976" xr:uid="{00000000-0005-0000-0000-00000AA00000}"/>
    <cellStyle name="Normal 16 2 17" xfId="40977" xr:uid="{00000000-0005-0000-0000-00000BA00000}"/>
    <cellStyle name="Normal 16 2 2" xfId="40978" xr:uid="{00000000-0005-0000-0000-00000CA00000}"/>
    <cellStyle name="Normal 16 2 2 10" xfId="40979" xr:uid="{00000000-0005-0000-0000-00000DA00000}"/>
    <cellStyle name="Normal 16 2 2 11" xfId="40980" xr:uid="{00000000-0005-0000-0000-00000EA00000}"/>
    <cellStyle name="Normal 16 2 2 12" xfId="40981" xr:uid="{00000000-0005-0000-0000-00000FA00000}"/>
    <cellStyle name="Normal 16 2 2 13" xfId="40982" xr:uid="{00000000-0005-0000-0000-000010A00000}"/>
    <cellStyle name="Normal 16 2 2 14" xfId="40983" xr:uid="{00000000-0005-0000-0000-000011A00000}"/>
    <cellStyle name="Normal 16 2 2 15" xfId="40984" xr:uid="{00000000-0005-0000-0000-000012A00000}"/>
    <cellStyle name="Normal 16 2 2 16" xfId="40985" xr:uid="{00000000-0005-0000-0000-000013A00000}"/>
    <cellStyle name="Normal 16 2 2 2" xfId="40986" xr:uid="{00000000-0005-0000-0000-000014A00000}"/>
    <cellStyle name="Normal 16 2 2 2 10" xfId="40987" xr:uid="{00000000-0005-0000-0000-000015A00000}"/>
    <cellStyle name="Normal 16 2 2 2 11" xfId="40988" xr:uid="{00000000-0005-0000-0000-000016A00000}"/>
    <cellStyle name="Normal 16 2 2 2 12" xfId="40989" xr:uid="{00000000-0005-0000-0000-000017A00000}"/>
    <cellStyle name="Normal 16 2 2 2 13" xfId="40990" xr:uid="{00000000-0005-0000-0000-000018A00000}"/>
    <cellStyle name="Normal 16 2 2 2 14" xfId="40991" xr:uid="{00000000-0005-0000-0000-000019A00000}"/>
    <cellStyle name="Normal 16 2 2 2 15" xfId="40992" xr:uid="{00000000-0005-0000-0000-00001AA00000}"/>
    <cellStyle name="Normal 16 2 2 2 2" xfId="40993" xr:uid="{00000000-0005-0000-0000-00001BA00000}"/>
    <cellStyle name="Normal 16 2 2 2 3" xfId="40994" xr:uid="{00000000-0005-0000-0000-00001CA00000}"/>
    <cellStyle name="Normal 16 2 2 2 4" xfId="40995" xr:uid="{00000000-0005-0000-0000-00001DA00000}"/>
    <cellStyle name="Normal 16 2 2 2 5" xfId="40996" xr:uid="{00000000-0005-0000-0000-00001EA00000}"/>
    <cellStyle name="Normal 16 2 2 2 6" xfId="40997" xr:uid="{00000000-0005-0000-0000-00001FA00000}"/>
    <cellStyle name="Normal 16 2 2 2 7" xfId="40998" xr:uid="{00000000-0005-0000-0000-000020A00000}"/>
    <cellStyle name="Normal 16 2 2 2 8" xfId="40999" xr:uid="{00000000-0005-0000-0000-000021A00000}"/>
    <cellStyle name="Normal 16 2 2 2 9" xfId="41000" xr:uid="{00000000-0005-0000-0000-000022A00000}"/>
    <cellStyle name="Normal 16 2 2 3" xfId="41001" xr:uid="{00000000-0005-0000-0000-000023A00000}"/>
    <cellStyle name="Normal 16 2 2 4" xfId="41002" xr:uid="{00000000-0005-0000-0000-000024A00000}"/>
    <cellStyle name="Normal 16 2 2 5" xfId="41003" xr:uid="{00000000-0005-0000-0000-000025A00000}"/>
    <cellStyle name="Normal 16 2 2 6" xfId="41004" xr:uid="{00000000-0005-0000-0000-000026A00000}"/>
    <cellStyle name="Normal 16 2 2 7" xfId="41005" xr:uid="{00000000-0005-0000-0000-000027A00000}"/>
    <cellStyle name="Normal 16 2 2 8" xfId="41006" xr:uid="{00000000-0005-0000-0000-000028A00000}"/>
    <cellStyle name="Normal 16 2 2 9" xfId="41007" xr:uid="{00000000-0005-0000-0000-000029A00000}"/>
    <cellStyle name="Normal 16 2 3" xfId="41008" xr:uid="{00000000-0005-0000-0000-00002AA00000}"/>
    <cellStyle name="Normal 16 2 3 10" xfId="41009" xr:uid="{00000000-0005-0000-0000-00002BA00000}"/>
    <cellStyle name="Normal 16 2 3 11" xfId="41010" xr:uid="{00000000-0005-0000-0000-00002CA00000}"/>
    <cellStyle name="Normal 16 2 3 12" xfId="41011" xr:uid="{00000000-0005-0000-0000-00002DA00000}"/>
    <cellStyle name="Normal 16 2 3 13" xfId="41012" xr:uid="{00000000-0005-0000-0000-00002EA00000}"/>
    <cellStyle name="Normal 16 2 3 14" xfId="41013" xr:uid="{00000000-0005-0000-0000-00002FA00000}"/>
    <cellStyle name="Normal 16 2 3 15" xfId="41014" xr:uid="{00000000-0005-0000-0000-000030A00000}"/>
    <cellStyle name="Normal 16 2 3 2" xfId="41015" xr:uid="{00000000-0005-0000-0000-000031A00000}"/>
    <cellStyle name="Normal 16 2 3 3" xfId="41016" xr:uid="{00000000-0005-0000-0000-000032A00000}"/>
    <cellStyle name="Normal 16 2 3 4" xfId="41017" xr:uid="{00000000-0005-0000-0000-000033A00000}"/>
    <cellStyle name="Normal 16 2 3 5" xfId="41018" xr:uid="{00000000-0005-0000-0000-000034A00000}"/>
    <cellStyle name="Normal 16 2 3 6" xfId="41019" xr:uid="{00000000-0005-0000-0000-000035A00000}"/>
    <cellStyle name="Normal 16 2 3 7" xfId="41020" xr:uid="{00000000-0005-0000-0000-000036A00000}"/>
    <cellStyle name="Normal 16 2 3 8" xfId="41021" xr:uid="{00000000-0005-0000-0000-000037A00000}"/>
    <cellStyle name="Normal 16 2 3 9" xfId="41022" xr:uid="{00000000-0005-0000-0000-000038A00000}"/>
    <cellStyle name="Normal 16 2 4" xfId="41023" xr:uid="{00000000-0005-0000-0000-000039A00000}"/>
    <cellStyle name="Normal 16 2 5" xfId="41024" xr:uid="{00000000-0005-0000-0000-00003AA00000}"/>
    <cellStyle name="Normal 16 2 6" xfId="41025" xr:uid="{00000000-0005-0000-0000-00003BA00000}"/>
    <cellStyle name="Normal 16 2 7" xfId="41026" xr:uid="{00000000-0005-0000-0000-00003CA00000}"/>
    <cellStyle name="Normal 16 2 8" xfId="41027" xr:uid="{00000000-0005-0000-0000-00003DA00000}"/>
    <cellStyle name="Normal 16 2 9" xfId="41028" xr:uid="{00000000-0005-0000-0000-00003EA00000}"/>
    <cellStyle name="Normal 16 3" xfId="41029" xr:uid="{00000000-0005-0000-0000-00003FA00000}"/>
    <cellStyle name="Normal 16 3 10" xfId="41030" xr:uid="{00000000-0005-0000-0000-000040A00000}"/>
    <cellStyle name="Normal 16 3 11" xfId="41031" xr:uid="{00000000-0005-0000-0000-000041A00000}"/>
    <cellStyle name="Normal 16 3 12" xfId="41032" xr:uid="{00000000-0005-0000-0000-000042A00000}"/>
    <cellStyle name="Normal 16 3 13" xfId="41033" xr:uid="{00000000-0005-0000-0000-000043A00000}"/>
    <cellStyle name="Normal 16 3 14" xfId="41034" xr:uid="{00000000-0005-0000-0000-000044A00000}"/>
    <cellStyle name="Normal 16 3 15" xfId="41035" xr:uid="{00000000-0005-0000-0000-000045A00000}"/>
    <cellStyle name="Normal 16 3 16" xfId="41036" xr:uid="{00000000-0005-0000-0000-000046A00000}"/>
    <cellStyle name="Normal 16 3 2" xfId="41037" xr:uid="{00000000-0005-0000-0000-000047A00000}"/>
    <cellStyle name="Normal 16 3 2 10" xfId="41038" xr:uid="{00000000-0005-0000-0000-000048A00000}"/>
    <cellStyle name="Normal 16 3 2 11" xfId="41039" xr:uid="{00000000-0005-0000-0000-000049A00000}"/>
    <cellStyle name="Normal 16 3 2 12" xfId="41040" xr:uid="{00000000-0005-0000-0000-00004AA00000}"/>
    <cellStyle name="Normal 16 3 2 13" xfId="41041" xr:uid="{00000000-0005-0000-0000-00004BA00000}"/>
    <cellStyle name="Normal 16 3 2 14" xfId="41042" xr:uid="{00000000-0005-0000-0000-00004CA00000}"/>
    <cellStyle name="Normal 16 3 2 15" xfId="41043" xr:uid="{00000000-0005-0000-0000-00004DA00000}"/>
    <cellStyle name="Normal 16 3 2 2" xfId="41044" xr:uid="{00000000-0005-0000-0000-00004EA00000}"/>
    <cellStyle name="Normal 16 3 2 3" xfId="41045" xr:uid="{00000000-0005-0000-0000-00004FA00000}"/>
    <cellStyle name="Normal 16 3 2 4" xfId="41046" xr:uid="{00000000-0005-0000-0000-000050A00000}"/>
    <cellStyle name="Normal 16 3 2 5" xfId="41047" xr:uid="{00000000-0005-0000-0000-000051A00000}"/>
    <cellStyle name="Normal 16 3 2 6" xfId="41048" xr:uid="{00000000-0005-0000-0000-000052A00000}"/>
    <cellStyle name="Normal 16 3 2 7" xfId="41049" xr:uid="{00000000-0005-0000-0000-000053A00000}"/>
    <cellStyle name="Normal 16 3 2 8" xfId="41050" xr:uid="{00000000-0005-0000-0000-000054A00000}"/>
    <cellStyle name="Normal 16 3 2 9" xfId="41051" xr:uid="{00000000-0005-0000-0000-000055A00000}"/>
    <cellStyle name="Normal 16 3 3" xfId="41052" xr:uid="{00000000-0005-0000-0000-000056A00000}"/>
    <cellStyle name="Normal 16 3 4" xfId="41053" xr:uid="{00000000-0005-0000-0000-000057A00000}"/>
    <cellStyle name="Normal 16 3 5" xfId="41054" xr:uid="{00000000-0005-0000-0000-000058A00000}"/>
    <cellStyle name="Normal 16 3 6" xfId="41055" xr:uid="{00000000-0005-0000-0000-000059A00000}"/>
    <cellStyle name="Normal 16 3 7" xfId="41056" xr:uid="{00000000-0005-0000-0000-00005AA00000}"/>
    <cellStyle name="Normal 16 3 8" xfId="41057" xr:uid="{00000000-0005-0000-0000-00005BA00000}"/>
    <cellStyle name="Normal 16 3 9" xfId="41058" xr:uid="{00000000-0005-0000-0000-00005CA00000}"/>
    <cellStyle name="Normal 16 4" xfId="41059" xr:uid="{00000000-0005-0000-0000-00005DA00000}"/>
    <cellStyle name="Normal 17" xfId="41060" xr:uid="{00000000-0005-0000-0000-00005EA00000}"/>
    <cellStyle name="Normal 17 2" xfId="41061" xr:uid="{00000000-0005-0000-0000-00005FA00000}"/>
    <cellStyle name="Normal 17 3" xfId="41062" xr:uid="{00000000-0005-0000-0000-000060A00000}"/>
    <cellStyle name="Normal 17 4" xfId="41063" xr:uid="{00000000-0005-0000-0000-000061A00000}"/>
    <cellStyle name="Normal 17 5" xfId="41064" xr:uid="{00000000-0005-0000-0000-000062A00000}"/>
    <cellStyle name="Normal 18" xfId="41065" xr:uid="{00000000-0005-0000-0000-000063A00000}"/>
    <cellStyle name="Normal 18 10" xfId="41066" xr:uid="{00000000-0005-0000-0000-000064A00000}"/>
    <cellStyle name="Normal 18 10 10" xfId="41067" xr:uid="{00000000-0005-0000-0000-000065A00000}"/>
    <cellStyle name="Normal 18 10 11" xfId="41068" xr:uid="{00000000-0005-0000-0000-000066A00000}"/>
    <cellStyle name="Normal 18 10 12" xfId="41069" xr:uid="{00000000-0005-0000-0000-000067A00000}"/>
    <cellStyle name="Normal 18 10 13" xfId="41070" xr:uid="{00000000-0005-0000-0000-000068A00000}"/>
    <cellStyle name="Normal 18 10 14" xfId="41071" xr:uid="{00000000-0005-0000-0000-000069A00000}"/>
    <cellStyle name="Normal 18 10 15" xfId="41072" xr:uid="{00000000-0005-0000-0000-00006AA00000}"/>
    <cellStyle name="Normal 18 10 2" xfId="41073" xr:uid="{00000000-0005-0000-0000-00006BA00000}"/>
    <cellStyle name="Normal 18 10 3" xfId="41074" xr:uid="{00000000-0005-0000-0000-00006CA00000}"/>
    <cellStyle name="Normal 18 10 4" xfId="41075" xr:uid="{00000000-0005-0000-0000-00006DA00000}"/>
    <cellStyle name="Normal 18 10 5" xfId="41076" xr:uid="{00000000-0005-0000-0000-00006EA00000}"/>
    <cellStyle name="Normal 18 10 6" xfId="41077" xr:uid="{00000000-0005-0000-0000-00006FA00000}"/>
    <cellStyle name="Normal 18 10 7" xfId="41078" xr:uid="{00000000-0005-0000-0000-000070A00000}"/>
    <cellStyle name="Normal 18 10 8" xfId="41079" xr:uid="{00000000-0005-0000-0000-000071A00000}"/>
    <cellStyle name="Normal 18 10 9" xfId="41080" xr:uid="{00000000-0005-0000-0000-000072A00000}"/>
    <cellStyle name="Normal 18 11" xfId="41081" xr:uid="{00000000-0005-0000-0000-000073A00000}"/>
    <cellStyle name="Normal 18 11 10" xfId="41082" xr:uid="{00000000-0005-0000-0000-000074A00000}"/>
    <cellStyle name="Normal 18 11 11" xfId="41083" xr:uid="{00000000-0005-0000-0000-000075A00000}"/>
    <cellStyle name="Normal 18 11 12" xfId="41084" xr:uid="{00000000-0005-0000-0000-000076A00000}"/>
    <cellStyle name="Normal 18 11 13" xfId="41085" xr:uid="{00000000-0005-0000-0000-000077A00000}"/>
    <cellStyle name="Normal 18 11 14" xfId="41086" xr:uid="{00000000-0005-0000-0000-000078A00000}"/>
    <cellStyle name="Normal 18 11 15" xfId="41087" xr:uid="{00000000-0005-0000-0000-000079A00000}"/>
    <cellStyle name="Normal 18 11 2" xfId="41088" xr:uid="{00000000-0005-0000-0000-00007AA00000}"/>
    <cellStyle name="Normal 18 11 3" xfId="41089" xr:uid="{00000000-0005-0000-0000-00007BA00000}"/>
    <cellStyle name="Normal 18 11 4" xfId="41090" xr:uid="{00000000-0005-0000-0000-00007CA00000}"/>
    <cellStyle name="Normal 18 11 5" xfId="41091" xr:uid="{00000000-0005-0000-0000-00007DA00000}"/>
    <cellStyle name="Normal 18 11 6" xfId="41092" xr:uid="{00000000-0005-0000-0000-00007EA00000}"/>
    <cellStyle name="Normal 18 11 7" xfId="41093" xr:uid="{00000000-0005-0000-0000-00007FA00000}"/>
    <cellStyle name="Normal 18 11 8" xfId="41094" xr:uid="{00000000-0005-0000-0000-000080A00000}"/>
    <cellStyle name="Normal 18 11 9" xfId="41095" xr:uid="{00000000-0005-0000-0000-000081A00000}"/>
    <cellStyle name="Normal 18 12" xfId="41096" xr:uid="{00000000-0005-0000-0000-000082A00000}"/>
    <cellStyle name="Normal 18 12 10" xfId="41097" xr:uid="{00000000-0005-0000-0000-000083A00000}"/>
    <cellStyle name="Normal 18 12 11" xfId="41098" xr:uid="{00000000-0005-0000-0000-000084A00000}"/>
    <cellStyle name="Normal 18 12 12" xfId="41099" xr:uid="{00000000-0005-0000-0000-000085A00000}"/>
    <cellStyle name="Normal 18 12 13" xfId="41100" xr:uid="{00000000-0005-0000-0000-000086A00000}"/>
    <cellStyle name="Normal 18 12 14" xfId="41101" xr:uid="{00000000-0005-0000-0000-000087A00000}"/>
    <cellStyle name="Normal 18 12 15" xfId="41102" xr:uid="{00000000-0005-0000-0000-000088A00000}"/>
    <cellStyle name="Normal 18 12 2" xfId="41103" xr:uid="{00000000-0005-0000-0000-000089A00000}"/>
    <cellStyle name="Normal 18 12 3" xfId="41104" xr:uid="{00000000-0005-0000-0000-00008AA00000}"/>
    <cellStyle name="Normal 18 12 4" xfId="41105" xr:uid="{00000000-0005-0000-0000-00008BA00000}"/>
    <cellStyle name="Normal 18 12 5" xfId="41106" xr:uid="{00000000-0005-0000-0000-00008CA00000}"/>
    <cellStyle name="Normal 18 12 6" xfId="41107" xr:uid="{00000000-0005-0000-0000-00008DA00000}"/>
    <cellStyle name="Normal 18 12 7" xfId="41108" xr:uid="{00000000-0005-0000-0000-00008EA00000}"/>
    <cellStyle name="Normal 18 12 8" xfId="41109" xr:uid="{00000000-0005-0000-0000-00008FA00000}"/>
    <cellStyle name="Normal 18 12 9" xfId="41110" xr:uid="{00000000-0005-0000-0000-000090A00000}"/>
    <cellStyle name="Normal 18 13" xfId="41111" xr:uid="{00000000-0005-0000-0000-000091A00000}"/>
    <cellStyle name="Normal 18 13 10" xfId="41112" xr:uid="{00000000-0005-0000-0000-000092A00000}"/>
    <cellStyle name="Normal 18 13 11" xfId="41113" xr:uid="{00000000-0005-0000-0000-000093A00000}"/>
    <cellStyle name="Normal 18 13 12" xfId="41114" xr:uid="{00000000-0005-0000-0000-000094A00000}"/>
    <cellStyle name="Normal 18 13 13" xfId="41115" xr:uid="{00000000-0005-0000-0000-000095A00000}"/>
    <cellStyle name="Normal 18 13 14" xfId="41116" xr:uid="{00000000-0005-0000-0000-000096A00000}"/>
    <cellStyle name="Normal 18 13 15" xfId="41117" xr:uid="{00000000-0005-0000-0000-000097A00000}"/>
    <cellStyle name="Normal 18 13 2" xfId="41118" xr:uid="{00000000-0005-0000-0000-000098A00000}"/>
    <cellStyle name="Normal 18 13 3" xfId="41119" xr:uid="{00000000-0005-0000-0000-000099A00000}"/>
    <cellStyle name="Normal 18 13 4" xfId="41120" xr:uid="{00000000-0005-0000-0000-00009AA00000}"/>
    <cellStyle name="Normal 18 13 5" xfId="41121" xr:uid="{00000000-0005-0000-0000-00009BA00000}"/>
    <cellStyle name="Normal 18 13 6" xfId="41122" xr:uid="{00000000-0005-0000-0000-00009CA00000}"/>
    <cellStyle name="Normal 18 13 7" xfId="41123" xr:uid="{00000000-0005-0000-0000-00009DA00000}"/>
    <cellStyle name="Normal 18 13 8" xfId="41124" xr:uid="{00000000-0005-0000-0000-00009EA00000}"/>
    <cellStyle name="Normal 18 13 9" xfId="41125" xr:uid="{00000000-0005-0000-0000-00009FA00000}"/>
    <cellStyle name="Normal 18 14" xfId="41126" xr:uid="{00000000-0005-0000-0000-0000A0A00000}"/>
    <cellStyle name="Normal 18 14 10" xfId="41127" xr:uid="{00000000-0005-0000-0000-0000A1A00000}"/>
    <cellStyle name="Normal 18 14 11" xfId="41128" xr:uid="{00000000-0005-0000-0000-0000A2A00000}"/>
    <cellStyle name="Normal 18 14 12" xfId="41129" xr:uid="{00000000-0005-0000-0000-0000A3A00000}"/>
    <cellStyle name="Normal 18 14 13" xfId="41130" xr:uid="{00000000-0005-0000-0000-0000A4A00000}"/>
    <cellStyle name="Normal 18 14 14" xfId="41131" xr:uid="{00000000-0005-0000-0000-0000A5A00000}"/>
    <cellStyle name="Normal 18 14 15" xfId="41132" xr:uid="{00000000-0005-0000-0000-0000A6A00000}"/>
    <cellStyle name="Normal 18 14 2" xfId="41133" xr:uid="{00000000-0005-0000-0000-0000A7A00000}"/>
    <cellStyle name="Normal 18 14 3" xfId="41134" xr:uid="{00000000-0005-0000-0000-0000A8A00000}"/>
    <cellStyle name="Normal 18 14 4" xfId="41135" xr:uid="{00000000-0005-0000-0000-0000A9A00000}"/>
    <cellStyle name="Normal 18 14 5" xfId="41136" xr:uid="{00000000-0005-0000-0000-0000AAA00000}"/>
    <cellStyle name="Normal 18 14 6" xfId="41137" xr:uid="{00000000-0005-0000-0000-0000ABA00000}"/>
    <cellStyle name="Normal 18 14 7" xfId="41138" xr:uid="{00000000-0005-0000-0000-0000ACA00000}"/>
    <cellStyle name="Normal 18 14 8" xfId="41139" xr:uid="{00000000-0005-0000-0000-0000ADA00000}"/>
    <cellStyle name="Normal 18 14 9" xfId="41140" xr:uid="{00000000-0005-0000-0000-0000AEA00000}"/>
    <cellStyle name="Normal 18 15" xfId="41141" xr:uid="{00000000-0005-0000-0000-0000AFA00000}"/>
    <cellStyle name="Normal 18 15 10" xfId="41142" xr:uid="{00000000-0005-0000-0000-0000B0A00000}"/>
    <cellStyle name="Normal 18 15 11" xfId="41143" xr:uid="{00000000-0005-0000-0000-0000B1A00000}"/>
    <cellStyle name="Normal 18 15 12" xfId="41144" xr:uid="{00000000-0005-0000-0000-0000B2A00000}"/>
    <cellStyle name="Normal 18 15 13" xfId="41145" xr:uid="{00000000-0005-0000-0000-0000B3A00000}"/>
    <cellStyle name="Normal 18 15 14" xfId="41146" xr:uid="{00000000-0005-0000-0000-0000B4A00000}"/>
    <cellStyle name="Normal 18 15 15" xfId="41147" xr:uid="{00000000-0005-0000-0000-0000B5A00000}"/>
    <cellStyle name="Normal 18 15 2" xfId="41148" xr:uid="{00000000-0005-0000-0000-0000B6A00000}"/>
    <cellStyle name="Normal 18 15 3" xfId="41149" xr:uid="{00000000-0005-0000-0000-0000B7A00000}"/>
    <cellStyle name="Normal 18 15 4" xfId="41150" xr:uid="{00000000-0005-0000-0000-0000B8A00000}"/>
    <cellStyle name="Normal 18 15 5" xfId="41151" xr:uid="{00000000-0005-0000-0000-0000B9A00000}"/>
    <cellStyle name="Normal 18 15 6" xfId="41152" xr:uid="{00000000-0005-0000-0000-0000BAA00000}"/>
    <cellStyle name="Normal 18 15 7" xfId="41153" xr:uid="{00000000-0005-0000-0000-0000BBA00000}"/>
    <cellStyle name="Normal 18 15 8" xfId="41154" xr:uid="{00000000-0005-0000-0000-0000BCA00000}"/>
    <cellStyle name="Normal 18 15 9" xfId="41155" xr:uid="{00000000-0005-0000-0000-0000BDA00000}"/>
    <cellStyle name="Normal 18 16" xfId="41156" xr:uid="{00000000-0005-0000-0000-0000BEA00000}"/>
    <cellStyle name="Normal 18 16 10" xfId="41157" xr:uid="{00000000-0005-0000-0000-0000BFA00000}"/>
    <cellStyle name="Normal 18 16 11" xfId="41158" xr:uid="{00000000-0005-0000-0000-0000C0A00000}"/>
    <cellStyle name="Normal 18 16 12" xfId="41159" xr:uid="{00000000-0005-0000-0000-0000C1A00000}"/>
    <cellStyle name="Normal 18 16 13" xfId="41160" xr:uid="{00000000-0005-0000-0000-0000C2A00000}"/>
    <cellStyle name="Normal 18 16 14" xfId="41161" xr:uid="{00000000-0005-0000-0000-0000C3A00000}"/>
    <cellStyle name="Normal 18 16 15" xfId="41162" xr:uid="{00000000-0005-0000-0000-0000C4A00000}"/>
    <cellStyle name="Normal 18 16 2" xfId="41163" xr:uid="{00000000-0005-0000-0000-0000C5A00000}"/>
    <cellStyle name="Normal 18 16 3" xfId="41164" xr:uid="{00000000-0005-0000-0000-0000C6A00000}"/>
    <cellStyle name="Normal 18 16 4" xfId="41165" xr:uid="{00000000-0005-0000-0000-0000C7A00000}"/>
    <cellStyle name="Normal 18 16 5" xfId="41166" xr:uid="{00000000-0005-0000-0000-0000C8A00000}"/>
    <cellStyle name="Normal 18 16 6" xfId="41167" xr:uid="{00000000-0005-0000-0000-0000C9A00000}"/>
    <cellStyle name="Normal 18 16 7" xfId="41168" xr:uid="{00000000-0005-0000-0000-0000CAA00000}"/>
    <cellStyle name="Normal 18 16 8" xfId="41169" xr:uid="{00000000-0005-0000-0000-0000CBA00000}"/>
    <cellStyle name="Normal 18 16 9" xfId="41170" xr:uid="{00000000-0005-0000-0000-0000CCA00000}"/>
    <cellStyle name="Normal 18 17" xfId="41171" xr:uid="{00000000-0005-0000-0000-0000CDA00000}"/>
    <cellStyle name="Normal 18 17 10" xfId="41172" xr:uid="{00000000-0005-0000-0000-0000CEA00000}"/>
    <cellStyle name="Normal 18 17 11" xfId="41173" xr:uid="{00000000-0005-0000-0000-0000CFA00000}"/>
    <cellStyle name="Normal 18 17 12" xfId="41174" xr:uid="{00000000-0005-0000-0000-0000D0A00000}"/>
    <cellStyle name="Normal 18 17 13" xfId="41175" xr:uid="{00000000-0005-0000-0000-0000D1A00000}"/>
    <cellStyle name="Normal 18 17 14" xfId="41176" xr:uid="{00000000-0005-0000-0000-0000D2A00000}"/>
    <cellStyle name="Normal 18 17 15" xfId="41177" xr:uid="{00000000-0005-0000-0000-0000D3A00000}"/>
    <cellStyle name="Normal 18 17 2" xfId="41178" xr:uid="{00000000-0005-0000-0000-0000D4A00000}"/>
    <cellStyle name="Normal 18 17 3" xfId="41179" xr:uid="{00000000-0005-0000-0000-0000D5A00000}"/>
    <cellStyle name="Normal 18 17 4" xfId="41180" xr:uid="{00000000-0005-0000-0000-0000D6A00000}"/>
    <cellStyle name="Normal 18 17 5" xfId="41181" xr:uid="{00000000-0005-0000-0000-0000D7A00000}"/>
    <cellStyle name="Normal 18 17 6" xfId="41182" xr:uid="{00000000-0005-0000-0000-0000D8A00000}"/>
    <cellStyle name="Normal 18 17 7" xfId="41183" xr:uid="{00000000-0005-0000-0000-0000D9A00000}"/>
    <cellStyle name="Normal 18 17 8" xfId="41184" xr:uid="{00000000-0005-0000-0000-0000DAA00000}"/>
    <cellStyle name="Normal 18 17 9" xfId="41185" xr:uid="{00000000-0005-0000-0000-0000DBA00000}"/>
    <cellStyle name="Normal 18 18" xfId="41186" xr:uid="{00000000-0005-0000-0000-0000DCA00000}"/>
    <cellStyle name="Normal 18 18 10" xfId="41187" xr:uid="{00000000-0005-0000-0000-0000DDA00000}"/>
    <cellStyle name="Normal 18 18 11" xfId="41188" xr:uid="{00000000-0005-0000-0000-0000DEA00000}"/>
    <cellStyle name="Normal 18 18 12" xfId="41189" xr:uid="{00000000-0005-0000-0000-0000DFA00000}"/>
    <cellStyle name="Normal 18 18 13" xfId="41190" xr:uid="{00000000-0005-0000-0000-0000E0A00000}"/>
    <cellStyle name="Normal 18 18 14" xfId="41191" xr:uid="{00000000-0005-0000-0000-0000E1A00000}"/>
    <cellStyle name="Normal 18 18 15" xfId="41192" xr:uid="{00000000-0005-0000-0000-0000E2A00000}"/>
    <cellStyle name="Normal 18 18 2" xfId="41193" xr:uid="{00000000-0005-0000-0000-0000E3A00000}"/>
    <cellStyle name="Normal 18 18 3" xfId="41194" xr:uid="{00000000-0005-0000-0000-0000E4A00000}"/>
    <cellStyle name="Normal 18 18 4" xfId="41195" xr:uid="{00000000-0005-0000-0000-0000E5A00000}"/>
    <cellStyle name="Normal 18 18 5" xfId="41196" xr:uid="{00000000-0005-0000-0000-0000E6A00000}"/>
    <cellStyle name="Normal 18 18 6" xfId="41197" xr:uid="{00000000-0005-0000-0000-0000E7A00000}"/>
    <cellStyle name="Normal 18 18 7" xfId="41198" xr:uid="{00000000-0005-0000-0000-0000E8A00000}"/>
    <cellStyle name="Normal 18 18 8" xfId="41199" xr:uid="{00000000-0005-0000-0000-0000E9A00000}"/>
    <cellStyle name="Normal 18 18 9" xfId="41200" xr:uid="{00000000-0005-0000-0000-0000EAA00000}"/>
    <cellStyle name="Normal 18 19" xfId="41201" xr:uid="{00000000-0005-0000-0000-0000EBA00000}"/>
    <cellStyle name="Normal 18 19 10" xfId="41202" xr:uid="{00000000-0005-0000-0000-0000ECA00000}"/>
    <cellStyle name="Normal 18 19 11" xfId="41203" xr:uid="{00000000-0005-0000-0000-0000EDA00000}"/>
    <cellStyle name="Normal 18 19 12" xfId="41204" xr:uid="{00000000-0005-0000-0000-0000EEA00000}"/>
    <cellStyle name="Normal 18 19 13" xfId="41205" xr:uid="{00000000-0005-0000-0000-0000EFA00000}"/>
    <cellStyle name="Normal 18 19 14" xfId="41206" xr:uid="{00000000-0005-0000-0000-0000F0A00000}"/>
    <cellStyle name="Normal 18 19 15" xfId="41207" xr:uid="{00000000-0005-0000-0000-0000F1A00000}"/>
    <cellStyle name="Normal 18 19 2" xfId="41208" xr:uid="{00000000-0005-0000-0000-0000F2A00000}"/>
    <cellStyle name="Normal 18 19 3" xfId="41209" xr:uid="{00000000-0005-0000-0000-0000F3A00000}"/>
    <cellStyle name="Normal 18 19 4" xfId="41210" xr:uid="{00000000-0005-0000-0000-0000F4A00000}"/>
    <cellStyle name="Normal 18 19 5" xfId="41211" xr:uid="{00000000-0005-0000-0000-0000F5A00000}"/>
    <cellStyle name="Normal 18 19 6" xfId="41212" xr:uid="{00000000-0005-0000-0000-0000F6A00000}"/>
    <cellStyle name="Normal 18 19 7" xfId="41213" xr:uid="{00000000-0005-0000-0000-0000F7A00000}"/>
    <cellStyle name="Normal 18 19 8" xfId="41214" xr:uid="{00000000-0005-0000-0000-0000F8A00000}"/>
    <cellStyle name="Normal 18 19 9" xfId="41215" xr:uid="{00000000-0005-0000-0000-0000F9A00000}"/>
    <cellStyle name="Normal 18 2" xfId="41216" xr:uid="{00000000-0005-0000-0000-0000FAA00000}"/>
    <cellStyle name="Normal 18 2 10" xfId="41217" xr:uid="{00000000-0005-0000-0000-0000FBA00000}"/>
    <cellStyle name="Normal 18 2 11" xfId="41218" xr:uid="{00000000-0005-0000-0000-0000FCA00000}"/>
    <cellStyle name="Normal 18 2 12" xfId="41219" xr:uid="{00000000-0005-0000-0000-0000FDA00000}"/>
    <cellStyle name="Normal 18 2 13" xfId="41220" xr:uid="{00000000-0005-0000-0000-0000FEA00000}"/>
    <cellStyle name="Normal 18 2 14" xfId="41221" xr:uid="{00000000-0005-0000-0000-0000FFA00000}"/>
    <cellStyle name="Normal 18 2 15" xfId="41222" xr:uid="{00000000-0005-0000-0000-000000A10000}"/>
    <cellStyle name="Normal 18 2 2" xfId="41223" xr:uid="{00000000-0005-0000-0000-000001A10000}"/>
    <cellStyle name="Normal 18 2 3" xfId="41224" xr:uid="{00000000-0005-0000-0000-000002A10000}"/>
    <cellStyle name="Normal 18 2 4" xfId="41225" xr:uid="{00000000-0005-0000-0000-000003A10000}"/>
    <cellStyle name="Normal 18 2 5" xfId="41226" xr:uid="{00000000-0005-0000-0000-000004A10000}"/>
    <cellStyle name="Normal 18 2 6" xfId="41227" xr:uid="{00000000-0005-0000-0000-000005A10000}"/>
    <cellStyle name="Normal 18 2 7" xfId="41228" xr:uid="{00000000-0005-0000-0000-000006A10000}"/>
    <cellStyle name="Normal 18 2 8" xfId="41229" xr:uid="{00000000-0005-0000-0000-000007A10000}"/>
    <cellStyle name="Normal 18 2 9" xfId="41230" xr:uid="{00000000-0005-0000-0000-000008A10000}"/>
    <cellStyle name="Normal 18 20" xfId="41231" xr:uid="{00000000-0005-0000-0000-000009A10000}"/>
    <cellStyle name="Normal 18 3" xfId="41232" xr:uid="{00000000-0005-0000-0000-00000AA10000}"/>
    <cellStyle name="Normal 18 3 10" xfId="41233" xr:uid="{00000000-0005-0000-0000-00000BA10000}"/>
    <cellStyle name="Normal 18 3 11" xfId="41234" xr:uid="{00000000-0005-0000-0000-00000CA10000}"/>
    <cellStyle name="Normal 18 3 12" xfId="41235" xr:uid="{00000000-0005-0000-0000-00000DA10000}"/>
    <cellStyle name="Normal 18 3 13" xfId="41236" xr:uid="{00000000-0005-0000-0000-00000EA10000}"/>
    <cellStyle name="Normal 18 3 14" xfId="41237" xr:uid="{00000000-0005-0000-0000-00000FA10000}"/>
    <cellStyle name="Normal 18 3 15" xfId="41238" xr:uid="{00000000-0005-0000-0000-000010A10000}"/>
    <cellStyle name="Normal 18 3 2" xfId="41239" xr:uid="{00000000-0005-0000-0000-000011A10000}"/>
    <cellStyle name="Normal 18 3 3" xfId="41240" xr:uid="{00000000-0005-0000-0000-000012A10000}"/>
    <cellStyle name="Normal 18 3 4" xfId="41241" xr:uid="{00000000-0005-0000-0000-000013A10000}"/>
    <cellStyle name="Normal 18 3 5" xfId="41242" xr:uid="{00000000-0005-0000-0000-000014A10000}"/>
    <cellStyle name="Normal 18 3 6" xfId="41243" xr:uid="{00000000-0005-0000-0000-000015A10000}"/>
    <cellStyle name="Normal 18 3 7" xfId="41244" xr:uid="{00000000-0005-0000-0000-000016A10000}"/>
    <cellStyle name="Normal 18 3 8" xfId="41245" xr:uid="{00000000-0005-0000-0000-000017A10000}"/>
    <cellStyle name="Normal 18 3 9" xfId="41246" xr:uid="{00000000-0005-0000-0000-000018A10000}"/>
    <cellStyle name="Normal 18 4" xfId="41247" xr:uid="{00000000-0005-0000-0000-000019A10000}"/>
    <cellStyle name="Normal 18 4 10" xfId="41248" xr:uid="{00000000-0005-0000-0000-00001AA10000}"/>
    <cellStyle name="Normal 18 4 11" xfId="41249" xr:uid="{00000000-0005-0000-0000-00001BA10000}"/>
    <cellStyle name="Normal 18 4 12" xfId="41250" xr:uid="{00000000-0005-0000-0000-00001CA10000}"/>
    <cellStyle name="Normal 18 4 13" xfId="41251" xr:uid="{00000000-0005-0000-0000-00001DA10000}"/>
    <cellStyle name="Normal 18 4 14" xfId="41252" xr:uid="{00000000-0005-0000-0000-00001EA10000}"/>
    <cellStyle name="Normal 18 4 15" xfId="41253" xr:uid="{00000000-0005-0000-0000-00001FA10000}"/>
    <cellStyle name="Normal 18 4 2" xfId="41254" xr:uid="{00000000-0005-0000-0000-000020A10000}"/>
    <cellStyle name="Normal 18 4 3" xfId="41255" xr:uid="{00000000-0005-0000-0000-000021A10000}"/>
    <cellStyle name="Normal 18 4 4" xfId="41256" xr:uid="{00000000-0005-0000-0000-000022A10000}"/>
    <cellStyle name="Normal 18 4 5" xfId="41257" xr:uid="{00000000-0005-0000-0000-000023A10000}"/>
    <cellStyle name="Normal 18 4 6" xfId="41258" xr:uid="{00000000-0005-0000-0000-000024A10000}"/>
    <cellStyle name="Normal 18 4 7" xfId="41259" xr:uid="{00000000-0005-0000-0000-000025A10000}"/>
    <cellStyle name="Normal 18 4 8" xfId="41260" xr:uid="{00000000-0005-0000-0000-000026A10000}"/>
    <cellStyle name="Normal 18 4 9" xfId="41261" xr:uid="{00000000-0005-0000-0000-000027A10000}"/>
    <cellStyle name="Normal 18 5" xfId="41262" xr:uid="{00000000-0005-0000-0000-000028A10000}"/>
    <cellStyle name="Normal 18 5 10" xfId="41263" xr:uid="{00000000-0005-0000-0000-000029A10000}"/>
    <cellStyle name="Normal 18 5 11" xfId="41264" xr:uid="{00000000-0005-0000-0000-00002AA10000}"/>
    <cellStyle name="Normal 18 5 12" xfId="41265" xr:uid="{00000000-0005-0000-0000-00002BA10000}"/>
    <cellStyle name="Normal 18 5 13" xfId="41266" xr:uid="{00000000-0005-0000-0000-00002CA10000}"/>
    <cellStyle name="Normal 18 5 14" xfId="41267" xr:uid="{00000000-0005-0000-0000-00002DA10000}"/>
    <cellStyle name="Normal 18 5 15" xfId="41268" xr:uid="{00000000-0005-0000-0000-00002EA10000}"/>
    <cellStyle name="Normal 18 5 2" xfId="41269" xr:uid="{00000000-0005-0000-0000-00002FA10000}"/>
    <cellStyle name="Normal 18 5 3" xfId="41270" xr:uid="{00000000-0005-0000-0000-000030A10000}"/>
    <cellStyle name="Normal 18 5 4" xfId="41271" xr:uid="{00000000-0005-0000-0000-000031A10000}"/>
    <cellStyle name="Normal 18 5 5" xfId="41272" xr:uid="{00000000-0005-0000-0000-000032A10000}"/>
    <cellStyle name="Normal 18 5 6" xfId="41273" xr:uid="{00000000-0005-0000-0000-000033A10000}"/>
    <cellStyle name="Normal 18 5 7" xfId="41274" xr:uid="{00000000-0005-0000-0000-000034A10000}"/>
    <cellStyle name="Normal 18 5 8" xfId="41275" xr:uid="{00000000-0005-0000-0000-000035A10000}"/>
    <cellStyle name="Normal 18 5 9" xfId="41276" xr:uid="{00000000-0005-0000-0000-000036A10000}"/>
    <cellStyle name="Normal 18 6" xfId="41277" xr:uid="{00000000-0005-0000-0000-000037A10000}"/>
    <cellStyle name="Normal 18 6 10" xfId="41278" xr:uid="{00000000-0005-0000-0000-000038A10000}"/>
    <cellStyle name="Normal 18 6 11" xfId="41279" xr:uid="{00000000-0005-0000-0000-000039A10000}"/>
    <cellStyle name="Normal 18 6 12" xfId="41280" xr:uid="{00000000-0005-0000-0000-00003AA10000}"/>
    <cellStyle name="Normal 18 6 13" xfId="41281" xr:uid="{00000000-0005-0000-0000-00003BA10000}"/>
    <cellStyle name="Normal 18 6 14" xfId="41282" xr:uid="{00000000-0005-0000-0000-00003CA10000}"/>
    <cellStyle name="Normal 18 6 15" xfId="41283" xr:uid="{00000000-0005-0000-0000-00003DA10000}"/>
    <cellStyle name="Normal 18 6 2" xfId="41284" xr:uid="{00000000-0005-0000-0000-00003EA10000}"/>
    <cellStyle name="Normal 18 6 3" xfId="41285" xr:uid="{00000000-0005-0000-0000-00003FA10000}"/>
    <cellStyle name="Normal 18 6 4" xfId="41286" xr:uid="{00000000-0005-0000-0000-000040A10000}"/>
    <cellStyle name="Normal 18 6 5" xfId="41287" xr:uid="{00000000-0005-0000-0000-000041A10000}"/>
    <cellStyle name="Normal 18 6 6" xfId="41288" xr:uid="{00000000-0005-0000-0000-000042A10000}"/>
    <cellStyle name="Normal 18 6 7" xfId="41289" xr:uid="{00000000-0005-0000-0000-000043A10000}"/>
    <cellStyle name="Normal 18 6 8" xfId="41290" xr:uid="{00000000-0005-0000-0000-000044A10000}"/>
    <cellStyle name="Normal 18 6 9" xfId="41291" xr:uid="{00000000-0005-0000-0000-000045A10000}"/>
    <cellStyle name="Normal 18 7" xfId="41292" xr:uid="{00000000-0005-0000-0000-000046A10000}"/>
    <cellStyle name="Normal 18 7 10" xfId="41293" xr:uid="{00000000-0005-0000-0000-000047A10000}"/>
    <cellStyle name="Normal 18 7 11" xfId="41294" xr:uid="{00000000-0005-0000-0000-000048A10000}"/>
    <cellStyle name="Normal 18 7 12" xfId="41295" xr:uid="{00000000-0005-0000-0000-000049A10000}"/>
    <cellStyle name="Normal 18 7 13" xfId="41296" xr:uid="{00000000-0005-0000-0000-00004AA10000}"/>
    <cellStyle name="Normal 18 7 14" xfId="41297" xr:uid="{00000000-0005-0000-0000-00004BA10000}"/>
    <cellStyle name="Normal 18 7 15" xfId="41298" xr:uid="{00000000-0005-0000-0000-00004CA10000}"/>
    <cellStyle name="Normal 18 7 2" xfId="41299" xr:uid="{00000000-0005-0000-0000-00004DA10000}"/>
    <cellStyle name="Normal 18 7 3" xfId="41300" xr:uid="{00000000-0005-0000-0000-00004EA10000}"/>
    <cellStyle name="Normal 18 7 4" xfId="41301" xr:uid="{00000000-0005-0000-0000-00004FA10000}"/>
    <cellStyle name="Normal 18 7 5" xfId="41302" xr:uid="{00000000-0005-0000-0000-000050A10000}"/>
    <cellStyle name="Normal 18 7 6" xfId="41303" xr:uid="{00000000-0005-0000-0000-000051A10000}"/>
    <cellStyle name="Normal 18 7 7" xfId="41304" xr:uid="{00000000-0005-0000-0000-000052A10000}"/>
    <cellStyle name="Normal 18 7 8" xfId="41305" xr:uid="{00000000-0005-0000-0000-000053A10000}"/>
    <cellStyle name="Normal 18 7 9" xfId="41306" xr:uid="{00000000-0005-0000-0000-000054A10000}"/>
    <cellStyle name="Normal 18 8" xfId="41307" xr:uid="{00000000-0005-0000-0000-000055A10000}"/>
    <cellStyle name="Normal 18 8 10" xfId="41308" xr:uid="{00000000-0005-0000-0000-000056A10000}"/>
    <cellStyle name="Normal 18 8 11" xfId="41309" xr:uid="{00000000-0005-0000-0000-000057A10000}"/>
    <cellStyle name="Normal 18 8 12" xfId="41310" xr:uid="{00000000-0005-0000-0000-000058A10000}"/>
    <cellStyle name="Normal 18 8 13" xfId="41311" xr:uid="{00000000-0005-0000-0000-000059A10000}"/>
    <cellStyle name="Normal 18 8 14" xfId="41312" xr:uid="{00000000-0005-0000-0000-00005AA10000}"/>
    <cellStyle name="Normal 18 8 15" xfId="41313" xr:uid="{00000000-0005-0000-0000-00005BA10000}"/>
    <cellStyle name="Normal 18 8 2" xfId="41314" xr:uid="{00000000-0005-0000-0000-00005CA10000}"/>
    <cellStyle name="Normal 18 8 3" xfId="41315" xr:uid="{00000000-0005-0000-0000-00005DA10000}"/>
    <cellStyle name="Normal 18 8 4" xfId="41316" xr:uid="{00000000-0005-0000-0000-00005EA10000}"/>
    <cellStyle name="Normal 18 8 5" xfId="41317" xr:uid="{00000000-0005-0000-0000-00005FA10000}"/>
    <cellStyle name="Normal 18 8 6" xfId="41318" xr:uid="{00000000-0005-0000-0000-000060A10000}"/>
    <cellStyle name="Normal 18 8 7" xfId="41319" xr:uid="{00000000-0005-0000-0000-000061A10000}"/>
    <cellStyle name="Normal 18 8 8" xfId="41320" xr:uid="{00000000-0005-0000-0000-000062A10000}"/>
    <cellStyle name="Normal 18 8 9" xfId="41321" xr:uid="{00000000-0005-0000-0000-000063A10000}"/>
    <cellStyle name="Normal 18 9" xfId="41322" xr:uid="{00000000-0005-0000-0000-000064A10000}"/>
    <cellStyle name="Normal 18 9 10" xfId="41323" xr:uid="{00000000-0005-0000-0000-000065A10000}"/>
    <cellStyle name="Normal 18 9 11" xfId="41324" xr:uid="{00000000-0005-0000-0000-000066A10000}"/>
    <cellStyle name="Normal 18 9 12" xfId="41325" xr:uid="{00000000-0005-0000-0000-000067A10000}"/>
    <cellStyle name="Normal 18 9 13" xfId="41326" xr:uid="{00000000-0005-0000-0000-000068A10000}"/>
    <cellStyle name="Normal 18 9 14" xfId="41327" xr:uid="{00000000-0005-0000-0000-000069A10000}"/>
    <cellStyle name="Normal 18 9 15" xfId="41328" xr:uid="{00000000-0005-0000-0000-00006AA10000}"/>
    <cellStyle name="Normal 18 9 2" xfId="41329" xr:uid="{00000000-0005-0000-0000-00006BA10000}"/>
    <cellStyle name="Normal 18 9 3" xfId="41330" xr:uid="{00000000-0005-0000-0000-00006CA10000}"/>
    <cellStyle name="Normal 18 9 4" xfId="41331" xr:uid="{00000000-0005-0000-0000-00006DA10000}"/>
    <cellStyle name="Normal 18 9 5" xfId="41332" xr:uid="{00000000-0005-0000-0000-00006EA10000}"/>
    <cellStyle name="Normal 18 9 6" xfId="41333" xr:uid="{00000000-0005-0000-0000-00006FA10000}"/>
    <cellStyle name="Normal 18 9 7" xfId="41334" xr:uid="{00000000-0005-0000-0000-000070A10000}"/>
    <cellStyle name="Normal 18 9 8" xfId="41335" xr:uid="{00000000-0005-0000-0000-000071A10000}"/>
    <cellStyle name="Normal 18 9 9" xfId="41336" xr:uid="{00000000-0005-0000-0000-000072A10000}"/>
    <cellStyle name="Normal 19" xfId="41337" xr:uid="{00000000-0005-0000-0000-000073A10000}"/>
    <cellStyle name="Normal 19 2" xfId="41338" xr:uid="{00000000-0005-0000-0000-000074A10000}"/>
    <cellStyle name="Normal 19 2 10" xfId="41339" xr:uid="{00000000-0005-0000-0000-000075A10000}"/>
    <cellStyle name="Normal 19 2 11" xfId="41340" xr:uid="{00000000-0005-0000-0000-000076A10000}"/>
    <cellStyle name="Normal 19 2 12" xfId="41341" xr:uid="{00000000-0005-0000-0000-000077A10000}"/>
    <cellStyle name="Normal 19 2 13" xfId="41342" xr:uid="{00000000-0005-0000-0000-000078A10000}"/>
    <cellStyle name="Normal 19 2 14" xfId="41343" xr:uid="{00000000-0005-0000-0000-000079A10000}"/>
    <cellStyle name="Normal 19 2 15" xfId="41344" xr:uid="{00000000-0005-0000-0000-00007AA10000}"/>
    <cellStyle name="Normal 19 2 2" xfId="41345" xr:uid="{00000000-0005-0000-0000-00007BA10000}"/>
    <cellStyle name="Normal 19 2 3" xfId="41346" xr:uid="{00000000-0005-0000-0000-00007CA10000}"/>
    <cellStyle name="Normal 19 2 4" xfId="41347" xr:uid="{00000000-0005-0000-0000-00007DA10000}"/>
    <cellStyle name="Normal 19 2 5" xfId="41348" xr:uid="{00000000-0005-0000-0000-00007EA10000}"/>
    <cellStyle name="Normal 19 2 6" xfId="41349" xr:uid="{00000000-0005-0000-0000-00007FA10000}"/>
    <cellStyle name="Normal 19 2 7" xfId="41350" xr:uid="{00000000-0005-0000-0000-000080A10000}"/>
    <cellStyle name="Normal 19 2 8" xfId="41351" xr:uid="{00000000-0005-0000-0000-000081A10000}"/>
    <cellStyle name="Normal 19 2 9" xfId="41352" xr:uid="{00000000-0005-0000-0000-000082A10000}"/>
    <cellStyle name="Normal 19 3" xfId="41353" xr:uid="{00000000-0005-0000-0000-000083A10000}"/>
    <cellStyle name="Normal 2" xfId="41354" xr:uid="{00000000-0005-0000-0000-000084A10000}"/>
    <cellStyle name="Normal 2 10" xfId="41355" xr:uid="{00000000-0005-0000-0000-000085A10000}"/>
    <cellStyle name="Normal 2 10 10" xfId="41356" xr:uid="{00000000-0005-0000-0000-000086A10000}"/>
    <cellStyle name="Normal 2 10 11" xfId="41357" xr:uid="{00000000-0005-0000-0000-000087A10000}"/>
    <cellStyle name="Normal 2 10 12" xfId="41358" xr:uid="{00000000-0005-0000-0000-000088A10000}"/>
    <cellStyle name="Normal 2 10 13" xfId="41359" xr:uid="{00000000-0005-0000-0000-000089A10000}"/>
    <cellStyle name="Normal 2 10 14" xfId="41360" xr:uid="{00000000-0005-0000-0000-00008AA10000}"/>
    <cellStyle name="Normal 2 10 15" xfId="41361" xr:uid="{00000000-0005-0000-0000-00008BA10000}"/>
    <cellStyle name="Normal 2 10 16" xfId="41362" xr:uid="{00000000-0005-0000-0000-00008CA10000}"/>
    <cellStyle name="Normal 2 10 17" xfId="41363" xr:uid="{00000000-0005-0000-0000-00008DA10000}"/>
    <cellStyle name="Normal 2 10 18" xfId="41364" xr:uid="{00000000-0005-0000-0000-00008EA10000}"/>
    <cellStyle name="Normal 2 10 19" xfId="41365" xr:uid="{00000000-0005-0000-0000-00008FA10000}"/>
    <cellStyle name="Normal 2 10 2" xfId="41366" xr:uid="{00000000-0005-0000-0000-000090A10000}"/>
    <cellStyle name="Normal 2 10 20" xfId="41367" xr:uid="{00000000-0005-0000-0000-000091A10000}"/>
    <cellStyle name="Normal 2 10 21" xfId="41368" xr:uid="{00000000-0005-0000-0000-000092A10000}"/>
    <cellStyle name="Normal 2 10 22" xfId="41369" xr:uid="{00000000-0005-0000-0000-000093A10000}"/>
    <cellStyle name="Normal 2 10 23" xfId="41370" xr:uid="{00000000-0005-0000-0000-000094A10000}"/>
    <cellStyle name="Normal 2 10 24" xfId="41371" xr:uid="{00000000-0005-0000-0000-000095A10000}"/>
    <cellStyle name="Normal 2 10 25" xfId="41372" xr:uid="{00000000-0005-0000-0000-000096A10000}"/>
    <cellStyle name="Normal 2 10 26" xfId="41373" xr:uid="{00000000-0005-0000-0000-000097A10000}"/>
    <cellStyle name="Normal 2 10 27" xfId="41374" xr:uid="{00000000-0005-0000-0000-000098A10000}"/>
    <cellStyle name="Normal 2 10 28" xfId="41375" xr:uid="{00000000-0005-0000-0000-000099A10000}"/>
    <cellStyle name="Normal 2 10 29" xfId="41376" xr:uid="{00000000-0005-0000-0000-00009AA10000}"/>
    <cellStyle name="Normal 2 10 3" xfId="41377" xr:uid="{00000000-0005-0000-0000-00009BA10000}"/>
    <cellStyle name="Normal 2 10 30" xfId="41378" xr:uid="{00000000-0005-0000-0000-00009CA10000}"/>
    <cellStyle name="Normal 2 10 31" xfId="41379" xr:uid="{00000000-0005-0000-0000-00009DA10000}"/>
    <cellStyle name="Normal 2 10 32" xfId="41380" xr:uid="{00000000-0005-0000-0000-00009EA10000}"/>
    <cellStyle name="Normal 2 10 33" xfId="41381" xr:uid="{00000000-0005-0000-0000-00009FA10000}"/>
    <cellStyle name="Normal 2 10 34" xfId="41382" xr:uid="{00000000-0005-0000-0000-0000A0A10000}"/>
    <cellStyle name="Normal 2 10 35" xfId="41383" xr:uid="{00000000-0005-0000-0000-0000A1A10000}"/>
    <cellStyle name="Normal 2 10 36" xfId="41384" xr:uid="{00000000-0005-0000-0000-0000A2A10000}"/>
    <cellStyle name="Normal 2 10 37" xfId="41385" xr:uid="{00000000-0005-0000-0000-0000A3A10000}"/>
    <cellStyle name="Normal 2 10 38" xfId="41386" xr:uid="{00000000-0005-0000-0000-0000A4A10000}"/>
    <cellStyle name="Normal 2 10 39" xfId="41387" xr:uid="{00000000-0005-0000-0000-0000A5A10000}"/>
    <cellStyle name="Normal 2 10 4" xfId="41388" xr:uid="{00000000-0005-0000-0000-0000A6A10000}"/>
    <cellStyle name="Normal 2 10 40" xfId="41389" xr:uid="{00000000-0005-0000-0000-0000A7A10000}"/>
    <cellStyle name="Normal 2 10 41" xfId="41390" xr:uid="{00000000-0005-0000-0000-0000A8A10000}"/>
    <cellStyle name="Normal 2 10 42" xfId="41391" xr:uid="{00000000-0005-0000-0000-0000A9A10000}"/>
    <cellStyle name="Normal 2 10 43" xfId="41392" xr:uid="{00000000-0005-0000-0000-0000AAA10000}"/>
    <cellStyle name="Normal 2 10 44" xfId="41393" xr:uid="{00000000-0005-0000-0000-0000ABA10000}"/>
    <cellStyle name="Normal 2 10 45" xfId="41394" xr:uid="{00000000-0005-0000-0000-0000ACA10000}"/>
    <cellStyle name="Normal 2 10 46" xfId="41395" xr:uid="{00000000-0005-0000-0000-0000ADA10000}"/>
    <cellStyle name="Normal 2 10 47" xfId="41396" xr:uid="{00000000-0005-0000-0000-0000AEA10000}"/>
    <cellStyle name="Normal 2 10 48" xfId="41397" xr:uid="{00000000-0005-0000-0000-0000AFA10000}"/>
    <cellStyle name="Normal 2 10 49" xfId="41398" xr:uid="{00000000-0005-0000-0000-0000B0A10000}"/>
    <cellStyle name="Normal 2 10 5" xfId="41399" xr:uid="{00000000-0005-0000-0000-0000B1A10000}"/>
    <cellStyle name="Normal 2 10 50" xfId="41400" xr:uid="{00000000-0005-0000-0000-0000B2A10000}"/>
    <cellStyle name="Normal 2 10 51" xfId="41401" xr:uid="{00000000-0005-0000-0000-0000B3A10000}"/>
    <cellStyle name="Normal 2 10 52" xfId="41402" xr:uid="{00000000-0005-0000-0000-0000B4A10000}"/>
    <cellStyle name="Normal 2 10 53" xfId="41403" xr:uid="{00000000-0005-0000-0000-0000B5A10000}"/>
    <cellStyle name="Normal 2 10 54" xfId="41404" xr:uid="{00000000-0005-0000-0000-0000B6A10000}"/>
    <cellStyle name="Normal 2 10 55" xfId="41405" xr:uid="{00000000-0005-0000-0000-0000B7A10000}"/>
    <cellStyle name="Normal 2 10 56" xfId="41406" xr:uid="{00000000-0005-0000-0000-0000B8A10000}"/>
    <cellStyle name="Normal 2 10 57" xfId="41407" xr:uid="{00000000-0005-0000-0000-0000B9A10000}"/>
    <cellStyle name="Normal 2 10 58" xfId="41408" xr:uid="{00000000-0005-0000-0000-0000BAA10000}"/>
    <cellStyle name="Normal 2 10 59" xfId="41409" xr:uid="{00000000-0005-0000-0000-0000BBA10000}"/>
    <cellStyle name="Normal 2 10 6" xfId="41410" xr:uid="{00000000-0005-0000-0000-0000BCA10000}"/>
    <cellStyle name="Normal 2 10 60" xfId="41411" xr:uid="{00000000-0005-0000-0000-0000BDA10000}"/>
    <cellStyle name="Normal 2 10 61" xfId="41412" xr:uid="{00000000-0005-0000-0000-0000BEA10000}"/>
    <cellStyle name="Normal 2 10 62" xfId="41413" xr:uid="{00000000-0005-0000-0000-0000BFA10000}"/>
    <cellStyle name="Normal 2 10 63" xfId="41414" xr:uid="{00000000-0005-0000-0000-0000C0A10000}"/>
    <cellStyle name="Normal 2 10 64" xfId="41415" xr:uid="{00000000-0005-0000-0000-0000C1A10000}"/>
    <cellStyle name="Normal 2 10 65" xfId="41416" xr:uid="{00000000-0005-0000-0000-0000C2A10000}"/>
    <cellStyle name="Normal 2 10 66" xfId="41417" xr:uid="{00000000-0005-0000-0000-0000C3A10000}"/>
    <cellStyle name="Normal 2 10 67" xfId="41418" xr:uid="{00000000-0005-0000-0000-0000C4A10000}"/>
    <cellStyle name="Normal 2 10 68" xfId="41419" xr:uid="{00000000-0005-0000-0000-0000C5A10000}"/>
    <cellStyle name="Normal 2 10 69" xfId="41420" xr:uid="{00000000-0005-0000-0000-0000C6A10000}"/>
    <cellStyle name="Normal 2 10 7" xfId="41421" xr:uid="{00000000-0005-0000-0000-0000C7A10000}"/>
    <cellStyle name="Normal 2 10 70" xfId="41422" xr:uid="{00000000-0005-0000-0000-0000C8A10000}"/>
    <cellStyle name="Normal 2 10 71" xfId="41423" xr:uid="{00000000-0005-0000-0000-0000C9A10000}"/>
    <cellStyle name="Normal 2 10 72" xfId="41424" xr:uid="{00000000-0005-0000-0000-0000CAA10000}"/>
    <cellStyle name="Normal 2 10 73" xfId="41425" xr:uid="{00000000-0005-0000-0000-0000CBA10000}"/>
    <cellStyle name="Normal 2 10 74" xfId="41426" xr:uid="{00000000-0005-0000-0000-0000CCA10000}"/>
    <cellStyle name="Normal 2 10 75" xfId="41427" xr:uid="{00000000-0005-0000-0000-0000CDA10000}"/>
    <cellStyle name="Normal 2 10 76" xfId="41428" xr:uid="{00000000-0005-0000-0000-0000CEA10000}"/>
    <cellStyle name="Normal 2 10 77" xfId="41429" xr:uid="{00000000-0005-0000-0000-0000CFA10000}"/>
    <cellStyle name="Normal 2 10 78" xfId="41430" xr:uid="{00000000-0005-0000-0000-0000D0A10000}"/>
    <cellStyle name="Normal 2 10 79" xfId="41431" xr:uid="{00000000-0005-0000-0000-0000D1A10000}"/>
    <cellStyle name="Normal 2 10 8" xfId="41432" xr:uid="{00000000-0005-0000-0000-0000D2A10000}"/>
    <cellStyle name="Normal 2 10 80" xfId="41433" xr:uid="{00000000-0005-0000-0000-0000D3A10000}"/>
    <cellStyle name="Normal 2 10 81" xfId="41434" xr:uid="{00000000-0005-0000-0000-0000D4A10000}"/>
    <cellStyle name="Normal 2 10 82" xfId="41435" xr:uid="{00000000-0005-0000-0000-0000D5A10000}"/>
    <cellStyle name="Normal 2 10 83" xfId="41436" xr:uid="{00000000-0005-0000-0000-0000D6A10000}"/>
    <cellStyle name="Normal 2 10 9" xfId="41437" xr:uid="{00000000-0005-0000-0000-0000D7A10000}"/>
    <cellStyle name="Normal 2 11" xfId="41438" xr:uid="{00000000-0005-0000-0000-0000D8A10000}"/>
    <cellStyle name="Normal 2 11 10" xfId="41439" xr:uid="{00000000-0005-0000-0000-0000D9A10000}"/>
    <cellStyle name="Normal 2 11 11" xfId="41440" xr:uid="{00000000-0005-0000-0000-0000DAA10000}"/>
    <cellStyle name="Normal 2 11 12" xfId="41441" xr:uid="{00000000-0005-0000-0000-0000DBA10000}"/>
    <cellStyle name="Normal 2 11 13" xfId="41442" xr:uid="{00000000-0005-0000-0000-0000DCA10000}"/>
    <cellStyle name="Normal 2 11 14" xfId="41443" xr:uid="{00000000-0005-0000-0000-0000DDA10000}"/>
    <cellStyle name="Normal 2 11 15" xfId="41444" xr:uid="{00000000-0005-0000-0000-0000DEA10000}"/>
    <cellStyle name="Normal 2 11 16" xfId="41445" xr:uid="{00000000-0005-0000-0000-0000DFA10000}"/>
    <cellStyle name="Normal 2 11 17" xfId="41446" xr:uid="{00000000-0005-0000-0000-0000E0A10000}"/>
    <cellStyle name="Normal 2 11 18" xfId="41447" xr:uid="{00000000-0005-0000-0000-0000E1A10000}"/>
    <cellStyle name="Normal 2 11 19" xfId="41448" xr:uid="{00000000-0005-0000-0000-0000E2A10000}"/>
    <cellStyle name="Normal 2 11 2" xfId="41449" xr:uid="{00000000-0005-0000-0000-0000E3A10000}"/>
    <cellStyle name="Normal 2 11 20" xfId="41450" xr:uid="{00000000-0005-0000-0000-0000E4A10000}"/>
    <cellStyle name="Normal 2 11 21" xfId="41451" xr:uid="{00000000-0005-0000-0000-0000E5A10000}"/>
    <cellStyle name="Normal 2 11 22" xfId="41452" xr:uid="{00000000-0005-0000-0000-0000E6A10000}"/>
    <cellStyle name="Normal 2 11 23" xfId="41453" xr:uid="{00000000-0005-0000-0000-0000E7A10000}"/>
    <cellStyle name="Normal 2 11 24" xfId="41454" xr:uid="{00000000-0005-0000-0000-0000E8A10000}"/>
    <cellStyle name="Normal 2 11 25" xfId="41455" xr:uid="{00000000-0005-0000-0000-0000E9A10000}"/>
    <cellStyle name="Normal 2 11 26" xfId="41456" xr:uid="{00000000-0005-0000-0000-0000EAA10000}"/>
    <cellStyle name="Normal 2 11 27" xfId="41457" xr:uid="{00000000-0005-0000-0000-0000EBA10000}"/>
    <cellStyle name="Normal 2 11 28" xfId="41458" xr:uid="{00000000-0005-0000-0000-0000ECA10000}"/>
    <cellStyle name="Normal 2 11 29" xfId="41459" xr:uid="{00000000-0005-0000-0000-0000EDA10000}"/>
    <cellStyle name="Normal 2 11 3" xfId="41460" xr:uid="{00000000-0005-0000-0000-0000EEA10000}"/>
    <cellStyle name="Normal 2 11 30" xfId="41461" xr:uid="{00000000-0005-0000-0000-0000EFA10000}"/>
    <cellStyle name="Normal 2 11 31" xfId="41462" xr:uid="{00000000-0005-0000-0000-0000F0A10000}"/>
    <cellStyle name="Normal 2 11 32" xfId="41463" xr:uid="{00000000-0005-0000-0000-0000F1A10000}"/>
    <cellStyle name="Normal 2 11 33" xfId="41464" xr:uid="{00000000-0005-0000-0000-0000F2A10000}"/>
    <cellStyle name="Normal 2 11 34" xfId="41465" xr:uid="{00000000-0005-0000-0000-0000F3A10000}"/>
    <cellStyle name="Normal 2 11 35" xfId="41466" xr:uid="{00000000-0005-0000-0000-0000F4A10000}"/>
    <cellStyle name="Normal 2 11 36" xfId="41467" xr:uid="{00000000-0005-0000-0000-0000F5A10000}"/>
    <cellStyle name="Normal 2 11 37" xfId="41468" xr:uid="{00000000-0005-0000-0000-0000F6A10000}"/>
    <cellStyle name="Normal 2 11 38" xfId="41469" xr:uid="{00000000-0005-0000-0000-0000F7A10000}"/>
    <cellStyle name="Normal 2 11 39" xfId="41470" xr:uid="{00000000-0005-0000-0000-0000F8A10000}"/>
    <cellStyle name="Normal 2 11 4" xfId="41471" xr:uid="{00000000-0005-0000-0000-0000F9A10000}"/>
    <cellStyle name="Normal 2 11 40" xfId="41472" xr:uid="{00000000-0005-0000-0000-0000FAA10000}"/>
    <cellStyle name="Normal 2 11 41" xfId="41473" xr:uid="{00000000-0005-0000-0000-0000FBA10000}"/>
    <cellStyle name="Normal 2 11 42" xfId="41474" xr:uid="{00000000-0005-0000-0000-0000FCA10000}"/>
    <cellStyle name="Normal 2 11 43" xfId="41475" xr:uid="{00000000-0005-0000-0000-0000FDA10000}"/>
    <cellStyle name="Normal 2 11 44" xfId="41476" xr:uid="{00000000-0005-0000-0000-0000FEA10000}"/>
    <cellStyle name="Normal 2 11 45" xfId="41477" xr:uid="{00000000-0005-0000-0000-0000FFA10000}"/>
    <cellStyle name="Normal 2 11 46" xfId="41478" xr:uid="{00000000-0005-0000-0000-000000A20000}"/>
    <cellStyle name="Normal 2 11 47" xfId="41479" xr:uid="{00000000-0005-0000-0000-000001A20000}"/>
    <cellStyle name="Normal 2 11 48" xfId="41480" xr:uid="{00000000-0005-0000-0000-000002A20000}"/>
    <cellStyle name="Normal 2 11 49" xfId="41481" xr:uid="{00000000-0005-0000-0000-000003A20000}"/>
    <cellStyle name="Normal 2 11 5" xfId="41482" xr:uid="{00000000-0005-0000-0000-000004A20000}"/>
    <cellStyle name="Normal 2 11 50" xfId="41483" xr:uid="{00000000-0005-0000-0000-000005A20000}"/>
    <cellStyle name="Normal 2 11 51" xfId="41484" xr:uid="{00000000-0005-0000-0000-000006A20000}"/>
    <cellStyle name="Normal 2 11 52" xfId="41485" xr:uid="{00000000-0005-0000-0000-000007A20000}"/>
    <cellStyle name="Normal 2 11 53" xfId="41486" xr:uid="{00000000-0005-0000-0000-000008A20000}"/>
    <cellStyle name="Normal 2 11 54" xfId="41487" xr:uid="{00000000-0005-0000-0000-000009A20000}"/>
    <cellStyle name="Normal 2 11 55" xfId="41488" xr:uid="{00000000-0005-0000-0000-00000AA20000}"/>
    <cellStyle name="Normal 2 11 56" xfId="41489" xr:uid="{00000000-0005-0000-0000-00000BA20000}"/>
    <cellStyle name="Normal 2 11 57" xfId="41490" xr:uid="{00000000-0005-0000-0000-00000CA20000}"/>
    <cellStyle name="Normal 2 11 58" xfId="41491" xr:uid="{00000000-0005-0000-0000-00000DA20000}"/>
    <cellStyle name="Normal 2 11 59" xfId="41492" xr:uid="{00000000-0005-0000-0000-00000EA20000}"/>
    <cellStyle name="Normal 2 11 6" xfId="41493" xr:uid="{00000000-0005-0000-0000-00000FA20000}"/>
    <cellStyle name="Normal 2 11 60" xfId="41494" xr:uid="{00000000-0005-0000-0000-000010A20000}"/>
    <cellStyle name="Normal 2 11 61" xfId="41495" xr:uid="{00000000-0005-0000-0000-000011A20000}"/>
    <cellStyle name="Normal 2 11 62" xfId="41496" xr:uid="{00000000-0005-0000-0000-000012A20000}"/>
    <cellStyle name="Normal 2 11 63" xfId="41497" xr:uid="{00000000-0005-0000-0000-000013A20000}"/>
    <cellStyle name="Normal 2 11 64" xfId="41498" xr:uid="{00000000-0005-0000-0000-000014A20000}"/>
    <cellStyle name="Normal 2 11 65" xfId="41499" xr:uid="{00000000-0005-0000-0000-000015A20000}"/>
    <cellStyle name="Normal 2 11 66" xfId="41500" xr:uid="{00000000-0005-0000-0000-000016A20000}"/>
    <cellStyle name="Normal 2 11 67" xfId="41501" xr:uid="{00000000-0005-0000-0000-000017A20000}"/>
    <cellStyle name="Normal 2 11 68" xfId="41502" xr:uid="{00000000-0005-0000-0000-000018A20000}"/>
    <cellStyle name="Normal 2 11 69" xfId="41503" xr:uid="{00000000-0005-0000-0000-000019A20000}"/>
    <cellStyle name="Normal 2 11 7" xfId="41504" xr:uid="{00000000-0005-0000-0000-00001AA20000}"/>
    <cellStyle name="Normal 2 11 70" xfId="41505" xr:uid="{00000000-0005-0000-0000-00001BA20000}"/>
    <cellStyle name="Normal 2 11 71" xfId="41506" xr:uid="{00000000-0005-0000-0000-00001CA20000}"/>
    <cellStyle name="Normal 2 11 72" xfId="41507" xr:uid="{00000000-0005-0000-0000-00001DA20000}"/>
    <cellStyle name="Normal 2 11 73" xfId="41508" xr:uid="{00000000-0005-0000-0000-00001EA20000}"/>
    <cellStyle name="Normal 2 11 74" xfId="41509" xr:uid="{00000000-0005-0000-0000-00001FA20000}"/>
    <cellStyle name="Normal 2 11 75" xfId="41510" xr:uid="{00000000-0005-0000-0000-000020A20000}"/>
    <cellStyle name="Normal 2 11 76" xfId="41511" xr:uid="{00000000-0005-0000-0000-000021A20000}"/>
    <cellStyle name="Normal 2 11 77" xfId="41512" xr:uid="{00000000-0005-0000-0000-000022A20000}"/>
    <cellStyle name="Normal 2 11 78" xfId="41513" xr:uid="{00000000-0005-0000-0000-000023A20000}"/>
    <cellStyle name="Normal 2 11 79" xfId="41514" xr:uid="{00000000-0005-0000-0000-000024A20000}"/>
    <cellStyle name="Normal 2 11 8" xfId="41515" xr:uid="{00000000-0005-0000-0000-000025A20000}"/>
    <cellStyle name="Normal 2 11 80" xfId="41516" xr:uid="{00000000-0005-0000-0000-000026A20000}"/>
    <cellStyle name="Normal 2 11 81" xfId="41517" xr:uid="{00000000-0005-0000-0000-000027A20000}"/>
    <cellStyle name="Normal 2 11 82" xfId="41518" xr:uid="{00000000-0005-0000-0000-000028A20000}"/>
    <cellStyle name="Normal 2 11 83" xfId="41519" xr:uid="{00000000-0005-0000-0000-000029A20000}"/>
    <cellStyle name="Normal 2 11 9" xfId="41520" xr:uid="{00000000-0005-0000-0000-00002AA20000}"/>
    <cellStyle name="Normal 2 12" xfId="41521" xr:uid="{00000000-0005-0000-0000-00002BA20000}"/>
    <cellStyle name="Normal 2 12 10" xfId="41522" xr:uid="{00000000-0005-0000-0000-00002CA20000}"/>
    <cellStyle name="Normal 2 12 11" xfId="41523" xr:uid="{00000000-0005-0000-0000-00002DA20000}"/>
    <cellStyle name="Normal 2 12 12" xfId="41524" xr:uid="{00000000-0005-0000-0000-00002EA20000}"/>
    <cellStyle name="Normal 2 12 13" xfId="41525" xr:uid="{00000000-0005-0000-0000-00002FA20000}"/>
    <cellStyle name="Normal 2 12 14" xfId="41526" xr:uid="{00000000-0005-0000-0000-000030A20000}"/>
    <cellStyle name="Normal 2 12 15" xfId="41527" xr:uid="{00000000-0005-0000-0000-000031A20000}"/>
    <cellStyle name="Normal 2 12 16" xfId="41528" xr:uid="{00000000-0005-0000-0000-000032A20000}"/>
    <cellStyle name="Normal 2 12 17" xfId="41529" xr:uid="{00000000-0005-0000-0000-000033A20000}"/>
    <cellStyle name="Normal 2 12 18" xfId="41530" xr:uid="{00000000-0005-0000-0000-000034A20000}"/>
    <cellStyle name="Normal 2 12 19" xfId="41531" xr:uid="{00000000-0005-0000-0000-000035A20000}"/>
    <cellStyle name="Normal 2 12 2" xfId="41532" xr:uid="{00000000-0005-0000-0000-000036A20000}"/>
    <cellStyle name="Normal 2 12 20" xfId="41533" xr:uid="{00000000-0005-0000-0000-000037A20000}"/>
    <cellStyle name="Normal 2 12 21" xfId="41534" xr:uid="{00000000-0005-0000-0000-000038A20000}"/>
    <cellStyle name="Normal 2 12 22" xfId="41535" xr:uid="{00000000-0005-0000-0000-000039A20000}"/>
    <cellStyle name="Normal 2 12 23" xfId="41536" xr:uid="{00000000-0005-0000-0000-00003AA20000}"/>
    <cellStyle name="Normal 2 12 24" xfId="41537" xr:uid="{00000000-0005-0000-0000-00003BA20000}"/>
    <cellStyle name="Normal 2 12 25" xfId="41538" xr:uid="{00000000-0005-0000-0000-00003CA20000}"/>
    <cellStyle name="Normal 2 12 26" xfId="41539" xr:uid="{00000000-0005-0000-0000-00003DA20000}"/>
    <cellStyle name="Normal 2 12 27" xfId="41540" xr:uid="{00000000-0005-0000-0000-00003EA20000}"/>
    <cellStyle name="Normal 2 12 28" xfId="41541" xr:uid="{00000000-0005-0000-0000-00003FA20000}"/>
    <cellStyle name="Normal 2 12 29" xfId="41542" xr:uid="{00000000-0005-0000-0000-000040A20000}"/>
    <cellStyle name="Normal 2 12 3" xfId="41543" xr:uid="{00000000-0005-0000-0000-000041A20000}"/>
    <cellStyle name="Normal 2 12 30" xfId="41544" xr:uid="{00000000-0005-0000-0000-000042A20000}"/>
    <cellStyle name="Normal 2 12 31" xfId="41545" xr:uid="{00000000-0005-0000-0000-000043A20000}"/>
    <cellStyle name="Normal 2 12 32" xfId="41546" xr:uid="{00000000-0005-0000-0000-000044A20000}"/>
    <cellStyle name="Normal 2 12 33" xfId="41547" xr:uid="{00000000-0005-0000-0000-000045A20000}"/>
    <cellStyle name="Normal 2 12 34" xfId="41548" xr:uid="{00000000-0005-0000-0000-000046A20000}"/>
    <cellStyle name="Normal 2 12 35" xfId="41549" xr:uid="{00000000-0005-0000-0000-000047A20000}"/>
    <cellStyle name="Normal 2 12 36" xfId="41550" xr:uid="{00000000-0005-0000-0000-000048A20000}"/>
    <cellStyle name="Normal 2 12 37" xfId="41551" xr:uid="{00000000-0005-0000-0000-000049A20000}"/>
    <cellStyle name="Normal 2 12 38" xfId="41552" xr:uid="{00000000-0005-0000-0000-00004AA20000}"/>
    <cellStyle name="Normal 2 12 39" xfId="41553" xr:uid="{00000000-0005-0000-0000-00004BA20000}"/>
    <cellStyle name="Normal 2 12 4" xfId="41554" xr:uid="{00000000-0005-0000-0000-00004CA20000}"/>
    <cellStyle name="Normal 2 12 40" xfId="41555" xr:uid="{00000000-0005-0000-0000-00004DA20000}"/>
    <cellStyle name="Normal 2 12 41" xfId="41556" xr:uid="{00000000-0005-0000-0000-00004EA20000}"/>
    <cellStyle name="Normal 2 12 42" xfId="41557" xr:uid="{00000000-0005-0000-0000-00004FA20000}"/>
    <cellStyle name="Normal 2 12 43" xfId="41558" xr:uid="{00000000-0005-0000-0000-000050A20000}"/>
    <cellStyle name="Normal 2 12 44" xfId="41559" xr:uid="{00000000-0005-0000-0000-000051A20000}"/>
    <cellStyle name="Normal 2 12 45" xfId="41560" xr:uid="{00000000-0005-0000-0000-000052A20000}"/>
    <cellStyle name="Normal 2 12 46" xfId="41561" xr:uid="{00000000-0005-0000-0000-000053A20000}"/>
    <cellStyle name="Normal 2 12 47" xfId="41562" xr:uid="{00000000-0005-0000-0000-000054A20000}"/>
    <cellStyle name="Normal 2 12 48" xfId="41563" xr:uid="{00000000-0005-0000-0000-000055A20000}"/>
    <cellStyle name="Normal 2 12 49" xfId="41564" xr:uid="{00000000-0005-0000-0000-000056A20000}"/>
    <cellStyle name="Normal 2 12 5" xfId="41565" xr:uid="{00000000-0005-0000-0000-000057A20000}"/>
    <cellStyle name="Normal 2 12 50" xfId="41566" xr:uid="{00000000-0005-0000-0000-000058A20000}"/>
    <cellStyle name="Normal 2 12 51" xfId="41567" xr:uid="{00000000-0005-0000-0000-000059A20000}"/>
    <cellStyle name="Normal 2 12 52" xfId="41568" xr:uid="{00000000-0005-0000-0000-00005AA20000}"/>
    <cellStyle name="Normal 2 12 53" xfId="41569" xr:uid="{00000000-0005-0000-0000-00005BA20000}"/>
    <cellStyle name="Normal 2 12 54" xfId="41570" xr:uid="{00000000-0005-0000-0000-00005CA20000}"/>
    <cellStyle name="Normal 2 12 55" xfId="41571" xr:uid="{00000000-0005-0000-0000-00005DA20000}"/>
    <cellStyle name="Normal 2 12 56" xfId="41572" xr:uid="{00000000-0005-0000-0000-00005EA20000}"/>
    <cellStyle name="Normal 2 12 57" xfId="41573" xr:uid="{00000000-0005-0000-0000-00005FA20000}"/>
    <cellStyle name="Normal 2 12 58" xfId="41574" xr:uid="{00000000-0005-0000-0000-000060A20000}"/>
    <cellStyle name="Normal 2 12 59" xfId="41575" xr:uid="{00000000-0005-0000-0000-000061A20000}"/>
    <cellStyle name="Normal 2 12 6" xfId="41576" xr:uid="{00000000-0005-0000-0000-000062A20000}"/>
    <cellStyle name="Normal 2 12 60" xfId="41577" xr:uid="{00000000-0005-0000-0000-000063A20000}"/>
    <cellStyle name="Normal 2 12 61" xfId="41578" xr:uid="{00000000-0005-0000-0000-000064A20000}"/>
    <cellStyle name="Normal 2 12 62" xfId="41579" xr:uid="{00000000-0005-0000-0000-000065A20000}"/>
    <cellStyle name="Normal 2 12 63" xfId="41580" xr:uid="{00000000-0005-0000-0000-000066A20000}"/>
    <cellStyle name="Normal 2 12 64" xfId="41581" xr:uid="{00000000-0005-0000-0000-000067A20000}"/>
    <cellStyle name="Normal 2 12 65" xfId="41582" xr:uid="{00000000-0005-0000-0000-000068A20000}"/>
    <cellStyle name="Normal 2 12 66" xfId="41583" xr:uid="{00000000-0005-0000-0000-000069A20000}"/>
    <cellStyle name="Normal 2 12 67" xfId="41584" xr:uid="{00000000-0005-0000-0000-00006AA20000}"/>
    <cellStyle name="Normal 2 12 68" xfId="41585" xr:uid="{00000000-0005-0000-0000-00006BA20000}"/>
    <cellStyle name="Normal 2 12 69" xfId="41586" xr:uid="{00000000-0005-0000-0000-00006CA20000}"/>
    <cellStyle name="Normal 2 12 7" xfId="41587" xr:uid="{00000000-0005-0000-0000-00006DA20000}"/>
    <cellStyle name="Normal 2 12 70" xfId="41588" xr:uid="{00000000-0005-0000-0000-00006EA20000}"/>
    <cellStyle name="Normal 2 12 71" xfId="41589" xr:uid="{00000000-0005-0000-0000-00006FA20000}"/>
    <cellStyle name="Normal 2 12 72" xfId="41590" xr:uid="{00000000-0005-0000-0000-000070A20000}"/>
    <cellStyle name="Normal 2 12 73" xfId="41591" xr:uid="{00000000-0005-0000-0000-000071A20000}"/>
    <cellStyle name="Normal 2 12 74" xfId="41592" xr:uid="{00000000-0005-0000-0000-000072A20000}"/>
    <cellStyle name="Normal 2 12 75" xfId="41593" xr:uid="{00000000-0005-0000-0000-000073A20000}"/>
    <cellStyle name="Normal 2 12 76" xfId="41594" xr:uid="{00000000-0005-0000-0000-000074A20000}"/>
    <cellStyle name="Normal 2 12 77" xfId="41595" xr:uid="{00000000-0005-0000-0000-000075A20000}"/>
    <cellStyle name="Normal 2 12 78" xfId="41596" xr:uid="{00000000-0005-0000-0000-000076A20000}"/>
    <cellStyle name="Normal 2 12 79" xfId="41597" xr:uid="{00000000-0005-0000-0000-000077A20000}"/>
    <cellStyle name="Normal 2 12 8" xfId="41598" xr:uid="{00000000-0005-0000-0000-000078A20000}"/>
    <cellStyle name="Normal 2 12 80" xfId="41599" xr:uid="{00000000-0005-0000-0000-000079A20000}"/>
    <cellStyle name="Normal 2 12 81" xfId="41600" xr:uid="{00000000-0005-0000-0000-00007AA20000}"/>
    <cellStyle name="Normal 2 12 82" xfId="41601" xr:uid="{00000000-0005-0000-0000-00007BA20000}"/>
    <cellStyle name="Normal 2 12 83" xfId="41602" xr:uid="{00000000-0005-0000-0000-00007CA20000}"/>
    <cellStyle name="Normal 2 12 9" xfId="41603" xr:uid="{00000000-0005-0000-0000-00007DA20000}"/>
    <cellStyle name="Normal 2 13" xfId="41604" xr:uid="{00000000-0005-0000-0000-00007EA20000}"/>
    <cellStyle name="Normal 2 13 10" xfId="41605" xr:uid="{00000000-0005-0000-0000-00007FA20000}"/>
    <cellStyle name="Normal 2 13 11" xfId="41606" xr:uid="{00000000-0005-0000-0000-000080A20000}"/>
    <cellStyle name="Normal 2 13 12" xfId="41607" xr:uid="{00000000-0005-0000-0000-000081A20000}"/>
    <cellStyle name="Normal 2 13 13" xfId="41608" xr:uid="{00000000-0005-0000-0000-000082A20000}"/>
    <cellStyle name="Normal 2 13 14" xfId="41609" xr:uid="{00000000-0005-0000-0000-000083A20000}"/>
    <cellStyle name="Normal 2 13 15" xfId="41610" xr:uid="{00000000-0005-0000-0000-000084A20000}"/>
    <cellStyle name="Normal 2 13 16" xfId="41611" xr:uid="{00000000-0005-0000-0000-000085A20000}"/>
    <cellStyle name="Normal 2 13 17" xfId="41612" xr:uid="{00000000-0005-0000-0000-000086A20000}"/>
    <cellStyle name="Normal 2 13 18" xfId="41613" xr:uid="{00000000-0005-0000-0000-000087A20000}"/>
    <cellStyle name="Normal 2 13 19" xfId="41614" xr:uid="{00000000-0005-0000-0000-000088A20000}"/>
    <cellStyle name="Normal 2 13 2" xfId="41615" xr:uid="{00000000-0005-0000-0000-000089A20000}"/>
    <cellStyle name="Normal 2 13 2 2" xfId="41616" xr:uid="{00000000-0005-0000-0000-00008AA20000}"/>
    <cellStyle name="Normal 2 13 2 3" xfId="41617" xr:uid="{00000000-0005-0000-0000-00008BA20000}"/>
    <cellStyle name="Normal 2 13 20" xfId="41618" xr:uid="{00000000-0005-0000-0000-00008CA20000}"/>
    <cellStyle name="Normal 2 13 21" xfId="41619" xr:uid="{00000000-0005-0000-0000-00008DA20000}"/>
    <cellStyle name="Normal 2 13 22" xfId="41620" xr:uid="{00000000-0005-0000-0000-00008EA20000}"/>
    <cellStyle name="Normal 2 13 23" xfId="41621" xr:uid="{00000000-0005-0000-0000-00008FA20000}"/>
    <cellStyle name="Normal 2 13 24" xfId="41622" xr:uid="{00000000-0005-0000-0000-000090A20000}"/>
    <cellStyle name="Normal 2 13 25" xfId="41623" xr:uid="{00000000-0005-0000-0000-000091A20000}"/>
    <cellStyle name="Normal 2 13 26" xfId="41624" xr:uid="{00000000-0005-0000-0000-000092A20000}"/>
    <cellStyle name="Normal 2 13 27" xfId="41625" xr:uid="{00000000-0005-0000-0000-000093A20000}"/>
    <cellStyle name="Normal 2 13 28" xfId="41626" xr:uid="{00000000-0005-0000-0000-000094A20000}"/>
    <cellStyle name="Normal 2 13 29" xfId="41627" xr:uid="{00000000-0005-0000-0000-000095A20000}"/>
    <cellStyle name="Normal 2 13 3" xfId="41628" xr:uid="{00000000-0005-0000-0000-000096A20000}"/>
    <cellStyle name="Normal 2 13 30" xfId="41629" xr:uid="{00000000-0005-0000-0000-000097A20000}"/>
    <cellStyle name="Normal 2 13 31" xfId="41630" xr:uid="{00000000-0005-0000-0000-000098A20000}"/>
    <cellStyle name="Normal 2 13 32" xfId="41631" xr:uid="{00000000-0005-0000-0000-000099A20000}"/>
    <cellStyle name="Normal 2 13 33" xfId="41632" xr:uid="{00000000-0005-0000-0000-00009AA20000}"/>
    <cellStyle name="Normal 2 13 34" xfId="41633" xr:uid="{00000000-0005-0000-0000-00009BA20000}"/>
    <cellStyle name="Normal 2 13 35" xfId="41634" xr:uid="{00000000-0005-0000-0000-00009CA20000}"/>
    <cellStyle name="Normal 2 13 36" xfId="41635" xr:uid="{00000000-0005-0000-0000-00009DA20000}"/>
    <cellStyle name="Normal 2 13 37" xfId="41636" xr:uid="{00000000-0005-0000-0000-00009EA20000}"/>
    <cellStyle name="Normal 2 13 38" xfId="41637" xr:uid="{00000000-0005-0000-0000-00009FA20000}"/>
    <cellStyle name="Normal 2 13 39" xfId="41638" xr:uid="{00000000-0005-0000-0000-0000A0A20000}"/>
    <cellStyle name="Normal 2 13 4" xfId="41639" xr:uid="{00000000-0005-0000-0000-0000A1A20000}"/>
    <cellStyle name="Normal 2 13 40" xfId="41640" xr:uid="{00000000-0005-0000-0000-0000A2A20000}"/>
    <cellStyle name="Normal 2 13 41" xfId="41641" xr:uid="{00000000-0005-0000-0000-0000A3A20000}"/>
    <cellStyle name="Normal 2 13 42" xfId="41642" xr:uid="{00000000-0005-0000-0000-0000A4A20000}"/>
    <cellStyle name="Normal 2 13 43" xfId="41643" xr:uid="{00000000-0005-0000-0000-0000A5A20000}"/>
    <cellStyle name="Normal 2 13 44" xfId="41644" xr:uid="{00000000-0005-0000-0000-0000A6A20000}"/>
    <cellStyle name="Normal 2 13 45" xfId="41645" xr:uid="{00000000-0005-0000-0000-0000A7A20000}"/>
    <cellStyle name="Normal 2 13 46" xfId="41646" xr:uid="{00000000-0005-0000-0000-0000A8A20000}"/>
    <cellStyle name="Normal 2 13 47" xfId="41647" xr:uid="{00000000-0005-0000-0000-0000A9A20000}"/>
    <cellStyle name="Normal 2 13 48" xfId="41648" xr:uid="{00000000-0005-0000-0000-0000AAA20000}"/>
    <cellStyle name="Normal 2 13 49" xfId="41649" xr:uid="{00000000-0005-0000-0000-0000ABA20000}"/>
    <cellStyle name="Normal 2 13 5" xfId="41650" xr:uid="{00000000-0005-0000-0000-0000ACA20000}"/>
    <cellStyle name="Normal 2 13 50" xfId="41651" xr:uid="{00000000-0005-0000-0000-0000ADA20000}"/>
    <cellStyle name="Normal 2 13 51" xfId="41652" xr:uid="{00000000-0005-0000-0000-0000AEA20000}"/>
    <cellStyle name="Normal 2 13 52" xfId="41653" xr:uid="{00000000-0005-0000-0000-0000AFA20000}"/>
    <cellStyle name="Normal 2 13 53" xfId="41654" xr:uid="{00000000-0005-0000-0000-0000B0A20000}"/>
    <cellStyle name="Normal 2 13 54" xfId="41655" xr:uid="{00000000-0005-0000-0000-0000B1A20000}"/>
    <cellStyle name="Normal 2 13 55" xfId="41656" xr:uid="{00000000-0005-0000-0000-0000B2A20000}"/>
    <cellStyle name="Normal 2 13 56" xfId="41657" xr:uid="{00000000-0005-0000-0000-0000B3A20000}"/>
    <cellStyle name="Normal 2 13 57" xfId="41658" xr:uid="{00000000-0005-0000-0000-0000B4A20000}"/>
    <cellStyle name="Normal 2 13 58" xfId="41659" xr:uid="{00000000-0005-0000-0000-0000B5A20000}"/>
    <cellStyle name="Normal 2 13 59" xfId="41660" xr:uid="{00000000-0005-0000-0000-0000B6A20000}"/>
    <cellStyle name="Normal 2 13 6" xfId="41661" xr:uid="{00000000-0005-0000-0000-0000B7A20000}"/>
    <cellStyle name="Normal 2 13 60" xfId="41662" xr:uid="{00000000-0005-0000-0000-0000B8A20000}"/>
    <cellStyle name="Normal 2 13 61" xfId="41663" xr:uid="{00000000-0005-0000-0000-0000B9A20000}"/>
    <cellStyle name="Normal 2 13 62" xfId="41664" xr:uid="{00000000-0005-0000-0000-0000BAA20000}"/>
    <cellStyle name="Normal 2 13 63" xfId="41665" xr:uid="{00000000-0005-0000-0000-0000BBA20000}"/>
    <cellStyle name="Normal 2 13 64" xfId="41666" xr:uid="{00000000-0005-0000-0000-0000BCA20000}"/>
    <cellStyle name="Normal 2 13 65" xfId="41667" xr:uid="{00000000-0005-0000-0000-0000BDA20000}"/>
    <cellStyle name="Normal 2 13 66" xfId="41668" xr:uid="{00000000-0005-0000-0000-0000BEA20000}"/>
    <cellStyle name="Normal 2 13 67" xfId="41669" xr:uid="{00000000-0005-0000-0000-0000BFA20000}"/>
    <cellStyle name="Normal 2 13 68" xfId="41670" xr:uid="{00000000-0005-0000-0000-0000C0A20000}"/>
    <cellStyle name="Normal 2 13 69" xfId="41671" xr:uid="{00000000-0005-0000-0000-0000C1A20000}"/>
    <cellStyle name="Normal 2 13 7" xfId="41672" xr:uid="{00000000-0005-0000-0000-0000C2A20000}"/>
    <cellStyle name="Normal 2 13 70" xfId="41673" xr:uid="{00000000-0005-0000-0000-0000C3A20000}"/>
    <cellStyle name="Normal 2 13 71" xfId="41674" xr:uid="{00000000-0005-0000-0000-0000C4A20000}"/>
    <cellStyle name="Normal 2 13 72" xfId="41675" xr:uid="{00000000-0005-0000-0000-0000C5A20000}"/>
    <cellStyle name="Normal 2 13 73" xfId="41676" xr:uid="{00000000-0005-0000-0000-0000C6A20000}"/>
    <cellStyle name="Normal 2 13 74" xfId="41677" xr:uid="{00000000-0005-0000-0000-0000C7A20000}"/>
    <cellStyle name="Normal 2 13 75" xfId="41678" xr:uid="{00000000-0005-0000-0000-0000C8A20000}"/>
    <cellStyle name="Normal 2 13 76" xfId="41679" xr:uid="{00000000-0005-0000-0000-0000C9A20000}"/>
    <cellStyle name="Normal 2 13 77" xfId="41680" xr:uid="{00000000-0005-0000-0000-0000CAA20000}"/>
    <cellStyle name="Normal 2 13 78" xfId="41681" xr:uid="{00000000-0005-0000-0000-0000CBA20000}"/>
    <cellStyle name="Normal 2 13 79" xfId="41682" xr:uid="{00000000-0005-0000-0000-0000CCA20000}"/>
    <cellStyle name="Normal 2 13 8" xfId="41683" xr:uid="{00000000-0005-0000-0000-0000CDA20000}"/>
    <cellStyle name="Normal 2 13 80" xfId="41684" xr:uid="{00000000-0005-0000-0000-0000CEA20000}"/>
    <cellStyle name="Normal 2 13 81" xfId="41685" xr:uid="{00000000-0005-0000-0000-0000CFA20000}"/>
    <cellStyle name="Normal 2 13 82" xfId="41686" xr:uid="{00000000-0005-0000-0000-0000D0A20000}"/>
    <cellStyle name="Normal 2 13 83" xfId="41687" xr:uid="{00000000-0005-0000-0000-0000D1A20000}"/>
    <cellStyle name="Normal 2 13 9" xfId="41688" xr:uid="{00000000-0005-0000-0000-0000D2A20000}"/>
    <cellStyle name="Normal 2 14" xfId="41689" xr:uid="{00000000-0005-0000-0000-0000D3A20000}"/>
    <cellStyle name="Normal 2 14 10" xfId="41690" xr:uid="{00000000-0005-0000-0000-0000D4A20000}"/>
    <cellStyle name="Normal 2 14 11" xfId="41691" xr:uid="{00000000-0005-0000-0000-0000D5A20000}"/>
    <cellStyle name="Normal 2 14 12" xfId="41692" xr:uid="{00000000-0005-0000-0000-0000D6A20000}"/>
    <cellStyle name="Normal 2 14 13" xfId="41693" xr:uid="{00000000-0005-0000-0000-0000D7A20000}"/>
    <cellStyle name="Normal 2 14 14" xfId="41694" xr:uid="{00000000-0005-0000-0000-0000D8A20000}"/>
    <cellStyle name="Normal 2 14 15" xfId="41695" xr:uid="{00000000-0005-0000-0000-0000D9A20000}"/>
    <cellStyle name="Normal 2 14 16" xfId="41696" xr:uid="{00000000-0005-0000-0000-0000DAA20000}"/>
    <cellStyle name="Normal 2 14 17" xfId="41697" xr:uid="{00000000-0005-0000-0000-0000DBA20000}"/>
    <cellStyle name="Normal 2 14 18" xfId="41698" xr:uid="{00000000-0005-0000-0000-0000DCA20000}"/>
    <cellStyle name="Normal 2 14 19" xfId="41699" xr:uid="{00000000-0005-0000-0000-0000DDA20000}"/>
    <cellStyle name="Normal 2 14 2" xfId="41700" xr:uid="{00000000-0005-0000-0000-0000DEA20000}"/>
    <cellStyle name="Normal 2 14 20" xfId="41701" xr:uid="{00000000-0005-0000-0000-0000DFA20000}"/>
    <cellStyle name="Normal 2 14 21" xfId="41702" xr:uid="{00000000-0005-0000-0000-0000E0A20000}"/>
    <cellStyle name="Normal 2 14 22" xfId="41703" xr:uid="{00000000-0005-0000-0000-0000E1A20000}"/>
    <cellStyle name="Normal 2 14 23" xfId="41704" xr:uid="{00000000-0005-0000-0000-0000E2A20000}"/>
    <cellStyle name="Normal 2 14 24" xfId="41705" xr:uid="{00000000-0005-0000-0000-0000E3A20000}"/>
    <cellStyle name="Normal 2 14 25" xfId="41706" xr:uid="{00000000-0005-0000-0000-0000E4A20000}"/>
    <cellStyle name="Normal 2 14 26" xfId="41707" xr:uid="{00000000-0005-0000-0000-0000E5A20000}"/>
    <cellStyle name="Normal 2 14 27" xfId="41708" xr:uid="{00000000-0005-0000-0000-0000E6A20000}"/>
    <cellStyle name="Normal 2 14 28" xfId="41709" xr:uid="{00000000-0005-0000-0000-0000E7A20000}"/>
    <cellStyle name="Normal 2 14 29" xfId="41710" xr:uid="{00000000-0005-0000-0000-0000E8A20000}"/>
    <cellStyle name="Normal 2 14 3" xfId="41711" xr:uid="{00000000-0005-0000-0000-0000E9A20000}"/>
    <cellStyle name="Normal 2 14 30" xfId="41712" xr:uid="{00000000-0005-0000-0000-0000EAA20000}"/>
    <cellStyle name="Normal 2 14 31" xfId="41713" xr:uid="{00000000-0005-0000-0000-0000EBA20000}"/>
    <cellStyle name="Normal 2 14 32" xfId="41714" xr:uid="{00000000-0005-0000-0000-0000ECA20000}"/>
    <cellStyle name="Normal 2 14 33" xfId="41715" xr:uid="{00000000-0005-0000-0000-0000EDA20000}"/>
    <cellStyle name="Normal 2 14 34" xfId="41716" xr:uid="{00000000-0005-0000-0000-0000EEA20000}"/>
    <cellStyle name="Normal 2 14 35" xfId="41717" xr:uid="{00000000-0005-0000-0000-0000EFA20000}"/>
    <cellStyle name="Normal 2 14 36" xfId="41718" xr:uid="{00000000-0005-0000-0000-0000F0A20000}"/>
    <cellStyle name="Normal 2 14 37" xfId="41719" xr:uid="{00000000-0005-0000-0000-0000F1A20000}"/>
    <cellStyle name="Normal 2 14 38" xfId="41720" xr:uid="{00000000-0005-0000-0000-0000F2A20000}"/>
    <cellStyle name="Normal 2 14 39" xfId="41721" xr:uid="{00000000-0005-0000-0000-0000F3A20000}"/>
    <cellStyle name="Normal 2 14 4" xfId="41722" xr:uid="{00000000-0005-0000-0000-0000F4A20000}"/>
    <cellStyle name="Normal 2 14 40" xfId="41723" xr:uid="{00000000-0005-0000-0000-0000F5A20000}"/>
    <cellStyle name="Normal 2 14 41" xfId="41724" xr:uid="{00000000-0005-0000-0000-0000F6A20000}"/>
    <cellStyle name="Normal 2 14 42" xfId="41725" xr:uid="{00000000-0005-0000-0000-0000F7A20000}"/>
    <cellStyle name="Normal 2 14 43" xfId="41726" xr:uid="{00000000-0005-0000-0000-0000F8A20000}"/>
    <cellStyle name="Normal 2 14 44" xfId="41727" xr:uid="{00000000-0005-0000-0000-0000F9A20000}"/>
    <cellStyle name="Normal 2 14 45" xfId="41728" xr:uid="{00000000-0005-0000-0000-0000FAA20000}"/>
    <cellStyle name="Normal 2 14 46" xfId="41729" xr:uid="{00000000-0005-0000-0000-0000FBA20000}"/>
    <cellStyle name="Normal 2 14 47" xfId="41730" xr:uid="{00000000-0005-0000-0000-0000FCA20000}"/>
    <cellStyle name="Normal 2 14 48" xfId="41731" xr:uid="{00000000-0005-0000-0000-0000FDA20000}"/>
    <cellStyle name="Normal 2 14 49" xfId="41732" xr:uid="{00000000-0005-0000-0000-0000FEA20000}"/>
    <cellStyle name="Normal 2 14 5" xfId="41733" xr:uid="{00000000-0005-0000-0000-0000FFA20000}"/>
    <cellStyle name="Normal 2 14 50" xfId="41734" xr:uid="{00000000-0005-0000-0000-000000A30000}"/>
    <cellStyle name="Normal 2 14 51" xfId="41735" xr:uid="{00000000-0005-0000-0000-000001A30000}"/>
    <cellStyle name="Normal 2 14 52" xfId="41736" xr:uid="{00000000-0005-0000-0000-000002A30000}"/>
    <cellStyle name="Normal 2 14 53" xfId="41737" xr:uid="{00000000-0005-0000-0000-000003A30000}"/>
    <cellStyle name="Normal 2 14 54" xfId="41738" xr:uid="{00000000-0005-0000-0000-000004A30000}"/>
    <cellStyle name="Normal 2 14 55" xfId="41739" xr:uid="{00000000-0005-0000-0000-000005A30000}"/>
    <cellStyle name="Normal 2 14 56" xfId="41740" xr:uid="{00000000-0005-0000-0000-000006A30000}"/>
    <cellStyle name="Normal 2 14 57" xfId="41741" xr:uid="{00000000-0005-0000-0000-000007A30000}"/>
    <cellStyle name="Normal 2 14 58" xfId="41742" xr:uid="{00000000-0005-0000-0000-000008A30000}"/>
    <cellStyle name="Normal 2 14 59" xfId="41743" xr:uid="{00000000-0005-0000-0000-000009A30000}"/>
    <cellStyle name="Normal 2 14 6" xfId="41744" xr:uid="{00000000-0005-0000-0000-00000AA30000}"/>
    <cellStyle name="Normal 2 14 60" xfId="41745" xr:uid="{00000000-0005-0000-0000-00000BA30000}"/>
    <cellStyle name="Normal 2 14 61" xfId="41746" xr:uid="{00000000-0005-0000-0000-00000CA30000}"/>
    <cellStyle name="Normal 2 14 62" xfId="41747" xr:uid="{00000000-0005-0000-0000-00000DA30000}"/>
    <cellStyle name="Normal 2 14 63" xfId="41748" xr:uid="{00000000-0005-0000-0000-00000EA30000}"/>
    <cellStyle name="Normal 2 14 64" xfId="41749" xr:uid="{00000000-0005-0000-0000-00000FA30000}"/>
    <cellStyle name="Normal 2 14 65" xfId="41750" xr:uid="{00000000-0005-0000-0000-000010A30000}"/>
    <cellStyle name="Normal 2 14 66" xfId="41751" xr:uid="{00000000-0005-0000-0000-000011A30000}"/>
    <cellStyle name="Normal 2 14 67" xfId="41752" xr:uid="{00000000-0005-0000-0000-000012A30000}"/>
    <cellStyle name="Normal 2 14 68" xfId="41753" xr:uid="{00000000-0005-0000-0000-000013A30000}"/>
    <cellStyle name="Normal 2 14 69" xfId="41754" xr:uid="{00000000-0005-0000-0000-000014A30000}"/>
    <cellStyle name="Normal 2 14 7" xfId="41755" xr:uid="{00000000-0005-0000-0000-000015A30000}"/>
    <cellStyle name="Normal 2 14 70" xfId="41756" xr:uid="{00000000-0005-0000-0000-000016A30000}"/>
    <cellStyle name="Normal 2 14 71" xfId="41757" xr:uid="{00000000-0005-0000-0000-000017A30000}"/>
    <cellStyle name="Normal 2 14 72" xfId="41758" xr:uid="{00000000-0005-0000-0000-000018A30000}"/>
    <cellStyle name="Normal 2 14 73" xfId="41759" xr:uid="{00000000-0005-0000-0000-000019A30000}"/>
    <cellStyle name="Normal 2 14 74" xfId="41760" xr:uid="{00000000-0005-0000-0000-00001AA30000}"/>
    <cellStyle name="Normal 2 14 75" xfId="41761" xr:uid="{00000000-0005-0000-0000-00001BA30000}"/>
    <cellStyle name="Normal 2 14 76" xfId="41762" xr:uid="{00000000-0005-0000-0000-00001CA30000}"/>
    <cellStyle name="Normal 2 14 77" xfId="41763" xr:uid="{00000000-0005-0000-0000-00001DA30000}"/>
    <cellStyle name="Normal 2 14 78" xfId="41764" xr:uid="{00000000-0005-0000-0000-00001EA30000}"/>
    <cellStyle name="Normal 2 14 79" xfId="41765" xr:uid="{00000000-0005-0000-0000-00001FA30000}"/>
    <cellStyle name="Normal 2 14 8" xfId="41766" xr:uid="{00000000-0005-0000-0000-000020A30000}"/>
    <cellStyle name="Normal 2 14 80" xfId="41767" xr:uid="{00000000-0005-0000-0000-000021A30000}"/>
    <cellStyle name="Normal 2 14 81" xfId="41768" xr:uid="{00000000-0005-0000-0000-000022A30000}"/>
    <cellStyle name="Normal 2 14 82" xfId="41769" xr:uid="{00000000-0005-0000-0000-000023A30000}"/>
    <cellStyle name="Normal 2 14 83" xfId="41770" xr:uid="{00000000-0005-0000-0000-000024A30000}"/>
    <cellStyle name="Normal 2 14 9" xfId="41771" xr:uid="{00000000-0005-0000-0000-000025A30000}"/>
    <cellStyle name="Normal 2 15" xfId="41772" xr:uid="{00000000-0005-0000-0000-000026A30000}"/>
    <cellStyle name="Normal 2 15 10" xfId="41773" xr:uid="{00000000-0005-0000-0000-000027A30000}"/>
    <cellStyle name="Normal 2 15 11" xfId="41774" xr:uid="{00000000-0005-0000-0000-000028A30000}"/>
    <cellStyle name="Normal 2 15 12" xfId="41775" xr:uid="{00000000-0005-0000-0000-000029A30000}"/>
    <cellStyle name="Normal 2 15 13" xfId="41776" xr:uid="{00000000-0005-0000-0000-00002AA30000}"/>
    <cellStyle name="Normal 2 15 14" xfId="41777" xr:uid="{00000000-0005-0000-0000-00002BA30000}"/>
    <cellStyle name="Normal 2 15 15" xfId="41778" xr:uid="{00000000-0005-0000-0000-00002CA30000}"/>
    <cellStyle name="Normal 2 15 16" xfId="41779" xr:uid="{00000000-0005-0000-0000-00002DA30000}"/>
    <cellStyle name="Normal 2 15 17" xfId="41780" xr:uid="{00000000-0005-0000-0000-00002EA30000}"/>
    <cellStyle name="Normal 2 15 18" xfId="41781" xr:uid="{00000000-0005-0000-0000-00002FA30000}"/>
    <cellStyle name="Normal 2 15 19" xfId="41782" xr:uid="{00000000-0005-0000-0000-000030A30000}"/>
    <cellStyle name="Normal 2 15 2" xfId="41783" xr:uid="{00000000-0005-0000-0000-000031A30000}"/>
    <cellStyle name="Normal 2 15 20" xfId="41784" xr:uid="{00000000-0005-0000-0000-000032A30000}"/>
    <cellStyle name="Normal 2 15 21" xfId="41785" xr:uid="{00000000-0005-0000-0000-000033A30000}"/>
    <cellStyle name="Normal 2 15 22" xfId="41786" xr:uid="{00000000-0005-0000-0000-000034A30000}"/>
    <cellStyle name="Normal 2 15 23" xfId="41787" xr:uid="{00000000-0005-0000-0000-000035A30000}"/>
    <cellStyle name="Normal 2 15 24" xfId="41788" xr:uid="{00000000-0005-0000-0000-000036A30000}"/>
    <cellStyle name="Normal 2 15 25" xfId="41789" xr:uid="{00000000-0005-0000-0000-000037A30000}"/>
    <cellStyle name="Normal 2 15 26" xfId="41790" xr:uid="{00000000-0005-0000-0000-000038A30000}"/>
    <cellStyle name="Normal 2 15 27" xfId="41791" xr:uid="{00000000-0005-0000-0000-000039A30000}"/>
    <cellStyle name="Normal 2 15 28" xfId="41792" xr:uid="{00000000-0005-0000-0000-00003AA30000}"/>
    <cellStyle name="Normal 2 15 29" xfId="41793" xr:uid="{00000000-0005-0000-0000-00003BA30000}"/>
    <cellStyle name="Normal 2 15 3" xfId="41794" xr:uid="{00000000-0005-0000-0000-00003CA30000}"/>
    <cellStyle name="Normal 2 15 30" xfId="41795" xr:uid="{00000000-0005-0000-0000-00003DA30000}"/>
    <cellStyle name="Normal 2 15 31" xfId="41796" xr:uid="{00000000-0005-0000-0000-00003EA30000}"/>
    <cellStyle name="Normal 2 15 32" xfId="41797" xr:uid="{00000000-0005-0000-0000-00003FA30000}"/>
    <cellStyle name="Normal 2 15 33" xfId="41798" xr:uid="{00000000-0005-0000-0000-000040A30000}"/>
    <cellStyle name="Normal 2 15 34" xfId="41799" xr:uid="{00000000-0005-0000-0000-000041A30000}"/>
    <cellStyle name="Normal 2 15 35" xfId="41800" xr:uid="{00000000-0005-0000-0000-000042A30000}"/>
    <cellStyle name="Normal 2 15 36" xfId="41801" xr:uid="{00000000-0005-0000-0000-000043A30000}"/>
    <cellStyle name="Normal 2 15 37" xfId="41802" xr:uid="{00000000-0005-0000-0000-000044A30000}"/>
    <cellStyle name="Normal 2 15 38" xfId="41803" xr:uid="{00000000-0005-0000-0000-000045A30000}"/>
    <cellStyle name="Normal 2 15 39" xfId="41804" xr:uid="{00000000-0005-0000-0000-000046A30000}"/>
    <cellStyle name="Normal 2 15 4" xfId="41805" xr:uid="{00000000-0005-0000-0000-000047A30000}"/>
    <cellStyle name="Normal 2 15 40" xfId="41806" xr:uid="{00000000-0005-0000-0000-000048A30000}"/>
    <cellStyle name="Normal 2 15 41" xfId="41807" xr:uid="{00000000-0005-0000-0000-000049A30000}"/>
    <cellStyle name="Normal 2 15 42" xfId="41808" xr:uid="{00000000-0005-0000-0000-00004AA30000}"/>
    <cellStyle name="Normal 2 15 43" xfId="41809" xr:uid="{00000000-0005-0000-0000-00004BA30000}"/>
    <cellStyle name="Normal 2 15 44" xfId="41810" xr:uid="{00000000-0005-0000-0000-00004CA30000}"/>
    <cellStyle name="Normal 2 15 45" xfId="41811" xr:uid="{00000000-0005-0000-0000-00004DA30000}"/>
    <cellStyle name="Normal 2 15 46" xfId="41812" xr:uid="{00000000-0005-0000-0000-00004EA30000}"/>
    <cellStyle name="Normal 2 15 47" xfId="41813" xr:uid="{00000000-0005-0000-0000-00004FA30000}"/>
    <cellStyle name="Normal 2 15 48" xfId="41814" xr:uid="{00000000-0005-0000-0000-000050A30000}"/>
    <cellStyle name="Normal 2 15 49" xfId="41815" xr:uid="{00000000-0005-0000-0000-000051A30000}"/>
    <cellStyle name="Normal 2 15 5" xfId="41816" xr:uid="{00000000-0005-0000-0000-000052A30000}"/>
    <cellStyle name="Normal 2 15 50" xfId="41817" xr:uid="{00000000-0005-0000-0000-000053A30000}"/>
    <cellStyle name="Normal 2 15 51" xfId="41818" xr:uid="{00000000-0005-0000-0000-000054A30000}"/>
    <cellStyle name="Normal 2 15 52" xfId="41819" xr:uid="{00000000-0005-0000-0000-000055A30000}"/>
    <cellStyle name="Normal 2 15 53" xfId="41820" xr:uid="{00000000-0005-0000-0000-000056A30000}"/>
    <cellStyle name="Normal 2 15 54" xfId="41821" xr:uid="{00000000-0005-0000-0000-000057A30000}"/>
    <cellStyle name="Normal 2 15 55" xfId="41822" xr:uid="{00000000-0005-0000-0000-000058A30000}"/>
    <cellStyle name="Normal 2 15 56" xfId="41823" xr:uid="{00000000-0005-0000-0000-000059A30000}"/>
    <cellStyle name="Normal 2 15 57" xfId="41824" xr:uid="{00000000-0005-0000-0000-00005AA30000}"/>
    <cellStyle name="Normal 2 15 58" xfId="41825" xr:uid="{00000000-0005-0000-0000-00005BA30000}"/>
    <cellStyle name="Normal 2 15 59" xfId="41826" xr:uid="{00000000-0005-0000-0000-00005CA30000}"/>
    <cellStyle name="Normal 2 15 6" xfId="41827" xr:uid="{00000000-0005-0000-0000-00005DA30000}"/>
    <cellStyle name="Normal 2 15 60" xfId="41828" xr:uid="{00000000-0005-0000-0000-00005EA30000}"/>
    <cellStyle name="Normal 2 15 61" xfId="41829" xr:uid="{00000000-0005-0000-0000-00005FA30000}"/>
    <cellStyle name="Normal 2 15 62" xfId="41830" xr:uid="{00000000-0005-0000-0000-000060A30000}"/>
    <cellStyle name="Normal 2 15 63" xfId="41831" xr:uid="{00000000-0005-0000-0000-000061A30000}"/>
    <cellStyle name="Normal 2 15 64" xfId="41832" xr:uid="{00000000-0005-0000-0000-000062A30000}"/>
    <cellStyle name="Normal 2 15 65" xfId="41833" xr:uid="{00000000-0005-0000-0000-000063A30000}"/>
    <cellStyle name="Normal 2 15 66" xfId="41834" xr:uid="{00000000-0005-0000-0000-000064A30000}"/>
    <cellStyle name="Normal 2 15 67" xfId="41835" xr:uid="{00000000-0005-0000-0000-000065A30000}"/>
    <cellStyle name="Normal 2 15 68" xfId="41836" xr:uid="{00000000-0005-0000-0000-000066A30000}"/>
    <cellStyle name="Normal 2 15 69" xfId="41837" xr:uid="{00000000-0005-0000-0000-000067A30000}"/>
    <cellStyle name="Normal 2 15 7" xfId="41838" xr:uid="{00000000-0005-0000-0000-000068A30000}"/>
    <cellStyle name="Normal 2 15 70" xfId="41839" xr:uid="{00000000-0005-0000-0000-000069A30000}"/>
    <cellStyle name="Normal 2 15 71" xfId="41840" xr:uid="{00000000-0005-0000-0000-00006AA30000}"/>
    <cellStyle name="Normal 2 15 72" xfId="41841" xr:uid="{00000000-0005-0000-0000-00006BA30000}"/>
    <cellStyle name="Normal 2 15 73" xfId="41842" xr:uid="{00000000-0005-0000-0000-00006CA30000}"/>
    <cellStyle name="Normal 2 15 74" xfId="41843" xr:uid="{00000000-0005-0000-0000-00006DA30000}"/>
    <cellStyle name="Normal 2 15 75" xfId="41844" xr:uid="{00000000-0005-0000-0000-00006EA30000}"/>
    <cellStyle name="Normal 2 15 76" xfId="41845" xr:uid="{00000000-0005-0000-0000-00006FA30000}"/>
    <cellStyle name="Normal 2 15 77" xfId="41846" xr:uid="{00000000-0005-0000-0000-000070A30000}"/>
    <cellStyle name="Normal 2 15 78" xfId="41847" xr:uid="{00000000-0005-0000-0000-000071A30000}"/>
    <cellStyle name="Normal 2 15 79" xfId="41848" xr:uid="{00000000-0005-0000-0000-000072A30000}"/>
    <cellStyle name="Normal 2 15 8" xfId="41849" xr:uid="{00000000-0005-0000-0000-000073A30000}"/>
    <cellStyle name="Normal 2 15 80" xfId="41850" xr:uid="{00000000-0005-0000-0000-000074A30000}"/>
    <cellStyle name="Normal 2 15 81" xfId="41851" xr:uid="{00000000-0005-0000-0000-000075A30000}"/>
    <cellStyle name="Normal 2 15 82" xfId="41852" xr:uid="{00000000-0005-0000-0000-000076A30000}"/>
    <cellStyle name="Normal 2 15 83" xfId="41853" xr:uid="{00000000-0005-0000-0000-000077A30000}"/>
    <cellStyle name="Normal 2 15 9" xfId="41854" xr:uid="{00000000-0005-0000-0000-000078A30000}"/>
    <cellStyle name="Normal 2 15_Labour" xfId="41855" xr:uid="{00000000-0005-0000-0000-000079A30000}"/>
    <cellStyle name="Normal 2 16" xfId="41856" xr:uid="{00000000-0005-0000-0000-00007AA30000}"/>
    <cellStyle name="Normal 2 16 10" xfId="41857" xr:uid="{00000000-0005-0000-0000-00007BA30000}"/>
    <cellStyle name="Normal 2 16 11" xfId="41858" xr:uid="{00000000-0005-0000-0000-00007CA30000}"/>
    <cellStyle name="Normal 2 16 12" xfId="41859" xr:uid="{00000000-0005-0000-0000-00007DA30000}"/>
    <cellStyle name="Normal 2 16 13" xfId="41860" xr:uid="{00000000-0005-0000-0000-00007EA30000}"/>
    <cellStyle name="Normal 2 16 14" xfId="41861" xr:uid="{00000000-0005-0000-0000-00007FA30000}"/>
    <cellStyle name="Normal 2 16 15" xfId="41862" xr:uid="{00000000-0005-0000-0000-000080A30000}"/>
    <cellStyle name="Normal 2 16 16" xfId="41863" xr:uid="{00000000-0005-0000-0000-000081A30000}"/>
    <cellStyle name="Normal 2 16 17" xfId="41864" xr:uid="{00000000-0005-0000-0000-000082A30000}"/>
    <cellStyle name="Normal 2 16 18" xfId="41865" xr:uid="{00000000-0005-0000-0000-000083A30000}"/>
    <cellStyle name="Normal 2 16 19" xfId="41866" xr:uid="{00000000-0005-0000-0000-000084A30000}"/>
    <cellStyle name="Normal 2 16 2" xfId="41867" xr:uid="{00000000-0005-0000-0000-000085A30000}"/>
    <cellStyle name="Normal 2 16 20" xfId="41868" xr:uid="{00000000-0005-0000-0000-000086A30000}"/>
    <cellStyle name="Normal 2 16 21" xfId="41869" xr:uid="{00000000-0005-0000-0000-000087A30000}"/>
    <cellStyle name="Normal 2 16 22" xfId="41870" xr:uid="{00000000-0005-0000-0000-000088A30000}"/>
    <cellStyle name="Normal 2 16 23" xfId="41871" xr:uid="{00000000-0005-0000-0000-000089A30000}"/>
    <cellStyle name="Normal 2 16 24" xfId="41872" xr:uid="{00000000-0005-0000-0000-00008AA30000}"/>
    <cellStyle name="Normal 2 16 25" xfId="41873" xr:uid="{00000000-0005-0000-0000-00008BA30000}"/>
    <cellStyle name="Normal 2 16 26" xfId="41874" xr:uid="{00000000-0005-0000-0000-00008CA30000}"/>
    <cellStyle name="Normal 2 16 27" xfId="41875" xr:uid="{00000000-0005-0000-0000-00008DA30000}"/>
    <cellStyle name="Normal 2 16 28" xfId="41876" xr:uid="{00000000-0005-0000-0000-00008EA30000}"/>
    <cellStyle name="Normal 2 16 29" xfId="41877" xr:uid="{00000000-0005-0000-0000-00008FA30000}"/>
    <cellStyle name="Normal 2 16 3" xfId="41878" xr:uid="{00000000-0005-0000-0000-000090A30000}"/>
    <cellStyle name="Normal 2 16 30" xfId="41879" xr:uid="{00000000-0005-0000-0000-000091A30000}"/>
    <cellStyle name="Normal 2 16 31" xfId="41880" xr:uid="{00000000-0005-0000-0000-000092A30000}"/>
    <cellStyle name="Normal 2 16 32" xfId="41881" xr:uid="{00000000-0005-0000-0000-000093A30000}"/>
    <cellStyle name="Normal 2 16 33" xfId="41882" xr:uid="{00000000-0005-0000-0000-000094A30000}"/>
    <cellStyle name="Normal 2 16 34" xfId="41883" xr:uid="{00000000-0005-0000-0000-000095A30000}"/>
    <cellStyle name="Normal 2 16 35" xfId="41884" xr:uid="{00000000-0005-0000-0000-000096A30000}"/>
    <cellStyle name="Normal 2 16 36" xfId="41885" xr:uid="{00000000-0005-0000-0000-000097A30000}"/>
    <cellStyle name="Normal 2 16 37" xfId="41886" xr:uid="{00000000-0005-0000-0000-000098A30000}"/>
    <cellStyle name="Normal 2 16 38" xfId="41887" xr:uid="{00000000-0005-0000-0000-000099A30000}"/>
    <cellStyle name="Normal 2 16 39" xfId="41888" xr:uid="{00000000-0005-0000-0000-00009AA30000}"/>
    <cellStyle name="Normal 2 16 4" xfId="41889" xr:uid="{00000000-0005-0000-0000-00009BA30000}"/>
    <cellStyle name="Normal 2 16 40" xfId="41890" xr:uid="{00000000-0005-0000-0000-00009CA30000}"/>
    <cellStyle name="Normal 2 16 41" xfId="41891" xr:uid="{00000000-0005-0000-0000-00009DA30000}"/>
    <cellStyle name="Normal 2 16 42" xfId="41892" xr:uid="{00000000-0005-0000-0000-00009EA30000}"/>
    <cellStyle name="Normal 2 16 43" xfId="41893" xr:uid="{00000000-0005-0000-0000-00009FA30000}"/>
    <cellStyle name="Normal 2 16 44" xfId="41894" xr:uid="{00000000-0005-0000-0000-0000A0A30000}"/>
    <cellStyle name="Normal 2 16 45" xfId="41895" xr:uid="{00000000-0005-0000-0000-0000A1A30000}"/>
    <cellStyle name="Normal 2 16 46" xfId="41896" xr:uid="{00000000-0005-0000-0000-0000A2A30000}"/>
    <cellStyle name="Normal 2 16 47" xfId="41897" xr:uid="{00000000-0005-0000-0000-0000A3A30000}"/>
    <cellStyle name="Normal 2 16 48" xfId="41898" xr:uid="{00000000-0005-0000-0000-0000A4A30000}"/>
    <cellStyle name="Normal 2 16 49" xfId="41899" xr:uid="{00000000-0005-0000-0000-0000A5A30000}"/>
    <cellStyle name="Normal 2 16 5" xfId="41900" xr:uid="{00000000-0005-0000-0000-0000A6A30000}"/>
    <cellStyle name="Normal 2 16 50" xfId="41901" xr:uid="{00000000-0005-0000-0000-0000A7A30000}"/>
    <cellStyle name="Normal 2 16 51" xfId="41902" xr:uid="{00000000-0005-0000-0000-0000A8A30000}"/>
    <cellStyle name="Normal 2 16 52" xfId="41903" xr:uid="{00000000-0005-0000-0000-0000A9A30000}"/>
    <cellStyle name="Normal 2 16 53" xfId="41904" xr:uid="{00000000-0005-0000-0000-0000AAA30000}"/>
    <cellStyle name="Normal 2 16 54" xfId="41905" xr:uid="{00000000-0005-0000-0000-0000ABA30000}"/>
    <cellStyle name="Normal 2 16 55" xfId="41906" xr:uid="{00000000-0005-0000-0000-0000ACA30000}"/>
    <cellStyle name="Normal 2 16 56" xfId="41907" xr:uid="{00000000-0005-0000-0000-0000ADA30000}"/>
    <cellStyle name="Normal 2 16 57" xfId="41908" xr:uid="{00000000-0005-0000-0000-0000AEA30000}"/>
    <cellStyle name="Normal 2 16 58" xfId="41909" xr:uid="{00000000-0005-0000-0000-0000AFA30000}"/>
    <cellStyle name="Normal 2 16 59" xfId="41910" xr:uid="{00000000-0005-0000-0000-0000B0A30000}"/>
    <cellStyle name="Normal 2 16 6" xfId="41911" xr:uid="{00000000-0005-0000-0000-0000B1A30000}"/>
    <cellStyle name="Normal 2 16 60" xfId="41912" xr:uid="{00000000-0005-0000-0000-0000B2A30000}"/>
    <cellStyle name="Normal 2 16 61" xfId="41913" xr:uid="{00000000-0005-0000-0000-0000B3A30000}"/>
    <cellStyle name="Normal 2 16 62" xfId="41914" xr:uid="{00000000-0005-0000-0000-0000B4A30000}"/>
    <cellStyle name="Normal 2 16 63" xfId="41915" xr:uid="{00000000-0005-0000-0000-0000B5A30000}"/>
    <cellStyle name="Normal 2 16 64" xfId="41916" xr:uid="{00000000-0005-0000-0000-0000B6A30000}"/>
    <cellStyle name="Normal 2 16 65" xfId="41917" xr:uid="{00000000-0005-0000-0000-0000B7A30000}"/>
    <cellStyle name="Normal 2 16 66" xfId="41918" xr:uid="{00000000-0005-0000-0000-0000B8A30000}"/>
    <cellStyle name="Normal 2 16 67" xfId="41919" xr:uid="{00000000-0005-0000-0000-0000B9A30000}"/>
    <cellStyle name="Normal 2 16 68" xfId="41920" xr:uid="{00000000-0005-0000-0000-0000BAA30000}"/>
    <cellStyle name="Normal 2 16 69" xfId="41921" xr:uid="{00000000-0005-0000-0000-0000BBA30000}"/>
    <cellStyle name="Normal 2 16 7" xfId="41922" xr:uid="{00000000-0005-0000-0000-0000BCA30000}"/>
    <cellStyle name="Normal 2 16 70" xfId="41923" xr:uid="{00000000-0005-0000-0000-0000BDA30000}"/>
    <cellStyle name="Normal 2 16 71" xfId="41924" xr:uid="{00000000-0005-0000-0000-0000BEA30000}"/>
    <cellStyle name="Normal 2 16 72" xfId="41925" xr:uid="{00000000-0005-0000-0000-0000BFA30000}"/>
    <cellStyle name="Normal 2 16 73" xfId="41926" xr:uid="{00000000-0005-0000-0000-0000C0A30000}"/>
    <cellStyle name="Normal 2 16 74" xfId="41927" xr:uid="{00000000-0005-0000-0000-0000C1A30000}"/>
    <cellStyle name="Normal 2 16 75" xfId="41928" xr:uid="{00000000-0005-0000-0000-0000C2A30000}"/>
    <cellStyle name="Normal 2 16 76" xfId="41929" xr:uid="{00000000-0005-0000-0000-0000C3A30000}"/>
    <cellStyle name="Normal 2 16 77" xfId="41930" xr:uid="{00000000-0005-0000-0000-0000C4A30000}"/>
    <cellStyle name="Normal 2 16 78" xfId="41931" xr:uid="{00000000-0005-0000-0000-0000C5A30000}"/>
    <cellStyle name="Normal 2 16 79" xfId="41932" xr:uid="{00000000-0005-0000-0000-0000C6A30000}"/>
    <cellStyle name="Normal 2 16 8" xfId="41933" xr:uid="{00000000-0005-0000-0000-0000C7A30000}"/>
    <cellStyle name="Normal 2 16 80" xfId="41934" xr:uid="{00000000-0005-0000-0000-0000C8A30000}"/>
    <cellStyle name="Normal 2 16 81" xfId="41935" xr:uid="{00000000-0005-0000-0000-0000C9A30000}"/>
    <cellStyle name="Normal 2 16 82" xfId="41936" xr:uid="{00000000-0005-0000-0000-0000CAA30000}"/>
    <cellStyle name="Normal 2 16 83" xfId="41937" xr:uid="{00000000-0005-0000-0000-0000CBA30000}"/>
    <cellStyle name="Normal 2 16 9" xfId="41938" xr:uid="{00000000-0005-0000-0000-0000CCA30000}"/>
    <cellStyle name="Normal 2 17" xfId="41939" xr:uid="{00000000-0005-0000-0000-0000CDA30000}"/>
    <cellStyle name="Normal 2 17 10" xfId="41940" xr:uid="{00000000-0005-0000-0000-0000CEA30000}"/>
    <cellStyle name="Normal 2 17 11" xfId="41941" xr:uid="{00000000-0005-0000-0000-0000CFA30000}"/>
    <cellStyle name="Normal 2 17 12" xfId="41942" xr:uid="{00000000-0005-0000-0000-0000D0A30000}"/>
    <cellStyle name="Normal 2 17 13" xfId="41943" xr:uid="{00000000-0005-0000-0000-0000D1A30000}"/>
    <cellStyle name="Normal 2 17 14" xfId="41944" xr:uid="{00000000-0005-0000-0000-0000D2A30000}"/>
    <cellStyle name="Normal 2 17 15" xfId="41945" xr:uid="{00000000-0005-0000-0000-0000D3A30000}"/>
    <cellStyle name="Normal 2 17 16" xfId="41946" xr:uid="{00000000-0005-0000-0000-0000D4A30000}"/>
    <cellStyle name="Normal 2 17 17" xfId="41947" xr:uid="{00000000-0005-0000-0000-0000D5A30000}"/>
    <cellStyle name="Normal 2 17 18" xfId="41948" xr:uid="{00000000-0005-0000-0000-0000D6A30000}"/>
    <cellStyle name="Normal 2 17 19" xfId="41949" xr:uid="{00000000-0005-0000-0000-0000D7A30000}"/>
    <cellStyle name="Normal 2 17 2" xfId="41950" xr:uid="{00000000-0005-0000-0000-0000D8A30000}"/>
    <cellStyle name="Normal 2 17 20" xfId="41951" xr:uid="{00000000-0005-0000-0000-0000D9A30000}"/>
    <cellStyle name="Normal 2 17 21" xfId="41952" xr:uid="{00000000-0005-0000-0000-0000DAA30000}"/>
    <cellStyle name="Normal 2 17 22" xfId="41953" xr:uid="{00000000-0005-0000-0000-0000DBA30000}"/>
    <cellStyle name="Normal 2 17 23" xfId="41954" xr:uid="{00000000-0005-0000-0000-0000DCA30000}"/>
    <cellStyle name="Normal 2 17 24" xfId="41955" xr:uid="{00000000-0005-0000-0000-0000DDA30000}"/>
    <cellStyle name="Normal 2 17 25" xfId="41956" xr:uid="{00000000-0005-0000-0000-0000DEA30000}"/>
    <cellStyle name="Normal 2 17 26" xfId="41957" xr:uid="{00000000-0005-0000-0000-0000DFA30000}"/>
    <cellStyle name="Normal 2 17 27" xfId="41958" xr:uid="{00000000-0005-0000-0000-0000E0A30000}"/>
    <cellStyle name="Normal 2 17 28" xfId="41959" xr:uid="{00000000-0005-0000-0000-0000E1A30000}"/>
    <cellStyle name="Normal 2 17 29" xfId="41960" xr:uid="{00000000-0005-0000-0000-0000E2A30000}"/>
    <cellStyle name="Normal 2 17 3" xfId="41961" xr:uid="{00000000-0005-0000-0000-0000E3A30000}"/>
    <cellStyle name="Normal 2 17 30" xfId="41962" xr:uid="{00000000-0005-0000-0000-0000E4A30000}"/>
    <cellStyle name="Normal 2 17 31" xfId="41963" xr:uid="{00000000-0005-0000-0000-0000E5A30000}"/>
    <cellStyle name="Normal 2 17 32" xfId="41964" xr:uid="{00000000-0005-0000-0000-0000E6A30000}"/>
    <cellStyle name="Normal 2 17 33" xfId="41965" xr:uid="{00000000-0005-0000-0000-0000E7A30000}"/>
    <cellStyle name="Normal 2 17 34" xfId="41966" xr:uid="{00000000-0005-0000-0000-0000E8A30000}"/>
    <cellStyle name="Normal 2 17 35" xfId="41967" xr:uid="{00000000-0005-0000-0000-0000E9A30000}"/>
    <cellStyle name="Normal 2 17 36" xfId="41968" xr:uid="{00000000-0005-0000-0000-0000EAA30000}"/>
    <cellStyle name="Normal 2 17 37" xfId="41969" xr:uid="{00000000-0005-0000-0000-0000EBA30000}"/>
    <cellStyle name="Normal 2 17 38" xfId="41970" xr:uid="{00000000-0005-0000-0000-0000ECA30000}"/>
    <cellStyle name="Normal 2 17 39" xfId="41971" xr:uid="{00000000-0005-0000-0000-0000EDA30000}"/>
    <cellStyle name="Normal 2 17 4" xfId="41972" xr:uid="{00000000-0005-0000-0000-0000EEA30000}"/>
    <cellStyle name="Normal 2 17 40" xfId="41973" xr:uid="{00000000-0005-0000-0000-0000EFA30000}"/>
    <cellStyle name="Normal 2 17 41" xfId="41974" xr:uid="{00000000-0005-0000-0000-0000F0A30000}"/>
    <cellStyle name="Normal 2 17 42" xfId="41975" xr:uid="{00000000-0005-0000-0000-0000F1A30000}"/>
    <cellStyle name="Normal 2 17 43" xfId="41976" xr:uid="{00000000-0005-0000-0000-0000F2A30000}"/>
    <cellStyle name="Normal 2 17 44" xfId="41977" xr:uid="{00000000-0005-0000-0000-0000F3A30000}"/>
    <cellStyle name="Normal 2 17 45" xfId="41978" xr:uid="{00000000-0005-0000-0000-0000F4A30000}"/>
    <cellStyle name="Normal 2 17 46" xfId="41979" xr:uid="{00000000-0005-0000-0000-0000F5A30000}"/>
    <cellStyle name="Normal 2 17 47" xfId="41980" xr:uid="{00000000-0005-0000-0000-0000F6A30000}"/>
    <cellStyle name="Normal 2 17 48" xfId="41981" xr:uid="{00000000-0005-0000-0000-0000F7A30000}"/>
    <cellStyle name="Normal 2 17 49" xfId="41982" xr:uid="{00000000-0005-0000-0000-0000F8A30000}"/>
    <cellStyle name="Normal 2 17 5" xfId="41983" xr:uid="{00000000-0005-0000-0000-0000F9A30000}"/>
    <cellStyle name="Normal 2 17 50" xfId="41984" xr:uid="{00000000-0005-0000-0000-0000FAA30000}"/>
    <cellStyle name="Normal 2 17 51" xfId="41985" xr:uid="{00000000-0005-0000-0000-0000FBA30000}"/>
    <cellStyle name="Normal 2 17 52" xfId="41986" xr:uid="{00000000-0005-0000-0000-0000FCA30000}"/>
    <cellStyle name="Normal 2 17 53" xfId="41987" xr:uid="{00000000-0005-0000-0000-0000FDA30000}"/>
    <cellStyle name="Normal 2 17 54" xfId="41988" xr:uid="{00000000-0005-0000-0000-0000FEA30000}"/>
    <cellStyle name="Normal 2 17 55" xfId="41989" xr:uid="{00000000-0005-0000-0000-0000FFA30000}"/>
    <cellStyle name="Normal 2 17 56" xfId="41990" xr:uid="{00000000-0005-0000-0000-000000A40000}"/>
    <cellStyle name="Normal 2 17 57" xfId="41991" xr:uid="{00000000-0005-0000-0000-000001A40000}"/>
    <cellStyle name="Normal 2 17 58" xfId="41992" xr:uid="{00000000-0005-0000-0000-000002A40000}"/>
    <cellStyle name="Normal 2 17 59" xfId="41993" xr:uid="{00000000-0005-0000-0000-000003A40000}"/>
    <cellStyle name="Normal 2 17 6" xfId="41994" xr:uid="{00000000-0005-0000-0000-000004A40000}"/>
    <cellStyle name="Normal 2 17 60" xfId="41995" xr:uid="{00000000-0005-0000-0000-000005A40000}"/>
    <cellStyle name="Normal 2 17 61" xfId="41996" xr:uid="{00000000-0005-0000-0000-000006A40000}"/>
    <cellStyle name="Normal 2 17 62" xfId="41997" xr:uid="{00000000-0005-0000-0000-000007A40000}"/>
    <cellStyle name="Normal 2 17 63" xfId="41998" xr:uid="{00000000-0005-0000-0000-000008A40000}"/>
    <cellStyle name="Normal 2 17 64" xfId="41999" xr:uid="{00000000-0005-0000-0000-000009A40000}"/>
    <cellStyle name="Normal 2 17 65" xfId="42000" xr:uid="{00000000-0005-0000-0000-00000AA40000}"/>
    <cellStyle name="Normal 2 17 66" xfId="42001" xr:uid="{00000000-0005-0000-0000-00000BA40000}"/>
    <cellStyle name="Normal 2 17 67" xfId="42002" xr:uid="{00000000-0005-0000-0000-00000CA40000}"/>
    <cellStyle name="Normal 2 17 68" xfId="42003" xr:uid="{00000000-0005-0000-0000-00000DA40000}"/>
    <cellStyle name="Normal 2 17 69" xfId="42004" xr:uid="{00000000-0005-0000-0000-00000EA40000}"/>
    <cellStyle name="Normal 2 17 7" xfId="42005" xr:uid="{00000000-0005-0000-0000-00000FA40000}"/>
    <cellStyle name="Normal 2 17 70" xfId="42006" xr:uid="{00000000-0005-0000-0000-000010A40000}"/>
    <cellStyle name="Normal 2 17 71" xfId="42007" xr:uid="{00000000-0005-0000-0000-000011A40000}"/>
    <cellStyle name="Normal 2 17 72" xfId="42008" xr:uid="{00000000-0005-0000-0000-000012A40000}"/>
    <cellStyle name="Normal 2 17 73" xfId="42009" xr:uid="{00000000-0005-0000-0000-000013A40000}"/>
    <cellStyle name="Normal 2 17 74" xfId="42010" xr:uid="{00000000-0005-0000-0000-000014A40000}"/>
    <cellStyle name="Normal 2 17 75" xfId="42011" xr:uid="{00000000-0005-0000-0000-000015A40000}"/>
    <cellStyle name="Normal 2 17 76" xfId="42012" xr:uid="{00000000-0005-0000-0000-000016A40000}"/>
    <cellStyle name="Normal 2 17 77" xfId="42013" xr:uid="{00000000-0005-0000-0000-000017A40000}"/>
    <cellStyle name="Normal 2 17 78" xfId="42014" xr:uid="{00000000-0005-0000-0000-000018A40000}"/>
    <cellStyle name="Normal 2 17 79" xfId="42015" xr:uid="{00000000-0005-0000-0000-000019A40000}"/>
    <cellStyle name="Normal 2 17 8" xfId="42016" xr:uid="{00000000-0005-0000-0000-00001AA40000}"/>
    <cellStyle name="Normal 2 17 80" xfId="42017" xr:uid="{00000000-0005-0000-0000-00001BA40000}"/>
    <cellStyle name="Normal 2 17 81" xfId="42018" xr:uid="{00000000-0005-0000-0000-00001CA40000}"/>
    <cellStyle name="Normal 2 17 82" xfId="42019" xr:uid="{00000000-0005-0000-0000-00001DA40000}"/>
    <cellStyle name="Normal 2 17 83" xfId="42020" xr:uid="{00000000-0005-0000-0000-00001EA40000}"/>
    <cellStyle name="Normal 2 17 9" xfId="42021" xr:uid="{00000000-0005-0000-0000-00001FA40000}"/>
    <cellStyle name="Normal 2 18" xfId="42022" xr:uid="{00000000-0005-0000-0000-000020A40000}"/>
    <cellStyle name="Normal 2 18 10" xfId="42023" xr:uid="{00000000-0005-0000-0000-000021A40000}"/>
    <cellStyle name="Normal 2 18 11" xfId="42024" xr:uid="{00000000-0005-0000-0000-000022A40000}"/>
    <cellStyle name="Normal 2 18 12" xfId="42025" xr:uid="{00000000-0005-0000-0000-000023A40000}"/>
    <cellStyle name="Normal 2 18 13" xfId="42026" xr:uid="{00000000-0005-0000-0000-000024A40000}"/>
    <cellStyle name="Normal 2 18 14" xfId="42027" xr:uid="{00000000-0005-0000-0000-000025A40000}"/>
    <cellStyle name="Normal 2 18 15" xfId="42028" xr:uid="{00000000-0005-0000-0000-000026A40000}"/>
    <cellStyle name="Normal 2 18 16" xfId="42029" xr:uid="{00000000-0005-0000-0000-000027A40000}"/>
    <cellStyle name="Normal 2 18 17" xfId="42030" xr:uid="{00000000-0005-0000-0000-000028A40000}"/>
    <cellStyle name="Normal 2 18 18" xfId="42031" xr:uid="{00000000-0005-0000-0000-000029A40000}"/>
    <cellStyle name="Normal 2 18 19" xfId="42032" xr:uid="{00000000-0005-0000-0000-00002AA40000}"/>
    <cellStyle name="Normal 2 18 2" xfId="42033" xr:uid="{00000000-0005-0000-0000-00002BA40000}"/>
    <cellStyle name="Normal 2 18 20" xfId="42034" xr:uid="{00000000-0005-0000-0000-00002CA40000}"/>
    <cellStyle name="Normal 2 18 21" xfId="42035" xr:uid="{00000000-0005-0000-0000-00002DA40000}"/>
    <cellStyle name="Normal 2 18 22" xfId="42036" xr:uid="{00000000-0005-0000-0000-00002EA40000}"/>
    <cellStyle name="Normal 2 18 23" xfId="42037" xr:uid="{00000000-0005-0000-0000-00002FA40000}"/>
    <cellStyle name="Normal 2 18 24" xfId="42038" xr:uid="{00000000-0005-0000-0000-000030A40000}"/>
    <cellStyle name="Normal 2 18 25" xfId="42039" xr:uid="{00000000-0005-0000-0000-000031A40000}"/>
    <cellStyle name="Normal 2 18 26" xfId="42040" xr:uid="{00000000-0005-0000-0000-000032A40000}"/>
    <cellStyle name="Normal 2 18 27" xfId="42041" xr:uid="{00000000-0005-0000-0000-000033A40000}"/>
    <cellStyle name="Normal 2 18 28" xfId="42042" xr:uid="{00000000-0005-0000-0000-000034A40000}"/>
    <cellStyle name="Normal 2 18 29" xfId="42043" xr:uid="{00000000-0005-0000-0000-000035A40000}"/>
    <cellStyle name="Normal 2 18 3" xfId="42044" xr:uid="{00000000-0005-0000-0000-000036A40000}"/>
    <cellStyle name="Normal 2 18 30" xfId="42045" xr:uid="{00000000-0005-0000-0000-000037A40000}"/>
    <cellStyle name="Normal 2 18 31" xfId="42046" xr:uid="{00000000-0005-0000-0000-000038A40000}"/>
    <cellStyle name="Normal 2 18 32" xfId="42047" xr:uid="{00000000-0005-0000-0000-000039A40000}"/>
    <cellStyle name="Normal 2 18 33" xfId="42048" xr:uid="{00000000-0005-0000-0000-00003AA40000}"/>
    <cellStyle name="Normal 2 18 34" xfId="42049" xr:uid="{00000000-0005-0000-0000-00003BA40000}"/>
    <cellStyle name="Normal 2 18 35" xfId="42050" xr:uid="{00000000-0005-0000-0000-00003CA40000}"/>
    <cellStyle name="Normal 2 18 36" xfId="42051" xr:uid="{00000000-0005-0000-0000-00003DA40000}"/>
    <cellStyle name="Normal 2 18 37" xfId="42052" xr:uid="{00000000-0005-0000-0000-00003EA40000}"/>
    <cellStyle name="Normal 2 18 38" xfId="42053" xr:uid="{00000000-0005-0000-0000-00003FA40000}"/>
    <cellStyle name="Normal 2 18 39" xfId="42054" xr:uid="{00000000-0005-0000-0000-000040A40000}"/>
    <cellStyle name="Normal 2 18 4" xfId="42055" xr:uid="{00000000-0005-0000-0000-000041A40000}"/>
    <cellStyle name="Normal 2 18 40" xfId="42056" xr:uid="{00000000-0005-0000-0000-000042A40000}"/>
    <cellStyle name="Normal 2 18 41" xfId="42057" xr:uid="{00000000-0005-0000-0000-000043A40000}"/>
    <cellStyle name="Normal 2 18 42" xfId="42058" xr:uid="{00000000-0005-0000-0000-000044A40000}"/>
    <cellStyle name="Normal 2 18 43" xfId="42059" xr:uid="{00000000-0005-0000-0000-000045A40000}"/>
    <cellStyle name="Normal 2 18 44" xfId="42060" xr:uid="{00000000-0005-0000-0000-000046A40000}"/>
    <cellStyle name="Normal 2 18 45" xfId="42061" xr:uid="{00000000-0005-0000-0000-000047A40000}"/>
    <cellStyle name="Normal 2 18 46" xfId="42062" xr:uid="{00000000-0005-0000-0000-000048A40000}"/>
    <cellStyle name="Normal 2 18 47" xfId="42063" xr:uid="{00000000-0005-0000-0000-000049A40000}"/>
    <cellStyle name="Normal 2 18 48" xfId="42064" xr:uid="{00000000-0005-0000-0000-00004AA40000}"/>
    <cellStyle name="Normal 2 18 49" xfId="42065" xr:uid="{00000000-0005-0000-0000-00004BA40000}"/>
    <cellStyle name="Normal 2 18 5" xfId="42066" xr:uid="{00000000-0005-0000-0000-00004CA40000}"/>
    <cellStyle name="Normal 2 18 50" xfId="42067" xr:uid="{00000000-0005-0000-0000-00004DA40000}"/>
    <cellStyle name="Normal 2 18 51" xfId="42068" xr:uid="{00000000-0005-0000-0000-00004EA40000}"/>
    <cellStyle name="Normal 2 18 52" xfId="42069" xr:uid="{00000000-0005-0000-0000-00004FA40000}"/>
    <cellStyle name="Normal 2 18 53" xfId="42070" xr:uid="{00000000-0005-0000-0000-000050A40000}"/>
    <cellStyle name="Normal 2 18 54" xfId="42071" xr:uid="{00000000-0005-0000-0000-000051A40000}"/>
    <cellStyle name="Normal 2 18 55" xfId="42072" xr:uid="{00000000-0005-0000-0000-000052A40000}"/>
    <cellStyle name="Normal 2 18 56" xfId="42073" xr:uid="{00000000-0005-0000-0000-000053A40000}"/>
    <cellStyle name="Normal 2 18 57" xfId="42074" xr:uid="{00000000-0005-0000-0000-000054A40000}"/>
    <cellStyle name="Normal 2 18 58" xfId="42075" xr:uid="{00000000-0005-0000-0000-000055A40000}"/>
    <cellStyle name="Normal 2 18 59" xfId="42076" xr:uid="{00000000-0005-0000-0000-000056A40000}"/>
    <cellStyle name="Normal 2 18 6" xfId="42077" xr:uid="{00000000-0005-0000-0000-000057A40000}"/>
    <cellStyle name="Normal 2 18 60" xfId="42078" xr:uid="{00000000-0005-0000-0000-000058A40000}"/>
    <cellStyle name="Normal 2 18 61" xfId="42079" xr:uid="{00000000-0005-0000-0000-000059A40000}"/>
    <cellStyle name="Normal 2 18 62" xfId="42080" xr:uid="{00000000-0005-0000-0000-00005AA40000}"/>
    <cellStyle name="Normal 2 18 63" xfId="42081" xr:uid="{00000000-0005-0000-0000-00005BA40000}"/>
    <cellStyle name="Normal 2 18 64" xfId="42082" xr:uid="{00000000-0005-0000-0000-00005CA40000}"/>
    <cellStyle name="Normal 2 18 65" xfId="42083" xr:uid="{00000000-0005-0000-0000-00005DA40000}"/>
    <cellStyle name="Normal 2 18 66" xfId="42084" xr:uid="{00000000-0005-0000-0000-00005EA40000}"/>
    <cellStyle name="Normal 2 18 67" xfId="42085" xr:uid="{00000000-0005-0000-0000-00005FA40000}"/>
    <cellStyle name="Normal 2 18 68" xfId="42086" xr:uid="{00000000-0005-0000-0000-000060A40000}"/>
    <cellStyle name="Normal 2 18 69" xfId="42087" xr:uid="{00000000-0005-0000-0000-000061A40000}"/>
    <cellStyle name="Normal 2 18 7" xfId="42088" xr:uid="{00000000-0005-0000-0000-000062A40000}"/>
    <cellStyle name="Normal 2 18 70" xfId="42089" xr:uid="{00000000-0005-0000-0000-000063A40000}"/>
    <cellStyle name="Normal 2 18 71" xfId="42090" xr:uid="{00000000-0005-0000-0000-000064A40000}"/>
    <cellStyle name="Normal 2 18 72" xfId="42091" xr:uid="{00000000-0005-0000-0000-000065A40000}"/>
    <cellStyle name="Normal 2 18 73" xfId="42092" xr:uid="{00000000-0005-0000-0000-000066A40000}"/>
    <cellStyle name="Normal 2 18 74" xfId="42093" xr:uid="{00000000-0005-0000-0000-000067A40000}"/>
    <cellStyle name="Normal 2 18 75" xfId="42094" xr:uid="{00000000-0005-0000-0000-000068A40000}"/>
    <cellStyle name="Normal 2 18 76" xfId="42095" xr:uid="{00000000-0005-0000-0000-000069A40000}"/>
    <cellStyle name="Normal 2 18 77" xfId="42096" xr:uid="{00000000-0005-0000-0000-00006AA40000}"/>
    <cellStyle name="Normal 2 18 78" xfId="42097" xr:uid="{00000000-0005-0000-0000-00006BA40000}"/>
    <cellStyle name="Normal 2 18 79" xfId="42098" xr:uid="{00000000-0005-0000-0000-00006CA40000}"/>
    <cellStyle name="Normal 2 18 8" xfId="42099" xr:uid="{00000000-0005-0000-0000-00006DA40000}"/>
    <cellStyle name="Normal 2 18 80" xfId="42100" xr:uid="{00000000-0005-0000-0000-00006EA40000}"/>
    <cellStyle name="Normal 2 18 81" xfId="42101" xr:uid="{00000000-0005-0000-0000-00006FA40000}"/>
    <cellStyle name="Normal 2 18 82" xfId="42102" xr:uid="{00000000-0005-0000-0000-000070A40000}"/>
    <cellStyle name="Normal 2 18 83" xfId="42103" xr:uid="{00000000-0005-0000-0000-000071A40000}"/>
    <cellStyle name="Normal 2 18 9" xfId="42104" xr:uid="{00000000-0005-0000-0000-000072A40000}"/>
    <cellStyle name="Normal 2 19" xfId="42105" xr:uid="{00000000-0005-0000-0000-000073A40000}"/>
    <cellStyle name="Normal 2 19 10" xfId="42106" xr:uid="{00000000-0005-0000-0000-000074A40000}"/>
    <cellStyle name="Normal 2 19 11" xfId="42107" xr:uid="{00000000-0005-0000-0000-000075A40000}"/>
    <cellStyle name="Normal 2 19 12" xfId="42108" xr:uid="{00000000-0005-0000-0000-000076A40000}"/>
    <cellStyle name="Normal 2 19 13" xfId="42109" xr:uid="{00000000-0005-0000-0000-000077A40000}"/>
    <cellStyle name="Normal 2 19 14" xfId="42110" xr:uid="{00000000-0005-0000-0000-000078A40000}"/>
    <cellStyle name="Normal 2 19 15" xfId="42111" xr:uid="{00000000-0005-0000-0000-000079A40000}"/>
    <cellStyle name="Normal 2 19 16" xfId="42112" xr:uid="{00000000-0005-0000-0000-00007AA40000}"/>
    <cellStyle name="Normal 2 19 17" xfId="42113" xr:uid="{00000000-0005-0000-0000-00007BA40000}"/>
    <cellStyle name="Normal 2 19 18" xfId="42114" xr:uid="{00000000-0005-0000-0000-00007CA40000}"/>
    <cellStyle name="Normal 2 19 19" xfId="42115" xr:uid="{00000000-0005-0000-0000-00007DA40000}"/>
    <cellStyle name="Normal 2 19 2" xfId="42116" xr:uid="{00000000-0005-0000-0000-00007EA40000}"/>
    <cellStyle name="Normal 2 19 20" xfId="42117" xr:uid="{00000000-0005-0000-0000-00007FA40000}"/>
    <cellStyle name="Normal 2 19 21" xfId="42118" xr:uid="{00000000-0005-0000-0000-000080A40000}"/>
    <cellStyle name="Normal 2 19 22" xfId="42119" xr:uid="{00000000-0005-0000-0000-000081A40000}"/>
    <cellStyle name="Normal 2 19 23" xfId="42120" xr:uid="{00000000-0005-0000-0000-000082A40000}"/>
    <cellStyle name="Normal 2 19 24" xfId="42121" xr:uid="{00000000-0005-0000-0000-000083A40000}"/>
    <cellStyle name="Normal 2 19 25" xfId="42122" xr:uid="{00000000-0005-0000-0000-000084A40000}"/>
    <cellStyle name="Normal 2 19 26" xfId="42123" xr:uid="{00000000-0005-0000-0000-000085A40000}"/>
    <cellStyle name="Normal 2 19 27" xfId="42124" xr:uid="{00000000-0005-0000-0000-000086A40000}"/>
    <cellStyle name="Normal 2 19 28" xfId="42125" xr:uid="{00000000-0005-0000-0000-000087A40000}"/>
    <cellStyle name="Normal 2 19 29" xfId="42126" xr:uid="{00000000-0005-0000-0000-000088A40000}"/>
    <cellStyle name="Normal 2 19 3" xfId="42127" xr:uid="{00000000-0005-0000-0000-000089A40000}"/>
    <cellStyle name="Normal 2 19 30" xfId="42128" xr:uid="{00000000-0005-0000-0000-00008AA40000}"/>
    <cellStyle name="Normal 2 19 31" xfId="42129" xr:uid="{00000000-0005-0000-0000-00008BA40000}"/>
    <cellStyle name="Normal 2 19 32" xfId="42130" xr:uid="{00000000-0005-0000-0000-00008CA40000}"/>
    <cellStyle name="Normal 2 19 33" xfId="42131" xr:uid="{00000000-0005-0000-0000-00008DA40000}"/>
    <cellStyle name="Normal 2 19 34" xfId="42132" xr:uid="{00000000-0005-0000-0000-00008EA40000}"/>
    <cellStyle name="Normal 2 19 35" xfId="42133" xr:uid="{00000000-0005-0000-0000-00008FA40000}"/>
    <cellStyle name="Normal 2 19 36" xfId="42134" xr:uid="{00000000-0005-0000-0000-000090A40000}"/>
    <cellStyle name="Normal 2 19 37" xfId="42135" xr:uid="{00000000-0005-0000-0000-000091A40000}"/>
    <cellStyle name="Normal 2 19 38" xfId="42136" xr:uid="{00000000-0005-0000-0000-000092A40000}"/>
    <cellStyle name="Normal 2 19 39" xfId="42137" xr:uid="{00000000-0005-0000-0000-000093A40000}"/>
    <cellStyle name="Normal 2 19 4" xfId="42138" xr:uid="{00000000-0005-0000-0000-000094A40000}"/>
    <cellStyle name="Normal 2 19 40" xfId="42139" xr:uid="{00000000-0005-0000-0000-000095A40000}"/>
    <cellStyle name="Normal 2 19 41" xfId="42140" xr:uid="{00000000-0005-0000-0000-000096A40000}"/>
    <cellStyle name="Normal 2 19 42" xfId="42141" xr:uid="{00000000-0005-0000-0000-000097A40000}"/>
    <cellStyle name="Normal 2 19 43" xfId="42142" xr:uid="{00000000-0005-0000-0000-000098A40000}"/>
    <cellStyle name="Normal 2 19 44" xfId="42143" xr:uid="{00000000-0005-0000-0000-000099A40000}"/>
    <cellStyle name="Normal 2 19 45" xfId="42144" xr:uid="{00000000-0005-0000-0000-00009AA40000}"/>
    <cellStyle name="Normal 2 19 46" xfId="42145" xr:uid="{00000000-0005-0000-0000-00009BA40000}"/>
    <cellStyle name="Normal 2 19 47" xfId="42146" xr:uid="{00000000-0005-0000-0000-00009CA40000}"/>
    <cellStyle name="Normal 2 19 48" xfId="42147" xr:uid="{00000000-0005-0000-0000-00009DA40000}"/>
    <cellStyle name="Normal 2 19 49" xfId="42148" xr:uid="{00000000-0005-0000-0000-00009EA40000}"/>
    <cellStyle name="Normal 2 19 5" xfId="42149" xr:uid="{00000000-0005-0000-0000-00009FA40000}"/>
    <cellStyle name="Normal 2 19 50" xfId="42150" xr:uid="{00000000-0005-0000-0000-0000A0A40000}"/>
    <cellStyle name="Normal 2 19 51" xfId="42151" xr:uid="{00000000-0005-0000-0000-0000A1A40000}"/>
    <cellStyle name="Normal 2 19 52" xfId="42152" xr:uid="{00000000-0005-0000-0000-0000A2A40000}"/>
    <cellStyle name="Normal 2 19 53" xfId="42153" xr:uid="{00000000-0005-0000-0000-0000A3A40000}"/>
    <cellStyle name="Normal 2 19 54" xfId="42154" xr:uid="{00000000-0005-0000-0000-0000A4A40000}"/>
    <cellStyle name="Normal 2 19 55" xfId="42155" xr:uid="{00000000-0005-0000-0000-0000A5A40000}"/>
    <cellStyle name="Normal 2 19 56" xfId="42156" xr:uid="{00000000-0005-0000-0000-0000A6A40000}"/>
    <cellStyle name="Normal 2 19 57" xfId="42157" xr:uid="{00000000-0005-0000-0000-0000A7A40000}"/>
    <cellStyle name="Normal 2 19 58" xfId="42158" xr:uid="{00000000-0005-0000-0000-0000A8A40000}"/>
    <cellStyle name="Normal 2 19 59" xfId="42159" xr:uid="{00000000-0005-0000-0000-0000A9A40000}"/>
    <cellStyle name="Normal 2 19 6" xfId="42160" xr:uid="{00000000-0005-0000-0000-0000AAA40000}"/>
    <cellStyle name="Normal 2 19 60" xfId="42161" xr:uid="{00000000-0005-0000-0000-0000ABA40000}"/>
    <cellStyle name="Normal 2 19 61" xfId="42162" xr:uid="{00000000-0005-0000-0000-0000ACA40000}"/>
    <cellStyle name="Normal 2 19 62" xfId="42163" xr:uid="{00000000-0005-0000-0000-0000ADA40000}"/>
    <cellStyle name="Normal 2 19 63" xfId="42164" xr:uid="{00000000-0005-0000-0000-0000AEA40000}"/>
    <cellStyle name="Normal 2 19 64" xfId="42165" xr:uid="{00000000-0005-0000-0000-0000AFA40000}"/>
    <cellStyle name="Normal 2 19 65" xfId="42166" xr:uid="{00000000-0005-0000-0000-0000B0A40000}"/>
    <cellStyle name="Normal 2 19 66" xfId="42167" xr:uid="{00000000-0005-0000-0000-0000B1A40000}"/>
    <cellStyle name="Normal 2 19 67" xfId="42168" xr:uid="{00000000-0005-0000-0000-0000B2A40000}"/>
    <cellStyle name="Normal 2 19 68" xfId="42169" xr:uid="{00000000-0005-0000-0000-0000B3A40000}"/>
    <cellStyle name="Normal 2 19 69" xfId="42170" xr:uid="{00000000-0005-0000-0000-0000B4A40000}"/>
    <cellStyle name="Normal 2 19 7" xfId="42171" xr:uid="{00000000-0005-0000-0000-0000B5A40000}"/>
    <cellStyle name="Normal 2 19 70" xfId="42172" xr:uid="{00000000-0005-0000-0000-0000B6A40000}"/>
    <cellStyle name="Normal 2 19 71" xfId="42173" xr:uid="{00000000-0005-0000-0000-0000B7A40000}"/>
    <cellStyle name="Normal 2 19 72" xfId="42174" xr:uid="{00000000-0005-0000-0000-0000B8A40000}"/>
    <cellStyle name="Normal 2 19 73" xfId="42175" xr:uid="{00000000-0005-0000-0000-0000B9A40000}"/>
    <cellStyle name="Normal 2 19 74" xfId="42176" xr:uid="{00000000-0005-0000-0000-0000BAA40000}"/>
    <cellStyle name="Normal 2 19 75" xfId="42177" xr:uid="{00000000-0005-0000-0000-0000BBA40000}"/>
    <cellStyle name="Normal 2 19 76" xfId="42178" xr:uid="{00000000-0005-0000-0000-0000BCA40000}"/>
    <cellStyle name="Normal 2 19 77" xfId="42179" xr:uid="{00000000-0005-0000-0000-0000BDA40000}"/>
    <cellStyle name="Normal 2 19 78" xfId="42180" xr:uid="{00000000-0005-0000-0000-0000BEA40000}"/>
    <cellStyle name="Normal 2 19 79" xfId="42181" xr:uid="{00000000-0005-0000-0000-0000BFA40000}"/>
    <cellStyle name="Normal 2 19 8" xfId="42182" xr:uid="{00000000-0005-0000-0000-0000C0A40000}"/>
    <cellStyle name="Normal 2 19 80" xfId="42183" xr:uid="{00000000-0005-0000-0000-0000C1A40000}"/>
    <cellStyle name="Normal 2 19 81" xfId="42184" xr:uid="{00000000-0005-0000-0000-0000C2A40000}"/>
    <cellStyle name="Normal 2 19 82" xfId="42185" xr:uid="{00000000-0005-0000-0000-0000C3A40000}"/>
    <cellStyle name="Normal 2 19 83" xfId="42186" xr:uid="{00000000-0005-0000-0000-0000C4A40000}"/>
    <cellStyle name="Normal 2 19 9" xfId="42187" xr:uid="{00000000-0005-0000-0000-0000C5A40000}"/>
    <cellStyle name="Normal 2 2" xfId="42188" xr:uid="{00000000-0005-0000-0000-0000C6A40000}"/>
    <cellStyle name="Normal 2 2 2" xfId="42189" xr:uid="{00000000-0005-0000-0000-0000C7A40000}"/>
    <cellStyle name="Normal 2 2 2 2" xfId="42190" xr:uid="{00000000-0005-0000-0000-0000C8A40000}"/>
    <cellStyle name="Normal 2 2 2 3" xfId="42191" xr:uid="{00000000-0005-0000-0000-0000C9A40000}"/>
    <cellStyle name="Normal 2 2 2 3 10" xfId="42192" xr:uid="{00000000-0005-0000-0000-0000CAA40000}"/>
    <cellStyle name="Normal 2 2 2 3 11" xfId="42193" xr:uid="{00000000-0005-0000-0000-0000CBA40000}"/>
    <cellStyle name="Normal 2 2 2 3 12" xfId="42194" xr:uid="{00000000-0005-0000-0000-0000CCA40000}"/>
    <cellStyle name="Normal 2 2 2 3 13" xfId="42195" xr:uid="{00000000-0005-0000-0000-0000CDA40000}"/>
    <cellStyle name="Normal 2 2 2 3 14" xfId="42196" xr:uid="{00000000-0005-0000-0000-0000CEA40000}"/>
    <cellStyle name="Normal 2 2 2 3 15" xfId="42197" xr:uid="{00000000-0005-0000-0000-0000CFA40000}"/>
    <cellStyle name="Normal 2 2 2 3 2" xfId="42198" xr:uid="{00000000-0005-0000-0000-0000D0A40000}"/>
    <cellStyle name="Normal 2 2 2 3 3" xfId="42199" xr:uid="{00000000-0005-0000-0000-0000D1A40000}"/>
    <cellStyle name="Normal 2 2 2 3 4" xfId="42200" xr:uid="{00000000-0005-0000-0000-0000D2A40000}"/>
    <cellStyle name="Normal 2 2 2 3 5" xfId="42201" xr:uid="{00000000-0005-0000-0000-0000D3A40000}"/>
    <cellStyle name="Normal 2 2 2 3 6" xfId="42202" xr:uid="{00000000-0005-0000-0000-0000D4A40000}"/>
    <cellStyle name="Normal 2 2 2 3 7" xfId="42203" xr:uid="{00000000-0005-0000-0000-0000D5A40000}"/>
    <cellStyle name="Normal 2 2 2 3 8" xfId="42204" xr:uid="{00000000-0005-0000-0000-0000D6A40000}"/>
    <cellStyle name="Normal 2 2 2 3 9" xfId="42205" xr:uid="{00000000-0005-0000-0000-0000D7A40000}"/>
    <cellStyle name="Normal 2 2 2 4" xfId="42206" xr:uid="{00000000-0005-0000-0000-0000D8A40000}"/>
    <cellStyle name="Normal 2 2 2 4 10" xfId="42207" xr:uid="{00000000-0005-0000-0000-0000D9A40000}"/>
    <cellStyle name="Normal 2 2 2 4 11" xfId="42208" xr:uid="{00000000-0005-0000-0000-0000DAA40000}"/>
    <cellStyle name="Normal 2 2 2 4 12" xfId="42209" xr:uid="{00000000-0005-0000-0000-0000DBA40000}"/>
    <cellStyle name="Normal 2 2 2 4 13" xfId="42210" xr:uid="{00000000-0005-0000-0000-0000DCA40000}"/>
    <cellStyle name="Normal 2 2 2 4 14" xfId="42211" xr:uid="{00000000-0005-0000-0000-0000DDA40000}"/>
    <cellStyle name="Normal 2 2 2 4 15" xfId="42212" xr:uid="{00000000-0005-0000-0000-0000DEA40000}"/>
    <cellStyle name="Normal 2 2 2 4 16" xfId="42213" xr:uid="{00000000-0005-0000-0000-0000DFA40000}"/>
    <cellStyle name="Normal 2 2 2 4 2" xfId="42214" xr:uid="{00000000-0005-0000-0000-0000E0A40000}"/>
    <cellStyle name="Normal 2 2 2 4 3" xfId="42215" xr:uid="{00000000-0005-0000-0000-0000E1A40000}"/>
    <cellStyle name="Normal 2 2 2 4 4" xfId="42216" xr:uid="{00000000-0005-0000-0000-0000E2A40000}"/>
    <cellStyle name="Normal 2 2 2 4 5" xfId="42217" xr:uid="{00000000-0005-0000-0000-0000E3A40000}"/>
    <cellStyle name="Normal 2 2 2 4 6" xfId="42218" xr:uid="{00000000-0005-0000-0000-0000E4A40000}"/>
    <cellStyle name="Normal 2 2 2 4 7" xfId="42219" xr:uid="{00000000-0005-0000-0000-0000E5A40000}"/>
    <cellStyle name="Normal 2 2 2 4 8" xfId="42220" xr:uid="{00000000-0005-0000-0000-0000E6A40000}"/>
    <cellStyle name="Normal 2 2 2 4 9" xfId="42221" xr:uid="{00000000-0005-0000-0000-0000E7A40000}"/>
    <cellStyle name="Normal 2 2 2 5" xfId="42222" xr:uid="{00000000-0005-0000-0000-0000E8A40000}"/>
    <cellStyle name="Normal 2 2 2 6" xfId="42223" xr:uid="{00000000-0005-0000-0000-0000E9A40000}"/>
    <cellStyle name="Normal 2 2 2 7" xfId="42224" xr:uid="{00000000-0005-0000-0000-0000EAA40000}"/>
    <cellStyle name="Normal 2 2 2_GE.IU" xfId="42225" xr:uid="{00000000-0005-0000-0000-0000EBA40000}"/>
    <cellStyle name="Normal 2 2 3" xfId="42226" xr:uid="{00000000-0005-0000-0000-0000ECA40000}"/>
    <cellStyle name="Normal 2 2 3 10" xfId="42227" xr:uid="{00000000-0005-0000-0000-0000EDA40000}"/>
    <cellStyle name="Normal 2 2 3 10 2" xfId="42228" xr:uid="{00000000-0005-0000-0000-0000EEA40000}"/>
    <cellStyle name="Normal 2 2 3 10 3" xfId="42229" xr:uid="{00000000-0005-0000-0000-0000EFA40000}"/>
    <cellStyle name="Normal 2 2 3 11" xfId="42230" xr:uid="{00000000-0005-0000-0000-0000F0A40000}"/>
    <cellStyle name="Normal 2 2 3 11 2" xfId="42231" xr:uid="{00000000-0005-0000-0000-0000F1A40000}"/>
    <cellStyle name="Normal 2 2 3 12" xfId="42232" xr:uid="{00000000-0005-0000-0000-0000F2A40000}"/>
    <cellStyle name="Normal 2 2 3 12 2" xfId="42233" xr:uid="{00000000-0005-0000-0000-0000F3A40000}"/>
    <cellStyle name="Normal 2 2 3 13" xfId="42234" xr:uid="{00000000-0005-0000-0000-0000F4A40000}"/>
    <cellStyle name="Normal 2 2 3 14" xfId="42235" xr:uid="{00000000-0005-0000-0000-0000F5A40000}"/>
    <cellStyle name="Normal 2 2 3 15" xfId="42236" xr:uid="{00000000-0005-0000-0000-0000F6A40000}"/>
    <cellStyle name="Normal 2 2 3 16" xfId="42237" xr:uid="{00000000-0005-0000-0000-0000F7A40000}"/>
    <cellStyle name="Normal 2 2 3 17" xfId="42238" xr:uid="{00000000-0005-0000-0000-0000F8A40000}"/>
    <cellStyle name="Normal 2 2 3 18" xfId="42239" xr:uid="{00000000-0005-0000-0000-0000F9A40000}"/>
    <cellStyle name="Normal 2 2 3 19" xfId="42240" xr:uid="{00000000-0005-0000-0000-0000FAA40000}"/>
    <cellStyle name="Normal 2 2 3 2" xfId="42241" xr:uid="{00000000-0005-0000-0000-0000FBA40000}"/>
    <cellStyle name="Normal 2 2 3 2 10" xfId="42242" xr:uid="{00000000-0005-0000-0000-0000FCA40000}"/>
    <cellStyle name="Normal 2 2 3 2 10 2" xfId="42243" xr:uid="{00000000-0005-0000-0000-0000FDA40000}"/>
    <cellStyle name="Normal 2 2 3 2 11" xfId="42244" xr:uid="{00000000-0005-0000-0000-0000FEA40000}"/>
    <cellStyle name="Normal 2 2 3 2 11 2" xfId="42245" xr:uid="{00000000-0005-0000-0000-0000FFA40000}"/>
    <cellStyle name="Normal 2 2 3 2 12" xfId="42246" xr:uid="{00000000-0005-0000-0000-000000A50000}"/>
    <cellStyle name="Normal 2 2 3 2 13" xfId="42247" xr:uid="{00000000-0005-0000-0000-000001A50000}"/>
    <cellStyle name="Normal 2 2 3 2 14" xfId="42248" xr:uid="{00000000-0005-0000-0000-000002A50000}"/>
    <cellStyle name="Normal 2 2 3 2 15" xfId="42249" xr:uid="{00000000-0005-0000-0000-000003A50000}"/>
    <cellStyle name="Normal 2 2 3 2 16" xfId="42250" xr:uid="{00000000-0005-0000-0000-000004A50000}"/>
    <cellStyle name="Normal 2 2 3 2 17" xfId="42251" xr:uid="{00000000-0005-0000-0000-000005A50000}"/>
    <cellStyle name="Normal 2 2 3 2 18" xfId="42252" xr:uid="{00000000-0005-0000-0000-000006A50000}"/>
    <cellStyle name="Normal 2 2 3 2 19" xfId="42253" xr:uid="{00000000-0005-0000-0000-000007A50000}"/>
    <cellStyle name="Normal 2 2 3 2 2" xfId="42254" xr:uid="{00000000-0005-0000-0000-000008A50000}"/>
    <cellStyle name="Normal 2 2 3 2 2 2" xfId="16" xr:uid="{00000000-0005-0000-0000-000009A50000}"/>
    <cellStyle name="Normal 2 2 3 2 2 3" xfId="42255" xr:uid="{00000000-0005-0000-0000-00000AA50000}"/>
    <cellStyle name="Normal 2 2 3 2 2 4" xfId="42256" xr:uid="{00000000-0005-0000-0000-00000BA50000}"/>
    <cellStyle name="Normal 2 2 3 2 2 5" xfId="42257" xr:uid="{00000000-0005-0000-0000-00000CA50000}"/>
    <cellStyle name="Normal 2 2 3 2 2 6" xfId="42258" xr:uid="{00000000-0005-0000-0000-00000DA50000}"/>
    <cellStyle name="Normal 2 2 3 2 3" xfId="42259" xr:uid="{00000000-0005-0000-0000-00000EA50000}"/>
    <cellStyle name="Normal 2 2 3 2 3 10" xfId="42260" xr:uid="{00000000-0005-0000-0000-00000FA50000}"/>
    <cellStyle name="Normal 2 2 3 2 3 11" xfId="42261" xr:uid="{00000000-0005-0000-0000-000010A50000}"/>
    <cellStyle name="Normal 2 2 3 2 3 12" xfId="42262" xr:uid="{00000000-0005-0000-0000-000011A50000}"/>
    <cellStyle name="Normal 2 2 3 2 3 13" xfId="42263" xr:uid="{00000000-0005-0000-0000-000012A50000}"/>
    <cellStyle name="Normal 2 2 3 2 3 14" xfId="42264" xr:uid="{00000000-0005-0000-0000-000013A50000}"/>
    <cellStyle name="Normal 2 2 3 2 3 15" xfId="42265" xr:uid="{00000000-0005-0000-0000-000014A50000}"/>
    <cellStyle name="Normal 2 2 3 2 3 2" xfId="42266" xr:uid="{00000000-0005-0000-0000-000015A50000}"/>
    <cellStyle name="Normal 2 2 3 2 3 2 2" xfId="42267" xr:uid="{00000000-0005-0000-0000-000016A50000}"/>
    <cellStyle name="Normal 2 2 3 2 3 3" xfId="42268" xr:uid="{00000000-0005-0000-0000-000017A50000}"/>
    <cellStyle name="Normal 2 2 3 2 3 4" xfId="42269" xr:uid="{00000000-0005-0000-0000-000018A50000}"/>
    <cellStyle name="Normal 2 2 3 2 3 5" xfId="42270" xr:uid="{00000000-0005-0000-0000-000019A50000}"/>
    <cellStyle name="Normal 2 2 3 2 3 6" xfId="42271" xr:uid="{00000000-0005-0000-0000-00001AA50000}"/>
    <cellStyle name="Normal 2 2 3 2 3 7" xfId="42272" xr:uid="{00000000-0005-0000-0000-00001BA50000}"/>
    <cellStyle name="Normal 2 2 3 2 3 8" xfId="42273" xr:uid="{00000000-0005-0000-0000-00001CA50000}"/>
    <cellStyle name="Normal 2 2 3 2 3 9" xfId="42274" xr:uid="{00000000-0005-0000-0000-00001DA50000}"/>
    <cellStyle name="Normal 2 2 3 2 4" xfId="42275" xr:uid="{00000000-0005-0000-0000-00001EA50000}"/>
    <cellStyle name="Normal 2 2 3 2 4 2" xfId="42276" xr:uid="{00000000-0005-0000-0000-00001FA50000}"/>
    <cellStyle name="Normal 2 2 3 2 4 3" xfId="42277" xr:uid="{00000000-0005-0000-0000-000020A50000}"/>
    <cellStyle name="Normal 2 2 3 2 5" xfId="42278" xr:uid="{00000000-0005-0000-0000-000021A50000}"/>
    <cellStyle name="Normal 2 2 3 2 5 2" xfId="42279" xr:uid="{00000000-0005-0000-0000-000022A50000}"/>
    <cellStyle name="Normal 2 2 3 2 5 3" xfId="42280" xr:uid="{00000000-0005-0000-0000-000023A50000}"/>
    <cellStyle name="Normal 2 2 3 2 6" xfId="42281" xr:uid="{00000000-0005-0000-0000-000024A50000}"/>
    <cellStyle name="Normal 2 2 3 2 6 2" xfId="42282" xr:uid="{00000000-0005-0000-0000-000025A50000}"/>
    <cellStyle name="Normal 2 2 3 2 6 3" xfId="42283" xr:uid="{00000000-0005-0000-0000-000026A50000}"/>
    <cellStyle name="Normal 2 2 3 2 7" xfId="42284" xr:uid="{00000000-0005-0000-0000-000027A50000}"/>
    <cellStyle name="Normal 2 2 3 2 7 2" xfId="42285" xr:uid="{00000000-0005-0000-0000-000028A50000}"/>
    <cellStyle name="Normal 2 2 3 2 7 3" xfId="42286" xr:uid="{00000000-0005-0000-0000-000029A50000}"/>
    <cellStyle name="Normal 2 2 3 2 8" xfId="42287" xr:uid="{00000000-0005-0000-0000-00002AA50000}"/>
    <cellStyle name="Normal 2 2 3 2 8 2" xfId="42288" xr:uid="{00000000-0005-0000-0000-00002BA50000}"/>
    <cellStyle name="Normal 2 2 3 2 8 3" xfId="42289" xr:uid="{00000000-0005-0000-0000-00002CA50000}"/>
    <cellStyle name="Normal 2 2 3 2 9" xfId="42290" xr:uid="{00000000-0005-0000-0000-00002DA50000}"/>
    <cellStyle name="Normal 2 2 3 2 9 2" xfId="42291" xr:uid="{00000000-0005-0000-0000-00002EA50000}"/>
    <cellStyle name="Normal 2 2 3 2 9 3" xfId="42292" xr:uid="{00000000-0005-0000-0000-00002FA50000}"/>
    <cellStyle name="Normal 2 2 3 20" xfId="42293" xr:uid="{00000000-0005-0000-0000-000030A50000}"/>
    <cellStyle name="Normal 2 2 3 3" xfId="42294" xr:uid="{00000000-0005-0000-0000-000031A50000}"/>
    <cellStyle name="Normal 2 2 3 3 10" xfId="42295" xr:uid="{00000000-0005-0000-0000-000032A50000}"/>
    <cellStyle name="Normal 2 2 3 3 11" xfId="42296" xr:uid="{00000000-0005-0000-0000-000033A50000}"/>
    <cellStyle name="Normal 2 2 3 3 12" xfId="42297" xr:uid="{00000000-0005-0000-0000-000034A50000}"/>
    <cellStyle name="Normal 2 2 3 3 13" xfId="42298" xr:uid="{00000000-0005-0000-0000-000035A50000}"/>
    <cellStyle name="Normal 2 2 3 3 14" xfId="42299" xr:uid="{00000000-0005-0000-0000-000036A50000}"/>
    <cellStyle name="Normal 2 2 3 3 15" xfId="42300" xr:uid="{00000000-0005-0000-0000-000037A50000}"/>
    <cellStyle name="Normal 2 2 3 3 16" xfId="42301" xr:uid="{00000000-0005-0000-0000-000038A50000}"/>
    <cellStyle name="Normal 2 2 3 3 2" xfId="42302" xr:uid="{00000000-0005-0000-0000-000039A50000}"/>
    <cellStyle name="Normal 2 2 3 3 2 2" xfId="42303" xr:uid="{00000000-0005-0000-0000-00003AA50000}"/>
    <cellStyle name="Normal 2 2 3 3 2 3" xfId="42304" xr:uid="{00000000-0005-0000-0000-00003BA50000}"/>
    <cellStyle name="Normal 2 2 3 3 2 4" xfId="42305" xr:uid="{00000000-0005-0000-0000-00003CA50000}"/>
    <cellStyle name="Normal 2 2 3 3 2 5" xfId="42306" xr:uid="{00000000-0005-0000-0000-00003DA50000}"/>
    <cellStyle name="Normal 2 2 3 3 3" xfId="42307" xr:uid="{00000000-0005-0000-0000-00003EA50000}"/>
    <cellStyle name="Normal 2 2 3 3 4" xfId="42308" xr:uid="{00000000-0005-0000-0000-00003FA50000}"/>
    <cellStyle name="Normal 2 2 3 3 5" xfId="42309" xr:uid="{00000000-0005-0000-0000-000040A50000}"/>
    <cellStyle name="Normal 2 2 3 3 6" xfId="42310" xr:uid="{00000000-0005-0000-0000-000041A50000}"/>
    <cellStyle name="Normal 2 2 3 3 7" xfId="42311" xr:uid="{00000000-0005-0000-0000-000042A50000}"/>
    <cellStyle name="Normal 2 2 3 3 8" xfId="42312" xr:uid="{00000000-0005-0000-0000-000043A50000}"/>
    <cellStyle name="Normal 2 2 3 3 9" xfId="42313" xr:uid="{00000000-0005-0000-0000-000044A50000}"/>
    <cellStyle name="Normal 2 2 3 4" xfId="42314" xr:uid="{00000000-0005-0000-0000-000045A50000}"/>
    <cellStyle name="Normal 2 2 3 4 10" xfId="42315" xr:uid="{00000000-0005-0000-0000-000046A50000}"/>
    <cellStyle name="Normal 2 2 3 4 11" xfId="42316" xr:uid="{00000000-0005-0000-0000-000047A50000}"/>
    <cellStyle name="Normal 2 2 3 4 12" xfId="42317" xr:uid="{00000000-0005-0000-0000-000048A50000}"/>
    <cellStyle name="Normal 2 2 3 4 13" xfId="42318" xr:uid="{00000000-0005-0000-0000-000049A50000}"/>
    <cellStyle name="Normal 2 2 3 4 14" xfId="42319" xr:uid="{00000000-0005-0000-0000-00004AA50000}"/>
    <cellStyle name="Normal 2 2 3 4 15" xfId="42320" xr:uid="{00000000-0005-0000-0000-00004BA50000}"/>
    <cellStyle name="Normal 2 2 3 4 2" xfId="42321" xr:uid="{00000000-0005-0000-0000-00004CA50000}"/>
    <cellStyle name="Normal 2 2 3 4 2 2" xfId="42322" xr:uid="{00000000-0005-0000-0000-00004DA50000}"/>
    <cellStyle name="Normal 2 2 3 4 3" xfId="42323" xr:uid="{00000000-0005-0000-0000-00004EA50000}"/>
    <cellStyle name="Normal 2 2 3 4 4" xfId="42324" xr:uid="{00000000-0005-0000-0000-00004FA50000}"/>
    <cellStyle name="Normal 2 2 3 4 5" xfId="42325" xr:uid="{00000000-0005-0000-0000-000050A50000}"/>
    <cellStyle name="Normal 2 2 3 4 6" xfId="42326" xr:uid="{00000000-0005-0000-0000-000051A50000}"/>
    <cellStyle name="Normal 2 2 3 4 7" xfId="42327" xr:uid="{00000000-0005-0000-0000-000052A50000}"/>
    <cellStyle name="Normal 2 2 3 4 8" xfId="42328" xr:uid="{00000000-0005-0000-0000-000053A50000}"/>
    <cellStyle name="Normal 2 2 3 4 9" xfId="42329" xr:uid="{00000000-0005-0000-0000-000054A50000}"/>
    <cellStyle name="Normal 2 2 3 5" xfId="42330" xr:uid="{00000000-0005-0000-0000-000055A50000}"/>
    <cellStyle name="Normal 2 2 3 5 2" xfId="42331" xr:uid="{00000000-0005-0000-0000-000056A50000}"/>
    <cellStyle name="Normal 2 2 3 5 3" xfId="42332" xr:uid="{00000000-0005-0000-0000-000057A50000}"/>
    <cellStyle name="Normal 2 2 3 6" xfId="42333" xr:uid="{00000000-0005-0000-0000-000058A50000}"/>
    <cellStyle name="Normal 2 2 3 6 2" xfId="42334" xr:uid="{00000000-0005-0000-0000-000059A50000}"/>
    <cellStyle name="Normal 2 2 3 6 3" xfId="42335" xr:uid="{00000000-0005-0000-0000-00005AA50000}"/>
    <cellStyle name="Normal 2 2 3 7" xfId="42336" xr:uid="{00000000-0005-0000-0000-00005BA50000}"/>
    <cellStyle name="Normal 2 2 3 7 2" xfId="42337" xr:uid="{00000000-0005-0000-0000-00005CA50000}"/>
    <cellStyle name="Normal 2 2 3 7 3" xfId="42338" xr:uid="{00000000-0005-0000-0000-00005DA50000}"/>
    <cellStyle name="Normal 2 2 3 8" xfId="42339" xr:uid="{00000000-0005-0000-0000-00005EA50000}"/>
    <cellStyle name="Normal 2 2 3 8 2" xfId="42340" xr:uid="{00000000-0005-0000-0000-00005FA50000}"/>
    <cellStyle name="Normal 2 2 3 8 3" xfId="42341" xr:uid="{00000000-0005-0000-0000-000060A50000}"/>
    <cellStyle name="Normal 2 2 3 9" xfId="42342" xr:uid="{00000000-0005-0000-0000-000061A50000}"/>
    <cellStyle name="Normal 2 2 3 9 2" xfId="42343" xr:uid="{00000000-0005-0000-0000-000062A50000}"/>
    <cellStyle name="Normal 2 2 3 9 3" xfId="42344" xr:uid="{00000000-0005-0000-0000-000063A50000}"/>
    <cellStyle name="Normal 2 2 4" xfId="42345" xr:uid="{00000000-0005-0000-0000-000064A50000}"/>
    <cellStyle name="Normal 2 2 4 2" xfId="42346" xr:uid="{00000000-0005-0000-0000-000065A50000}"/>
    <cellStyle name="Normal 2 2 4 3" xfId="42347" xr:uid="{00000000-0005-0000-0000-000066A50000}"/>
    <cellStyle name="Normal 2 2 4 3 10" xfId="42348" xr:uid="{00000000-0005-0000-0000-000067A50000}"/>
    <cellStyle name="Normal 2 2 4 3 11" xfId="42349" xr:uid="{00000000-0005-0000-0000-000068A50000}"/>
    <cellStyle name="Normal 2 2 4 3 12" xfId="42350" xr:uid="{00000000-0005-0000-0000-000069A50000}"/>
    <cellStyle name="Normal 2 2 4 3 13" xfId="42351" xr:uid="{00000000-0005-0000-0000-00006AA50000}"/>
    <cellStyle name="Normal 2 2 4 3 14" xfId="42352" xr:uid="{00000000-0005-0000-0000-00006BA50000}"/>
    <cellStyle name="Normal 2 2 4 3 15" xfId="42353" xr:uid="{00000000-0005-0000-0000-00006CA50000}"/>
    <cellStyle name="Normal 2 2 4 3 2" xfId="42354" xr:uid="{00000000-0005-0000-0000-00006DA50000}"/>
    <cellStyle name="Normal 2 2 4 3 3" xfId="42355" xr:uid="{00000000-0005-0000-0000-00006EA50000}"/>
    <cellStyle name="Normal 2 2 4 3 4" xfId="42356" xr:uid="{00000000-0005-0000-0000-00006FA50000}"/>
    <cellStyle name="Normal 2 2 4 3 5" xfId="42357" xr:uid="{00000000-0005-0000-0000-000070A50000}"/>
    <cellStyle name="Normal 2 2 4 3 6" xfId="42358" xr:uid="{00000000-0005-0000-0000-000071A50000}"/>
    <cellStyle name="Normal 2 2 4 3 7" xfId="42359" xr:uid="{00000000-0005-0000-0000-000072A50000}"/>
    <cellStyle name="Normal 2 2 4 3 8" xfId="42360" xr:uid="{00000000-0005-0000-0000-000073A50000}"/>
    <cellStyle name="Normal 2 2 4 3 9" xfId="42361" xr:uid="{00000000-0005-0000-0000-000074A50000}"/>
    <cellStyle name="Normal 2 2 5" xfId="42362" xr:uid="{00000000-0005-0000-0000-000075A50000}"/>
    <cellStyle name="Normal 2 2 5 2" xfId="42363" xr:uid="{00000000-0005-0000-0000-000076A50000}"/>
    <cellStyle name="Normal 2 2 5 2 10" xfId="42364" xr:uid="{00000000-0005-0000-0000-000077A50000}"/>
    <cellStyle name="Normal 2 2 5 2 11" xfId="42365" xr:uid="{00000000-0005-0000-0000-000078A50000}"/>
    <cellStyle name="Normal 2 2 5 2 12" xfId="42366" xr:uid="{00000000-0005-0000-0000-000079A50000}"/>
    <cellStyle name="Normal 2 2 5 2 13" xfId="42367" xr:uid="{00000000-0005-0000-0000-00007AA50000}"/>
    <cellStyle name="Normal 2 2 5 2 14" xfId="42368" xr:uid="{00000000-0005-0000-0000-00007BA50000}"/>
    <cellStyle name="Normal 2 2 5 2 15" xfId="42369" xr:uid="{00000000-0005-0000-0000-00007CA50000}"/>
    <cellStyle name="Normal 2 2 5 2 2" xfId="42370" xr:uid="{00000000-0005-0000-0000-00007DA50000}"/>
    <cellStyle name="Normal 2 2 5 2 3" xfId="42371" xr:uid="{00000000-0005-0000-0000-00007EA50000}"/>
    <cellStyle name="Normal 2 2 5 2 4" xfId="42372" xr:uid="{00000000-0005-0000-0000-00007FA50000}"/>
    <cellStyle name="Normal 2 2 5 2 5" xfId="42373" xr:uid="{00000000-0005-0000-0000-000080A50000}"/>
    <cellStyle name="Normal 2 2 5 2 6" xfId="42374" xr:uid="{00000000-0005-0000-0000-000081A50000}"/>
    <cellStyle name="Normal 2 2 5 2 7" xfId="42375" xr:uid="{00000000-0005-0000-0000-000082A50000}"/>
    <cellStyle name="Normal 2 2 5 2 8" xfId="42376" xr:uid="{00000000-0005-0000-0000-000083A50000}"/>
    <cellStyle name="Normal 2 2 5 2 9" xfId="42377" xr:uid="{00000000-0005-0000-0000-000084A50000}"/>
    <cellStyle name="Normal 2 2 5 3" xfId="42378" xr:uid="{00000000-0005-0000-0000-000085A50000}"/>
    <cellStyle name="Normal 2 2 6" xfId="42379" xr:uid="{00000000-0005-0000-0000-000086A50000}"/>
    <cellStyle name="Normal 2 2 7" xfId="42380" xr:uid="{00000000-0005-0000-0000-000087A50000}"/>
    <cellStyle name="Normal 2 2 8" xfId="42381" xr:uid="{00000000-0005-0000-0000-000088A50000}"/>
    <cellStyle name="Normal 2 2_2.BP 2009 - Revision 1 Actual upto Quarter 1 and Projection for balance period" xfId="42382" xr:uid="{00000000-0005-0000-0000-000089A50000}"/>
    <cellStyle name="Normal 2 20" xfId="42383" xr:uid="{00000000-0005-0000-0000-00008AA50000}"/>
    <cellStyle name="Normal 2 20 10" xfId="42384" xr:uid="{00000000-0005-0000-0000-00008BA50000}"/>
    <cellStyle name="Normal 2 20 11" xfId="42385" xr:uid="{00000000-0005-0000-0000-00008CA50000}"/>
    <cellStyle name="Normal 2 20 12" xfId="42386" xr:uid="{00000000-0005-0000-0000-00008DA50000}"/>
    <cellStyle name="Normal 2 20 13" xfId="42387" xr:uid="{00000000-0005-0000-0000-00008EA50000}"/>
    <cellStyle name="Normal 2 20 14" xfId="42388" xr:uid="{00000000-0005-0000-0000-00008FA50000}"/>
    <cellStyle name="Normal 2 20 15" xfId="42389" xr:uid="{00000000-0005-0000-0000-000090A50000}"/>
    <cellStyle name="Normal 2 20 16" xfId="42390" xr:uid="{00000000-0005-0000-0000-000091A50000}"/>
    <cellStyle name="Normal 2 20 17" xfId="42391" xr:uid="{00000000-0005-0000-0000-000092A50000}"/>
    <cellStyle name="Normal 2 20 18" xfId="42392" xr:uid="{00000000-0005-0000-0000-000093A50000}"/>
    <cellStyle name="Normal 2 20 19" xfId="42393" xr:uid="{00000000-0005-0000-0000-000094A50000}"/>
    <cellStyle name="Normal 2 20 2" xfId="42394" xr:uid="{00000000-0005-0000-0000-000095A50000}"/>
    <cellStyle name="Normal 2 20 20" xfId="42395" xr:uid="{00000000-0005-0000-0000-000096A50000}"/>
    <cellStyle name="Normal 2 20 21" xfId="42396" xr:uid="{00000000-0005-0000-0000-000097A50000}"/>
    <cellStyle name="Normal 2 20 22" xfId="42397" xr:uid="{00000000-0005-0000-0000-000098A50000}"/>
    <cellStyle name="Normal 2 20 23" xfId="42398" xr:uid="{00000000-0005-0000-0000-000099A50000}"/>
    <cellStyle name="Normal 2 20 24" xfId="42399" xr:uid="{00000000-0005-0000-0000-00009AA50000}"/>
    <cellStyle name="Normal 2 20 25" xfId="42400" xr:uid="{00000000-0005-0000-0000-00009BA50000}"/>
    <cellStyle name="Normal 2 20 26" xfId="42401" xr:uid="{00000000-0005-0000-0000-00009CA50000}"/>
    <cellStyle name="Normal 2 20 27" xfId="42402" xr:uid="{00000000-0005-0000-0000-00009DA50000}"/>
    <cellStyle name="Normal 2 20 28" xfId="42403" xr:uid="{00000000-0005-0000-0000-00009EA50000}"/>
    <cellStyle name="Normal 2 20 29" xfId="42404" xr:uid="{00000000-0005-0000-0000-00009FA50000}"/>
    <cellStyle name="Normal 2 20 3" xfId="42405" xr:uid="{00000000-0005-0000-0000-0000A0A50000}"/>
    <cellStyle name="Normal 2 20 30" xfId="42406" xr:uid="{00000000-0005-0000-0000-0000A1A50000}"/>
    <cellStyle name="Normal 2 20 31" xfId="42407" xr:uid="{00000000-0005-0000-0000-0000A2A50000}"/>
    <cellStyle name="Normal 2 20 32" xfId="42408" xr:uid="{00000000-0005-0000-0000-0000A3A50000}"/>
    <cellStyle name="Normal 2 20 33" xfId="42409" xr:uid="{00000000-0005-0000-0000-0000A4A50000}"/>
    <cellStyle name="Normal 2 20 34" xfId="42410" xr:uid="{00000000-0005-0000-0000-0000A5A50000}"/>
    <cellStyle name="Normal 2 20 35" xfId="42411" xr:uid="{00000000-0005-0000-0000-0000A6A50000}"/>
    <cellStyle name="Normal 2 20 36" xfId="42412" xr:uid="{00000000-0005-0000-0000-0000A7A50000}"/>
    <cellStyle name="Normal 2 20 37" xfId="42413" xr:uid="{00000000-0005-0000-0000-0000A8A50000}"/>
    <cellStyle name="Normal 2 20 38" xfId="42414" xr:uid="{00000000-0005-0000-0000-0000A9A50000}"/>
    <cellStyle name="Normal 2 20 39" xfId="42415" xr:uid="{00000000-0005-0000-0000-0000AAA50000}"/>
    <cellStyle name="Normal 2 20 4" xfId="42416" xr:uid="{00000000-0005-0000-0000-0000ABA50000}"/>
    <cellStyle name="Normal 2 20 40" xfId="42417" xr:uid="{00000000-0005-0000-0000-0000ACA50000}"/>
    <cellStyle name="Normal 2 20 41" xfId="42418" xr:uid="{00000000-0005-0000-0000-0000ADA50000}"/>
    <cellStyle name="Normal 2 20 42" xfId="42419" xr:uid="{00000000-0005-0000-0000-0000AEA50000}"/>
    <cellStyle name="Normal 2 20 43" xfId="42420" xr:uid="{00000000-0005-0000-0000-0000AFA50000}"/>
    <cellStyle name="Normal 2 20 44" xfId="42421" xr:uid="{00000000-0005-0000-0000-0000B0A50000}"/>
    <cellStyle name="Normal 2 20 45" xfId="42422" xr:uid="{00000000-0005-0000-0000-0000B1A50000}"/>
    <cellStyle name="Normal 2 20 46" xfId="42423" xr:uid="{00000000-0005-0000-0000-0000B2A50000}"/>
    <cellStyle name="Normal 2 20 47" xfId="42424" xr:uid="{00000000-0005-0000-0000-0000B3A50000}"/>
    <cellStyle name="Normal 2 20 48" xfId="42425" xr:uid="{00000000-0005-0000-0000-0000B4A50000}"/>
    <cellStyle name="Normal 2 20 49" xfId="42426" xr:uid="{00000000-0005-0000-0000-0000B5A50000}"/>
    <cellStyle name="Normal 2 20 5" xfId="42427" xr:uid="{00000000-0005-0000-0000-0000B6A50000}"/>
    <cellStyle name="Normal 2 20 50" xfId="42428" xr:uid="{00000000-0005-0000-0000-0000B7A50000}"/>
    <cellStyle name="Normal 2 20 51" xfId="42429" xr:uid="{00000000-0005-0000-0000-0000B8A50000}"/>
    <cellStyle name="Normal 2 20 52" xfId="42430" xr:uid="{00000000-0005-0000-0000-0000B9A50000}"/>
    <cellStyle name="Normal 2 20 53" xfId="42431" xr:uid="{00000000-0005-0000-0000-0000BAA50000}"/>
    <cellStyle name="Normal 2 20 54" xfId="42432" xr:uid="{00000000-0005-0000-0000-0000BBA50000}"/>
    <cellStyle name="Normal 2 20 55" xfId="42433" xr:uid="{00000000-0005-0000-0000-0000BCA50000}"/>
    <cellStyle name="Normal 2 20 56" xfId="42434" xr:uid="{00000000-0005-0000-0000-0000BDA50000}"/>
    <cellStyle name="Normal 2 20 57" xfId="42435" xr:uid="{00000000-0005-0000-0000-0000BEA50000}"/>
    <cellStyle name="Normal 2 20 58" xfId="42436" xr:uid="{00000000-0005-0000-0000-0000BFA50000}"/>
    <cellStyle name="Normal 2 20 59" xfId="42437" xr:uid="{00000000-0005-0000-0000-0000C0A50000}"/>
    <cellStyle name="Normal 2 20 6" xfId="42438" xr:uid="{00000000-0005-0000-0000-0000C1A50000}"/>
    <cellStyle name="Normal 2 20 60" xfId="42439" xr:uid="{00000000-0005-0000-0000-0000C2A50000}"/>
    <cellStyle name="Normal 2 20 61" xfId="42440" xr:uid="{00000000-0005-0000-0000-0000C3A50000}"/>
    <cellStyle name="Normal 2 20 62" xfId="42441" xr:uid="{00000000-0005-0000-0000-0000C4A50000}"/>
    <cellStyle name="Normal 2 20 63" xfId="42442" xr:uid="{00000000-0005-0000-0000-0000C5A50000}"/>
    <cellStyle name="Normal 2 20 64" xfId="42443" xr:uid="{00000000-0005-0000-0000-0000C6A50000}"/>
    <cellStyle name="Normal 2 20 65" xfId="42444" xr:uid="{00000000-0005-0000-0000-0000C7A50000}"/>
    <cellStyle name="Normal 2 20 66" xfId="42445" xr:uid="{00000000-0005-0000-0000-0000C8A50000}"/>
    <cellStyle name="Normal 2 20 67" xfId="42446" xr:uid="{00000000-0005-0000-0000-0000C9A50000}"/>
    <cellStyle name="Normal 2 20 68" xfId="42447" xr:uid="{00000000-0005-0000-0000-0000CAA50000}"/>
    <cellStyle name="Normal 2 20 69" xfId="42448" xr:uid="{00000000-0005-0000-0000-0000CBA50000}"/>
    <cellStyle name="Normal 2 20 7" xfId="42449" xr:uid="{00000000-0005-0000-0000-0000CCA50000}"/>
    <cellStyle name="Normal 2 20 70" xfId="42450" xr:uid="{00000000-0005-0000-0000-0000CDA50000}"/>
    <cellStyle name="Normal 2 20 71" xfId="42451" xr:uid="{00000000-0005-0000-0000-0000CEA50000}"/>
    <cellStyle name="Normal 2 20 72" xfId="42452" xr:uid="{00000000-0005-0000-0000-0000CFA50000}"/>
    <cellStyle name="Normal 2 20 73" xfId="42453" xr:uid="{00000000-0005-0000-0000-0000D0A50000}"/>
    <cellStyle name="Normal 2 20 74" xfId="42454" xr:uid="{00000000-0005-0000-0000-0000D1A50000}"/>
    <cellStyle name="Normal 2 20 75" xfId="42455" xr:uid="{00000000-0005-0000-0000-0000D2A50000}"/>
    <cellStyle name="Normal 2 20 76" xfId="42456" xr:uid="{00000000-0005-0000-0000-0000D3A50000}"/>
    <cellStyle name="Normal 2 20 77" xfId="42457" xr:uid="{00000000-0005-0000-0000-0000D4A50000}"/>
    <cellStyle name="Normal 2 20 78" xfId="42458" xr:uid="{00000000-0005-0000-0000-0000D5A50000}"/>
    <cellStyle name="Normal 2 20 79" xfId="42459" xr:uid="{00000000-0005-0000-0000-0000D6A50000}"/>
    <cellStyle name="Normal 2 20 8" xfId="42460" xr:uid="{00000000-0005-0000-0000-0000D7A50000}"/>
    <cellStyle name="Normal 2 20 80" xfId="42461" xr:uid="{00000000-0005-0000-0000-0000D8A50000}"/>
    <cellStyle name="Normal 2 20 81" xfId="42462" xr:uid="{00000000-0005-0000-0000-0000D9A50000}"/>
    <cellStyle name="Normal 2 20 82" xfId="42463" xr:uid="{00000000-0005-0000-0000-0000DAA50000}"/>
    <cellStyle name="Normal 2 20 83" xfId="42464" xr:uid="{00000000-0005-0000-0000-0000DBA50000}"/>
    <cellStyle name="Normal 2 20 9" xfId="42465" xr:uid="{00000000-0005-0000-0000-0000DCA50000}"/>
    <cellStyle name="Normal 2 21" xfId="42466" xr:uid="{00000000-0005-0000-0000-0000DDA50000}"/>
    <cellStyle name="Normal 2 21 10" xfId="42467" xr:uid="{00000000-0005-0000-0000-0000DEA50000}"/>
    <cellStyle name="Normal 2 21 10 10" xfId="42468" xr:uid="{00000000-0005-0000-0000-0000DFA50000}"/>
    <cellStyle name="Normal 2 21 10 11" xfId="42469" xr:uid="{00000000-0005-0000-0000-0000E0A50000}"/>
    <cellStyle name="Normal 2 21 10 12" xfId="42470" xr:uid="{00000000-0005-0000-0000-0000E1A50000}"/>
    <cellStyle name="Normal 2 21 10 13" xfId="42471" xr:uid="{00000000-0005-0000-0000-0000E2A50000}"/>
    <cellStyle name="Normal 2 21 10 14" xfId="42472" xr:uid="{00000000-0005-0000-0000-0000E3A50000}"/>
    <cellStyle name="Normal 2 21 10 15" xfId="42473" xr:uid="{00000000-0005-0000-0000-0000E4A50000}"/>
    <cellStyle name="Normal 2 21 10 2" xfId="42474" xr:uid="{00000000-0005-0000-0000-0000E5A50000}"/>
    <cellStyle name="Normal 2 21 10 3" xfId="42475" xr:uid="{00000000-0005-0000-0000-0000E6A50000}"/>
    <cellStyle name="Normal 2 21 10 4" xfId="42476" xr:uid="{00000000-0005-0000-0000-0000E7A50000}"/>
    <cellStyle name="Normal 2 21 10 5" xfId="42477" xr:uid="{00000000-0005-0000-0000-0000E8A50000}"/>
    <cellStyle name="Normal 2 21 10 6" xfId="42478" xr:uid="{00000000-0005-0000-0000-0000E9A50000}"/>
    <cellStyle name="Normal 2 21 10 7" xfId="42479" xr:uid="{00000000-0005-0000-0000-0000EAA50000}"/>
    <cellStyle name="Normal 2 21 10 8" xfId="42480" xr:uid="{00000000-0005-0000-0000-0000EBA50000}"/>
    <cellStyle name="Normal 2 21 10 9" xfId="42481" xr:uid="{00000000-0005-0000-0000-0000ECA50000}"/>
    <cellStyle name="Normal 2 21 11" xfId="42482" xr:uid="{00000000-0005-0000-0000-0000EDA50000}"/>
    <cellStyle name="Normal 2 21 11 10" xfId="42483" xr:uid="{00000000-0005-0000-0000-0000EEA50000}"/>
    <cellStyle name="Normal 2 21 11 11" xfId="42484" xr:uid="{00000000-0005-0000-0000-0000EFA50000}"/>
    <cellStyle name="Normal 2 21 11 12" xfId="42485" xr:uid="{00000000-0005-0000-0000-0000F0A50000}"/>
    <cellStyle name="Normal 2 21 11 13" xfId="42486" xr:uid="{00000000-0005-0000-0000-0000F1A50000}"/>
    <cellStyle name="Normal 2 21 11 14" xfId="42487" xr:uid="{00000000-0005-0000-0000-0000F2A50000}"/>
    <cellStyle name="Normal 2 21 11 15" xfId="42488" xr:uid="{00000000-0005-0000-0000-0000F3A50000}"/>
    <cellStyle name="Normal 2 21 11 2" xfId="42489" xr:uid="{00000000-0005-0000-0000-0000F4A50000}"/>
    <cellStyle name="Normal 2 21 11 3" xfId="42490" xr:uid="{00000000-0005-0000-0000-0000F5A50000}"/>
    <cellStyle name="Normal 2 21 11 4" xfId="42491" xr:uid="{00000000-0005-0000-0000-0000F6A50000}"/>
    <cellStyle name="Normal 2 21 11 5" xfId="42492" xr:uid="{00000000-0005-0000-0000-0000F7A50000}"/>
    <cellStyle name="Normal 2 21 11 6" xfId="42493" xr:uid="{00000000-0005-0000-0000-0000F8A50000}"/>
    <cellStyle name="Normal 2 21 11 7" xfId="42494" xr:uid="{00000000-0005-0000-0000-0000F9A50000}"/>
    <cellStyle name="Normal 2 21 11 8" xfId="42495" xr:uid="{00000000-0005-0000-0000-0000FAA50000}"/>
    <cellStyle name="Normal 2 21 11 9" xfId="42496" xr:uid="{00000000-0005-0000-0000-0000FBA50000}"/>
    <cellStyle name="Normal 2 21 12" xfId="42497" xr:uid="{00000000-0005-0000-0000-0000FCA50000}"/>
    <cellStyle name="Normal 2 21 12 10" xfId="42498" xr:uid="{00000000-0005-0000-0000-0000FDA50000}"/>
    <cellStyle name="Normal 2 21 12 11" xfId="42499" xr:uid="{00000000-0005-0000-0000-0000FEA50000}"/>
    <cellStyle name="Normal 2 21 12 12" xfId="42500" xr:uid="{00000000-0005-0000-0000-0000FFA50000}"/>
    <cellStyle name="Normal 2 21 12 13" xfId="42501" xr:uid="{00000000-0005-0000-0000-000000A60000}"/>
    <cellStyle name="Normal 2 21 12 14" xfId="42502" xr:uid="{00000000-0005-0000-0000-000001A60000}"/>
    <cellStyle name="Normal 2 21 12 15" xfId="42503" xr:uid="{00000000-0005-0000-0000-000002A60000}"/>
    <cellStyle name="Normal 2 21 12 2" xfId="42504" xr:uid="{00000000-0005-0000-0000-000003A60000}"/>
    <cellStyle name="Normal 2 21 12 3" xfId="42505" xr:uid="{00000000-0005-0000-0000-000004A60000}"/>
    <cellStyle name="Normal 2 21 12 4" xfId="42506" xr:uid="{00000000-0005-0000-0000-000005A60000}"/>
    <cellStyle name="Normal 2 21 12 5" xfId="42507" xr:uid="{00000000-0005-0000-0000-000006A60000}"/>
    <cellStyle name="Normal 2 21 12 6" xfId="42508" xr:uid="{00000000-0005-0000-0000-000007A60000}"/>
    <cellStyle name="Normal 2 21 12 7" xfId="42509" xr:uid="{00000000-0005-0000-0000-000008A60000}"/>
    <cellStyle name="Normal 2 21 12 8" xfId="42510" xr:uid="{00000000-0005-0000-0000-000009A60000}"/>
    <cellStyle name="Normal 2 21 12 9" xfId="42511" xr:uid="{00000000-0005-0000-0000-00000AA60000}"/>
    <cellStyle name="Normal 2 21 13" xfId="42512" xr:uid="{00000000-0005-0000-0000-00000BA60000}"/>
    <cellStyle name="Normal 2 21 14" xfId="42513" xr:uid="{00000000-0005-0000-0000-00000CA60000}"/>
    <cellStyle name="Normal 2 21 15" xfId="42514" xr:uid="{00000000-0005-0000-0000-00000DA60000}"/>
    <cellStyle name="Normal 2 21 16" xfId="42515" xr:uid="{00000000-0005-0000-0000-00000EA60000}"/>
    <cellStyle name="Normal 2 21 17" xfId="42516" xr:uid="{00000000-0005-0000-0000-00000FA60000}"/>
    <cellStyle name="Normal 2 21 18" xfId="42517" xr:uid="{00000000-0005-0000-0000-000010A60000}"/>
    <cellStyle name="Normal 2 21 19" xfId="42518" xr:uid="{00000000-0005-0000-0000-000011A60000}"/>
    <cellStyle name="Normal 2 21 2" xfId="42519" xr:uid="{00000000-0005-0000-0000-000012A60000}"/>
    <cellStyle name="Normal 2 21 2 10" xfId="42520" xr:uid="{00000000-0005-0000-0000-000013A60000}"/>
    <cellStyle name="Normal 2 21 2 11" xfId="42521" xr:uid="{00000000-0005-0000-0000-000014A60000}"/>
    <cellStyle name="Normal 2 21 2 2" xfId="42522" xr:uid="{00000000-0005-0000-0000-000015A60000}"/>
    <cellStyle name="Normal 2 21 2 2 10" xfId="42523" xr:uid="{00000000-0005-0000-0000-000016A60000}"/>
    <cellStyle name="Normal 2 21 2 2 10 10" xfId="42524" xr:uid="{00000000-0005-0000-0000-000017A60000}"/>
    <cellStyle name="Normal 2 21 2 2 10 11" xfId="42525" xr:uid="{00000000-0005-0000-0000-000018A60000}"/>
    <cellStyle name="Normal 2 21 2 2 10 12" xfId="42526" xr:uid="{00000000-0005-0000-0000-000019A60000}"/>
    <cellStyle name="Normal 2 21 2 2 10 13" xfId="42527" xr:uid="{00000000-0005-0000-0000-00001AA60000}"/>
    <cellStyle name="Normal 2 21 2 2 10 14" xfId="42528" xr:uid="{00000000-0005-0000-0000-00001BA60000}"/>
    <cellStyle name="Normal 2 21 2 2 10 15" xfId="42529" xr:uid="{00000000-0005-0000-0000-00001CA60000}"/>
    <cellStyle name="Normal 2 21 2 2 10 2" xfId="42530" xr:uid="{00000000-0005-0000-0000-00001DA60000}"/>
    <cellStyle name="Normal 2 21 2 2 10 3" xfId="42531" xr:uid="{00000000-0005-0000-0000-00001EA60000}"/>
    <cellStyle name="Normal 2 21 2 2 10 4" xfId="42532" xr:uid="{00000000-0005-0000-0000-00001FA60000}"/>
    <cellStyle name="Normal 2 21 2 2 10 5" xfId="42533" xr:uid="{00000000-0005-0000-0000-000020A60000}"/>
    <cellStyle name="Normal 2 21 2 2 10 6" xfId="42534" xr:uid="{00000000-0005-0000-0000-000021A60000}"/>
    <cellStyle name="Normal 2 21 2 2 10 7" xfId="42535" xr:uid="{00000000-0005-0000-0000-000022A60000}"/>
    <cellStyle name="Normal 2 21 2 2 10 8" xfId="42536" xr:uid="{00000000-0005-0000-0000-000023A60000}"/>
    <cellStyle name="Normal 2 21 2 2 10 9" xfId="42537" xr:uid="{00000000-0005-0000-0000-000024A60000}"/>
    <cellStyle name="Normal 2 21 2 2 11" xfId="42538" xr:uid="{00000000-0005-0000-0000-000025A60000}"/>
    <cellStyle name="Normal 2 21 2 2 11 10" xfId="42539" xr:uid="{00000000-0005-0000-0000-000026A60000}"/>
    <cellStyle name="Normal 2 21 2 2 11 11" xfId="42540" xr:uid="{00000000-0005-0000-0000-000027A60000}"/>
    <cellStyle name="Normal 2 21 2 2 11 12" xfId="42541" xr:uid="{00000000-0005-0000-0000-000028A60000}"/>
    <cellStyle name="Normal 2 21 2 2 11 13" xfId="42542" xr:uid="{00000000-0005-0000-0000-000029A60000}"/>
    <cellStyle name="Normal 2 21 2 2 11 14" xfId="42543" xr:uid="{00000000-0005-0000-0000-00002AA60000}"/>
    <cellStyle name="Normal 2 21 2 2 11 15" xfId="42544" xr:uid="{00000000-0005-0000-0000-00002BA60000}"/>
    <cellStyle name="Normal 2 21 2 2 11 2" xfId="42545" xr:uid="{00000000-0005-0000-0000-00002CA60000}"/>
    <cellStyle name="Normal 2 21 2 2 11 3" xfId="42546" xr:uid="{00000000-0005-0000-0000-00002DA60000}"/>
    <cellStyle name="Normal 2 21 2 2 11 4" xfId="42547" xr:uid="{00000000-0005-0000-0000-00002EA60000}"/>
    <cellStyle name="Normal 2 21 2 2 11 5" xfId="42548" xr:uid="{00000000-0005-0000-0000-00002FA60000}"/>
    <cellStyle name="Normal 2 21 2 2 11 6" xfId="42549" xr:uid="{00000000-0005-0000-0000-000030A60000}"/>
    <cellStyle name="Normal 2 21 2 2 11 7" xfId="42550" xr:uid="{00000000-0005-0000-0000-000031A60000}"/>
    <cellStyle name="Normal 2 21 2 2 11 8" xfId="42551" xr:uid="{00000000-0005-0000-0000-000032A60000}"/>
    <cellStyle name="Normal 2 21 2 2 11 9" xfId="42552" xr:uid="{00000000-0005-0000-0000-000033A60000}"/>
    <cellStyle name="Normal 2 21 2 2 12" xfId="42553" xr:uid="{00000000-0005-0000-0000-000034A60000}"/>
    <cellStyle name="Normal 2 21 2 2 13" xfId="42554" xr:uid="{00000000-0005-0000-0000-000035A60000}"/>
    <cellStyle name="Normal 2 21 2 2 14" xfId="42555" xr:uid="{00000000-0005-0000-0000-000036A60000}"/>
    <cellStyle name="Normal 2 21 2 2 15" xfId="42556" xr:uid="{00000000-0005-0000-0000-000037A60000}"/>
    <cellStyle name="Normal 2 21 2 2 16" xfId="42557" xr:uid="{00000000-0005-0000-0000-000038A60000}"/>
    <cellStyle name="Normal 2 21 2 2 17" xfId="42558" xr:uid="{00000000-0005-0000-0000-000039A60000}"/>
    <cellStyle name="Normal 2 21 2 2 18" xfId="42559" xr:uid="{00000000-0005-0000-0000-00003AA60000}"/>
    <cellStyle name="Normal 2 21 2 2 19" xfId="42560" xr:uid="{00000000-0005-0000-0000-00003BA60000}"/>
    <cellStyle name="Normal 2 21 2 2 2" xfId="42561" xr:uid="{00000000-0005-0000-0000-00003CA60000}"/>
    <cellStyle name="Normal 2 21 2 2 20" xfId="42562" xr:uid="{00000000-0005-0000-0000-00003DA60000}"/>
    <cellStyle name="Normal 2 21 2 2 21" xfId="42563" xr:uid="{00000000-0005-0000-0000-00003EA60000}"/>
    <cellStyle name="Normal 2 21 2 2 22" xfId="42564" xr:uid="{00000000-0005-0000-0000-00003FA60000}"/>
    <cellStyle name="Normal 2 21 2 2 23" xfId="42565" xr:uid="{00000000-0005-0000-0000-000040A60000}"/>
    <cellStyle name="Normal 2 21 2 2 24" xfId="42566" xr:uid="{00000000-0005-0000-0000-000041A60000}"/>
    <cellStyle name="Normal 2 21 2 2 25" xfId="42567" xr:uid="{00000000-0005-0000-0000-000042A60000}"/>
    <cellStyle name="Normal 2 21 2 2 3" xfId="42568" xr:uid="{00000000-0005-0000-0000-000043A60000}"/>
    <cellStyle name="Normal 2 21 2 2 3 2" xfId="42569" xr:uid="{00000000-0005-0000-0000-000044A60000}"/>
    <cellStyle name="Normal 2 21 2 2 3 2 10" xfId="42570" xr:uid="{00000000-0005-0000-0000-000045A60000}"/>
    <cellStyle name="Normal 2 21 2 2 3 2 11" xfId="42571" xr:uid="{00000000-0005-0000-0000-000046A60000}"/>
    <cellStyle name="Normal 2 21 2 2 3 2 12" xfId="42572" xr:uid="{00000000-0005-0000-0000-000047A60000}"/>
    <cellStyle name="Normal 2 21 2 2 3 2 13" xfId="42573" xr:uid="{00000000-0005-0000-0000-000048A60000}"/>
    <cellStyle name="Normal 2 21 2 2 3 2 14" xfId="42574" xr:uid="{00000000-0005-0000-0000-000049A60000}"/>
    <cellStyle name="Normal 2 21 2 2 3 2 15" xfId="42575" xr:uid="{00000000-0005-0000-0000-00004AA60000}"/>
    <cellStyle name="Normal 2 21 2 2 3 2 2" xfId="42576" xr:uid="{00000000-0005-0000-0000-00004BA60000}"/>
    <cellStyle name="Normal 2 21 2 2 3 2 3" xfId="42577" xr:uid="{00000000-0005-0000-0000-00004CA60000}"/>
    <cellStyle name="Normal 2 21 2 2 3 2 4" xfId="42578" xr:uid="{00000000-0005-0000-0000-00004DA60000}"/>
    <cellStyle name="Normal 2 21 2 2 3 2 5" xfId="42579" xr:uid="{00000000-0005-0000-0000-00004EA60000}"/>
    <cellStyle name="Normal 2 21 2 2 3 2 6" xfId="42580" xr:uid="{00000000-0005-0000-0000-00004FA60000}"/>
    <cellStyle name="Normal 2 21 2 2 3 2 7" xfId="42581" xr:uid="{00000000-0005-0000-0000-000050A60000}"/>
    <cellStyle name="Normal 2 21 2 2 3 2 8" xfId="42582" xr:uid="{00000000-0005-0000-0000-000051A60000}"/>
    <cellStyle name="Normal 2 21 2 2 3 2 9" xfId="42583" xr:uid="{00000000-0005-0000-0000-000052A60000}"/>
    <cellStyle name="Normal 2 21 2 2 4" xfId="42584" xr:uid="{00000000-0005-0000-0000-000053A60000}"/>
    <cellStyle name="Normal 2 21 2 2 4 10" xfId="42585" xr:uid="{00000000-0005-0000-0000-000054A60000}"/>
    <cellStyle name="Normal 2 21 2 2 4 11" xfId="42586" xr:uid="{00000000-0005-0000-0000-000055A60000}"/>
    <cellStyle name="Normal 2 21 2 2 4 12" xfId="42587" xr:uid="{00000000-0005-0000-0000-000056A60000}"/>
    <cellStyle name="Normal 2 21 2 2 4 13" xfId="42588" xr:uid="{00000000-0005-0000-0000-000057A60000}"/>
    <cellStyle name="Normal 2 21 2 2 4 14" xfId="42589" xr:uid="{00000000-0005-0000-0000-000058A60000}"/>
    <cellStyle name="Normal 2 21 2 2 4 15" xfId="42590" xr:uid="{00000000-0005-0000-0000-000059A60000}"/>
    <cellStyle name="Normal 2 21 2 2 4 2" xfId="42591" xr:uid="{00000000-0005-0000-0000-00005AA60000}"/>
    <cellStyle name="Normal 2 21 2 2 4 3" xfId="42592" xr:uid="{00000000-0005-0000-0000-00005BA60000}"/>
    <cellStyle name="Normal 2 21 2 2 4 4" xfId="42593" xr:uid="{00000000-0005-0000-0000-00005CA60000}"/>
    <cellStyle name="Normal 2 21 2 2 4 5" xfId="42594" xr:uid="{00000000-0005-0000-0000-00005DA60000}"/>
    <cellStyle name="Normal 2 21 2 2 4 6" xfId="42595" xr:uid="{00000000-0005-0000-0000-00005EA60000}"/>
    <cellStyle name="Normal 2 21 2 2 4 7" xfId="42596" xr:uid="{00000000-0005-0000-0000-00005FA60000}"/>
    <cellStyle name="Normal 2 21 2 2 4 8" xfId="42597" xr:uid="{00000000-0005-0000-0000-000060A60000}"/>
    <cellStyle name="Normal 2 21 2 2 4 9" xfId="42598" xr:uid="{00000000-0005-0000-0000-000061A60000}"/>
    <cellStyle name="Normal 2 21 2 2 5" xfId="42599" xr:uid="{00000000-0005-0000-0000-000062A60000}"/>
    <cellStyle name="Normal 2 21 2 2 5 10" xfId="42600" xr:uid="{00000000-0005-0000-0000-000063A60000}"/>
    <cellStyle name="Normal 2 21 2 2 5 11" xfId="42601" xr:uid="{00000000-0005-0000-0000-000064A60000}"/>
    <cellStyle name="Normal 2 21 2 2 5 12" xfId="42602" xr:uid="{00000000-0005-0000-0000-000065A60000}"/>
    <cellStyle name="Normal 2 21 2 2 5 13" xfId="42603" xr:uid="{00000000-0005-0000-0000-000066A60000}"/>
    <cellStyle name="Normal 2 21 2 2 5 14" xfId="42604" xr:uid="{00000000-0005-0000-0000-000067A60000}"/>
    <cellStyle name="Normal 2 21 2 2 5 15" xfId="42605" xr:uid="{00000000-0005-0000-0000-000068A60000}"/>
    <cellStyle name="Normal 2 21 2 2 5 2" xfId="42606" xr:uid="{00000000-0005-0000-0000-000069A60000}"/>
    <cellStyle name="Normal 2 21 2 2 5 3" xfId="42607" xr:uid="{00000000-0005-0000-0000-00006AA60000}"/>
    <cellStyle name="Normal 2 21 2 2 5 4" xfId="42608" xr:uid="{00000000-0005-0000-0000-00006BA60000}"/>
    <cellStyle name="Normal 2 21 2 2 5 5" xfId="42609" xr:uid="{00000000-0005-0000-0000-00006CA60000}"/>
    <cellStyle name="Normal 2 21 2 2 5 6" xfId="42610" xr:uid="{00000000-0005-0000-0000-00006DA60000}"/>
    <cellStyle name="Normal 2 21 2 2 5 7" xfId="42611" xr:uid="{00000000-0005-0000-0000-00006EA60000}"/>
    <cellStyle name="Normal 2 21 2 2 5 8" xfId="42612" xr:uid="{00000000-0005-0000-0000-00006FA60000}"/>
    <cellStyle name="Normal 2 21 2 2 5 9" xfId="42613" xr:uid="{00000000-0005-0000-0000-000070A60000}"/>
    <cellStyle name="Normal 2 21 2 2 6" xfId="42614" xr:uid="{00000000-0005-0000-0000-000071A60000}"/>
    <cellStyle name="Normal 2 21 2 2 6 10" xfId="42615" xr:uid="{00000000-0005-0000-0000-000072A60000}"/>
    <cellStyle name="Normal 2 21 2 2 6 11" xfId="42616" xr:uid="{00000000-0005-0000-0000-000073A60000}"/>
    <cellStyle name="Normal 2 21 2 2 6 12" xfId="42617" xr:uid="{00000000-0005-0000-0000-000074A60000}"/>
    <cellStyle name="Normal 2 21 2 2 6 13" xfId="42618" xr:uid="{00000000-0005-0000-0000-000075A60000}"/>
    <cellStyle name="Normal 2 21 2 2 6 14" xfId="42619" xr:uid="{00000000-0005-0000-0000-000076A60000}"/>
    <cellStyle name="Normal 2 21 2 2 6 15" xfId="42620" xr:uid="{00000000-0005-0000-0000-000077A60000}"/>
    <cellStyle name="Normal 2 21 2 2 6 2" xfId="42621" xr:uid="{00000000-0005-0000-0000-000078A60000}"/>
    <cellStyle name="Normal 2 21 2 2 6 3" xfId="42622" xr:uid="{00000000-0005-0000-0000-000079A60000}"/>
    <cellStyle name="Normal 2 21 2 2 6 4" xfId="42623" xr:uid="{00000000-0005-0000-0000-00007AA60000}"/>
    <cellStyle name="Normal 2 21 2 2 6 5" xfId="42624" xr:uid="{00000000-0005-0000-0000-00007BA60000}"/>
    <cellStyle name="Normal 2 21 2 2 6 6" xfId="42625" xr:uid="{00000000-0005-0000-0000-00007CA60000}"/>
    <cellStyle name="Normal 2 21 2 2 6 7" xfId="42626" xr:uid="{00000000-0005-0000-0000-00007DA60000}"/>
    <cellStyle name="Normal 2 21 2 2 6 8" xfId="42627" xr:uid="{00000000-0005-0000-0000-00007EA60000}"/>
    <cellStyle name="Normal 2 21 2 2 6 9" xfId="42628" xr:uid="{00000000-0005-0000-0000-00007FA60000}"/>
    <cellStyle name="Normal 2 21 2 2 7" xfId="42629" xr:uid="{00000000-0005-0000-0000-000080A60000}"/>
    <cellStyle name="Normal 2 21 2 2 7 10" xfId="42630" xr:uid="{00000000-0005-0000-0000-000081A60000}"/>
    <cellStyle name="Normal 2 21 2 2 7 11" xfId="42631" xr:uid="{00000000-0005-0000-0000-000082A60000}"/>
    <cellStyle name="Normal 2 21 2 2 7 12" xfId="42632" xr:uid="{00000000-0005-0000-0000-000083A60000}"/>
    <cellStyle name="Normal 2 21 2 2 7 13" xfId="42633" xr:uid="{00000000-0005-0000-0000-000084A60000}"/>
    <cellStyle name="Normal 2 21 2 2 7 14" xfId="42634" xr:uid="{00000000-0005-0000-0000-000085A60000}"/>
    <cellStyle name="Normal 2 21 2 2 7 15" xfId="42635" xr:uid="{00000000-0005-0000-0000-000086A60000}"/>
    <cellStyle name="Normal 2 21 2 2 7 2" xfId="42636" xr:uid="{00000000-0005-0000-0000-000087A60000}"/>
    <cellStyle name="Normal 2 21 2 2 7 3" xfId="42637" xr:uid="{00000000-0005-0000-0000-000088A60000}"/>
    <cellStyle name="Normal 2 21 2 2 7 4" xfId="42638" xr:uid="{00000000-0005-0000-0000-000089A60000}"/>
    <cellStyle name="Normal 2 21 2 2 7 5" xfId="42639" xr:uid="{00000000-0005-0000-0000-00008AA60000}"/>
    <cellStyle name="Normal 2 21 2 2 7 6" xfId="42640" xr:uid="{00000000-0005-0000-0000-00008BA60000}"/>
    <cellStyle name="Normal 2 21 2 2 7 7" xfId="42641" xr:uid="{00000000-0005-0000-0000-00008CA60000}"/>
    <cellStyle name="Normal 2 21 2 2 7 8" xfId="42642" xr:uid="{00000000-0005-0000-0000-00008DA60000}"/>
    <cellStyle name="Normal 2 21 2 2 7 9" xfId="42643" xr:uid="{00000000-0005-0000-0000-00008EA60000}"/>
    <cellStyle name="Normal 2 21 2 2 8" xfId="42644" xr:uid="{00000000-0005-0000-0000-00008FA60000}"/>
    <cellStyle name="Normal 2 21 2 2 8 10" xfId="42645" xr:uid="{00000000-0005-0000-0000-000090A60000}"/>
    <cellStyle name="Normal 2 21 2 2 8 11" xfId="42646" xr:uid="{00000000-0005-0000-0000-000091A60000}"/>
    <cellStyle name="Normal 2 21 2 2 8 12" xfId="42647" xr:uid="{00000000-0005-0000-0000-000092A60000}"/>
    <cellStyle name="Normal 2 21 2 2 8 13" xfId="42648" xr:uid="{00000000-0005-0000-0000-000093A60000}"/>
    <cellStyle name="Normal 2 21 2 2 8 14" xfId="42649" xr:uid="{00000000-0005-0000-0000-000094A60000}"/>
    <cellStyle name="Normal 2 21 2 2 8 15" xfId="42650" xr:uid="{00000000-0005-0000-0000-000095A60000}"/>
    <cellStyle name="Normal 2 21 2 2 8 2" xfId="42651" xr:uid="{00000000-0005-0000-0000-000096A60000}"/>
    <cellStyle name="Normal 2 21 2 2 8 3" xfId="42652" xr:uid="{00000000-0005-0000-0000-000097A60000}"/>
    <cellStyle name="Normal 2 21 2 2 8 4" xfId="42653" xr:uid="{00000000-0005-0000-0000-000098A60000}"/>
    <cellStyle name="Normal 2 21 2 2 8 5" xfId="42654" xr:uid="{00000000-0005-0000-0000-000099A60000}"/>
    <cellStyle name="Normal 2 21 2 2 8 6" xfId="42655" xr:uid="{00000000-0005-0000-0000-00009AA60000}"/>
    <cellStyle name="Normal 2 21 2 2 8 7" xfId="42656" xr:uid="{00000000-0005-0000-0000-00009BA60000}"/>
    <cellStyle name="Normal 2 21 2 2 8 8" xfId="42657" xr:uid="{00000000-0005-0000-0000-00009CA60000}"/>
    <cellStyle name="Normal 2 21 2 2 8 9" xfId="42658" xr:uid="{00000000-0005-0000-0000-00009DA60000}"/>
    <cellStyle name="Normal 2 21 2 2 9" xfId="42659" xr:uid="{00000000-0005-0000-0000-00009EA60000}"/>
    <cellStyle name="Normal 2 21 2 2 9 10" xfId="42660" xr:uid="{00000000-0005-0000-0000-00009FA60000}"/>
    <cellStyle name="Normal 2 21 2 2 9 11" xfId="42661" xr:uid="{00000000-0005-0000-0000-0000A0A60000}"/>
    <cellStyle name="Normal 2 21 2 2 9 12" xfId="42662" xr:uid="{00000000-0005-0000-0000-0000A1A60000}"/>
    <cellStyle name="Normal 2 21 2 2 9 13" xfId="42663" xr:uid="{00000000-0005-0000-0000-0000A2A60000}"/>
    <cellStyle name="Normal 2 21 2 2 9 14" xfId="42664" xr:uid="{00000000-0005-0000-0000-0000A3A60000}"/>
    <cellStyle name="Normal 2 21 2 2 9 15" xfId="42665" xr:uid="{00000000-0005-0000-0000-0000A4A60000}"/>
    <cellStyle name="Normal 2 21 2 2 9 2" xfId="42666" xr:uid="{00000000-0005-0000-0000-0000A5A60000}"/>
    <cellStyle name="Normal 2 21 2 2 9 3" xfId="42667" xr:uid="{00000000-0005-0000-0000-0000A6A60000}"/>
    <cellStyle name="Normal 2 21 2 2 9 4" xfId="42668" xr:uid="{00000000-0005-0000-0000-0000A7A60000}"/>
    <cellStyle name="Normal 2 21 2 2 9 5" xfId="42669" xr:uid="{00000000-0005-0000-0000-0000A8A60000}"/>
    <cellStyle name="Normal 2 21 2 2 9 6" xfId="42670" xr:uid="{00000000-0005-0000-0000-0000A9A60000}"/>
    <cellStyle name="Normal 2 21 2 2 9 7" xfId="42671" xr:uid="{00000000-0005-0000-0000-0000AAA60000}"/>
    <cellStyle name="Normal 2 21 2 2 9 8" xfId="42672" xr:uid="{00000000-0005-0000-0000-0000ABA60000}"/>
    <cellStyle name="Normal 2 21 2 2 9 9" xfId="42673" xr:uid="{00000000-0005-0000-0000-0000ACA60000}"/>
    <cellStyle name="Normal 2 21 2 3" xfId="42674" xr:uid="{00000000-0005-0000-0000-0000ADA60000}"/>
    <cellStyle name="Normal 2 21 2 3 10" xfId="42675" xr:uid="{00000000-0005-0000-0000-0000AEA60000}"/>
    <cellStyle name="Normal 2 21 2 3 11" xfId="42676" xr:uid="{00000000-0005-0000-0000-0000AFA60000}"/>
    <cellStyle name="Normal 2 21 2 3 12" xfId="42677" xr:uid="{00000000-0005-0000-0000-0000B0A60000}"/>
    <cellStyle name="Normal 2 21 2 3 13" xfId="42678" xr:uid="{00000000-0005-0000-0000-0000B1A60000}"/>
    <cellStyle name="Normal 2 21 2 3 14" xfId="42679" xr:uid="{00000000-0005-0000-0000-0000B2A60000}"/>
    <cellStyle name="Normal 2 21 2 3 15" xfId="42680" xr:uid="{00000000-0005-0000-0000-0000B3A60000}"/>
    <cellStyle name="Normal 2 21 2 3 16" xfId="42681" xr:uid="{00000000-0005-0000-0000-0000B4A60000}"/>
    <cellStyle name="Normal 2 21 2 3 2" xfId="42682" xr:uid="{00000000-0005-0000-0000-0000B5A60000}"/>
    <cellStyle name="Normal 2 21 2 3 3" xfId="42683" xr:uid="{00000000-0005-0000-0000-0000B6A60000}"/>
    <cellStyle name="Normal 2 21 2 3 4" xfId="42684" xr:uid="{00000000-0005-0000-0000-0000B7A60000}"/>
    <cellStyle name="Normal 2 21 2 3 5" xfId="42685" xr:uid="{00000000-0005-0000-0000-0000B8A60000}"/>
    <cellStyle name="Normal 2 21 2 3 6" xfId="42686" xr:uid="{00000000-0005-0000-0000-0000B9A60000}"/>
    <cellStyle name="Normal 2 21 2 3 7" xfId="42687" xr:uid="{00000000-0005-0000-0000-0000BAA60000}"/>
    <cellStyle name="Normal 2 21 2 3 8" xfId="42688" xr:uid="{00000000-0005-0000-0000-0000BBA60000}"/>
    <cellStyle name="Normal 2 21 2 3 9" xfId="42689" xr:uid="{00000000-0005-0000-0000-0000BCA60000}"/>
    <cellStyle name="Normal 2 21 2 4" xfId="42690" xr:uid="{00000000-0005-0000-0000-0000BDA60000}"/>
    <cellStyle name="Normal 2 21 2 5" xfId="42691" xr:uid="{00000000-0005-0000-0000-0000BEA60000}"/>
    <cellStyle name="Normal 2 21 2 6" xfId="42692" xr:uid="{00000000-0005-0000-0000-0000BFA60000}"/>
    <cellStyle name="Normal 2 21 2 7" xfId="42693" xr:uid="{00000000-0005-0000-0000-0000C0A60000}"/>
    <cellStyle name="Normal 2 21 2 8" xfId="42694" xr:uid="{00000000-0005-0000-0000-0000C1A60000}"/>
    <cellStyle name="Normal 2 21 2 9" xfId="42695" xr:uid="{00000000-0005-0000-0000-0000C2A60000}"/>
    <cellStyle name="Normal 2 21 20" xfId="42696" xr:uid="{00000000-0005-0000-0000-0000C3A60000}"/>
    <cellStyle name="Normal 2 21 21" xfId="42697" xr:uid="{00000000-0005-0000-0000-0000C4A60000}"/>
    <cellStyle name="Normal 2 21 22" xfId="42698" xr:uid="{00000000-0005-0000-0000-0000C5A60000}"/>
    <cellStyle name="Normal 2 21 23" xfId="42699" xr:uid="{00000000-0005-0000-0000-0000C6A60000}"/>
    <cellStyle name="Normal 2 21 24" xfId="42700" xr:uid="{00000000-0005-0000-0000-0000C7A60000}"/>
    <cellStyle name="Normal 2 21 25" xfId="42701" xr:uid="{00000000-0005-0000-0000-0000C8A60000}"/>
    <cellStyle name="Normal 2 21 26" xfId="42702" xr:uid="{00000000-0005-0000-0000-0000C9A60000}"/>
    <cellStyle name="Normal 2 21 27" xfId="42703" xr:uid="{00000000-0005-0000-0000-0000CAA60000}"/>
    <cellStyle name="Normal 2 21 28" xfId="42704" xr:uid="{00000000-0005-0000-0000-0000CBA60000}"/>
    <cellStyle name="Normal 2 21 29" xfId="42705" xr:uid="{00000000-0005-0000-0000-0000CCA60000}"/>
    <cellStyle name="Normal 2 21 3" xfId="42706" xr:uid="{00000000-0005-0000-0000-0000CDA60000}"/>
    <cellStyle name="Normal 2 21 3 2" xfId="42707" xr:uid="{00000000-0005-0000-0000-0000CEA60000}"/>
    <cellStyle name="Normal 2 21 3 2 10" xfId="42708" xr:uid="{00000000-0005-0000-0000-0000CFA60000}"/>
    <cellStyle name="Normal 2 21 3 2 11" xfId="42709" xr:uid="{00000000-0005-0000-0000-0000D0A60000}"/>
    <cellStyle name="Normal 2 21 3 2 12" xfId="42710" xr:uid="{00000000-0005-0000-0000-0000D1A60000}"/>
    <cellStyle name="Normal 2 21 3 2 13" xfId="42711" xr:uid="{00000000-0005-0000-0000-0000D2A60000}"/>
    <cellStyle name="Normal 2 21 3 2 14" xfId="42712" xr:uid="{00000000-0005-0000-0000-0000D3A60000}"/>
    <cellStyle name="Normal 2 21 3 2 15" xfId="42713" xr:uid="{00000000-0005-0000-0000-0000D4A60000}"/>
    <cellStyle name="Normal 2 21 3 2 2" xfId="42714" xr:uid="{00000000-0005-0000-0000-0000D5A60000}"/>
    <cellStyle name="Normal 2 21 3 2 3" xfId="42715" xr:uid="{00000000-0005-0000-0000-0000D6A60000}"/>
    <cellStyle name="Normal 2 21 3 2 4" xfId="42716" xr:uid="{00000000-0005-0000-0000-0000D7A60000}"/>
    <cellStyle name="Normal 2 21 3 2 5" xfId="42717" xr:uid="{00000000-0005-0000-0000-0000D8A60000}"/>
    <cellStyle name="Normal 2 21 3 2 6" xfId="42718" xr:uid="{00000000-0005-0000-0000-0000D9A60000}"/>
    <cellStyle name="Normal 2 21 3 2 7" xfId="42719" xr:uid="{00000000-0005-0000-0000-0000DAA60000}"/>
    <cellStyle name="Normal 2 21 3 2 8" xfId="42720" xr:uid="{00000000-0005-0000-0000-0000DBA60000}"/>
    <cellStyle name="Normal 2 21 3 2 9" xfId="42721" xr:uid="{00000000-0005-0000-0000-0000DCA60000}"/>
    <cellStyle name="Normal 2 21 30" xfId="42722" xr:uid="{00000000-0005-0000-0000-0000DDA60000}"/>
    <cellStyle name="Normal 2 21 31" xfId="42723" xr:uid="{00000000-0005-0000-0000-0000DEA60000}"/>
    <cellStyle name="Normal 2 21 32" xfId="42724" xr:uid="{00000000-0005-0000-0000-0000DFA60000}"/>
    <cellStyle name="Normal 2 21 33" xfId="42725" xr:uid="{00000000-0005-0000-0000-0000E0A60000}"/>
    <cellStyle name="Normal 2 21 34" xfId="42726" xr:uid="{00000000-0005-0000-0000-0000E1A60000}"/>
    <cellStyle name="Normal 2 21 35" xfId="42727" xr:uid="{00000000-0005-0000-0000-0000E2A60000}"/>
    <cellStyle name="Normal 2 21 36" xfId="42728" xr:uid="{00000000-0005-0000-0000-0000E3A60000}"/>
    <cellStyle name="Normal 2 21 37" xfId="42729" xr:uid="{00000000-0005-0000-0000-0000E4A60000}"/>
    <cellStyle name="Normal 2 21 38" xfId="42730" xr:uid="{00000000-0005-0000-0000-0000E5A60000}"/>
    <cellStyle name="Normal 2 21 39" xfId="42731" xr:uid="{00000000-0005-0000-0000-0000E6A60000}"/>
    <cellStyle name="Normal 2 21 4" xfId="42732" xr:uid="{00000000-0005-0000-0000-0000E7A60000}"/>
    <cellStyle name="Normal 2 21 4 10" xfId="42733" xr:uid="{00000000-0005-0000-0000-0000E8A60000}"/>
    <cellStyle name="Normal 2 21 4 11" xfId="42734" xr:uid="{00000000-0005-0000-0000-0000E9A60000}"/>
    <cellStyle name="Normal 2 21 4 12" xfId="42735" xr:uid="{00000000-0005-0000-0000-0000EAA60000}"/>
    <cellStyle name="Normal 2 21 4 13" xfId="42736" xr:uid="{00000000-0005-0000-0000-0000EBA60000}"/>
    <cellStyle name="Normal 2 21 4 14" xfId="42737" xr:uid="{00000000-0005-0000-0000-0000ECA60000}"/>
    <cellStyle name="Normal 2 21 4 15" xfId="42738" xr:uid="{00000000-0005-0000-0000-0000EDA60000}"/>
    <cellStyle name="Normal 2 21 4 2" xfId="42739" xr:uid="{00000000-0005-0000-0000-0000EEA60000}"/>
    <cellStyle name="Normal 2 21 4 3" xfId="42740" xr:uid="{00000000-0005-0000-0000-0000EFA60000}"/>
    <cellStyle name="Normal 2 21 4 4" xfId="42741" xr:uid="{00000000-0005-0000-0000-0000F0A60000}"/>
    <cellStyle name="Normal 2 21 4 5" xfId="42742" xr:uid="{00000000-0005-0000-0000-0000F1A60000}"/>
    <cellStyle name="Normal 2 21 4 6" xfId="42743" xr:uid="{00000000-0005-0000-0000-0000F2A60000}"/>
    <cellStyle name="Normal 2 21 4 7" xfId="42744" xr:uid="{00000000-0005-0000-0000-0000F3A60000}"/>
    <cellStyle name="Normal 2 21 4 8" xfId="42745" xr:uid="{00000000-0005-0000-0000-0000F4A60000}"/>
    <cellStyle name="Normal 2 21 4 9" xfId="42746" xr:uid="{00000000-0005-0000-0000-0000F5A60000}"/>
    <cellStyle name="Normal 2 21 40" xfId="42747" xr:uid="{00000000-0005-0000-0000-0000F6A60000}"/>
    <cellStyle name="Normal 2 21 41" xfId="42748" xr:uid="{00000000-0005-0000-0000-0000F7A60000}"/>
    <cellStyle name="Normal 2 21 42" xfId="42749" xr:uid="{00000000-0005-0000-0000-0000F8A60000}"/>
    <cellStyle name="Normal 2 21 43" xfId="42750" xr:uid="{00000000-0005-0000-0000-0000F9A60000}"/>
    <cellStyle name="Normal 2 21 44" xfId="42751" xr:uid="{00000000-0005-0000-0000-0000FAA60000}"/>
    <cellStyle name="Normal 2 21 45" xfId="42752" xr:uid="{00000000-0005-0000-0000-0000FBA60000}"/>
    <cellStyle name="Normal 2 21 46" xfId="42753" xr:uid="{00000000-0005-0000-0000-0000FCA60000}"/>
    <cellStyle name="Normal 2 21 47" xfId="42754" xr:uid="{00000000-0005-0000-0000-0000FDA60000}"/>
    <cellStyle name="Normal 2 21 48" xfId="42755" xr:uid="{00000000-0005-0000-0000-0000FEA60000}"/>
    <cellStyle name="Normal 2 21 49" xfId="42756" xr:uid="{00000000-0005-0000-0000-0000FFA60000}"/>
    <cellStyle name="Normal 2 21 5" xfId="42757" xr:uid="{00000000-0005-0000-0000-000000A70000}"/>
    <cellStyle name="Normal 2 21 5 10" xfId="42758" xr:uid="{00000000-0005-0000-0000-000001A70000}"/>
    <cellStyle name="Normal 2 21 5 11" xfId="42759" xr:uid="{00000000-0005-0000-0000-000002A70000}"/>
    <cellStyle name="Normal 2 21 5 12" xfId="42760" xr:uid="{00000000-0005-0000-0000-000003A70000}"/>
    <cellStyle name="Normal 2 21 5 13" xfId="42761" xr:uid="{00000000-0005-0000-0000-000004A70000}"/>
    <cellStyle name="Normal 2 21 5 14" xfId="42762" xr:uid="{00000000-0005-0000-0000-000005A70000}"/>
    <cellStyle name="Normal 2 21 5 15" xfId="42763" xr:uid="{00000000-0005-0000-0000-000006A70000}"/>
    <cellStyle name="Normal 2 21 5 2" xfId="42764" xr:uid="{00000000-0005-0000-0000-000007A70000}"/>
    <cellStyle name="Normal 2 21 5 3" xfId="42765" xr:uid="{00000000-0005-0000-0000-000008A70000}"/>
    <cellStyle name="Normal 2 21 5 4" xfId="42766" xr:uid="{00000000-0005-0000-0000-000009A70000}"/>
    <cellStyle name="Normal 2 21 5 5" xfId="42767" xr:uid="{00000000-0005-0000-0000-00000AA70000}"/>
    <cellStyle name="Normal 2 21 5 6" xfId="42768" xr:uid="{00000000-0005-0000-0000-00000BA70000}"/>
    <cellStyle name="Normal 2 21 5 7" xfId="42769" xr:uid="{00000000-0005-0000-0000-00000CA70000}"/>
    <cellStyle name="Normal 2 21 5 8" xfId="42770" xr:uid="{00000000-0005-0000-0000-00000DA70000}"/>
    <cellStyle name="Normal 2 21 5 9" xfId="42771" xr:uid="{00000000-0005-0000-0000-00000EA70000}"/>
    <cellStyle name="Normal 2 21 50" xfId="42772" xr:uid="{00000000-0005-0000-0000-00000FA70000}"/>
    <cellStyle name="Normal 2 21 51" xfId="42773" xr:uid="{00000000-0005-0000-0000-000010A70000}"/>
    <cellStyle name="Normal 2 21 52" xfId="42774" xr:uid="{00000000-0005-0000-0000-000011A70000}"/>
    <cellStyle name="Normal 2 21 53" xfId="42775" xr:uid="{00000000-0005-0000-0000-000012A70000}"/>
    <cellStyle name="Normal 2 21 54" xfId="42776" xr:uid="{00000000-0005-0000-0000-000013A70000}"/>
    <cellStyle name="Normal 2 21 55" xfId="42777" xr:uid="{00000000-0005-0000-0000-000014A70000}"/>
    <cellStyle name="Normal 2 21 56" xfId="42778" xr:uid="{00000000-0005-0000-0000-000015A70000}"/>
    <cellStyle name="Normal 2 21 57" xfId="42779" xr:uid="{00000000-0005-0000-0000-000016A70000}"/>
    <cellStyle name="Normal 2 21 58" xfId="42780" xr:uid="{00000000-0005-0000-0000-000017A70000}"/>
    <cellStyle name="Normal 2 21 59" xfId="42781" xr:uid="{00000000-0005-0000-0000-000018A70000}"/>
    <cellStyle name="Normal 2 21 6" xfId="42782" xr:uid="{00000000-0005-0000-0000-000019A70000}"/>
    <cellStyle name="Normal 2 21 6 10" xfId="42783" xr:uid="{00000000-0005-0000-0000-00001AA70000}"/>
    <cellStyle name="Normal 2 21 6 11" xfId="42784" xr:uid="{00000000-0005-0000-0000-00001BA70000}"/>
    <cellStyle name="Normal 2 21 6 12" xfId="42785" xr:uid="{00000000-0005-0000-0000-00001CA70000}"/>
    <cellStyle name="Normal 2 21 6 13" xfId="42786" xr:uid="{00000000-0005-0000-0000-00001DA70000}"/>
    <cellStyle name="Normal 2 21 6 14" xfId="42787" xr:uid="{00000000-0005-0000-0000-00001EA70000}"/>
    <cellStyle name="Normal 2 21 6 15" xfId="42788" xr:uid="{00000000-0005-0000-0000-00001FA70000}"/>
    <cellStyle name="Normal 2 21 6 2" xfId="42789" xr:uid="{00000000-0005-0000-0000-000020A70000}"/>
    <cellStyle name="Normal 2 21 6 3" xfId="42790" xr:uid="{00000000-0005-0000-0000-000021A70000}"/>
    <cellStyle name="Normal 2 21 6 4" xfId="42791" xr:uid="{00000000-0005-0000-0000-000022A70000}"/>
    <cellStyle name="Normal 2 21 6 5" xfId="42792" xr:uid="{00000000-0005-0000-0000-000023A70000}"/>
    <cellStyle name="Normal 2 21 6 6" xfId="42793" xr:uid="{00000000-0005-0000-0000-000024A70000}"/>
    <cellStyle name="Normal 2 21 6 7" xfId="42794" xr:uid="{00000000-0005-0000-0000-000025A70000}"/>
    <cellStyle name="Normal 2 21 6 8" xfId="42795" xr:uid="{00000000-0005-0000-0000-000026A70000}"/>
    <cellStyle name="Normal 2 21 6 9" xfId="42796" xr:uid="{00000000-0005-0000-0000-000027A70000}"/>
    <cellStyle name="Normal 2 21 60" xfId="42797" xr:uid="{00000000-0005-0000-0000-000028A70000}"/>
    <cellStyle name="Normal 2 21 61" xfId="42798" xr:uid="{00000000-0005-0000-0000-000029A70000}"/>
    <cellStyle name="Normal 2 21 62" xfId="42799" xr:uid="{00000000-0005-0000-0000-00002AA70000}"/>
    <cellStyle name="Normal 2 21 63" xfId="42800" xr:uid="{00000000-0005-0000-0000-00002BA70000}"/>
    <cellStyle name="Normal 2 21 64" xfId="42801" xr:uid="{00000000-0005-0000-0000-00002CA70000}"/>
    <cellStyle name="Normal 2 21 65" xfId="42802" xr:uid="{00000000-0005-0000-0000-00002DA70000}"/>
    <cellStyle name="Normal 2 21 66" xfId="42803" xr:uid="{00000000-0005-0000-0000-00002EA70000}"/>
    <cellStyle name="Normal 2 21 67" xfId="42804" xr:uid="{00000000-0005-0000-0000-00002FA70000}"/>
    <cellStyle name="Normal 2 21 68" xfId="42805" xr:uid="{00000000-0005-0000-0000-000030A70000}"/>
    <cellStyle name="Normal 2 21 69" xfId="42806" xr:uid="{00000000-0005-0000-0000-000031A70000}"/>
    <cellStyle name="Normal 2 21 7" xfId="42807" xr:uid="{00000000-0005-0000-0000-000032A70000}"/>
    <cellStyle name="Normal 2 21 7 10" xfId="42808" xr:uid="{00000000-0005-0000-0000-000033A70000}"/>
    <cellStyle name="Normal 2 21 7 11" xfId="42809" xr:uid="{00000000-0005-0000-0000-000034A70000}"/>
    <cellStyle name="Normal 2 21 7 12" xfId="42810" xr:uid="{00000000-0005-0000-0000-000035A70000}"/>
    <cellStyle name="Normal 2 21 7 13" xfId="42811" xr:uid="{00000000-0005-0000-0000-000036A70000}"/>
    <cellStyle name="Normal 2 21 7 14" xfId="42812" xr:uid="{00000000-0005-0000-0000-000037A70000}"/>
    <cellStyle name="Normal 2 21 7 15" xfId="42813" xr:uid="{00000000-0005-0000-0000-000038A70000}"/>
    <cellStyle name="Normal 2 21 7 2" xfId="42814" xr:uid="{00000000-0005-0000-0000-000039A70000}"/>
    <cellStyle name="Normal 2 21 7 3" xfId="42815" xr:uid="{00000000-0005-0000-0000-00003AA70000}"/>
    <cellStyle name="Normal 2 21 7 4" xfId="42816" xr:uid="{00000000-0005-0000-0000-00003BA70000}"/>
    <cellStyle name="Normal 2 21 7 5" xfId="42817" xr:uid="{00000000-0005-0000-0000-00003CA70000}"/>
    <cellStyle name="Normal 2 21 7 6" xfId="42818" xr:uid="{00000000-0005-0000-0000-00003DA70000}"/>
    <cellStyle name="Normal 2 21 7 7" xfId="42819" xr:uid="{00000000-0005-0000-0000-00003EA70000}"/>
    <cellStyle name="Normal 2 21 7 8" xfId="42820" xr:uid="{00000000-0005-0000-0000-00003FA70000}"/>
    <cellStyle name="Normal 2 21 7 9" xfId="42821" xr:uid="{00000000-0005-0000-0000-000040A70000}"/>
    <cellStyle name="Normal 2 21 70" xfId="42822" xr:uid="{00000000-0005-0000-0000-000041A70000}"/>
    <cellStyle name="Normal 2 21 71" xfId="42823" xr:uid="{00000000-0005-0000-0000-000042A70000}"/>
    <cellStyle name="Normal 2 21 72" xfId="42824" xr:uid="{00000000-0005-0000-0000-000043A70000}"/>
    <cellStyle name="Normal 2 21 73" xfId="42825" xr:uid="{00000000-0005-0000-0000-000044A70000}"/>
    <cellStyle name="Normal 2 21 74" xfId="42826" xr:uid="{00000000-0005-0000-0000-000045A70000}"/>
    <cellStyle name="Normal 2 21 75" xfId="42827" xr:uid="{00000000-0005-0000-0000-000046A70000}"/>
    <cellStyle name="Normal 2 21 76" xfId="42828" xr:uid="{00000000-0005-0000-0000-000047A70000}"/>
    <cellStyle name="Normal 2 21 77" xfId="42829" xr:uid="{00000000-0005-0000-0000-000048A70000}"/>
    <cellStyle name="Normal 2 21 78" xfId="42830" xr:uid="{00000000-0005-0000-0000-000049A70000}"/>
    <cellStyle name="Normal 2 21 79" xfId="42831" xr:uid="{00000000-0005-0000-0000-00004AA70000}"/>
    <cellStyle name="Normal 2 21 8" xfId="42832" xr:uid="{00000000-0005-0000-0000-00004BA70000}"/>
    <cellStyle name="Normal 2 21 8 10" xfId="42833" xr:uid="{00000000-0005-0000-0000-00004CA70000}"/>
    <cellStyle name="Normal 2 21 8 11" xfId="42834" xr:uid="{00000000-0005-0000-0000-00004DA70000}"/>
    <cellStyle name="Normal 2 21 8 12" xfId="42835" xr:uid="{00000000-0005-0000-0000-00004EA70000}"/>
    <cellStyle name="Normal 2 21 8 13" xfId="42836" xr:uid="{00000000-0005-0000-0000-00004FA70000}"/>
    <cellStyle name="Normal 2 21 8 14" xfId="42837" xr:uid="{00000000-0005-0000-0000-000050A70000}"/>
    <cellStyle name="Normal 2 21 8 15" xfId="42838" xr:uid="{00000000-0005-0000-0000-000051A70000}"/>
    <cellStyle name="Normal 2 21 8 2" xfId="42839" xr:uid="{00000000-0005-0000-0000-000052A70000}"/>
    <cellStyle name="Normal 2 21 8 3" xfId="42840" xr:uid="{00000000-0005-0000-0000-000053A70000}"/>
    <cellStyle name="Normal 2 21 8 4" xfId="42841" xr:uid="{00000000-0005-0000-0000-000054A70000}"/>
    <cellStyle name="Normal 2 21 8 5" xfId="42842" xr:uid="{00000000-0005-0000-0000-000055A70000}"/>
    <cellStyle name="Normal 2 21 8 6" xfId="42843" xr:uid="{00000000-0005-0000-0000-000056A70000}"/>
    <cellStyle name="Normal 2 21 8 7" xfId="42844" xr:uid="{00000000-0005-0000-0000-000057A70000}"/>
    <cellStyle name="Normal 2 21 8 8" xfId="42845" xr:uid="{00000000-0005-0000-0000-000058A70000}"/>
    <cellStyle name="Normal 2 21 8 9" xfId="42846" xr:uid="{00000000-0005-0000-0000-000059A70000}"/>
    <cellStyle name="Normal 2 21 80" xfId="42847" xr:uid="{00000000-0005-0000-0000-00005AA70000}"/>
    <cellStyle name="Normal 2 21 81" xfId="42848" xr:uid="{00000000-0005-0000-0000-00005BA70000}"/>
    <cellStyle name="Normal 2 21 82" xfId="42849" xr:uid="{00000000-0005-0000-0000-00005CA70000}"/>
    <cellStyle name="Normal 2 21 83" xfId="42850" xr:uid="{00000000-0005-0000-0000-00005DA70000}"/>
    <cellStyle name="Normal 2 21 9" xfId="42851" xr:uid="{00000000-0005-0000-0000-00005EA70000}"/>
    <cellStyle name="Normal 2 21 9 10" xfId="42852" xr:uid="{00000000-0005-0000-0000-00005FA70000}"/>
    <cellStyle name="Normal 2 21 9 11" xfId="42853" xr:uid="{00000000-0005-0000-0000-000060A70000}"/>
    <cellStyle name="Normal 2 21 9 12" xfId="42854" xr:uid="{00000000-0005-0000-0000-000061A70000}"/>
    <cellStyle name="Normal 2 21 9 13" xfId="42855" xr:uid="{00000000-0005-0000-0000-000062A70000}"/>
    <cellStyle name="Normal 2 21 9 14" xfId="42856" xr:uid="{00000000-0005-0000-0000-000063A70000}"/>
    <cellStyle name="Normal 2 21 9 15" xfId="42857" xr:uid="{00000000-0005-0000-0000-000064A70000}"/>
    <cellStyle name="Normal 2 21 9 2" xfId="42858" xr:uid="{00000000-0005-0000-0000-000065A70000}"/>
    <cellStyle name="Normal 2 21 9 3" xfId="42859" xr:uid="{00000000-0005-0000-0000-000066A70000}"/>
    <cellStyle name="Normal 2 21 9 4" xfId="42860" xr:uid="{00000000-0005-0000-0000-000067A70000}"/>
    <cellStyle name="Normal 2 21 9 5" xfId="42861" xr:uid="{00000000-0005-0000-0000-000068A70000}"/>
    <cellStyle name="Normal 2 21 9 6" xfId="42862" xr:uid="{00000000-0005-0000-0000-000069A70000}"/>
    <cellStyle name="Normal 2 21 9 7" xfId="42863" xr:uid="{00000000-0005-0000-0000-00006AA70000}"/>
    <cellStyle name="Normal 2 21 9 8" xfId="42864" xr:uid="{00000000-0005-0000-0000-00006BA70000}"/>
    <cellStyle name="Normal 2 21 9 9" xfId="42865" xr:uid="{00000000-0005-0000-0000-00006CA70000}"/>
    <cellStyle name="Normal 2 22" xfId="42866" xr:uid="{00000000-0005-0000-0000-00006DA70000}"/>
    <cellStyle name="Normal 2 22 10" xfId="42867" xr:uid="{00000000-0005-0000-0000-00006EA70000}"/>
    <cellStyle name="Normal 2 22 10 10" xfId="42868" xr:uid="{00000000-0005-0000-0000-00006FA70000}"/>
    <cellStyle name="Normal 2 22 10 11" xfId="42869" xr:uid="{00000000-0005-0000-0000-000070A70000}"/>
    <cellStyle name="Normal 2 22 10 12" xfId="42870" xr:uid="{00000000-0005-0000-0000-000071A70000}"/>
    <cellStyle name="Normal 2 22 10 13" xfId="42871" xr:uid="{00000000-0005-0000-0000-000072A70000}"/>
    <cellStyle name="Normal 2 22 10 14" xfId="42872" xr:uid="{00000000-0005-0000-0000-000073A70000}"/>
    <cellStyle name="Normal 2 22 10 15" xfId="42873" xr:uid="{00000000-0005-0000-0000-000074A70000}"/>
    <cellStyle name="Normal 2 22 10 2" xfId="42874" xr:uid="{00000000-0005-0000-0000-000075A70000}"/>
    <cellStyle name="Normal 2 22 10 3" xfId="42875" xr:uid="{00000000-0005-0000-0000-000076A70000}"/>
    <cellStyle name="Normal 2 22 10 4" xfId="42876" xr:uid="{00000000-0005-0000-0000-000077A70000}"/>
    <cellStyle name="Normal 2 22 10 5" xfId="42877" xr:uid="{00000000-0005-0000-0000-000078A70000}"/>
    <cellStyle name="Normal 2 22 10 6" xfId="42878" xr:uid="{00000000-0005-0000-0000-000079A70000}"/>
    <cellStyle name="Normal 2 22 10 7" xfId="42879" xr:uid="{00000000-0005-0000-0000-00007AA70000}"/>
    <cellStyle name="Normal 2 22 10 8" xfId="42880" xr:uid="{00000000-0005-0000-0000-00007BA70000}"/>
    <cellStyle name="Normal 2 22 10 9" xfId="42881" xr:uid="{00000000-0005-0000-0000-00007CA70000}"/>
    <cellStyle name="Normal 2 22 11" xfId="42882" xr:uid="{00000000-0005-0000-0000-00007DA70000}"/>
    <cellStyle name="Normal 2 22 11 10" xfId="42883" xr:uid="{00000000-0005-0000-0000-00007EA70000}"/>
    <cellStyle name="Normal 2 22 11 11" xfId="42884" xr:uid="{00000000-0005-0000-0000-00007FA70000}"/>
    <cellStyle name="Normal 2 22 11 12" xfId="42885" xr:uid="{00000000-0005-0000-0000-000080A70000}"/>
    <cellStyle name="Normal 2 22 11 13" xfId="42886" xr:uid="{00000000-0005-0000-0000-000081A70000}"/>
    <cellStyle name="Normal 2 22 11 14" xfId="42887" xr:uid="{00000000-0005-0000-0000-000082A70000}"/>
    <cellStyle name="Normal 2 22 11 15" xfId="42888" xr:uid="{00000000-0005-0000-0000-000083A70000}"/>
    <cellStyle name="Normal 2 22 11 2" xfId="42889" xr:uid="{00000000-0005-0000-0000-000084A70000}"/>
    <cellStyle name="Normal 2 22 11 3" xfId="42890" xr:uid="{00000000-0005-0000-0000-000085A70000}"/>
    <cellStyle name="Normal 2 22 11 4" xfId="42891" xr:uid="{00000000-0005-0000-0000-000086A70000}"/>
    <cellStyle name="Normal 2 22 11 5" xfId="42892" xr:uid="{00000000-0005-0000-0000-000087A70000}"/>
    <cellStyle name="Normal 2 22 11 6" xfId="42893" xr:uid="{00000000-0005-0000-0000-000088A70000}"/>
    <cellStyle name="Normal 2 22 11 7" xfId="42894" xr:uid="{00000000-0005-0000-0000-000089A70000}"/>
    <cellStyle name="Normal 2 22 11 8" xfId="42895" xr:uid="{00000000-0005-0000-0000-00008AA70000}"/>
    <cellStyle name="Normal 2 22 11 9" xfId="42896" xr:uid="{00000000-0005-0000-0000-00008BA70000}"/>
    <cellStyle name="Normal 2 22 12" xfId="42897" xr:uid="{00000000-0005-0000-0000-00008CA70000}"/>
    <cellStyle name="Normal 2 22 12 10" xfId="42898" xr:uid="{00000000-0005-0000-0000-00008DA70000}"/>
    <cellStyle name="Normal 2 22 12 11" xfId="42899" xr:uid="{00000000-0005-0000-0000-00008EA70000}"/>
    <cellStyle name="Normal 2 22 12 12" xfId="42900" xr:uid="{00000000-0005-0000-0000-00008FA70000}"/>
    <cellStyle name="Normal 2 22 12 13" xfId="42901" xr:uid="{00000000-0005-0000-0000-000090A70000}"/>
    <cellStyle name="Normal 2 22 12 14" xfId="42902" xr:uid="{00000000-0005-0000-0000-000091A70000}"/>
    <cellStyle name="Normal 2 22 12 15" xfId="42903" xr:uid="{00000000-0005-0000-0000-000092A70000}"/>
    <cellStyle name="Normal 2 22 12 2" xfId="42904" xr:uid="{00000000-0005-0000-0000-000093A70000}"/>
    <cellStyle name="Normal 2 22 12 3" xfId="42905" xr:uid="{00000000-0005-0000-0000-000094A70000}"/>
    <cellStyle name="Normal 2 22 12 4" xfId="42906" xr:uid="{00000000-0005-0000-0000-000095A70000}"/>
    <cellStyle name="Normal 2 22 12 5" xfId="42907" xr:uid="{00000000-0005-0000-0000-000096A70000}"/>
    <cellStyle name="Normal 2 22 12 6" xfId="42908" xr:uid="{00000000-0005-0000-0000-000097A70000}"/>
    <cellStyle name="Normal 2 22 12 7" xfId="42909" xr:uid="{00000000-0005-0000-0000-000098A70000}"/>
    <cellStyle name="Normal 2 22 12 8" xfId="42910" xr:uid="{00000000-0005-0000-0000-000099A70000}"/>
    <cellStyle name="Normal 2 22 12 9" xfId="42911" xr:uid="{00000000-0005-0000-0000-00009AA70000}"/>
    <cellStyle name="Normal 2 22 13" xfId="42912" xr:uid="{00000000-0005-0000-0000-00009BA70000}"/>
    <cellStyle name="Normal 2 22 14" xfId="42913" xr:uid="{00000000-0005-0000-0000-00009CA70000}"/>
    <cellStyle name="Normal 2 22 15" xfId="42914" xr:uid="{00000000-0005-0000-0000-00009DA70000}"/>
    <cellStyle name="Normal 2 22 16" xfId="42915" xr:uid="{00000000-0005-0000-0000-00009EA70000}"/>
    <cellStyle name="Normal 2 22 17" xfId="42916" xr:uid="{00000000-0005-0000-0000-00009FA70000}"/>
    <cellStyle name="Normal 2 22 18" xfId="42917" xr:uid="{00000000-0005-0000-0000-0000A0A70000}"/>
    <cellStyle name="Normal 2 22 19" xfId="42918" xr:uid="{00000000-0005-0000-0000-0000A1A70000}"/>
    <cellStyle name="Normal 2 22 2" xfId="42919" xr:uid="{00000000-0005-0000-0000-0000A2A70000}"/>
    <cellStyle name="Normal 2 22 2 10" xfId="42920" xr:uid="{00000000-0005-0000-0000-0000A3A70000}"/>
    <cellStyle name="Normal 2 22 2 2" xfId="42921" xr:uid="{00000000-0005-0000-0000-0000A4A70000}"/>
    <cellStyle name="Normal 2 22 2 2 10" xfId="42922" xr:uid="{00000000-0005-0000-0000-0000A5A70000}"/>
    <cellStyle name="Normal 2 22 2 2 10 10" xfId="42923" xr:uid="{00000000-0005-0000-0000-0000A6A70000}"/>
    <cellStyle name="Normal 2 22 2 2 10 11" xfId="42924" xr:uid="{00000000-0005-0000-0000-0000A7A70000}"/>
    <cellStyle name="Normal 2 22 2 2 10 12" xfId="42925" xr:uid="{00000000-0005-0000-0000-0000A8A70000}"/>
    <cellStyle name="Normal 2 22 2 2 10 13" xfId="42926" xr:uid="{00000000-0005-0000-0000-0000A9A70000}"/>
    <cellStyle name="Normal 2 22 2 2 10 14" xfId="42927" xr:uid="{00000000-0005-0000-0000-0000AAA70000}"/>
    <cellStyle name="Normal 2 22 2 2 10 15" xfId="42928" xr:uid="{00000000-0005-0000-0000-0000ABA70000}"/>
    <cellStyle name="Normal 2 22 2 2 10 2" xfId="42929" xr:uid="{00000000-0005-0000-0000-0000ACA70000}"/>
    <cellStyle name="Normal 2 22 2 2 10 3" xfId="42930" xr:uid="{00000000-0005-0000-0000-0000ADA70000}"/>
    <cellStyle name="Normal 2 22 2 2 10 4" xfId="42931" xr:uid="{00000000-0005-0000-0000-0000AEA70000}"/>
    <cellStyle name="Normal 2 22 2 2 10 5" xfId="42932" xr:uid="{00000000-0005-0000-0000-0000AFA70000}"/>
    <cellStyle name="Normal 2 22 2 2 10 6" xfId="42933" xr:uid="{00000000-0005-0000-0000-0000B0A70000}"/>
    <cellStyle name="Normal 2 22 2 2 10 7" xfId="42934" xr:uid="{00000000-0005-0000-0000-0000B1A70000}"/>
    <cellStyle name="Normal 2 22 2 2 10 8" xfId="42935" xr:uid="{00000000-0005-0000-0000-0000B2A70000}"/>
    <cellStyle name="Normal 2 22 2 2 10 9" xfId="42936" xr:uid="{00000000-0005-0000-0000-0000B3A70000}"/>
    <cellStyle name="Normal 2 22 2 2 11" xfId="42937" xr:uid="{00000000-0005-0000-0000-0000B4A70000}"/>
    <cellStyle name="Normal 2 22 2 2 12" xfId="42938" xr:uid="{00000000-0005-0000-0000-0000B5A70000}"/>
    <cellStyle name="Normal 2 22 2 2 13" xfId="42939" xr:uid="{00000000-0005-0000-0000-0000B6A70000}"/>
    <cellStyle name="Normal 2 22 2 2 14" xfId="42940" xr:uid="{00000000-0005-0000-0000-0000B7A70000}"/>
    <cellStyle name="Normal 2 22 2 2 15" xfId="42941" xr:uid="{00000000-0005-0000-0000-0000B8A70000}"/>
    <cellStyle name="Normal 2 22 2 2 16" xfId="42942" xr:uid="{00000000-0005-0000-0000-0000B9A70000}"/>
    <cellStyle name="Normal 2 22 2 2 17" xfId="42943" xr:uid="{00000000-0005-0000-0000-0000BAA70000}"/>
    <cellStyle name="Normal 2 22 2 2 18" xfId="42944" xr:uid="{00000000-0005-0000-0000-0000BBA70000}"/>
    <cellStyle name="Normal 2 22 2 2 19" xfId="42945" xr:uid="{00000000-0005-0000-0000-0000BCA70000}"/>
    <cellStyle name="Normal 2 22 2 2 2" xfId="42946" xr:uid="{00000000-0005-0000-0000-0000BDA70000}"/>
    <cellStyle name="Normal 2 22 2 2 2 2" xfId="42947" xr:uid="{00000000-0005-0000-0000-0000BEA70000}"/>
    <cellStyle name="Normal 2 22 2 2 2 2 10" xfId="42948" xr:uid="{00000000-0005-0000-0000-0000BFA70000}"/>
    <cellStyle name="Normal 2 22 2 2 2 2 11" xfId="42949" xr:uid="{00000000-0005-0000-0000-0000C0A70000}"/>
    <cellStyle name="Normal 2 22 2 2 2 2 12" xfId="42950" xr:uid="{00000000-0005-0000-0000-0000C1A70000}"/>
    <cellStyle name="Normal 2 22 2 2 2 2 13" xfId="42951" xr:uid="{00000000-0005-0000-0000-0000C2A70000}"/>
    <cellStyle name="Normal 2 22 2 2 2 2 14" xfId="42952" xr:uid="{00000000-0005-0000-0000-0000C3A70000}"/>
    <cellStyle name="Normal 2 22 2 2 2 2 15" xfId="42953" xr:uid="{00000000-0005-0000-0000-0000C4A70000}"/>
    <cellStyle name="Normal 2 22 2 2 2 2 2" xfId="42954" xr:uid="{00000000-0005-0000-0000-0000C5A70000}"/>
    <cellStyle name="Normal 2 22 2 2 2 2 3" xfId="42955" xr:uid="{00000000-0005-0000-0000-0000C6A70000}"/>
    <cellStyle name="Normal 2 22 2 2 2 2 4" xfId="42956" xr:uid="{00000000-0005-0000-0000-0000C7A70000}"/>
    <cellStyle name="Normal 2 22 2 2 2 2 5" xfId="42957" xr:uid="{00000000-0005-0000-0000-0000C8A70000}"/>
    <cellStyle name="Normal 2 22 2 2 2 2 6" xfId="42958" xr:uid="{00000000-0005-0000-0000-0000C9A70000}"/>
    <cellStyle name="Normal 2 22 2 2 2 2 7" xfId="42959" xr:uid="{00000000-0005-0000-0000-0000CAA70000}"/>
    <cellStyle name="Normal 2 22 2 2 2 2 8" xfId="42960" xr:uid="{00000000-0005-0000-0000-0000CBA70000}"/>
    <cellStyle name="Normal 2 22 2 2 2 2 9" xfId="42961" xr:uid="{00000000-0005-0000-0000-0000CCA70000}"/>
    <cellStyle name="Normal 2 22 2 2 20" xfId="42962" xr:uid="{00000000-0005-0000-0000-0000CDA70000}"/>
    <cellStyle name="Normal 2 22 2 2 21" xfId="42963" xr:uid="{00000000-0005-0000-0000-0000CEA70000}"/>
    <cellStyle name="Normal 2 22 2 2 22" xfId="42964" xr:uid="{00000000-0005-0000-0000-0000CFA70000}"/>
    <cellStyle name="Normal 2 22 2 2 23" xfId="42965" xr:uid="{00000000-0005-0000-0000-0000D0A70000}"/>
    <cellStyle name="Normal 2 22 2 2 24" xfId="42966" xr:uid="{00000000-0005-0000-0000-0000D1A70000}"/>
    <cellStyle name="Normal 2 22 2 2 3" xfId="42967" xr:uid="{00000000-0005-0000-0000-0000D2A70000}"/>
    <cellStyle name="Normal 2 22 2 2 3 10" xfId="42968" xr:uid="{00000000-0005-0000-0000-0000D3A70000}"/>
    <cellStyle name="Normal 2 22 2 2 3 11" xfId="42969" xr:uid="{00000000-0005-0000-0000-0000D4A70000}"/>
    <cellStyle name="Normal 2 22 2 2 3 12" xfId="42970" xr:uid="{00000000-0005-0000-0000-0000D5A70000}"/>
    <cellStyle name="Normal 2 22 2 2 3 13" xfId="42971" xr:uid="{00000000-0005-0000-0000-0000D6A70000}"/>
    <cellStyle name="Normal 2 22 2 2 3 14" xfId="42972" xr:uid="{00000000-0005-0000-0000-0000D7A70000}"/>
    <cellStyle name="Normal 2 22 2 2 3 15" xfId="42973" xr:uid="{00000000-0005-0000-0000-0000D8A70000}"/>
    <cellStyle name="Normal 2 22 2 2 3 2" xfId="42974" xr:uid="{00000000-0005-0000-0000-0000D9A70000}"/>
    <cellStyle name="Normal 2 22 2 2 3 3" xfId="42975" xr:uid="{00000000-0005-0000-0000-0000DAA70000}"/>
    <cellStyle name="Normal 2 22 2 2 3 4" xfId="42976" xr:uid="{00000000-0005-0000-0000-0000DBA70000}"/>
    <cellStyle name="Normal 2 22 2 2 3 5" xfId="42977" xr:uid="{00000000-0005-0000-0000-0000DCA70000}"/>
    <cellStyle name="Normal 2 22 2 2 3 6" xfId="42978" xr:uid="{00000000-0005-0000-0000-0000DDA70000}"/>
    <cellStyle name="Normal 2 22 2 2 3 7" xfId="42979" xr:uid="{00000000-0005-0000-0000-0000DEA70000}"/>
    <cellStyle name="Normal 2 22 2 2 3 8" xfId="42980" xr:uid="{00000000-0005-0000-0000-0000DFA70000}"/>
    <cellStyle name="Normal 2 22 2 2 3 9" xfId="42981" xr:uid="{00000000-0005-0000-0000-0000E0A70000}"/>
    <cellStyle name="Normal 2 22 2 2 4" xfId="42982" xr:uid="{00000000-0005-0000-0000-0000E1A70000}"/>
    <cellStyle name="Normal 2 22 2 2 4 10" xfId="42983" xr:uid="{00000000-0005-0000-0000-0000E2A70000}"/>
    <cellStyle name="Normal 2 22 2 2 4 11" xfId="42984" xr:uid="{00000000-0005-0000-0000-0000E3A70000}"/>
    <cellStyle name="Normal 2 22 2 2 4 12" xfId="42985" xr:uid="{00000000-0005-0000-0000-0000E4A70000}"/>
    <cellStyle name="Normal 2 22 2 2 4 13" xfId="42986" xr:uid="{00000000-0005-0000-0000-0000E5A70000}"/>
    <cellStyle name="Normal 2 22 2 2 4 14" xfId="42987" xr:uid="{00000000-0005-0000-0000-0000E6A70000}"/>
    <cellStyle name="Normal 2 22 2 2 4 15" xfId="42988" xr:uid="{00000000-0005-0000-0000-0000E7A70000}"/>
    <cellStyle name="Normal 2 22 2 2 4 2" xfId="42989" xr:uid="{00000000-0005-0000-0000-0000E8A70000}"/>
    <cellStyle name="Normal 2 22 2 2 4 3" xfId="42990" xr:uid="{00000000-0005-0000-0000-0000E9A70000}"/>
    <cellStyle name="Normal 2 22 2 2 4 4" xfId="42991" xr:uid="{00000000-0005-0000-0000-0000EAA70000}"/>
    <cellStyle name="Normal 2 22 2 2 4 5" xfId="42992" xr:uid="{00000000-0005-0000-0000-0000EBA70000}"/>
    <cellStyle name="Normal 2 22 2 2 4 6" xfId="42993" xr:uid="{00000000-0005-0000-0000-0000ECA70000}"/>
    <cellStyle name="Normal 2 22 2 2 4 7" xfId="42994" xr:uid="{00000000-0005-0000-0000-0000EDA70000}"/>
    <cellStyle name="Normal 2 22 2 2 4 8" xfId="42995" xr:uid="{00000000-0005-0000-0000-0000EEA70000}"/>
    <cellStyle name="Normal 2 22 2 2 4 9" xfId="42996" xr:uid="{00000000-0005-0000-0000-0000EFA70000}"/>
    <cellStyle name="Normal 2 22 2 2 5" xfId="42997" xr:uid="{00000000-0005-0000-0000-0000F0A70000}"/>
    <cellStyle name="Normal 2 22 2 2 5 10" xfId="42998" xr:uid="{00000000-0005-0000-0000-0000F1A70000}"/>
    <cellStyle name="Normal 2 22 2 2 5 11" xfId="42999" xr:uid="{00000000-0005-0000-0000-0000F2A70000}"/>
    <cellStyle name="Normal 2 22 2 2 5 12" xfId="43000" xr:uid="{00000000-0005-0000-0000-0000F3A70000}"/>
    <cellStyle name="Normal 2 22 2 2 5 13" xfId="43001" xr:uid="{00000000-0005-0000-0000-0000F4A70000}"/>
    <cellStyle name="Normal 2 22 2 2 5 14" xfId="43002" xr:uid="{00000000-0005-0000-0000-0000F5A70000}"/>
    <cellStyle name="Normal 2 22 2 2 5 15" xfId="43003" xr:uid="{00000000-0005-0000-0000-0000F6A70000}"/>
    <cellStyle name="Normal 2 22 2 2 5 2" xfId="43004" xr:uid="{00000000-0005-0000-0000-0000F7A70000}"/>
    <cellStyle name="Normal 2 22 2 2 5 3" xfId="43005" xr:uid="{00000000-0005-0000-0000-0000F8A70000}"/>
    <cellStyle name="Normal 2 22 2 2 5 4" xfId="43006" xr:uid="{00000000-0005-0000-0000-0000F9A70000}"/>
    <cellStyle name="Normal 2 22 2 2 5 5" xfId="43007" xr:uid="{00000000-0005-0000-0000-0000FAA70000}"/>
    <cellStyle name="Normal 2 22 2 2 5 6" xfId="43008" xr:uid="{00000000-0005-0000-0000-0000FBA70000}"/>
    <cellStyle name="Normal 2 22 2 2 5 7" xfId="43009" xr:uid="{00000000-0005-0000-0000-0000FCA70000}"/>
    <cellStyle name="Normal 2 22 2 2 5 8" xfId="43010" xr:uid="{00000000-0005-0000-0000-0000FDA70000}"/>
    <cellStyle name="Normal 2 22 2 2 5 9" xfId="43011" xr:uid="{00000000-0005-0000-0000-0000FEA70000}"/>
    <cellStyle name="Normal 2 22 2 2 6" xfId="43012" xr:uid="{00000000-0005-0000-0000-0000FFA70000}"/>
    <cellStyle name="Normal 2 22 2 2 6 10" xfId="43013" xr:uid="{00000000-0005-0000-0000-000000A80000}"/>
    <cellStyle name="Normal 2 22 2 2 6 11" xfId="43014" xr:uid="{00000000-0005-0000-0000-000001A80000}"/>
    <cellStyle name="Normal 2 22 2 2 6 12" xfId="43015" xr:uid="{00000000-0005-0000-0000-000002A80000}"/>
    <cellStyle name="Normal 2 22 2 2 6 13" xfId="43016" xr:uid="{00000000-0005-0000-0000-000003A80000}"/>
    <cellStyle name="Normal 2 22 2 2 6 14" xfId="43017" xr:uid="{00000000-0005-0000-0000-000004A80000}"/>
    <cellStyle name="Normal 2 22 2 2 6 15" xfId="43018" xr:uid="{00000000-0005-0000-0000-000005A80000}"/>
    <cellStyle name="Normal 2 22 2 2 6 2" xfId="43019" xr:uid="{00000000-0005-0000-0000-000006A80000}"/>
    <cellStyle name="Normal 2 22 2 2 6 3" xfId="43020" xr:uid="{00000000-0005-0000-0000-000007A80000}"/>
    <cellStyle name="Normal 2 22 2 2 6 4" xfId="43021" xr:uid="{00000000-0005-0000-0000-000008A80000}"/>
    <cellStyle name="Normal 2 22 2 2 6 5" xfId="43022" xr:uid="{00000000-0005-0000-0000-000009A80000}"/>
    <cellStyle name="Normal 2 22 2 2 6 6" xfId="43023" xr:uid="{00000000-0005-0000-0000-00000AA80000}"/>
    <cellStyle name="Normal 2 22 2 2 6 7" xfId="43024" xr:uid="{00000000-0005-0000-0000-00000BA80000}"/>
    <cellStyle name="Normal 2 22 2 2 6 8" xfId="43025" xr:uid="{00000000-0005-0000-0000-00000CA80000}"/>
    <cellStyle name="Normal 2 22 2 2 6 9" xfId="43026" xr:uid="{00000000-0005-0000-0000-00000DA80000}"/>
    <cellStyle name="Normal 2 22 2 2 7" xfId="43027" xr:uid="{00000000-0005-0000-0000-00000EA80000}"/>
    <cellStyle name="Normal 2 22 2 2 7 10" xfId="43028" xr:uid="{00000000-0005-0000-0000-00000FA80000}"/>
    <cellStyle name="Normal 2 22 2 2 7 11" xfId="43029" xr:uid="{00000000-0005-0000-0000-000010A80000}"/>
    <cellStyle name="Normal 2 22 2 2 7 12" xfId="43030" xr:uid="{00000000-0005-0000-0000-000011A80000}"/>
    <cellStyle name="Normal 2 22 2 2 7 13" xfId="43031" xr:uid="{00000000-0005-0000-0000-000012A80000}"/>
    <cellStyle name="Normal 2 22 2 2 7 14" xfId="43032" xr:uid="{00000000-0005-0000-0000-000013A80000}"/>
    <cellStyle name="Normal 2 22 2 2 7 15" xfId="43033" xr:uid="{00000000-0005-0000-0000-000014A80000}"/>
    <cellStyle name="Normal 2 22 2 2 7 2" xfId="43034" xr:uid="{00000000-0005-0000-0000-000015A80000}"/>
    <cellStyle name="Normal 2 22 2 2 7 3" xfId="43035" xr:uid="{00000000-0005-0000-0000-000016A80000}"/>
    <cellStyle name="Normal 2 22 2 2 7 4" xfId="43036" xr:uid="{00000000-0005-0000-0000-000017A80000}"/>
    <cellStyle name="Normal 2 22 2 2 7 5" xfId="43037" xr:uid="{00000000-0005-0000-0000-000018A80000}"/>
    <cellStyle name="Normal 2 22 2 2 7 6" xfId="43038" xr:uid="{00000000-0005-0000-0000-000019A80000}"/>
    <cellStyle name="Normal 2 22 2 2 7 7" xfId="43039" xr:uid="{00000000-0005-0000-0000-00001AA80000}"/>
    <cellStyle name="Normal 2 22 2 2 7 8" xfId="43040" xr:uid="{00000000-0005-0000-0000-00001BA80000}"/>
    <cellStyle name="Normal 2 22 2 2 7 9" xfId="43041" xr:uid="{00000000-0005-0000-0000-00001CA80000}"/>
    <cellStyle name="Normal 2 22 2 2 8" xfId="43042" xr:uid="{00000000-0005-0000-0000-00001DA80000}"/>
    <cellStyle name="Normal 2 22 2 2 8 10" xfId="43043" xr:uid="{00000000-0005-0000-0000-00001EA80000}"/>
    <cellStyle name="Normal 2 22 2 2 8 11" xfId="43044" xr:uid="{00000000-0005-0000-0000-00001FA80000}"/>
    <cellStyle name="Normal 2 22 2 2 8 12" xfId="43045" xr:uid="{00000000-0005-0000-0000-000020A80000}"/>
    <cellStyle name="Normal 2 22 2 2 8 13" xfId="43046" xr:uid="{00000000-0005-0000-0000-000021A80000}"/>
    <cellStyle name="Normal 2 22 2 2 8 14" xfId="43047" xr:uid="{00000000-0005-0000-0000-000022A80000}"/>
    <cellStyle name="Normal 2 22 2 2 8 15" xfId="43048" xr:uid="{00000000-0005-0000-0000-000023A80000}"/>
    <cellStyle name="Normal 2 22 2 2 8 2" xfId="43049" xr:uid="{00000000-0005-0000-0000-000024A80000}"/>
    <cellStyle name="Normal 2 22 2 2 8 3" xfId="43050" xr:uid="{00000000-0005-0000-0000-000025A80000}"/>
    <cellStyle name="Normal 2 22 2 2 8 4" xfId="43051" xr:uid="{00000000-0005-0000-0000-000026A80000}"/>
    <cellStyle name="Normal 2 22 2 2 8 5" xfId="43052" xr:uid="{00000000-0005-0000-0000-000027A80000}"/>
    <cellStyle name="Normal 2 22 2 2 8 6" xfId="43053" xr:uid="{00000000-0005-0000-0000-000028A80000}"/>
    <cellStyle name="Normal 2 22 2 2 8 7" xfId="43054" xr:uid="{00000000-0005-0000-0000-000029A80000}"/>
    <cellStyle name="Normal 2 22 2 2 8 8" xfId="43055" xr:uid="{00000000-0005-0000-0000-00002AA80000}"/>
    <cellStyle name="Normal 2 22 2 2 8 9" xfId="43056" xr:uid="{00000000-0005-0000-0000-00002BA80000}"/>
    <cellStyle name="Normal 2 22 2 2 9" xfId="43057" xr:uid="{00000000-0005-0000-0000-00002CA80000}"/>
    <cellStyle name="Normal 2 22 2 2 9 10" xfId="43058" xr:uid="{00000000-0005-0000-0000-00002DA80000}"/>
    <cellStyle name="Normal 2 22 2 2 9 11" xfId="43059" xr:uid="{00000000-0005-0000-0000-00002EA80000}"/>
    <cellStyle name="Normal 2 22 2 2 9 12" xfId="43060" xr:uid="{00000000-0005-0000-0000-00002FA80000}"/>
    <cellStyle name="Normal 2 22 2 2 9 13" xfId="43061" xr:uid="{00000000-0005-0000-0000-000030A80000}"/>
    <cellStyle name="Normal 2 22 2 2 9 14" xfId="43062" xr:uid="{00000000-0005-0000-0000-000031A80000}"/>
    <cellStyle name="Normal 2 22 2 2 9 15" xfId="43063" xr:uid="{00000000-0005-0000-0000-000032A80000}"/>
    <cellStyle name="Normal 2 22 2 2 9 2" xfId="43064" xr:uid="{00000000-0005-0000-0000-000033A80000}"/>
    <cellStyle name="Normal 2 22 2 2 9 3" xfId="43065" xr:uid="{00000000-0005-0000-0000-000034A80000}"/>
    <cellStyle name="Normal 2 22 2 2 9 4" xfId="43066" xr:uid="{00000000-0005-0000-0000-000035A80000}"/>
    <cellStyle name="Normal 2 22 2 2 9 5" xfId="43067" xr:uid="{00000000-0005-0000-0000-000036A80000}"/>
    <cellStyle name="Normal 2 22 2 2 9 6" xfId="43068" xr:uid="{00000000-0005-0000-0000-000037A80000}"/>
    <cellStyle name="Normal 2 22 2 2 9 7" xfId="43069" xr:uid="{00000000-0005-0000-0000-000038A80000}"/>
    <cellStyle name="Normal 2 22 2 2 9 8" xfId="43070" xr:uid="{00000000-0005-0000-0000-000039A80000}"/>
    <cellStyle name="Normal 2 22 2 2 9 9" xfId="43071" xr:uid="{00000000-0005-0000-0000-00003AA80000}"/>
    <cellStyle name="Normal 2 22 2 3" xfId="43072" xr:uid="{00000000-0005-0000-0000-00003BA80000}"/>
    <cellStyle name="Normal 2 22 2 3 10" xfId="43073" xr:uid="{00000000-0005-0000-0000-00003CA80000}"/>
    <cellStyle name="Normal 2 22 2 3 11" xfId="43074" xr:uid="{00000000-0005-0000-0000-00003DA80000}"/>
    <cellStyle name="Normal 2 22 2 3 12" xfId="43075" xr:uid="{00000000-0005-0000-0000-00003EA80000}"/>
    <cellStyle name="Normal 2 22 2 3 13" xfId="43076" xr:uid="{00000000-0005-0000-0000-00003FA80000}"/>
    <cellStyle name="Normal 2 22 2 3 14" xfId="43077" xr:uid="{00000000-0005-0000-0000-000040A80000}"/>
    <cellStyle name="Normal 2 22 2 3 15" xfId="43078" xr:uid="{00000000-0005-0000-0000-000041A80000}"/>
    <cellStyle name="Normal 2 22 2 3 16" xfId="43079" xr:uid="{00000000-0005-0000-0000-000042A80000}"/>
    <cellStyle name="Normal 2 22 2 3 2" xfId="43080" xr:uid="{00000000-0005-0000-0000-000043A80000}"/>
    <cellStyle name="Normal 2 22 2 3 3" xfId="43081" xr:uid="{00000000-0005-0000-0000-000044A80000}"/>
    <cellStyle name="Normal 2 22 2 3 4" xfId="43082" xr:uid="{00000000-0005-0000-0000-000045A80000}"/>
    <cellStyle name="Normal 2 22 2 3 5" xfId="43083" xr:uid="{00000000-0005-0000-0000-000046A80000}"/>
    <cellStyle name="Normal 2 22 2 3 6" xfId="43084" xr:uid="{00000000-0005-0000-0000-000047A80000}"/>
    <cellStyle name="Normal 2 22 2 3 7" xfId="43085" xr:uid="{00000000-0005-0000-0000-000048A80000}"/>
    <cellStyle name="Normal 2 22 2 3 8" xfId="43086" xr:uid="{00000000-0005-0000-0000-000049A80000}"/>
    <cellStyle name="Normal 2 22 2 3 9" xfId="43087" xr:uid="{00000000-0005-0000-0000-00004AA80000}"/>
    <cellStyle name="Normal 2 22 2 4" xfId="43088" xr:uid="{00000000-0005-0000-0000-00004BA80000}"/>
    <cellStyle name="Normal 2 22 2 5" xfId="43089" xr:uid="{00000000-0005-0000-0000-00004CA80000}"/>
    <cellStyle name="Normal 2 22 2 6" xfId="43090" xr:uid="{00000000-0005-0000-0000-00004DA80000}"/>
    <cellStyle name="Normal 2 22 2 7" xfId="43091" xr:uid="{00000000-0005-0000-0000-00004EA80000}"/>
    <cellStyle name="Normal 2 22 2 8" xfId="43092" xr:uid="{00000000-0005-0000-0000-00004FA80000}"/>
    <cellStyle name="Normal 2 22 2 9" xfId="43093" xr:uid="{00000000-0005-0000-0000-000050A80000}"/>
    <cellStyle name="Normal 2 22 20" xfId="43094" xr:uid="{00000000-0005-0000-0000-000051A80000}"/>
    <cellStyle name="Normal 2 22 21" xfId="43095" xr:uid="{00000000-0005-0000-0000-000052A80000}"/>
    <cellStyle name="Normal 2 22 22" xfId="43096" xr:uid="{00000000-0005-0000-0000-000053A80000}"/>
    <cellStyle name="Normal 2 22 23" xfId="43097" xr:uid="{00000000-0005-0000-0000-000054A80000}"/>
    <cellStyle name="Normal 2 22 24" xfId="43098" xr:uid="{00000000-0005-0000-0000-000055A80000}"/>
    <cellStyle name="Normal 2 22 25" xfId="43099" xr:uid="{00000000-0005-0000-0000-000056A80000}"/>
    <cellStyle name="Normal 2 22 26" xfId="43100" xr:uid="{00000000-0005-0000-0000-000057A80000}"/>
    <cellStyle name="Normal 2 22 27" xfId="43101" xr:uid="{00000000-0005-0000-0000-000058A80000}"/>
    <cellStyle name="Normal 2 22 28" xfId="43102" xr:uid="{00000000-0005-0000-0000-000059A80000}"/>
    <cellStyle name="Normal 2 22 29" xfId="43103" xr:uid="{00000000-0005-0000-0000-00005AA80000}"/>
    <cellStyle name="Normal 2 22 3" xfId="43104" xr:uid="{00000000-0005-0000-0000-00005BA80000}"/>
    <cellStyle name="Normal 2 22 3 2" xfId="43105" xr:uid="{00000000-0005-0000-0000-00005CA80000}"/>
    <cellStyle name="Normal 2 22 3 2 10" xfId="43106" xr:uid="{00000000-0005-0000-0000-00005DA80000}"/>
    <cellStyle name="Normal 2 22 3 2 11" xfId="43107" xr:uid="{00000000-0005-0000-0000-00005EA80000}"/>
    <cellStyle name="Normal 2 22 3 2 12" xfId="43108" xr:uid="{00000000-0005-0000-0000-00005FA80000}"/>
    <cellStyle name="Normal 2 22 3 2 13" xfId="43109" xr:uid="{00000000-0005-0000-0000-000060A80000}"/>
    <cellStyle name="Normal 2 22 3 2 14" xfId="43110" xr:uid="{00000000-0005-0000-0000-000061A80000}"/>
    <cellStyle name="Normal 2 22 3 2 15" xfId="43111" xr:uid="{00000000-0005-0000-0000-000062A80000}"/>
    <cellStyle name="Normal 2 22 3 2 2" xfId="43112" xr:uid="{00000000-0005-0000-0000-000063A80000}"/>
    <cellStyle name="Normal 2 22 3 2 3" xfId="43113" xr:uid="{00000000-0005-0000-0000-000064A80000}"/>
    <cellStyle name="Normal 2 22 3 2 4" xfId="43114" xr:uid="{00000000-0005-0000-0000-000065A80000}"/>
    <cellStyle name="Normal 2 22 3 2 5" xfId="43115" xr:uid="{00000000-0005-0000-0000-000066A80000}"/>
    <cellStyle name="Normal 2 22 3 2 6" xfId="43116" xr:uid="{00000000-0005-0000-0000-000067A80000}"/>
    <cellStyle name="Normal 2 22 3 2 7" xfId="43117" xr:uid="{00000000-0005-0000-0000-000068A80000}"/>
    <cellStyle name="Normal 2 22 3 2 8" xfId="43118" xr:uid="{00000000-0005-0000-0000-000069A80000}"/>
    <cellStyle name="Normal 2 22 3 2 9" xfId="43119" xr:uid="{00000000-0005-0000-0000-00006AA80000}"/>
    <cellStyle name="Normal 2 22 30" xfId="43120" xr:uid="{00000000-0005-0000-0000-00006BA80000}"/>
    <cellStyle name="Normal 2 22 31" xfId="43121" xr:uid="{00000000-0005-0000-0000-00006CA80000}"/>
    <cellStyle name="Normal 2 22 32" xfId="43122" xr:uid="{00000000-0005-0000-0000-00006DA80000}"/>
    <cellStyle name="Normal 2 22 33" xfId="43123" xr:uid="{00000000-0005-0000-0000-00006EA80000}"/>
    <cellStyle name="Normal 2 22 34" xfId="43124" xr:uid="{00000000-0005-0000-0000-00006FA80000}"/>
    <cellStyle name="Normal 2 22 35" xfId="43125" xr:uid="{00000000-0005-0000-0000-000070A80000}"/>
    <cellStyle name="Normal 2 22 36" xfId="43126" xr:uid="{00000000-0005-0000-0000-000071A80000}"/>
    <cellStyle name="Normal 2 22 37" xfId="43127" xr:uid="{00000000-0005-0000-0000-000072A80000}"/>
    <cellStyle name="Normal 2 22 38" xfId="43128" xr:uid="{00000000-0005-0000-0000-000073A80000}"/>
    <cellStyle name="Normal 2 22 39" xfId="43129" xr:uid="{00000000-0005-0000-0000-000074A80000}"/>
    <cellStyle name="Normal 2 22 4" xfId="43130" xr:uid="{00000000-0005-0000-0000-000075A80000}"/>
    <cellStyle name="Normal 2 22 4 10" xfId="43131" xr:uid="{00000000-0005-0000-0000-000076A80000}"/>
    <cellStyle name="Normal 2 22 4 11" xfId="43132" xr:uid="{00000000-0005-0000-0000-000077A80000}"/>
    <cellStyle name="Normal 2 22 4 12" xfId="43133" xr:uid="{00000000-0005-0000-0000-000078A80000}"/>
    <cellStyle name="Normal 2 22 4 13" xfId="43134" xr:uid="{00000000-0005-0000-0000-000079A80000}"/>
    <cellStyle name="Normal 2 22 4 14" xfId="43135" xr:uid="{00000000-0005-0000-0000-00007AA80000}"/>
    <cellStyle name="Normal 2 22 4 15" xfId="43136" xr:uid="{00000000-0005-0000-0000-00007BA80000}"/>
    <cellStyle name="Normal 2 22 4 2" xfId="43137" xr:uid="{00000000-0005-0000-0000-00007CA80000}"/>
    <cellStyle name="Normal 2 22 4 3" xfId="43138" xr:uid="{00000000-0005-0000-0000-00007DA80000}"/>
    <cellStyle name="Normal 2 22 4 4" xfId="43139" xr:uid="{00000000-0005-0000-0000-00007EA80000}"/>
    <cellStyle name="Normal 2 22 4 5" xfId="43140" xr:uid="{00000000-0005-0000-0000-00007FA80000}"/>
    <cellStyle name="Normal 2 22 4 6" xfId="43141" xr:uid="{00000000-0005-0000-0000-000080A80000}"/>
    <cellStyle name="Normal 2 22 4 7" xfId="43142" xr:uid="{00000000-0005-0000-0000-000081A80000}"/>
    <cellStyle name="Normal 2 22 4 8" xfId="43143" xr:uid="{00000000-0005-0000-0000-000082A80000}"/>
    <cellStyle name="Normal 2 22 4 9" xfId="43144" xr:uid="{00000000-0005-0000-0000-000083A80000}"/>
    <cellStyle name="Normal 2 22 40" xfId="43145" xr:uid="{00000000-0005-0000-0000-000084A80000}"/>
    <cellStyle name="Normal 2 22 41" xfId="43146" xr:uid="{00000000-0005-0000-0000-000085A80000}"/>
    <cellStyle name="Normal 2 22 42" xfId="43147" xr:uid="{00000000-0005-0000-0000-000086A80000}"/>
    <cellStyle name="Normal 2 22 43" xfId="43148" xr:uid="{00000000-0005-0000-0000-000087A80000}"/>
    <cellStyle name="Normal 2 22 44" xfId="43149" xr:uid="{00000000-0005-0000-0000-000088A80000}"/>
    <cellStyle name="Normal 2 22 45" xfId="43150" xr:uid="{00000000-0005-0000-0000-000089A80000}"/>
    <cellStyle name="Normal 2 22 46" xfId="43151" xr:uid="{00000000-0005-0000-0000-00008AA80000}"/>
    <cellStyle name="Normal 2 22 47" xfId="43152" xr:uid="{00000000-0005-0000-0000-00008BA80000}"/>
    <cellStyle name="Normal 2 22 48" xfId="43153" xr:uid="{00000000-0005-0000-0000-00008CA80000}"/>
    <cellStyle name="Normal 2 22 49" xfId="43154" xr:uid="{00000000-0005-0000-0000-00008DA80000}"/>
    <cellStyle name="Normal 2 22 5" xfId="43155" xr:uid="{00000000-0005-0000-0000-00008EA80000}"/>
    <cellStyle name="Normal 2 22 5 10" xfId="43156" xr:uid="{00000000-0005-0000-0000-00008FA80000}"/>
    <cellStyle name="Normal 2 22 5 11" xfId="43157" xr:uid="{00000000-0005-0000-0000-000090A80000}"/>
    <cellStyle name="Normal 2 22 5 12" xfId="43158" xr:uid="{00000000-0005-0000-0000-000091A80000}"/>
    <cellStyle name="Normal 2 22 5 13" xfId="43159" xr:uid="{00000000-0005-0000-0000-000092A80000}"/>
    <cellStyle name="Normal 2 22 5 14" xfId="43160" xr:uid="{00000000-0005-0000-0000-000093A80000}"/>
    <cellStyle name="Normal 2 22 5 15" xfId="43161" xr:uid="{00000000-0005-0000-0000-000094A80000}"/>
    <cellStyle name="Normal 2 22 5 2" xfId="43162" xr:uid="{00000000-0005-0000-0000-000095A80000}"/>
    <cellStyle name="Normal 2 22 5 3" xfId="43163" xr:uid="{00000000-0005-0000-0000-000096A80000}"/>
    <cellStyle name="Normal 2 22 5 4" xfId="43164" xr:uid="{00000000-0005-0000-0000-000097A80000}"/>
    <cellStyle name="Normal 2 22 5 5" xfId="43165" xr:uid="{00000000-0005-0000-0000-000098A80000}"/>
    <cellStyle name="Normal 2 22 5 6" xfId="43166" xr:uid="{00000000-0005-0000-0000-000099A80000}"/>
    <cellStyle name="Normal 2 22 5 7" xfId="43167" xr:uid="{00000000-0005-0000-0000-00009AA80000}"/>
    <cellStyle name="Normal 2 22 5 8" xfId="43168" xr:uid="{00000000-0005-0000-0000-00009BA80000}"/>
    <cellStyle name="Normal 2 22 5 9" xfId="43169" xr:uid="{00000000-0005-0000-0000-00009CA80000}"/>
    <cellStyle name="Normal 2 22 50" xfId="43170" xr:uid="{00000000-0005-0000-0000-00009DA80000}"/>
    <cellStyle name="Normal 2 22 51" xfId="43171" xr:uid="{00000000-0005-0000-0000-00009EA80000}"/>
    <cellStyle name="Normal 2 22 52" xfId="43172" xr:uid="{00000000-0005-0000-0000-00009FA80000}"/>
    <cellStyle name="Normal 2 22 53" xfId="43173" xr:uid="{00000000-0005-0000-0000-0000A0A80000}"/>
    <cellStyle name="Normal 2 22 54" xfId="43174" xr:uid="{00000000-0005-0000-0000-0000A1A80000}"/>
    <cellStyle name="Normal 2 22 55" xfId="43175" xr:uid="{00000000-0005-0000-0000-0000A2A80000}"/>
    <cellStyle name="Normal 2 22 56" xfId="43176" xr:uid="{00000000-0005-0000-0000-0000A3A80000}"/>
    <cellStyle name="Normal 2 22 57" xfId="43177" xr:uid="{00000000-0005-0000-0000-0000A4A80000}"/>
    <cellStyle name="Normal 2 22 58" xfId="43178" xr:uid="{00000000-0005-0000-0000-0000A5A80000}"/>
    <cellStyle name="Normal 2 22 59" xfId="43179" xr:uid="{00000000-0005-0000-0000-0000A6A80000}"/>
    <cellStyle name="Normal 2 22 6" xfId="43180" xr:uid="{00000000-0005-0000-0000-0000A7A80000}"/>
    <cellStyle name="Normal 2 22 6 10" xfId="43181" xr:uid="{00000000-0005-0000-0000-0000A8A80000}"/>
    <cellStyle name="Normal 2 22 6 11" xfId="43182" xr:uid="{00000000-0005-0000-0000-0000A9A80000}"/>
    <cellStyle name="Normal 2 22 6 12" xfId="43183" xr:uid="{00000000-0005-0000-0000-0000AAA80000}"/>
    <cellStyle name="Normal 2 22 6 13" xfId="43184" xr:uid="{00000000-0005-0000-0000-0000ABA80000}"/>
    <cellStyle name="Normal 2 22 6 14" xfId="43185" xr:uid="{00000000-0005-0000-0000-0000ACA80000}"/>
    <cellStyle name="Normal 2 22 6 15" xfId="43186" xr:uid="{00000000-0005-0000-0000-0000ADA80000}"/>
    <cellStyle name="Normal 2 22 6 2" xfId="43187" xr:uid="{00000000-0005-0000-0000-0000AEA80000}"/>
    <cellStyle name="Normal 2 22 6 3" xfId="43188" xr:uid="{00000000-0005-0000-0000-0000AFA80000}"/>
    <cellStyle name="Normal 2 22 6 4" xfId="43189" xr:uid="{00000000-0005-0000-0000-0000B0A80000}"/>
    <cellStyle name="Normal 2 22 6 5" xfId="43190" xr:uid="{00000000-0005-0000-0000-0000B1A80000}"/>
    <cellStyle name="Normal 2 22 6 6" xfId="43191" xr:uid="{00000000-0005-0000-0000-0000B2A80000}"/>
    <cellStyle name="Normal 2 22 6 7" xfId="43192" xr:uid="{00000000-0005-0000-0000-0000B3A80000}"/>
    <cellStyle name="Normal 2 22 6 8" xfId="43193" xr:uid="{00000000-0005-0000-0000-0000B4A80000}"/>
    <cellStyle name="Normal 2 22 6 9" xfId="43194" xr:uid="{00000000-0005-0000-0000-0000B5A80000}"/>
    <cellStyle name="Normal 2 22 60" xfId="43195" xr:uid="{00000000-0005-0000-0000-0000B6A80000}"/>
    <cellStyle name="Normal 2 22 61" xfId="43196" xr:uid="{00000000-0005-0000-0000-0000B7A80000}"/>
    <cellStyle name="Normal 2 22 62" xfId="43197" xr:uid="{00000000-0005-0000-0000-0000B8A80000}"/>
    <cellStyle name="Normal 2 22 63" xfId="43198" xr:uid="{00000000-0005-0000-0000-0000B9A80000}"/>
    <cellStyle name="Normal 2 22 64" xfId="43199" xr:uid="{00000000-0005-0000-0000-0000BAA80000}"/>
    <cellStyle name="Normal 2 22 65" xfId="43200" xr:uid="{00000000-0005-0000-0000-0000BBA80000}"/>
    <cellStyle name="Normal 2 22 66" xfId="43201" xr:uid="{00000000-0005-0000-0000-0000BCA80000}"/>
    <cellStyle name="Normal 2 22 67" xfId="43202" xr:uid="{00000000-0005-0000-0000-0000BDA80000}"/>
    <cellStyle name="Normal 2 22 68" xfId="43203" xr:uid="{00000000-0005-0000-0000-0000BEA80000}"/>
    <cellStyle name="Normal 2 22 69" xfId="43204" xr:uid="{00000000-0005-0000-0000-0000BFA80000}"/>
    <cellStyle name="Normal 2 22 7" xfId="43205" xr:uid="{00000000-0005-0000-0000-0000C0A80000}"/>
    <cellStyle name="Normal 2 22 7 10" xfId="43206" xr:uid="{00000000-0005-0000-0000-0000C1A80000}"/>
    <cellStyle name="Normal 2 22 7 11" xfId="43207" xr:uid="{00000000-0005-0000-0000-0000C2A80000}"/>
    <cellStyle name="Normal 2 22 7 12" xfId="43208" xr:uid="{00000000-0005-0000-0000-0000C3A80000}"/>
    <cellStyle name="Normal 2 22 7 13" xfId="43209" xr:uid="{00000000-0005-0000-0000-0000C4A80000}"/>
    <cellStyle name="Normal 2 22 7 14" xfId="43210" xr:uid="{00000000-0005-0000-0000-0000C5A80000}"/>
    <cellStyle name="Normal 2 22 7 15" xfId="43211" xr:uid="{00000000-0005-0000-0000-0000C6A80000}"/>
    <cellStyle name="Normal 2 22 7 2" xfId="43212" xr:uid="{00000000-0005-0000-0000-0000C7A80000}"/>
    <cellStyle name="Normal 2 22 7 3" xfId="43213" xr:uid="{00000000-0005-0000-0000-0000C8A80000}"/>
    <cellStyle name="Normal 2 22 7 4" xfId="43214" xr:uid="{00000000-0005-0000-0000-0000C9A80000}"/>
    <cellStyle name="Normal 2 22 7 5" xfId="43215" xr:uid="{00000000-0005-0000-0000-0000CAA80000}"/>
    <cellStyle name="Normal 2 22 7 6" xfId="43216" xr:uid="{00000000-0005-0000-0000-0000CBA80000}"/>
    <cellStyle name="Normal 2 22 7 7" xfId="43217" xr:uid="{00000000-0005-0000-0000-0000CCA80000}"/>
    <cellStyle name="Normal 2 22 7 8" xfId="43218" xr:uid="{00000000-0005-0000-0000-0000CDA80000}"/>
    <cellStyle name="Normal 2 22 7 9" xfId="43219" xr:uid="{00000000-0005-0000-0000-0000CEA80000}"/>
    <cellStyle name="Normal 2 22 70" xfId="43220" xr:uid="{00000000-0005-0000-0000-0000CFA80000}"/>
    <cellStyle name="Normal 2 22 71" xfId="43221" xr:uid="{00000000-0005-0000-0000-0000D0A80000}"/>
    <cellStyle name="Normal 2 22 72" xfId="43222" xr:uid="{00000000-0005-0000-0000-0000D1A80000}"/>
    <cellStyle name="Normal 2 22 73" xfId="43223" xr:uid="{00000000-0005-0000-0000-0000D2A80000}"/>
    <cellStyle name="Normal 2 22 74" xfId="43224" xr:uid="{00000000-0005-0000-0000-0000D3A80000}"/>
    <cellStyle name="Normal 2 22 75" xfId="43225" xr:uid="{00000000-0005-0000-0000-0000D4A80000}"/>
    <cellStyle name="Normal 2 22 76" xfId="43226" xr:uid="{00000000-0005-0000-0000-0000D5A80000}"/>
    <cellStyle name="Normal 2 22 77" xfId="43227" xr:uid="{00000000-0005-0000-0000-0000D6A80000}"/>
    <cellStyle name="Normal 2 22 78" xfId="43228" xr:uid="{00000000-0005-0000-0000-0000D7A80000}"/>
    <cellStyle name="Normal 2 22 79" xfId="43229" xr:uid="{00000000-0005-0000-0000-0000D8A80000}"/>
    <cellStyle name="Normal 2 22 8" xfId="43230" xr:uid="{00000000-0005-0000-0000-0000D9A80000}"/>
    <cellStyle name="Normal 2 22 8 10" xfId="43231" xr:uid="{00000000-0005-0000-0000-0000DAA80000}"/>
    <cellStyle name="Normal 2 22 8 11" xfId="43232" xr:uid="{00000000-0005-0000-0000-0000DBA80000}"/>
    <cellStyle name="Normal 2 22 8 12" xfId="43233" xr:uid="{00000000-0005-0000-0000-0000DCA80000}"/>
    <cellStyle name="Normal 2 22 8 13" xfId="43234" xr:uid="{00000000-0005-0000-0000-0000DDA80000}"/>
    <cellStyle name="Normal 2 22 8 14" xfId="43235" xr:uid="{00000000-0005-0000-0000-0000DEA80000}"/>
    <cellStyle name="Normal 2 22 8 15" xfId="43236" xr:uid="{00000000-0005-0000-0000-0000DFA80000}"/>
    <cellStyle name="Normal 2 22 8 2" xfId="43237" xr:uid="{00000000-0005-0000-0000-0000E0A80000}"/>
    <cellStyle name="Normal 2 22 8 3" xfId="43238" xr:uid="{00000000-0005-0000-0000-0000E1A80000}"/>
    <cellStyle name="Normal 2 22 8 4" xfId="43239" xr:uid="{00000000-0005-0000-0000-0000E2A80000}"/>
    <cellStyle name="Normal 2 22 8 5" xfId="43240" xr:uid="{00000000-0005-0000-0000-0000E3A80000}"/>
    <cellStyle name="Normal 2 22 8 6" xfId="43241" xr:uid="{00000000-0005-0000-0000-0000E4A80000}"/>
    <cellStyle name="Normal 2 22 8 7" xfId="43242" xr:uid="{00000000-0005-0000-0000-0000E5A80000}"/>
    <cellStyle name="Normal 2 22 8 8" xfId="43243" xr:uid="{00000000-0005-0000-0000-0000E6A80000}"/>
    <cellStyle name="Normal 2 22 8 9" xfId="43244" xr:uid="{00000000-0005-0000-0000-0000E7A80000}"/>
    <cellStyle name="Normal 2 22 80" xfId="43245" xr:uid="{00000000-0005-0000-0000-0000E8A80000}"/>
    <cellStyle name="Normal 2 22 81" xfId="43246" xr:uid="{00000000-0005-0000-0000-0000E9A80000}"/>
    <cellStyle name="Normal 2 22 82" xfId="43247" xr:uid="{00000000-0005-0000-0000-0000EAA80000}"/>
    <cellStyle name="Normal 2 22 83" xfId="43248" xr:uid="{00000000-0005-0000-0000-0000EBA80000}"/>
    <cellStyle name="Normal 2 22 9" xfId="43249" xr:uid="{00000000-0005-0000-0000-0000ECA80000}"/>
    <cellStyle name="Normal 2 22 9 10" xfId="43250" xr:uid="{00000000-0005-0000-0000-0000EDA80000}"/>
    <cellStyle name="Normal 2 22 9 11" xfId="43251" xr:uid="{00000000-0005-0000-0000-0000EEA80000}"/>
    <cellStyle name="Normal 2 22 9 12" xfId="43252" xr:uid="{00000000-0005-0000-0000-0000EFA80000}"/>
    <cellStyle name="Normal 2 22 9 13" xfId="43253" xr:uid="{00000000-0005-0000-0000-0000F0A80000}"/>
    <cellStyle name="Normal 2 22 9 14" xfId="43254" xr:uid="{00000000-0005-0000-0000-0000F1A80000}"/>
    <cellStyle name="Normal 2 22 9 15" xfId="43255" xr:uid="{00000000-0005-0000-0000-0000F2A80000}"/>
    <cellStyle name="Normal 2 22 9 2" xfId="43256" xr:uid="{00000000-0005-0000-0000-0000F3A80000}"/>
    <cellStyle name="Normal 2 22 9 3" xfId="43257" xr:uid="{00000000-0005-0000-0000-0000F4A80000}"/>
    <cellStyle name="Normal 2 22 9 4" xfId="43258" xr:uid="{00000000-0005-0000-0000-0000F5A80000}"/>
    <cellStyle name="Normal 2 22 9 5" xfId="43259" xr:uid="{00000000-0005-0000-0000-0000F6A80000}"/>
    <cellStyle name="Normal 2 22 9 6" xfId="43260" xr:uid="{00000000-0005-0000-0000-0000F7A80000}"/>
    <cellStyle name="Normal 2 22 9 7" xfId="43261" xr:uid="{00000000-0005-0000-0000-0000F8A80000}"/>
    <cellStyle name="Normal 2 22 9 8" xfId="43262" xr:uid="{00000000-0005-0000-0000-0000F9A80000}"/>
    <cellStyle name="Normal 2 22 9 9" xfId="43263" xr:uid="{00000000-0005-0000-0000-0000FAA80000}"/>
    <cellStyle name="Normal 2 23" xfId="43264" xr:uid="{00000000-0005-0000-0000-0000FBA80000}"/>
    <cellStyle name="Normal 2 23 10" xfId="43265" xr:uid="{00000000-0005-0000-0000-0000FCA80000}"/>
    <cellStyle name="Normal 2 23 11" xfId="43266" xr:uid="{00000000-0005-0000-0000-0000FDA80000}"/>
    <cellStyle name="Normal 2 23 12" xfId="43267" xr:uid="{00000000-0005-0000-0000-0000FEA80000}"/>
    <cellStyle name="Normal 2 23 13" xfId="43268" xr:uid="{00000000-0005-0000-0000-0000FFA80000}"/>
    <cellStyle name="Normal 2 23 14" xfId="43269" xr:uid="{00000000-0005-0000-0000-000000A90000}"/>
    <cellStyle name="Normal 2 23 15" xfId="43270" xr:uid="{00000000-0005-0000-0000-000001A90000}"/>
    <cellStyle name="Normal 2 23 16" xfId="43271" xr:uid="{00000000-0005-0000-0000-000002A90000}"/>
    <cellStyle name="Normal 2 23 17" xfId="43272" xr:uid="{00000000-0005-0000-0000-000003A90000}"/>
    <cellStyle name="Normal 2 23 18" xfId="43273" xr:uid="{00000000-0005-0000-0000-000004A90000}"/>
    <cellStyle name="Normal 2 23 19" xfId="43274" xr:uid="{00000000-0005-0000-0000-000005A90000}"/>
    <cellStyle name="Normal 2 23 2" xfId="43275" xr:uid="{00000000-0005-0000-0000-000006A90000}"/>
    <cellStyle name="Normal 2 23 2 10" xfId="43276" xr:uid="{00000000-0005-0000-0000-000007A90000}"/>
    <cellStyle name="Normal 2 23 2 11" xfId="43277" xr:uid="{00000000-0005-0000-0000-000008A90000}"/>
    <cellStyle name="Normal 2 23 2 12" xfId="43278" xr:uid="{00000000-0005-0000-0000-000009A90000}"/>
    <cellStyle name="Normal 2 23 2 13" xfId="43279" xr:uid="{00000000-0005-0000-0000-00000AA90000}"/>
    <cellStyle name="Normal 2 23 2 14" xfId="43280" xr:uid="{00000000-0005-0000-0000-00000BA90000}"/>
    <cellStyle name="Normal 2 23 2 15" xfId="43281" xr:uid="{00000000-0005-0000-0000-00000CA90000}"/>
    <cellStyle name="Normal 2 23 2 2" xfId="43282" xr:uid="{00000000-0005-0000-0000-00000DA90000}"/>
    <cellStyle name="Normal 2 23 2 3" xfId="43283" xr:uid="{00000000-0005-0000-0000-00000EA90000}"/>
    <cellStyle name="Normal 2 23 2 4" xfId="43284" xr:uid="{00000000-0005-0000-0000-00000FA90000}"/>
    <cellStyle name="Normal 2 23 2 5" xfId="43285" xr:uid="{00000000-0005-0000-0000-000010A90000}"/>
    <cellStyle name="Normal 2 23 2 6" xfId="43286" xr:uid="{00000000-0005-0000-0000-000011A90000}"/>
    <cellStyle name="Normal 2 23 2 7" xfId="43287" xr:uid="{00000000-0005-0000-0000-000012A90000}"/>
    <cellStyle name="Normal 2 23 2 8" xfId="43288" xr:uid="{00000000-0005-0000-0000-000013A90000}"/>
    <cellStyle name="Normal 2 23 2 9" xfId="43289" xr:uid="{00000000-0005-0000-0000-000014A90000}"/>
    <cellStyle name="Normal 2 23 20" xfId="43290" xr:uid="{00000000-0005-0000-0000-000015A90000}"/>
    <cellStyle name="Normal 2 23 21" xfId="43291" xr:uid="{00000000-0005-0000-0000-000016A90000}"/>
    <cellStyle name="Normal 2 23 22" xfId="43292" xr:uid="{00000000-0005-0000-0000-000017A90000}"/>
    <cellStyle name="Normal 2 23 23" xfId="43293" xr:uid="{00000000-0005-0000-0000-000018A90000}"/>
    <cellStyle name="Normal 2 23 24" xfId="43294" xr:uid="{00000000-0005-0000-0000-000019A90000}"/>
    <cellStyle name="Normal 2 23 25" xfId="43295" xr:uid="{00000000-0005-0000-0000-00001AA90000}"/>
    <cellStyle name="Normal 2 23 26" xfId="43296" xr:uid="{00000000-0005-0000-0000-00001BA90000}"/>
    <cellStyle name="Normal 2 23 27" xfId="43297" xr:uid="{00000000-0005-0000-0000-00001CA90000}"/>
    <cellStyle name="Normal 2 23 28" xfId="43298" xr:uid="{00000000-0005-0000-0000-00001DA90000}"/>
    <cellStyle name="Normal 2 23 29" xfId="43299" xr:uid="{00000000-0005-0000-0000-00001EA90000}"/>
    <cellStyle name="Normal 2 23 3" xfId="43300" xr:uid="{00000000-0005-0000-0000-00001FA90000}"/>
    <cellStyle name="Normal 2 23 30" xfId="43301" xr:uid="{00000000-0005-0000-0000-000020A90000}"/>
    <cellStyle name="Normal 2 23 31" xfId="43302" xr:uid="{00000000-0005-0000-0000-000021A90000}"/>
    <cellStyle name="Normal 2 23 32" xfId="43303" xr:uid="{00000000-0005-0000-0000-000022A90000}"/>
    <cellStyle name="Normal 2 23 33" xfId="43304" xr:uid="{00000000-0005-0000-0000-000023A90000}"/>
    <cellStyle name="Normal 2 23 34" xfId="43305" xr:uid="{00000000-0005-0000-0000-000024A90000}"/>
    <cellStyle name="Normal 2 23 35" xfId="43306" xr:uid="{00000000-0005-0000-0000-000025A90000}"/>
    <cellStyle name="Normal 2 23 36" xfId="43307" xr:uid="{00000000-0005-0000-0000-000026A90000}"/>
    <cellStyle name="Normal 2 23 37" xfId="43308" xr:uid="{00000000-0005-0000-0000-000027A90000}"/>
    <cellStyle name="Normal 2 23 38" xfId="43309" xr:uid="{00000000-0005-0000-0000-000028A90000}"/>
    <cellStyle name="Normal 2 23 39" xfId="43310" xr:uid="{00000000-0005-0000-0000-000029A90000}"/>
    <cellStyle name="Normal 2 23 4" xfId="43311" xr:uid="{00000000-0005-0000-0000-00002AA90000}"/>
    <cellStyle name="Normal 2 23 40" xfId="43312" xr:uid="{00000000-0005-0000-0000-00002BA90000}"/>
    <cellStyle name="Normal 2 23 41" xfId="43313" xr:uid="{00000000-0005-0000-0000-00002CA90000}"/>
    <cellStyle name="Normal 2 23 42" xfId="43314" xr:uid="{00000000-0005-0000-0000-00002DA90000}"/>
    <cellStyle name="Normal 2 23 43" xfId="43315" xr:uid="{00000000-0005-0000-0000-00002EA90000}"/>
    <cellStyle name="Normal 2 23 44" xfId="43316" xr:uid="{00000000-0005-0000-0000-00002FA90000}"/>
    <cellStyle name="Normal 2 23 45" xfId="43317" xr:uid="{00000000-0005-0000-0000-000030A90000}"/>
    <cellStyle name="Normal 2 23 46" xfId="43318" xr:uid="{00000000-0005-0000-0000-000031A90000}"/>
    <cellStyle name="Normal 2 23 47" xfId="43319" xr:uid="{00000000-0005-0000-0000-000032A90000}"/>
    <cellStyle name="Normal 2 23 48" xfId="43320" xr:uid="{00000000-0005-0000-0000-000033A90000}"/>
    <cellStyle name="Normal 2 23 49" xfId="43321" xr:uid="{00000000-0005-0000-0000-000034A90000}"/>
    <cellStyle name="Normal 2 23 5" xfId="43322" xr:uid="{00000000-0005-0000-0000-000035A90000}"/>
    <cellStyle name="Normal 2 23 50" xfId="43323" xr:uid="{00000000-0005-0000-0000-000036A90000}"/>
    <cellStyle name="Normal 2 23 51" xfId="43324" xr:uid="{00000000-0005-0000-0000-000037A90000}"/>
    <cellStyle name="Normal 2 23 52" xfId="43325" xr:uid="{00000000-0005-0000-0000-000038A90000}"/>
    <cellStyle name="Normal 2 23 53" xfId="43326" xr:uid="{00000000-0005-0000-0000-000039A90000}"/>
    <cellStyle name="Normal 2 23 54" xfId="43327" xr:uid="{00000000-0005-0000-0000-00003AA90000}"/>
    <cellStyle name="Normal 2 23 55" xfId="43328" xr:uid="{00000000-0005-0000-0000-00003BA90000}"/>
    <cellStyle name="Normal 2 23 56" xfId="43329" xr:uid="{00000000-0005-0000-0000-00003CA90000}"/>
    <cellStyle name="Normal 2 23 57" xfId="43330" xr:uid="{00000000-0005-0000-0000-00003DA90000}"/>
    <cellStyle name="Normal 2 23 58" xfId="43331" xr:uid="{00000000-0005-0000-0000-00003EA90000}"/>
    <cellStyle name="Normal 2 23 59" xfId="43332" xr:uid="{00000000-0005-0000-0000-00003FA90000}"/>
    <cellStyle name="Normal 2 23 6" xfId="43333" xr:uid="{00000000-0005-0000-0000-000040A90000}"/>
    <cellStyle name="Normal 2 23 60" xfId="43334" xr:uid="{00000000-0005-0000-0000-000041A90000}"/>
    <cellStyle name="Normal 2 23 61" xfId="43335" xr:uid="{00000000-0005-0000-0000-000042A90000}"/>
    <cellStyle name="Normal 2 23 62" xfId="43336" xr:uid="{00000000-0005-0000-0000-000043A90000}"/>
    <cellStyle name="Normal 2 23 63" xfId="43337" xr:uid="{00000000-0005-0000-0000-000044A90000}"/>
    <cellStyle name="Normal 2 23 64" xfId="43338" xr:uid="{00000000-0005-0000-0000-000045A90000}"/>
    <cellStyle name="Normal 2 23 65" xfId="43339" xr:uid="{00000000-0005-0000-0000-000046A90000}"/>
    <cellStyle name="Normal 2 23 66" xfId="43340" xr:uid="{00000000-0005-0000-0000-000047A90000}"/>
    <cellStyle name="Normal 2 23 67" xfId="43341" xr:uid="{00000000-0005-0000-0000-000048A90000}"/>
    <cellStyle name="Normal 2 23 68" xfId="43342" xr:uid="{00000000-0005-0000-0000-000049A90000}"/>
    <cellStyle name="Normal 2 23 69" xfId="43343" xr:uid="{00000000-0005-0000-0000-00004AA90000}"/>
    <cellStyle name="Normal 2 23 7" xfId="43344" xr:uid="{00000000-0005-0000-0000-00004BA90000}"/>
    <cellStyle name="Normal 2 23 70" xfId="43345" xr:uid="{00000000-0005-0000-0000-00004CA90000}"/>
    <cellStyle name="Normal 2 23 71" xfId="43346" xr:uid="{00000000-0005-0000-0000-00004DA90000}"/>
    <cellStyle name="Normal 2 23 72" xfId="43347" xr:uid="{00000000-0005-0000-0000-00004EA90000}"/>
    <cellStyle name="Normal 2 23 73" xfId="43348" xr:uid="{00000000-0005-0000-0000-00004FA90000}"/>
    <cellStyle name="Normal 2 23 74" xfId="43349" xr:uid="{00000000-0005-0000-0000-000050A90000}"/>
    <cellStyle name="Normal 2 23 75" xfId="43350" xr:uid="{00000000-0005-0000-0000-000051A90000}"/>
    <cellStyle name="Normal 2 23 76" xfId="43351" xr:uid="{00000000-0005-0000-0000-000052A90000}"/>
    <cellStyle name="Normal 2 23 77" xfId="43352" xr:uid="{00000000-0005-0000-0000-000053A90000}"/>
    <cellStyle name="Normal 2 23 78" xfId="43353" xr:uid="{00000000-0005-0000-0000-000054A90000}"/>
    <cellStyle name="Normal 2 23 79" xfId="43354" xr:uid="{00000000-0005-0000-0000-000055A90000}"/>
    <cellStyle name="Normal 2 23 8" xfId="43355" xr:uid="{00000000-0005-0000-0000-000056A90000}"/>
    <cellStyle name="Normal 2 23 80" xfId="43356" xr:uid="{00000000-0005-0000-0000-000057A90000}"/>
    <cellStyle name="Normal 2 23 81" xfId="43357" xr:uid="{00000000-0005-0000-0000-000058A90000}"/>
    <cellStyle name="Normal 2 23 82" xfId="43358" xr:uid="{00000000-0005-0000-0000-000059A90000}"/>
    <cellStyle name="Normal 2 23 83" xfId="43359" xr:uid="{00000000-0005-0000-0000-00005AA90000}"/>
    <cellStyle name="Normal 2 23 9" xfId="43360" xr:uid="{00000000-0005-0000-0000-00005BA90000}"/>
    <cellStyle name="Normal 2 24" xfId="43361" xr:uid="{00000000-0005-0000-0000-00005CA90000}"/>
    <cellStyle name="Normal 2 24 10" xfId="43362" xr:uid="{00000000-0005-0000-0000-00005DA90000}"/>
    <cellStyle name="Normal 2 24 11" xfId="43363" xr:uid="{00000000-0005-0000-0000-00005EA90000}"/>
    <cellStyle name="Normal 2 24 12" xfId="43364" xr:uid="{00000000-0005-0000-0000-00005FA90000}"/>
    <cellStyle name="Normal 2 24 13" xfId="43365" xr:uid="{00000000-0005-0000-0000-000060A90000}"/>
    <cellStyle name="Normal 2 24 14" xfId="43366" xr:uid="{00000000-0005-0000-0000-000061A90000}"/>
    <cellStyle name="Normal 2 24 15" xfId="43367" xr:uid="{00000000-0005-0000-0000-000062A90000}"/>
    <cellStyle name="Normal 2 24 16" xfId="43368" xr:uid="{00000000-0005-0000-0000-000063A90000}"/>
    <cellStyle name="Normal 2 24 17" xfId="43369" xr:uid="{00000000-0005-0000-0000-000064A90000}"/>
    <cellStyle name="Normal 2 24 18" xfId="43370" xr:uid="{00000000-0005-0000-0000-000065A90000}"/>
    <cellStyle name="Normal 2 24 19" xfId="43371" xr:uid="{00000000-0005-0000-0000-000066A90000}"/>
    <cellStyle name="Normal 2 24 2" xfId="43372" xr:uid="{00000000-0005-0000-0000-000067A90000}"/>
    <cellStyle name="Normal 2 24 20" xfId="43373" xr:uid="{00000000-0005-0000-0000-000068A90000}"/>
    <cellStyle name="Normal 2 24 21" xfId="43374" xr:uid="{00000000-0005-0000-0000-000069A90000}"/>
    <cellStyle name="Normal 2 24 22" xfId="43375" xr:uid="{00000000-0005-0000-0000-00006AA90000}"/>
    <cellStyle name="Normal 2 24 23" xfId="43376" xr:uid="{00000000-0005-0000-0000-00006BA90000}"/>
    <cellStyle name="Normal 2 24 24" xfId="43377" xr:uid="{00000000-0005-0000-0000-00006CA90000}"/>
    <cellStyle name="Normal 2 24 25" xfId="43378" xr:uid="{00000000-0005-0000-0000-00006DA90000}"/>
    <cellStyle name="Normal 2 24 26" xfId="43379" xr:uid="{00000000-0005-0000-0000-00006EA90000}"/>
    <cellStyle name="Normal 2 24 27" xfId="43380" xr:uid="{00000000-0005-0000-0000-00006FA90000}"/>
    <cellStyle name="Normal 2 24 28" xfId="43381" xr:uid="{00000000-0005-0000-0000-000070A90000}"/>
    <cellStyle name="Normal 2 24 29" xfId="43382" xr:uid="{00000000-0005-0000-0000-000071A90000}"/>
    <cellStyle name="Normal 2 24 3" xfId="43383" xr:uid="{00000000-0005-0000-0000-000072A90000}"/>
    <cellStyle name="Normal 2 24 30" xfId="43384" xr:uid="{00000000-0005-0000-0000-000073A90000}"/>
    <cellStyle name="Normal 2 24 31" xfId="43385" xr:uid="{00000000-0005-0000-0000-000074A90000}"/>
    <cellStyle name="Normal 2 24 32" xfId="43386" xr:uid="{00000000-0005-0000-0000-000075A90000}"/>
    <cellStyle name="Normal 2 24 33" xfId="43387" xr:uid="{00000000-0005-0000-0000-000076A90000}"/>
    <cellStyle name="Normal 2 24 34" xfId="43388" xr:uid="{00000000-0005-0000-0000-000077A90000}"/>
    <cellStyle name="Normal 2 24 35" xfId="43389" xr:uid="{00000000-0005-0000-0000-000078A90000}"/>
    <cellStyle name="Normal 2 24 36" xfId="43390" xr:uid="{00000000-0005-0000-0000-000079A90000}"/>
    <cellStyle name="Normal 2 24 37" xfId="43391" xr:uid="{00000000-0005-0000-0000-00007AA90000}"/>
    <cellStyle name="Normal 2 24 38" xfId="43392" xr:uid="{00000000-0005-0000-0000-00007BA90000}"/>
    <cellStyle name="Normal 2 24 39" xfId="43393" xr:uid="{00000000-0005-0000-0000-00007CA90000}"/>
    <cellStyle name="Normal 2 24 4" xfId="43394" xr:uid="{00000000-0005-0000-0000-00007DA90000}"/>
    <cellStyle name="Normal 2 24 40" xfId="43395" xr:uid="{00000000-0005-0000-0000-00007EA90000}"/>
    <cellStyle name="Normal 2 24 41" xfId="43396" xr:uid="{00000000-0005-0000-0000-00007FA90000}"/>
    <cellStyle name="Normal 2 24 42" xfId="43397" xr:uid="{00000000-0005-0000-0000-000080A90000}"/>
    <cellStyle name="Normal 2 24 43" xfId="43398" xr:uid="{00000000-0005-0000-0000-000081A90000}"/>
    <cellStyle name="Normal 2 24 44" xfId="43399" xr:uid="{00000000-0005-0000-0000-000082A90000}"/>
    <cellStyle name="Normal 2 24 45" xfId="43400" xr:uid="{00000000-0005-0000-0000-000083A90000}"/>
    <cellStyle name="Normal 2 24 46" xfId="43401" xr:uid="{00000000-0005-0000-0000-000084A90000}"/>
    <cellStyle name="Normal 2 24 47" xfId="43402" xr:uid="{00000000-0005-0000-0000-000085A90000}"/>
    <cellStyle name="Normal 2 24 48" xfId="43403" xr:uid="{00000000-0005-0000-0000-000086A90000}"/>
    <cellStyle name="Normal 2 24 49" xfId="43404" xr:uid="{00000000-0005-0000-0000-000087A90000}"/>
    <cellStyle name="Normal 2 24 5" xfId="43405" xr:uid="{00000000-0005-0000-0000-000088A90000}"/>
    <cellStyle name="Normal 2 24 50" xfId="43406" xr:uid="{00000000-0005-0000-0000-000089A90000}"/>
    <cellStyle name="Normal 2 24 51" xfId="43407" xr:uid="{00000000-0005-0000-0000-00008AA90000}"/>
    <cellStyle name="Normal 2 24 52" xfId="43408" xr:uid="{00000000-0005-0000-0000-00008BA90000}"/>
    <cellStyle name="Normal 2 24 53" xfId="43409" xr:uid="{00000000-0005-0000-0000-00008CA90000}"/>
    <cellStyle name="Normal 2 24 54" xfId="43410" xr:uid="{00000000-0005-0000-0000-00008DA90000}"/>
    <cellStyle name="Normal 2 24 55" xfId="43411" xr:uid="{00000000-0005-0000-0000-00008EA90000}"/>
    <cellStyle name="Normal 2 24 56" xfId="43412" xr:uid="{00000000-0005-0000-0000-00008FA90000}"/>
    <cellStyle name="Normal 2 24 57" xfId="43413" xr:uid="{00000000-0005-0000-0000-000090A90000}"/>
    <cellStyle name="Normal 2 24 58" xfId="43414" xr:uid="{00000000-0005-0000-0000-000091A90000}"/>
    <cellStyle name="Normal 2 24 59" xfId="43415" xr:uid="{00000000-0005-0000-0000-000092A90000}"/>
    <cellStyle name="Normal 2 24 6" xfId="43416" xr:uid="{00000000-0005-0000-0000-000093A90000}"/>
    <cellStyle name="Normal 2 24 60" xfId="43417" xr:uid="{00000000-0005-0000-0000-000094A90000}"/>
    <cellStyle name="Normal 2 24 61" xfId="43418" xr:uid="{00000000-0005-0000-0000-000095A90000}"/>
    <cellStyle name="Normal 2 24 62" xfId="43419" xr:uid="{00000000-0005-0000-0000-000096A90000}"/>
    <cellStyle name="Normal 2 24 63" xfId="43420" xr:uid="{00000000-0005-0000-0000-000097A90000}"/>
    <cellStyle name="Normal 2 24 64" xfId="43421" xr:uid="{00000000-0005-0000-0000-000098A90000}"/>
    <cellStyle name="Normal 2 24 65" xfId="43422" xr:uid="{00000000-0005-0000-0000-000099A90000}"/>
    <cellStyle name="Normal 2 24 66" xfId="43423" xr:uid="{00000000-0005-0000-0000-00009AA90000}"/>
    <cellStyle name="Normal 2 24 67" xfId="43424" xr:uid="{00000000-0005-0000-0000-00009BA90000}"/>
    <cellStyle name="Normal 2 24 68" xfId="43425" xr:uid="{00000000-0005-0000-0000-00009CA90000}"/>
    <cellStyle name="Normal 2 24 69" xfId="43426" xr:uid="{00000000-0005-0000-0000-00009DA90000}"/>
    <cellStyle name="Normal 2 24 7" xfId="43427" xr:uid="{00000000-0005-0000-0000-00009EA90000}"/>
    <cellStyle name="Normal 2 24 70" xfId="43428" xr:uid="{00000000-0005-0000-0000-00009FA90000}"/>
    <cellStyle name="Normal 2 24 71" xfId="43429" xr:uid="{00000000-0005-0000-0000-0000A0A90000}"/>
    <cellStyle name="Normal 2 24 72" xfId="43430" xr:uid="{00000000-0005-0000-0000-0000A1A90000}"/>
    <cellStyle name="Normal 2 24 73" xfId="43431" xr:uid="{00000000-0005-0000-0000-0000A2A90000}"/>
    <cellStyle name="Normal 2 24 74" xfId="43432" xr:uid="{00000000-0005-0000-0000-0000A3A90000}"/>
    <cellStyle name="Normal 2 24 75" xfId="43433" xr:uid="{00000000-0005-0000-0000-0000A4A90000}"/>
    <cellStyle name="Normal 2 24 76" xfId="43434" xr:uid="{00000000-0005-0000-0000-0000A5A90000}"/>
    <cellStyle name="Normal 2 24 77" xfId="43435" xr:uid="{00000000-0005-0000-0000-0000A6A90000}"/>
    <cellStyle name="Normal 2 24 78" xfId="43436" xr:uid="{00000000-0005-0000-0000-0000A7A90000}"/>
    <cellStyle name="Normal 2 24 79" xfId="43437" xr:uid="{00000000-0005-0000-0000-0000A8A90000}"/>
    <cellStyle name="Normal 2 24 8" xfId="43438" xr:uid="{00000000-0005-0000-0000-0000A9A90000}"/>
    <cellStyle name="Normal 2 24 80" xfId="43439" xr:uid="{00000000-0005-0000-0000-0000AAA90000}"/>
    <cellStyle name="Normal 2 24 81" xfId="43440" xr:uid="{00000000-0005-0000-0000-0000ABA90000}"/>
    <cellStyle name="Normal 2 24 82" xfId="43441" xr:uid="{00000000-0005-0000-0000-0000ACA90000}"/>
    <cellStyle name="Normal 2 24 83" xfId="43442" xr:uid="{00000000-0005-0000-0000-0000ADA90000}"/>
    <cellStyle name="Normal 2 24 9" xfId="43443" xr:uid="{00000000-0005-0000-0000-0000AEA90000}"/>
    <cellStyle name="Normal 2 25" xfId="43444" xr:uid="{00000000-0005-0000-0000-0000AFA90000}"/>
    <cellStyle name="Normal 2 25 10" xfId="43445" xr:uid="{00000000-0005-0000-0000-0000B0A90000}"/>
    <cellStyle name="Normal 2 25 11" xfId="43446" xr:uid="{00000000-0005-0000-0000-0000B1A90000}"/>
    <cellStyle name="Normal 2 25 12" xfId="43447" xr:uid="{00000000-0005-0000-0000-0000B2A90000}"/>
    <cellStyle name="Normal 2 25 13" xfId="43448" xr:uid="{00000000-0005-0000-0000-0000B3A90000}"/>
    <cellStyle name="Normal 2 25 14" xfId="43449" xr:uid="{00000000-0005-0000-0000-0000B4A90000}"/>
    <cellStyle name="Normal 2 25 15" xfId="43450" xr:uid="{00000000-0005-0000-0000-0000B5A90000}"/>
    <cellStyle name="Normal 2 25 16" xfId="43451" xr:uid="{00000000-0005-0000-0000-0000B6A90000}"/>
    <cellStyle name="Normal 2 25 17" xfId="43452" xr:uid="{00000000-0005-0000-0000-0000B7A90000}"/>
    <cellStyle name="Normal 2 25 18" xfId="43453" xr:uid="{00000000-0005-0000-0000-0000B8A90000}"/>
    <cellStyle name="Normal 2 25 19" xfId="43454" xr:uid="{00000000-0005-0000-0000-0000B9A90000}"/>
    <cellStyle name="Normal 2 25 2" xfId="43455" xr:uid="{00000000-0005-0000-0000-0000BAA90000}"/>
    <cellStyle name="Normal 2 25 20" xfId="43456" xr:uid="{00000000-0005-0000-0000-0000BBA90000}"/>
    <cellStyle name="Normal 2 25 21" xfId="43457" xr:uid="{00000000-0005-0000-0000-0000BCA90000}"/>
    <cellStyle name="Normal 2 25 22" xfId="43458" xr:uid="{00000000-0005-0000-0000-0000BDA90000}"/>
    <cellStyle name="Normal 2 25 23" xfId="43459" xr:uid="{00000000-0005-0000-0000-0000BEA90000}"/>
    <cellStyle name="Normal 2 25 24" xfId="43460" xr:uid="{00000000-0005-0000-0000-0000BFA90000}"/>
    <cellStyle name="Normal 2 25 25" xfId="43461" xr:uid="{00000000-0005-0000-0000-0000C0A90000}"/>
    <cellStyle name="Normal 2 25 26" xfId="43462" xr:uid="{00000000-0005-0000-0000-0000C1A90000}"/>
    <cellStyle name="Normal 2 25 27" xfId="43463" xr:uid="{00000000-0005-0000-0000-0000C2A90000}"/>
    <cellStyle name="Normal 2 25 28" xfId="43464" xr:uid="{00000000-0005-0000-0000-0000C3A90000}"/>
    <cellStyle name="Normal 2 25 29" xfId="43465" xr:uid="{00000000-0005-0000-0000-0000C4A90000}"/>
    <cellStyle name="Normal 2 25 3" xfId="43466" xr:uid="{00000000-0005-0000-0000-0000C5A90000}"/>
    <cellStyle name="Normal 2 25 30" xfId="43467" xr:uid="{00000000-0005-0000-0000-0000C6A90000}"/>
    <cellStyle name="Normal 2 25 31" xfId="43468" xr:uid="{00000000-0005-0000-0000-0000C7A90000}"/>
    <cellStyle name="Normal 2 25 32" xfId="43469" xr:uid="{00000000-0005-0000-0000-0000C8A90000}"/>
    <cellStyle name="Normal 2 25 33" xfId="43470" xr:uid="{00000000-0005-0000-0000-0000C9A90000}"/>
    <cellStyle name="Normal 2 25 34" xfId="43471" xr:uid="{00000000-0005-0000-0000-0000CAA90000}"/>
    <cellStyle name="Normal 2 25 35" xfId="43472" xr:uid="{00000000-0005-0000-0000-0000CBA90000}"/>
    <cellStyle name="Normal 2 25 36" xfId="43473" xr:uid="{00000000-0005-0000-0000-0000CCA90000}"/>
    <cellStyle name="Normal 2 25 37" xfId="43474" xr:uid="{00000000-0005-0000-0000-0000CDA90000}"/>
    <cellStyle name="Normal 2 25 38" xfId="43475" xr:uid="{00000000-0005-0000-0000-0000CEA90000}"/>
    <cellStyle name="Normal 2 25 39" xfId="43476" xr:uid="{00000000-0005-0000-0000-0000CFA90000}"/>
    <cellStyle name="Normal 2 25 4" xfId="43477" xr:uid="{00000000-0005-0000-0000-0000D0A90000}"/>
    <cellStyle name="Normal 2 25 40" xfId="43478" xr:uid="{00000000-0005-0000-0000-0000D1A90000}"/>
    <cellStyle name="Normal 2 25 41" xfId="43479" xr:uid="{00000000-0005-0000-0000-0000D2A90000}"/>
    <cellStyle name="Normal 2 25 42" xfId="43480" xr:uid="{00000000-0005-0000-0000-0000D3A90000}"/>
    <cellStyle name="Normal 2 25 43" xfId="43481" xr:uid="{00000000-0005-0000-0000-0000D4A90000}"/>
    <cellStyle name="Normal 2 25 44" xfId="43482" xr:uid="{00000000-0005-0000-0000-0000D5A90000}"/>
    <cellStyle name="Normal 2 25 45" xfId="43483" xr:uid="{00000000-0005-0000-0000-0000D6A90000}"/>
    <cellStyle name="Normal 2 25 46" xfId="43484" xr:uid="{00000000-0005-0000-0000-0000D7A90000}"/>
    <cellStyle name="Normal 2 25 47" xfId="43485" xr:uid="{00000000-0005-0000-0000-0000D8A90000}"/>
    <cellStyle name="Normal 2 25 48" xfId="43486" xr:uid="{00000000-0005-0000-0000-0000D9A90000}"/>
    <cellStyle name="Normal 2 25 49" xfId="43487" xr:uid="{00000000-0005-0000-0000-0000DAA90000}"/>
    <cellStyle name="Normal 2 25 5" xfId="43488" xr:uid="{00000000-0005-0000-0000-0000DBA90000}"/>
    <cellStyle name="Normal 2 25 50" xfId="43489" xr:uid="{00000000-0005-0000-0000-0000DCA90000}"/>
    <cellStyle name="Normal 2 25 51" xfId="43490" xr:uid="{00000000-0005-0000-0000-0000DDA90000}"/>
    <cellStyle name="Normal 2 25 52" xfId="43491" xr:uid="{00000000-0005-0000-0000-0000DEA90000}"/>
    <cellStyle name="Normal 2 25 53" xfId="43492" xr:uid="{00000000-0005-0000-0000-0000DFA90000}"/>
    <cellStyle name="Normal 2 25 54" xfId="43493" xr:uid="{00000000-0005-0000-0000-0000E0A90000}"/>
    <cellStyle name="Normal 2 25 55" xfId="43494" xr:uid="{00000000-0005-0000-0000-0000E1A90000}"/>
    <cellStyle name="Normal 2 25 56" xfId="43495" xr:uid="{00000000-0005-0000-0000-0000E2A90000}"/>
    <cellStyle name="Normal 2 25 57" xfId="43496" xr:uid="{00000000-0005-0000-0000-0000E3A90000}"/>
    <cellStyle name="Normal 2 25 58" xfId="43497" xr:uid="{00000000-0005-0000-0000-0000E4A90000}"/>
    <cellStyle name="Normal 2 25 59" xfId="43498" xr:uid="{00000000-0005-0000-0000-0000E5A90000}"/>
    <cellStyle name="Normal 2 25 6" xfId="43499" xr:uid="{00000000-0005-0000-0000-0000E6A90000}"/>
    <cellStyle name="Normal 2 25 60" xfId="43500" xr:uid="{00000000-0005-0000-0000-0000E7A90000}"/>
    <cellStyle name="Normal 2 25 61" xfId="43501" xr:uid="{00000000-0005-0000-0000-0000E8A90000}"/>
    <cellStyle name="Normal 2 25 62" xfId="43502" xr:uid="{00000000-0005-0000-0000-0000E9A90000}"/>
    <cellStyle name="Normal 2 25 63" xfId="43503" xr:uid="{00000000-0005-0000-0000-0000EAA90000}"/>
    <cellStyle name="Normal 2 25 64" xfId="43504" xr:uid="{00000000-0005-0000-0000-0000EBA90000}"/>
    <cellStyle name="Normal 2 25 65" xfId="43505" xr:uid="{00000000-0005-0000-0000-0000ECA90000}"/>
    <cellStyle name="Normal 2 25 66" xfId="43506" xr:uid="{00000000-0005-0000-0000-0000EDA90000}"/>
    <cellStyle name="Normal 2 25 67" xfId="43507" xr:uid="{00000000-0005-0000-0000-0000EEA90000}"/>
    <cellStyle name="Normal 2 25 68" xfId="43508" xr:uid="{00000000-0005-0000-0000-0000EFA90000}"/>
    <cellStyle name="Normal 2 25 69" xfId="43509" xr:uid="{00000000-0005-0000-0000-0000F0A90000}"/>
    <cellStyle name="Normal 2 25 7" xfId="43510" xr:uid="{00000000-0005-0000-0000-0000F1A90000}"/>
    <cellStyle name="Normal 2 25 70" xfId="43511" xr:uid="{00000000-0005-0000-0000-0000F2A90000}"/>
    <cellStyle name="Normal 2 25 71" xfId="43512" xr:uid="{00000000-0005-0000-0000-0000F3A90000}"/>
    <cellStyle name="Normal 2 25 72" xfId="43513" xr:uid="{00000000-0005-0000-0000-0000F4A90000}"/>
    <cellStyle name="Normal 2 25 73" xfId="43514" xr:uid="{00000000-0005-0000-0000-0000F5A90000}"/>
    <cellStyle name="Normal 2 25 74" xfId="43515" xr:uid="{00000000-0005-0000-0000-0000F6A90000}"/>
    <cellStyle name="Normal 2 25 75" xfId="43516" xr:uid="{00000000-0005-0000-0000-0000F7A90000}"/>
    <cellStyle name="Normal 2 25 76" xfId="43517" xr:uid="{00000000-0005-0000-0000-0000F8A90000}"/>
    <cellStyle name="Normal 2 25 77" xfId="43518" xr:uid="{00000000-0005-0000-0000-0000F9A90000}"/>
    <cellStyle name="Normal 2 25 78" xfId="43519" xr:uid="{00000000-0005-0000-0000-0000FAA90000}"/>
    <cellStyle name="Normal 2 25 79" xfId="43520" xr:uid="{00000000-0005-0000-0000-0000FBA90000}"/>
    <cellStyle name="Normal 2 25 8" xfId="43521" xr:uid="{00000000-0005-0000-0000-0000FCA90000}"/>
    <cellStyle name="Normal 2 25 80" xfId="43522" xr:uid="{00000000-0005-0000-0000-0000FDA90000}"/>
    <cellStyle name="Normal 2 25 81" xfId="43523" xr:uid="{00000000-0005-0000-0000-0000FEA90000}"/>
    <cellStyle name="Normal 2 25 82" xfId="43524" xr:uid="{00000000-0005-0000-0000-0000FFA90000}"/>
    <cellStyle name="Normal 2 25 83" xfId="43525" xr:uid="{00000000-0005-0000-0000-000000AA0000}"/>
    <cellStyle name="Normal 2 25 9" xfId="43526" xr:uid="{00000000-0005-0000-0000-000001AA0000}"/>
    <cellStyle name="Normal 2 26" xfId="43527" xr:uid="{00000000-0005-0000-0000-000002AA0000}"/>
    <cellStyle name="Normal 2 26 10" xfId="43528" xr:uid="{00000000-0005-0000-0000-000003AA0000}"/>
    <cellStyle name="Normal 2 26 11" xfId="43529" xr:uid="{00000000-0005-0000-0000-000004AA0000}"/>
    <cellStyle name="Normal 2 26 12" xfId="43530" xr:uid="{00000000-0005-0000-0000-000005AA0000}"/>
    <cellStyle name="Normal 2 26 13" xfId="43531" xr:uid="{00000000-0005-0000-0000-000006AA0000}"/>
    <cellStyle name="Normal 2 26 14" xfId="43532" xr:uid="{00000000-0005-0000-0000-000007AA0000}"/>
    <cellStyle name="Normal 2 26 15" xfId="43533" xr:uid="{00000000-0005-0000-0000-000008AA0000}"/>
    <cellStyle name="Normal 2 26 16" xfId="43534" xr:uid="{00000000-0005-0000-0000-000009AA0000}"/>
    <cellStyle name="Normal 2 26 17" xfId="43535" xr:uid="{00000000-0005-0000-0000-00000AAA0000}"/>
    <cellStyle name="Normal 2 26 18" xfId="43536" xr:uid="{00000000-0005-0000-0000-00000BAA0000}"/>
    <cellStyle name="Normal 2 26 19" xfId="43537" xr:uid="{00000000-0005-0000-0000-00000CAA0000}"/>
    <cellStyle name="Normal 2 26 2" xfId="43538" xr:uid="{00000000-0005-0000-0000-00000DAA0000}"/>
    <cellStyle name="Normal 2 26 20" xfId="43539" xr:uid="{00000000-0005-0000-0000-00000EAA0000}"/>
    <cellStyle name="Normal 2 26 21" xfId="43540" xr:uid="{00000000-0005-0000-0000-00000FAA0000}"/>
    <cellStyle name="Normal 2 26 22" xfId="43541" xr:uid="{00000000-0005-0000-0000-000010AA0000}"/>
    <cellStyle name="Normal 2 26 23" xfId="43542" xr:uid="{00000000-0005-0000-0000-000011AA0000}"/>
    <cellStyle name="Normal 2 26 24" xfId="43543" xr:uid="{00000000-0005-0000-0000-000012AA0000}"/>
    <cellStyle name="Normal 2 26 25" xfId="43544" xr:uid="{00000000-0005-0000-0000-000013AA0000}"/>
    <cellStyle name="Normal 2 26 26" xfId="43545" xr:uid="{00000000-0005-0000-0000-000014AA0000}"/>
    <cellStyle name="Normal 2 26 27" xfId="43546" xr:uid="{00000000-0005-0000-0000-000015AA0000}"/>
    <cellStyle name="Normal 2 26 28" xfId="43547" xr:uid="{00000000-0005-0000-0000-000016AA0000}"/>
    <cellStyle name="Normal 2 26 29" xfId="43548" xr:uid="{00000000-0005-0000-0000-000017AA0000}"/>
    <cellStyle name="Normal 2 26 3" xfId="43549" xr:uid="{00000000-0005-0000-0000-000018AA0000}"/>
    <cellStyle name="Normal 2 26 30" xfId="43550" xr:uid="{00000000-0005-0000-0000-000019AA0000}"/>
    <cellStyle name="Normal 2 26 31" xfId="43551" xr:uid="{00000000-0005-0000-0000-00001AAA0000}"/>
    <cellStyle name="Normal 2 26 32" xfId="43552" xr:uid="{00000000-0005-0000-0000-00001BAA0000}"/>
    <cellStyle name="Normal 2 26 33" xfId="43553" xr:uid="{00000000-0005-0000-0000-00001CAA0000}"/>
    <cellStyle name="Normal 2 26 34" xfId="43554" xr:uid="{00000000-0005-0000-0000-00001DAA0000}"/>
    <cellStyle name="Normal 2 26 35" xfId="43555" xr:uid="{00000000-0005-0000-0000-00001EAA0000}"/>
    <cellStyle name="Normal 2 26 36" xfId="43556" xr:uid="{00000000-0005-0000-0000-00001FAA0000}"/>
    <cellStyle name="Normal 2 26 37" xfId="43557" xr:uid="{00000000-0005-0000-0000-000020AA0000}"/>
    <cellStyle name="Normal 2 26 38" xfId="43558" xr:uid="{00000000-0005-0000-0000-000021AA0000}"/>
    <cellStyle name="Normal 2 26 39" xfId="43559" xr:uid="{00000000-0005-0000-0000-000022AA0000}"/>
    <cellStyle name="Normal 2 26 4" xfId="43560" xr:uid="{00000000-0005-0000-0000-000023AA0000}"/>
    <cellStyle name="Normal 2 26 40" xfId="43561" xr:uid="{00000000-0005-0000-0000-000024AA0000}"/>
    <cellStyle name="Normal 2 26 41" xfId="43562" xr:uid="{00000000-0005-0000-0000-000025AA0000}"/>
    <cellStyle name="Normal 2 26 42" xfId="43563" xr:uid="{00000000-0005-0000-0000-000026AA0000}"/>
    <cellStyle name="Normal 2 26 43" xfId="43564" xr:uid="{00000000-0005-0000-0000-000027AA0000}"/>
    <cellStyle name="Normal 2 26 44" xfId="43565" xr:uid="{00000000-0005-0000-0000-000028AA0000}"/>
    <cellStyle name="Normal 2 26 45" xfId="43566" xr:uid="{00000000-0005-0000-0000-000029AA0000}"/>
    <cellStyle name="Normal 2 26 46" xfId="43567" xr:uid="{00000000-0005-0000-0000-00002AAA0000}"/>
    <cellStyle name="Normal 2 26 47" xfId="43568" xr:uid="{00000000-0005-0000-0000-00002BAA0000}"/>
    <cellStyle name="Normal 2 26 48" xfId="43569" xr:uid="{00000000-0005-0000-0000-00002CAA0000}"/>
    <cellStyle name="Normal 2 26 49" xfId="43570" xr:uid="{00000000-0005-0000-0000-00002DAA0000}"/>
    <cellStyle name="Normal 2 26 5" xfId="43571" xr:uid="{00000000-0005-0000-0000-00002EAA0000}"/>
    <cellStyle name="Normal 2 26 50" xfId="43572" xr:uid="{00000000-0005-0000-0000-00002FAA0000}"/>
    <cellStyle name="Normal 2 26 51" xfId="43573" xr:uid="{00000000-0005-0000-0000-000030AA0000}"/>
    <cellStyle name="Normal 2 26 52" xfId="43574" xr:uid="{00000000-0005-0000-0000-000031AA0000}"/>
    <cellStyle name="Normal 2 26 53" xfId="43575" xr:uid="{00000000-0005-0000-0000-000032AA0000}"/>
    <cellStyle name="Normal 2 26 54" xfId="43576" xr:uid="{00000000-0005-0000-0000-000033AA0000}"/>
    <cellStyle name="Normal 2 26 55" xfId="43577" xr:uid="{00000000-0005-0000-0000-000034AA0000}"/>
    <cellStyle name="Normal 2 26 56" xfId="43578" xr:uid="{00000000-0005-0000-0000-000035AA0000}"/>
    <cellStyle name="Normal 2 26 57" xfId="43579" xr:uid="{00000000-0005-0000-0000-000036AA0000}"/>
    <cellStyle name="Normal 2 26 58" xfId="43580" xr:uid="{00000000-0005-0000-0000-000037AA0000}"/>
    <cellStyle name="Normal 2 26 59" xfId="43581" xr:uid="{00000000-0005-0000-0000-000038AA0000}"/>
    <cellStyle name="Normal 2 26 6" xfId="43582" xr:uid="{00000000-0005-0000-0000-000039AA0000}"/>
    <cellStyle name="Normal 2 26 60" xfId="43583" xr:uid="{00000000-0005-0000-0000-00003AAA0000}"/>
    <cellStyle name="Normal 2 26 61" xfId="43584" xr:uid="{00000000-0005-0000-0000-00003BAA0000}"/>
    <cellStyle name="Normal 2 26 62" xfId="43585" xr:uid="{00000000-0005-0000-0000-00003CAA0000}"/>
    <cellStyle name="Normal 2 26 63" xfId="43586" xr:uid="{00000000-0005-0000-0000-00003DAA0000}"/>
    <cellStyle name="Normal 2 26 64" xfId="43587" xr:uid="{00000000-0005-0000-0000-00003EAA0000}"/>
    <cellStyle name="Normal 2 26 65" xfId="43588" xr:uid="{00000000-0005-0000-0000-00003FAA0000}"/>
    <cellStyle name="Normal 2 26 66" xfId="43589" xr:uid="{00000000-0005-0000-0000-000040AA0000}"/>
    <cellStyle name="Normal 2 26 67" xfId="43590" xr:uid="{00000000-0005-0000-0000-000041AA0000}"/>
    <cellStyle name="Normal 2 26 68" xfId="43591" xr:uid="{00000000-0005-0000-0000-000042AA0000}"/>
    <cellStyle name="Normal 2 26 69" xfId="43592" xr:uid="{00000000-0005-0000-0000-000043AA0000}"/>
    <cellStyle name="Normal 2 26 7" xfId="43593" xr:uid="{00000000-0005-0000-0000-000044AA0000}"/>
    <cellStyle name="Normal 2 26 70" xfId="43594" xr:uid="{00000000-0005-0000-0000-000045AA0000}"/>
    <cellStyle name="Normal 2 26 71" xfId="43595" xr:uid="{00000000-0005-0000-0000-000046AA0000}"/>
    <cellStyle name="Normal 2 26 72" xfId="43596" xr:uid="{00000000-0005-0000-0000-000047AA0000}"/>
    <cellStyle name="Normal 2 26 73" xfId="43597" xr:uid="{00000000-0005-0000-0000-000048AA0000}"/>
    <cellStyle name="Normal 2 26 74" xfId="43598" xr:uid="{00000000-0005-0000-0000-000049AA0000}"/>
    <cellStyle name="Normal 2 26 75" xfId="43599" xr:uid="{00000000-0005-0000-0000-00004AAA0000}"/>
    <cellStyle name="Normal 2 26 76" xfId="43600" xr:uid="{00000000-0005-0000-0000-00004BAA0000}"/>
    <cellStyle name="Normal 2 26 77" xfId="43601" xr:uid="{00000000-0005-0000-0000-00004CAA0000}"/>
    <cellStyle name="Normal 2 26 78" xfId="43602" xr:uid="{00000000-0005-0000-0000-00004DAA0000}"/>
    <cellStyle name="Normal 2 26 79" xfId="43603" xr:uid="{00000000-0005-0000-0000-00004EAA0000}"/>
    <cellStyle name="Normal 2 26 8" xfId="43604" xr:uid="{00000000-0005-0000-0000-00004FAA0000}"/>
    <cellStyle name="Normal 2 26 80" xfId="43605" xr:uid="{00000000-0005-0000-0000-000050AA0000}"/>
    <cellStyle name="Normal 2 26 81" xfId="43606" xr:uid="{00000000-0005-0000-0000-000051AA0000}"/>
    <cellStyle name="Normal 2 26 82" xfId="43607" xr:uid="{00000000-0005-0000-0000-000052AA0000}"/>
    <cellStyle name="Normal 2 26 83" xfId="43608" xr:uid="{00000000-0005-0000-0000-000053AA0000}"/>
    <cellStyle name="Normal 2 26 9" xfId="43609" xr:uid="{00000000-0005-0000-0000-000054AA0000}"/>
    <cellStyle name="Normal 2 27" xfId="43610" xr:uid="{00000000-0005-0000-0000-000055AA0000}"/>
    <cellStyle name="Normal 2 27 2" xfId="43611" xr:uid="{00000000-0005-0000-0000-000056AA0000}"/>
    <cellStyle name="Normal 2 27 3" xfId="43612" xr:uid="{00000000-0005-0000-0000-000057AA0000}"/>
    <cellStyle name="Normal 2 28" xfId="43613" xr:uid="{00000000-0005-0000-0000-000058AA0000}"/>
    <cellStyle name="Normal 2 28 2" xfId="43614" xr:uid="{00000000-0005-0000-0000-000059AA0000}"/>
    <cellStyle name="Normal 2 28 3" xfId="43615" xr:uid="{00000000-0005-0000-0000-00005AAA0000}"/>
    <cellStyle name="Normal 2 29" xfId="43616" xr:uid="{00000000-0005-0000-0000-00005BAA0000}"/>
    <cellStyle name="Normal 2 29 2" xfId="43617" xr:uid="{00000000-0005-0000-0000-00005CAA0000}"/>
    <cellStyle name="Normal 2 29 3" xfId="43618" xr:uid="{00000000-0005-0000-0000-00005DAA0000}"/>
    <cellStyle name="Normal 2 3" xfId="43619" xr:uid="{00000000-0005-0000-0000-00005EAA0000}"/>
    <cellStyle name="Normal 2 3 2" xfId="43620" xr:uid="{00000000-0005-0000-0000-00005FAA0000}"/>
    <cellStyle name="Normal 2 30" xfId="43621" xr:uid="{00000000-0005-0000-0000-000060AA0000}"/>
    <cellStyle name="Normal 2 30 2" xfId="43622" xr:uid="{00000000-0005-0000-0000-000061AA0000}"/>
    <cellStyle name="Normal 2 30 3" xfId="43623" xr:uid="{00000000-0005-0000-0000-000062AA0000}"/>
    <cellStyle name="Normal 2 31" xfId="43624" xr:uid="{00000000-0005-0000-0000-000063AA0000}"/>
    <cellStyle name="Normal 2 31 2" xfId="43625" xr:uid="{00000000-0005-0000-0000-000064AA0000}"/>
    <cellStyle name="Normal 2 31 3" xfId="43626" xr:uid="{00000000-0005-0000-0000-000065AA0000}"/>
    <cellStyle name="Normal 2 32" xfId="43627" xr:uid="{00000000-0005-0000-0000-000066AA0000}"/>
    <cellStyle name="Normal 2 32 2" xfId="43628" xr:uid="{00000000-0005-0000-0000-000067AA0000}"/>
    <cellStyle name="Normal 2 32 3" xfId="43629" xr:uid="{00000000-0005-0000-0000-000068AA0000}"/>
    <cellStyle name="Normal 2 33" xfId="43630" xr:uid="{00000000-0005-0000-0000-000069AA0000}"/>
    <cellStyle name="Normal 2 33 2" xfId="43631" xr:uid="{00000000-0005-0000-0000-00006AAA0000}"/>
    <cellStyle name="Normal 2 33 3" xfId="43632" xr:uid="{00000000-0005-0000-0000-00006BAA0000}"/>
    <cellStyle name="Normal 2 34" xfId="43633" xr:uid="{00000000-0005-0000-0000-00006CAA0000}"/>
    <cellStyle name="Normal 2 34 2" xfId="43634" xr:uid="{00000000-0005-0000-0000-00006DAA0000}"/>
    <cellStyle name="Normal 2 34 3" xfId="43635" xr:uid="{00000000-0005-0000-0000-00006EAA0000}"/>
    <cellStyle name="Normal 2 35" xfId="43636" xr:uid="{00000000-0005-0000-0000-00006FAA0000}"/>
    <cellStyle name="Normal 2 35 2" xfId="43637" xr:uid="{00000000-0005-0000-0000-000070AA0000}"/>
    <cellStyle name="Normal 2 35 3" xfId="43638" xr:uid="{00000000-0005-0000-0000-000071AA0000}"/>
    <cellStyle name="Normal 2 36" xfId="43639" xr:uid="{00000000-0005-0000-0000-000072AA0000}"/>
    <cellStyle name="Normal 2 36 2" xfId="43640" xr:uid="{00000000-0005-0000-0000-000073AA0000}"/>
    <cellStyle name="Normal 2 36 3" xfId="43641" xr:uid="{00000000-0005-0000-0000-000074AA0000}"/>
    <cellStyle name="Normal 2 37" xfId="43642" xr:uid="{00000000-0005-0000-0000-000075AA0000}"/>
    <cellStyle name="Normal 2 37 2" xfId="43643" xr:uid="{00000000-0005-0000-0000-000076AA0000}"/>
    <cellStyle name="Normal 2 37 3" xfId="43644" xr:uid="{00000000-0005-0000-0000-000077AA0000}"/>
    <cellStyle name="Normal 2 38" xfId="43645" xr:uid="{00000000-0005-0000-0000-000078AA0000}"/>
    <cellStyle name="Normal 2 38 2" xfId="43646" xr:uid="{00000000-0005-0000-0000-000079AA0000}"/>
    <cellStyle name="Normal 2 38 3" xfId="43647" xr:uid="{00000000-0005-0000-0000-00007AAA0000}"/>
    <cellStyle name="Normal 2 39" xfId="43648" xr:uid="{00000000-0005-0000-0000-00007BAA0000}"/>
    <cellStyle name="Normal 2 39 2" xfId="43649" xr:uid="{00000000-0005-0000-0000-00007CAA0000}"/>
    <cellStyle name="Normal 2 39 3" xfId="43650" xr:uid="{00000000-0005-0000-0000-00007DAA0000}"/>
    <cellStyle name="Normal 2 4" xfId="8" xr:uid="{00000000-0005-0000-0000-00007EAA0000}"/>
    <cellStyle name="Normal 2 4 2" xfId="43651" xr:uid="{00000000-0005-0000-0000-00007FAA0000}"/>
    <cellStyle name="Normal 2 4 2 2" xfId="43652" xr:uid="{00000000-0005-0000-0000-000080AA0000}"/>
    <cellStyle name="Normal 2 4 2 2 2" xfId="43653" xr:uid="{00000000-0005-0000-0000-000081AA0000}"/>
    <cellStyle name="Normal 2 4 3" xfId="43654" xr:uid="{00000000-0005-0000-0000-000082AA0000}"/>
    <cellStyle name="Normal 2 4 4" xfId="43655" xr:uid="{00000000-0005-0000-0000-000083AA0000}"/>
    <cellStyle name="Normal 2 4_GE.IU" xfId="43656" xr:uid="{00000000-0005-0000-0000-000084AA0000}"/>
    <cellStyle name="Normal 2 40" xfId="43657" xr:uid="{00000000-0005-0000-0000-000085AA0000}"/>
    <cellStyle name="Normal 2 40 2" xfId="43658" xr:uid="{00000000-0005-0000-0000-000086AA0000}"/>
    <cellStyle name="Normal 2 40 3" xfId="43659" xr:uid="{00000000-0005-0000-0000-000087AA0000}"/>
    <cellStyle name="Normal 2 41" xfId="43660" xr:uid="{00000000-0005-0000-0000-000088AA0000}"/>
    <cellStyle name="Normal 2 41 2" xfId="43661" xr:uid="{00000000-0005-0000-0000-000089AA0000}"/>
    <cellStyle name="Normal 2 41 3" xfId="43662" xr:uid="{00000000-0005-0000-0000-00008AAA0000}"/>
    <cellStyle name="Normal 2 42" xfId="43663" xr:uid="{00000000-0005-0000-0000-00008BAA0000}"/>
    <cellStyle name="Normal 2 42 2" xfId="43664" xr:uid="{00000000-0005-0000-0000-00008CAA0000}"/>
    <cellStyle name="Normal 2 42 3" xfId="43665" xr:uid="{00000000-0005-0000-0000-00008DAA0000}"/>
    <cellStyle name="Normal 2 43" xfId="43666" xr:uid="{00000000-0005-0000-0000-00008EAA0000}"/>
    <cellStyle name="Normal 2 43 2" xfId="43667" xr:uid="{00000000-0005-0000-0000-00008FAA0000}"/>
    <cellStyle name="Normal 2 43 3" xfId="43668" xr:uid="{00000000-0005-0000-0000-000090AA0000}"/>
    <cellStyle name="Normal 2 44" xfId="43669" xr:uid="{00000000-0005-0000-0000-000091AA0000}"/>
    <cellStyle name="Normal 2 44 2" xfId="43670" xr:uid="{00000000-0005-0000-0000-000092AA0000}"/>
    <cellStyle name="Normal 2 44 3" xfId="43671" xr:uid="{00000000-0005-0000-0000-000093AA0000}"/>
    <cellStyle name="Normal 2 45" xfId="43672" xr:uid="{00000000-0005-0000-0000-000094AA0000}"/>
    <cellStyle name="Normal 2 45 2" xfId="43673" xr:uid="{00000000-0005-0000-0000-000095AA0000}"/>
    <cellStyle name="Normal 2 45 3" xfId="43674" xr:uid="{00000000-0005-0000-0000-000096AA0000}"/>
    <cellStyle name="Normal 2 46" xfId="43675" xr:uid="{00000000-0005-0000-0000-000097AA0000}"/>
    <cellStyle name="Normal 2 46 2" xfId="43676" xr:uid="{00000000-0005-0000-0000-000098AA0000}"/>
    <cellStyle name="Normal 2 46 3" xfId="43677" xr:uid="{00000000-0005-0000-0000-000099AA0000}"/>
    <cellStyle name="Normal 2 47" xfId="43678" xr:uid="{00000000-0005-0000-0000-00009AAA0000}"/>
    <cellStyle name="Normal 2 47 2" xfId="43679" xr:uid="{00000000-0005-0000-0000-00009BAA0000}"/>
    <cellStyle name="Normal 2 47 3" xfId="43680" xr:uid="{00000000-0005-0000-0000-00009CAA0000}"/>
    <cellStyle name="Normal 2 48" xfId="43681" xr:uid="{00000000-0005-0000-0000-00009DAA0000}"/>
    <cellStyle name="Normal 2 48 2" xfId="43682" xr:uid="{00000000-0005-0000-0000-00009EAA0000}"/>
    <cellStyle name="Normal 2 48 3" xfId="43683" xr:uid="{00000000-0005-0000-0000-00009FAA0000}"/>
    <cellStyle name="Normal 2 49" xfId="43684" xr:uid="{00000000-0005-0000-0000-0000A0AA0000}"/>
    <cellStyle name="Normal 2 5" xfId="43685" xr:uid="{00000000-0005-0000-0000-0000A1AA0000}"/>
    <cellStyle name="Normal 2 5 10" xfId="43686" xr:uid="{00000000-0005-0000-0000-0000A2AA0000}"/>
    <cellStyle name="Normal 2 5 11" xfId="43687" xr:uid="{00000000-0005-0000-0000-0000A3AA0000}"/>
    <cellStyle name="Normal 2 5 12" xfId="43688" xr:uid="{00000000-0005-0000-0000-0000A4AA0000}"/>
    <cellStyle name="Normal 2 5 13" xfId="43689" xr:uid="{00000000-0005-0000-0000-0000A5AA0000}"/>
    <cellStyle name="Normal 2 5 14" xfId="43690" xr:uid="{00000000-0005-0000-0000-0000A6AA0000}"/>
    <cellStyle name="Normal 2 5 15" xfId="43691" xr:uid="{00000000-0005-0000-0000-0000A7AA0000}"/>
    <cellStyle name="Normal 2 5 16" xfId="43692" xr:uid="{00000000-0005-0000-0000-0000A8AA0000}"/>
    <cellStyle name="Normal 2 5 17" xfId="43693" xr:uid="{00000000-0005-0000-0000-0000A9AA0000}"/>
    <cellStyle name="Normal 2 5 18" xfId="43694" xr:uid="{00000000-0005-0000-0000-0000AAAA0000}"/>
    <cellStyle name="Normal 2 5 19" xfId="43695" xr:uid="{00000000-0005-0000-0000-0000ABAA0000}"/>
    <cellStyle name="Normal 2 5 2" xfId="43696" xr:uid="{00000000-0005-0000-0000-0000ACAA0000}"/>
    <cellStyle name="Normal 2 5 20" xfId="43697" xr:uid="{00000000-0005-0000-0000-0000ADAA0000}"/>
    <cellStyle name="Normal 2 5 21" xfId="43698" xr:uid="{00000000-0005-0000-0000-0000AEAA0000}"/>
    <cellStyle name="Normal 2 5 22" xfId="43699" xr:uid="{00000000-0005-0000-0000-0000AFAA0000}"/>
    <cellStyle name="Normal 2 5 23" xfId="43700" xr:uid="{00000000-0005-0000-0000-0000B0AA0000}"/>
    <cellStyle name="Normal 2 5 24" xfId="43701" xr:uid="{00000000-0005-0000-0000-0000B1AA0000}"/>
    <cellStyle name="Normal 2 5 25" xfId="43702" xr:uid="{00000000-0005-0000-0000-0000B2AA0000}"/>
    <cellStyle name="Normal 2 5 26" xfId="43703" xr:uid="{00000000-0005-0000-0000-0000B3AA0000}"/>
    <cellStyle name="Normal 2 5 27" xfId="43704" xr:uid="{00000000-0005-0000-0000-0000B4AA0000}"/>
    <cellStyle name="Normal 2 5 28" xfId="43705" xr:uid="{00000000-0005-0000-0000-0000B5AA0000}"/>
    <cellStyle name="Normal 2 5 29" xfId="43706" xr:uid="{00000000-0005-0000-0000-0000B6AA0000}"/>
    <cellStyle name="Normal 2 5 3" xfId="43707" xr:uid="{00000000-0005-0000-0000-0000B7AA0000}"/>
    <cellStyle name="Normal 2 5 30" xfId="43708" xr:uid="{00000000-0005-0000-0000-0000B8AA0000}"/>
    <cellStyle name="Normal 2 5 31" xfId="43709" xr:uid="{00000000-0005-0000-0000-0000B9AA0000}"/>
    <cellStyle name="Normal 2 5 32" xfId="43710" xr:uid="{00000000-0005-0000-0000-0000BAAA0000}"/>
    <cellStyle name="Normal 2 5 33" xfId="43711" xr:uid="{00000000-0005-0000-0000-0000BBAA0000}"/>
    <cellStyle name="Normal 2 5 34" xfId="43712" xr:uid="{00000000-0005-0000-0000-0000BCAA0000}"/>
    <cellStyle name="Normal 2 5 35" xfId="43713" xr:uid="{00000000-0005-0000-0000-0000BDAA0000}"/>
    <cellStyle name="Normal 2 5 36" xfId="43714" xr:uid="{00000000-0005-0000-0000-0000BEAA0000}"/>
    <cellStyle name="Normal 2 5 37" xfId="43715" xr:uid="{00000000-0005-0000-0000-0000BFAA0000}"/>
    <cellStyle name="Normal 2 5 38" xfId="43716" xr:uid="{00000000-0005-0000-0000-0000C0AA0000}"/>
    <cellStyle name="Normal 2 5 39" xfId="43717" xr:uid="{00000000-0005-0000-0000-0000C1AA0000}"/>
    <cellStyle name="Normal 2 5 4" xfId="43718" xr:uid="{00000000-0005-0000-0000-0000C2AA0000}"/>
    <cellStyle name="Normal 2 5 40" xfId="43719" xr:uid="{00000000-0005-0000-0000-0000C3AA0000}"/>
    <cellStyle name="Normal 2 5 41" xfId="43720" xr:uid="{00000000-0005-0000-0000-0000C4AA0000}"/>
    <cellStyle name="Normal 2 5 42" xfId="43721" xr:uid="{00000000-0005-0000-0000-0000C5AA0000}"/>
    <cellStyle name="Normal 2 5 43" xfId="43722" xr:uid="{00000000-0005-0000-0000-0000C6AA0000}"/>
    <cellStyle name="Normal 2 5 44" xfId="43723" xr:uid="{00000000-0005-0000-0000-0000C7AA0000}"/>
    <cellStyle name="Normal 2 5 45" xfId="43724" xr:uid="{00000000-0005-0000-0000-0000C8AA0000}"/>
    <cellStyle name="Normal 2 5 46" xfId="43725" xr:uid="{00000000-0005-0000-0000-0000C9AA0000}"/>
    <cellStyle name="Normal 2 5 47" xfId="43726" xr:uid="{00000000-0005-0000-0000-0000CAAA0000}"/>
    <cellStyle name="Normal 2 5 48" xfId="43727" xr:uid="{00000000-0005-0000-0000-0000CBAA0000}"/>
    <cellStyle name="Normal 2 5 49" xfId="43728" xr:uid="{00000000-0005-0000-0000-0000CCAA0000}"/>
    <cellStyle name="Normal 2 5 5" xfId="43729" xr:uid="{00000000-0005-0000-0000-0000CDAA0000}"/>
    <cellStyle name="Normal 2 5 5 2" xfId="43730" xr:uid="{00000000-0005-0000-0000-0000CEAA0000}"/>
    <cellStyle name="Normal 2 5 5 3" xfId="43731" xr:uid="{00000000-0005-0000-0000-0000CFAA0000}"/>
    <cellStyle name="Normal 2 5 50" xfId="43732" xr:uid="{00000000-0005-0000-0000-0000D0AA0000}"/>
    <cellStyle name="Normal 2 5 51" xfId="43733" xr:uid="{00000000-0005-0000-0000-0000D1AA0000}"/>
    <cellStyle name="Normal 2 5 52" xfId="43734" xr:uid="{00000000-0005-0000-0000-0000D2AA0000}"/>
    <cellStyle name="Normal 2 5 53" xfId="43735" xr:uid="{00000000-0005-0000-0000-0000D3AA0000}"/>
    <cellStyle name="Normal 2 5 54" xfId="43736" xr:uid="{00000000-0005-0000-0000-0000D4AA0000}"/>
    <cellStyle name="Normal 2 5 55" xfId="43737" xr:uid="{00000000-0005-0000-0000-0000D5AA0000}"/>
    <cellStyle name="Normal 2 5 56" xfId="43738" xr:uid="{00000000-0005-0000-0000-0000D6AA0000}"/>
    <cellStyle name="Normal 2 5 57" xfId="43739" xr:uid="{00000000-0005-0000-0000-0000D7AA0000}"/>
    <cellStyle name="Normal 2 5 58" xfId="43740" xr:uid="{00000000-0005-0000-0000-0000D8AA0000}"/>
    <cellStyle name="Normal 2 5 59" xfId="43741" xr:uid="{00000000-0005-0000-0000-0000D9AA0000}"/>
    <cellStyle name="Normal 2 5 6" xfId="43742" xr:uid="{00000000-0005-0000-0000-0000DAAA0000}"/>
    <cellStyle name="Normal 2 5 60" xfId="43743" xr:uid="{00000000-0005-0000-0000-0000DBAA0000}"/>
    <cellStyle name="Normal 2 5 61" xfId="43744" xr:uid="{00000000-0005-0000-0000-0000DCAA0000}"/>
    <cellStyle name="Normal 2 5 62" xfId="43745" xr:uid="{00000000-0005-0000-0000-0000DDAA0000}"/>
    <cellStyle name="Normal 2 5 63" xfId="43746" xr:uid="{00000000-0005-0000-0000-0000DEAA0000}"/>
    <cellStyle name="Normal 2 5 64" xfId="43747" xr:uid="{00000000-0005-0000-0000-0000DFAA0000}"/>
    <cellStyle name="Normal 2 5 65" xfId="43748" xr:uid="{00000000-0005-0000-0000-0000E0AA0000}"/>
    <cellStyle name="Normal 2 5 66" xfId="43749" xr:uid="{00000000-0005-0000-0000-0000E1AA0000}"/>
    <cellStyle name="Normal 2 5 67" xfId="43750" xr:uid="{00000000-0005-0000-0000-0000E2AA0000}"/>
    <cellStyle name="Normal 2 5 68" xfId="43751" xr:uid="{00000000-0005-0000-0000-0000E3AA0000}"/>
    <cellStyle name="Normal 2 5 69" xfId="43752" xr:uid="{00000000-0005-0000-0000-0000E4AA0000}"/>
    <cellStyle name="Normal 2 5 7" xfId="43753" xr:uid="{00000000-0005-0000-0000-0000E5AA0000}"/>
    <cellStyle name="Normal 2 5 70" xfId="43754" xr:uid="{00000000-0005-0000-0000-0000E6AA0000}"/>
    <cellStyle name="Normal 2 5 71" xfId="43755" xr:uid="{00000000-0005-0000-0000-0000E7AA0000}"/>
    <cellStyle name="Normal 2 5 72" xfId="43756" xr:uid="{00000000-0005-0000-0000-0000E8AA0000}"/>
    <cellStyle name="Normal 2 5 73" xfId="43757" xr:uid="{00000000-0005-0000-0000-0000E9AA0000}"/>
    <cellStyle name="Normal 2 5 74" xfId="43758" xr:uid="{00000000-0005-0000-0000-0000EAAA0000}"/>
    <cellStyle name="Normal 2 5 75" xfId="43759" xr:uid="{00000000-0005-0000-0000-0000EBAA0000}"/>
    <cellStyle name="Normal 2 5 76" xfId="43760" xr:uid="{00000000-0005-0000-0000-0000ECAA0000}"/>
    <cellStyle name="Normal 2 5 77" xfId="43761" xr:uid="{00000000-0005-0000-0000-0000EDAA0000}"/>
    <cellStyle name="Normal 2 5 78" xfId="43762" xr:uid="{00000000-0005-0000-0000-0000EEAA0000}"/>
    <cellStyle name="Normal 2 5 79" xfId="43763" xr:uid="{00000000-0005-0000-0000-0000EFAA0000}"/>
    <cellStyle name="Normal 2 5 8" xfId="43764" xr:uid="{00000000-0005-0000-0000-0000F0AA0000}"/>
    <cellStyle name="Normal 2 5 80" xfId="43765" xr:uid="{00000000-0005-0000-0000-0000F1AA0000}"/>
    <cellStyle name="Normal 2 5 81" xfId="43766" xr:uid="{00000000-0005-0000-0000-0000F2AA0000}"/>
    <cellStyle name="Normal 2 5 82" xfId="43767" xr:uid="{00000000-0005-0000-0000-0000F3AA0000}"/>
    <cellStyle name="Normal 2 5 83" xfId="43768" xr:uid="{00000000-0005-0000-0000-0000F4AA0000}"/>
    <cellStyle name="Normal 2 5 9" xfId="43769" xr:uid="{00000000-0005-0000-0000-0000F5AA0000}"/>
    <cellStyle name="Normal 2 5_Labour" xfId="43770" xr:uid="{00000000-0005-0000-0000-0000F6AA0000}"/>
    <cellStyle name="Normal 2 50" xfId="43771" xr:uid="{00000000-0005-0000-0000-0000F7AA0000}"/>
    <cellStyle name="Normal 2 51" xfId="43772" xr:uid="{00000000-0005-0000-0000-0000F8AA0000}"/>
    <cellStyle name="Normal 2 52" xfId="43773" xr:uid="{00000000-0005-0000-0000-0000F9AA0000}"/>
    <cellStyle name="Normal 2 53" xfId="43774" xr:uid="{00000000-0005-0000-0000-0000FAAA0000}"/>
    <cellStyle name="Normal 2 54" xfId="43775" xr:uid="{00000000-0005-0000-0000-0000FBAA0000}"/>
    <cellStyle name="Normal 2 6" xfId="43776" xr:uid="{00000000-0005-0000-0000-0000FCAA0000}"/>
    <cellStyle name="Normal 2 6 10" xfId="43777" xr:uid="{00000000-0005-0000-0000-0000FDAA0000}"/>
    <cellStyle name="Normal 2 6 11" xfId="43778" xr:uid="{00000000-0005-0000-0000-0000FEAA0000}"/>
    <cellStyle name="Normal 2 6 12" xfId="43779" xr:uid="{00000000-0005-0000-0000-0000FFAA0000}"/>
    <cellStyle name="Normal 2 6 13" xfId="43780" xr:uid="{00000000-0005-0000-0000-000000AB0000}"/>
    <cellStyle name="Normal 2 6 14" xfId="43781" xr:uid="{00000000-0005-0000-0000-000001AB0000}"/>
    <cellStyle name="Normal 2 6 15" xfId="43782" xr:uid="{00000000-0005-0000-0000-000002AB0000}"/>
    <cellStyle name="Normal 2 6 16" xfId="43783" xr:uid="{00000000-0005-0000-0000-000003AB0000}"/>
    <cellStyle name="Normal 2 6 17" xfId="43784" xr:uid="{00000000-0005-0000-0000-000004AB0000}"/>
    <cellStyle name="Normal 2 6 18" xfId="43785" xr:uid="{00000000-0005-0000-0000-000005AB0000}"/>
    <cellStyle name="Normal 2 6 19" xfId="43786" xr:uid="{00000000-0005-0000-0000-000006AB0000}"/>
    <cellStyle name="Normal 2 6 2" xfId="43787" xr:uid="{00000000-0005-0000-0000-000007AB0000}"/>
    <cellStyle name="Normal 2 6 20" xfId="43788" xr:uid="{00000000-0005-0000-0000-000008AB0000}"/>
    <cellStyle name="Normal 2 6 21" xfId="43789" xr:uid="{00000000-0005-0000-0000-000009AB0000}"/>
    <cellStyle name="Normal 2 6 22" xfId="43790" xr:uid="{00000000-0005-0000-0000-00000AAB0000}"/>
    <cellStyle name="Normal 2 6 23" xfId="43791" xr:uid="{00000000-0005-0000-0000-00000BAB0000}"/>
    <cellStyle name="Normal 2 6 24" xfId="43792" xr:uid="{00000000-0005-0000-0000-00000CAB0000}"/>
    <cellStyle name="Normal 2 6 25" xfId="43793" xr:uid="{00000000-0005-0000-0000-00000DAB0000}"/>
    <cellStyle name="Normal 2 6 26" xfId="43794" xr:uid="{00000000-0005-0000-0000-00000EAB0000}"/>
    <cellStyle name="Normal 2 6 27" xfId="43795" xr:uid="{00000000-0005-0000-0000-00000FAB0000}"/>
    <cellStyle name="Normal 2 6 28" xfId="43796" xr:uid="{00000000-0005-0000-0000-000010AB0000}"/>
    <cellStyle name="Normal 2 6 29" xfId="43797" xr:uid="{00000000-0005-0000-0000-000011AB0000}"/>
    <cellStyle name="Normal 2 6 3" xfId="43798" xr:uid="{00000000-0005-0000-0000-000012AB0000}"/>
    <cellStyle name="Normal 2 6 30" xfId="43799" xr:uid="{00000000-0005-0000-0000-000013AB0000}"/>
    <cellStyle name="Normal 2 6 31" xfId="43800" xr:uid="{00000000-0005-0000-0000-000014AB0000}"/>
    <cellStyle name="Normal 2 6 32" xfId="43801" xr:uid="{00000000-0005-0000-0000-000015AB0000}"/>
    <cellStyle name="Normal 2 6 33" xfId="43802" xr:uid="{00000000-0005-0000-0000-000016AB0000}"/>
    <cellStyle name="Normal 2 6 34" xfId="43803" xr:uid="{00000000-0005-0000-0000-000017AB0000}"/>
    <cellStyle name="Normal 2 6 35" xfId="43804" xr:uid="{00000000-0005-0000-0000-000018AB0000}"/>
    <cellStyle name="Normal 2 6 36" xfId="43805" xr:uid="{00000000-0005-0000-0000-000019AB0000}"/>
    <cellStyle name="Normal 2 6 37" xfId="43806" xr:uid="{00000000-0005-0000-0000-00001AAB0000}"/>
    <cellStyle name="Normal 2 6 38" xfId="43807" xr:uid="{00000000-0005-0000-0000-00001BAB0000}"/>
    <cellStyle name="Normal 2 6 39" xfId="43808" xr:uid="{00000000-0005-0000-0000-00001CAB0000}"/>
    <cellStyle name="Normal 2 6 4" xfId="43809" xr:uid="{00000000-0005-0000-0000-00001DAB0000}"/>
    <cellStyle name="Normal 2 6 40" xfId="43810" xr:uid="{00000000-0005-0000-0000-00001EAB0000}"/>
    <cellStyle name="Normal 2 6 41" xfId="43811" xr:uid="{00000000-0005-0000-0000-00001FAB0000}"/>
    <cellStyle name="Normal 2 6 42" xfId="43812" xr:uid="{00000000-0005-0000-0000-000020AB0000}"/>
    <cellStyle name="Normal 2 6 43" xfId="43813" xr:uid="{00000000-0005-0000-0000-000021AB0000}"/>
    <cellStyle name="Normal 2 6 44" xfId="43814" xr:uid="{00000000-0005-0000-0000-000022AB0000}"/>
    <cellStyle name="Normal 2 6 45" xfId="43815" xr:uid="{00000000-0005-0000-0000-000023AB0000}"/>
    <cellStyle name="Normal 2 6 46" xfId="43816" xr:uid="{00000000-0005-0000-0000-000024AB0000}"/>
    <cellStyle name="Normal 2 6 47" xfId="43817" xr:uid="{00000000-0005-0000-0000-000025AB0000}"/>
    <cellStyle name="Normal 2 6 48" xfId="43818" xr:uid="{00000000-0005-0000-0000-000026AB0000}"/>
    <cellStyle name="Normal 2 6 49" xfId="43819" xr:uid="{00000000-0005-0000-0000-000027AB0000}"/>
    <cellStyle name="Normal 2 6 5" xfId="43820" xr:uid="{00000000-0005-0000-0000-000028AB0000}"/>
    <cellStyle name="Normal 2 6 5 2" xfId="43821" xr:uid="{00000000-0005-0000-0000-000029AB0000}"/>
    <cellStyle name="Normal 2 6 5 3" xfId="43822" xr:uid="{00000000-0005-0000-0000-00002AAB0000}"/>
    <cellStyle name="Normal 2 6 50" xfId="43823" xr:uid="{00000000-0005-0000-0000-00002BAB0000}"/>
    <cellStyle name="Normal 2 6 51" xfId="43824" xr:uid="{00000000-0005-0000-0000-00002CAB0000}"/>
    <cellStyle name="Normal 2 6 52" xfId="43825" xr:uid="{00000000-0005-0000-0000-00002DAB0000}"/>
    <cellStyle name="Normal 2 6 53" xfId="43826" xr:uid="{00000000-0005-0000-0000-00002EAB0000}"/>
    <cellStyle name="Normal 2 6 54" xfId="43827" xr:uid="{00000000-0005-0000-0000-00002FAB0000}"/>
    <cellStyle name="Normal 2 6 55" xfId="43828" xr:uid="{00000000-0005-0000-0000-000030AB0000}"/>
    <cellStyle name="Normal 2 6 56" xfId="43829" xr:uid="{00000000-0005-0000-0000-000031AB0000}"/>
    <cellStyle name="Normal 2 6 57" xfId="43830" xr:uid="{00000000-0005-0000-0000-000032AB0000}"/>
    <cellStyle name="Normal 2 6 58" xfId="43831" xr:uid="{00000000-0005-0000-0000-000033AB0000}"/>
    <cellStyle name="Normal 2 6 59" xfId="43832" xr:uid="{00000000-0005-0000-0000-000034AB0000}"/>
    <cellStyle name="Normal 2 6 6" xfId="43833" xr:uid="{00000000-0005-0000-0000-000035AB0000}"/>
    <cellStyle name="Normal 2 6 60" xfId="43834" xr:uid="{00000000-0005-0000-0000-000036AB0000}"/>
    <cellStyle name="Normal 2 6 61" xfId="43835" xr:uid="{00000000-0005-0000-0000-000037AB0000}"/>
    <cellStyle name="Normal 2 6 62" xfId="43836" xr:uid="{00000000-0005-0000-0000-000038AB0000}"/>
    <cellStyle name="Normal 2 6 63" xfId="43837" xr:uid="{00000000-0005-0000-0000-000039AB0000}"/>
    <cellStyle name="Normal 2 6 64" xfId="43838" xr:uid="{00000000-0005-0000-0000-00003AAB0000}"/>
    <cellStyle name="Normal 2 6 65" xfId="43839" xr:uid="{00000000-0005-0000-0000-00003BAB0000}"/>
    <cellStyle name="Normal 2 6 66" xfId="43840" xr:uid="{00000000-0005-0000-0000-00003CAB0000}"/>
    <cellStyle name="Normal 2 6 67" xfId="43841" xr:uid="{00000000-0005-0000-0000-00003DAB0000}"/>
    <cellStyle name="Normal 2 6 68" xfId="43842" xr:uid="{00000000-0005-0000-0000-00003EAB0000}"/>
    <cellStyle name="Normal 2 6 69" xfId="43843" xr:uid="{00000000-0005-0000-0000-00003FAB0000}"/>
    <cellStyle name="Normal 2 6 7" xfId="43844" xr:uid="{00000000-0005-0000-0000-000040AB0000}"/>
    <cellStyle name="Normal 2 6 70" xfId="43845" xr:uid="{00000000-0005-0000-0000-000041AB0000}"/>
    <cellStyle name="Normal 2 6 71" xfId="43846" xr:uid="{00000000-0005-0000-0000-000042AB0000}"/>
    <cellStyle name="Normal 2 6 72" xfId="43847" xr:uid="{00000000-0005-0000-0000-000043AB0000}"/>
    <cellStyle name="Normal 2 6 73" xfId="43848" xr:uid="{00000000-0005-0000-0000-000044AB0000}"/>
    <cellStyle name="Normal 2 6 74" xfId="43849" xr:uid="{00000000-0005-0000-0000-000045AB0000}"/>
    <cellStyle name="Normal 2 6 75" xfId="43850" xr:uid="{00000000-0005-0000-0000-000046AB0000}"/>
    <cellStyle name="Normal 2 6 76" xfId="43851" xr:uid="{00000000-0005-0000-0000-000047AB0000}"/>
    <cellStyle name="Normal 2 6 77" xfId="43852" xr:uid="{00000000-0005-0000-0000-000048AB0000}"/>
    <cellStyle name="Normal 2 6 78" xfId="43853" xr:uid="{00000000-0005-0000-0000-000049AB0000}"/>
    <cellStyle name="Normal 2 6 79" xfId="43854" xr:uid="{00000000-0005-0000-0000-00004AAB0000}"/>
    <cellStyle name="Normal 2 6 8" xfId="43855" xr:uid="{00000000-0005-0000-0000-00004BAB0000}"/>
    <cellStyle name="Normal 2 6 80" xfId="43856" xr:uid="{00000000-0005-0000-0000-00004CAB0000}"/>
    <cellStyle name="Normal 2 6 81" xfId="43857" xr:uid="{00000000-0005-0000-0000-00004DAB0000}"/>
    <cellStyle name="Normal 2 6 82" xfId="43858" xr:uid="{00000000-0005-0000-0000-00004EAB0000}"/>
    <cellStyle name="Normal 2 6 83" xfId="43859" xr:uid="{00000000-0005-0000-0000-00004FAB0000}"/>
    <cellStyle name="Normal 2 6 9" xfId="43860" xr:uid="{00000000-0005-0000-0000-000050AB0000}"/>
    <cellStyle name="Normal 2 6_Labour" xfId="43861" xr:uid="{00000000-0005-0000-0000-000051AB0000}"/>
    <cellStyle name="Normal 2 7" xfId="43862" xr:uid="{00000000-0005-0000-0000-000052AB0000}"/>
    <cellStyle name="Normal 2 7 10" xfId="43863" xr:uid="{00000000-0005-0000-0000-000053AB0000}"/>
    <cellStyle name="Normal 2 7 11" xfId="43864" xr:uid="{00000000-0005-0000-0000-000054AB0000}"/>
    <cellStyle name="Normal 2 7 12" xfId="43865" xr:uid="{00000000-0005-0000-0000-000055AB0000}"/>
    <cellStyle name="Normal 2 7 13" xfId="43866" xr:uid="{00000000-0005-0000-0000-000056AB0000}"/>
    <cellStyle name="Normal 2 7 14" xfId="43867" xr:uid="{00000000-0005-0000-0000-000057AB0000}"/>
    <cellStyle name="Normal 2 7 15" xfId="43868" xr:uid="{00000000-0005-0000-0000-000058AB0000}"/>
    <cellStyle name="Normal 2 7 16" xfId="43869" xr:uid="{00000000-0005-0000-0000-000059AB0000}"/>
    <cellStyle name="Normal 2 7 17" xfId="43870" xr:uid="{00000000-0005-0000-0000-00005AAB0000}"/>
    <cellStyle name="Normal 2 7 18" xfId="43871" xr:uid="{00000000-0005-0000-0000-00005BAB0000}"/>
    <cellStyle name="Normal 2 7 19" xfId="43872" xr:uid="{00000000-0005-0000-0000-00005CAB0000}"/>
    <cellStyle name="Normal 2 7 2" xfId="43873" xr:uid="{00000000-0005-0000-0000-00005DAB0000}"/>
    <cellStyle name="Normal 2 7 2 2" xfId="43874" xr:uid="{00000000-0005-0000-0000-00005EAB0000}"/>
    <cellStyle name="Normal 2 7 2 3" xfId="43875" xr:uid="{00000000-0005-0000-0000-00005FAB0000}"/>
    <cellStyle name="Normal 2 7 20" xfId="43876" xr:uid="{00000000-0005-0000-0000-000060AB0000}"/>
    <cellStyle name="Normal 2 7 21" xfId="43877" xr:uid="{00000000-0005-0000-0000-000061AB0000}"/>
    <cellStyle name="Normal 2 7 22" xfId="43878" xr:uid="{00000000-0005-0000-0000-000062AB0000}"/>
    <cellStyle name="Normal 2 7 23" xfId="43879" xr:uid="{00000000-0005-0000-0000-000063AB0000}"/>
    <cellStyle name="Normal 2 7 24" xfId="43880" xr:uid="{00000000-0005-0000-0000-000064AB0000}"/>
    <cellStyle name="Normal 2 7 25" xfId="43881" xr:uid="{00000000-0005-0000-0000-000065AB0000}"/>
    <cellStyle name="Normal 2 7 26" xfId="43882" xr:uid="{00000000-0005-0000-0000-000066AB0000}"/>
    <cellStyle name="Normal 2 7 27" xfId="43883" xr:uid="{00000000-0005-0000-0000-000067AB0000}"/>
    <cellStyle name="Normal 2 7 28" xfId="43884" xr:uid="{00000000-0005-0000-0000-000068AB0000}"/>
    <cellStyle name="Normal 2 7 29" xfId="43885" xr:uid="{00000000-0005-0000-0000-000069AB0000}"/>
    <cellStyle name="Normal 2 7 3" xfId="43886" xr:uid="{00000000-0005-0000-0000-00006AAB0000}"/>
    <cellStyle name="Normal 2 7 3 2" xfId="43887" xr:uid="{00000000-0005-0000-0000-00006BAB0000}"/>
    <cellStyle name="Normal 2 7 3 3" xfId="43888" xr:uid="{00000000-0005-0000-0000-00006CAB0000}"/>
    <cellStyle name="Normal 2 7 30" xfId="43889" xr:uid="{00000000-0005-0000-0000-00006DAB0000}"/>
    <cellStyle name="Normal 2 7 31" xfId="43890" xr:uid="{00000000-0005-0000-0000-00006EAB0000}"/>
    <cellStyle name="Normal 2 7 32" xfId="43891" xr:uid="{00000000-0005-0000-0000-00006FAB0000}"/>
    <cellStyle name="Normal 2 7 33" xfId="43892" xr:uid="{00000000-0005-0000-0000-000070AB0000}"/>
    <cellStyle name="Normal 2 7 34" xfId="43893" xr:uid="{00000000-0005-0000-0000-000071AB0000}"/>
    <cellStyle name="Normal 2 7 35" xfId="43894" xr:uid="{00000000-0005-0000-0000-000072AB0000}"/>
    <cellStyle name="Normal 2 7 36" xfId="43895" xr:uid="{00000000-0005-0000-0000-000073AB0000}"/>
    <cellStyle name="Normal 2 7 37" xfId="43896" xr:uid="{00000000-0005-0000-0000-000074AB0000}"/>
    <cellStyle name="Normal 2 7 38" xfId="43897" xr:uid="{00000000-0005-0000-0000-000075AB0000}"/>
    <cellStyle name="Normal 2 7 39" xfId="43898" xr:uid="{00000000-0005-0000-0000-000076AB0000}"/>
    <cellStyle name="Normal 2 7 4" xfId="43899" xr:uid="{00000000-0005-0000-0000-000077AB0000}"/>
    <cellStyle name="Normal 2 7 4 2" xfId="43900" xr:uid="{00000000-0005-0000-0000-000078AB0000}"/>
    <cellStyle name="Normal 2 7 4 3" xfId="43901" xr:uid="{00000000-0005-0000-0000-000079AB0000}"/>
    <cellStyle name="Normal 2 7 40" xfId="43902" xr:uid="{00000000-0005-0000-0000-00007AAB0000}"/>
    <cellStyle name="Normal 2 7 41" xfId="43903" xr:uid="{00000000-0005-0000-0000-00007BAB0000}"/>
    <cellStyle name="Normal 2 7 42" xfId="43904" xr:uid="{00000000-0005-0000-0000-00007CAB0000}"/>
    <cellStyle name="Normal 2 7 43" xfId="43905" xr:uid="{00000000-0005-0000-0000-00007DAB0000}"/>
    <cellStyle name="Normal 2 7 44" xfId="43906" xr:uid="{00000000-0005-0000-0000-00007EAB0000}"/>
    <cellStyle name="Normal 2 7 45" xfId="43907" xr:uid="{00000000-0005-0000-0000-00007FAB0000}"/>
    <cellStyle name="Normal 2 7 46" xfId="43908" xr:uid="{00000000-0005-0000-0000-000080AB0000}"/>
    <cellStyle name="Normal 2 7 47" xfId="43909" xr:uid="{00000000-0005-0000-0000-000081AB0000}"/>
    <cellStyle name="Normal 2 7 48" xfId="43910" xr:uid="{00000000-0005-0000-0000-000082AB0000}"/>
    <cellStyle name="Normal 2 7 49" xfId="43911" xr:uid="{00000000-0005-0000-0000-000083AB0000}"/>
    <cellStyle name="Normal 2 7 5" xfId="43912" xr:uid="{00000000-0005-0000-0000-000084AB0000}"/>
    <cellStyle name="Normal 2 7 50" xfId="43913" xr:uid="{00000000-0005-0000-0000-000085AB0000}"/>
    <cellStyle name="Normal 2 7 51" xfId="43914" xr:uid="{00000000-0005-0000-0000-000086AB0000}"/>
    <cellStyle name="Normal 2 7 52" xfId="43915" xr:uid="{00000000-0005-0000-0000-000087AB0000}"/>
    <cellStyle name="Normal 2 7 53" xfId="43916" xr:uid="{00000000-0005-0000-0000-000088AB0000}"/>
    <cellStyle name="Normal 2 7 54" xfId="43917" xr:uid="{00000000-0005-0000-0000-000089AB0000}"/>
    <cellStyle name="Normal 2 7 55" xfId="43918" xr:uid="{00000000-0005-0000-0000-00008AAB0000}"/>
    <cellStyle name="Normal 2 7 56" xfId="43919" xr:uid="{00000000-0005-0000-0000-00008BAB0000}"/>
    <cellStyle name="Normal 2 7 57" xfId="43920" xr:uid="{00000000-0005-0000-0000-00008CAB0000}"/>
    <cellStyle name="Normal 2 7 58" xfId="43921" xr:uid="{00000000-0005-0000-0000-00008DAB0000}"/>
    <cellStyle name="Normal 2 7 59" xfId="43922" xr:uid="{00000000-0005-0000-0000-00008EAB0000}"/>
    <cellStyle name="Normal 2 7 6" xfId="43923" xr:uid="{00000000-0005-0000-0000-00008FAB0000}"/>
    <cellStyle name="Normal 2 7 60" xfId="43924" xr:uid="{00000000-0005-0000-0000-000090AB0000}"/>
    <cellStyle name="Normal 2 7 61" xfId="43925" xr:uid="{00000000-0005-0000-0000-000091AB0000}"/>
    <cellStyle name="Normal 2 7 62" xfId="43926" xr:uid="{00000000-0005-0000-0000-000092AB0000}"/>
    <cellStyle name="Normal 2 7 63" xfId="43927" xr:uid="{00000000-0005-0000-0000-000093AB0000}"/>
    <cellStyle name="Normal 2 7 64" xfId="43928" xr:uid="{00000000-0005-0000-0000-000094AB0000}"/>
    <cellStyle name="Normal 2 7 65" xfId="43929" xr:uid="{00000000-0005-0000-0000-000095AB0000}"/>
    <cellStyle name="Normal 2 7 66" xfId="43930" xr:uid="{00000000-0005-0000-0000-000096AB0000}"/>
    <cellStyle name="Normal 2 7 67" xfId="43931" xr:uid="{00000000-0005-0000-0000-000097AB0000}"/>
    <cellStyle name="Normal 2 7 68" xfId="43932" xr:uid="{00000000-0005-0000-0000-000098AB0000}"/>
    <cellStyle name="Normal 2 7 69" xfId="43933" xr:uid="{00000000-0005-0000-0000-000099AB0000}"/>
    <cellStyle name="Normal 2 7 7" xfId="43934" xr:uid="{00000000-0005-0000-0000-00009AAB0000}"/>
    <cellStyle name="Normal 2 7 70" xfId="43935" xr:uid="{00000000-0005-0000-0000-00009BAB0000}"/>
    <cellStyle name="Normal 2 7 71" xfId="43936" xr:uid="{00000000-0005-0000-0000-00009CAB0000}"/>
    <cellStyle name="Normal 2 7 72" xfId="43937" xr:uid="{00000000-0005-0000-0000-00009DAB0000}"/>
    <cellStyle name="Normal 2 7 73" xfId="43938" xr:uid="{00000000-0005-0000-0000-00009EAB0000}"/>
    <cellStyle name="Normal 2 7 74" xfId="43939" xr:uid="{00000000-0005-0000-0000-00009FAB0000}"/>
    <cellStyle name="Normal 2 7 75" xfId="43940" xr:uid="{00000000-0005-0000-0000-0000A0AB0000}"/>
    <cellStyle name="Normal 2 7 76" xfId="43941" xr:uid="{00000000-0005-0000-0000-0000A1AB0000}"/>
    <cellStyle name="Normal 2 7 77" xfId="43942" xr:uid="{00000000-0005-0000-0000-0000A2AB0000}"/>
    <cellStyle name="Normal 2 7 78" xfId="43943" xr:uid="{00000000-0005-0000-0000-0000A3AB0000}"/>
    <cellStyle name="Normal 2 7 79" xfId="43944" xr:uid="{00000000-0005-0000-0000-0000A4AB0000}"/>
    <cellStyle name="Normal 2 7 8" xfId="43945" xr:uid="{00000000-0005-0000-0000-0000A5AB0000}"/>
    <cellStyle name="Normal 2 7 80" xfId="43946" xr:uid="{00000000-0005-0000-0000-0000A6AB0000}"/>
    <cellStyle name="Normal 2 7 81" xfId="43947" xr:uid="{00000000-0005-0000-0000-0000A7AB0000}"/>
    <cellStyle name="Normal 2 7 82" xfId="43948" xr:uid="{00000000-0005-0000-0000-0000A8AB0000}"/>
    <cellStyle name="Normal 2 7 83" xfId="43949" xr:uid="{00000000-0005-0000-0000-0000A9AB0000}"/>
    <cellStyle name="Normal 2 7 9" xfId="43950" xr:uid="{00000000-0005-0000-0000-0000AAAB0000}"/>
    <cellStyle name="Normal 2 7_Labour" xfId="43951" xr:uid="{00000000-0005-0000-0000-0000ABAB0000}"/>
    <cellStyle name="Normal 2 8" xfId="43952" xr:uid="{00000000-0005-0000-0000-0000ACAB0000}"/>
    <cellStyle name="Normal 2 8 10" xfId="43953" xr:uid="{00000000-0005-0000-0000-0000ADAB0000}"/>
    <cellStyle name="Normal 2 8 11" xfId="43954" xr:uid="{00000000-0005-0000-0000-0000AEAB0000}"/>
    <cellStyle name="Normal 2 8 12" xfId="43955" xr:uid="{00000000-0005-0000-0000-0000AFAB0000}"/>
    <cellStyle name="Normal 2 8 13" xfId="43956" xr:uid="{00000000-0005-0000-0000-0000B0AB0000}"/>
    <cellStyle name="Normal 2 8 14" xfId="43957" xr:uid="{00000000-0005-0000-0000-0000B1AB0000}"/>
    <cellStyle name="Normal 2 8 15" xfId="43958" xr:uid="{00000000-0005-0000-0000-0000B2AB0000}"/>
    <cellStyle name="Normal 2 8 16" xfId="43959" xr:uid="{00000000-0005-0000-0000-0000B3AB0000}"/>
    <cellStyle name="Normal 2 8 17" xfId="43960" xr:uid="{00000000-0005-0000-0000-0000B4AB0000}"/>
    <cellStyle name="Normal 2 8 18" xfId="43961" xr:uid="{00000000-0005-0000-0000-0000B5AB0000}"/>
    <cellStyle name="Normal 2 8 19" xfId="43962" xr:uid="{00000000-0005-0000-0000-0000B6AB0000}"/>
    <cellStyle name="Normal 2 8 2" xfId="43963" xr:uid="{00000000-0005-0000-0000-0000B7AB0000}"/>
    <cellStyle name="Normal 2 8 20" xfId="43964" xr:uid="{00000000-0005-0000-0000-0000B8AB0000}"/>
    <cellStyle name="Normal 2 8 21" xfId="43965" xr:uid="{00000000-0005-0000-0000-0000B9AB0000}"/>
    <cellStyle name="Normal 2 8 22" xfId="43966" xr:uid="{00000000-0005-0000-0000-0000BAAB0000}"/>
    <cellStyle name="Normal 2 8 23" xfId="43967" xr:uid="{00000000-0005-0000-0000-0000BBAB0000}"/>
    <cellStyle name="Normal 2 8 24" xfId="43968" xr:uid="{00000000-0005-0000-0000-0000BCAB0000}"/>
    <cellStyle name="Normal 2 8 25" xfId="43969" xr:uid="{00000000-0005-0000-0000-0000BDAB0000}"/>
    <cellStyle name="Normal 2 8 26" xfId="43970" xr:uid="{00000000-0005-0000-0000-0000BEAB0000}"/>
    <cellStyle name="Normal 2 8 27" xfId="43971" xr:uid="{00000000-0005-0000-0000-0000BFAB0000}"/>
    <cellStyle name="Normal 2 8 28" xfId="43972" xr:uid="{00000000-0005-0000-0000-0000C0AB0000}"/>
    <cellStyle name="Normal 2 8 29" xfId="43973" xr:uid="{00000000-0005-0000-0000-0000C1AB0000}"/>
    <cellStyle name="Normal 2 8 3" xfId="43974" xr:uid="{00000000-0005-0000-0000-0000C2AB0000}"/>
    <cellStyle name="Normal 2 8 30" xfId="43975" xr:uid="{00000000-0005-0000-0000-0000C3AB0000}"/>
    <cellStyle name="Normal 2 8 31" xfId="43976" xr:uid="{00000000-0005-0000-0000-0000C4AB0000}"/>
    <cellStyle name="Normal 2 8 32" xfId="43977" xr:uid="{00000000-0005-0000-0000-0000C5AB0000}"/>
    <cellStyle name="Normal 2 8 33" xfId="43978" xr:uid="{00000000-0005-0000-0000-0000C6AB0000}"/>
    <cellStyle name="Normal 2 8 34" xfId="43979" xr:uid="{00000000-0005-0000-0000-0000C7AB0000}"/>
    <cellStyle name="Normal 2 8 35" xfId="43980" xr:uid="{00000000-0005-0000-0000-0000C8AB0000}"/>
    <cellStyle name="Normal 2 8 36" xfId="43981" xr:uid="{00000000-0005-0000-0000-0000C9AB0000}"/>
    <cellStyle name="Normal 2 8 37" xfId="43982" xr:uid="{00000000-0005-0000-0000-0000CAAB0000}"/>
    <cellStyle name="Normal 2 8 38" xfId="43983" xr:uid="{00000000-0005-0000-0000-0000CBAB0000}"/>
    <cellStyle name="Normal 2 8 39" xfId="43984" xr:uid="{00000000-0005-0000-0000-0000CCAB0000}"/>
    <cellStyle name="Normal 2 8 4" xfId="43985" xr:uid="{00000000-0005-0000-0000-0000CDAB0000}"/>
    <cellStyle name="Normal 2 8 40" xfId="43986" xr:uid="{00000000-0005-0000-0000-0000CEAB0000}"/>
    <cellStyle name="Normal 2 8 41" xfId="43987" xr:uid="{00000000-0005-0000-0000-0000CFAB0000}"/>
    <cellStyle name="Normal 2 8 42" xfId="43988" xr:uid="{00000000-0005-0000-0000-0000D0AB0000}"/>
    <cellStyle name="Normal 2 8 43" xfId="43989" xr:uid="{00000000-0005-0000-0000-0000D1AB0000}"/>
    <cellStyle name="Normal 2 8 44" xfId="43990" xr:uid="{00000000-0005-0000-0000-0000D2AB0000}"/>
    <cellStyle name="Normal 2 8 45" xfId="43991" xr:uid="{00000000-0005-0000-0000-0000D3AB0000}"/>
    <cellStyle name="Normal 2 8 46" xfId="43992" xr:uid="{00000000-0005-0000-0000-0000D4AB0000}"/>
    <cellStyle name="Normal 2 8 47" xfId="43993" xr:uid="{00000000-0005-0000-0000-0000D5AB0000}"/>
    <cellStyle name="Normal 2 8 48" xfId="43994" xr:uid="{00000000-0005-0000-0000-0000D6AB0000}"/>
    <cellStyle name="Normal 2 8 49" xfId="43995" xr:uid="{00000000-0005-0000-0000-0000D7AB0000}"/>
    <cellStyle name="Normal 2 8 5" xfId="43996" xr:uid="{00000000-0005-0000-0000-0000D8AB0000}"/>
    <cellStyle name="Normal 2 8 50" xfId="43997" xr:uid="{00000000-0005-0000-0000-0000D9AB0000}"/>
    <cellStyle name="Normal 2 8 51" xfId="43998" xr:uid="{00000000-0005-0000-0000-0000DAAB0000}"/>
    <cellStyle name="Normal 2 8 52" xfId="43999" xr:uid="{00000000-0005-0000-0000-0000DBAB0000}"/>
    <cellStyle name="Normal 2 8 53" xfId="44000" xr:uid="{00000000-0005-0000-0000-0000DCAB0000}"/>
    <cellStyle name="Normal 2 8 54" xfId="44001" xr:uid="{00000000-0005-0000-0000-0000DDAB0000}"/>
    <cellStyle name="Normal 2 8 55" xfId="44002" xr:uid="{00000000-0005-0000-0000-0000DEAB0000}"/>
    <cellStyle name="Normal 2 8 56" xfId="44003" xr:uid="{00000000-0005-0000-0000-0000DFAB0000}"/>
    <cellStyle name="Normal 2 8 57" xfId="44004" xr:uid="{00000000-0005-0000-0000-0000E0AB0000}"/>
    <cellStyle name="Normal 2 8 58" xfId="44005" xr:uid="{00000000-0005-0000-0000-0000E1AB0000}"/>
    <cellStyle name="Normal 2 8 59" xfId="44006" xr:uid="{00000000-0005-0000-0000-0000E2AB0000}"/>
    <cellStyle name="Normal 2 8 6" xfId="44007" xr:uid="{00000000-0005-0000-0000-0000E3AB0000}"/>
    <cellStyle name="Normal 2 8 60" xfId="44008" xr:uid="{00000000-0005-0000-0000-0000E4AB0000}"/>
    <cellStyle name="Normal 2 8 61" xfId="44009" xr:uid="{00000000-0005-0000-0000-0000E5AB0000}"/>
    <cellStyle name="Normal 2 8 62" xfId="44010" xr:uid="{00000000-0005-0000-0000-0000E6AB0000}"/>
    <cellStyle name="Normal 2 8 63" xfId="44011" xr:uid="{00000000-0005-0000-0000-0000E7AB0000}"/>
    <cellStyle name="Normal 2 8 64" xfId="44012" xr:uid="{00000000-0005-0000-0000-0000E8AB0000}"/>
    <cellStyle name="Normal 2 8 65" xfId="44013" xr:uid="{00000000-0005-0000-0000-0000E9AB0000}"/>
    <cellStyle name="Normal 2 8 66" xfId="44014" xr:uid="{00000000-0005-0000-0000-0000EAAB0000}"/>
    <cellStyle name="Normal 2 8 67" xfId="44015" xr:uid="{00000000-0005-0000-0000-0000EBAB0000}"/>
    <cellStyle name="Normal 2 8 68" xfId="44016" xr:uid="{00000000-0005-0000-0000-0000ECAB0000}"/>
    <cellStyle name="Normal 2 8 69" xfId="44017" xr:uid="{00000000-0005-0000-0000-0000EDAB0000}"/>
    <cellStyle name="Normal 2 8 7" xfId="44018" xr:uid="{00000000-0005-0000-0000-0000EEAB0000}"/>
    <cellStyle name="Normal 2 8 70" xfId="44019" xr:uid="{00000000-0005-0000-0000-0000EFAB0000}"/>
    <cellStyle name="Normal 2 8 71" xfId="44020" xr:uid="{00000000-0005-0000-0000-0000F0AB0000}"/>
    <cellStyle name="Normal 2 8 72" xfId="44021" xr:uid="{00000000-0005-0000-0000-0000F1AB0000}"/>
    <cellStyle name="Normal 2 8 73" xfId="44022" xr:uid="{00000000-0005-0000-0000-0000F2AB0000}"/>
    <cellStyle name="Normal 2 8 74" xfId="44023" xr:uid="{00000000-0005-0000-0000-0000F3AB0000}"/>
    <cellStyle name="Normal 2 8 75" xfId="44024" xr:uid="{00000000-0005-0000-0000-0000F4AB0000}"/>
    <cellStyle name="Normal 2 8 76" xfId="44025" xr:uid="{00000000-0005-0000-0000-0000F5AB0000}"/>
    <cellStyle name="Normal 2 8 77" xfId="44026" xr:uid="{00000000-0005-0000-0000-0000F6AB0000}"/>
    <cellStyle name="Normal 2 8 78" xfId="44027" xr:uid="{00000000-0005-0000-0000-0000F7AB0000}"/>
    <cellStyle name="Normal 2 8 79" xfId="44028" xr:uid="{00000000-0005-0000-0000-0000F8AB0000}"/>
    <cellStyle name="Normal 2 8 8" xfId="44029" xr:uid="{00000000-0005-0000-0000-0000F9AB0000}"/>
    <cellStyle name="Normal 2 8 80" xfId="44030" xr:uid="{00000000-0005-0000-0000-0000FAAB0000}"/>
    <cellStyle name="Normal 2 8 81" xfId="44031" xr:uid="{00000000-0005-0000-0000-0000FBAB0000}"/>
    <cellStyle name="Normal 2 8 82" xfId="44032" xr:uid="{00000000-0005-0000-0000-0000FCAB0000}"/>
    <cellStyle name="Normal 2 8 83" xfId="44033" xr:uid="{00000000-0005-0000-0000-0000FDAB0000}"/>
    <cellStyle name="Normal 2 8 9" xfId="44034" xr:uid="{00000000-0005-0000-0000-0000FEAB0000}"/>
    <cellStyle name="Normal 2 9" xfId="44035" xr:uid="{00000000-0005-0000-0000-0000FFAB0000}"/>
    <cellStyle name="Normal 2 9 10" xfId="44036" xr:uid="{00000000-0005-0000-0000-000000AC0000}"/>
    <cellStyle name="Normal 2 9 11" xfId="44037" xr:uid="{00000000-0005-0000-0000-000001AC0000}"/>
    <cellStyle name="Normal 2 9 12" xfId="44038" xr:uid="{00000000-0005-0000-0000-000002AC0000}"/>
    <cellStyle name="Normal 2 9 13" xfId="44039" xr:uid="{00000000-0005-0000-0000-000003AC0000}"/>
    <cellStyle name="Normal 2 9 14" xfId="44040" xr:uid="{00000000-0005-0000-0000-000004AC0000}"/>
    <cellStyle name="Normal 2 9 15" xfId="44041" xr:uid="{00000000-0005-0000-0000-000005AC0000}"/>
    <cellStyle name="Normal 2 9 16" xfId="44042" xr:uid="{00000000-0005-0000-0000-000006AC0000}"/>
    <cellStyle name="Normal 2 9 17" xfId="44043" xr:uid="{00000000-0005-0000-0000-000007AC0000}"/>
    <cellStyle name="Normal 2 9 18" xfId="44044" xr:uid="{00000000-0005-0000-0000-000008AC0000}"/>
    <cellStyle name="Normal 2 9 19" xfId="44045" xr:uid="{00000000-0005-0000-0000-000009AC0000}"/>
    <cellStyle name="Normal 2 9 2" xfId="44046" xr:uid="{00000000-0005-0000-0000-00000AAC0000}"/>
    <cellStyle name="Normal 2 9 20" xfId="44047" xr:uid="{00000000-0005-0000-0000-00000BAC0000}"/>
    <cellStyle name="Normal 2 9 21" xfId="44048" xr:uid="{00000000-0005-0000-0000-00000CAC0000}"/>
    <cellStyle name="Normal 2 9 22" xfId="44049" xr:uid="{00000000-0005-0000-0000-00000DAC0000}"/>
    <cellStyle name="Normal 2 9 23" xfId="44050" xr:uid="{00000000-0005-0000-0000-00000EAC0000}"/>
    <cellStyle name="Normal 2 9 24" xfId="44051" xr:uid="{00000000-0005-0000-0000-00000FAC0000}"/>
    <cellStyle name="Normal 2 9 25" xfId="44052" xr:uid="{00000000-0005-0000-0000-000010AC0000}"/>
    <cellStyle name="Normal 2 9 26" xfId="44053" xr:uid="{00000000-0005-0000-0000-000011AC0000}"/>
    <cellStyle name="Normal 2 9 27" xfId="44054" xr:uid="{00000000-0005-0000-0000-000012AC0000}"/>
    <cellStyle name="Normal 2 9 28" xfId="44055" xr:uid="{00000000-0005-0000-0000-000013AC0000}"/>
    <cellStyle name="Normal 2 9 29" xfId="44056" xr:uid="{00000000-0005-0000-0000-000014AC0000}"/>
    <cellStyle name="Normal 2 9 3" xfId="44057" xr:uid="{00000000-0005-0000-0000-000015AC0000}"/>
    <cellStyle name="Normal 2 9 30" xfId="44058" xr:uid="{00000000-0005-0000-0000-000016AC0000}"/>
    <cellStyle name="Normal 2 9 31" xfId="44059" xr:uid="{00000000-0005-0000-0000-000017AC0000}"/>
    <cellStyle name="Normal 2 9 32" xfId="44060" xr:uid="{00000000-0005-0000-0000-000018AC0000}"/>
    <cellStyle name="Normal 2 9 33" xfId="44061" xr:uid="{00000000-0005-0000-0000-000019AC0000}"/>
    <cellStyle name="Normal 2 9 34" xfId="44062" xr:uid="{00000000-0005-0000-0000-00001AAC0000}"/>
    <cellStyle name="Normal 2 9 35" xfId="44063" xr:uid="{00000000-0005-0000-0000-00001BAC0000}"/>
    <cellStyle name="Normal 2 9 36" xfId="44064" xr:uid="{00000000-0005-0000-0000-00001CAC0000}"/>
    <cellStyle name="Normal 2 9 37" xfId="44065" xr:uid="{00000000-0005-0000-0000-00001DAC0000}"/>
    <cellStyle name="Normal 2 9 38" xfId="44066" xr:uid="{00000000-0005-0000-0000-00001EAC0000}"/>
    <cellStyle name="Normal 2 9 39" xfId="44067" xr:uid="{00000000-0005-0000-0000-00001FAC0000}"/>
    <cellStyle name="Normal 2 9 4" xfId="44068" xr:uid="{00000000-0005-0000-0000-000020AC0000}"/>
    <cellStyle name="Normal 2 9 40" xfId="44069" xr:uid="{00000000-0005-0000-0000-000021AC0000}"/>
    <cellStyle name="Normal 2 9 41" xfId="44070" xr:uid="{00000000-0005-0000-0000-000022AC0000}"/>
    <cellStyle name="Normal 2 9 42" xfId="44071" xr:uid="{00000000-0005-0000-0000-000023AC0000}"/>
    <cellStyle name="Normal 2 9 43" xfId="44072" xr:uid="{00000000-0005-0000-0000-000024AC0000}"/>
    <cellStyle name="Normal 2 9 44" xfId="44073" xr:uid="{00000000-0005-0000-0000-000025AC0000}"/>
    <cellStyle name="Normal 2 9 45" xfId="44074" xr:uid="{00000000-0005-0000-0000-000026AC0000}"/>
    <cellStyle name="Normal 2 9 46" xfId="44075" xr:uid="{00000000-0005-0000-0000-000027AC0000}"/>
    <cellStyle name="Normal 2 9 47" xfId="44076" xr:uid="{00000000-0005-0000-0000-000028AC0000}"/>
    <cellStyle name="Normal 2 9 48" xfId="44077" xr:uid="{00000000-0005-0000-0000-000029AC0000}"/>
    <cellStyle name="Normal 2 9 49" xfId="44078" xr:uid="{00000000-0005-0000-0000-00002AAC0000}"/>
    <cellStyle name="Normal 2 9 5" xfId="44079" xr:uid="{00000000-0005-0000-0000-00002BAC0000}"/>
    <cellStyle name="Normal 2 9 50" xfId="44080" xr:uid="{00000000-0005-0000-0000-00002CAC0000}"/>
    <cellStyle name="Normal 2 9 51" xfId="44081" xr:uid="{00000000-0005-0000-0000-00002DAC0000}"/>
    <cellStyle name="Normal 2 9 52" xfId="44082" xr:uid="{00000000-0005-0000-0000-00002EAC0000}"/>
    <cellStyle name="Normal 2 9 53" xfId="44083" xr:uid="{00000000-0005-0000-0000-00002FAC0000}"/>
    <cellStyle name="Normal 2 9 54" xfId="44084" xr:uid="{00000000-0005-0000-0000-000030AC0000}"/>
    <cellStyle name="Normal 2 9 55" xfId="44085" xr:uid="{00000000-0005-0000-0000-000031AC0000}"/>
    <cellStyle name="Normal 2 9 56" xfId="44086" xr:uid="{00000000-0005-0000-0000-000032AC0000}"/>
    <cellStyle name="Normal 2 9 57" xfId="44087" xr:uid="{00000000-0005-0000-0000-000033AC0000}"/>
    <cellStyle name="Normal 2 9 58" xfId="44088" xr:uid="{00000000-0005-0000-0000-000034AC0000}"/>
    <cellStyle name="Normal 2 9 59" xfId="44089" xr:uid="{00000000-0005-0000-0000-000035AC0000}"/>
    <cellStyle name="Normal 2 9 6" xfId="44090" xr:uid="{00000000-0005-0000-0000-000036AC0000}"/>
    <cellStyle name="Normal 2 9 60" xfId="44091" xr:uid="{00000000-0005-0000-0000-000037AC0000}"/>
    <cellStyle name="Normal 2 9 61" xfId="44092" xr:uid="{00000000-0005-0000-0000-000038AC0000}"/>
    <cellStyle name="Normal 2 9 62" xfId="44093" xr:uid="{00000000-0005-0000-0000-000039AC0000}"/>
    <cellStyle name="Normal 2 9 63" xfId="44094" xr:uid="{00000000-0005-0000-0000-00003AAC0000}"/>
    <cellStyle name="Normal 2 9 64" xfId="44095" xr:uid="{00000000-0005-0000-0000-00003BAC0000}"/>
    <cellStyle name="Normal 2 9 65" xfId="44096" xr:uid="{00000000-0005-0000-0000-00003CAC0000}"/>
    <cellStyle name="Normal 2 9 66" xfId="44097" xr:uid="{00000000-0005-0000-0000-00003DAC0000}"/>
    <cellStyle name="Normal 2 9 67" xfId="44098" xr:uid="{00000000-0005-0000-0000-00003EAC0000}"/>
    <cellStyle name="Normal 2 9 68" xfId="44099" xr:uid="{00000000-0005-0000-0000-00003FAC0000}"/>
    <cellStyle name="Normal 2 9 69" xfId="44100" xr:uid="{00000000-0005-0000-0000-000040AC0000}"/>
    <cellStyle name="Normal 2 9 7" xfId="44101" xr:uid="{00000000-0005-0000-0000-000041AC0000}"/>
    <cellStyle name="Normal 2 9 70" xfId="44102" xr:uid="{00000000-0005-0000-0000-000042AC0000}"/>
    <cellStyle name="Normal 2 9 71" xfId="44103" xr:uid="{00000000-0005-0000-0000-000043AC0000}"/>
    <cellStyle name="Normal 2 9 72" xfId="44104" xr:uid="{00000000-0005-0000-0000-000044AC0000}"/>
    <cellStyle name="Normal 2 9 73" xfId="44105" xr:uid="{00000000-0005-0000-0000-000045AC0000}"/>
    <cellStyle name="Normal 2 9 74" xfId="44106" xr:uid="{00000000-0005-0000-0000-000046AC0000}"/>
    <cellStyle name="Normal 2 9 75" xfId="44107" xr:uid="{00000000-0005-0000-0000-000047AC0000}"/>
    <cellStyle name="Normal 2 9 76" xfId="44108" xr:uid="{00000000-0005-0000-0000-000048AC0000}"/>
    <cellStyle name="Normal 2 9 77" xfId="44109" xr:uid="{00000000-0005-0000-0000-000049AC0000}"/>
    <cellStyle name="Normal 2 9 78" xfId="44110" xr:uid="{00000000-0005-0000-0000-00004AAC0000}"/>
    <cellStyle name="Normal 2 9 79" xfId="44111" xr:uid="{00000000-0005-0000-0000-00004BAC0000}"/>
    <cellStyle name="Normal 2 9 8" xfId="44112" xr:uid="{00000000-0005-0000-0000-00004CAC0000}"/>
    <cellStyle name="Normal 2 9 80" xfId="44113" xr:uid="{00000000-0005-0000-0000-00004DAC0000}"/>
    <cellStyle name="Normal 2 9 81" xfId="44114" xr:uid="{00000000-0005-0000-0000-00004EAC0000}"/>
    <cellStyle name="Normal 2 9 82" xfId="44115" xr:uid="{00000000-0005-0000-0000-00004FAC0000}"/>
    <cellStyle name="Normal 2 9 83" xfId="44116" xr:uid="{00000000-0005-0000-0000-000050AC0000}"/>
    <cellStyle name="Normal 2 9 9" xfId="44117" xr:uid="{00000000-0005-0000-0000-000051AC0000}"/>
    <cellStyle name="Normal 2_1. Org. Chart _Sumail 2009" xfId="44118" xr:uid="{00000000-0005-0000-0000-000052AC0000}"/>
    <cellStyle name="Normal 20" xfId="44119" xr:uid="{00000000-0005-0000-0000-000053AC0000}"/>
    <cellStyle name="Normal 20 2" xfId="44120" xr:uid="{00000000-0005-0000-0000-000054AC0000}"/>
    <cellStyle name="Normal 20 2 10" xfId="44121" xr:uid="{00000000-0005-0000-0000-000055AC0000}"/>
    <cellStyle name="Normal 20 2 11" xfId="44122" xr:uid="{00000000-0005-0000-0000-000056AC0000}"/>
    <cellStyle name="Normal 20 2 12" xfId="44123" xr:uid="{00000000-0005-0000-0000-000057AC0000}"/>
    <cellStyle name="Normal 20 2 13" xfId="44124" xr:uid="{00000000-0005-0000-0000-000058AC0000}"/>
    <cellStyle name="Normal 20 2 14" xfId="44125" xr:uid="{00000000-0005-0000-0000-000059AC0000}"/>
    <cellStyle name="Normal 20 2 15" xfId="44126" xr:uid="{00000000-0005-0000-0000-00005AAC0000}"/>
    <cellStyle name="Normal 20 2 2" xfId="44127" xr:uid="{00000000-0005-0000-0000-00005BAC0000}"/>
    <cellStyle name="Normal 20 2 3" xfId="44128" xr:uid="{00000000-0005-0000-0000-00005CAC0000}"/>
    <cellStyle name="Normal 20 2 4" xfId="44129" xr:uid="{00000000-0005-0000-0000-00005DAC0000}"/>
    <cellStyle name="Normal 20 2 5" xfId="44130" xr:uid="{00000000-0005-0000-0000-00005EAC0000}"/>
    <cellStyle name="Normal 20 2 6" xfId="44131" xr:uid="{00000000-0005-0000-0000-00005FAC0000}"/>
    <cellStyle name="Normal 20 2 7" xfId="44132" xr:uid="{00000000-0005-0000-0000-000060AC0000}"/>
    <cellStyle name="Normal 20 2 8" xfId="44133" xr:uid="{00000000-0005-0000-0000-000061AC0000}"/>
    <cellStyle name="Normal 20 2 9" xfId="44134" xr:uid="{00000000-0005-0000-0000-000062AC0000}"/>
    <cellStyle name="Normal 20 3" xfId="44135" xr:uid="{00000000-0005-0000-0000-000063AC0000}"/>
    <cellStyle name="Normal 21" xfId="44136" xr:uid="{00000000-0005-0000-0000-000064AC0000}"/>
    <cellStyle name="Normal 21 10" xfId="44137" xr:uid="{00000000-0005-0000-0000-000065AC0000}"/>
    <cellStyle name="Normal 21 11" xfId="44138" xr:uid="{00000000-0005-0000-0000-000066AC0000}"/>
    <cellStyle name="Normal 21 12" xfId="44139" xr:uid="{00000000-0005-0000-0000-000067AC0000}"/>
    <cellStyle name="Normal 21 13" xfId="44140" xr:uid="{00000000-0005-0000-0000-000068AC0000}"/>
    <cellStyle name="Normal 21 14" xfId="44141" xr:uid="{00000000-0005-0000-0000-000069AC0000}"/>
    <cellStyle name="Normal 21 15" xfId="44142" xr:uid="{00000000-0005-0000-0000-00006AAC0000}"/>
    <cellStyle name="Normal 21 2" xfId="44143" xr:uid="{00000000-0005-0000-0000-00006BAC0000}"/>
    <cellStyle name="Normal 21 2 2" xfId="44144" xr:uid="{00000000-0005-0000-0000-00006CAC0000}"/>
    <cellStyle name="Normal 21 2 3" xfId="44145" xr:uid="{00000000-0005-0000-0000-00006DAC0000}"/>
    <cellStyle name="Normal 21 3" xfId="44146" xr:uid="{00000000-0005-0000-0000-00006EAC0000}"/>
    <cellStyle name="Normal 21 4" xfId="44147" xr:uid="{00000000-0005-0000-0000-00006FAC0000}"/>
    <cellStyle name="Normal 21 5" xfId="44148" xr:uid="{00000000-0005-0000-0000-000070AC0000}"/>
    <cellStyle name="Normal 21 6" xfId="44149" xr:uid="{00000000-0005-0000-0000-000071AC0000}"/>
    <cellStyle name="Normal 21 7" xfId="44150" xr:uid="{00000000-0005-0000-0000-000072AC0000}"/>
    <cellStyle name="Normal 21 8" xfId="44151" xr:uid="{00000000-0005-0000-0000-000073AC0000}"/>
    <cellStyle name="Normal 21 9" xfId="44152" xr:uid="{00000000-0005-0000-0000-000074AC0000}"/>
    <cellStyle name="Normal 22" xfId="44153" xr:uid="{00000000-0005-0000-0000-000075AC0000}"/>
    <cellStyle name="Normal 22 10" xfId="44154" xr:uid="{00000000-0005-0000-0000-000076AC0000}"/>
    <cellStyle name="Normal 22 10 2" xfId="44155" xr:uid="{00000000-0005-0000-0000-000077AC0000}"/>
    <cellStyle name="Normal 22 10 3" xfId="44156" xr:uid="{00000000-0005-0000-0000-000078AC0000}"/>
    <cellStyle name="Normal 22 11" xfId="44157" xr:uid="{00000000-0005-0000-0000-000079AC0000}"/>
    <cellStyle name="Normal 22 11 2" xfId="44158" xr:uid="{00000000-0005-0000-0000-00007AAC0000}"/>
    <cellStyle name="Normal 22 11 3" xfId="44159" xr:uid="{00000000-0005-0000-0000-00007BAC0000}"/>
    <cellStyle name="Normal 22 12" xfId="44160" xr:uid="{00000000-0005-0000-0000-00007CAC0000}"/>
    <cellStyle name="Normal 22 12 2" xfId="44161" xr:uid="{00000000-0005-0000-0000-00007DAC0000}"/>
    <cellStyle name="Normal 22 12 3" xfId="44162" xr:uid="{00000000-0005-0000-0000-00007EAC0000}"/>
    <cellStyle name="Normal 22 13" xfId="44163" xr:uid="{00000000-0005-0000-0000-00007FAC0000}"/>
    <cellStyle name="Normal 22 13 2" xfId="44164" xr:uid="{00000000-0005-0000-0000-000080AC0000}"/>
    <cellStyle name="Normal 22 13 3" xfId="44165" xr:uid="{00000000-0005-0000-0000-000081AC0000}"/>
    <cellStyle name="Normal 22 14" xfId="44166" xr:uid="{00000000-0005-0000-0000-000082AC0000}"/>
    <cellStyle name="Normal 22 14 2" xfId="44167" xr:uid="{00000000-0005-0000-0000-000083AC0000}"/>
    <cellStyle name="Normal 22 15" xfId="44168" xr:uid="{00000000-0005-0000-0000-000084AC0000}"/>
    <cellStyle name="Normal 22 15 2" xfId="44169" xr:uid="{00000000-0005-0000-0000-000085AC0000}"/>
    <cellStyle name="Normal 22 16" xfId="44170" xr:uid="{00000000-0005-0000-0000-000086AC0000}"/>
    <cellStyle name="Normal 22 17" xfId="44171" xr:uid="{00000000-0005-0000-0000-000087AC0000}"/>
    <cellStyle name="Normal 22 18" xfId="44172" xr:uid="{00000000-0005-0000-0000-000088AC0000}"/>
    <cellStyle name="Normal 22 19" xfId="44173" xr:uid="{00000000-0005-0000-0000-000089AC0000}"/>
    <cellStyle name="Normal 22 2" xfId="44174" xr:uid="{00000000-0005-0000-0000-00008AAC0000}"/>
    <cellStyle name="Normal 22 2 10" xfId="44175" xr:uid="{00000000-0005-0000-0000-00008BAC0000}"/>
    <cellStyle name="Normal 22 2 10 2" xfId="44176" xr:uid="{00000000-0005-0000-0000-00008CAC0000}"/>
    <cellStyle name="Normal 22 2 10 3" xfId="44177" xr:uid="{00000000-0005-0000-0000-00008DAC0000}"/>
    <cellStyle name="Normal 22 2 11" xfId="44178" xr:uid="{00000000-0005-0000-0000-00008EAC0000}"/>
    <cellStyle name="Normal 22 2 11 2" xfId="44179" xr:uid="{00000000-0005-0000-0000-00008FAC0000}"/>
    <cellStyle name="Normal 22 2 11 3" xfId="44180" xr:uid="{00000000-0005-0000-0000-000090AC0000}"/>
    <cellStyle name="Normal 22 2 12" xfId="44181" xr:uid="{00000000-0005-0000-0000-000091AC0000}"/>
    <cellStyle name="Normal 22 2 12 2" xfId="44182" xr:uid="{00000000-0005-0000-0000-000092AC0000}"/>
    <cellStyle name="Normal 22 2 12 3" xfId="44183" xr:uid="{00000000-0005-0000-0000-000093AC0000}"/>
    <cellStyle name="Normal 22 2 13" xfId="44184" xr:uid="{00000000-0005-0000-0000-000094AC0000}"/>
    <cellStyle name="Normal 22 2 13 2" xfId="44185" xr:uid="{00000000-0005-0000-0000-000095AC0000}"/>
    <cellStyle name="Normal 22 2 13 3" xfId="44186" xr:uid="{00000000-0005-0000-0000-000096AC0000}"/>
    <cellStyle name="Normal 22 2 14" xfId="44187" xr:uid="{00000000-0005-0000-0000-000097AC0000}"/>
    <cellStyle name="Normal 22 2 14 2" xfId="44188" xr:uid="{00000000-0005-0000-0000-000098AC0000}"/>
    <cellStyle name="Normal 22 2 14 3" xfId="44189" xr:uid="{00000000-0005-0000-0000-000099AC0000}"/>
    <cellStyle name="Normal 22 2 15" xfId="44190" xr:uid="{00000000-0005-0000-0000-00009AAC0000}"/>
    <cellStyle name="Normal 22 2 15 2" xfId="44191" xr:uid="{00000000-0005-0000-0000-00009BAC0000}"/>
    <cellStyle name="Normal 22 2 16" xfId="44192" xr:uid="{00000000-0005-0000-0000-00009CAC0000}"/>
    <cellStyle name="Normal 22 2 16 2" xfId="44193" xr:uid="{00000000-0005-0000-0000-00009DAC0000}"/>
    <cellStyle name="Normal 22 2 17" xfId="44194" xr:uid="{00000000-0005-0000-0000-00009EAC0000}"/>
    <cellStyle name="Normal 22 2 18" xfId="44195" xr:uid="{00000000-0005-0000-0000-00009FAC0000}"/>
    <cellStyle name="Normal 22 2 19" xfId="44196" xr:uid="{00000000-0005-0000-0000-0000A0AC0000}"/>
    <cellStyle name="Normal 22 2 2" xfId="44197" xr:uid="{00000000-0005-0000-0000-0000A1AC0000}"/>
    <cellStyle name="Normal 22 2 2 10" xfId="44198" xr:uid="{00000000-0005-0000-0000-0000A2AC0000}"/>
    <cellStyle name="Normal 22 2 2 10 2" xfId="44199" xr:uid="{00000000-0005-0000-0000-0000A3AC0000}"/>
    <cellStyle name="Normal 22 2 2 10 3" xfId="44200" xr:uid="{00000000-0005-0000-0000-0000A4AC0000}"/>
    <cellStyle name="Normal 22 2 2 11" xfId="44201" xr:uid="{00000000-0005-0000-0000-0000A5AC0000}"/>
    <cellStyle name="Normal 22 2 2 11 2" xfId="44202" xr:uid="{00000000-0005-0000-0000-0000A6AC0000}"/>
    <cellStyle name="Normal 22 2 2 11 3" xfId="44203" xr:uid="{00000000-0005-0000-0000-0000A7AC0000}"/>
    <cellStyle name="Normal 22 2 2 12" xfId="44204" xr:uid="{00000000-0005-0000-0000-0000A8AC0000}"/>
    <cellStyle name="Normal 22 2 2 12 2" xfId="44205" xr:uid="{00000000-0005-0000-0000-0000A9AC0000}"/>
    <cellStyle name="Normal 22 2 2 12 3" xfId="44206" xr:uid="{00000000-0005-0000-0000-0000AAAC0000}"/>
    <cellStyle name="Normal 22 2 2 13" xfId="44207" xr:uid="{00000000-0005-0000-0000-0000ABAC0000}"/>
    <cellStyle name="Normal 22 2 2 13 2" xfId="44208" xr:uid="{00000000-0005-0000-0000-0000ACAC0000}"/>
    <cellStyle name="Normal 22 2 2 14" xfId="44209" xr:uid="{00000000-0005-0000-0000-0000ADAC0000}"/>
    <cellStyle name="Normal 22 2 2 14 2" xfId="44210" xr:uid="{00000000-0005-0000-0000-0000AEAC0000}"/>
    <cellStyle name="Normal 22 2 2 15" xfId="44211" xr:uid="{00000000-0005-0000-0000-0000AFAC0000}"/>
    <cellStyle name="Normal 22 2 2 16" xfId="44212" xr:uid="{00000000-0005-0000-0000-0000B0AC0000}"/>
    <cellStyle name="Normal 22 2 2 17" xfId="44213" xr:uid="{00000000-0005-0000-0000-0000B1AC0000}"/>
    <cellStyle name="Normal 22 2 2 18" xfId="44214" xr:uid="{00000000-0005-0000-0000-0000B2AC0000}"/>
    <cellStyle name="Normal 22 2 2 19" xfId="44215" xr:uid="{00000000-0005-0000-0000-0000B3AC0000}"/>
    <cellStyle name="Normal 22 2 2 2" xfId="44216" xr:uid="{00000000-0005-0000-0000-0000B4AC0000}"/>
    <cellStyle name="Normal 22 2 2 2 10" xfId="44217" xr:uid="{00000000-0005-0000-0000-0000B5AC0000}"/>
    <cellStyle name="Normal 22 2 2 2 10 2" xfId="44218" xr:uid="{00000000-0005-0000-0000-0000B6AC0000}"/>
    <cellStyle name="Normal 22 2 2 2 10 3" xfId="44219" xr:uid="{00000000-0005-0000-0000-0000B7AC0000}"/>
    <cellStyle name="Normal 22 2 2 2 11" xfId="44220" xr:uid="{00000000-0005-0000-0000-0000B8AC0000}"/>
    <cellStyle name="Normal 22 2 2 2 11 2" xfId="44221" xr:uid="{00000000-0005-0000-0000-0000B9AC0000}"/>
    <cellStyle name="Normal 22 2 2 2 11 3" xfId="44222" xr:uid="{00000000-0005-0000-0000-0000BAAC0000}"/>
    <cellStyle name="Normal 22 2 2 2 12" xfId="44223" xr:uid="{00000000-0005-0000-0000-0000BBAC0000}"/>
    <cellStyle name="Normal 22 2 2 2 12 2" xfId="44224" xr:uid="{00000000-0005-0000-0000-0000BCAC0000}"/>
    <cellStyle name="Normal 22 2 2 2 13" xfId="44225" xr:uid="{00000000-0005-0000-0000-0000BDAC0000}"/>
    <cellStyle name="Normal 22 2 2 2 13 2" xfId="44226" xr:uid="{00000000-0005-0000-0000-0000BEAC0000}"/>
    <cellStyle name="Normal 22 2 2 2 14" xfId="44227" xr:uid="{00000000-0005-0000-0000-0000BFAC0000}"/>
    <cellStyle name="Normal 22 2 2 2 15" xfId="44228" xr:uid="{00000000-0005-0000-0000-0000C0AC0000}"/>
    <cellStyle name="Normal 22 2 2 2 16" xfId="44229" xr:uid="{00000000-0005-0000-0000-0000C1AC0000}"/>
    <cellStyle name="Normal 22 2 2 2 17" xfId="44230" xr:uid="{00000000-0005-0000-0000-0000C2AC0000}"/>
    <cellStyle name="Normal 22 2 2 2 18" xfId="44231" xr:uid="{00000000-0005-0000-0000-0000C3AC0000}"/>
    <cellStyle name="Normal 22 2 2 2 19" xfId="44232" xr:uid="{00000000-0005-0000-0000-0000C4AC0000}"/>
    <cellStyle name="Normal 22 2 2 2 2" xfId="44233" xr:uid="{00000000-0005-0000-0000-0000C5AC0000}"/>
    <cellStyle name="Normal 22 2 2 2 2 10" xfId="44234" xr:uid="{00000000-0005-0000-0000-0000C6AC0000}"/>
    <cellStyle name="Normal 22 2 2 2 2 10 2" xfId="44235" xr:uid="{00000000-0005-0000-0000-0000C7AC0000}"/>
    <cellStyle name="Normal 22 2 2 2 2 10 3" xfId="44236" xr:uid="{00000000-0005-0000-0000-0000C8AC0000}"/>
    <cellStyle name="Normal 22 2 2 2 2 11" xfId="44237" xr:uid="{00000000-0005-0000-0000-0000C9AC0000}"/>
    <cellStyle name="Normal 22 2 2 2 2 11 2" xfId="44238" xr:uid="{00000000-0005-0000-0000-0000CAAC0000}"/>
    <cellStyle name="Normal 22 2 2 2 2 12" xfId="44239" xr:uid="{00000000-0005-0000-0000-0000CBAC0000}"/>
    <cellStyle name="Normal 22 2 2 2 2 12 2" xfId="44240" xr:uid="{00000000-0005-0000-0000-0000CCAC0000}"/>
    <cellStyle name="Normal 22 2 2 2 2 13" xfId="44241" xr:uid="{00000000-0005-0000-0000-0000CDAC0000}"/>
    <cellStyle name="Normal 22 2 2 2 2 14" xfId="44242" xr:uid="{00000000-0005-0000-0000-0000CEAC0000}"/>
    <cellStyle name="Normal 22 2 2 2 2 15" xfId="44243" xr:uid="{00000000-0005-0000-0000-0000CFAC0000}"/>
    <cellStyle name="Normal 22 2 2 2 2 16" xfId="44244" xr:uid="{00000000-0005-0000-0000-0000D0AC0000}"/>
    <cellStyle name="Normal 22 2 2 2 2 17" xfId="44245" xr:uid="{00000000-0005-0000-0000-0000D1AC0000}"/>
    <cellStyle name="Normal 22 2 2 2 2 18" xfId="44246" xr:uid="{00000000-0005-0000-0000-0000D2AC0000}"/>
    <cellStyle name="Normal 22 2 2 2 2 19" xfId="44247" xr:uid="{00000000-0005-0000-0000-0000D3AC0000}"/>
    <cellStyle name="Normal 22 2 2 2 2 2" xfId="44248" xr:uid="{00000000-0005-0000-0000-0000D4AC0000}"/>
    <cellStyle name="Normal 22 2 2 2 2 2 10" xfId="44249" xr:uid="{00000000-0005-0000-0000-0000D5AC0000}"/>
    <cellStyle name="Normal 22 2 2 2 2 2 10 2" xfId="44250" xr:uid="{00000000-0005-0000-0000-0000D6AC0000}"/>
    <cellStyle name="Normal 22 2 2 2 2 2 11" xfId="44251" xr:uid="{00000000-0005-0000-0000-0000D7AC0000}"/>
    <cellStyle name="Normal 22 2 2 2 2 2 11 2" xfId="44252" xr:uid="{00000000-0005-0000-0000-0000D8AC0000}"/>
    <cellStyle name="Normal 22 2 2 2 2 2 12" xfId="44253" xr:uid="{00000000-0005-0000-0000-0000D9AC0000}"/>
    <cellStyle name="Normal 22 2 2 2 2 2 13" xfId="44254" xr:uid="{00000000-0005-0000-0000-0000DAAC0000}"/>
    <cellStyle name="Normal 22 2 2 2 2 2 14" xfId="44255" xr:uid="{00000000-0005-0000-0000-0000DBAC0000}"/>
    <cellStyle name="Normal 22 2 2 2 2 2 15" xfId="44256" xr:uid="{00000000-0005-0000-0000-0000DCAC0000}"/>
    <cellStyle name="Normal 22 2 2 2 2 2 16" xfId="44257" xr:uid="{00000000-0005-0000-0000-0000DDAC0000}"/>
    <cellStyle name="Normal 22 2 2 2 2 2 17" xfId="44258" xr:uid="{00000000-0005-0000-0000-0000DEAC0000}"/>
    <cellStyle name="Normal 22 2 2 2 2 2 18" xfId="44259" xr:uid="{00000000-0005-0000-0000-0000DFAC0000}"/>
    <cellStyle name="Normal 22 2 2 2 2 2 19" xfId="44260" xr:uid="{00000000-0005-0000-0000-0000E0AC0000}"/>
    <cellStyle name="Normal 22 2 2 2 2 2 2" xfId="44261" xr:uid="{00000000-0005-0000-0000-0000E1AC0000}"/>
    <cellStyle name="Normal 22 2 2 2 2 2 2 10" xfId="44262" xr:uid="{00000000-0005-0000-0000-0000E2AC0000}"/>
    <cellStyle name="Normal 22 2 2 2 2 2 2 11" xfId="44263" xr:uid="{00000000-0005-0000-0000-0000E3AC0000}"/>
    <cellStyle name="Normal 22 2 2 2 2 2 2 12" xfId="44264" xr:uid="{00000000-0005-0000-0000-0000E4AC0000}"/>
    <cellStyle name="Normal 22 2 2 2 2 2 2 13" xfId="44265" xr:uid="{00000000-0005-0000-0000-0000E5AC0000}"/>
    <cellStyle name="Normal 22 2 2 2 2 2 2 14" xfId="44266" xr:uid="{00000000-0005-0000-0000-0000E6AC0000}"/>
    <cellStyle name="Normal 22 2 2 2 2 2 2 15" xfId="44267" xr:uid="{00000000-0005-0000-0000-0000E7AC0000}"/>
    <cellStyle name="Normal 22 2 2 2 2 2 2 2" xfId="44268" xr:uid="{00000000-0005-0000-0000-0000E8AC0000}"/>
    <cellStyle name="Normal 22 2 2 2 2 2 2 2 2" xfId="44269" xr:uid="{00000000-0005-0000-0000-0000E9AC0000}"/>
    <cellStyle name="Normal 22 2 2 2 2 2 2 3" xfId="44270" xr:uid="{00000000-0005-0000-0000-0000EAAC0000}"/>
    <cellStyle name="Normal 22 2 2 2 2 2 2 4" xfId="44271" xr:uid="{00000000-0005-0000-0000-0000EBAC0000}"/>
    <cellStyle name="Normal 22 2 2 2 2 2 2 5" xfId="44272" xr:uid="{00000000-0005-0000-0000-0000ECAC0000}"/>
    <cellStyle name="Normal 22 2 2 2 2 2 2 6" xfId="44273" xr:uid="{00000000-0005-0000-0000-0000EDAC0000}"/>
    <cellStyle name="Normal 22 2 2 2 2 2 2 7" xfId="44274" xr:uid="{00000000-0005-0000-0000-0000EEAC0000}"/>
    <cellStyle name="Normal 22 2 2 2 2 2 2 8" xfId="44275" xr:uid="{00000000-0005-0000-0000-0000EFAC0000}"/>
    <cellStyle name="Normal 22 2 2 2 2 2 2 9" xfId="44276" xr:uid="{00000000-0005-0000-0000-0000F0AC0000}"/>
    <cellStyle name="Normal 22 2 2 2 2 2 3" xfId="44277" xr:uid="{00000000-0005-0000-0000-0000F1AC0000}"/>
    <cellStyle name="Normal 22 2 2 2 2 2 3 10" xfId="44278" xr:uid="{00000000-0005-0000-0000-0000F2AC0000}"/>
    <cellStyle name="Normal 22 2 2 2 2 2 3 11" xfId="44279" xr:uid="{00000000-0005-0000-0000-0000F3AC0000}"/>
    <cellStyle name="Normal 22 2 2 2 2 2 3 12" xfId="44280" xr:uid="{00000000-0005-0000-0000-0000F4AC0000}"/>
    <cellStyle name="Normal 22 2 2 2 2 2 3 13" xfId="44281" xr:uid="{00000000-0005-0000-0000-0000F5AC0000}"/>
    <cellStyle name="Normal 22 2 2 2 2 2 3 14" xfId="44282" xr:uid="{00000000-0005-0000-0000-0000F6AC0000}"/>
    <cellStyle name="Normal 22 2 2 2 2 2 3 15" xfId="44283" xr:uid="{00000000-0005-0000-0000-0000F7AC0000}"/>
    <cellStyle name="Normal 22 2 2 2 2 2 3 2" xfId="44284" xr:uid="{00000000-0005-0000-0000-0000F8AC0000}"/>
    <cellStyle name="Normal 22 2 2 2 2 2 3 2 2" xfId="44285" xr:uid="{00000000-0005-0000-0000-0000F9AC0000}"/>
    <cellStyle name="Normal 22 2 2 2 2 2 3 3" xfId="44286" xr:uid="{00000000-0005-0000-0000-0000FAAC0000}"/>
    <cellStyle name="Normal 22 2 2 2 2 2 3 4" xfId="44287" xr:uid="{00000000-0005-0000-0000-0000FBAC0000}"/>
    <cellStyle name="Normal 22 2 2 2 2 2 3 5" xfId="44288" xr:uid="{00000000-0005-0000-0000-0000FCAC0000}"/>
    <cellStyle name="Normal 22 2 2 2 2 2 3 6" xfId="44289" xr:uid="{00000000-0005-0000-0000-0000FDAC0000}"/>
    <cellStyle name="Normal 22 2 2 2 2 2 3 7" xfId="44290" xr:uid="{00000000-0005-0000-0000-0000FEAC0000}"/>
    <cellStyle name="Normal 22 2 2 2 2 2 3 8" xfId="44291" xr:uid="{00000000-0005-0000-0000-0000FFAC0000}"/>
    <cellStyle name="Normal 22 2 2 2 2 2 3 9" xfId="44292" xr:uid="{00000000-0005-0000-0000-000000AD0000}"/>
    <cellStyle name="Normal 22 2 2 2 2 2 4" xfId="44293" xr:uid="{00000000-0005-0000-0000-000001AD0000}"/>
    <cellStyle name="Normal 22 2 2 2 2 2 4 2" xfId="44294" xr:uid="{00000000-0005-0000-0000-000002AD0000}"/>
    <cellStyle name="Normal 22 2 2 2 2 2 4 3" xfId="44295" xr:uid="{00000000-0005-0000-0000-000003AD0000}"/>
    <cellStyle name="Normal 22 2 2 2 2 2 5" xfId="44296" xr:uid="{00000000-0005-0000-0000-000004AD0000}"/>
    <cellStyle name="Normal 22 2 2 2 2 2 5 2" xfId="44297" xr:uid="{00000000-0005-0000-0000-000005AD0000}"/>
    <cellStyle name="Normal 22 2 2 2 2 2 5 3" xfId="44298" xr:uid="{00000000-0005-0000-0000-000006AD0000}"/>
    <cellStyle name="Normal 22 2 2 2 2 2 6" xfId="44299" xr:uid="{00000000-0005-0000-0000-000007AD0000}"/>
    <cellStyle name="Normal 22 2 2 2 2 2 6 2" xfId="44300" xr:uid="{00000000-0005-0000-0000-000008AD0000}"/>
    <cellStyle name="Normal 22 2 2 2 2 2 6 3" xfId="44301" xr:uid="{00000000-0005-0000-0000-000009AD0000}"/>
    <cellStyle name="Normal 22 2 2 2 2 2 7" xfId="44302" xr:uid="{00000000-0005-0000-0000-00000AAD0000}"/>
    <cellStyle name="Normal 22 2 2 2 2 2 7 2" xfId="44303" xr:uid="{00000000-0005-0000-0000-00000BAD0000}"/>
    <cellStyle name="Normal 22 2 2 2 2 2 7 3" xfId="44304" xr:uid="{00000000-0005-0000-0000-00000CAD0000}"/>
    <cellStyle name="Normal 22 2 2 2 2 2 8" xfId="44305" xr:uid="{00000000-0005-0000-0000-00000DAD0000}"/>
    <cellStyle name="Normal 22 2 2 2 2 2 8 2" xfId="44306" xr:uid="{00000000-0005-0000-0000-00000EAD0000}"/>
    <cellStyle name="Normal 22 2 2 2 2 2 8 3" xfId="44307" xr:uid="{00000000-0005-0000-0000-00000FAD0000}"/>
    <cellStyle name="Normal 22 2 2 2 2 2 9" xfId="44308" xr:uid="{00000000-0005-0000-0000-000010AD0000}"/>
    <cellStyle name="Normal 22 2 2 2 2 2 9 2" xfId="44309" xr:uid="{00000000-0005-0000-0000-000011AD0000}"/>
    <cellStyle name="Normal 22 2 2 2 2 2 9 3" xfId="44310" xr:uid="{00000000-0005-0000-0000-000012AD0000}"/>
    <cellStyle name="Normal 22 2 2 2 2 20" xfId="44311" xr:uid="{00000000-0005-0000-0000-000013AD0000}"/>
    <cellStyle name="Normal 22 2 2 2 2 3" xfId="44312" xr:uid="{00000000-0005-0000-0000-000014AD0000}"/>
    <cellStyle name="Normal 22 2 2 2 2 3 10" xfId="44313" xr:uid="{00000000-0005-0000-0000-000015AD0000}"/>
    <cellStyle name="Normal 22 2 2 2 2 3 11" xfId="44314" xr:uid="{00000000-0005-0000-0000-000016AD0000}"/>
    <cellStyle name="Normal 22 2 2 2 2 3 12" xfId="44315" xr:uid="{00000000-0005-0000-0000-000017AD0000}"/>
    <cellStyle name="Normal 22 2 2 2 2 3 13" xfId="44316" xr:uid="{00000000-0005-0000-0000-000018AD0000}"/>
    <cellStyle name="Normal 22 2 2 2 2 3 14" xfId="44317" xr:uid="{00000000-0005-0000-0000-000019AD0000}"/>
    <cellStyle name="Normal 22 2 2 2 2 3 15" xfId="44318" xr:uid="{00000000-0005-0000-0000-00001AAD0000}"/>
    <cellStyle name="Normal 22 2 2 2 2 3 16" xfId="44319" xr:uid="{00000000-0005-0000-0000-00001BAD0000}"/>
    <cellStyle name="Normal 22 2 2 2 2 3 2" xfId="44320" xr:uid="{00000000-0005-0000-0000-00001CAD0000}"/>
    <cellStyle name="Normal 22 2 2 2 2 3 2 10" xfId="44321" xr:uid="{00000000-0005-0000-0000-00001DAD0000}"/>
    <cellStyle name="Normal 22 2 2 2 2 3 2 11" xfId="44322" xr:uid="{00000000-0005-0000-0000-00001EAD0000}"/>
    <cellStyle name="Normal 22 2 2 2 2 3 2 12" xfId="44323" xr:uid="{00000000-0005-0000-0000-00001FAD0000}"/>
    <cellStyle name="Normal 22 2 2 2 2 3 2 13" xfId="44324" xr:uid="{00000000-0005-0000-0000-000020AD0000}"/>
    <cellStyle name="Normal 22 2 2 2 2 3 2 14" xfId="44325" xr:uid="{00000000-0005-0000-0000-000021AD0000}"/>
    <cellStyle name="Normal 22 2 2 2 2 3 2 15" xfId="44326" xr:uid="{00000000-0005-0000-0000-000022AD0000}"/>
    <cellStyle name="Normal 22 2 2 2 2 3 2 2" xfId="44327" xr:uid="{00000000-0005-0000-0000-000023AD0000}"/>
    <cellStyle name="Normal 22 2 2 2 2 3 2 3" xfId="44328" xr:uid="{00000000-0005-0000-0000-000024AD0000}"/>
    <cellStyle name="Normal 22 2 2 2 2 3 2 4" xfId="44329" xr:uid="{00000000-0005-0000-0000-000025AD0000}"/>
    <cellStyle name="Normal 22 2 2 2 2 3 2 5" xfId="44330" xr:uid="{00000000-0005-0000-0000-000026AD0000}"/>
    <cellStyle name="Normal 22 2 2 2 2 3 2 6" xfId="44331" xr:uid="{00000000-0005-0000-0000-000027AD0000}"/>
    <cellStyle name="Normal 22 2 2 2 2 3 2 7" xfId="44332" xr:uid="{00000000-0005-0000-0000-000028AD0000}"/>
    <cellStyle name="Normal 22 2 2 2 2 3 2 8" xfId="44333" xr:uid="{00000000-0005-0000-0000-000029AD0000}"/>
    <cellStyle name="Normal 22 2 2 2 2 3 2 9" xfId="44334" xr:uid="{00000000-0005-0000-0000-00002AAD0000}"/>
    <cellStyle name="Normal 22 2 2 2 2 3 3" xfId="44335" xr:uid="{00000000-0005-0000-0000-00002BAD0000}"/>
    <cellStyle name="Normal 22 2 2 2 2 3 4" xfId="44336" xr:uid="{00000000-0005-0000-0000-00002CAD0000}"/>
    <cellStyle name="Normal 22 2 2 2 2 3 5" xfId="44337" xr:uid="{00000000-0005-0000-0000-00002DAD0000}"/>
    <cellStyle name="Normal 22 2 2 2 2 3 6" xfId="44338" xr:uid="{00000000-0005-0000-0000-00002EAD0000}"/>
    <cellStyle name="Normal 22 2 2 2 2 3 7" xfId="44339" xr:uid="{00000000-0005-0000-0000-00002FAD0000}"/>
    <cellStyle name="Normal 22 2 2 2 2 3 8" xfId="44340" xr:uid="{00000000-0005-0000-0000-000030AD0000}"/>
    <cellStyle name="Normal 22 2 2 2 2 3 9" xfId="44341" xr:uid="{00000000-0005-0000-0000-000031AD0000}"/>
    <cellStyle name="Normal 22 2 2 2 2 4" xfId="44342" xr:uid="{00000000-0005-0000-0000-000032AD0000}"/>
    <cellStyle name="Normal 22 2 2 2 2 4 10" xfId="44343" xr:uid="{00000000-0005-0000-0000-000033AD0000}"/>
    <cellStyle name="Normal 22 2 2 2 2 4 11" xfId="44344" xr:uid="{00000000-0005-0000-0000-000034AD0000}"/>
    <cellStyle name="Normal 22 2 2 2 2 4 12" xfId="44345" xr:uid="{00000000-0005-0000-0000-000035AD0000}"/>
    <cellStyle name="Normal 22 2 2 2 2 4 13" xfId="44346" xr:uid="{00000000-0005-0000-0000-000036AD0000}"/>
    <cellStyle name="Normal 22 2 2 2 2 4 14" xfId="44347" xr:uid="{00000000-0005-0000-0000-000037AD0000}"/>
    <cellStyle name="Normal 22 2 2 2 2 4 15" xfId="44348" xr:uid="{00000000-0005-0000-0000-000038AD0000}"/>
    <cellStyle name="Normal 22 2 2 2 2 4 2" xfId="44349" xr:uid="{00000000-0005-0000-0000-000039AD0000}"/>
    <cellStyle name="Normal 22 2 2 2 2 4 2 2" xfId="44350" xr:uid="{00000000-0005-0000-0000-00003AAD0000}"/>
    <cellStyle name="Normal 22 2 2 2 2 4 3" xfId="44351" xr:uid="{00000000-0005-0000-0000-00003BAD0000}"/>
    <cellStyle name="Normal 22 2 2 2 2 4 4" xfId="44352" xr:uid="{00000000-0005-0000-0000-00003CAD0000}"/>
    <cellStyle name="Normal 22 2 2 2 2 4 5" xfId="44353" xr:uid="{00000000-0005-0000-0000-00003DAD0000}"/>
    <cellStyle name="Normal 22 2 2 2 2 4 6" xfId="44354" xr:uid="{00000000-0005-0000-0000-00003EAD0000}"/>
    <cellStyle name="Normal 22 2 2 2 2 4 7" xfId="44355" xr:uid="{00000000-0005-0000-0000-00003FAD0000}"/>
    <cellStyle name="Normal 22 2 2 2 2 4 8" xfId="44356" xr:uid="{00000000-0005-0000-0000-000040AD0000}"/>
    <cellStyle name="Normal 22 2 2 2 2 4 9" xfId="44357" xr:uid="{00000000-0005-0000-0000-000041AD0000}"/>
    <cellStyle name="Normal 22 2 2 2 2 5" xfId="44358" xr:uid="{00000000-0005-0000-0000-000042AD0000}"/>
    <cellStyle name="Normal 22 2 2 2 2 5 2" xfId="44359" xr:uid="{00000000-0005-0000-0000-000043AD0000}"/>
    <cellStyle name="Normal 22 2 2 2 2 5 3" xfId="44360" xr:uid="{00000000-0005-0000-0000-000044AD0000}"/>
    <cellStyle name="Normal 22 2 2 2 2 6" xfId="44361" xr:uid="{00000000-0005-0000-0000-000045AD0000}"/>
    <cellStyle name="Normal 22 2 2 2 2 6 2" xfId="44362" xr:uid="{00000000-0005-0000-0000-000046AD0000}"/>
    <cellStyle name="Normal 22 2 2 2 2 6 3" xfId="44363" xr:uid="{00000000-0005-0000-0000-000047AD0000}"/>
    <cellStyle name="Normal 22 2 2 2 2 7" xfId="44364" xr:uid="{00000000-0005-0000-0000-000048AD0000}"/>
    <cellStyle name="Normal 22 2 2 2 2 7 2" xfId="44365" xr:uid="{00000000-0005-0000-0000-000049AD0000}"/>
    <cellStyle name="Normal 22 2 2 2 2 7 3" xfId="44366" xr:uid="{00000000-0005-0000-0000-00004AAD0000}"/>
    <cellStyle name="Normal 22 2 2 2 2 8" xfId="44367" xr:uid="{00000000-0005-0000-0000-00004BAD0000}"/>
    <cellStyle name="Normal 22 2 2 2 2 8 2" xfId="44368" xr:uid="{00000000-0005-0000-0000-00004CAD0000}"/>
    <cellStyle name="Normal 22 2 2 2 2 8 3" xfId="44369" xr:uid="{00000000-0005-0000-0000-00004DAD0000}"/>
    <cellStyle name="Normal 22 2 2 2 2 9" xfId="44370" xr:uid="{00000000-0005-0000-0000-00004EAD0000}"/>
    <cellStyle name="Normal 22 2 2 2 2 9 2" xfId="44371" xr:uid="{00000000-0005-0000-0000-00004FAD0000}"/>
    <cellStyle name="Normal 22 2 2 2 2 9 3" xfId="44372" xr:uid="{00000000-0005-0000-0000-000050AD0000}"/>
    <cellStyle name="Normal 22 2 2 2 20" xfId="44373" xr:uid="{00000000-0005-0000-0000-000051AD0000}"/>
    <cellStyle name="Normal 22 2 2 2 21" xfId="44374" xr:uid="{00000000-0005-0000-0000-000052AD0000}"/>
    <cellStyle name="Normal 22 2 2 2 3" xfId="44375" xr:uid="{00000000-0005-0000-0000-000053AD0000}"/>
    <cellStyle name="Normal 22 2 2 2 3 10" xfId="44376" xr:uid="{00000000-0005-0000-0000-000054AD0000}"/>
    <cellStyle name="Normal 22 2 2 2 3 10 2" xfId="44377" xr:uid="{00000000-0005-0000-0000-000055AD0000}"/>
    <cellStyle name="Normal 22 2 2 2 3 11" xfId="44378" xr:uid="{00000000-0005-0000-0000-000056AD0000}"/>
    <cellStyle name="Normal 22 2 2 2 3 11 2" xfId="44379" xr:uid="{00000000-0005-0000-0000-000057AD0000}"/>
    <cellStyle name="Normal 22 2 2 2 3 12" xfId="44380" xr:uid="{00000000-0005-0000-0000-000058AD0000}"/>
    <cellStyle name="Normal 22 2 2 2 3 13" xfId="44381" xr:uid="{00000000-0005-0000-0000-000059AD0000}"/>
    <cellStyle name="Normal 22 2 2 2 3 14" xfId="44382" xr:uid="{00000000-0005-0000-0000-00005AAD0000}"/>
    <cellStyle name="Normal 22 2 2 2 3 15" xfId="44383" xr:uid="{00000000-0005-0000-0000-00005BAD0000}"/>
    <cellStyle name="Normal 22 2 2 2 3 16" xfId="44384" xr:uid="{00000000-0005-0000-0000-00005CAD0000}"/>
    <cellStyle name="Normal 22 2 2 2 3 17" xfId="44385" xr:uid="{00000000-0005-0000-0000-00005DAD0000}"/>
    <cellStyle name="Normal 22 2 2 2 3 18" xfId="44386" xr:uid="{00000000-0005-0000-0000-00005EAD0000}"/>
    <cellStyle name="Normal 22 2 2 2 3 19" xfId="44387" xr:uid="{00000000-0005-0000-0000-00005FAD0000}"/>
    <cellStyle name="Normal 22 2 2 2 3 2" xfId="44388" xr:uid="{00000000-0005-0000-0000-000060AD0000}"/>
    <cellStyle name="Normal 22 2 2 2 3 2 10" xfId="44389" xr:uid="{00000000-0005-0000-0000-000061AD0000}"/>
    <cellStyle name="Normal 22 2 2 2 3 2 11" xfId="44390" xr:uid="{00000000-0005-0000-0000-000062AD0000}"/>
    <cellStyle name="Normal 22 2 2 2 3 2 12" xfId="44391" xr:uid="{00000000-0005-0000-0000-000063AD0000}"/>
    <cellStyle name="Normal 22 2 2 2 3 2 13" xfId="44392" xr:uid="{00000000-0005-0000-0000-000064AD0000}"/>
    <cellStyle name="Normal 22 2 2 2 3 2 14" xfId="44393" xr:uid="{00000000-0005-0000-0000-000065AD0000}"/>
    <cellStyle name="Normal 22 2 2 2 3 2 15" xfId="44394" xr:uid="{00000000-0005-0000-0000-000066AD0000}"/>
    <cellStyle name="Normal 22 2 2 2 3 2 2" xfId="44395" xr:uid="{00000000-0005-0000-0000-000067AD0000}"/>
    <cellStyle name="Normal 22 2 2 2 3 2 2 2" xfId="44396" xr:uid="{00000000-0005-0000-0000-000068AD0000}"/>
    <cellStyle name="Normal 22 2 2 2 3 2 3" xfId="44397" xr:uid="{00000000-0005-0000-0000-000069AD0000}"/>
    <cellStyle name="Normal 22 2 2 2 3 2 4" xfId="44398" xr:uid="{00000000-0005-0000-0000-00006AAD0000}"/>
    <cellStyle name="Normal 22 2 2 2 3 2 5" xfId="44399" xr:uid="{00000000-0005-0000-0000-00006BAD0000}"/>
    <cellStyle name="Normal 22 2 2 2 3 2 6" xfId="44400" xr:uid="{00000000-0005-0000-0000-00006CAD0000}"/>
    <cellStyle name="Normal 22 2 2 2 3 2 7" xfId="44401" xr:uid="{00000000-0005-0000-0000-00006DAD0000}"/>
    <cellStyle name="Normal 22 2 2 2 3 2 8" xfId="44402" xr:uid="{00000000-0005-0000-0000-00006EAD0000}"/>
    <cellStyle name="Normal 22 2 2 2 3 2 9" xfId="44403" xr:uid="{00000000-0005-0000-0000-00006FAD0000}"/>
    <cellStyle name="Normal 22 2 2 2 3 3" xfId="44404" xr:uid="{00000000-0005-0000-0000-000070AD0000}"/>
    <cellStyle name="Normal 22 2 2 2 3 3 10" xfId="44405" xr:uid="{00000000-0005-0000-0000-000071AD0000}"/>
    <cellStyle name="Normal 22 2 2 2 3 3 11" xfId="44406" xr:uid="{00000000-0005-0000-0000-000072AD0000}"/>
    <cellStyle name="Normal 22 2 2 2 3 3 12" xfId="44407" xr:uid="{00000000-0005-0000-0000-000073AD0000}"/>
    <cellStyle name="Normal 22 2 2 2 3 3 13" xfId="44408" xr:uid="{00000000-0005-0000-0000-000074AD0000}"/>
    <cellStyle name="Normal 22 2 2 2 3 3 14" xfId="44409" xr:uid="{00000000-0005-0000-0000-000075AD0000}"/>
    <cellStyle name="Normal 22 2 2 2 3 3 15" xfId="44410" xr:uid="{00000000-0005-0000-0000-000076AD0000}"/>
    <cellStyle name="Normal 22 2 2 2 3 3 2" xfId="44411" xr:uid="{00000000-0005-0000-0000-000077AD0000}"/>
    <cellStyle name="Normal 22 2 2 2 3 3 2 2" xfId="44412" xr:uid="{00000000-0005-0000-0000-000078AD0000}"/>
    <cellStyle name="Normal 22 2 2 2 3 3 3" xfId="44413" xr:uid="{00000000-0005-0000-0000-000079AD0000}"/>
    <cellStyle name="Normal 22 2 2 2 3 3 4" xfId="44414" xr:uid="{00000000-0005-0000-0000-00007AAD0000}"/>
    <cellStyle name="Normal 22 2 2 2 3 3 5" xfId="44415" xr:uid="{00000000-0005-0000-0000-00007BAD0000}"/>
    <cellStyle name="Normal 22 2 2 2 3 3 6" xfId="44416" xr:uid="{00000000-0005-0000-0000-00007CAD0000}"/>
    <cellStyle name="Normal 22 2 2 2 3 3 7" xfId="44417" xr:uid="{00000000-0005-0000-0000-00007DAD0000}"/>
    <cellStyle name="Normal 22 2 2 2 3 3 8" xfId="44418" xr:uid="{00000000-0005-0000-0000-00007EAD0000}"/>
    <cellStyle name="Normal 22 2 2 2 3 3 9" xfId="44419" xr:uid="{00000000-0005-0000-0000-00007FAD0000}"/>
    <cellStyle name="Normal 22 2 2 2 3 4" xfId="44420" xr:uid="{00000000-0005-0000-0000-000080AD0000}"/>
    <cellStyle name="Normal 22 2 2 2 3 4 2" xfId="44421" xr:uid="{00000000-0005-0000-0000-000081AD0000}"/>
    <cellStyle name="Normal 22 2 2 2 3 4 3" xfId="44422" xr:uid="{00000000-0005-0000-0000-000082AD0000}"/>
    <cellStyle name="Normal 22 2 2 2 3 5" xfId="44423" xr:uid="{00000000-0005-0000-0000-000083AD0000}"/>
    <cellStyle name="Normal 22 2 2 2 3 5 2" xfId="44424" xr:uid="{00000000-0005-0000-0000-000084AD0000}"/>
    <cellStyle name="Normal 22 2 2 2 3 5 3" xfId="44425" xr:uid="{00000000-0005-0000-0000-000085AD0000}"/>
    <cellStyle name="Normal 22 2 2 2 3 6" xfId="44426" xr:uid="{00000000-0005-0000-0000-000086AD0000}"/>
    <cellStyle name="Normal 22 2 2 2 3 6 2" xfId="44427" xr:uid="{00000000-0005-0000-0000-000087AD0000}"/>
    <cellStyle name="Normal 22 2 2 2 3 6 3" xfId="44428" xr:uid="{00000000-0005-0000-0000-000088AD0000}"/>
    <cellStyle name="Normal 22 2 2 2 3 7" xfId="44429" xr:uid="{00000000-0005-0000-0000-000089AD0000}"/>
    <cellStyle name="Normal 22 2 2 2 3 7 2" xfId="44430" xr:uid="{00000000-0005-0000-0000-00008AAD0000}"/>
    <cellStyle name="Normal 22 2 2 2 3 7 3" xfId="44431" xr:uid="{00000000-0005-0000-0000-00008BAD0000}"/>
    <cellStyle name="Normal 22 2 2 2 3 8" xfId="44432" xr:uid="{00000000-0005-0000-0000-00008CAD0000}"/>
    <cellStyle name="Normal 22 2 2 2 3 8 2" xfId="44433" xr:uid="{00000000-0005-0000-0000-00008DAD0000}"/>
    <cellStyle name="Normal 22 2 2 2 3 8 3" xfId="44434" xr:uid="{00000000-0005-0000-0000-00008EAD0000}"/>
    <cellStyle name="Normal 22 2 2 2 3 9" xfId="44435" xr:uid="{00000000-0005-0000-0000-00008FAD0000}"/>
    <cellStyle name="Normal 22 2 2 2 3 9 2" xfId="44436" xr:uid="{00000000-0005-0000-0000-000090AD0000}"/>
    <cellStyle name="Normal 22 2 2 2 3 9 3" xfId="44437" xr:uid="{00000000-0005-0000-0000-000091AD0000}"/>
    <cellStyle name="Normal 22 2 2 2 4" xfId="44438" xr:uid="{00000000-0005-0000-0000-000092AD0000}"/>
    <cellStyle name="Normal 22 2 2 2 4 10" xfId="44439" xr:uid="{00000000-0005-0000-0000-000093AD0000}"/>
    <cellStyle name="Normal 22 2 2 2 4 11" xfId="44440" xr:uid="{00000000-0005-0000-0000-000094AD0000}"/>
    <cellStyle name="Normal 22 2 2 2 4 12" xfId="44441" xr:uid="{00000000-0005-0000-0000-000095AD0000}"/>
    <cellStyle name="Normal 22 2 2 2 4 13" xfId="44442" xr:uid="{00000000-0005-0000-0000-000096AD0000}"/>
    <cellStyle name="Normal 22 2 2 2 4 14" xfId="44443" xr:uid="{00000000-0005-0000-0000-000097AD0000}"/>
    <cellStyle name="Normal 22 2 2 2 4 15" xfId="44444" xr:uid="{00000000-0005-0000-0000-000098AD0000}"/>
    <cellStyle name="Normal 22 2 2 2 4 16" xfId="44445" xr:uid="{00000000-0005-0000-0000-000099AD0000}"/>
    <cellStyle name="Normal 22 2 2 2 4 2" xfId="44446" xr:uid="{00000000-0005-0000-0000-00009AAD0000}"/>
    <cellStyle name="Normal 22 2 2 2 4 2 10" xfId="44447" xr:uid="{00000000-0005-0000-0000-00009BAD0000}"/>
    <cellStyle name="Normal 22 2 2 2 4 2 11" xfId="44448" xr:uid="{00000000-0005-0000-0000-00009CAD0000}"/>
    <cellStyle name="Normal 22 2 2 2 4 2 12" xfId="44449" xr:uid="{00000000-0005-0000-0000-00009DAD0000}"/>
    <cellStyle name="Normal 22 2 2 2 4 2 13" xfId="44450" xr:uid="{00000000-0005-0000-0000-00009EAD0000}"/>
    <cellStyle name="Normal 22 2 2 2 4 2 14" xfId="44451" xr:uid="{00000000-0005-0000-0000-00009FAD0000}"/>
    <cellStyle name="Normal 22 2 2 2 4 2 15" xfId="44452" xr:uid="{00000000-0005-0000-0000-0000A0AD0000}"/>
    <cellStyle name="Normal 22 2 2 2 4 2 2" xfId="44453" xr:uid="{00000000-0005-0000-0000-0000A1AD0000}"/>
    <cellStyle name="Normal 22 2 2 2 4 2 3" xfId="44454" xr:uid="{00000000-0005-0000-0000-0000A2AD0000}"/>
    <cellStyle name="Normal 22 2 2 2 4 2 4" xfId="44455" xr:uid="{00000000-0005-0000-0000-0000A3AD0000}"/>
    <cellStyle name="Normal 22 2 2 2 4 2 5" xfId="44456" xr:uid="{00000000-0005-0000-0000-0000A4AD0000}"/>
    <cellStyle name="Normal 22 2 2 2 4 2 6" xfId="44457" xr:uid="{00000000-0005-0000-0000-0000A5AD0000}"/>
    <cellStyle name="Normal 22 2 2 2 4 2 7" xfId="44458" xr:uid="{00000000-0005-0000-0000-0000A6AD0000}"/>
    <cellStyle name="Normal 22 2 2 2 4 2 8" xfId="44459" xr:uid="{00000000-0005-0000-0000-0000A7AD0000}"/>
    <cellStyle name="Normal 22 2 2 2 4 2 9" xfId="44460" xr:uid="{00000000-0005-0000-0000-0000A8AD0000}"/>
    <cellStyle name="Normal 22 2 2 2 4 3" xfId="44461" xr:uid="{00000000-0005-0000-0000-0000A9AD0000}"/>
    <cellStyle name="Normal 22 2 2 2 4 4" xfId="44462" xr:uid="{00000000-0005-0000-0000-0000AAAD0000}"/>
    <cellStyle name="Normal 22 2 2 2 4 5" xfId="44463" xr:uid="{00000000-0005-0000-0000-0000ABAD0000}"/>
    <cellStyle name="Normal 22 2 2 2 4 6" xfId="44464" xr:uid="{00000000-0005-0000-0000-0000ACAD0000}"/>
    <cellStyle name="Normal 22 2 2 2 4 7" xfId="44465" xr:uid="{00000000-0005-0000-0000-0000ADAD0000}"/>
    <cellStyle name="Normal 22 2 2 2 4 8" xfId="44466" xr:uid="{00000000-0005-0000-0000-0000AEAD0000}"/>
    <cellStyle name="Normal 22 2 2 2 4 9" xfId="44467" xr:uid="{00000000-0005-0000-0000-0000AFAD0000}"/>
    <cellStyle name="Normal 22 2 2 2 5" xfId="44468" xr:uid="{00000000-0005-0000-0000-0000B0AD0000}"/>
    <cellStyle name="Normal 22 2 2 2 5 10" xfId="44469" xr:uid="{00000000-0005-0000-0000-0000B1AD0000}"/>
    <cellStyle name="Normal 22 2 2 2 5 11" xfId="44470" xr:uid="{00000000-0005-0000-0000-0000B2AD0000}"/>
    <cellStyle name="Normal 22 2 2 2 5 12" xfId="44471" xr:uid="{00000000-0005-0000-0000-0000B3AD0000}"/>
    <cellStyle name="Normal 22 2 2 2 5 13" xfId="44472" xr:uid="{00000000-0005-0000-0000-0000B4AD0000}"/>
    <cellStyle name="Normal 22 2 2 2 5 14" xfId="44473" xr:uid="{00000000-0005-0000-0000-0000B5AD0000}"/>
    <cellStyle name="Normal 22 2 2 2 5 15" xfId="44474" xr:uid="{00000000-0005-0000-0000-0000B6AD0000}"/>
    <cellStyle name="Normal 22 2 2 2 5 2" xfId="44475" xr:uid="{00000000-0005-0000-0000-0000B7AD0000}"/>
    <cellStyle name="Normal 22 2 2 2 5 2 2" xfId="44476" xr:uid="{00000000-0005-0000-0000-0000B8AD0000}"/>
    <cellStyle name="Normal 22 2 2 2 5 3" xfId="44477" xr:uid="{00000000-0005-0000-0000-0000B9AD0000}"/>
    <cellStyle name="Normal 22 2 2 2 5 4" xfId="44478" xr:uid="{00000000-0005-0000-0000-0000BAAD0000}"/>
    <cellStyle name="Normal 22 2 2 2 5 5" xfId="44479" xr:uid="{00000000-0005-0000-0000-0000BBAD0000}"/>
    <cellStyle name="Normal 22 2 2 2 5 6" xfId="44480" xr:uid="{00000000-0005-0000-0000-0000BCAD0000}"/>
    <cellStyle name="Normal 22 2 2 2 5 7" xfId="44481" xr:uid="{00000000-0005-0000-0000-0000BDAD0000}"/>
    <cellStyle name="Normal 22 2 2 2 5 8" xfId="44482" xr:uid="{00000000-0005-0000-0000-0000BEAD0000}"/>
    <cellStyle name="Normal 22 2 2 2 5 9" xfId="44483" xr:uid="{00000000-0005-0000-0000-0000BFAD0000}"/>
    <cellStyle name="Normal 22 2 2 2 6" xfId="44484" xr:uid="{00000000-0005-0000-0000-0000C0AD0000}"/>
    <cellStyle name="Normal 22 2 2 2 6 2" xfId="44485" xr:uid="{00000000-0005-0000-0000-0000C1AD0000}"/>
    <cellStyle name="Normal 22 2 2 2 6 3" xfId="44486" xr:uid="{00000000-0005-0000-0000-0000C2AD0000}"/>
    <cellStyle name="Normal 22 2 2 2 7" xfId="44487" xr:uid="{00000000-0005-0000-0000-0000C3AD0000}"/>
    <cellStyle name="Normal 22 2 2 2 7 2" xfId="44488" xr:uid="{00000000-0005-0000-0000-0000C4AD0000}"/>
    <cellStyle name="Normal 22 2 2 2 7 3" xfId="44489" xr:uid="{00000000-0005-0000-0000-0000C5AD0000}"/>
    <cellStyle name="Normal 22 2 2 2 8" xfId="44490" xr:uid="{00000000-0005-0000-0000-0000C6AD0000}"/>
    <cellStyle name="Normal 22 2 2 2 8 2" xfId="44491" xr:uid="{00000000-0005-0000-0000-0000C7AD0000}"/>
    <cellStyle name="Normal 22 2 2 2 8 3" xfId="44492" xr:uid="{00000000-0005-0000-0000-0000C8AD0000}"/>
    <cellStyle name="Normal 22 2 2 2 9" xfId="44493" xr:uid="{00000000-0005-0000-0000-0000C9AD0000}"/>
    <cellStyle name="Normal 22 2 2 2 9 2" xfId="44494" xr:uid="{00000000-0005-0000-0000-0000CAAD0000}"/>
    <cellStyle name="Normal 22 2 2 2 9 3" xfId="44495" xr:uid="{00000000-0005-0000-0000-0000CBAD0000}"/>
    <cellStyle name="Normal 22 2 2 20" xfId="44496" xr:uid="{00000000-0005-0000-0000-0000CCAD0000}"/>
    <cellStyle name="Normal 22 2 2 21" xfId="44497" xr:uid="{00000000-0005-0000-0000-0000CDAD0000}"/>
    <cellStyle name="Normal 22 2 2 22" xfId="44498" xr:uid="{00000000-0005-0000-0000-0000CEAD0000}"/>
    <cellStyle name="Normal 22 2 2 3" xfId="44499" xr:uid="{00000000-0005-0000-0000-0000CFAD0000}"/>
    <cellStyle name="Normal 22 2 2 3 10" xfId="44500" xr:uid="{00000000-0005-0000-0000-0000D0AD0000}"/>
    <cellStyle name="Normal 22 2 2 3 10 2" xfId="44501" xr:uid="{00000000-0005-0000-0000-0000D1AD0000}"/>
    <cellStyle name="Normal 22 2 2 3 10 3" xfId="44502" xr:uid="{00000000-0005-0000-0000-0000D2AD0000}"/>
    <cellStyle name="Normal 22 2 2 3 11" xfId="44503" xr:uid="{00000000-0005-0000-0000-0000D3AD0000}"/>
    <cellStyle name="Normal 22 2 2 3 11 2" xfId="44504" xr:uid="{00000000-0005-0000-0000-0000D4AD0000}"/>
    <cellStyle name="Normal 22 2 2 3 12" xfId="44505" xr:uid="{00000000-0005-0000-0000-0000D5AD0000}"/>
    <cellStyle name="Normal 22 2 2 3 12 2" xfId="44506" xr:uid="{00000000-0005-0000-0000-0000D6AD0000}"/>
    <cellStyle name="Normal 22 2 2 3 13" xfId="44507" xr:uid="{00000000-0005-0000-0000-0000D7AD0000}"/>
    <cellStyle name="Normal 22 2 2 3 14" xfId="44508" xr:uid="{00000000-0005-0000-0000-0000D8AD0000}"/>
    <cellStyle name="Normal 22 2 2 3 15" xfId="44509" xr:uid="{00000000-0005-0000-0000-0000D9AD0000}"/>
    <cellStyle name="Normal 22 2 2 3 16" xfId="44510" xr:uid="{00000000-0005-0000-0000-0000DAAD0000}"/>
    <cellStyle name="Normal 22 2 2 3 17" xfId="44511" xr:uid="{00000000-0005-0000-0000-0000DBAD0000}"/>
    <cellStyle name="Normal 22 2 2 3 18" xfId="44512" xr:uid="{00000000-0005-0000-0000-0000DCAD0000}"/>
    <cellStyle name="Normal 22 2 2 3 19" xfId="44513" xr:uid="{00000000-0005-0000-0000-0000DDAD0000}"/>
    <cellStyle name="Normal 22 2 2 3 2" xfId="44514" xr:uid="{00000000-0005-0000-0000-0000DEAD0000}"/>
    <cellStyle name="Normal 22 2 2 3 2 10" xfId="44515" xr:uid="{00000000-0005-0000-0000-0000DFAD0000}"/>
    <cellStyle name="Normal 22 2 2 3 2 10 2" xfId="44516" xr:uid="{00000000-0005-0000-0000-0000E0AD0000}"/>
    <cellStyle name="Normal 22 2 2 3 2 11" xfId="44517" xr:uid="{00000000-0005-0000-0000-0000E1AD0000}"/>
    <cellStyle name="Normal 22 2 2 3 2 11 2" xfId="44518" xr:uid="{00000000-0005-0000-0000-0000E2AD0000}"/>
    <cellStyle name="Normal 22 2 2 3 2 12" xfId="44519" xr:uid="{00000000-0005-0000-0000-0000E3AD0000}"/>
    <cellStyle name="Normal 22 2 2 3 2 13" xfId="44520" xr:uid="{00000000-0005-0000-0000-0000E4AD0000}"/>
    <cellStyle name="Normal 22 2 2 3 2 14" xfId="44521" xr:uid="{00000000-0005-0000-0000-0000E5AD0000}"/>
    <cellStyle name="Normal 22 2 2 3 2 15" xfId="44522" xr:uid="{00000000-0005-0000-0000-0000E6AD0000}"/>
    <cellStyle name="Normal 22 2 2 3 2 16" xfId="44523" xr:uid="{00000000-0005-0000-0000-0000E7AD0000}"/>
    <cellStyle name="Normal 22 2 2 3 2 17" xfId="44524" xr:uid="{00000000-0005-0000-0000-0000E8AD0000}"/>
    <cellStyle name="Normal 22 2 2 3 2 18" xfId="44525" xr:uid="{00000000-0005-0000-0000-0000E9AD0000}"/>
    <cellStyle name="Normal 22 2 2 3 2 19" xfId="44526" xr:uid="{00000000-0005-0000-0000-0000EAAD0000}"/>
    <cellStyle name="Normal 22 2 2 3 2 2" xfId="44527" xr:uid="{00000000-0005-0000-0000-0000EBAD0000}"/>
    <cellStyle name="Normal 22 2 2 3 2 2 10" xfId="44528" xr:uid="{00000000-0005-0000-0000-0000ECAD0000}"/>
    <cellStyle name="Normal 22 2 2 3 2 2 11" xfId="44529" xr:uid="{00000000-0005-0000-0000-0000EDAD0000}"/>
    <cellStyle name="Normal 22 2 2 3 2 2 12" xfId="44530" xr:uid="{00000000-0005-0000-0000-0000EEAD0000}"/>
    <cellStyle name="Normal 22 2 2 3 2 2 13" xfId="44531" xr:uid="{00000000-0005-0000-0000-0000EFAD0000}"/>
    <cellStyle name="Normal 22 2 2 3 2 2 14" xfId="44532" xr:uid="{00000000-0005-0000-0000-0000F0AD0000}"/>
    <cellStyle name="Normal 22 2 2 3 2 2 15" xfId="44533" xr:uid="{00000000-0005-0000-0000-0000F1AD0000}"/>
    <cellStyle name="Normal 22 2 2 3 2 2 2" xfId="44534" xr:uid="{00000000-0005-0000-0000-0000F2AD0000}"/>
    <cellStyle name="Normal 22 2 2 3 2 2 2 2" xfId="44535" xr:uid="{00000000-0005-0000-0000-0000F3AD0000}"/>
    <cellStyle name="Normal 22 2 2 3 2 2 3" xfId="44536" xr:uid="{00000000-0005-0000-0000-0000F4AD0000}"/>
    <cellStyle name="Normal 22 2 2 3 2 2 4" xfId="44537" xr:uid="{00000000-0005-0000-0000-0000F5AD0000}"/>
    <cellStyle name="Normal 22 2 2 3 2 2 5" xfId="44538" xr:uid="{00000000-0005-0000-0000-0000F6AD0000}"/>
    <cellStyle name="Normal 22 2 2 3 2 2 6" xfId="44539" xr:uid="{00000000-0005-0000-0000-0000F7AD0000}"/>
    <cellStyle name="Normal 22 2 2 3 2 2 7" xfId="44540" xr:uid="{00000000-0005-0000-0000-0000F8AD0000}"/>
    <cellStyle name="Normal 22 2 2 3 2 2 8" xfId="44541" xr:uid="{00000000-0005-0000-0000-0000F9AD0000}"/>
    <cellStyle name="Normal 22 2 2 3 2 2 9" xfId="44542" xr:uid="{00000000-0005-0000-0000-0000FAAD0000}"/>
    <cellStyle name="Normal 22 2 2 3 2 3" xfId="44543" xr:uid="{00000000-0005-0000-0000-0000FBAD0000}"/>
    <cellStyle name="Normal 22 2 2 3 2 3 10" xfId="44544" xr:uid="{00000000-0005-0000-0000-0000FCAD0000}"/>
    <cellStyle name="Normal 22 2 2 3 2 3 11" xfId="44545" xr:uid="{00000000-0005-0000-0000-0000FDAD0000}"/>
    <cellStyle name="Normal 22 2 2 3 2 3 12" xfId="44546" xr:uid="{00000000-0005-0000-0000-0000FEAD0000}"/>
    <cellStyle name="Normal 22 2 2 3 2 3 13" xfId="44547" xr:uid="{00000000-0005-0000-0000-0000FFAD0000}"/>
    <cellStyle name="Normal 22 2 2 3 2 3 14" xfId="44548" xr:uid="{00000000-0005-0000-0000-000000AE0000}"/>
    <cellStyle name="Normal 22 2 2 3 2 3 15" xfId="44549" xr:uid="{00000000-0005-0000-0000-000001AE0000}"/>
    <cellStyle name="Normal 22 2 2 3 2 3 2" xfId="44550" xr:uid="{00000000-0005-0000-0000-000002AE0000}"/>
    <cellStyle name="Normal 22 2 2 3 2 3 2 2" xfId="44551" xr:uid="{00000000-0005-0000-0000-000003AE0000}"/>
    <cellStyle name="Normal 22 2 2 3 2 3 3" xfId="44552" xr:uid="{00000000-0005-0000-0000-000004AE0000}"/>
    <cellStyle name="Normal 22 2 2 3 2 3 4" xfId="44553" xr:uid="{00000000-0005-0000-0000-000005AE0000}"/>
    <cellStyle name="Normal 22 2 2 3 2 3 5" xfId="44554" xr:uid="{00000000-0005-0000-0000-000006AE0000}"/>
    <cellStyle name="Normal 22 2 2 3 2 3 6" xfId="44555" xr:uid="{00000000-0005-0000-0000-000007AE0000}"/>
    <cellStyle name="Normal 22 2 2 3 2 3 7" xfId="44556" xr:uid="{00000000-0005-0000-0000-000008AE0000}"/>
    <cellStyle name="Normal 22 2 2 3 2 3 8" xfId="44557" xr:uid="{00000000-0005-0000-0000-000009AE0000}"/>
    <cellStyle name="Normal 22 2 2 3 2 3 9" xfId="44558" xr:uid="{00000000-0005-0000-0000-00000AAE0000}"/>
    <cellStyle name="Normal 22 2 2 3 2 4" xfId="44559" xr:uid="{00000000-0005-0000-0000-00000BAE0000}"/>
    <cellStyle name="Normal 22 2 2 3 2 4 2" xfId="44560" xr:uid="{00000000-0005-0000-0000-00000CAE0000}"/>
    <cellStyle name="Normal 22 2 2 3 2 4 3" xfId="44561" xr:uid="{00000000-0005-0000-0000-00000DAE0000}"/>
    <cellStyle name="Normal 22 2 2 3 2 5" xfId="44562" xr:uid="{00000000-0005-0000-0000-00000EAE0000}"/>
    <cellStyle name="Normal 22 2 2 3 2 5 2" xfId="44563" xr:uid="{00000000-0005-0000-0000-00000FAE0000}"/>
    <cellStyle name="Normal 22 2 2 3 2 5 3" xfId="44564" xr:uid="{00000000-0005-0000-0000-000010AE0000}"/>
    <cellStyle name="Normal 22 2 2 3 2 6" xfId="44565" xr:uid="{00000000-0005-0000-0000-000011AE0000}"/>
    <cellStyle name="Normal 22 2 2 3 2 6 2" xfId="44566" xr:uid="{00000000-0005-0000-0000-000012AE0000}"/>
    <cellStyle name="Normal 22 2 2 3 2 6 3" xfId="44567" xr:uid="{00000000-0005-0000-0000-000013AE0000}"/>
    <cellStyle name="Normal 22 2 2 3 2 7" xfId="44568" xr:uid="{00000000-0005-0000-0000-000014AE0000}"/>
    <cellStyle name="Normal 22 2 2 3 2 7 2" xfId="44569" xr:uid="{00000000-0005-0000-0000-000015AE0000}"/>
    <cellStyle name="Normal 22 2 2 3 2 7 3" xfId="44570" xr:uid="{00000000-0005-0000-0000-000016AE0000}"/>
    <cellStyle name="Normal 22 2 2 3 2 8" xfId="44571" xr:uid="{00000000-0005-0000-0000-000017AE0000}"/>
    <cellStyle name="Normal 22 2 2 3 2 8 2" xfId="44572" xr:uid="{00000000-0005-0000-0000-000018AE0000}"/>
    <cellStyle name="Normal 22 2 2 3 2 8 3" xfId="44573" xr:uid="{00000000-0005-0000-0000-000019AE0000}"/>
    <cellStyle name="Normal 22 2 2 3 2 9" xfId="44574" xr:uid="{00000000-0005-0000-0000-00001AAE0000}"/>
    <cellStyle name="Normal 22 2 2 3 2 9 2" xfId="44575" xr:uid="{00000000-0005-0000-0000-00001BAE0000}"/>
    <cellStyle name="Normal 22 2 2 3 2 9 3" xfId="44576" xr:uid="{00000000-0005-0000-0000-00001CAE0000}"/>
    <cellStyle name="Normal 22 2 2 3 20" xfId="44577" xr:uid="{00000000-0005-0000-0000-00001DAE0000}"/>
    <cellStyle name="Normal 22 2 2 3 3" xfId="44578" xr:uid="{00000000-0005-0000-0000-00001EAE0000}"/>
    <cellStyle name="Normal 22 2 2 3 3 10" xfId="44579" xr:uid="{00000000-0005-0000-0000-00001FAE0000}"/>
    <cellStyle name="Normal 22 2 2 3 3 11" xfId="44580" xr:uid="{00000000-0005-0000-0000-000020AE0000}"/>
    <cellStyle name="Normal 22 2 2 3 3 12" xfId="44581" xr:uid="{00000000-0005-0000-0000-000021AE0000}"/>
    <cellStyle name="Normal 22 2 2 3 3 13" xfId="44582" xr:uid="{00000000-0005-0000-0000-000022AE0000}"/>
    <cellStyle name="Normal 22 2 2 3 3 14" xfId="44583" xr:uid="{00000000-0005-0000-0000-000023AE0000}"/>
    <cellStyle name="Normal 22 2 2 3 3 15" xfId="44584" xr:uid="{00000000-0005-0000-0000-000024AE0000}"/>
    <cellStyle name="Normal 22 2 2 3 3 16" xfId="44585" xr:uid="{00000000-0005-0000-0000-000025AE0000}"/>
    <cellStyle name="Normal 22 2 2 3 3 2" xfId="44586" xr:uid="{00000000-0005-0000-0000-000026AE0000}"/>
    <cellStyle name="Normal 22 2 2 3 3 2 10" xfId="44587" xr:uid="{00000000-0005-0000-0000-000027AE0000}"/>
    <cellStyle name="Normal 22 2 2 3 3 2 11" xfId="44588" xr:uid="{00000000-0005-0000-0000-000028AE0000}"/>
    <cellStyle name="Normal 22 2 2 3 3 2 12" xfId="44589" xr:uid="{00000000-0005-0000-0000-000029AE0000}"/>
    <cellStyle name="Normal 22 2 2 3 3 2 13" xfId="44590" xr:uid="{00000000-0005-0000-0000-00002AAE0000}"/>
    <cellStyle name="Normal 22 2 2 3 3 2 14" xfId="44591" xr:uid="{00000000-0005-0000-0000-00002BAE0000}"/>
    <cellStyle name="Normal 22 2 2 3 3 2 15" xfId="44592" xr:uid="{00000000-0005-0000-0000-00002CAE0000}"/>
    <cellStyle name="Normal 22 2 2 3 3 2 2" xfId="44593" xr:uid="{00000000-0005-0000-0000-00002DAE0000}"/>
    <cellStyle name="Normal 22 2 2 3 3 2 3" xfId="44594" xr:uid="{00000000-0005-0000-0000-00002EAE0000}"/>
    <cellStyle name="Normal 22 2 2 3 3 2 4" xfId="44595" xr:uid="{00000000-0005-0000-0000-00002FAE0000}"/>
    <cellStyle name="Normal 22 2 2 3 3 2 5" xfId="44596" xr:uid="{00000000-0005-0000-0000-000030AE0000}"/>
    <cellStyle name="Normal 22 2 2 3 3 2 6" xfId="44597" xr:uid="{00000000-0005-0000-0000-000031AE0000}"/>
    <cellStyle name="Normal 22 2 2 3 3 2 7" xfId="44598" xr:uid="{00000000-0005-0000-0000-000032AE0000}"/>
    <cellStyle name="Normal 22 2 2 3 3 2 8" xfId="44599" xr:uid="{00000000-0005-0000-0000-000033AE0000}"/>
    <cellStyle name="Normal 22 2 2 3 3 2 9" xfId="44600" xr:uid="{00000000-0005-0000-0000-000034AE0000}"/>
    <cellStyle name="Normal 22 2 2 3 3 3" xfId="44601" xr:uid="{00000000-0005-0000-0000-000035AE0000}"/>
    <cellStyle name="Normal 22 2 2 3 3 4" xfId="44602" xr:uid="{00000000-0005-0000-0000-000036AE0000}"/>
    <cellStyle name="Normal 22 2 2 3 3 5" xfId="44603" xr:uid="{00000000-0005-0000-0000-000037AE0000}"/>
    <cellStyle name="Normal 22 2 2 3 3 6" xfId="44604" xr:uid="{00000000-0005-0000-0000-000038AE0000}"/>
    <cellStyle name="Normal 22 2 2 3 3 7" xfId="44605" xr:uid="{00000000-0005-0000-0000-000039AE0000}"/>
    <cellStyle name="Normal 22 2 2 3 3 8" xfId="44606" xr:uid="{00000000-0005-0000-0000-00003AAE0000}"/>
    <cellStyle name="Normal 22 2 2 3 3 9" xfId="44607" xr:uid="{00000000-0005-0000-0000-00003BAE0000}"/>
    <cellStyle name="Normal 22 2 2 3 4" xfId="44608" xr:uid="{00000000-0005-0000-0000-00003CAE0000}"/>
    <cellStyle name="Normal 22 2 2 3 4 10" xfId="44609" xr:uid="{00000000-0005-0000-0000-00003DAE0000}"/>
    <cellStyle name="Normal 22 2 2 3 4 11" xfId="44610" xr:uid="{00000000-0005-0000-0000-00003EAE0000}"/>
    <cellStyle name="Normal 22 2 2 3 4 12" xfId="44611" xr:uid="{00000000-0005-0000-0000-00003FAE0000}"/>
    <cellStyle name="Normal 22 2 2 3 4 13" xfId="44612" xr:uid="{00000000-0005-0000-0000-000040AE0000}"/>
    <cellStyle name="Normal 22 2 2 3 4 14" xfId="44613" xr:uid="{00000000-0005-0000-0000-000041AE0000}"/>
    <cellStyle name="Normal 22 2 2 3 4 15" xfId="44614" xr:uid="{00000000-0005-0000-0000-000042AE0000}"/>
    <cellStyle name="Normal 22 2 2 3 4 2" xfId="44615" xr:uid="{00000000-0005-0000-0000-000043AE0000}"/>
    <cellStyle name="Normal 22 2 2 3 4 2 2" xfId="44616" xr:uid="{00000000-0005-0000-0000-000044AE0000}"/>
    <cellStyle name="Normal 22 2 2 3 4 3" xfId="44617" xr:uid="{00000000-0005-0000-0000-000045AE0000}"/>
    <cellStyle name="Normal 22 2 2 3 4 4" xfId="44618" xr:uid="{00000000-0005-0000-0000-000046AE0000}"/>
    <cellStyle name="Normal 22 2 2 3 4 5" xfId="44619" xr:uid="{00000000-0005-0000-0000-000047AE0000}"/>
    <cellStyle name="Normal 22 2 2 3 4 6" xfId="44620" xr:uid="{00000000-0005-0000-0000-000048AE0000}"/>
    <cellStyle name="Normal 22 2 2 3 4 7" xfId="44621" xr:uid="{00000000-0005-0000-0000-000049AE0000}"/>
    <cellStyle name="Normal 22 2 2 3 4 8" xfId="44622" xr:uid="{00000000-0005-0000-0000-00004AAE0000}"/>
    <cellStyle name="Normal 22 2 2 3 4 9" xfId="44623" xr:uid="{00000000-0005-0000-0000-00004BAE0000}"/>
    <cellStyle name="Normal 22 2 2 3 5" xfId="44624" xr:uid="{00000000-0005-0000-0000-00004CAE0000}"/>
    <cellStyle name="Normal 22 2 2 3 5 2" xfId="44625" xr:uid="{00000000-0005-0000-0000-00004DAE0000}"/>
    <cellStyle name="Normal 22 2 2 3 5 3" xfId="44626" xr:uid="{00000000-0005-0000-0000-00004EAE0000}"/>
    <cellStyle name="Normal 22 2 2 3 6" xfId="44627" xr:uid="{00000000-0005-0000-0000-00004FAE0000}"/>
    <cellStyle name="Normal 22 2 2 3 6 2" xfId="44628" xr:uid="{00000000-0005-0000-0000-000050AE0000}"/>
    <cellStyle name="Normal 22 2 2 3 6 3" xfId="44629" xr:uid="{00000000-0005-0000-0000-000051AE0000}"/>
    <cellStyle name="Normal 22 2 2 3 7" xfId="44630" xr:uid="{00000000-0005-0000-0000-000052AE0000}"/>
    <cellStyle name="Normal 22 2 2 3 7 2" xfId="44631" xr:uid="{00000000-0005-0000-0000-000053AE0000}"/>
    <cellStyle name="Normal 22 2 2 3 7 3" xfId="44632" xr:uid="{00000000-0005-0000-0000-000054AE0000}"/>
    <cellStyle name="Normal 22 2 2 3 8" xfId="44633" xr:uid="{00000000-0005-0000-0000-000055AE0000}"/>
    <cellStyle name="Normal 22 2 2 3 8 2" xfId="44634" xr:uid="{00000000-0005-0000-0000-000056AE0000}"/>
    <cellStyle name="Normal 22 2 2 3 8 3" xfId="44635" xr:uid="{00000000-0005-0000-0000-000057AE0000}"/>
    <cellStyle name="Normal 22 2 2 3 9" xfId="44636" xr:uid="{00000000-0005-0000-0000-000058AE0000}"/>
    <cellStyle name="Normal 22 2 2 3 9 2" xfId="44637" xr:uid="{00000000-0005-0000-0000-000059AE0000}"/>
    <cellStyle name="Normal 22 2 2 3 9 3" xfId="44638" xr:uid="{00000000-0005-0000-0000-00005AAE0000}"/>
    <cellStyle name="Normal 22 2 2 4" xfId="44639" xr:uid="{00000000-0005-0000-0000-00005BAE0000}"/>
    <cellStyle name="Normal 22 2 2 4 10" xfId="44640" xr:uid="{00000000-0005-0000-0000-00005CAE0000}"/>
    <cellStyle name="Normal 22 2 2 4 10 2" xfId="44641" xr:uid="{00000000-0005-0000-0000-00005DAE0000}"/>
    <cellStyle name="Normal 22 2 2 4 11" xfId="44642" xr:uid="{00000000-0005-0000-0000-00005EAE0000}"/>
    <cellStyle name="Normal 22 2 2 4 11 2" xfId="44643" xr:uid="{00000000-0005-0000-0000-00005FAE0000}"/>
    <cellStyle name="Normal 22 2 2 4 12" xfId="44644" xr:uid="{00000000-0005-0000-0000-000060AE0000}"/>
    <cellStyle name="Normal 22 2 2 4 13" xfId="44645" xr:uid="{00000000-0005-0000-0000-000061AE0000}"/>
    <cellStyle name="Normal 22 2 2 4 14" xfId="44646" xr:uid="{00000000-0005-0000-0000-000062AE0000}"/>
    <cellStyle name="Normal 22 2 2 4 15" xfId="44647" xr:uid="{00000000-0005-0000-0000-000063AE0000}"/>
    <cellStyle name="Normal 22 2 2 4 16" xfId="44648" xr:uid="{00000000-0005-0000-0000-000064AE0000}"/>
    <cellStyle name="Normal 22 2 2 4 17" xfId="44649" xr:uid="{00000000-0005-0000-0000-000065AE0000}"/>
    <cellStyle name="Normal 22 2 2 4 18" xfId="44650" xr:uid="{00000000-0005-0000-0000-000066AE0000}"/>
    <cellStyle name="Normal 22 2 2 4 19" xfId="44651" xr:uid="{00000000-0005-0000-0000-000067AE0000}"/>
    <cellStyle name="Normal 22 2 2 4 2" xfId="44652" xr:uid="{00000000-0005-0000-0000-000068AE0000}"/>
    <cellStyle name="Normal 22 2 2 4 2 10" xfId="44653" xr:uid="{00000000-0005-0000-0000-000069AE0000}"/>
    <cellStyle name="Normal 22 2 2 4 2 11" xfId="44654" xr:uid="{00000000-0005-0000-0000-00006AAE0000}"/>
    <cellStyle name="Normal 22 2 2 4 2 12" xfId="44655" xr:uid="{00000000-0005-0000-0000-00006BAE0000}"/>
    <cellStyle name="Normal 22 2 2 4 2 13" xfId="44656" xr:uid="{00000000-0005-0000-0000-00006CAE0000}"/>
    <cellStyle name="Normal 22 2 2 4 2 14" xfId="44657" xr:uid="{00000000-0005-0000-0000-00006DAE0000}"/>
    <cellStyle name="Normal 22 2 2 4 2 15" xfId="44658" xr:uid="{00000000-0005-0000-0000-00006EAE0000}"/>
    <cellStyle name="Normal 22 2 2 4 2 2" xfId="44659" xr:uid="{00000000-0005-0000-0000-00006FAE0000}"/>
    <cellStyle name="Normal 22 2 2 4 2 2 2" xfId="44660" xr:uid="{00000000-0005-0000-0000-000070AE0000}"/>
    <cellStyle name="Normal 22 2 2 4 2 3" xfId="44661" xr:uid="{00000000-0005-0000-0000-000071AE0000}"/>
    <cellStyle name="Normal 22 2 2 4 2 4" xfId="44662" xr:uid="{00000000-0005-0000-0000-000072AE0000}"/>
    <cellStyle name="Normal 22 2 2 4 2 5" xfId="44663" xr:uid="{00000000-0005-0000-0000-000073AE0000}"/>
    <cellStyle name="Normal 22 2 2 4 2 6" xfId="44664" xr:uid="{00000000-0005-0000-0000-000074AE0000}"/>
    <cellStyle name="Normal 22 2 2 4 2 7" xfId="44665" xr:uid="{00000000-0005-0000-0000-000075AE0000}"/>
    <cellStyle name="Normal 22 2 2 4 2 8" xfId="44666" xr:uid="{00000000-0005-0000-0000-000076AE0000}"/>
    <cellStyle name="Normal 22 2 2 4 2 9" xfId="44667" xr:uid="{00000000-0005-0000-0000-000077AE0000}"/>
    <cellStyle name="Normal 22 2 2 4 3" xfId="44668" xr:uid="{00000000-0005-0000-0000-000078AE0000}"/>
    <cellStyle name="Normal 22 2 2 4 3 10" xfId="44669" xr:uid="{00000000-0005-0000-0000-000079AE0000}"/>
    <cellStyle name="Normal 22 2 2 4 3 11" xfId="44670" xr:uid="{00000000-0005-0000-0000-00007AAE0000}"/>
    <cellStyle name="Normal 22 2 2 4 3 12" xfId="44671" xr:uid="{00000000-0005-0000-0000-00007BAE0000}"/>
    <cellStyle name="Normal 22 2 2 4 3 13" xfId="44672" xr:uid="{00000000-0005-0000-0000-00007CAE0000}"/>
    <cellStyle name="Normal 22 2 2 4 3 14" xfId="44673" xr:uid="{00000000-0005-0000-0000-00007DAE0000}"/>
    <cellStyle name="Normal 22 2 2 4 3 15" xfId="44674" xr:uid="{00000000-0005-0000-0000-00007EAE0000}"/>
    <cellStyle name="Normal 22 2 2 4 3 2" xfId="44675" xr:uid="{00000000-0005-0000-0000-00007FAE0000}"/>
    <cellStyle name="Normal 22 2 2 4 3 2 2" xfId="44676" xr:uid="{00000000-0005-0000-0000-000080AE0000}"/>
    <cellStyle name="Normal 22 2 2 4 3 3" xfId="44677" xr:uid="{00000000-0005-0000-0000-000081AE0000}"/>
    <cellStyle name="Normal 22 2 2 4 3 4" xfId="44678" xr:uid="{00000000-0005-0000-0000-000082AE0000}"/>
    <cellStyle name="Normal 22 2 2 4 3 5" xfId="44679" xr:uid="{00000000-0005-0000-0000-000083AE0000}"/>
    <cellStyle name="Normal 22 2 2 4 3 6" xfId="44680" xr:uid="{00000000-0005-0000-0000-000084AE0000}"/>
    <cellStyle name="Normal 22 2 2 4 3 7" xfId="44681" xr:uid="{00000000-0005-0000-0000-000085AE0000}"/>
    <cellStyle name="Normal 22 2 2 4 3 8" xfId="44682" xr:uid="{00000000-0005-0000-0000-000086AE0000}"/>
    <cellStyle name="Normal 22 2 2 4 3 9" xfId="44683" xr:uid="{00000000-0005-0000-0000-000087AE0000}"/>
    <cellStyle name="Normal 22 2 2 4 4" xfId="44684" xr:uid="{00000000-0005-0000-0000-000088AE0000}"/>
    <cellStyle name="Normal 22 2 2 4 4 2" xfId="44685" xr:uid="{00000000-0005-0000-0000-000089AE0000}"/>
    <cellStyle name="Normal 22 2 2 4 4 3" xfId="44686" xr:uid="{00000000-0005-0000-0000-00008AAE0000}"/>
    <cellStyle name="Normal 22 2 2 4 5" xfId="44687" xr:uid="{00000000-0005-0000-0000-00008BAE0000}"/>
    <cellStyle name="Normal 22 2 2 4 5 2" xfId="44688" xr:uid="{00000000-0005-0000-0000-00008CAE0000}"/>
    <cellStyle name="Normal 22 2 2 4 5 3" xfId="44689" xr:uid="{00000000-0005-0000-0000-00008DAE0000}"/>
    <cellStyle name="Normal 22 2 2 4 6" xfId="44690" xr:uid="{00000000-0005-0000-0000-00008EAE0000}"/>
    <cellStyle name="Normal 22 2 2 4 6 2" xfId="44691" xr:uid="{00000000-0005-0000-0000-00008FAE0000}"/>
    <cellStyle name="Normal 22 2 2 4 6 3" xfId="44692" xr:uid="{00000000-0005-0000-0000-000090AE0000}"/>
    <cellStyle name="Normal 22 2 2 4 7" xfId="44693" xr:uid="{00000000-0005-0000-0000-000091AE0000}"/>
    <cellStyle name="Normal 22 2 2 4 7 2" xfId="44694" xr:uid="{00000000-0005-0000-0000-000092AE0000}"/>
    <cellStyle name="Normal 22 2 2 4 7 3" xfId="44695" xr:uid="{00000000-0005-0000-0000-000093AE0000}"/>
    <cellStyle name="Normal 22 2 2 4 8" xfId="44696" xr:uid="{00000000-0005-0000-0000-000094AE0000}"/>
    <cellStyle name="Normal 22 2 2 4 8 2" xfId="44697" xr:uid="{00000000-0005-0000-0000-000095AE0000}"/>
    <cellStyle name="Normal 22 2 2 4 8 3" xfId="44698" xr:uid="{00000000-0005-0000-0000-000096AE0000}"/>
    <cellStyle name="Normal 22 2 2 4 9" xfId="44699" xr:uid="{00000000-0005-0000-0000-000097AE0000}"/>
    <cellStyle name="Normal 22 2 2 4 9 2" xfId="44700" xr:uid="{00000000-0005-0000-0000-000098AE0000}"/>
    <cellStyle name="Normal 22 2 2 4 9 3" xfId="44701" xr:uid="{00000000-0005-0000-0000-000099AE0000}"/>
    <cellStyle name="Normal 22 2 2 5" xfId="44702" xr:uid="{00000000-0005-0000-0000-00009AAE0000}"/>
    <cellStyle name="Normal 22 2 2 5 10" xfId="44703" xr:uid="{00000000-0005-0000-0000-00009BAE0000}"/>
    <cellStyle name="Normal 22 2 2 5 11" xfId="44704" xr:uid="{00000000-0005-0000-0000-00009CAE0000}"/>
    <cellStyle name="Normal 22 2 2 5 12" xfId="44705" xr:uid="{00000000-0005-0000-0000-00009DAE0000}"/>
    <cellStyle name="Normal 22 2 2 5 13" xfId="44706" xr:uid="{00000000-0005-0000-0000-00009EAE0000}"/>
    <cellStyle name="Normal 22 2 2 5 14" xfId="44707" xr:uid="{00000000-0005-0000-0000-00009FAE0000}"/>
    <cellStyle name="Normal 22 2 2 5 15" xfId="44708" xr:uid="{00000000-0005-0000-0000-0000A0AE0000}"/>
    <cellStyle name="Normal 22 2 2 5 16" xfId="44709" xr:uid="{00000000-0005-0000-0000-0000A1AE0000}"/>
    <cellStyle name="Normal 22 2 2 5 2" xfId="44710" xr:uid="{00000000-0005-0000-0000-0000A2AE0000}"/>
    <cellStyle name="Normal 22 2 2 5 2 10" xfId="44711" xr:uid="{00000000-0005-0000-0000-0000A3AE0000}"/>
    <cellStyle name="Normal 22 2 2 5 2 11" xfId="44712" xr:uid="{00000000-0005-0000-0000-0000A4AE0000}"/>
    <cellStyle name="Normal 22 2 2 5 2 12" xfId="44713" xr:uid="{00000000-0005-0000-0000-0000A5AE0000}"/>
    <cellStyle name="Normal 22 2 2 5 2 13" xfId="44714" xr:uid="{00000000-0005-0000-0000-0000A6AE0000}"/>
    <cellStyle name="Normal 22 2 2 5 2 14" xfId="44715" xr:uid="{00000000-0005-0000-0000-0000A7AE0000}"/>
    <cellStyle name="Normal 22 2 2 5 2 15" xfId="44716" xr:uid="{00000000-0005-0000-0000-0000A8AE0000}"/>
    <cellStyle name="Normal 22 2 2 5 2 2" xfId="44717" xr:uid="{00000000-0005-0000-0000-0000A9AE0000}"/>
    <cellStyle name="Normal 22 2 2 5 2 3" xfId="44718" xr:uid="{00000000-0005-0000-0000-0000AAAE0000}"/>
    <cellStyle name="Normal 22 2 2 5 2 4" xfId="44719" xr:uid="{00000000-0005-0000-0000-0000ABAE0000}"/>
    <cellStyle name="Normal 22 2 2 5 2 5" xfId="44720" xr:uid="{00000000-0005-0000-0000-0000ACAE0000}"/>
    <cellStyle name="Normal 22 2 2 5 2 6" xfId="44721" xr:uid="{00000000-0005-0000-0000-0000ADAE0000}"/>
    <cellStyle name="Normal 22 2 2 5 2 7" xfId="44722" xr:uid="{00000000-0005-0000-0000-0000AEAE0000}"/>
    <cellStyle name="Normal 22 2 2 5 2 8" xfId="44723" xr:uid="{00000000-0005-0000-0000-0000AFAE0000}"/>
    <cellStyle name="Normal 22 2 2 5 2 9" xfId="44724" xr:uid="{00000000-0005-0000-0000-0000B0AE0000}"/>
    <cellStyle name="Normal 22 2 2 5 3" xfId="44725" xr:uid="{00000000-0005-0000-0000-0000B1AE0000}"/>
    <cellStyle name="Normal 22 2 2 5 4" xfId="44726" xr:uid="{00000000-0005-0000-0000-0000B2AE0000}"/>
    <cellStyle name="Normal 22 2 2 5 5" xfId="44727" xr:uid="{00000000-0005-0000-0000-0000B3AE0000}"/>
    <cellStyle name="Normal 22 2 2 5 6" xfId="44728" xr:uid="{00000000-0005-0000-0000-0000B4AE0000}"/>
    <cellStyle name="Normal 22 2 2 5 7" xfId="44729" xr:uid="{00000000-0005-0000-0000-0000B5AE0000}"/>
    <cellStyle name="Normal 22 2 2 5 8" xfId="44730" xr:uid="{00000000-0005-0000-0000-0000B6AE0000}"/>
    <cellStyle name="Normal 22 2 2 5 9" xfId="44731" xr:uid="{00000000-0005-0000-0000-0000B7AE0000}"/>
    <cellStyle name="Normal 22 2 2 6" xfId="44732" xr:uid="{00000000-0005-0000-0000-0000B8AE0000}"/>
    <cellStyle name="Normal 22 2 2 6 10" xfId="44733" xr:uid="{00000000-0005-0000-0000-0000B9AE0000}"/>
    <cellStyle name="Normal 22 2 2 6 11" xfId="44734" xr:uid="{00000000-0005-0000-0000-0000BAAE0000}"/>
    <cellStyle name="Normal 22 2 2 6 12" xfId="44735" xr:uid="{00000000-0005-0000-0000-0000BBAE0000}"/>
    <cellStyle name="Normal 22 2 2 6 13" xfId="44736" xr:uid="{00000000-0005-0000-0000-0000BCAE0000}"/>
    <cellStyle name="Normal 22 2 2 6 14" xfId="44737" xr:uid="{00000000-0005-0000-0000-0000BDAE0000}"/>
    <cellStyle name="Normal 22 2 2 6 15" xfId="44738" xr:uid="{00000000-0005-0000-0000-0000BEAE0000}"/>
    <cellStyle name="Normal 22 2 2 6 2" xfId="44739" xr:uid="{00000000-0005-0000-0000-0000BFAE0000}"/>
    <cellStyle name="Normal 22 2 2 6 2 2" xfId="44740" xr:uid="{00000000-0005-0000-0000-0000C0AE0000}"/>
    <cellStyle name="Normal 22 2 2 6 3" xfId="44741" xr:uid="{00000000-0005-0000-0000-0000C1AE0000}"/>
    <cellStyle name="Normal 22 2 2 6 4" xfId="44742" xr:uid="{00000000-0005-0000-0000-0000C2AE0000}"/>
    <cellStyle name="Normal 22 2 2 6 5" xfId="44743" xr:uid="{00000000-0005-0000-0000-0000C3AE0000}"/>
    <cellStyle name="Normal 22 2 2 6 6" xfId="44744" xr:uid="{00000000-0005-0000-0000-0000C4AE0000}"/>
    <cellStyle name="Normal 22 2 2 6 7" xfId="44745" xr:uid="{00000000-0005-0000-0000-0000C5AE0000}"/>
    <cellStyle name="Normal 22 2 2 6 8" xfId="44746" xr:uid="{00000000-0005-0000-0000-0000C6AE0000}"/>
    <cellStyle name="Normal 22 2 2 6 9" xfId="44747" xr:uid="{00000000-0005-0000-0000-0000C7AE0000}"/>
    <cellStyle name="Normal 22 2 2 7" xfId="44748" xr:uid="{00000000-0005-0000-0000-0000C8AE0000}"/>
    <cellStyle name="Normal 22 2 2 7 2" xfId="44749" xr:uid="{00000000-0005-0000-0000-0000C9AE0000}"/>
    <cellStyle name="Normal 22 2 2 7 3" xfId="44750" xr:uid="{00000000-0005-0000-0000-0000CAAE0000}"/>
    <cellStyle name="Normal 22 2 2 8" xfId="44751" xr:uid="{00000000-0005-0000-0000-0000CBAE0000}"/>
    <cellStyle name="Normal 22 2 2 8 2" xfId="44752" xr:uid="{00000000-0005-0000-0000-0000CCAE0000}"/>
    <cellStyle name="Normal 22 2 2 8 3" xfId="44753" xr:uid="{00000000-0005-0000-0000-0000CDAE0000}"/>
    <cellStyle name="Normal 22 2 2 9" xfId="44754" xr:uid="{00000000-0005-0000-0000-0000CEAE0000}"/>
    <cellStyle name="Normal 22 2 2 9 2" xfId="44755" xr:uid="{00000000-0005-0000-0000-0000CFAE0000}"/>
    <cellStyle name="Normal 22 2 2 9 3" xfId="44756" xr:uid="{00000000-0005-0000-0000-0000D0AE0000}"/>
    <cellStyle name="Normal 22 2 20" xfId="44757" xr:uid="{00000000-0005-0000-0000-0000D1AE0000}"/>
    <cellStyle name="Normal 22 2 21" xfId="44758" xr:uid="{00000000-0005-0000-0000-0000D2AE0000}"/>
    <cellStyle name="Normal 22 2 22" xfId="44759" xr:uid="{00000000-0005-0000-0000-0000D3AE0000}"/>
    <cellStyle name="Normal 22 2 23" xfId="44760" xr:uid="{00000000-0005-0000-0000-0000D4AE0000}"/>
    <cellStyle name="Normal 22 2 24" xfId="44761" xr:uid="{00000000-0005-0000-0000-0000D5AE0000}"/>
    <cellStyle name="Normal 22 2 3" xfId="44762" xr:uid="{00000000-0005-0000-0000-0000D6AE0000}"/>
    <cellStyle name="Normal 22 2 3 10" xfId="44763" xr:uid="{00000000-0005-0000-0000-0000D7AE0000}"/>
    <cellStyle name="Normal 22 2 3 10 2" xfId="44764" xr:uid="{00000000-0005-0000-0000-0000D8AE0000}"/>
    <cellStyle name="Normal 22 2 3 10 3" xfId="44765" xr:uid="{00000000-0005-0000-0000-0000D9AE0000}"/>
    <cellStyle name="Normal 22 2 3 11" xfId="44766" xr:uid="{00000000-0005-0000-0000-0000DAAE0000}"/>
    <cellStyle name="Normal 22 2 3 11 2" xfId="44767" xr:uid="{00000000-0005-0000-0000-0000DBAE0000}"/>
    <cellStyle name="Normal 22 2 3 11 3" xfId="44768" xr:uid="{00000000-0005-0000-0000-0000DCAE0000}"/>
    <cellStyle name="Normal 22 2 3 12" xfId="44769" xr:uid="{00000000-0005-0000-0000-0000DDAE0000}"/>
    <cellStyle name="Normal 22 2 3 12 2" xfId="44770" xr:uid="{00000000-0005-0000-0000-0000DEAE0000}"/>
    <cellStyle name="Normal 22 2 3 13" xfId="44771" xr:uid="{00000000-0005-0000-0000-0000DFAE0000}"/>
    <cellStyle name="Normal 22 2 3 13 2" xfId="44772" xr:uid="{00000000-0005-0000-0000-0000E0AE0000}"/>
    <cellStyle name="Normal 22 2 3 14" xfId="44773" xr:uid="{00000000-0005-0000-0000-0000E1AE0000}"/>
    <cellStyle name="Normal 22 2 3 15" xfId="44774" xr:uid="{00000000-0005-0000-0000-0000E2AE0000}"/>
    <cellStyle name="Normal 22 2 3 16" xfId="44775" xr:uid="{00000000-0005-0000-0000-0000E3AE0000}"/>
    <cellStyle name="Normal 22 2 3 17" xfId="44776" xr:uid="{00000000-0005-0000-0000-0000E4AE0000}"/>
    <cellStyle name="Normal 22 2 3 18" xfId="44777" xr:uid="{00000000-0005-0000-0000-0000E5AE0000}"/>
    <cellStyle name="Normal 22 2 3 19" xfId="44778" xr:uid="{00000000-0005-0000-0000-0000E6AE0000}"/>
    <cellStyle name="Normal 22 2 3 2" xfId="44779" xr:uid="{00000000-0005-0000-0000-0000E7AE0000}"/>
    <cellStyle name="Normal 22 2 3 2 10" xfId="44780" xr:uid="{00000000-0005-0000-0000-0000E8AE0000}"/>
    <cellStyle name="Normal 22 2 3 2 10 2" xfId="44781" xr:uid="{00000000-0005-0000-0000-0000E9AE0000}"/>
    <cellStyle name="Normal 22 2 3 2 10 3" xfId="44782" xr:uid="{00000000-0005-0000-0000-0000EAAE0000}"/>
    <cellStyle name="Normal 22 2 3 2 11" xfId="44783" xr:uid="{00000000-0005-0000-0000-0000EBAE0000}"/>
    <cellStyle name="Normal 22 2 3 2 11 2" xfId="44784" xr:uid="{00000000-0005-0000-0000-0000ECAE0000}"/>
    <cellStyle name="Normal 22 2 3 2 12" xfId="44785" xr:uid="{00000000-0005-0000-0000-0000EDAE0000}"/>
    <cellStyle name="Normal 22 2 3 2 12 2" xfId="44786" xr:uid="{00000000-0005-0000-0000-0000EEAE0000}"/>
    <cellStyle name="Normal 22 2 3 2 13" xfId="44787" xr:uid="{00000000-0005-0000-0000-0000EFAE0000}"/>
    <cellStyle name="Normal 22 2 3 2 14" xfId="44788" xr:uid="{00000000-0005-0000-0000-0000F0AE0000}"/>
    <cellStyle name="Normal 22 2 3 2 15" xfId="44789" xr:uid="{00000000-0005-0000-0000-0000F1AE0000}"/>
    <cellStyle name="Normal 22 2 3 2 16" xfId="44790" xr:uid="{00000000-0005-0000-0000-0000F2AE0000}"/>
    <cellStyle name="Normal 22 2 3 2 17" xfId="44791" xr:uid="{00000000-0005-0000-0000-0000F3AE0000}"/>
    <cellStyle name="Normal 22 2 3 2 18" xfId="44792" xr:uid="{00000000-0005-0000-0000-0000F4AE0000}"/>
    <cellStyle name="Normal 22 2 3 2 19" xfId="44793" xr:uid="{00000000-0005-0000-0000-0000F5AE0000}"/>
    <cellStyle name="Normal 22 2 3 2 2" xfId="44794" xr:uid="{00000000-0005-0000-0000-0000F6AE0000}"/>
    <cellStyle name="Normal 22 2 3 2 2 10" xfId="44795" xr:uid="{00000000-0005-0000-0000-0000F7AE0000}"/>
    <cellStyle name="Normal 22 2 3 2 2 10 2" xfId="44796" xr:uid="{00000000-0005-0000-0000-0000F8AE0000}"/>
    <cellStyle name="Normal 22 2 3 2 2 11" xfId="44797" xr:uid="{00000000-0005-0000-0000-0000F9AE0000}"/>
    <cellStyle name="Normal 22 2 3 2 2 11 2" xfId="44798" xr:uid="{00000000-0005-0000-0000-0000FAAE0000}"/>
    <cellStyle name="Normal 22 2 3 2 2 12" xfId="44799" xr:uid="{00000000-0005-0000-0000-0000FBAE0000}"/>
    <cellStyle name="Normal 22 2 3 2 2 13" xfId="44800" xr:uid="{00000000-0005-0000-0000-0000FCAE0000}"/>
    <cellStyle name="Normal 22 2 3 2 2 14" xfId="44801" xr:uid="{00000000-0005-0000-0000-0000FDAE0000}"/>
    <cellStyle name="Normal 22 2 3 2 2 15" xfId="44802" xr:uid="{00000000-0005-0000-0000-0000FEAE0000}"/>
    <cellStyle name="Normal 22 2 3 2 2 16" xfId="44803" xr:uid="{00000000-0005-0000-0000-0000FFAE0000}"/>
    <cellStyle name="Normal 22 2 3 2 2 17" xfId="44804" xr:uid="{00000000-0005-0000-0000-000000AF0000}"/>
    <cellStyle name="Normal 22 2 3 2 2 18" xfId="44805" xr:uid="{00000000-0005-0000-0000-000001AF0000}"/>
    <cellStyle name="Normal 22 2 3 2 2 19" xfId="44806" xr:uid="{00000000-0005-0000-0000-000002AF0000}"/>
    <cellStyle name="Normal 22 2 3 2 2 2" xfId="44807" xr:uid="{00000000-0005-0000-0000-000003AF0000}"/>
    <cellStyle name="Normal 22 2 3 2 2 2 10" xfId="44808" xr:uid="{00000000-0005-0000-0000-000004AF0000}"/>
    <cellStyle name="Normal 22 2 3 2 2 2 11" xfId="44809" xr:uid="{00000000-0005-0000-0000-000005AF0000}"/>
    <cellStyle name="Normal 22 2 3 2 2 2 12" xfId="44810" xr:uid="{00000000-0005-0000-0000-000006AF0000}"/>
    <cellStyle name="Normal 22 2 3 2 2 2 13" xfId="44811" xr:uid="{00000000-0005-0000-0000-000007AF0000}"/>
    <cellStyle name="Normal 22 2 3 2 2 2 14" xfId="44812" xr:uid="{00000000-0005-0000-0000-000008AF0000}"/>
    <cellStyle name="Normal 22 2 3 2 2 2 15" xfId="44813" xr:uid="{00000000-0005-0000-0000-000009AF0000}"/>
    <cellStyle name="Normal 22 2 3 2 2 2 2" xfId="44814" xr:uid="{00000000-0005-0000-0000-00000AAF0000}"/>
    <cellStyle name="Normal 22 2 3 2 2 2 2 2" xfId="44815" xr:uid="{00000000-0005-0000-0000-00000BAF0000}"/>
    <cellStyle name="Normal 22 2 3 2 2 2 3" xfId="44816" xr:uid="{00000000-0005-0000-0000-00000CAF0000}"/>
    <cellStyle name="Normal 22 2 3 2 2 2 4" xfId="44817" xr:uid="{00000000-0005-0000-0000-00000DAF0000}"/>
    <cellStyle name="Normal 22 2 3 2 2 2 5" xfId="44818" xr:uid="{00000000-0005-0000-0000-00000EAF0000}"/>
    <cellStyle name="Normal 22 2 3 2 2 2 6" xfId="44819" xr:uid="{00000000-0005-0000-0000-00000FAF0000}"/>
    <cellStyle name="Normal 22 2 3 2 2 2 7" xfId="44820" xr:uid="{00000000-0005-0000-0000-000010AF0000}"/>
    <cellStyle name="Normal 22 2 3 2 2 2 8" xfId="44821" xr:uid="{00000000-0005-0000-0000-000011AF0000}"/>
    <cellStyle name="Normal 22 2 3 2 2 2 9" xfId="44822" xr:uid="{00000000-0005-0000-0000-000012AF0000}"/>
    <cellStyle name="Normal 22 2 3 2 2 3" xfId="44823" xr:uid="{00000000-0005-0000-0000-000013AF0000}"/>
    <cellStyle name="Normal 22 2 3 2 2 3 10" xfId="44824" xr:uid="{00000000-0005-0000-0000-000014AF0000}"/>
    <cellStyle name="Normal 22 2 3 2 2 3 11" xfId="44825" xr:uid="{00000000-0005-0000-0000-000015AF0000}"/>
    <cellStyle name="Normal 22 2 3 2 2 3 12" xfId="44826" xr:uid="{00000000-0005-0000-0000-000016AF0000}"/>
    <cellStyle name="Normal 22 2 3 2 2 3 13" xfId="44827" xr:uid="{00000000-0005-0000-0000-000017AF0000}"/>
    <cellStyle name="Normal 22 2 3 2 2 3 14" xfId="44828" xr:uid="{00000000-0005-0000-0000-000018AF0000}"/>
    <cellStyle name="Normal 22 2 3 2 2 3 15" xfId="44829" xr:uid="{00000000-0005-0000-0000-000019AF0000}"/>
    <cellStyle name="Normal 22 2 3 2 2 3 2" xfId="44830" xr:uid="{00000000-0005-0000-0000-00001AAF0000}"/>
    <cellStyle name="Normal 22 2 3 2 2 3 2 2" xfId="44831" xr:uid="{00000000-0005-0000-0000-00001BAF0000}"/>
    <cellStyle name="Normal 22 2 3 2 2 3 3" xfId="44832" xr:uid="{00000000-0005-0000-0000-00001CAF0000}"/>
    <cellStyle name="Normal 22 2 3 2 2 3 4" xfId="44833" xr:uid="{00000000-0005-0000-0000-00001DAF0000}"/>
    <cellStyle name="Normal 22 2 3 2 2 3 5" xfId="44834" xr:uid="{00000000-0005-0000-0000-00001EAF0000}"/>
    <cellStyle name="Normal 22 2 3 2 2 3 6" xfId="44835" xr:uid="{00000000-0005-0000-0000-00001FAF0000}"/>
    <cellStyle name="Normal 22 2 3 2 2 3 7" xfId="44836" xr:uid="{00000000-0005-0000-0000-000020AF0000}"/>
    <cellStyle name="Normal 22 2 3 2 2 3 8" xfId="44837" xr:uid="{00000000-0005-0000-0000-000021AF0000}"/>
    <cellStyle name="Normal 22 2 3 2 2 3 9" xfId="44838" xr:uid="{00000000-0005-0000-0000-000022AF0000}"/>
    <cellStyle name="Normal 22 2 3 2 2 4" xfId="44839" xr:uid="{00000000-0005-0000-0000-000023AF0000}"/>
    <cellStyle name="Normal 22 2 3 2 2 4 2" xfId="44840" xr:uid="{00000000-0005-0000-0000-000024AF0000}"/>
    <cellStyle name="Normal 22 2 3 2 2 4 3" xfId="44841" xr:uid="{00000000-0005-0000-0000-000025AF0000}"/>
    <cellStyle name="Normal 22 2 3 2 2 5" xfId="44842" xr:uid="{00000000-0005-0000-0000-000026AF0000}"/>
    <cellStyle name="Normal 22 2 3 2 2 5 2" xfId="44843" xr:uid="{00000000-0005-0000-0000-000027AF0000}"/>
    <cellStyle name="Normal 22 2 3 2 2 5 3" xfId="44844" xr:uid="{00000000-0005-0000-0000-000028AF0000}"/>
    <cellStyle name="Normal 22 2 3 2 2 6" xfId="44845" xr:uid="{00000000-0005-0000-0000-000029AF0000}"/>
    <cellStyle name="Normal 22 2 3 2 2 6 2" xfId="44846" xr:uid="{00000000-0005-0000-0000-00002AAF0000}"/>
    <cellStyle name="Normal 22 2 3 2 2 6 3" xfId="44847" xr:uid="{00000000-0005-0000-0000-00002BAF0000}"/>
    <cellStyle name="Normal 22 2 3 2 2 7" xfId="44848" xr:uid="{00000000-0005-0000-0000-00002CAF0000}"/>
    <cellStyle name="Normal 22 2 3 2 2 7 2" xfId="44849" xr:uid="{00000000-0005-0000-0000-00002DAF0000}"/>
    <cellStyle name="Normal 22 2 3 2 2 7 3" xfId="44850" xr:uid="{00000000-0005-0000-0000-00002EAF0000}"/>
    <cellStyle name="Normal 22 2 3 2 2 8" xfId="44851" xr:uid="{00000000-0005-0000-0000-00002FAF0000}"/>
    <cellStyle name="Normal 22 2 3 2 2 8 2" xfId="44852" xr:uid="{00000000-0005-0000-0000-000030AF0000}"/>
    <cellStyle name="Normal 22 2 3 2 2 8 3" xfId="44853" xr:uid="{00000000-0005-0000-0000-000031AF0000}"/>
    <cellStyle name="Normal 22 2 3 2 2 9" xfId="44854" xr:uid="{00000000-0005-0000-0000-000032AF0000}"/>
    <cellStyle name="Normal 22 2 3 2 2 9 2" xfId="44855" xr:uid="{00000000-0005-0000-0000-000033AF0000}"/>
    <cellStyle name="Normal 22 2 3 2 2 9 3" xfId="44856" xr:uid="{00000000-0005-0000-0000-000034AF0000}"/>
    <cellStyle name="Normal 22 2 3 2 20" xfId="44857" xr:uid="{00000000-0005-0000-0000-000035AF0000}"/>
    <cellStyle name="Normal 22 2 3 2 3" xfId="44858" xr:uid="{00000000-0005-0000-0000-000036AF0000}"/>
    <cellStyle name="Normal 22 2 3 2 3 10" xfId="44859" xr:uid="{00000000-0005-0000-0000-000037AF0000}"/>
    <cellStyle name="Normal 22 2 3 2 3 11" xfId="44860" xr:uid="{00000000-0005-0000-0000-000038AF0000}"/>
    <cellStyle name="Normal 22 2 3 2 3 12" xfId="44861" xr:uid="{00000000-0005-0000-0000-000039AF0000}"/>
    <cellStyle name="Normal 22 2 3 2 3 13" xfId="44862" xr:uid="{00000000-0005-0000-0000-00003AAF0000}"/>
    <cellStyle name="Normal 22 2 3 2 3 14" xfId="44863" xr:uid="{00000000-0005-0000-0000-00003BAF0000}"/>
    <cellStyle name="Normal 22 2 3 2 3 15" xfId="44864" xr:uid="{00000000-0005-0000-0000-00003CAF0000}"/>
    <cellStyle name="Normal 22 2 3 2 3 16" xfId="44865" xr:uid="{00000000-0005-0000-0000-00003DAF0000}"/>
    <cellStyle name="Normal 22 2 3 2 3 2" xfId="44866" xr:uid="{00000000-0005-0000-0000-00003EAF0000}"/>
    <cellStyle name="Normal 22 2 3 2 3 2 10" xfId="44867" xr:uid="{00000000-0005-0000-0000-00003FAF0000}"/>
    <cellStyle name="Normal 22 2 3 2 3 2 11" xfId="44868" xr:uid="{00000000-0005-0000-0000-000040AF0000}"/>
    <cellStyle name="Normal 22 2 3 2 3 2 12" xfId="44869" xr:uid="{00000000-0005-0000-0000-000041AF0000}"/>
    <cellStyle name="Normal 22 2 3 2 3 2 13" xfId="44870" xr:uid="{00000000-0005-0000-0000-000042AF0000}"/>
    <cellStyle name="Normal 22 2 3 2 3 2 14" xfId="44871" xr:uid="{00000000-0005-0000-0000-000043AF0000}"/>
    <cellStyle name="Normal 22 2 3 2 3 2 15" xfId="44872" xr:uid="{00000000-0005-0000-0000-000044AF0000}"/>
    <cellStyle name="Normal 22 2 3 2 3 2 2" xfId="44873" xr:uid="{00000000-0005-0000-0000-000045AF0000}"/>
    <cellStyle name="Normal 22 2 3 2 3 2 3" xfId="44874" xr:uid="{00000000-0005-0000-0000-000046AF0000}"/>
    <cellStyle name="Normal 22 2 3 2 3 2 4" xfId="44875" xr:uid="{00000000-0005-0000-0000-000047AF0000}"/>
    <cellStyle name="Normal 22 2 3 2 3 2 5" xfId="44876" xr:uid="{00000000-0005-0000-0000-000048AF0000}"/>
    <cellStyle name="Normal 22 2 3 2 3 2 6" xfId="44877" xr:uid="{00000000-0005-0000-0000-000049AF0000}"/>
    <cellStyle name="Normal 22 2 3 2 3 2 7" xfId="44878" xr:uid="{00000000-0005-0000-0000-00004AAF0000}"/>
    <cellStyle name="Normal 22 2 3 2 3 2 8" xfId="44879" xr:uid="{00000000-0005-0000-0000-00004BAF0000}"/>
    <cellStyle name="Normal 22 2 3 2 3 2 9" xfId="44880" xr:uid="{00000000-0005-0000-0000-00004CAF0000}"/>
    <cellStyle name="Normal 22 2 3 2 3 3" xfId="44881" xr:uid="{00000000-0005-0000-0000-00004DAF0000}"/>
    <cellStyle name="Normal 22 2 3 2 3 4" xfId="44882" xr:uid="{00000000-0005-0000-0000-00004EAF0000}"/>
    <cellStyle name="Normal 22 2 3 2 3 5" xfId="44883" xr:uid="{00000000-0005-0000-0000-00004FAF0000}"/>
    <cellStyle name="Normal 22 2 3 2 3 6" xfId="44884" xr:uid="{00000000-0005-0000-0000-000050AF0000}"/>
    <cellStyle name="Normal 22 2 3 2 3 7" xfId="44885" xr:uid="{00000000-0005-0000-0000-000051AF0000}"/>
    <cellStyle name="Normal 22 2 3 2 3 8" xfId="44886" xr:uid="{00000000-0005-0000-0000-000052AF0000}"/>
    <cellStyle name="Normal 22 2 3 2 3 9" xfId="44887" xr:uid="{00000000-0005-0000-0000-000053AF0000}"/>
    <cellStyle name="Normal 22 2 3 2 4" xfId="44888" xr:uid="{00000000-0005-0000-0000-000054AF0000}"/>
    <cellStyle name="Normal 22 2 3 2 4 10" xfId="44889" xr:uid="{00000000-0005-0000-0000-000055AF0000}"/>
    <cellStyle name="Normal 22 2 3 2 4 11" xfId="44890" xr:uid="{00000000-0005-0000-0000-000056AF0000}"/>
    <cellStyle name="Normal 22 2 3 2 4 12" xfId="44891" xr:uid="{00000000-0005-0000-0000-000057AF0000}"/>
    <cellStyle name="Normal 22 2 3 2 4 13" xfId="44892" xr:uid="{00000000-0005-0000-0000-000058AF0000}"/>
    <cellStyle name="Normal 22 2 3 2 4 14" xfId="44893" xr:uid="{00000000-0005-0000-0000-000059AF0000}"/>
    <cellStyle name="Normal 22 2 3 2 4 15" xfId="44894" xr:uid="{00000000-0005-0000-0000-00005AAF0000}"/>
    <cellStyle name="Normal 22 2 3 2 4 2" xfId="44895" xr:uid="{00000000-0005-0000-0000-00005BAF0000}"/>
    <cellStyle name="Normal 22 2 3 2 4 2 2" xfId="44896" xr:uid="{00000000-0005-0000-0000-00005CAF0000}"/>
    <cellStyle name="Normal 22 2 3 2 4 3" xfId="44897" xr:uid="{00000000-0005-0000-0000-00005DAF0000}"/>
    <cellStyle name="Normal 22 2 3 2 4 4" xfId="44898" xr:uid="{00000000-0005-0000-0000-00005EAF0000}"/>
    <cellStyle name="Normal 22 2 3 2 4 5" xfId="44899" xr:uid="{00000000-0005-0000-0000-00005FAF0000}"/>
    <cellStyle name="Normal 22 2 3 2 4 6" xfId="44900" xr:uid="{00000000-0005-0000-0000-000060AF0000}"/>
    <cellStyle name="Normal 22 2 3 2 4 7" xfId="44901" xr:uid="{00000000-0005-0000-0000-000061AF0000}"/>
    <cellStyle name="Normal 22 2 3 2 4 8" xfId="44902" xr:uid="{00000000-0005-0000-0000-000062AF0000}"/>
    <cellStyle name="Normal 22 2 3 2 4 9" xfId="44903" xr:uid="{00000000-0005-0000-0000-000063AF0000}"/>
    <cellStyle name="Normal 22 2 3 2 5" xfId="44904" xr:uid="{00000000-0005-0000-0000-000064AF0000}"/>
    <cellStyle name="Normal 22 2 3 2 5 2" xfId="44905" xr:uid="{00000000-0005-0000-0000-000065AF0000}"/>
    <cellStyle name="Normal 22 2 3 2 5 3" xfId="44906" xr:uid="{00000000-0005-0000-0000-000066AF0000}"/>
    <cellStyle name="Normal 22 2 3 2 6" xfId="44907" xr:uid="{00000000-0005-0000-0000-000067AF0000}"/>
    <cellStyle name="Normal 22 2 3 2 6 2" xfId="44908" xr:uid="{00000000-0005-0000-0000-000068AF0000}"/>
    <cellStyle name="Normal 22 2 3 2 6 3" xfId="44909" xr:uid="{00000000-0005-0000-0000-000069AF0000}"/>
    <cellStyle name="Normal 22 2 3 2 7" xfId="44910" xr:uid="{00000000-0005-0000-0000-00006AAF0000}"/>
    <cellStyle name="Normal 22 2 3 2 7 2" xfId="44911" xr:uid="{00000000-0005-0000-0000-00006BAF0000}"/>
    <cellStyle name="Normal 22 2 3 2 7 3" xfId="44912" xr:uid="{00000000-0005-0000-0000-00006CAF0000}"/>
    <cellStyle name="Normal 22 2 3 2 8" xfId="44913" xr:uid="{00000000-0005-0000-0000-00006DAF0000}"/>
    <cellStyle name="Normal 22 2 3 2 8 2" xfId="44914" xr:uid="{00000000-0005-0000-0000-00006EAF0000}"/>
    <cellStyle name="Normal 22 2 3 2 8 3" xfId="44915" xr:uid="{00000000-0005-0000-0000-00006FAF0000}"/>
    <cellStyle name="Normal 22 2 3 2 9" xfId="44916" xr:uid="{00000000-0005-0000-0000-000070AF0000}"/>
    <cellStyle name="Normal 22 2 3 2 9 2" xfId="44917" xr:uid="{00000000-0005-0000-0000-000071AF0000}"/>
    <cellStyle name="Normal 22 2 3 2 9 3" xfId="44918" xr:uid="{00000000-0005-0000-0000-000072AF0000}"/>
    <cellStyle name="Normal 22 2 3 20" xfId="44919" xr:uid="{00000000-0005-0000-0000-000073AF0000}"/>
    <cellStyle name="Normal 22 2 3 21" xfId="44920" xr:uid="{00000000-0005-0000-0000-000074AF0000}"/>
    <cellStyle name="Normal 22 2 3 3" xfId="44921" xr:uid="{00000000-0005-0000-0000-000075AF0000}"/>
    <cellStyle name="Normal 22 2 3 3 10" xfId="44922" xr:uid="{00000000-0005-0000-0000-000076AF0000}"/>
    <cellStyle name="Normal 22 2 3 3 10 2" xfId="44923" xr:uid="{00000000-0005-0000-0000-000077AF0000}"/>
    <cellStyle name="Normal 22 2 3 3 11" xfId="44924" xr:uid="{00000000-0005-0000-0000-000078AF0000}"/>
    <cellStyle name="Normal 22 2 3 3 11 2" xfId="44925" xr:uid="{00000000-0005-0000-0000-000079AF0000}"/>
    <cellStyle name="Normal 22 2 3 3 12" xfId="44926" xr:uid="{00000000-0005-0000-0000-00007AAF0000}"/>
    <cellStyle name="Normal 22 2 3 3 13" xfId="44927" xr:uid="{00000000-0005-0000-0000-00007BAF0000}"/>
    <cellStyle name="Normal 22 2 3 3 14" xfId="44928" xr:uid="{00000000-0005-0000-0000-00007CAF0000}"/>
    <cellStyle name="Normal 22 2 3 3 15" xfId="44929" xr:uid="{00000000-0005-0000-0000-00007DAF0000}"/>
    <cellStyle name="Normal 22 2 3 3 16" xfId="44930" xr:uid="{00000000-0005-0000-0000-00007EAF0000}"/>
    <cellStyle name="Normal 22 2 3 3 17" xfId="44931" xr:uid="{00000000-0005-0000-0000-00007FAF0000}"/>
    <cellStyle name="Normal 22 2 3 3 18" xfId="44932" xr:uid="{00000000-0005-0000-0000-000080AF0000}"/>
    <cellStyle name="Normal 22 2 3 3 19" xfId="44933" xr:uid="{00000000-0005-0000-0000-000081AF0000}"/>
    <cellStyle name="Normal 22 2 3 3 2" xfId="44934" xr:uid="{00000000-0005-0000-0000-000082AF0000}"/>
    <cellStyle name="Normal 22 2 3 3 2 10" xfId="44935" xr:uid="{00000000-0005-0000-0000-000083AF0000}"/>
    <cellStyle name="Normal 22 2 3 3 2 11" xfId="44936" xr:uid="{00000000-0005-0000-0000-000084AF0000}"/>
    <cellStyle name="Normal 22 2 3 3 2 12" xfId="44937" xr:uid="{00000000-0005-0000-0000-000085AF0000}"/>
    <cellStyle name="Normal 22 2 3 3 2 13" xfId="44938" xr:uid="{00000000-0005-0000-0000-000086AF0000}"/>
    <cellStyle name="Normal 22 2 3 3 2 14" xfId="44939" xr:uid="{00000000-0005-0000-0000-000087AF0000}"/>
    <cellStyle name="Normal 22 2 3 3 2 15" xfId="44940" xr:uid="{00000000-0005-0000-0000-000088AF0000}"/>
    <cellStyle name="Normal 22 2 3 3 2 2" xfId="44941" xr:uid="{00000000-0005-0000-0000-000089AF0000}"/>
    <cellStyle name="Normal 22 2 3 3 2 2 2" xfId="44942" xr:uid="{00000000-0005-0000-0000-00008AAF0000}"/>
    <cellStyle name="Normal 22 2 3 3 2 3" xfId="44943" xr:uid="{00000000-0005-0000-0000-00008BAF0000}"/>
    <cellStyle name="Normal 22 2 3 3 2 4" xfId="44944" xr:uid="{00000000-0005-0000-0000-00008CAF0000}"/>
    <cellStyle name="Normal 22 2 3 3 2 5" xfId="44945" xr:uid="{00000000-0005-0000-0000-00008DAF0000}"/>
    <cellStyle name="Normal 22 2 3 3 2 6" xfId="44946" xr:uid="{00000000-0005-0000-0000-00008EAF0000}"/>
    <cellStyle name="Normal 22 2 3 3 2 7" xfId="44947" xr:uid="{00000000-0005-0000-0000-00008FAF0000}"/>
    <cellStyle name="Normal 22 2 3 3 2 8" xfId="44948" xr:uid="{00000000-0005-0000-0000-000090AF0000}"/>
    <cellStyle name="Normal 22 2 3 3 2 9" xfId="44949" xr:uid="{00000000-0005-0000-0000-000091AF0000}"/>
    <cellStyle name="Normal 22 2 3 3 3" xfId="44950" xr:uid="{00000000-0005-0000-0000-000092AF0000}"/>
    <cellStyle name="Normal 22 2 3 3 3 10" xfId="44951" xr:uid="{00000000-0005-0000-0000-000093AF0000}"/>
    <cellStyle name="Normal 22 2 3 3 3 11" xfId="44952" xr:uid="{00000000-0005-0000-0000-000094AF0000}"/>
    <cellStyle name="Normal 22 2 3 3 3 12" xfId="44953" xr:uid="{00000000-0005-0000-0000-000095AF0000}"/>
    <cellStyle name="Normal 22 2 3 3 3 13" xfId="44954" xr:uid="{00000000-0005-0000-0000-000096AF0000}"/>
    <cellStyle name="Normal 22 2 3 3 3 14" xfId="44955" xr:uid="{00000000-0005-0000-0000-000097AF0000}"/>
    <cellStyle name="Normal 22 2 3 3 3 15" xfId="44956" xr:uid="{00000000-0005-0000-0000-000098AF0000}"/>
    <cellStyle name="Normal 22 2 3 3 3 2" xfId="44957" xr:uid="{00000000-0005-0000-0000-000099AF0000}"/>
    <cellStyle name="Normal 22 2 3 3 3 2 2" xfId="44958" xr:uid="{00000000-0005-0000-0000-00009AAF0000}"/>
    <cellStyle name="Normal 22 2 3 3 3 3" xfId="44959" xr:uid="{00000000-0005-0000-0000-00009BAF0000}"/>
    <cellStyle name="Normal 22 2 3 3 3 4" xfId="44960" xr:uid="{00000000-0005-0000-0000-00009CAF0000}"/>
    <cellStyle name="Normal 22 2 3 3 3 5" xfId="44961" xr:uid="{00000000-0005-0000-0000-00009DAF0000}"/>
    <cellStyle name="Normal 22 2 3 3 3 6" xfId="44962" xr:uid="{00000000-0005-0000-0000-00009EAF0000}"/>
    <cellStyle name="Normal 22 2 3 3 3 7" xfId="44963" xr:uid="{00000000-0005-0000-0000-00009FAF0000}"/>
    <cellStyle name="Normal 22 2 3 3 3 8" xfId="44964" xr:uid="{00000000-0005-0000-0000-0000A0AF0000}"/>
    <cellStyle name="Normal 22 2 3 3 3 9" xfId="44965" xr:uid="{00000000-0005-0000-0000-0000A1AF0000}"/>
    <cellStyle name="Normal 22 2 3 3 4" xfId="44966" xr:uid="{00000000-0005-0000-0000-0000A2AF0000}"/>
    <cellStyle name="Normal 22 2 3 3 4 2" xfId="44967" xr:uid="{00000000-0005-0000-0000-0000A3AF0000}"/>
    <cellStyle name="Normal 22 2 3 3 4 3" xfId="44968" xr:uid="{00000000-0005-0000-0000-0000A4AF0000}"/>
    <cellStyle name="Normal 22 2 3 3 5" xfId="44969" xr:uid="{00000000-0005-0000-0000-0000A5AF0000}"/>
    <cellStyle name="Normal 22 2 3 3 5 2" xfId="44970" xr:uid="{00000000-0005-0000-0000-0000A6AF0000}"/>
    <cellStyle name="Normal 22 2 3 3 5 3" xfId="44971" xr:uid="{00000000-0005-0000-0000-0000A7AF0000}"/>
    <cellStyle name="Normal 22 2 3 3 6" xfId="44972" xr:uid="{00000000-0005-0000-0000-0000A8AF0000}"/>
    <cellStyle name="Normal 22 2 3 3 6 2" xfId="44973" xr:uid="{00000000-0005-0000-0000-0000A9AF0000}"/>
    <cellStyle name="Normal 22 2 3 3 6 3" xfId="44974" xr:uid="{00000000-0005-0000-0000-0000AAAF0000}"/>
    <cellStyle name="Normal 22 2 3 3 7" xfId="44975" xr:uid="{00000000-0005-0000-0000-0000ABAF0000}"/>
    <cellStyle name="Normal 22 2 3 3 7 2" xfId="44976" xr:uid="{00000000-0005-0000-0000-0000ACAF0000}"/>
    <cellStyle name="Normal 22 2 3 3 7 3" xfId="44977" xr:uid="{00000000-0005-0000-0000-0000ADAF0000}"/>
    <cellStyle name="Normal 22 2 3 3 8" xfId="44978" xr:uid="{00000000-0005-0000-0000-0000AEAF0000}"/>
    <cellStyle name="Normal 22 2 3 3 8 2" xfId="44979" xr:uid="{00000000-0005-0000-0000-0000AFAF0000}"/>
    <cellStyle name="Normal 22 2 3 3 8 3" xfId="44980" xr:uid="{00000000-0005-0000-0000-0000B0AF0000}"/>
    <cellStyle name="Normal 22 2 3 3 9" xfId="44981" xr:uid="{00000000-0005-0000-0000-0000B1AF0000}"/>
    <cellStyle name="Normal 22 2 3 3 9 2" xfId="44982" xr:uid="{00000000-0005-0000-0000-0000B2AF0000}"/>
    <cellStyle name="Normal 22 2 3 3 9 3" xfId="44983" xr:uid="{00000000-0005-0000-0000-0000B3AF0000}"/>
    <cellStyle name="Normal 22 2 3 4" xfId="44984" xr:uid="{00000000-0005-0000-0000-0000B4AF0000}"/>
    <cellStyle name="Normal 22 2 3 4 10" xfId="44985" xr:uid="{00000000-0005-0000-0000-0000B5AF0000}"/>
    <cellStyle name="Normal 22 2 3 4 11" xfId="44986" xr:uid="{00000000-0005-0000-0000-0000B6AF0000}"/>
    <cellStyle name="Normal 22 2 3 4 12" xfId="44987" xr:uid="{00000000-0005-0000-0000-0000B7AF0000}"/>
    <cellStyle name="Normal 22 2 3 4 13" xfId="44988" xr:uid="{00000000-0005-0000-0000-0000B8AF0000}"/>
    <cellStyle name="Normal 22 2 3 4 14" xfId="44989" xr:uid="{00000000-0005-0000-0000-0000B9AF0000}"/>
    <cellStyle name="Normal 22 2 3 4 15" xfId="44990" xr:uid="{00000000-0005-0000-0000-0000BAAF0000}"/>
    <cellStyle name="Normal 22 2 3 4 16" xfId="44991" xr:uid="{00000000-0005-0000-0000-0000BBAF0000}"/>
    <cellStyle name="Normal 22 2 3 4 2" xfId="44992" xr:uid="{00000000-0005-0000-0000-0000BCAF0000}"/>
    <cellStyle name="Normal 22 2 3 4 2 10" xfId="44993" xr:uid="{00000000-0005-0000-0000-0000BDAF0000}"/>
    <cellStyle name="Normal 22 2 3 4 2 11" xfId="44994" xr:uid="{00000000-0005-0000-0000-0000BEAF0000}"/>
    <cellStyle name="Normal 22 2 3 4 2 12" xfId="44995" xr:uid="{00000000-0005-0000-0000-0000BFAF0000}"/>
    <cellStyle name="Normal 22 2 3 4 2 13" xfId="44996" xr:uid="{00000000-0005-0000-0000-0000C0AF0000}"/>
    <cellStyle name="Normal 22 2 3 4 2 14" xfId="44997" xr:uid="{00000000-0005-0000-0000-0000C1AF0000}"/>
    <cellStyle name="Normal 22 2 3 4 2 15" xfId="44998" xr:uid="{00000000-0005-0000-0000-0000C2AF0000}"/>
    <cellStyle name="Normal 22 2 3 4 2 2" xfId="44999" xr:uid="{00000000-0005-0000-0000-0000C3AF0000}"/>
    <cellStyle name="Normal 22 2 3 4 2 3" xfId="45000" xr:uid="{00000000-0005-0000-0000-0000C4AF0000}"/>
    <cellStyle name="Normal 22 2 3 4 2 4" xfId="45001" xr:uid="{00000000-0005-0000-0000-0000C5AF0000}"/>
    <cellStyle name="Normal 22 2 3 4 2 5" xfId="45002" xr:uid="{00000000-0005-0000-0000-0000C6AF0000}"/>
    <cellStyle name="Normal 22 2 3 4 2 6" xfId="45003" xr:uid="{00000000-0005-0000-0000-0000C7AF0000}"/>
    <cellStyle name="Normal 22 2 3 4 2 7" xfId="45004" xr:uid="{00000000-0005-0000-0000-0000C8AF0000}"/>
    <cellStyle name="Normal 22 2 3 4 2 8" xfId="45005" xr:uid="{00000000-0005-0000-0000-0000C9AF0000}"/>
    <cellStyle name="Normal 22 2 3 4 2 9" xfId="45006" xr:uid="{00000000-0005-0000-0000-0000CAAF0000}"/>
    <cellStyle name="Normal 22 2 3 4 3" xfId="45007" xr:uid="{00000000-0005-0000-0000-0000CBAF0000}"/>
    <cellStyle name="Normal 22 2 3 4 4" xfId="45008" xr:uid="{00000000-0005-0000-0000-0000CCAF0000}"/>
    <cellStyle name="Normal 22 2 3 4 5" xfId="45009" xr:uid="{00000000-0005-0000-0000-0000CDAF0000}"/>
    <cellStyle name="Normal 22 2 3 4 6" xfId="45010" xr:uid="{00000000-0005-0000-0000-0000CEAF0000}"/>
    <cellStyle name="Normal 22 2 3 4 7" xfId="45011" xr:uid="{00000000-0005-0000-0000-0000CFAF0000}"/>
    <cellStyle name="Normal 22 2 3 4 8" xfId="45012" xr:uid="{00000000-0005-0000-0000-0000D0AF0000}"/>
    <cellStyle name="Normal 22 2 3 4 9" xfId="45013" xr:uid="{00000000-0005-0000-0000-0000D1AF0000}"/>
    <cellStyle name="Normal 22 2 3 5" xfId="45014" xr:uid="{00000000-0005-0000-0000-0000D2AF0000}"/>
    <cellStyle name="Normal 22 2 3 5 10" xfId="45015" xr:uid="{00000000-0005-0000-0000-0000D3AF0000}"/>
    <cellStyle name="Normal 22 2 3 5 11" xfId="45016" xr:uid="{00000000-0005-0000-0000-0000D4AF0000}"/>
    <cellStyle name="Normal 22 2 3 5 12" xfId="45017" xr:uid="{00000000-0005-0000-0000-0000D5AF0000}"/>
    <cellStyle name="Normal 22 2 3 5 13" xfId="45018" xr:uid="{00000000-0005-0000-0000-0000D6AF0000}"/>
    <cellStyle name="Normal 22 2 3 5 14" xfId="45019" xr:uid="{00000000-0005-0000-0000-0000D7AF0000}"/>
    <cellStyle name="Normal 22 2 3 5 15" xfId="45020" xr:uid="{00000000-0005-0000-0000-0000D8AF0000}"/>
    <cellStyle name="Normal 22 2 3 5 2" xfId="45021" xr:uid="{00000000-0005-0000-0000-0000D9AF0000}"/>
    <cellStyle name="Normal 22 2 3 5 2 2" xfId="45022" xr:uid="{00000000-0005-0000-0000-0000DAAF0000}"/>
    <cellStyle name="Normal 22 2 3 5 3" xfId="45023" xr:uid="{00000000-0005-0000-0000-0000DBAF0000}"/>
    <cellStyle name="Normal 22 2 3 5 4" xfId="45024" xr:uid="{00000000-0005-0000-0000-0000DCAF0000}"/>
    <cellStyle name="Normal 22 2 3 5 5" xfId="45025" xr:uid="{00000000-0005-0000-0000-0000DDAF0000}"/>
    <cellStyle name="Normal 22 2 3 5 6" xfId="45026" xr:uid="{00000000-0005-0000-0000-0000DEAF0000}"/>
    <cellStyle name="Normal 22 2 3 5 7" xfId="45027" xr:uid="{00000000-0005-0000-0000-0000DFAF0000}"/>
    <cellStyle name="Normal 22 2 3 5 8" xfId="45028" xr:uid="{00000000-0005-0000-0000-0000E0AF0000}"/>
    <cellStyle name="Normal 22 2 3 5 9" xfId="45029" xr:uid="{00000000-0005-0000-0000-0000E1AF0000}"/>
    <cellStyle name="Normal 22 2 3 6" xfId="45030" xr:uid="{00000000-0005-0000-0000-0000E2AF0000}"/>
    <cellStyle name="Normal 22 2 3 6 2" xfId="45031" xr:uid="{00000000-0005-0000-0000-0000E3AF0000}"/>
    <cellStyle name="Normal 22 2 3 6 3" xfId="45032" xr:uid="{00000000-0005-0000-0000-0000E4AF0000}"/>
    <cellStyle name="Normal 22 2 3 7" xfId="45033" xr:uid="{00000000-0005-0000-0000-0000E5AF0000}"/>
    <cellStyle name="Normal 22 2 3 7 2" xfId="45034" xr:uid="{00000000-0005-0000-0000-0000E6AF0000}"/>
    <cellStyle name="Normal 22 2 3 7 3" xfId="45035" xr:uid="{00000000-0005-0000-0000-0000E7AF0000}"/>
    <cellStyle name="Normal 22 2 3 8" xfId="45036" xr:uid="{00000000-0005-0000-0000-0000E8AF0000}"/>
    <cellStyle name="Normal 22 2 3 8 2" xfId="45037" xr:uid="{00000000-0005-0000-0000-0000E9AF0000}"/>
    <cellStyle name="Normal 22 2 3 8 3" xfId="45038" xr:uid="{00000000-0005-0000-0000-0000EAAF0000}"/>
    <cellStyle name="Normal 22 2 3 9" xfId="45039" xr:uid="{00000000-0005-0000-0000-0000EBAF0000}"/>
    <cellStyle name="Normal 22 2 3 9 2" xfId="45040" xr:uid="{00000000-0005-0000-0000-0000ECAF0000}"/>
    <cellStyle name="Normal 22 2 3 9 3" xfId="45041" xr:uid="{00000000-0005-0000-0000-0000EDAF0000}"/>
    <cellStyle name="Normal 22 2 4" xfId="45042" xr:uid="{00000000-0005-0000-0000-0000EEAF0000}"/>
    <cellStyle name="Normal 22 2 4 10" xfId="45043" xr:uid="{00000000-0005-0000-0000-0000EFAF0000}"/>
    <cellStyle name="Normal 22 2 4 10 2" xfId="45044" xr:uid="{00000000-0005-0000-0000-0000F0AF0000}"/>
    <cellStyle name="Normal 22 2 4 10 3" xfId="45045" xr:uid="{00000000-0005-0000-0000-0000F1AF0000}"/>
    <cellStyle name="Normal 22 2 4 11" xfId="45046" xr:uid="{00000000-0005-0000-0000-0000F2AF0000}"/>
    <cellStyle name="Normal 22 2 4 11 2" xfId="45047" xr:uid="{00000000-0005-0000-0000-0000F3AF0000}"/>
    <cellStyle name="Normal 22 2 4 11 3" xfId="45048" xr:uid="{00000000-0005-0000-0000-0000F4AF0000}"/>
    <cellStyle name="Normal 22 2 4 12" xfId="45049" xr:uid="{00000000-0005-0000-0000-0000F5AF0000}"/>
    <cellStyle name="Normal 22 2 4 12 2" xfId="45050" xr:uid="{00000000-0005-0000-0000-0000F6AF0000}"/>
    <cellStyle name="Normal 22 2 4 13" xfId="45051" xr:uid="{00000000-0005-0000-0000-0000F7AF0000}"/>
    <cellStyle name="Normal 22 2 4 13 2" xfId="45052" xr:uid="{00000000-0005-0000-0000-0000F8AF0000}"/>
    <cellStyle name="Normal 22 2 4 14" xfId="45053" xr:uid="{00000000-0005-0000-0000-0000F9AF0000}"/>
    <cellStyle name="Normal 22 2 4 15" xfId="45054" xr:uid="{00000000-0005-0000-0000-0000FAAF0000}"/>
    <cellStyle name="Normal 22 2 4 16" xfId="45055" xr:uid="{00000000-0005-0000-0000-0000FBAF0000}"/>
    <cellStyle name="Normal 22 2 4 17" xfId="45056" xr:uid="{00000000-0005-0000-0000-0000FCAF0000}"/>
    <cellStyle name="Normal 22 2 4 18" xfId="45057" xr:uid="{00000000-0005-0000-0000-0000FDAF0000}"/>
    <cellStyle name="Normal 22 2 4 19" xfId="45058" xr:uid="{00000000-0005-0000-0000-0000FEAF0000}"/>
    <cellStyle name="Normal 22 2 4 2" xfId="45059" xr:uid="{00000000-0005-0000-0000-0000FFAF0000}"/>
    <cellStyle name="Normal 22 2 4 2 10" xfId="45060" xr:uid="{00000000-0005-0000-0000-000000B00000}"/>
    <cellStyle name="Normal 22 2 4 2 10 2" xfId="45061" xr:uid="{00000000-0005-0000-0000-000001B00000}"/>
    <cellStyle name="Normal 22 2 4 2 10 3" xfId="45062" xr:uid="{00000000-0005-0000-0000-000002B00000}"/>
    <cellStyle name="Normal 22 2 4 2 11" xfId="45063" xr:uid="{00000000-0005-0000-0000-000003B00000}"/>
    <cellStyle name="Normal 22 2 4 2 11 2" xfId="45064" xr:uid="{00000000-0005-0000-0000-000004B00000}"/>
    <cellStyle name="Normal 22 2 4 2 12" xfId="45065" xr:uid="{00000000-0005-0000-0000-000005B00000}"/>
    <cellStyle name="Normal 22 2 4 2 12 2" xfId="45066" xr:uid="{00000000-0005-0000-0000-000006B00000}"/>
    <cellStyle name="Normal 22 2 4 2 13" xfId="45067" xr:uid="{00000000-0005-0000-0000-000007B00000}"/>
    <cellStyle name="Normal 22 2 4 2 14" xfId="45068" xr:uid="{00000000-0005-0000-0000-000008B00000}"/>
    <cellStyle name="Normal 22 2 4 2 15" xfId="45069" xr:uid="{00000000-0005-0000-0000-000009B00000}"/>
    <cellStyle name="Normal 22 2 4 2 16" xfId="45070" xr:uid="{00000000-0005-0000-0000-00000AB00000}"/>
    <cellStyle name="Normal 22 2 4 2 17" xfId="45071" xr:uid="{00000000-0005-0000-0000-00000BB00000}"/>
    <cellStyle name="Normal 22 2 4 2 18" xfId="45072" xr:uid="{00000000-0005-0000-0000-00000CB00000}"/>
    <cellStyle name="Normal 22 2 4 2 19" xfId="45073" xr:uid="{00000000-0005-0000-0000-00000DB00000}"/>
    <cellStyle name="Normal 22 2 4 2 2" xfId="45074" xr:uid="{00000000-0005-0000-0000-00000EB00000}"/>
    <cellStyle name="Normal 22 2 4 2 2 10" xfId="45075" xr:uid="{00000000-0005-0000-0000-00000FB00000}"/>
    <cellStyle name="Normal 22 2 4 2 2 10 2" xfId="45076" xr:uid="{00000000-0005-0000-0000-000010B00000}"/>
    <cellStyle name="Normal 22 2 4 2 2 11" xfId="45077" xr:uid="{00000000-0005-0000-0000-000011B00000}"/>
    <cellStyle name="Normal 22 2 4 2 2 11 2" xfId="45078" xr:uid="{00000000-0005-0000-0000-000012B00000}"/>
    <cellStyle name="Normal 22 2 4 2 2 12" xfId="45079" xr:uid="{00000000-0005-0000-0000-000013B00000}"/>
    <cellStyle name="Normal 22 2 4 2 2 13" xfId="45080" xr:uid="{00000000-0005-0000-0000-000014B00000}"/>
    <cellStyle name="Normal 22 2 4 2 2 14" xfId="45081" xr:uid="{00000000-0005-0000-0000-000015B00000}"/>
    <cellStyle name="Normal 22 2 4 2 2 15" xfId="45082" xr:uid="{00000000-0005-0000-0000-000016B00000}"/>
    <cellStyle name="Normal 22 2 4 2 2 16" xfId="45083" xr:uid="{00000000-0005-0000-0000-000017B00000}"/>
    <cellStyle name="Normal 22 2 4 2 2 17" xfId="45084" xr:uid="{00000000-0005-0000-0000-000018B00000}"/>
    <cellStyle name="Normal 22 2 4 2 2 18" xfId="45085" xr:uid="{00000000-0005-0000-0000-000019B00000}"/>
    <cellStyle name="Normal 22 2 4 2 2 2" xfId="45086" xr:uid="{00000000-0005-0000-0000-00001AB00000}"/>
    <cellStyle name="Normal 22 2 4 2 2 2 10" xfId="45087" xr:uid="{00000000-0005-0000-0000-00001BB00000}"/>
    <cellStyle name="Normal 22 2 4 2 2 2 11" xfId="45088" xr:uid="{00000000-0005-0000-0000-00001CB00000}"/>
    <cellStyle name="Normal 22 2 4 2 2 2 12" xfId="45089" xr:uid="{00000000-0005-0000-0000-00001DB00000}"/>
    <cellStyle name="Normal 22 2 4 2 2 2 13" xfId="45090" xr:uid="{00000000-0005-0000-0000-00001EB00000}"/>
    <cellStyle name="Normal 22 2 4 2 2 2 14" xfId="45091" xr:uid="{00000000-0005-0000-0000-00001FB00000}"/>
    <cellStyle name="Normal 22 2 4 2 2 2 15" xfId="45092" xr:uid="{00000000-0005-0000-0000-000020B00000}"/>
    <cellStyle name="Normal 22 2 4 2 2 2 2" xfId="45093" xr:uid="{00000000-0005-0000-0000-000021B00000}"/>
    <cellStyle name="Normal 22 2 4 2 2 2 2 2" xfId="45094" xr:uid="{00000000-0005-0000-0000-000022B00000}"/>
    <cellStyle name="Normal 22 2 4 2 2 2 3" xfId="45095" xr:uid="{00000000-0005-0000-0000-000023B00000}"/>
    <cellStyle name="Normal 22 2 4 2 2 2 4" xfId="45096" xr:uid="{00000000-0005-0000-0000-000024B00000}"/>
    <cellStyle name="Normal 22 2 4 2 2 2 5" xfId="45097" xr:uid="{00000000-0005-0000-0000-000025B00000}"/>
    <cellStyle name="Normal 22 2 4 2 2 2 6" xfId="45098" xr:uid="{00000000-0005-0000-0000-000026B00000}"/>
    <cellStyle name="Normal 22 2 4 2 2 2 7" xfId="45099" xr:uid="{00000000-0005-0000-0000-000027B00000}"/>
    <cellStyle name="Normal 22 2 4 2 2 2 8" xfId="45100" xr:uid="{00000000-0005-0000-0000-000028B00000}"/>
    <cellStyle name="Normal 22 2 4 2 2 2 9" xfId="45101" xr:uid="{00000000-0005-0000-0000-000029B00000}"/>
    <cellStyle name="Normal 22 2 4 2 2 3" xfId="45102" xr:uid="{00000000-0005-0000-0000-00002AB00000}"/>
    <cellStyle name="Normal 22 2 4 2 2 3 2" xfId="45103" xr:uid="{00000000-0005-0000-0000-00002BB00000}"/>
    <cellStyle name="Normal 22 2 4 2 2 3 3" xfId="45104" xr:uid="{00000000-0005-0000-0000-00002CB00000}"/>
    <cellStyle name="Normal 22 2 4 2 2 4" xfId="45105" xr:uid="{00000000-0005-0000-0000-00002DB00000}"/>
    <cellStyle name="Normal 22 2 4 2 2 4 2" xfId="45106" xr:uid="{00000000-0005-0000-0000-00002EB00000}"/>
    <cellStyle name="Normal 22 2 4 2 2 4 3" xfId="45107" xr:uid="{00000000-0005-0000-0000-00002FB00000}"/>
    <cellStyle name="Normal 22 2 4 2 2 5" xfId="45108" xr:uid="{00000000-0005-0000-0000-000030B00000}"/>
    <cellStyle name="Normal 22 2 4 2 2 5 2" xfId="45109" xr:uid="{00000000-0005-0000-0000-000031B00000}"/>
    <cellStyle name="Normal 22 2 4 2 2 5 3" xfId="45110" xr:uid="{00000000-0005-0000-0000-000032B00000}"/>
    <cellStyle name="Normal 22 2 4 2 2 6" xfId="45111" xr:uid="{00000000-0005-0000-0000-000033B00000}"/>
    <cellStyle name="Normal 22 2 4 2 2 6 2" xfId="45112" xr:uid="{00000000-0005-0000-0000-000034B00000}"/>
    <cellStyle name="Normal 22 2 4 2 2 6 3" xfId="45113" xr:uid="{00000000-0005-0000-0000-000035B00000}"/>
    <cellStyle name="Normal 22 2 4 2 2 7" xfId="45114" xr:uid="{00000000-0005-0000-0000-000036B00000}"/>
    <cellStyle name="Normal 22 2 4 2 2 7 2" xfId="45115" xr:uid="{00000000-0005-0000-0000-000037B00000}"/>
    <cellStyle name="Normal 22 2 4 2 2 7 3" xfId="45116" xr:uid="{00000000-0005-0000-0000-000038B00000}"/>
    <cellStyle name="Normal 22 2 4 2 2 8" xfId="45117" xr:uid="{00000000-0005-0000-0000-000039B00000}"/>
    <cellStyle name="Normal 22 2 4 2 2 8 2" xfId="45118" xr:uid="{00000000-0005-0000-0000-00003AB00000}"/>
    <cellStyle name="Normal 22 2 4 2 2 8 3" xfId="45119" xr:uid="{00000000-0005-0000-0000-00003BB00000}"/>
    <cellStyle name="Normal 22 2 4 2 2 9" xfId="45120" xr:uid="{00000000-0005-0000-0000-00003CB00000}"/>
    <cellStyle name="Normal 22 2 4 2 2 9 2" xfId="45121" xr:uid="{00000000-0005-0000-0000-00003DB00000}"/>
    <cellStyle name="Normal 22 2 4 2 2 9 3" xfId="45122" xr:uid="{00000000-0005-0000-0000-00003EB00000}"/>
    <cellStyle name="Normal 22 2 4 2 20" xfId="45123" xr:uid="{00000000-0005-0000-0000-00003FB00000}"/>
    <cellStyle name="Normal 22 2 4 2 3" xfId="45124" xr:uid="{00000000-0005-0000-0000-000040B00000}"/>
    <cellStyle name="Normal 22 2 4 2 3 10" xfId="45125" xr:uid="{00000000-0005-0000-0000-000041B00000}"/>
    <cellStyle name="Normal 22 2 4 2 3 11" xfId="45126" xr:uid="{00000000-0005-0000-0000-000042B00000}"/>
    <cellStyle name="Normal 22 2 4 2 3 12" xfId="45127" xr:uid="{00000000-0005-0000-0000-000043B00000}"/>
    <cellStyle name="Normal 22 2 4 2 3 13" xfId="45128" xr:uid="{00000000-0005-0000-0000-000044B00000}"/>
    <cellStyle name="Normal 22 2 4 2 3 14" xfId="45129" xr:uid="{00000000-0005-0000-0000-000045B00000}"/>
    <cellStyle name="Normal 22 2 4 2 3 15" xfId="45130" xr:uid="{00000000-0005-0000-0000-000046B00000}"/>
    <cellStyle name="Normal 22 2 4 2 3 2" xfId="45131" xr:uid="{00000000-0005-0000-0000-000047B00000}"/>
    <cellStyle name="Normal 22 2 4 2 3 2 2" xfId="45132" xr:uid="{00000000-0005-0000-0000-000048B00000}"/>
    <cellStyle name="Normal 22 2 4 2 3 3" xfId="45133" xr:uid="{00000000-0005-0000-0000-000049B00000}"/>
    <cellStyle name="Normal 22 2 4 2 3 4" xfId="45134" xr:uid="{00000000-0005-0000-0000-00004AB00000}"/>
    <cellStyle name="Normal 22 2 4 2 3 5" xfId="45135" xr:uid="{00000000-0005-0000-0000-00004BB00000}"/>
    <cellStyle name="Normal 22 2 4 2 3 6" xfId="45136" xr:uid="{00000000-0005-0000-0000-00004CB00000}"/>
    <cellStyle name="Normal 22 2 4 2 3 7" xfId="45137" xr:uid="{00000000-0005-0000-0000-00004DB00000}"/>
    <cellStyle name="Normal 22 2 4 2 3 8" xfId="45138" xr:uid="{00000000-0005-0000-0000-00004EB00000}"/>
    <cellStyle name="Normal 22 2 4 2 3 9" xfId="45139" xr:uid="{00000000-0005-0000-0000-00004FB00000}"/>
    <cellStyle name="Normal 22 2 4 2 4" xfId="45140" xr:uid="{00000000-0005-0000-0000-000050B00000}"/>
    <cellStyle name="Normal 22 2 4 2 4 10" xfId="45141" xr:uid="{00000000-0005-0000-0000-000051B00000}"/>
    <cellStyle name="Normal 22 2 4 2 4 11" xfId="45142" xr:uid="{00000000-0005-0000-0000-000052B00000}"/>
    <cellStyle name="Normal 22 2 4 2 4 12" xfId="45143" xr:uid="{00000000-0005-0000-0000-000053B00000}"/>
    <cellStyle name="Normal 22 2 4 2 4 13" xfId="45144" xr:uid="{00000000-0005-0000-0000-000054B00000}"/>
    <cellStyle name="Normal 22 2 4 2 4 14" xfId="45145" xr:uid="{00000000-0005-0000-0000-000055B00000}"/>
    <cellStyle name="Normal 22 2 4 2 4 15" xfId="45146" xr:uid="{00000000-0005-0000-0000-000056B00000}"/>
    <cellStyle name="Normal 22 2 4 2 4 2" xfId="45147" xr:uid="{00000000-0005-0000-0000-000057B00000}"/>
    <cellStyle name="Normal 22 2 4 2 4 2 2" xfId="45148" xr:uid="{00000000-0005-0000-0000-000058B00000}"/>
    <cellStyle name="Normal 22 2 4 2 4 3" xfId="45149" xr:uid="{00000000-0005-0000-0000-000059B00000}"/>
    <cellStyle name="Normal 22 2 4 2 4 4" xfId="45150" xr:uid="{00000000-0005-0000-0000-00005AB00000}"/>
    <cellStyle name="Normal 22 2 4 2 4 5" xfId="45151" xr:uid="{00000000-0005-0000-0000-00005BB00000}"/>
    <cellStyle name="Normal 22 2 4 2 4 6" xfId="45152" xr:uid="{00000000-0005-0000-0000-00005CB00000}"/>
    <cellStyle name="Normal 22 2 4 2 4 7" xfId="45153" xr:uid="{00000000-0005-0000-0000-00005DB00000}"/>
    <cellStyle name="Normal 22 2 4 2 4 8" xfId="45154" xr:uid="{00000000-0005-0000-0000-00005EB00000}"/>
    <cellStyle name="Normal 22 2 4 2 4 9" xfId="45155" xr:uid="{00000000-0005-0000-0000-00005FB00000}"/>
    <cellStyle name="Normal 22 2 4 2 5" xfId="45156" xr:uid="{00000000-0005-0000-0000-000060B00000}"/>
    <cellStyle name="Normal 22 2 4 2 5 2" xfId="45157" xr:uid="{00000000-0005-0000-0000-000061B00000}"/>
    <cellStyle name="Normal 22 2 4 2 5 3" xfId="45158" xr:uid="{00000000-0005-0000-0000-000062B00000}"/>
    <cellStyle name="Normal 22 2 4 2 6" xfId="45159" xr:uid="{00000000-0005-0000-0000-000063B00000}"/>
    <cellStyle name="Normal 22 2 4 2 6 2" xfId="45160" xr:uid="{00000000-0005-0000-0000-000064B00000}"/>
    <cellStyle name="Normal 22 2 4 2 6 3" xfId="45161" xr:uid="{00000000-0005-0000-0000-000065B00000}"/>
    <cellStyle name="Normal 22 2 4 2 7" xfId="45162" xr:uid="{00000000-0005-0000-0000-000066B00000}"/>
    <cellStyle name="Normal 22 2 4 2 7 2" xfId="45163" xr:uid="{00000000-0005-0000-0000-000067B00000}"/>
    <cellStyle name="Normal 22 2 4 2 7 3" xfId="45164" xr:uid="{00000000-0005-0000-0000-000068B00000}"/>
    <cellStyle name="Normal 22 2 4 2 8" xfId="45165" xr:uid="{00000000-0005-0000-0000-000069B00000}"/>
    <cellStyle name="Normal 22 2 4 2 8 2" xfId="45166" xr:uid="{00000000-0005-0000-0000-00006AB00000}"/>
    <cellStyle name="Normal 22 2 4 2 8 3" xfId="45167" xr:uid="{00000000-0005-0000-0000-00006BB00000}"/>
    <cellStyle name="Normal 22 2 4 2 9" xfId="45168" xr:uid="{00000000-0005-0000-0000-00006CB00000}"/>
    <cellStyle name="Normal 22 2 4 2 9 2" xfId="45169" xr:uid="{00000000-0005-0000-0000-00006DB00000}"/>
    <cellStyle name="Normal 22 2 4 2 9 3" xfId="45170" xr:uid="{00000000-0005-0000-0000-00006EB00000}"/>
    <cellStyle name="Normal 22 2 4 20" xfId="45171" xr:uid="{00000000-0005-0000-0000-00006FB00000}"/>
    <cellStyle name="Normal 22 2 4 21" xfId="45172" xr:uid="{00000000-0005-0000-0000-000070B00000}"/>
    <cellStyle name="Normal 22 2 4 3" xfId="45173" xr:uid="{00000000-0005-0000-0000-000071B00000}"/>
    <cellStyle name="Normal 22 2 4 3 10" xfId="45174" xr:uid="{00000000-0005-0000-0000-000072B00000}"/>
    <cellStyle name="Normal 22 2 4 3 10 2" xfId="45175" xr:uid="{00000000-0005-0000-0000-000073B00000}"/>
    <cellStyle name="Normal 22 2 4 3 11" xfId="45176" xr:uid="{00000000-0005-0000-0000-000074B00000}"/>
    <cellStyle name="Normal 22 2 4 3 11 2" xfId="45177" xr:uid="{00000000-0005-0000-0000-000075B00000}"/>
    <cellStyle name="Normal 22 2 4 3 12" xfId="45178" xr:uid="{00000000-0005-0000-0000-000076B00000}"/>
    <cellStyle name="Normal 22 2 4 3 13" xfId="45179" xr:uid="{00000000-0005-0000-0000-000077B00000}"/>
    <cellStyle name="Normal 22 2 4 3 14" xfId="45180" xr:uid="{00000000-0005-0000-0000-000078B00000}"/>
    <cellStyle name="Normal 22 2 4 3 15" xfId="45181" xr:uid="{00000000-0005-0000-0000-000079B00000}"/>
    <cellStyle name="Normal 22 2 4 3 16" xfId="45182" xr:uid="{00000000-0005-0000-0000-00007AB00000}"/>
    <cellStyle name="Normal 22 2 4 3 17" xfId="45183" xr:uid="{00000000-0005-0000-0000-00007BB00000}"/>
    <cellStyle name="Normal 22 2 4 3 18" xfId="45184" xr:uid="{00000000-0005-0000-0000-00007CB00000}"/>
    <cellStyle name="Normal 22 2 4 3 2" xfId="45185" xr:uid="{00000000-0005-0000-0000-00007DB00000}"/>
    <cellStyle name="Normal 22 2 4 3 2 10" xfId="45186" xr:uid="{00000000-0005-0000-0000-00007EB00000}"/>
    <cellStyle name="Normal 22 2 4 3 2 11" xfId="45187" xr:uid="{00000000-0005-0000-0000-00007FB00000}"/>
    <cellStyle name="Normal 22 2 4 3 2 12" xfId="45188" xr:uid="{00000000-0005-0000-0000-000080B00000}"/>
    <cellStyle name="Normal 22 2 4 3 2 13" xfId="45189" xr:uid="{00000000-0005-0000-0000-000081B00000}"/>
    <cellStyle name="Normal 22 2 4 3 2 14" xfId="45190" xr:uid="{00000000-0005-0000-0000-000082B00000}"/>
    <cellStyle name="Normal 22 2 4 3 2 15" xfId="45191" xr:uid="{00000000-0005-0000-0000-000083B00000}"/>
    <cellStyle name="Normal 22 2 4 3 2 2" xfId="45192" xr:uid="{00000000-0005-0000-0000-000084B00000}"/>
    <cellStyle name="Normal 22 2 4 3 2 2 2" xfId="45193" xr:uid="{00000000-0005-0000-0000-000085B00000}"/>
    <cellStyle name="Normal 22 2 4 3 2 3" xfId="45194" xr:uid="{00000000-0005-0000-0000-000086B00000}"/>
    <cellStyle name="Normal 22 2 4 3 2 4" xfId="45195" xr:uid="{00000000-0005-0000-0000-000087B00000}"/>
    <cellStyle name="Normal 22 2 4 3 2 5" xfId="45196" xr:uid="{00000000-0005-0000-0000-000088B00000}"/>
    <cellStyle name="Normal 22 2 4 3 2 6" xfId="45197" xr:uid="{00000000-0005-0000-0000-000089B00000}"/>
    <cellStyle name="Normal 22 2 4 3 2 7" xfId="45198" xr:uid="{00000000-0005-0000-0000-00008AB00000}"/>
    <cellStyle name="Normal 22 2 4 3 2 8" xfId="45199" xr:uid="{00000000-0005-0000-0000-00008BB00000}"/>
    <cellStyle name="Normal 22 2 4 3 2 9" xfId="45200" xr:uid="{00000000-0005-0000-0000-00008CB00000}"/>
    <cellStyle name="Normal 22 2 4 3 3" xfId="45201" xr:uid="{00000000-0005-0000-0000-00008DB00000}"/>
    <cellStyle name="Normal 22 2 4 3 3 2" xfId="45202" xr:uid="{00000000-0005-0000-0000-00008EB00000}"/>
    <cellStyle name="Normal 22 2 4 3 3 3" xfId="45203" xr:uid="{00000000-0005-0000-0000-00008FB00000}"/>
    <cellStyle name="Normal 22 2 4 3 4" xfId="45204" xr:uid="{00000000-0005-0000-0000-000090B00000}"/>
    <cellStyle name="Normal 22 2 4 3 4 2" xfId="45205" xr:uid="{00000000-0005-0000-0000-000091B00000}"/>
    <cellStyle name="Normal 22 2 4 3 4 3" xfId="45206" xr:uid="{00000000-0005-0000-0000-000092B00000}"/>
    <cellStyle name="Normal 22 2 4 3 5" xfId="45207" xr:uid="{00000000-0005-0000-0000-000093B00000}"/>
    <cellStyle name="Normal 22 2 4 3 5 2" xfId="45208" xr:uid="{00000000-0005-0000-0000-000094B00000}"/>
    <cellStyle name="Normal 22 2 4 3 5 3" xfId="45209" xr:uid="{00000000-0005-0000-0000-000095B00000}"/>
    <cellStyle name="Normal 22 2 4 3 6" xfId="45210" xr:uid="{00000000-0005-0000-0000-000096B00000}"/>
    <cellStyle name="Normal 22 2 4 3 6 2" xfId="45211" xr:uid="{00000000-0005-0000-0000-000097B00000}"/>
    <cellStyle name="Normal 22 2 4 3 6 3" xfId="45212" xr:uid="{00000000-0005-0000-0000-000098B00000}"/>
    <cellStyle name="Normal 22 2 4 3 7" xfId="45213" xr:uid="{00000000-0005-0000-0000-000099B00000}"/>
    <cellStyle name="Normal 22 2 4 3 7 2" xfId="45214" xr:uid="{00000000-0005-0000-0000-00009AB00000}"/>
    <cellStyle name="Normal 22 2 4 3 7 3" xfId="45215" xr:uid="{00000000-0005-0000-0000-00009BB00000}"/>
    <cellStyle name="Normal 22 2 4 3 8" xfId="45216" xr:uid="{00000000-0005-0000-0000-00009CB00000}"/>
    <cellStyle name="Normal 22 2 4 3 8 2" xfId="45217" xr:uid="{00000000-0005-0000-0000-00009DB00000}"/>
    <cellStyle name="Normal 22 2 4 3 8 3" xfId="45218" xr:uid="{00000000-0005-0000-0000-00009EB00000}"/>
    <cellStyle name="Normal 22 2 4 3 9" xfId="45219" xr:uid="{00000000-0005-0000-0000-00009FB00000}"/>
    <cellStyle name="Normal 22 2 4 3 9 2" xfId="45220" xr:uid="{00000000-0005-0000-0000-0000A0B00000}"/>
    <cellStyle name="Normal 22 2 4 3 9 3" xfId="45221" xr:uid="{00000000-0005-0000-0000-0000A1B00000}"/>
    <cellStyle name="Normal 22 2 4 4" xfId="45222" xr:uid="{00000000-0005-0000-0000-0000A2B00000}"/>
    <cellStyle name="Normal 22 2 4 4 10" xfId="45223" xr:uid="{00000000-0005-0000-0000-0000A3B00000}"/>
    <cellStyle name="Normal 22 2 4 4 11" xfId="45224" xr:uid="{00000000-0005-0000-0000-0000A4B00000}"/>
    <cellStyle name="Normal 22 2 4 4 12" xfId="45225" xr:uid="{00000000-0005-0000-0000-0000A5B00000}"/>
    <cellStyle name="Normal 22 2 4 4 13" xfId="45226" xr:uid="{00000000-0005-0000-0000-0000A6B00000}"/>
    <cellStyle name="Normal 22 2 4 4 14" xfId="45227" xr:uid="{00000000-0005-0000-0000-0000A7B00000}"/>
    <cellStyle name="Normal 22 2 4 4 15" xfId="45228" xr:uid="{00000000-0005-0000-0000-0000A8B00000}"/>
    <cellStyle name="Normal 22 2 4 4 2" xfId="45229" xr:uid="{00000000-0005-0000-0000-0000A9B00000}"/>
    <cellStyle name="Normal 22 2 4 4 2 2" xfId="45230" xr:uid="{00000000-0005-0000-0000-0000AAB00000}"/>
    <cellStyle name="Normal 22 2 4 4 3" xfId="45231" xr:uid="{00000000-0005-0000-0000-0000ABB00000}"/>
    <cellStyle name="Normal 22 2 4 4 4" xfId="45232" xr:uid="{00000000-0005-0000-0000-0000ACB00000}"/>
    <cellStyle name="Normal 22 2 4 4 5" xfId="45233" xr:uid="{00000000-0005-0000-0000-0000ADB00000}"/>
    <cellStyle name="Normal 22 2 4 4 6" xfId="45234" xr:uid="{00000000-0005-0000-0000-0000AEB00000}"/>
    <cellStyle name="Normal 22 2 4 4 7" xfId="45235" xr:uid="{00000000-0005-0000-0000-0000AFB00000}"/>
    <cellStyle name="Normal 22 2 4 4 8" xfId="45236" xr:uid="{00000000-0005-0000-0000-0000B0B00000}"/>
    <cellStyle name="Normal 22 2 4 4 9" xfId="45237" xr:uid="{00000000-0005-0000-0000-0000B1B00000}"/>
    <cellStyle name="Normal 22 2 4 5" xfId="45238" xr:uid="{00000000-0005-0000-0000-0000B2B00000}"/>
    <cellStyle name="Normal 22 2 4 5 10" xfId="45239" xr:uid="{00000000-0005-0000-0000-0000B3B00000}"/>
    <cellStyle name="Normal 22 2 4 5 11" xfId="45240" xr:uid="{00000000-0005-0000-0000-0000B4B00000}"/>
    <cellStyle name="Normal 22 2 4 5 12" xfId="45241" xr:uid="{00000000-0005-0000-0000-0000B5B00000}"/>
    <cellStyle name="Normal 22 2 4 5 13" xfId="45242" xr:uid="{00000000-0005-0000-0000-0000B6B00000}"/>
    <cellStyle name="Normal 22 2 4 5 14" xfId="45243" xr:uid="{00000000-0005-0000-0000-0000B7B00000}"/>
    <cellStyle name="Normal 22 2 4 5 15" xfId="45244" xr:uid="{00000000-0005-0000-0000-0000B8B00000}"/>
    <cellStyle name="Normal 22 2 4 5 2" xfId="45245" xr:uid="{00000000-0005-0000-0000-0000B9B00000}"/>
    <cellStyle name="Normal 22 2 4 5 2 2" xfId="45246" xr:uid="{00000000-0005-0000-0000-0000BAB00000}"/>
    <cellStyle name="Normal 22 2 4 5 3" xfId="45247" xr:uid="{00000000-0005-0000-0000-0000BBB00000}"/>
    <cellStyle name="Normal 22 2 4 5 4" xfId="45248" xr:uid="{00000000-0005-0000-0000-0000BCB00000}"/>
    <cellStyle name="Normal 22 2 4 5 5" xfId="45249" xr:uid="{00000000-0005-0000-0000-0000BDB00000}"/>
    <cellStyle name="Normal 22 2 4 5 6" xfId="45250" xr:uid="{00000000-0005-0000-0000-0000BEB00000}"/>
    <cellStyle name="Normal 22 2 4 5 7" xfId="45251" xr:uid="{00000000-0005-0000-0000-0000BFB00000}"/>
    <cellStyle name="Normal 22 2 4 5 8" xfId="45252" xr:uid="{00000000-0005-0000-0000-0000C0B00000}"/>
    <cellStyle name="Normal 22 2 4 5 9" xfId="45253" xr:uid="{00000000-0005-0000-0000-0000C1B00000}"/>
    <cellStyle name="Normal 22 2 4 6" xfId="45254" xr:uid="{00000000-0005-0000-0000-0000C2B00000}"/>
    <cellStyle name="Normal 22 2 4 6 2" xfId="45255" xr:uid="{00000000-0005-0000-0000-0000C3B00000}"/>
    <cellStyle name="Normal 22 2 4 6 3" xfId="45256" xr:uid="{00000000-0005-0000-0000-0000C4B00000}"/>
    <cellStyle name="Normal 22 2 4 7" xfId="45257" xr:uid="{00000000-0005-0000-0000-0000C5B00000}"/>
    <cellStyle name="Normal 22 2 4 7 2" xfId="45258" xr:uid="{00000000-0005-0000-0000-0000C6B00000}"/>
    <cellStyle name="Normal 22 2 4 7 3" xfId="45259" xr:uid="{00000000-0005-0000-0000-0000C7B00000}"/>
    <cellStyle name="Normal 22 2 4 8" xfId="45260" xr:uid="{00000000-0005-0000-0000-0000C8B00000}"/>
    <cellStyle name="Normal 22 2 4 8 2" xfId="45261" xr:uid="{00000000-0005-0000-0000-0000C9B00000}"/>
    <cellStyle name="Normal 22 2 4 8 3" xfId="45262" xr:uid="{00000000-0005-0000-0000-0000CAB00000}"/>
    <cellStyle name="Normal 22 2 4 9" xfId="45263" xr:uid="{00000000-0005-0000-0000-0000CBB00000}"/>
    <cellStyle name="Normal 22 2 4 9 2" xfId="45264" xr:uid="{00000000-0005-0000-0000-0000CCB00000}"/>
    <cellStyle name="Normal 22 2 4 9 3" xfId="45265" xr:uid="{00000000-0005-0000-0000-0000CDB00000}"/>
    <cellStyle name="Normal 22 2 5" xfId="45266" xr:uid="{00000000-0005-0000-0000-0000CEB00000}"/>
    <cellStyle name="Normal 22 2 5 10" xfId="45267" xr:uid="{00000000-0005-0000-0000-0000CFB00000}"/>
    <cellStyle name="Normal 22 2 5 10 2" xfId="45268" xr:uid="{00000000-0005-0000-0000-0000D0B00000}"/>
    <cellStyle name="Normal 22 2 5 10 3" xfId="45269" xr:uid="{00000000-0005-0000-0000-0000D1B00000}"/>
    <cellStyle name="Normal 22 2 5 11" xfId="45270" xr:uid="{00000000-0005-0000-0000-0000D2B00000}"/>
    <cellStyle name="Normal 22 2 5 11 2" xfId="45271" xr:uid="{00000000-0005-0000-0000-0000D3B00000}"/>
    <cellStyle name="Normal 22 2 5 12" xfId="45272" xr:uid="{00000000-0005-0000-0000-0000D4B00000}"/>
    <cellStyle name="Normal 22 2 5 12 2" xfId="45273" xr:uid="{00000000-0005-0000-0000-0000D5B00000}"/>
    <cellStyle name="Normal 22 2 5 13" xfId="45274" xr:uid="{00000000-0005-0000-0000-0000D6B00000}"/>
    <cellStyle name="Normal 22 2 5 14" xfId="45275" xr:uid="{00000000-0005-0000-0000-0000D7B00000}"/>
    <cellStyle name="Normal 22 2 5 15" xfId="45276" xr:uid="{00000000-0005-0000-0000-0000D8B00000}"/>
    <cellStyle name="Normal 22 2 5 16" xfId="45277" xr:uid="{00000000-0005-0000-0000-0000D9B00000}"/>
    <cellStyle name="Normal 22 2 5 17" xfId="45278" xr:uid="{00000000-0005-0000-0000-0000DAB00000}"/>
    <cellStyle name="Normal 22 2 5 18" xfId="45279" xr:uid="{00000000-0005-0000-0000-0000DBB00000}"/>
    <cellStyle name="Normal 22 2 5 19" xfId="45280" xr:uid="{00000000-0005-0000-0000-0000DCB00000}"/>
    <cellStyle name="Normal 22 2 5 2" xfId="45281" xr:uid="{00000000-0005-0000-0000-0000DDB00000}"/>
    <cellStyle name="Normal 22 2 5 2 10" xfId="45282" xr:uid="{00000000-0005-0000-0000-0000DEB00000}"/>
    <cellStyle name="Normal 22 2 5 2 10 2" xfId="45283" xr:uid="{00000000-0005-0000-0000-0000DFB00000}"/>
    <cellStyle name="Normal 22 2 5 2 11" xfId="45284" xr:uid="{00000000-0005-0000-0000-0000E0B00000}"/>
    <cellStyle name="Normal 22 2 5 2 11 2" xfId="45285" xr:uid="{00000000-0005-0000-0000-0000E1B00000}"/>
    <cellStyle name="Normal 22 2 5 2 12" xfId="45286" xr:uid="{00000000-0005-0000-0000-0000E2B00000}"/>
    <cellStyle name="Normal 22 2 5 2 13" xfId="45287" xr:uid="{00000000-0005-0000-0000-0000E3B00000}"/>
    <cellStyle name="Normal 22 2 5 2 14" xfId="45288" xr:uid="{00000000-0005-0000-0000-0000E4B00000}"/>
    <cellStyle name="Normal 22 2 5 2 15" xfId="45289" xr:uid="{00000000-0005-0000-0000-0000E5B00000}"/>
    <cellStyle name="Normal 22 2 5 2 16" xfId="45290" xr:uid="{00000000-0005-0000-0000-0000E6B00000}"/>
    <cellStyle name="Normal 22 2 5 2 17" xfId="45291" xr:uid="{00000000-0005-0000-0000-0000E7B00000}"/>
    <cellStyle name="Normal 22 2 5 2 18" xfId="45292" xr:uid="{00000000-0005-0000-0000-0000E8B00000}"/>
    <cellStyle name="Normal 22 2 5 2 2" xfId="45293" xr:uid="{00000000-0005-0000-0000-0000E9B00000}"/>
    <cellStyle name="Normal 22 2 5 2 2 10" xfId="45294" xr:uid="{00000000-0005-0000-0000-0000EAB00000}"/>
    <cellStyle name="Normal 22 2 5 2 2 11" xfId="45295" xr:uid="{00000000-0005-0000-0000-0000EBB00000}"/>
    <cellStyle name="Normal 22 2 5 2 2 12" xfId="45296" xr:uid="{00000000-0005-0000-0000-0000ECB00000}"/>
    <cellStyle name="Normal 22 2 5 2 2 13" xfId="45297" xr:uid="{00000000-0005-0000-0000-0000EDB00000}"/>
    <cellStyle name="Normal 22 2 5 2 2 14" xfId="45298" xr:uid="{00000000-0005-0000-0000-0000EEB00000}"/>
    <cellStyle name="Normal 22 2 5 2 2 15" xfId="45299" xr:uid="{00000000-0005-0000-0000-0000EFB00000}"/>
    <cellStyle name="Normal 22 2 5 2 2 2" xfId="45300" xr:uid="{00000000-0005-0000-0000-0000F0B00000}"/>
    <cellStyle name="Normal 22 2 5 2 2 2 2" xfId="45301" xr:uid="{00000000-0005-0000-0000-0000F1B00000}"/>
    <cellStyle name="Normal 22 2 5 2 2 3" xfId="45302" xr:uid="{00000000-0005-0000-0000-0000F2B00000}"/>
    <cellStyle name="Normal 22 2 5 2 2 4" xfId="45303" xr:uid="{00000000-0005-0000-0000-0000F3B00000}"/>
    <cellStyle name="Normal 22 2 5 2 2 5" xfId="45304" xr:uid="{00000000-0005-0000-0000-0000F4B00000}"/>
    <cellStyle name="Normal 22 2 5 2 2 6" xfId="45305" xr:uid="{00000000-0005-0000-0000-0000F5B00000}"/>
    <cellStyle name="Normal 22 2 5 2 2 7" xfId="45306" xr:uid="{00000000-0005-0000-0000-0000F6B00000}"/>
    <cellStyle name="Normal 22 2 5 2 2 8" xfId="45307" xr:uid="{00000000-0005-0000-0000-0000F7B00000}"/>
    <cellStyle name="Normal 22 2 5 2 2 9" xfId="45308" xr:uid="{00000000-0005-0000-0000-0000F8B00000}"/>
    <cellStyle name="Normal 22 2 5 2 3" xfId="45309" xr:uid="{00000000-0005-0000-0000-0000F9B00000}"/>
    <cellStyle name="Normal 22 2 5 2 3 2" xfId="45310" xr:uid="{00000000-0005-0000-0000-0000FAB00000}"/>
    <cellStyle name="Normal 22 2 5 2 3 3" xfId="45311" xr:uid="{00000000-0005-0000-0000-0000FBB00000}"/>
    <cellStyle name="Normal 22 2 5 2 4" xfId="45312" xr:uid="{00000000-0005-0000-0000-0000FCB00000}"/>
    <cellStyle name="Normal 22 2 5 2 4 2" xfId="45313" xr:uid="{00000000-0005-0000-0000-0000FDB00000}"/>
    <cellStyle name="Normal 22 2 5 2 4 3" xfId="45314" xr:uid="{00000000-0005-0000-0000-0000FEB00000}"/>
    <cellStyle name="Normal 22 2 5 2 5" xfId="45315" xr:uid="{00000000-0005-0000-0000-0000FFB00000}"/>
    <cellStyle name="Normal 22 2 5 2 5 2" xfId="45316" xr:uid="{00000000-0005-0000-0000-000000B10000}"/>
    <cellStyle name="Normal 22 2 5 2 5 3" xfId="45317" xr:uid="{00000000-0005-0000-0000-000001B10000}"/>
    <cellStyle name="Normal 22 2 5 2 6" xfId="45318" xr:uid="{00000000-0005-0000-0000-000002B10000}"/>
    <cellStyle name="Normal 22 2 5 2 6 2" xfId="45319" xr:uid="{00000000-0005-0000-0000-000003B10000}"/>
    <cellStyle name="Normal 22 2 5 2 6 3" xfId="45320" xr:uid="{00000000-0005-0000-0000-000004B10000}"/>
    <cellStyle name="Normal 22 2 5 2 7" xfId="45321" xr:uid="{00000000-0005-0000-0000-000005B10000}"/>
    <cellStyle name="Normal 22 2 5 2 7 2" xfId="45322" xr:uid="{00000000-0005-0000-0000-000006B10000}"/>
    <cellStyle name="Normal 22 2 5 2 7 3" xfId="45323" xr:uid="{00000000-0005-0000-0000-000007B10000}"/>
    <cellStyle name="Normal 22 2 5 2 8" xfId="45324" xr:uid="{00000000-0005-0000-0000-000008B10000}"/>
    <cellStyle name="Normal 22 2 5 2 8 2" xfId="45325" xr:uid="{00000000-0005-0000-0000-000009B10000}"/>
    <cellStyle name="Normal 22 2 5 2 8 3" xfId="45326" xr:uid="{00000000-0005-0000-0000-00000AB10000}"/>
    <cellStyle name="Normal 22 2 5 2 9" xfId="45327" xr:uid="{00000000-0005-0000-0000-00000BB10000}"/>
    <cellStyle name="Normal 22 2 5 2 9 2" xfId="45328" xr:uid="{00000000-0005-0000-0000-00000CB10000}"/>
    <cellStyle name="Normal 22 2 5 2 9 3" xfId="45329" xr:uid="{00000000-0005-0000-0000-00000DB10000}"/>
    <cellStyle name="Normal 22 2 5 20" xfId="45330" xr:uid="{00000000-0005-0000-0000-00000EB10000}"/>
    <cellStyle name="Normal 22 2 5 3" xfId="45331" xr:uid="{00000000-0005-0000-0000-00000FB10000}"/>
    <cellStyle name="Normal 22 2 5 3 10" xfId="45332" xr:uid="{00000000-0005-0000-0000-000010B10000}"/>
    <cellStyle name="Normal 22 2 5 3 11" xfId="45333" xr:uid="{00000000-0005-0000-0000-000011B10000}"/>
    <cellStyle name="Normal 22 2 5 3 12" xfId="45334" xr:uid="{00000000-0005-0000-0000-000012B10000}"/>
    <cellStyle name="Normal 22 2 5 3 13" xfId="45335" xr:uid="{00000000-0005-0000-0000-000013B10000}"/>
    <cellStyle name="Normal 22 2 5 3 14" xfId="45336" xr:uid="{00000000-0005-0000-0000-000014B10000}"/>
    <cellStyle name="Normal 22 2 5 3 15" xfId="45337" xr:uid="{00000000-0005-0000-0000-000015B10000}"/>
    <cellStyle name="Normal 22 2 5 3 2" xfId="45338" xr:uid="{00000000-0005-0000-0000-000016B10000}"/>
    <cellStyle name="Normal 22 2 5 3 2 2" xfId="45339" xr:uid="{00000000-0005-0000-0000-000017B10000}"/>
    <cellStyle name="Normal 22 2 5 3 3" xfId="45340" xr:uid="{00000000-0005-0000-0000-000018B10000}"/>
    <cellStyle name="Normal 22 2 5 3 4" xfId="45341" xr:uid="{00000000-0005-0000-0000-000019B10000}"/>
    <cellStyle name="Normal 22 2 5 3 5" xfId="45342" xr:uid="{00000000-0005-0000-0000-00001AB10000}"/>
    <cellStyle name="Normal 22 2 5 3 6" xfId="45343" xr:uid="{00000000-0005-0000-0000-00001BB10000}"/>
    <cellStyle name="Normal 22 2 5 3 7" xfId="45344" xr:uid="{00000000-0005-0000-0000-00001CB10000}"/>
    <cellStyle name="Normal 22 2 5 3 8" xfId="45345" xr:uid="{00000000-0005-0000-0000-00001DB10000}"/>
    <cellStyle name="Normal 22 2 5 3 9" xfId="45346" xr:uid="{00000000-0005-0000-0000-00001EB10000}"/>
    <cellStyle name="Normal 22 2 5 4" xfId="45347" xr:uid="{00000000-0005-0000-0000-00001FB10000}"/>
    <cellStyle name="Normal 22 2 5 4 10" xfId="45348" xr:uid="{00000000-0005-0000-0000-000020B10000}"/>
    <cellStyle name="Normal 22 2 5 4 11" xfId="45349" xr:uid="{00000000-0005-0000-0000-000021B10000}"/>
    <cellStyle name="Normal 22 2 5 4 12" xfId="45350" xr:uid="{00000000-0005-0000-0000-000022B10000}"/>
    <cellStyle name="Normal 22 2 5 4 13" xfId="45351" xr:uid="{00000000-0005-0000-0000-000023B10000}"/>
    <cellStyle name="Normal 22 2 5 4 14" xfId="45352" xr:uid="{00000000-0005-0000-0000-000024B10000}"/>
    <cellStyle name="Normal 22 2 5 4 15" xfId="45353" xr:uid="{00000000-0005-0000-0000-000025B10000}"/>
    <cellStyle name="Normal 22 2 5 4 2" xfId="45354" xr:uid="{00000000-0005-0000-0000-000026B10000}"/>
    <cellStyle name="Normal 22 2 5 4 2 2" xfId="45355" xr:uid="{00000000-0005-0000-0000-000027B10000}"/>
    <cellStyle name="Normal 22 2 5 4 3" xfId="45356" xr:uid="{00000000-0005-0000-0000-000028B10000}"/>
    <cellStyle name="Normal 22 2 5 4 4" xfId="45357" xr:uid="{00000000-0005-0000-0000-000029B10000}"/>
    <cellStyle name="Normal 22 2 5 4 5" xfId="45358" xr:uid="{00000000-0005-0000-0000-00002AB10000}"/>
    <cellStyle name="Normal 22 2 5 4 6" xfId="45359" xr:uid="{00000000-0005-0000-0000-00002BB10000}"/>
    <cellStyle name="Normal 22 2 5 4 7" xfId="45360" xr:uid="{00000000-0005-0000-0000-00002CB10000}"/>
    <cellStyle name="Normal 22 2 5 4 8" xfId="45361" xr:uid="{00000000-0005-0000-0000-00002DB10000}"/>
    <cellStyle name="Normal 22 2 5 4 9" xfId="45362" xr:uid="{00000000-0005-0000-0000-00002EB10000}"/>
    <cellStyle name="Normal 22 2 5 5" xfId="45363" xr:uid="{00000000-0005-0000-0000-00002FB10000}"/>
    <cellStyle name="Normal 22 2 5 5 2" xfId="45364" xr:uid="{00000000-0005-0000-0000-000030B10000}"/>
    <cellStyle name="Normal 22 2 5 5 3" xfId="45365" xr:uid="{00000000-0005-0000-0000-000031B10000}"/>
    <cellStyle name="Normal 22 2 5 6" xfId="45366" xr:uid="{00000000-0005-0000-0000-000032B10000}"/>
    <cellStyle name="Normal 22 2 5 6 2" xfId="45367" xr:uid="{00000000-0005-0000-0000-000033B10000}"/>
    <cellStyle name="Normal 22 2 5 6 3" xfId="45368" xr:uid="{00000000-0005-0000-0000-000034B10000}"/>
    <cellStyle name="Normal 22 2 5 7" xfId="45369" xr:uid="{00000000-0005-0000-0000-000035B10000}"/>
    <cellStyle name="Normal 22 2 5 7 2" xfId="45370" xr:uid="{00000000-0005-0000-0000-000036B10000}"/>
    <cellStyle name="Normal 22 2 5 7 3" xfId="45371" xr:uid="{00000000-0005-0000-0000-000037B10000}"/>
    <cellStyle name="Normal 22 2 5 8" xfId="45372" xr:uid="{00000000-0005-0000-0000-000038B10000}"/>
    <cellStyle name="Normal 22 2 5 8 2" xfId="45373" xr:uid="{00000000-0005-0000-0000-000039B10000}"/>
    <cellStyle name="Normal 22 2 5 8 3" xfId="45374" xr:uid="{00000000-0005-0000-0000-00003AB10000}"/>
    <cellStyle name="Normal 22 2 5 9" xfId="45375" xr:uid="{00000000-0005-0000-0000-00003BB10000}"/>
    <cellStyle name="Normal 22 2 5 9 2" xfId="45376" xr:uid="{00000000-0005-0000-0000-00003CB10000}"/>
    <cellStyle name="Normal 22 2 5 9 3" xfId="45377" xr:uid="{00000000-0005-0000-0000-00003DB10000}"/>
    <cellStyle name="Normal 22 2 6" xfId="45378" xr:uid="{00000000-0005-0000-0000-00003EB10000}"/>
    <cellStyle name="Normal 22 2 6 10" xfId="45379" xr:uid="{00000000-0005-0000-0000-00003FB10000}"/>
    <cellStyle name="Normal 22 2 6 10 2" xfId="45380" xr:uid="{00000000-0005-0000-0000-000040B10000}"/>
    <cellStyle name="Normal 22 2 6 11" xfId="45381" xr:uid="{00000000-0005-0000-0000-000041B10000}"/>
    <cellStyle name="Normal 22 2 6 11 2" xfId="45382" xr:uid="{00000000-0005-0000-0000-000042B10000}"/>
    <cellStyle name="Normal 22 2 6 12" xfId="45383" xr:uid="{00000000-0005-0000-0000-000043B10000}"/>
    <cellStyle name="Normal 22 2 6 13" xfId="45384" xr:uid="{00000000-0005-0000-0000-000044B10000}"/>
    <cellStyle name="Normal 22 2 6 14" xfId="45385" xr:uid="{00000000-0005-0000-0000-000045B10000}"/>
    <cellStyle name="Normal 22 2 6 15" xfId="45386" xr:uid="{00000000-0005-0000-0000-000046B10000}"/>
    <cellStyle name="Normal 22 2 6 16" xfId="45387" xr:uid="{00000000-0005-0000-0000-000047B10000}"/>
    <cellStyle name="Normal 22 2 6 17" xfId="45388" xr:uid="{00000000-0005-0000-0000-000048B10000}"/>
    <cellStyle name="Normal 22 2 6 18" xfId="45389" xr:uid="{00000000-0005-0000-0000-000049B10000}"/>
    <cellStyle name="Normal 22 2 6 2" xfId="45390" xr:uid="{00000000-0005-0000-0000-00004AB10000}"/>
    <cellStyle name="Normal 22 2 6 2 10" xfId="45391" xr:uid="{00000000-0005-0000-0000-00004BB10000}"/>
    <cellStyle name="Normal 22 2 6 2 11" xfId="45392" xr:uid="{00000000-0005-0000-0000-00004CB10000}"/>
    <cellStyle name="Normal 22 2 6 2 12" xfId="45393" xr:uid="{00000000-0005-0000-0000-00004DB10000}"/>
    <cellStyle name="Normal 22 2 6 2 13" xfId="45394" xr:uid="{00000000-0005-0000-0000-00004EB10000}"/>
    <cellStyle name="Normal 22 2 6 2 14" xfId="45395" xr:uid="{00000000-0005-0000-0000-00004FB10000}"/>
    <cellStyle name="Normal 22 2 6 2 15" xfId="45396" xr:uid="{00000000-0005-0000-0000-000050B10000}"/>
    <cellStyle name="Normal 22 2 6 2 2" xfId="45397" xr:uid="{00000000-0005-0000-0000-000051B10000}"/>
    <cellStyle name="Normal 22 2 6 2 2 2" xfId="45398" xr:uid="{00000000-0005-0000-0000-000052B10000}"/>
    <cellStyle name="Normal 22 2 6 2 3" xfId="45399" xr:uid="{00000000-0005-0000-0000-000053B10000}"/>
    <cellStyle name="Normal 22 2 6 2 4" xfId="45400" xr:uid="{00000000-0005-0000-0000-000054B10000}"/>
    <cellStyle name="Normal 22 2 6 2 5" xfId="45401" xr:uid="{00000000-0005-0000-0000-000055B10000}"/>
    <cellStyle name="Normal 22 2 6 2 6" xfId="45402" xr:uid="{00000000-0005-0000-0000-000056B10000}"/>
    <cellStyle name="Normal 22 2 6 2 7" xfId="45403" xr:uid="{00000000-0005-0000-0000-000057B10000}"/>
    <cellStyle name="Normal 22 2 6 2 8" xfId="45404" xr:uid="{00000000-0005-0000-0000-000058B10000}"/>
    <cellStyle name="Normal 22 2 6 2 9" xfId="45405" xr:uid="{00000000-0005-0000-0000-000059B10000}"/>
    <cellStyle name="Normal 22 2 6 3" xfId="45406" xr:uid="{00000000-0005-0000-0000-00005AB10000}"/>
    <cellStyle name="Normal 22 2 6 3 2" xfId="45407" xr:uid="{00000000-0005-0000-0000-00005BB10000}"/>
    <cellStyle name="Normal 22 2 6 3 3" xfId="45408" xr:uid="{00000000-0005-0000-0000-00005CB10000}"/>
    <cellStyle name="Normal 22 2 6 4" xfId="45409" xr:uid="{00000000-0005-0000-0000-00005DB10000}"/>
    <cellStyle name="Normal 22 2 6 4 2" xfId="45410" xr:uid="{00000000-0005-0000-0000-00005EB10000}"/>
    <cellStyle name="Normal 22 2 6 4 3" xfId="45411" xr:uid="{00000000-0005-0000-0000-00005FB10000}"/>
    <cellStyle name="Normal 22 2 6 5" xfId="45412" xr:uid="{00000000-0005-0000-0000-000060B10000}"/>
    <cellStyle name="Normal 22 2 6 5 2" xfId="45413" xr:uid="{00000000-0005-0000-0000-000061B10000}"/>
    <cellStyle name="Normal 22 2 6 5 3" xfId="45414" xr:uid="{00000000-0005-0000-0000-000062B10000}"/>
    <cellStyle name="Normal 22 2 6 6" xfId="45415" xr:uid="{00000000-0005-0000-0000-000063B10000}"/>
    <cellStyle name="Normal 22 2 6 6 2" xfId="45416" xr:uid="{00000000-0005-0000-0000-000064B10000}"/>
    <cellStyle name="Normal 22 2 6 6 3" xfId="45417" xr:uid="{00000000-0005-0000-0000-000065B10000}"/>
    <cellStyle name="Normal 22 2 6 7" xfId="45418" xr:uid="{00000000-0005-0000-0000-000066B10000}"/>
    <cellStyle name="Normal 22 2 6 7 2" xfId="45419" xr:uid="{00000000-0005-0000-0000-000067B10000}"/>
    <cellStyle name="Normal 22 2 6 7 3" xfId="45420" xr:uid="{00000000-0005-0000-0000-000068B10000}"/>
    <cellStyle name="Normal 22 2 6 8" xfId="45421" xr:uid="{00000000-0005-0000-0000-000069B10000}"/>
    <cellStyle name="Normal 22 2 6 8 2" xfId="45422" xr:uid="{00000000-0005-0000-0000-00006AB10000}"/>
    <cellStyle name="Normal 22 2 6 8 3" xfId="45423" xr:uid="{00000000-0005-0000-0000-00006BB10000}"/>
    <cellStyle name="Normal 22 2 6 9" xfId="45424" xr:uid="{00000000-0005-0000-0000-00006CB10000}"/>
    <cellStyle name="Normal 22 2 6 9 2" xfId="45425" xr:uid="{00000000-0005-0000-0000-00006DB10000}"/>
    <cellStyle name="Normal 22 2 6 9 3" xfId="45426" xr:uid="{00000000-0005-0000-0000-00006EB10000}"/>
    <cellStyle name="Normal 22 2 7" xfId="45427" xr:uid="{00000000-0005-0000-0000-00006FB10000}"/>
    <cellStyle name="Normal 22 2 7 10" xfId="45428" xr:uid="{00000000-0005-0000-0000-000070B10000}"/>
    <cellStyle name="Normal 22 2 7 11" xfId="45429" xr:uid="{00000000-0005-0000-0000-000071B10000}"/>
    <cellStyle name="Normal 22 2 7 12" xfId="45430" xr:uid="{00000000-0005-0000-0000-000072B10000}"/>
    <cellStyle name="Normal 22 2 7 13" xfId="45431" xr:uid="{00000000-0005-0000-0000-000073B10000}"/>
    <cellStyle name="Normal 22 2 7 14" xfId="45432" xr:uid="{00000000-0005-0000-0000-000074B10000}"/>
    <cellStyle name="Normal 22 2 7 15" xfId="45433" xr:uid="{00000000-0005-0000-0000-000075B10000}"/>
    <cellStyle name="Normal 22 2 7 2" xfId="45434" xr:uid="{00000000-0005-0000-0000-000076B10000}"/>
    <cellStyle name="Normal 22 2 7 2 2" xfId="45435" xr:uid="{00000000-0005-0000-0000-000077B10000}"/>
    <cellStyle name="Normal 22 2 7 3" xfId="45436" xr:uid="{00000000-0005-0000-0000-000078B10000}"/>
    <cellStyle name="Normal 22 2 7 4" xfId="45437" xr:uid="{00000000-0005-0000-0000-000079B10000}"/>
    <cellStyle name="Normal 22 2 7 5" xfId="45438" xr:uid="{00000000-0005-0000-0000-00007AB10000}"/>
    <cellStyle name="Normal 22 2 7 6" xfId="45439" xr:uid="{00000000-0005-0000-0000-00007BB10000}"/>
    <cellStyle name="Normal 22 2 7 7" xfId="45440" xr:uid="{00000000-0005-0000-0000-00007CB10000}"/>
    <cellStyle name="Normal 22 2 7 8" xfId="45441" xr:uid="{00000000-0005-0000-0000-00007DB10000}"/>
    <cellStyle name="Normal 22 2 7 9" xfId="45442" xr:uid="{00000000-0005-0000-0000-00007EB10000}"/>
    <cellStyle name="Normal 22 2 8" xfId="45443" xr:uid="{00000000-0005-0000-0000-00007FB10000}"/>
    <cellStyle name="Normal 22 2 8 10" xfId="45444" xr:uid="{00000000-0005-0000-0000-000080B10000}"/>
    <cellStyle name="Normal 22 2 8 11" xfId="45445" xr:uid="{00000000-0005-0000-0000-000081B10000}"/>
    <cellStyle name="Normal 22 2 8 12" xfId="45446" xr:uid="{00000000-0005-0000-0000-000082B10000}"/>
    <cellStyle name="Normal 22 2 8 13" xfId="45447" xr:uid="{00000000-0005-0000-0000-000083B10000}"/>
    <cellStyle name="Normal 22 2 8 14" xfId="45448" xr:uid="{00000000-0005-0000-0000-000084B10000}"/>
    <cellStyle name="Normal 22 2 8 15" xfId="45449" xr:uid="{00000000-0005-0000-0000-000085B10000}"/>
    <cellStyle name="Normal 22 2 8 2" xfId="45450" xr:uid="{00000000-0005-0000-0000-000086B10000}"/>
    <cellStyle name="Normal 22 2 8 2 2" xfId="45451" xr:uid="{00000000-0005-0000-0000-000087B10000}"/>
    <cellStyle name="Normal 22 2 8 3" xfId="45452" xr:uid="{00000000-0005-0000-0000-000088B10000}"/>
    <cellStyle name="Normal 22 2 8 4" xfId="45453" xr:uid="{00000000-0005-0000-0000-000089B10000}"/>
    <cellStyle name="Normal 22 2 8 5" xfId="45454" xr:uid="{00000000-0005-0000-0000-00008AB10000}"/>
    <cellStyle name="Normal 22 2 8 6" xfId="45455" xr:uid="{00000000-0005-0000-0000-00008BB10000}"/>
    <cellStyle name="Normal 22 2 8 7" xfId="45456" xr:uid="{00000000-0005-0000-0000-00008CB10000}"/>
    <cellStyle name="Normal 22 2 8 8" xfId="45457" xr:uid="{00000000-0005-0000-0000-00008DB10000}"/>
    <cellStyle name="Normal 22 2 8 9" xfId="45458" xr:uid="{00000000-0005-0000-0000-00008EB10000}"/>
    <cellStyle name="Normal 22 2 9" xfId="45459" xr:uid="{00000000-0005-0000-0000-00008FB10000}"/>
    <cellStyle name="Normal 22 2 9 2" xfId="45460" xr:uid="{00000000-0005-0000-0000-000090B10000}"/>
    <cellStyle name="Normal 22 2 9 3" xfId="45461" xr:uid="{00000000-0005-0000-0000-000091B10000}"/>
    <cellStyle name="Normal 22 20" xfId="45462" xr:uid="{00000000-0005-0000-0000-000092B10000}"/>
    <cellStyle name="Normal 22 21" xfId="45463" xr:uid="{00000000-0005-0000-0000-000093B10000}"/>
    <cellStyle name="Normal 22 22" xfId="45464" xr:uid="{00000000-0005-0000-0000-000094B10000}"/>
    <cellStyle name="Normal 22 23" xfId="45465" xr:uid="{00000000-0005-0000-0000-000095B10000}"/>
    <cellStyle name="Normal 22 24" xfId="45466" xr:uid="{00000000-0005-0000-0000-000096B10000}"/>
    <cellStyle name="Normal 22 3" xfId="45467" xr:uid="{00000000-0005-0000-0000-000097B10000}"/>
    <cellStyle name="Normal 22 3 10" xfId="45468" xr:uid="{00000000-0005-0000-0000-000098B10000}"/>
    <cellStyle name="Normal 22 3 10 2" xfId="45469" xr:uid="{00000000-0005-0000-0000-000099B10000}"/>
    <cellStyle name="Normal 22 3 10 3" xfId="45470" xr:uid="{00000000-0005-0000-0000-00009AB10000}"/>
    <cellStyle name="Normal 22 3 11" xfId="45471" xr:uid="{00000000-0005-0000-0000-00009BB10000}"/>
    <cellStyle name="Normal 22 3 11 2" xfId="45472" xr:uid="{00000000-0005-0000-0000-00009CB10000}"/>
    <cellStyle name="Normal 22 3 11 3" xfId="45473" xr:uid="{00000000-0005-0000-0000-00009DB10000}"/>
    <cellStyle name="Normal 22 3 12" xfId="45474" xr:uid="{00000000-0005-0000-0000-00009EB10000}"/>
    <cellStyle name="Normal 22 3 12 2" xfId="45475" xr:uid="{00000000-0005-0000-0000-00009FB10000}"/>
    <cellStyle name="Normal 22 3 13" xfId="45476" xr:uid="{00000000-0005-0000-0000-0000A0B10000}"/>
    <cellStyle name="Normal 22 3 13 2" xfId="45477" xr:uid="{00000000-0005-0000-0000-0000A1B10000}"/>
    <cellStyle name="Normal 22 3 14" xfId="45478" xr:uid="{00000000-0005-0000-0000-0000A2B10000}"/>
    <cellStyle name="Normal 22 3 15" xfId="45479" xr:uid="{00000000-0005-0000-0000-0000A3B10000}"/>
    <cellStyle name="Normal 22 3 16" xfId="45480" xr:uid="{00000000-0005-0000-0000-0000A4B10000}"/>
    <cellStyle name="Normal 22 3 17" xfId="45481" xr:uid="{00000000-0005-0000-0000-0000A5B10000}"/>
    <cellStyle name="Normal 22 3 18" xfId="45482" xr:uid="{00000000-0005-0000-0000-0000A6B10000}"/>
    <cellStyle name="Normal 22 3 19" xfId="45483" xr:uid="{00000000-0005-0000-0000-0000A7B10000}"/>
    <cellStyle name="Normal 22 3 2" xfId="45484" xr:uid="{00000000-0005-0000-0000-0000A8B10000}"/>
    <cellStyle name="Normal 22 3 2 10" xfId="45485" xr:uid="{00000000-0005-0000-0000-0000A9B10000}"/>
    <cellStyle name="Normal 22 3 2 10 2" xfId="45486" xr:uid="{00000000-0005-0000-0000-0000AAB10000}"/>
    <cellStyle name="Normal 22 3 2 10 3" xfId="45487" xr:uid="{00000000-0005-0000-0000-0000ABB10000}"/>
    <cellStyle name="Normal 22 3 2 11" xfId="45488" xr:uid="{00000000-0005-0000-0000-0000ACB10000}"/>
    <cellStyle name="Normal 22 3 2 11 2" xfId="45489" xr:uid="{00000000-0005-0000-0000-0000ADB10000}"/>
    <cellStyle name="Normal 22 3 2 12" xfId="45490" xr:uid="{00000000-0005-0000-0000-0000AEB10000}"/>
    <cellStyle name="Normal 22 3 2 12 2" xfId="45491" xr:uid="{00000000-0005-0000-0000-0000AFB10000}"/>
    <cellStyle name="Normal 22 3 2 13" xfId="45492" xr:uid="{00000000-0005-0000-0000-0000B0B10000}"/>
    <cellStyle name="Normal 22 3 2 14" xfId="45493" xr:uid="{00000000-0005-0000-0000-0000B1B10000}"/>
    <cellStyle name="Normal 22 3 2 15" xfId="45494" xr:uid="{00000000-0005-0000-0000-0000B2B10000}"/>
    <cellStyle name="Normal 22 3 2 16" xfId="45495" xr:uid="{00000000-0005-0000-0000-0000B3B10000}"/>
    <cellStyle name="Normal 22 3 2 17" xfId="45496" xr:uid="{00000000-0005-0000-0000-0000B4B10000}"/>
    <cellStyle name="Normal 22 3 2 18" xfId="45497" xr:uid="{00000000-0005-0000-0000-0000B5B10000}"/>
    <cellStyle name="Normal 22 3 2 19" xfId="45498" xr:uid="{00000000-0005-0000-0000-0000B6B10000}"/>
    <cellStyle name="Normal 22 3 2 2" xfId="45499" xr:uid="{00000000-0005-0000-0000-0000B7B10000}"/>
    <cellStyle name="Normal 22 3 2 2 10" xfId="45500" xr:uid="{00000000-0005-0000-0000-0000B8B10000}"/>
    <cellStyle name="Normal 22 3 2 2 10 2" xfId="45501" xr:uid="{00000000-0005-0000-0000-0000B9B10000}"/>
    <cellStyle name="Normal 22 3 2 2 11" xfId="45502" xr:uid="{00000000-0005-0000-0000-0000BAB10000}"/>
    <cellStyle name="Normal 22 3 2 2 11 2" xfId="45503" xr:uid="{00000000-0005-0000-0000-0000BBB10000}"/>
    <cellStyle name="Normal 22 3 2 2 12" xfId="45504" xr:uid="{00000000-0005-0000-0000-0000BCB10000}"/>
    <cellStyle name="Normal 22 3 2 2 13" xfId="45505" xr:uid="{00000000-0005-0000-0000-0000BDB10000}"/>
    <cellStyle name="Normal 22 3 2 2 14" xfId="45506" xr:uid="{00000000-0005-0000-0000-0000BEB10000}"/>
    <cellStyle name="Normal 22 3 2 2 15" xfId="45507" xr:uid="{00000000-0005-0000-0000-0000BFB10000}"/>
    <cellStyle name="Normal 22 3 2 2 16" xfId="45508" xr:uid="{00000000-0005-0000-0000-0000C0B10000}"/>
    <cellStyle name="Normal 22 3 2 2 17" xfId="45509" xr:uid="{00000000-0005-0000-0000-0000C1B10000}"/>
    <cellStyle name="Normal 22 3 2 2 18" xfId="45510" xr:uid="{00000000-0005-0000-0000-0000C2B10000}"/>
    <cellStyle name="Normal 22 3 2 2 19" xfId="45511" xr:uid="{00000000-0005-0000-0000-0000C3B10000}"/>
    <cellStyle name="Normal 22 3 2 2 2" xfId="45512" xr:uid="{00000000-0005-0000-0000-0000C4B10000}"/>
    <cellStyle name="Normal 22 3 2 2 2 10" xfId="45513" xr:uid="{00000000-0005-0000-0000-0000C5B10000}"/>
    <cellStyle name="Normal 22 3 2 2 2 11" xfId="45514" xr:uid="{00000000-0005-0000-0000-0000C6B10000}"/>
    <cellStyle name="Normal 22 3 2 2 2 12" xfId="45515" xr:uid="{00000000-0005-0000-0000-0000C7B10000}"/>
    <cellStyle name="Normal 22 3 2 2 2 13" xfId="45516" xr:uid="{00000000-0005-0000-0000-0000C8B10000}"/>
    <cellStyle name="Normal 22 3 2 2 2 14" xfId="45517" xr:uid="{00000000-0005-0000-0000-0000C9B10000}"/>
    <cellStyle name="Normal 22 3 2 2 2 15" xfId="45518" xr:uid="{00000000-0005-0000-0000-0000CAB10000}"/>
    <cellStyle name="Normal 22 3 2 2 2 2" xfId="45519" xr:uid="{00000000-0005-0000-0000-0000CBB10000}"/>
    <cellStyle name="Normal 22 3 2 2 2 2 2" xfId="45520" xr:uid="{00000000-0005-0000-0000-0000CCB10000}"/>
    <cellStyle name="Normal 22 3 2 2 2 3" xfId="45521" xr:uid="{00000000-0005-0000-0000-0000CDB10000}"/>
    <cellStyle name="Normal 22 3 2 2 2 4" xfId="45522" xr:uid="{00000000-0005-0000-0000-0000CEB10000}"/>
    <cellStyle name="Normal 22 3 2 2 2 5" xfId="45523" xr:uid="{00000000-0005-0000-0000-0000CFB10000}"/>
    <cellStyle name="Normal 22 3 2 2 2 6" xfId="45524" xr:uid="{00000000-0005-0000-0000-0000D0B10000}"/>
    <cellStyle name="Normal 22 3 2 2 2 7" xfId="45525" xr:uid="{00000000-0005-0000-0000-0000D1B10000}"/>
    <cellStyle name="Normal 22 3 2 2 2 8" xfId="45526" xr:uid="{00000000-0005-0000-0000-0000D2B10000}"/>
    <cellStyle name="Normal 22 3 2 2 2 9" xfId="45527" xr:uid="{00000000-0005-0000-0000-0000D3B10000}"/>
    <cellStyle name="Normal 22 3 2 2 3" xfId="45528" xr:uid="{00000000-0005-0000-0000-0000D4B10000}"/>
    <cellStyle name="Normal 22 3 2 2 3 10" xfId="45529" xr:uid="{00000000-0005-0000-0000-0000D5B10000}"/>
    <cellStyle name="Normal 22 3 2 2 3 11" xfId="45530" xr:uid="{00000000-0005-0000-0000-0000D6B10000}"/>
    <cellStyle name="Normal 22 3 2 2 3 12" xfId="45531" xr:uid="{00000000-0005-0000-0000-0000D7B10000}"/>
    <cellStyle name="Normal 22 3 2 2 3 13" xfId="45532" xr:uid="{00000000-0005-0000-0000-0000D8B10000}"/>
    <cellStyle name="Normal 22 3 2 2 3 14" xfId="45533" xr:uid="{00000000-0005-0000-0000-0000D9B10000}"/>
    <cellStyle name="Normal 22 3 2 2 3 15" xfId="45534" xr:uid="{00000000-0005-0000-0000-0000DAB10000}"/>
    <cellStyle name="Normal 22 3 2 2 3 2" xfId="45535" xr:uid="{00000000-0005-0000-0000-0000DBB10000}"/>
    <cellStyle name="Normal 22 3 2 2 3 2 2" xfId="45536" xr:uid="{00000000-0005-0000-0000-0000DCB10000}"/>
    <cellStyle name="Normal 22 3 2 2 3 3" xfId="45537" xr:uid="{00000000-0005-0000-0000-0000DDB10000}"/>
    <cellStyle name="Normal 22 3 2 2 3 4" xfId="45538" xr:uid="{00000000-0005-0000-0000-0000DEB10000}"/>
    <cellStyle name="Normal 22 3 2 2 3 5" xfId="45539" xr:uid="{00000000-0005-0000-0000-0000DFB10000}"/>
    <cellStyle name="Normal 22 3 2 2 3 6" xfId="45540" xr:uid="{00000000-0005-0000-0000-0000E0B10000}"/>
    <cellStyle name="Normal 22 3 2 2 3 7" xfId="45541" xr:uid="{00000000-0005-0000-0000-0000E1B10000}"/>
    <cellStyle name="Normal 22 3 2 2 3 8" xfId="45542" xr:uid="{00000000-0005-0000-0000-0000E2B10000}"/>
    <cellStyle name="Normal 22 3 2 2 3 9" xfId="45543" xr:uid="{00000000-0005-0000-0000-0000E3B10000}"/>
    <cellStyle name="Normal 22 3 2 2 4" xfId="45544" xr:uid="{00000000-0005-0000-0000-0000E4B10000}"/>
    <cellStyle name="Normal 22 3 2 2 4 2" xfId="45545" xr:uid="{00000000-0005-0000-0000-0000E5B10000}"/>
    <cellStyle name="Normal 22 3 2 2 4 3" xfId="45546" xr:uid="{00000000-0005-0000-0000-0000E6B10000}"/>
    <cellStyle name="Normal 22 3 2 2 5" xfId="45547" xr:uid="{00000000-0005-0000-0000-0000E7B10000}"/>
    <cellStyle name="Normal 22 3 2 2 5 2" xfId="45548" xr:uid="{00000000-0005-0000-0000-0000E8B10000}"/>
    <cellStyle name="Normal 22 3 2 2 5 3" xfId="45549" xr:uid="{00000000-0005-0000-0000-0000E9B10000}"/>
    <cellStyle name="Normal 22 3 2 2 6" xfId="45550" xr:uid="{00000000-0005-0000-0000-0000EAB10000}"/>
    <cellStyle name="Normal 22 3 2 2 6 2" xfId="45551" xr:uid="{00000000-0005-0000-0000-0000EBB10000}"/>
    <cellStyle name="Normal 22 3 2 2 6 3" xfId="45552" xr:uid="{00000000-0005-0000-0000-0000ECB10000}"/>
    <cellStyle name="Normal 22 3 2 2 7" xfId="45553" xr:uid="{00000000-0005-0000-0000-0000EDB10000}"/>
    <cellStyle name="Normal 22 3 2 2 7 2" xfId="45554" xr:uid="{00000000-0005-0000-0000-0000EEB10000}"/>
    <cellStyle name="Normal 22 3 2 2 7 3" xfId="45555" xr:uid="{00000000-0005-0000-0000-0000EFB10000}"/>
    <cellStyle name="Normal 22 3 2 2 8" xfId="45556" xr:uid="{00000000-0005-0000-0000-0000F0B10000}"/>
    <cellStyle name="Normal 22 3 2 2 8 2" xfId="45557" xr:uid="{00000000-0005-0000-0000-0000F1B10000}"/>
    <cellStyle name="Normal 22 3 2 2 8 3" xfId="45558" xr:uid="{00000000-0005-0000-0000-0000F2B10000}"/>
    <cellStyle name="Normal 22 3 2 2 9" xfId="45559" xr:uid="{00000000-0005-0000-0000-0000F3B10000}"/>
    <cellStyle name="Normal 22 3 2 2 9 2" xfId="45560" xr:uid="{00000000-0005-0000-0000-0000F4B10000}"/>
    <cellStyle name="Normal 22 3 2 2 9 3" xfId="45561" xr:uid="{00000000-0005-0000-0000-0000F5B10000}"/>
    <cellStyle name="Normal 22 3 2 20" xfId="45562" xr:uid="{00000000-0005-0000-0000-0000F6B10000}"/>
    <cellStyle name="Normal 22 3 2 3" xfId="45563" xr:uid="{00000000-0005-0000-0000-0000F7B10000}"/>
    <cellStyle name="Normal 22 3 2 3 10" xfId="45564" xr:uid="{00000000-0005-0000-0000-0000F8B10000}"/>
    <cellStyle name="Normal 22 3 2 3 11" xfId="45565" xr:uid="{00000000-0005-0000-0000-0000F9B10000}"/>
    <cellStyle name="Normal 22 3 2 3 12" xfId="45566" xr:uid="{00000000-0005-0000-0000-0000FAB10000}"/>
    <cellStyle name="Normal 22 3 2 3 13" xfId="45567" xr:uid="{00000000-0005-0000-0000-0000FBB10000}"/>
    <cellStyle name="Normal 22 3 2 3 14" xfId="45568" xr:uid="{00000000-0005-0000-0000-0000FCB10000}"/>
    <cellStyle name="Normal 22 3 2 3 15" xfId="45569" xr:uid="{00000000-0005-0000-0000-0000FDB10000}"/>
    <cellStyle name="Normal 22 3 2 3 16" xfId="45570" xr:uid="{00000000-0005-0000-0000-0000FEB10000}"/>
    <cellStyle name="Normal 22 3 2 3 2" xfId="45571" xr:uid="{00000000-0005-0000-0000-0000FFB10000}"/>
    <cellStyle name="Normal 22 3 2 3 2 10" xfId="45572" xr:uid="{00000000-0005-0000-0000-000000B20000}"/>
    <cellStyle name="Normal 22 3 2 3 2 11" xfId="45573" xr:uid="{00000000-0005-0000-0000-000001B20000}"/>
    <cellStyle name="Normal 22 3 2 3 2 12" xfId="45574" xr:uid="{00000000-0005-0000-0000-000002B20000}"/>
    <cellStyle name="Normal 22 3 2 3 2 13" xfId="45575" xr:uid="{00000000-0005-0000-0000-000003B20000}"/>
    <cellStyle name="Normal 22 3 2 3 2 14" xfId="45576" xr:uid="{00000000-0005-0000-0000-000004B20000}"/>
    <cellStyle name="Normal 22 3 2 3 2 15" xfId="45577" xr:uid="{00000000-0005-0000-0000-000005B20000}"/>
    <cellStyle name="Normal 22 3 2 3 2 2" xfId="45578" xr:uid="{00000000-0005-0000-0000-000006B20000}"/>
    <cellStyle name="Normal 22 3 2 3 2 3" xfId="45579" xr:uid="{00000000-0005-0000-0000-000007B20000}"/>
    <cellStyle name="Normal 22 3 2 3 2 4" xfId="45580" xr:uid="{00000000-0005-0000-0000-000008B20000}"/>
    <cellStyle name="Normal 22 3 2 3 2 5" xfId="45581" xr:uid="{00000000-0005-0000-0000-000009B20000}"/>
    <cellStyle name="Normal 22 3 2 3 2 6" xfId="45582" xr:uid="{00000000-0005-0000-0000-00000AB20000}"/>
    <cellStyle name="Normal 22 3 2 3 2 7" xfId="45583" xr:uid="{00000000-0005-0000-0000-00000BB20000}"/>
    <cellStyle name="Normal 22 3 2 3 2 8" xfId="45584" xr:uid="{00000000-0005-0000-0000-00000CB20000}"/>
    <cellStyle name="Normal 22 3 2 3 2 9" xfId="45585" xr:uid="{00000000-0005-0000-0000-00000DB20000}"/>
    <cellStyle name="Normal 22 3 2 3 3" xfId="45586" xr:uid="{00000000-0005-0000-0000-00000EB20000}"/>
    <cellStyle name="Normal 22 3 2 3 4" xfId="45587" xr:uid="{00000000-0005-0000-0000-00000FB20000}"/>
    <cellStyle name="Normal 22 3 2 3 5" xfId="45588" xr:uid="{00000000-0005-0000-0000-000010B20000}"/>
    <cellStyle name="Normal 22 3 2 3 6" xfId="45589" xr:uid="{00000000-0005-0000-0000-000011B20000}"/>
    <cellStyle name="Normal 22 3 2 3 7" xfId="45590" xr:uid="{00000000-0005-0000-0000-000012B20000}"/>
    <cellStyle name="Normal 22 3 2 3 8" xfId="45591" xr:uid="{00000000-0005-0000-0000-000013B20000}"/>
    <cellStyle name="Normal 22 3 2 3 9" xfId="45592" xr:uid="{00000000-0005-0000-0000-000014B20000}"/>
    <cellStyle name="Normal 22 3 2 4" xfId="45593" xr:uid="{00000000-0005-0000-0000-000015B20000}"/>
    <cellStyle name="Normal 22 3 2 4 10" xfId="45594" xr:uid="{00000000-0005-0000-0000-000016B20000}"/>
    <cellStyle name="Normal 22 3 2 4 11" xfId="45595" xr:uid="{00000000-0005-0000-0000-000017B20000}"/>
    <cellStyle name="Normal 22 3 2 4 12" xfId="45596" xr:uid="{00000000-0005-0000-0000-000018B20000}"/>
    <cellStyle name="Normal 22 3 2 4 13" xfId="45597" xr:uid="{00000000-0005-0000-0000-000019B20000}"/>
    <cellStyle name="Normal 22 3 2 4 14" xfId="45598" xr:uid="{00000000-0005-0000-0000-00001AB20000}"/>
    <cellStyle name="Normal 22 3 2 4 15" xfId="45599" xr:uid="{00000000-0005-0000-0000-00001BB20000}"/>
    <cellStyle name="Normal 22 3 2 4 2" xfId="45600" xr:uid="{00000000-0005-0000-0000-00001CB20000}"/>
    <cellStyle name="Normal 22 3 2 4 2 2" xfId="45601" xr:uid="{00000000-0005-0000-0000-00001DB20000}"/>
    <cellStyle name="Normal 22 3 2 4 3" xfId="45602" xr:uid="{00000000-0005-0000-0000-00001EB20000}"/>
    <cellStyle name="Normal 22 3 2 4 4" xfId="45603" xr:uid="{00000000-0005-0000-0000-00001FB20000}"/>
    <cellStyle name="Normal 22 3 2 4 5" xfId="45604" xr:uid="{00000000-0005-0000-0000-000020B20000}"/>
    <cellStyle name="Normal 22 3 2 4 6" xfId="45605" xr:uid="{00000000-0005-0000-0000-000021B20000}"/>
    <cellStyle name="Normal 22 3 2 4 7" xfId="45606" xr:uid="{00000000-0005-0000-0000-000022B20000}"/>
    <cellStyle name="Normal 22 3 2 4 8" xfId="45607" xr:uid="{00000000-0005-0000-0000-000023B20000}"/>
    <cellStyle name="Normal 22 3 2 4 9" xfId="45608" xr:uid="{00000000-0005-0000-0000-000024B20000}"/>
    <cellStyle name="Normal 22 3 2 5" xfId="45609" xr:uid="{00000000-0005-0000-0000-000025B20000}"/>
    <cellStyle name="Normal 22 3 2 5 2" xfId="45610" xr:uid="{00000000-0005-0000-0000-000026B20000}"/>
    <cellStyle name="Normal 22 3 2 5 3" xfId="45611" xr:uid="{00000000-0005-0000-0000-000027B20000}"/>
    <cellStyle name="Normal 22 3 2 6" xfId="45612" xr:uid="{00000000-0005-0000-0000-000028B20000}"/>
    <cellStyle name="Normal 22 3 2 6 2" xfId="45613" xr:uid="{00000000-0005-0000-0000-000029B20000}"/>
    <cellStyle name="Normal 22 3 2 6 3" xfId="45614" xr:uid="{00000000-0005-0000-0000-00002AB20000}"/>
    <cellStyle name="Normal 22 3 2 7" xfId="45615" xr:uid="{00000000-0005-0000-0000-00002BB20000}"/>
    <cellStyle name="Normal 22 3 2 7 2" xfId="45616" xr:uid="{00000000-0005-0000-0000-00002CB20000}"/>
    <cellStyle name="Normal 22 3 2 7 3" xfId="45617" xr:uid="{00000000-0005-0000-0000-00002DB20000}"/>
    <cellStyle name="Normal 22 3 2 8" xfId="45618" xr:uid="{00000000-0005-0000-0000-00002EB20000}"/>
    <cellStyle name="Normal 22 3 2 8 2" xfId="45619" xr:uid="{00000000-0005-0000-0000-00002FB20000}"/>
    <cellStyle name="Normal 22 3 2 8 3" xfId="45620" xr:uid="{00000000-0005-0000-0000-000030B20000}"/>
    <cellStyle name="Normal 22 3 2 9" xfId="45621" xr:uid="{00000000-0005-0000-0000-000031B20000}"/>
    <cellStyle name="Normal 22 3 2 9 2" xfId="45622" xr:uid="{00000000-0005-0000-0000-000032B20000}"/>
    <cellStyle name="Normal 22 3 2 9 3" xfId="45623" xr:uid="{00000000-0005-0000-0000-000033B20000}"/>
    <cellStyle name="Normal 22 3 20" xfId="45624" xr:uid="{00000000-0005-0000-0000-000034B20000}"/>
    <cellStyle name="Normal 22 3 21" xfId="45625" xr:uid="{00000000-0005-0000-0000-000035B20000}"/>
    <cellStyle name="Normal 22 3 3" xfId="45626" xr:uid="{00000000-0005-0000-0000-000036B20000}"/>
    <cellStyle name="Normal 22 3 3 10" xfId="45627" xr:uid="{00000000-0005-0000-0000-000037B20000}"/>
    <cellStyle name="Normal 22 3 3 10 2" xfId="45628" xr:uid="{00000000-0005-0000-0000-000038B20000}"/>
    <cellStyle name="Normal 22 3 3 11" xfId="45629" xr:uid="{00000000-0005-0000-0000-000039B20000}"/>
    <cellStyle name="Normal 22 3 3 11 2" xfId="45630" xr:uid="{00000000-0005-0000-0000-00003AB20000}"/>
    <cellStyle name="Normal 22 3 3 12" xfId="45631" xr:uid="{00000000-0005-0000-0000-00003BB20000}"/>
    <cellStyle name="Normal 22 3 3 13" xfId="45632" xr:uid="{00000000-0005-0000-0000-00003CB20000}"/>
    <cellStyle name="Normal 22 3 3 14" xfId="45633" xr:uid="{00000000-0005-0000-0000-00003DB20000}"/>
    <cellStyle name="Normal 22 3 3 15" xfId="45634" xr:uid="{00000000-0005-0000-0000-00003EB20000}"/>
    <cellStyle name="Normal 22 3 3 16" xfId="45635" xr:uid="{00000000-0005-0000-0000-00003FB20000}"/>
    <cellStyle name="Normal 22 3 3 17" xfId="45636" xr:uid="{00000000-0005-0000-0000-000040B20000}"/>
    <cellStyle name="Normal 22 3 3 18" xfId="45637" xr:uid="{00000000-0005-0000-0000-000041B20000}"/>
    <cellStyle name="Normal 22 3 3 19" xfId="45638" xr:uid="{00000000-0005-0000-0000-000042B20000}"/>
    <cellStyle name="Normal 22 3 3 2" xfId="45639" xr:uid="{00000000-0005-0000-0000-000043B20000}"/>
    <cellStyle name="Normal 22 3 3 2 10" xfId="45640" xr:uid="{00000000-0005-0000-0000-000044B20000}"/>
    <cellStyle name="Normal 22 3 3 2 11" xfId="45641" xr:uid="{00000000-0005-0000-0000-000045B20000}"/>
    <cellStyle name="Normal 22 3 3 2 12" xfId="45642" xr:uid="{00000000-0005-0000-0000-000046B20000}"/>
    <cellStyle name="Normal 22 3 3 2 13" xfId="45643" xr:uid="{00000000-0005-0000-0000-000047B20000}"/>
    <cellStyle name="Normal 22 3 3 2 14" xfId="45644" xr:uid="{00000000-0005-0000-0000-000048B20000}"/>
    <cellStyle name="Normal 22 3 3 2 15" xfId="45645" xr:uid="{00000000-0005-0000-0000-000049B20000}"/>
    <cellStyle name="Normal 22 3 3 2 2" xfId="45646" xr:uid="{00000000-0005-0000-0000-00004AB20000}"/>
    <cellStyle name="Normal 22 3 3 2 2 2" xfId="45647" xr:uid="{00000000-0005-0000-0000-00004BB20000}"/>
    <cellStyle name="Normal 22 3 3 2 3" xfId="45648" xr:uid="{00000000-0005-0000-0000-00004CB20000}"/>
    <cellStyle name="Normal 22 3 3 2 4" xfId="45649" xr:uid="{00000000-0005-0000-0000-00004DB20000}"/>
    <cellStyle name="Normal 22 3 3 2 5" xfId="45650" xr:uid="{00000000-0005-0000-0000-00004EB20000}"/>
    <cellStyle name="Normal 22 3 3 2 6" xfId="45651" xr:uid="{00000000-0005-0000-0000-00004FB20000}"/>
    <cellStyle name="Normal 22 3 3 2 7" xfId="45652" xr:uid="{00000000-0005-0000-0000-000050B20000}"/>
    <cellStyle name="Normal 22 3 3 2 8" xfId="45653" xr:uid="{00000000-0005-0000-0000-000051B20000}"/>
    <cellStyle name="Normal 22 3 3 2 9" xfId="45654" xr:uid="{00000000-0005-0000-0000-000052B20000}"/>
    <cellStyle name="Normal 22 3 3 3" xfId="45655" xr:uid="{00000000-0005-0000-0000-000053B20000}"/>
    <cellStyle name="Normal 22 3 3 3 10" xfId="45656" xr:uid="{00000000-0005-0000-0000-000054B20000}"/>
    <cellStyle name="Normal 22 3 3 3 11" xfId="45657" xr:uid="{00000000-0005-0000-0000-000055B20000}"/>
    <cellStyle name="Normal 22 3 3 3 12" xfId="45658" xr:uid="{00000000-0005-0000-0000-000056B20000}"/>
    <cellStyle name="Normal 22 3 3 3 13" xfId="45659" xr:uid="{00000000-0005-0000-0000-000057B20000}"/>
    <cellStyle name="Normal 22 3 3 3 14" xfId="45660" xr:uid="{00000000-0005-0000-0000-000058B20000}"/>
    <cellStyle name="Normal 22 3 3 3 15" xfId="45661" xr:uid="{00000000-0005-0000-0000-000059B20000}"/>
    <cellStyle name="Normal 22 3 3 3 2" xfId="45662" xr:uid="{00000000-0005-0000-0000-00005AB20000}"/>
    <cellStyle name="Normal 22 3 3 3 2 2" xfId="45663" xr:uid="{00000000-0005-0000-0000-00005BB20000}"/>
    <cellStyle name="Normal 22 3 3 3 3" xfId="45664" xr:uid="{00000000-0005-0000-0000-00005CB20000}"/>
    <cellStyle name="Normal 22 3 3 3 4" xfId="45665" xr:uid="{00000000-0005-0000-0000-00005DB20000}"/>
    <cellStyle name="Normal 22 3 3 3 5" xfId="45666" xr:uid="{00000000-0005-0000-0000-00005EB20000}"/>
    <cellStyle name="Normal 22 3 3 3 6" xfId="45667" xr:uid="{00000000-0005-0000-0000-00005FB20000}"/>
    <cellStyle name="Normal 22 3 3 3 7" xfId="45668" xr:uid="{00000000-0005-0000-0000-000060B20000}"/>
    <cellStyle name="Normal 22 3 3 3 8" xfId="45669" xr:uid="{00000000-0005-0000-0000-000061B20000}"/>
    <cellStyle name="Normal 22 3 3 3 9" xfId="45670" xr:uid="{00000000-0005-0000-0000-000062B20000}"/>
    <cellStyle name="Normal 22 3 3 4" xfId="45671" xr:uid="{00000000-0005-0000-0000-000063B20000}"/>
    <cellStyle name="Normal 22 3 3 4 2" xfId="45672" xr:uid="{00000000-0005-0000-0000-000064B20000}"/>
    <cellStyle name="Normal 22 3 3 4 3" xfId="45673" xr:uid="{00000000-0005-0000-0000-000065B20000}"/>
    <cellStyle name="Normal 22 3 3 5" xfId="45674" xr:uid="{00000000-0005-0000-0000-000066B20000}"/>
    <cellStyle name="Normal 22 3 3 5 2" xfId="45675" xr:uid="{00000000-0005-0000-0000-000067B20000}"/>
    <cellStyle name="Normal 22 3 3 5 3" xfId="45676" xr:uid="{00000000-0005-0000-0000-000068B20000}"/>
    <cellStyle name="Normal 22 3 3 6" xfId="45677" xr:uid="{00000000-0005-0000-0000-000069B20000}"/>
    <cellStyle name="Normal 22 3 3 6 2" xfId="45678" xr:uid="{00000000-0005-0000-0000-00006AB20000}"/>
    <cellStyle name="Normal 22 3 3 6 3" xfId="45679" xr:uid="{00000000-0005-0000-0000-00006BB20000}"/>
    <cellStyle name="Normal 22 3 3 7" xfId="45680" xr:uid="{00000000-0005-0000-0000-00006CB20000}"/>
    <cellStyle name="Normal 22 3 3 7 2" xfId="45681" xr:uid="{00000000-0005-0000-0000-00006DB20000}"/>
    <cellStyle name="Normal 22 3 3 7 3" xfId="45682" xr:uid="{00000000-0005-0000-0000-00006EB20000}"/>
    <cellStyle name="Normal 22 3 3 8" xfId="45683" xr:uid="{00000000-0005-0000-0000-00006FB20000}"/>
    <cellStyle name="Normal 22 3 3 8 2" xfId="45684" xr:uid="{00000000-0005-0000-0000-000070B20000}"/>
    <cellStyle name="Normal 22 3 3 8 3" xfId="45685" xr:uid="{00000000-0005-0000-0000-000071B20000}"/>
    <cellStyle name="Normal 22 3 3 9" xfId="45686" xr:uid="{00000000-0005-0000-0000-000072B20000}"/>
    <cellStyle name="Normal 22 3 3 9 2" xfId="45687" xr:uid="{00000000-0005-0000-0000-000073B20000}"/>
    <cellStyle name="Normal 22 3 3 9 3" xfId="45688" xr:uid="{00000000-0005-0000-0000-000074B20000}"/>
    <cellStyle name="Normal 22 3 4" xfId="45689" xr:uid="{00000000-0005-0000-0000-000075B20000}"/>
    <cellStyle name="Normal 22 3 4 10" xfId="45690" xr:uid="{00000000-0005-0000-0000-000076B20000}"/>
    <cellStyle name="Normal 22 3 4 11" xfId="45691" xr:uid="{00000000-0005-0000-0000-000077B20000}"/>
    <cellStyle name="Normal 22 3 4 12" xfId="45692" xr:uid="{00000000-0005-0000-0000-000078B20000}"/>
    <cellStyle name="Normal 22 3 4 13" xfId="45693" xr:uid="{00000000-0005-0000-0000-000079B20000}"/>
    <cellStyle name="Normal 22 3 4 14" xfId="45694" xr:uid="{00000000-0005-0000-0000-00007AB20000}"/>
    <cellStyle name="Normal 22 3 4 15" xfId="45695" xr:uid="{00000000-0005-0000-0000-00007BB20000}"/>
    <cellStyle name="Normal 22 3 4 16" xfId="45696" xr:uid="{00000000-0005-0000-0000-00007CB20000}"/>
    <cellStyle name="Normal 22 3 4 2" xfId="45697" xr:uid="{00000000-0005-0000-0000-00007DB20000}"/>
    <cellStyle name="Normal 22 3 4 2 10" xfId="45698" xr:uid="{00000000-0005-0000-0000-00007EB20000}"/>
    <cellStyle name="Normal 22 3 4 2 11" xfId="45699" xr:uid="{00000000-0005-0000-0000-00007FB20000}"/>
    <cellStyle name="Normal 22 3 4 2 12" xfId="45700" xr:uid="{00000000-0005-0000-0000-000080B20000}"/>
    <cellStyle name="Normal 22 3 4 2 13" xfId="45701" xr:uid="{00000000-0005-0000-0000-000081B20000}"/>
    <cellStyle name="Normal 22 3 4 2 14" xfId="45702" xr:uid="{00000000-0005-0000-0000-000082B20000}"/>
    <cellStyle name="Normal 22 3 4 2 15" xfId="45703" xr:uid="{00000000-0005-0000-0000-000083B20000}"/>
    <cellStyle name="Normal 22 3 4 2 2" xfId="45704" xr:uid="{00000000-0005-0000-0000-000084B20000}"/>
    <cellStyle name="Normal 22 3 4 2 3" xfId="45705" xr:uid="{00000000-0005-0000-0000-000085B20000}"/>
    <cellStyle name="Normal 22 3 4 2 4" xfId="45706" xr:uid="{00000000-0005-0000-0000-000086B20000}"/>
    <cellStyle name="Normal 22 3 4 2 5" xfId="45707" xr:uid="{00000000-0005-0000-0000-000087B20000}"/>
    <cellStyle name="Normal 22 3 4 2 6" xfId="45708" xr:uid="{00000000-0005-0000-0000-000088B20000}"/>
    <cellStyle name="Normal 22 3 4 2 7" xfId="45709" xr:uid="{00000000-0005-0000-0000-000089B20000}"/>
    <cellStyle name="Normal 22 3 4 2 8" xfId="45710" xr:uid="{00000000-0005-0000-0000-00008AB20000}"/>
    <cellStyle name="Normal 22 3 4 2 9" xfId="45711" xr:uid="{00000000-0005-0000-0000-00008BB20000}"/>
    <cellStyle name="Normal 22 3 4 3" xfId="45712" xr:uid="{00000000-0005-0000-0000-00008CB20000}"/>
    <cellStyle name="Normal 22 3 4 4" xfId="45713" xr:uid="{00000000-0005-0000-0000-00008DB20000}"/>
    <cellStyle name="Normal 22 3 4 5" xfId="45714" xr:uid="{00000000-0005-0000-0000-00008EB20000}"/>
    <cellStyle name="Normal 22 3 4 6" xfId="45715" xr:uid="{00000000-0005-0000-0000-00008FB20000}"/>
    <cellStyle name="Normal 22 3 4 7" xfId="45716" xr:uid="{00000000-0005-0000-0000-000090B20000}"/>
    <cellStyle name="Normal 22 3 4 8" xfId="45717" xr:uid="{00000000-0005-0000-0000-000091B20000}"/>
    <cellStyle name="Normal 22 3 4 9" xfId="45718" xr:uid="{00000000-0005-0000-0000-000092B20000}"/>
    <cellStyle name="Normal 22 3 5" xfId="45719" xr:uid="{00000000-0005-0000-0000-000093B20000}"/>
    <cellStyle name="Normal 22 3 5 10" xfId="45720" xr:uid="{00000000-0005-0000-0000-000094B20000}"/>
    <cellStyle name="Normal 22 3 5 11" xfId="45721" xr:uid="{00000000-0005-0000-0000-000095B20000}"/>
    <cellStyle name="Normal 22 3 5 12" xfId="45722" xr:uid="{00000000-0005-0000-0000-000096B20000}"/>
    <cellStyle name="Normal 22 3 5 13" xfId="45723" xr:uid="{00000000-0005-0000-0000-000097B20000}"/>
    <cellStyle name="Normal 22 3 5 14" xfId="45724" xr:uid="{00000000-0005-0000-0000-000098B20000}"/>
    <cellStyle name="Normal 22 3 5 15" xfId="45725" xr:uid="{00000000-0005-0000-0000-000099B20000}"/>
    <cellStyle name="Normal 22 3 5 2" xfId="45726" xr:uid="{00000000-0005-0000-0000-00009AB20000}"/>
    <cellStyle name="Normal 22 3 5 2 2" xfId="45727" xr:uid="{00000000-0005-0000-0000-00009BB20000}"/>
    <cellStyle name="Normal 22 3 5 3" xfId="45728" xr:uid="{00000000-0005-0000-0000-00009CB20000}"/>
    <cellStyle name="Normal 22 3 5 4" xfId="45729" xr:uid="{00000000-0005-0000-0000-00009DB20000}"/>
    <cellStyle name="Normal 22 3 5 5" xfId="45730" xr:uid="{00000000-0005-0000-0000-00009EB20000}"/>
    <cellStyle name="Normal 22 3 5 6" xfId="45731" xr:uid="{00000000-0005-0000-0000-00009FB20000}"/>
    <cellStyle name="Normal 22 3 5 7" xfId="45732" xr:uid="{00000000-0005-0000-0000-0000A0B20000}"/>
    <cellStyle name="Normal 22 3 5 8" xfId="45733" xr:uid="{00000000-0005-0000-0000-0000A1B20000}"/>
    <cellStyle name="Normal 22 3 5 9" xfId="45734" xr:uid="{00000000-0005-0000-0000-0000A2B20000}"/>
    <cellStyle name="Normal 22 3 6" xfId="45735" xr:uid="{00000000-0005-0000-0000-0000A3B20000}"/>
    <cellStyle name="Normal 22 3 6 2" xfId="45736" xr:uid="{00000000-0005-0000-0000-0000A4B20000}"/>
    <cellStyle name="Normal 22 3 6 3" xfId="45737" xr:uid="{00000000-0005-0000-0000-0000A5B20000}"/>
    <cellStyle name="Normal 22 3 7" xfId="45738" xr:uid="{00000000-0005-0000-0000-0000A6B20000}"/>
    <cellStyle name="Normal 22 3 7 2" xfId="45739" xr:uid="{00000000-0005-0000-0000-0000A7B20000}"/>
    <cellStyle name="Normal 22 3 7 3" xfId="45740" xr:uid="{00000000-0005-0000-0000-0000A8B20000}"/>
    <cellStyle name="Normal 22 3 8" xfId="45741" xr:uid="{00000000-0005-0000-0000-0000A9B20000}"/>
    <cellStyle name="Normal 22 3 8 2" xfId="45742" xr:uid="{00000000-0005-0000-0000-0000AAB20000}"/>
    <cellStyle name="Normal 22 3 8 3" xfId="45743" xr:uid="{00000000-0005-0000-0000-0000ABB20000}"/>
    <cellStyle name="Normal 22 3 9" xfId="45744" xr:uid="{00000000-0005-0000-0000-0000ACB20000}"/>
    <cellStyle name="Normal 22 3 9 2" xfId="45745" xr:uid="{00000000-0005-0000-0000-0000ADB20000}"/>
    <cellStyle name="Normal 22 3 9 3" xfId="45746" xr:uid="{00000000-0005-0000-0000-0000AEB20000}"/>
    <cellStyle name="Normal 22 4" xfId="45747" xr:uid="{00000000-0005-0000-0000-0000AFB20000}"/>
    <cellStyle name="Normal 22 4 10" xfId="45748" xr:uid="{00000000-0005-0000-0000-0000B0B20000}"/>
    <cellStyle name="Normal 22 4 10 2" xfId="45749" xr:uid="{00000000-0005-0000-0000-0000B1B20000}"/>
    <cellStyle name="Normal 22 4 10 3" xfId="45750" xr:uid="{00000000-0005-0000-0000-0000B2B20000}"/>
    <cellStyle name="Normal 22 4 11" xfId="45751" xr:uid="{00000000-0005-0000-0000-0000B3B20000}"/>
    <cellStyle name="Normal 22 4 11 2" xfId="45752" xr:uid="{00000000-0005-0000-0000-0000B4B20000}"/>
    <cellStyle name="Normal 22 4 12" xfId="45753" xr:uid="{00000000-0005-0000-0000-0000B5B20000}"/>
    <cellStyle name="Normal 22 4 12 2" xfId="45754" xr:uid="{00000000-0005-0000-0000-0000B6B20000}"/>
    <cellStyle name="Normal 22 4 13" xfId="45755" xr:uid="{00000000-0005-0000-0000-0000B7B20000}"/>
    <cellStyle name="Normal 22 4 14" xfId="45756" xr:uid="{00000000-0005-0000-0000-0000B8B20000}"/>
    <cellStyle name="Normal 22 4 15" xfId="45757" xr:uid="{00000000-0005-0000-0000-0000B9B20000}"/>
    <cellStyle name="Normal 22 4 16" xfId="45758" xr:uid="{00000000-0005-0000-0000-0000BAB20000}"/>
    <cellStyle name="Normal 22 4 17" xfId="45759" xr:uid="{00000000-0005-0000-0000-0000BBB20000}"/>
    <cellStyle name="Normal 22 4 18" xfId="45760" xr:uid="{00000000-0005-0000-0000-0000BCB20000}"/>
    <cellStyle name="Normal 22 4 19" xfId="45761" xr:uid="{00000000-0005-0000-0000-0000BDB20000}"/>
    <cellStyle name="Normal 22 4 2" xfId="45762" xr:uid="{00000000-0005-0000-0000-0000BEB20000}"/>
    <cellStyle name="Normal 22 4 2 10" xfId="45763" xr:uid="{00000000-0005-0000-0000-0000BFB20000}"/>
    <cellStyle name="Normal 22 4 2 10 2" xfId="45764" xr:uid="{00000000-0005-0000-0000-0000C0B20000}"/>
    <cellStyle name="Normal 22 4 2 11" xfId="45765" xr:uid="{00000000-0005-0000-0000-0000C1B20000}"/>
    <cellStyle name="Normal 22 4 2 11 2" xfId="45766" xr:uid="{00000000-0005-0000-0000-0000C2B20000}"/>
    <cellStyle name="Normal 22 4 2 12" xfId="45767" xr:uid="{00000000-0005-0000-0000-0000C3B20000}"/>
    <cellStyle name="Normal 22 4 2 13" xfId="45768" xr:uid="{00000000-0005-0000-0000-0000C4B20000}"/>
    <cellStyle name="Normal 22 4 2 14" xfId="45769" xr:uid="{00000000-0005-0000-0000-0000C5B20000}"/>
    <cellStyle name="Normal 22 4 2 15" xfId="45770" xr:uid="{00000000-0005-0000-0000-0000C6B20000}"/>
    <cellStyle name="Normal 22 4 2 16" xfId="45771" xr:uid="{00000000-0005-0000-0000-0000C7B20000}"/>
    <cellStyle name="Normal 22 4 2 17" xfId="45772" xr:uid="{00000000-0005-0000-0000-0000C8B20000}"/>
    <cellStyle name="Normal 22 4 2 18" xfId="45773" xr:uid="{00000000-0005-0000-0000-0000C9B20000}"/>
    <cellStyle name="Normal 22 4 2 19" xfId="45774" xr:uid="{00000000-0005-0000-0000-0000CAB20000}"/>
    <cellStyle name="Normal 22 4 2 2" xfId="45775" xr:uid="{00000000-0005-0000-0000-0000CBB20000}"/>
    <cellStyle name="Normal 22 4 2 2 10" xfId="45776" xr:uid="{00000000-0005-0000-0000-0000CCB20000}"/>
    <cellStyle name="Normal 22 4 2 2 11" xfId="45777" xr:uid="{00000000-0005-0000-0000-0000CDB20000}"/>
    <cellStyle name="Normal 22 4 2 2 12" xfId="45778" xr:uid="{00000000-0005-0000-0000-0000CEB20000}"/>
    <cellStyle name="Normal 22 4 2 2 13" xfId="45779" xr:uid="{00000000-0005-0000-0000-0000CFB20000}"/>
    <cellStyle name="Normal 22 4 2 2 14" xfId="45780" xr:uid="{00000000-0005-0000-0000-0000D0B20000}"/>
    <cellStyle name="Normal 22 4 2 2 15" xfId="45781" xr:uid="{00000000-0005-0000-0000-0000D1B20000}"/>
    <cellStyle name="Normal 22 4 2 2 2" xfId="45782" xr:uid="{00000000-0005-0000-0000-0000D2B20000}"/>
    <cellStyle name="Normal 22 4 2 2 2 2" xfId="45783" xr:uid="{00000000-0005-0000-0000-0000D3B20000}"/>
    <cellStyle name="Normal 22 4 2 2 3" xfId="45784" xr:uid="{00000000-0005-0000-0000-0000D4B20000}"/>
    <cellStyle name="Normal 22 4 2 2 4" xfId="45785" xr:uid="{00000000-0005-0000-0000-0000D5B20000}"/>
    <cellStyle name="Normal 22 4 2 2 5" xfId="45786" xr:uid="{00000000-0005-0000-0000-0000D6B20000}"/>
    <cellStyle name="Normal 22 4 2 2 6" xfId="45787" xr:uid="{00000000-0005-0000-0000-0000D7B20000}"/>
    <cellStyle name="Normal 22 4 2 2 7" xfId="45788" xr:uid="{00000000-0005-0000-0000-0000D8B20000}"/>
    <cellStyle name="Normal 22 4 2 2 8" xfId="45789" xr:uid="{00000000-0005-0000-0000-0000D9B20000}"/>
    <cellStyle name="Normal 22 4 2 2 9" xfId="45790" xr:uid="{00000000-0005-0000-0000-0000DAB20000}"/>
    <cellStyle name="Normal 22 4 2 3" xfId="45791" xr:uid="{00000000-0005-0000-0000-0000DBB20000}"/>
    <cellStyle name="Normal 22 4 2 3 10" xfId="45792" xr:uid="{00000000-0005-0000-0000-0000DCB20000}"/>
    <cellStyle name="Normal 22 4 2 3 11" xfId="45793" xr:uid="{00000000-0005-0000-0000-0000DDB20000}"/>
    <cellStyle name="Normal 22 4 2 3 12" xfId="45794" xr:uid="{00000000-0005-0000-0000-0000DEB20000}"/>
    <cellStyle name="Normal 22 4 2 3 13" xfId="45795" xr:uid="{00000000-0005-0000-0000-0000DFB20000}"/>
    <cellStyle name="Normal 22 4 2 3 14" xfId="45796" xr:uid="{00000000-0005-0000-0000-0000E0B20000}"/>
    <cellStyle name="Normal 22 4 2 3 15" xfId="45797" xr:uid="{00000000-0005-0000-0000-0000E1B20000}"/>
    <cellStyle name="Normal 22 4 2 3 2" xfId="45798" xr:uid="{00000000-0005-0000-0000-0000E2B20000}"/>
    <cellStyle name="Normal 22 4 2 3 2 2" xfId="45799" xr:uid="{00000000-0005-0000-0000-0000E3B20000}"/>
    <cellStyle name="Normal 22 4 2 3 3" xfId="45800" xr:uid="{00000000-0005-0000-0000-0000E4B20000}"/>
    <cellStyle name="Normal 22 4 2 3 4" xfId="45801" xr:uid="{00000000-0005-0000-0000-0000E5B20000}"/>
    <cellStyle name="Normal 22 4 2 3 5" xfId="45802" xr:uid="{00000000-0005-0000-0000-0000E6B20000}"/>
    <cellStyle name="Normal 22 4 2 3 6" xfId="45803" xr:uid="{00000000-0005-0000-0000-0000E7B20000}"/>
    <cellStyle name="Normal 22 4 2 3 7" xfId="45804" xr:uid="{00000000-0005-0000-0000-0000E8B20000}"/>
    <cellStyle name="Normal 22 4 2 3 8" xfId="45805" xr:uid="{00000000-0005-0000-0000-0000E9B20000}"/>
    <cellStyle name="Normal 22 4 2 3 9" xfId="45806" xr:uid="{00000000-0005-0000-0000-0000EAB20000}"/>
    <cellStyle name="Normal 22 4 2 4" xfId="45807" xr:uid="{00000000-0005-0000-0000-0000EBB20000}"/>
    <cellStyle name="Normal 22 4 2 4 2" xfId="45808" xr:uid="{00000000-0005-0000-0000-0000ECB20000}"/>
    <cellStyle name="Normal 22 4 2 4 3" xfId="45809" xr:uid="{00000000-0005-0000-0000-0000EDB20000}"/>
    <cellStyle name="Normal 22 4 2 5" xfId="45810" xr:uid="{00000000-0005-0000-0000-0000EEB20000}"/>
    <cellStyle name="Normal 22 4 2 5 2" xfId="45811" xr:uid="{00000000-0005-0000-0000-0000EFB20000}"/>
    <cellStyle name="Normal 22 4 2 5 3" xfId="45812" xr:uid="{00000000-0005-0000-0000-0000F0B20000}"/>
    <cellStyle name="Normal 22 4 2 6" xfId="45813" xr:uid="{00000000-0005-0000-0000-0000F1B20000}"/>
    <cellStyle name="Normal 22 4 2 6 2" xfId="45814" xr:uid="{00000000-0005-0000-0000-0000F2B20000}"/>
    <cellStyle name="Normal 22 4 2 6 3" xfId="45815" xr:uid="{00000000-0005-0000-0000-0000F3B20000}"/>
    <cellStyle name="Normal 22 4 2 7" xfId="45816" xr:uid="{00000000-0005-0000-0000-0000F4B20000}"/>
    <cellStyle name="Normal 22 4 2 7 2" xfId="45817" xr:uid="{00000000-0005-0000-0000-0000F5B20000}"/>
    <cellStyle name="Normal 22 4 2 7 3" xfId="45818" xr:uid="{00000000-0005-0000-0000-0000F6B20000}"/>
    <cellStyle name="Normal 22 4 2 8" xfId="45819" xr:uid="{00000000-0005-0000-0000-0000F7B20000}"/>
    <cellStyle name="Normal 22 4 2 8 2" xfId="45820" xr:uid="{00000000-0005-0000-0000-0000F8B20000}"/>
    <cellStyle name="Normal 22 4 2 8 3" xfId="45821" xr:uid="{00000000-0005-0000-0000-0000F9B20000}"/>
    <cellStyle name="Normal 22 4 2 9" xfId="45822" xr:uid="{00000000-0005-0000-0000-0000FAB20000}"/>
    <cellStyle name="Normal 22 4 2 9 2" xfId="45823" xr:uid="{00000000-0005-0000-0000-0000FBB20000}"/>
    <cellStyle name="Normal 22 4 2 9 3" xfId="45824" xr:uid="{00000000-0005-0000-0000-0000FCB20000}"/>
    <cellStyle name="Normal 22 4 20" xfId="45825" xr:uid="{00000000-0005-0000-0000-0000FDB20000}"/>
    <cellStyle name="Normal 22 4 3" xfId="45826" xr:uid="{00000000-0005-0000-0000-0000FEB20000}"/>
    <cellStyle name="Normal 22 4 3 10" xfId="45827" xr:uid="{00000000-0005-0000-0000-0000FFB20000}"/>
    <cellStyle name="Normal 22 4 3 11" xfId="45828" xr:uid="{00000000-0005-0000-0000-000000B30000}"/>
    <cellStyle name="Normal 22 4 3 12" xfId="45829" xr:uid="{00000000-0005-0000-0000-000001B30000}"/>
    <cellStyle name="Normal 22 4 3 13" xfId="45830" xr:uid="{00000000-0005-0000-0000-000002B30000}"/>
    <cellStyle name="Normal 22 4 3 14" xfId="45831" xr:uid="{00000000-0005-0000-0000-000003B30000}"/>
    <cellStyle name="Normal 22 4 3 15" xfId="45832" xr:uid="{00000000-0005-0000-0000-000004B30000}"/>
    <cellStyle name="Normal 22 4 3 16" xfId="45833" xr:uid="{00000000-0005-0000-0000-000005B30000}"/>
    <cellStyle name="Normal 22 4 3 2" xfId="45834" xr:uid="{00000000-0005-0000-0000-000006B30000}"/>
    <cellStyle name="Normal 22 4 3 2 10" xfId="45835" xr:uid="{00000000-0005-0000-0000-000007B30000}"/>
    <cellStyle name="Normal 22 4 3 2 11" xfId="45836" xr:uid="{00000000-0005-0000-0000-000008B30000}"/>
    <cellStyle name="Normal 22 4 3 2 12" xfId="45837" xr:uid="{00000000-0005-0000-0000-000009B30000}"/>
    <cellStyle name="Normal 22 4 3 2 13" xfId="45838" xr:uid="{00000000-0005-0000-0000-00000AB30000}"/>
    <cellStyle name="Normal 22 4 3 2 14" xfId="45839" xr:uid="{00000000-0005-0000-0000-00000BB30000}"/>
    <cellStyle name="Normal 22 4 3 2 15" xfId="45840" xr:uid="{00000000-0005-0000-0000-00000CB30000}"/>
    <cellStyle name="Normal 22 4 3 2 2" xfId="45841" xr:uid="{00000000-0005-0000-0000-00000DB30000}"/>
    <cellStyle name="Normal 22 4 3 2 3" xfId="45842" xr:uid="{00000000-0005-0000-0000-00000EB30000}"/>
    <cellStyle name="Normal 22 4 3 2 4" xfId="45843" xr:uid="{00000000-0005-0000-0000-00000FB30000}"/>
    <cellStyle name="Normal 22 4 3 2 5" xfId="45844" xr:uid="{00000000-0005-0000-0000-000010B30000}"/>
    <cellStyle name="Normal 22 4 3 2 6" xfId="45845" xr:uid="{00000000-0005-0000-0000-000011B30000}"/>
    <cellStyle name="Normal 22 4 3 2 7" xfId="45846" xr:uid="{00000000-0005-0000-0000-000012B30000}"/>
    <cellStyle name="Normal 22 4 3 2 8" xfId="45847" xr:uid="{00000000-0005-0000-0000-000013B30000}"/>
    <cellStyle name="Normal 22 4 3 2 9" xfId="45848" xr:uid="{00000000-0005-0000-0000-000014B30000}"/>
    <cellStyle name="Normal 22 4 3 3" xfId="45849" xr:uid="{00000000-0005-0000-0000-000015B30000}"/>
    <cellStyle name="Normal 22 4 3 4" xfId="45850" xr:uid="{00000000-0005-0000-0000-000016B30000}"/>
    <cellStyle name="Normal 22 4 3 5" xfId="45851" xr:uid="{00000000-0005-0000-0000-000017B30000}"/>
    <cellStyle name="Normal 22 4 3 6" xfId="45852" xr:uid="{00000000-0005-0000-0000-000018B30000}"/>
    <cellStyle name="Normal 22 4 3 7" xfId="45853" xr:uid="{00000000-0005-0000-0000-000019B30000}"/>
    <cellStyle name="Normal 22 4 3 8" xfId="45854" xr:uid="{00000000-0005-0000-0000-00001AB30000}"/>
    <cellStyle name="Normal 22 4 3 9" xfId="45855" xr:uid="{00000000-0005-0000-0000-00001BB30000}"/>
    <cellStyle name="Normal 22 4 4" xfId="45856" xr:uid="{00000000-0005-0000-0000-00001CB30000}"/>
    <cellStyle name="Normal 22 4 4 10" xfId="45857" xr:uid="{00000000-0005-0000-0000-00001DB30000}"/>
    <cellStyle name="Normal 22 4 4 11" xfId="45858" xr:uid="{00000000-0005-0000-0000-00001EB30000}"/>
    <cellStyle name="Normal 22 4 4 12" xfId="45859" xr:uid="{00000000-0005-0000-0000-00001FB30000}"/>
    <cellStyle name="Normal 22 4 4 13" xfId="45860" xr:uid="{00000000-0005-0000-0000-000020B30000}"/>
    <cellStyle name="Normal 22 4 4 14" xfId="45861" xr:uid="{00000000-0005-0000-0000-000021B30000}"/>
    <cellStyle name="Normal 22 4 4 15" xfId="45862" xr:uid="{00000000-0005-0000-0000-000022B30000}"/>
    <cellStyle name="Normal 22 4 4 2" xfId="45863" xr:uid="{00000000-0005-0000-0000-000023B30000}"/>
    <cellStyle name="Normal 22 4 4 2 2" xfId="45864" xr:uid="{00000000-0005-0000-0000-000024B30000}"/>
    <cellStyle name="Normal 22 4 4 3" xfId="45865" xr:uid="{00000000-0005-0000-0000-000025B30000}"/>
    <cellStyle name="Normal 22 4 4 4" xfId="45866" xr:uid="{00000000-0005-0000-0000-000026B30000}"/>
    <cellStyle name="Normal 22 4 4 5" xfId="45867" xr:uid="{00000000-0005-0000-0000-000027B30000}"/>
    <cellStyle name="Normal 22 4 4 6" xfId="45868" xr:uid="{00000000-0005-0000-0000-000028B30000}"/>
    <cellStyle name="Normal 22 4 4 7" xfId="45869" xr:uid="{00000000-0005-0000-0000-000029B30000}"/>
    <cellStyle name="Normal 22 4 4 8" xfId="45870" xr:uid="{00000000-0005-0000-0000-00002AB30000}"/>
    <cellStyle name="Normal 22 4 4 9" xfId="45871" xr:uid="{00000000-0005-0000-0000-00002BB30000}"/>
    <cellStyle name="Normal 22 4 5" xfId="45872" xr:uid="{00000000-0005-0000-0000-00002CB30000}"/>
    <cellStyle name="Normal 22 4 5 2" xfId="45873" xr:uid="{00000000-0005-0000-0000-00002DB30000}"/>
    <cellStyle name="Normal 22 4 5 3" xfId="45874" xr:uid="{00000000-0005-0000-0000-00002EB30000}"/>
    <cellStyle name="Normal 22 4 6" xfId="45875" xr:uid="{00000000-0005-0000-0000-00002FB30000}"/>
    <cellStyle name="Normal 22 4 6 2" xfId="45876" xr:uid="{00000000-0005-0000-0000-000030B30000}"/>
    <cellStyle name="Normal 22 4 6 3" xfId="45877" xr:uid="{00000000-0005-0000-0000-000031B30000}"/>
    <cellStyle name="Normal 22 4 7" xfId="45878" xr:uid="{00000000-0005-0000-0000-000032B30000}"/>
    <cellStyle name="Normal 22 4 7 2" xfId="45879" xr:uid="{00000000-0005-0000-0000-000033B30000}"/>
    <cellStyle name="Normal 22 4 7 3" xfId="45880" xr:uid="{00000000-0005-0000-0000-000034B30000}"/>
    <cellStyle name="Normal 22 4 8" xfId="45881" xr:uid="{00000000-0005-0000-0000-000035B30000}"/>
    <cellStyle name="Normal 22 4 8 2" xfId="45882" xr:uid="{00000000-0005-0000-0000-000036B30000}"/>
    <cellStyle name="Normal 22 4 8 3" xfId="45883" xr:uid="{00000000-0005-0000-0000-000037B30000}"/>
    <cellStyle name="Normal 22 4 9" xfId="45884" xr:uid="{00000000-0005-0000-0000-000038B30000}"/>
    <cellStyle name="Normal 22 4 9 2" xfId="45885" xr:uid="{00000000-0005-0000-0000-000039B30000}"/>
    <cellStyle name="Normal 22 4 9 3" xfId="45886" xr:uid="{00000000-0005-0000-0000-00003AB30000}"/>
    <cellStyle name="Normal 22 5" xfId="45887" xr:uid="{00000000-0005-0000-0000-00003BB30000}"/>
    <cellStyle name="Normal 22 5 10" xfId="45888" xr:uid="{00000000-0005-0000-0000-00003CB30000}"/>
    <cellStyle name="Normal 22 5 10 2" xfId="45889" xr:uid="{00000000-0005-0000-0000-00003DB30000}"/>
    <cellStyle name="Normal 22 5 11" xfId="45890" xr:uid="{00000000-0005-0000-0000-00003EB30000}"/>
    <cellStyle name="Normal 22 5 11 2" xfId="45891" xr:uid="{00000000-0005-0000-0000-00003FB30000}"/>
    <cellStyle name="Normal 22 5 12" xfId="45892" xr:uid="{00000000-0005-0000-0000-000040B30000}"/>
    <cellStyle name="Normal 22 5 13" xfId="45893" xr:uid="{00000000-0005-0000-0000-000041B30000}"/>
    <cellStyle name="Normal 22 5 14" xfId="45894" xr:uid="{00000000-0005-0000-0000-000042B30000}"/>
    <cellStyle name="Normal 22 5 15" xfId="45895" xr:uid="{00000000-0005-0000-0000-000043B30000}"/>
    <cellStyle name="Normal 22 5 16" xfId="45896" xr:uid="{00000000-0005-0000-0000-000044B30000}"/>
    <cellStyle name="Normal 22 5 17" xfId="45897" xr:uid="{00000000-0005-0000-0000-000045B30000}"/>
    <cellStyle name="Normal 22 5 18" xfId="45898" xr:uid="{00000000-0005-0000-0000-000046B30000}"/>
    <cellStyle name="Normal 22 5 19" xfId="45899" xr:uid="{00000000-0005-0000-0000-000047B30000}"/>
    <cellStyle name="Normal 22 5 2" xfId="45900" xr:uid="{00000000-0005-0000-0000-000048B30000}"/>
    <cellStyle name="Normal 22 5 2 10" xfId="45901" xr:uid="{00000000-0005-0000-0000-000049B30000}"/>
    <cellStyle name="Normal 22 5 2 11" xfId="45902" xr:uid="{00000000-0005-0000-0000-00004AB30000}"/>
    <cellStyle name="Normal 22 5 2 12" xfId="45903" xr:uid="{00000000-0005-0000-0000-00004BB30000}"/>
    <cellStyle name="Normal 22 5 2 13" xfId="45904" xr:uid="{00000000-0005-0000-0000-00004CB30000}"/>
    <cellStyle name="Normal 22 5 2 14" xfId="45905" xr:uid="{00000000-0005-0000-0000-00004DB30000}"/>
    <cellStyle name="Normal 22 5 2 15" xfId="45906" xr:uid="{00000000-0005-0000-0000-00004EB30000}"/>
    <cellStyle name="Normal 22 5 2 2" xfId="45907" xr:uid="{00000000-0005-0000-0000-00004FB30000}"/>
    <cellStyle name="Normal 22 5 2 2 2" xfId="45908" xr:uid="{00000000-0005-0000-0000-000050B30000}"/>
    <cellStyle name="Normal 22 5 2 3" xfId="45909" xr:uid="{00000000-0005-0000-0000-000051B30000}"/>
    <cellStyle name="Normal 22 5 2 4" xfId="45910" xr:uid="{00000000-0005-0000-0000-000052B30000}"/>
    <cellStyle name="Normal 22 5 2 5" xfId="45911" xr:uid="{00000000-0005-0000-0000-000053B30000}"/>
    <cellStyle name="Normal 22 5 2 6" xfId="45912" xr:uid="{00000000-0005-0000-0000-000054B30000}"/>
    <cellStyle name="Normal 22 5 2 7" xfId="45913" xr:uid="{00000000-0005-0000-0000-000055B30000}"/>
    <cellStyle name="Normal 22 5 2 8" xfId="45914" xr:uid="{00000000-0005-0000-0000-000056B30000}"/>
    <cellStyle name="Normal 22 5 2 9" xfId="45915" xr:uid="{00000000-0005-0000-0000-000057B30000}"/>
    <cellStyle name="Normal 22 5 3" xfId="45916" xr:uid="{00000000-0005-0000-0000-000058B30000}"/>
    <cellStyle name="Normal 22 5 3 10" xfId="45917" xr:uid="{00000000-0005-0000-0000-000059B30000}"/>
    <cellStyle name="Normal 22 5 3 11" xfId="45918" xr:uid="{00000000-0005-0000-0000-00005AB30000}"/>
    <cellStyle name="Normal 22 5 3 12" xfId="45919" xr:uid="{00000000-0005-0000-0000-00005BB30000}"/>
    <cellStyle name="Normal 22 5 3 13" xfId="45920" xr:uid="{00000000-0005-0000-0000-00005CB30000}"/>
    <cellStyle name="Normal 22 5 3 14" xfId="45921" xr:uid="{00000000-0005-0000-0000-00005DB30000}"/>
    <cellStyle name="Normal 22 5 3 15" xfId="45922" xr:uid="{00000000-0005-0000-0000-00005EB30000}"/>
    <cellStyle name="Normal 22 5 3 2" xfId="45923" xr:uid="{00000000-0005-0000-0000-00005FB30000}"/>
    <cellStyle name="Normal 22 5 3 2 2" xfId="45924" xr:uid="{00000000-0005-0000-0000-000060B30000}"/>
    <cellStyle name="Normal 22 5 3 3" xfId="45925" xr:uid="{00000000-0005-0000-0000-000061B30000}"/>
    <cellStyle name="Normal 22 5 3 4" xfId="45926" xr:uid="{00000000-0005-0000-0000-000062B30000}"/>
    <cellStyle name="Normal 22 5 3 5" xfId="45927" xr:uid="{00000000-0005-0000-0000-000063B30000}"/>
    <cellStyle name="Normal 22 5 3 6" xfId="45928" xr:uid="{00000000-0005-0000-0000-000064B30000}"/>
    <cellStyle name="Normal 22 5 3 7" xfId="45929" xr:uid="{00000000-0005-0000-0000-000065B30000}"/>
    <cellStyle name="Normal 22 5 3 8" xfId="45930" xr:uid="{00000000-0005-0000-0000-000066B30000}"/>
    <cellStyle name="Normal 22 5 3 9" xfId="45931" xr:uid="{00000000-0005-0000-0000-000067B30000}"/>
    <cellStyle name="Normal 22 5 4" xfId="45932" xr:uid="{00000000-0005-0000-0000-000068B30000}"/>
    <cellStyle name="Normal 22 5 4 2" xfId="45933" xr:uid="{00000000-0005-0000-0000-000069B30000}"/>
    <cellStyle name="Normal 22 5 4 3" xfId="45934" xr:uid="{00000000-0005-0000-0000-00006AB30000}"/>
    <cellStyle name="Normal 22 5 5" xfId="45935" xr:uid="{00000000-0005-0000-0000-00006BB30000}"/>
    <cellStyle name="Normal 22 5 5 2" xfId="45936" xr:uid="{00000000-0005-0000-0000-00006CB30000}"/>
    <cellStyle name="Normal 22 5 5 3" xfId="45937" xr:uid="{00000000-0005-0000-0000-00006DB30000}"/>
    <cellStyle name="Normal 22 5 6" xfId="45938" xr:uid="{00000000-0005-0000-0000-00006EB30000}"/>
    <cellStyle name="Normal 22 5 6 2" xfId="45939" xr:uid="{00000000-0005-0000-0000-00006FB30000}"/>
    <cellStyle name="Normal 22 5 6 3" xfId="45940" xr:uid="{00000000-0005-0000-0000-000070B30000}"/>
    <cellStyle name="Normal 22 5 7" xfId="45941" xr:uid="{00000000-0005-0000-0000-000071B30000}"/>
    <cellStyle name="Normal 22 5 7 2" xfId="45942" xr:uid="{00000000-0005-0000-0000-000072B30000}"/>
    <cellStyle name="Normal 22 5 7 3" xfId="45943" xr:uid="{00000000-0005-0000-0000-000073B30000}"/>
    <cellStyle name="Normal 22 5 8" xfId="45944" xr:uid="{00000000-0005-0000-0000-000074B30000}"/>
    <cellStyle name="Normal 22 5 8 2" xfId="45945" xr:uid="{00000000-0005-0000-0000-000075B30000}"/>
    <cellStyle name="Normal 22 5 8 3" xfId="45946" xr:uid="{00000000-0005-0000-0000-000076B30000}"/>
    <cellStyle name="Normal 22 5 9" xfId="45947" xr:uid="{00000000-0005-0000-0000-000077B30000}"/>
    <cellStyle name="Normal 22 5 9 2" xfId="45948" xr:uid="{00000000-0005-0000-0000-000078B30000}"/>
    <cellStyle name="Normal 22 5 9 3" xfId="45949" xr:uid="{00000000-0005-0000-0000-000079B30000}"/>
    <cellStyle name="Normal 22 6" xfId="45950" xr:uid="{00000000-0005-0000-0000-00007AB30000}"/>
    <cellStyle name="Normal 22 6 10" xfId="45951" xr:uid="{00000000-0005-0000-0000-00007BB30000}"/>
    <cellStyle name="Normal 22 6 11" xfId="45952" xr:uid="{00000000-0005-0000-0000-00007CB30000}"/>
    <cellStyle name="Normal 22 6 12" xfId="45953" xr:uid="{00000000-0005-0000-0000-00007DB30000}"/>
    <cellStyle name="Normal 22 6 13" xfId="45954" xr:uid="{00000000-0005-0000-0000-00007EB30000}"/>
    <cellStyle name="Normal 22 6 14" xfId="45955" xr:uid="{00000000-0005-0000-0000-00007FB30000}"/>
    <cellStyle name="Normal 22 6 15" xfId="45956" xr:uid="{00000000-0005-0000-0000-000080B30000}"/>
    <cellStyle name="Normal 22 6 16" xfId="45957" xr:uid="{00000000-0005-0000-0000-000081B30000}"/>
    <cellStyle name="Normal 22 6 2" xfId="45958" xr:uid="{00000000-0005-0000-0000-000082B30000}"/>
    <cellStyle name="Normal 22 6 2 10" xfId="45959" xr:uid="{00000000-0005-0000-0000-000083B30000}"/>
    <cellStyle name="Normal 22 6 2 11" xfId="45960" xr:uid="{00000000-0005-0000-0000-000084B30000}"/>
    <cellStyle name="Normal 22 6 2 12" xfId="45961" xr:uid="{00000000-0005-0000-0000-000085B30000}"/>
    <cellStyle name="Normal 22 6 2 13" xfId="45962" xr:uid="{00000000-0005-0000-0000-000086B30000}"/>
    <cellStyle name="Normal 22 6 2 14" xfId="45963" xr:uid="{00000000-0005-0000-0000-000087B30000}"/>
    <cellStyle name="Normal 22 6 2 15" xfId="45964" xr:uid="{00000000-0005-0000-0000-000088B30000}"/>
    <cellStyle name="Normal 22 6 2 2" xfId="45965" xr:uid="{00000000-0005-0000-0000-000089B30000}"/>
    <cellStyle name="Normal 22 6 2 3" xfId="45966" xr:uid="{00000000-0005-0000-0000-00008AB30000}"/>
    <cellStyle name="Normal 22 6 2 4" xfId="45967" xr:uid="{00000000-0005-0000-0000-00008BB30000}"/>
    <cellStyle name="Normal 22 6 2 5" xfId="45968" xr:uid="{00000000-0005-0000-0000-00008CB30000}"/>
    <cellStyle name="Normal 22 6 2 6" xfId="45969" xr:uid="{00000000-0005-0000-0000-00008DB30000}"/>
    <cellStyle name="Normal 22 6 2 7" xfId="45970" xr:uid="{00000000-0005-0000-0000-00008EB30000}"/>
    <cellStyle name="Normal 22 6 2 8" xfId="45971" xr:uid="{00000000-0005-0000-0000-00008FB30000}"/>
    <cellStyle name="Normal 22 6 2 9" xfId="45972" xr:uid="{00000000-0005-0000-0000-000090B30000}"/>
    <cellStyle name="Normal 22 6 3" xfId="45973" xr:uid="{00000000-0005-0000-0000-000091B30000}"/>
    <cellStyle name="Normal 22 6 4" xfId="45974" xr:uid="{00000000-0005-0000-0000-000092B30000}"/>
    <cellStyle name="Normal 22 6 5" xfId="45975" xr:uid="{00000000-0005-0000-0000-000093B30000}"/>
    <cellStyle name="Normal 22 6 6" xfId="45976" xr:uid="{00000000-0005-0000-0000-000094B30000}"/>
    <cellStyle name="Normal 22 6 7" xfId="45977" xr:uid="{00000000-0005-0000-0000-000095B30000}"/>
    <cellStyle name="Normal 22 6 8" xfId="45978" xr:uid="{00000000-0005-0000-0000-000096B30000}"/>
    <cellStyle name="Normal 22 6 9" xfId="45979" xr:uid="{00000000-0005-0000-0000-000097B30000}"/>
    <cellStyle name="Normal 22 7" xfId="45980" xr:uid="{00000000-0005-0000-0000-000098B30000}"/>
    <cellStyle name="Normal 22 7 10" xfId="45981" xr:uid="{00000000-0005-0000-0000-000099B30000}"/>
    <cellStyle name="Normal 22 7 11" xfId="45982" xr:uid="{00000000-0005-0000-0000-00009AB30000}"/>
    <cellStyle name="Normal 22 7 12" xfId="45983" xr:uid="{00000000-0005-0000-0000-00009BB30000}"/>
    <cellStyle name="Normal 22 7 13" xfId="45984" xr:uid="{00000000-0005-0000-0000-00009CB30000}"/>
    <cellStyle name="Normal 22 7 14" xfId="45985" xr:uid="{00000000-0005-0000-0000-00009DB30000}"/>
    <cellStyle name="Normal 22 7 15" xfId="45986" xr:uid="{00000000-0005-0000-0000-00009EB30000}"/>
    <cellStyle name="Normal 22 7 2" xfId="45987" xr:uid="{00000000-0005-0000-0000-00009FB30000}"/>
    <cellStyle name="Normal 22 7 2 2" xfId="45988" xr:uid="{00000000-0005-0000-0000-0000A0B30000}"/>
    <cellStyle name="Normal 22 7 3" xfId="45989" xr:uid="{00000000-0005-0000-0000-0000A1B30000}"/>
    <cellStyle name="Normal 22 7 4" xfId="45990" xr:uid="{00000000-0005-0000-0000-0000A2B30000}"/>
    <cellStyle name="Normal 22 7 5" xfId="45991" xr:uid="{00000000-0005-0000-0000-0000A3B30000}"/>
    <cellStyle name="Normal 22 7 6" xfId="45992" xr:uid="{00000000-0005-0000-0000-0000A4B30000}"/>
    <cellStyle name="Normal 22 7 7" xfId="45993" xr:uid="{00000000-0005-0000-0000-0000A5B30000}"/>
    <cellStyle name="Normal 22 7 8" xfId="45994" xr:uid="{00000000-0005-0000-0000-0000A6B30000}"/>
    <cellStyle name="Normal 22 7 9" xfId="45995" xr:uid="{00000000-0005-0000-0000-0000A7B30000}"/>
    <cellStyle name="Normal 22 8" xfId="45996" xr:uid="{00000000-0005-0000-0000-0000A8B30000}"/>
    <cellStyle name="Normal 22 8 2" xfId="45997" xr:uid="{00000000-0005-0000-0000-0000A9B30000}"/>
    <cellStyle name="Normal 22 8 3" xfId="45998" xr:uid="{00000000-0005-0000-0000-0000AAB30000}"/>
    <cellStyle name="Normal 22 9" xfId="45999" xr:uid="{00000000-0005-0000-0000-0000ABB30000}"/>
    <cellStyle name="Normal 22 9 2" xfId="46000" xr:uid="{00000000-0005-0000-0000-0000ACB30000}"/>
    <cellStyle name="Normal 22 9 3" xfId="46001" xr:uid="{00000000-0005-0000-0000-0000ADB30000}"/>
    <cellStyle name="Normal 23" xfId="46002" xr:uid="{00000000-0005-0000-0000-0000AEB30000}"/>
    <cellStyle name="Normal 23 2" xfId="46003" xr:uid="{00000000-0005-0000-0000-0000AFB30000}"/>
    <cellStyle name="Normal 24" xfId="46004" xr:uid="{00000000-0005-0000-0000-0000B0B30000}"/>
    <cellStyle name="Normal 24 2" xfId="46005" xr:uid="{00000000-0005-0000-0000-0000B1B30000}"/>
    <cellStyle name="Normal 25" xfId="46006" xr:uid="{00000000-0005-0000-0000-0000B2B30000}"/>
    <cellStyle name="Normal 26" xfId="46007" xr:uid="{00000000-0005-0000-0000-0000B3B30000}"/>
    <cellStyle name="Normal 27" xfId="46008" xr:uid="{00000000-0005-0000-0000-0000B4B30000}"/>
    <cellStyle name="Normal 28" xfId="46009" xr:uid="{00000000-0005-0000-0000-0000B5B30000}"/>
    <cellStyle name="Normal 29" xfId="46010" xr:uid="{00000000-0005-0000-0000-0000B6B30000}"/>
    <cellStyle name="Normal 29 10" xfId="46011" xr:uid="{00000000-0005-0000-0000-0000B7B30000}"/>
    <cellStyle name="Normal 29 10 2" xfId="46012" xr:uid="{00000000-0005-0000-0000-0000B8B30000}"/>
    <cellStyle name="Normal 29 10 3" xfId="46013" xr:uid="{00000000-0005-0000-0000-0000B9B30000}"/>
    <cellStyle name="Normal 29 11" xfId="46014" xr:uid="{00000000-0005-0000-0000-0000BAB30000}"/>
    <cellStyle name="Normal 29 11 2" xfId="46015" xr:uid="{00000000-0005-0000-0000-0000BBB30000}"/>
    <cellStyle name="Normal 29 11 3" xfId="46016" xr:uid="{00000000-0005-0000-0000-0000BCB30000}"/>
    <cellStyle name="Normal 29 12" xfId="46017" xr:uid="{00000000-0005-0000-0000-0000BDB30000}"/>
    <cellStyle name="Normal 29 12 2" xfId="46018" xr:uid="{00000000-0005-0000-0000-0000BEB30000}"/>
    <cellStyle name="Normal 29 12 3" xfId="46019" xr:uid="{00000000-0005-0000-0000-0000BFB30000}"/>
    <cellStyle name="Normal 29 13" xfId="46020" xr:uid="{00000000-0005-0000-0000-0000C0B30000}"/>
    <cellStyle name="Normal 29 13 2" xfId="46021" xr:uid="{00000000-0005-0000-0000-0000C1B30000}"/>
    <cellStyle name="Normal 29 13 3" xfId="46022" xr:uid="{00000000-0005-0000-0000-0000C2B30000}"/>
    <cellStyle name="Normal 29 14" xfId="46023" xr:uid="{00000000-0005-0000-0000-0000C3B30000}"/>
    <cellStyle name="Normal 29 14 2" xfId="46024" xr:uid="{00000000-0005-0000-0000-0000C4B30000}"/>
    <cellStyle name="Normal 29 15" xfId="46025" xr:uid="{00000000-0005-0000-0000-0000C5B30000}"/>
    <cellStyle name="Normal 29 15 2" xfId="46026" xr:uid="{00000000-0005-0000-0000-0000C6B30000}"/>
    <cellStyle name="Normal 29 16" xfId="46027" xr:uid="{00000000-0005-0000-0000-0000C7B30000}"/>
    <cellStyle name="Normal 29 17" xfId="46028" xr:uid="{00000000-0005-0000-0000-0000C8B30000}"/>
    <cellStyle name="Normal 29 18" xfId="46029" xr:uid="{00000000-0005-0000-0000-0000C9B30000}"/>
    <cellStyle name="Normal 29 19" xfId="46030" xr:uid="{00000000-0005-0000-0000-0000CAB30000}"/>
    <cellStyle name="Normal 29 2" xfId="46031" xr:uid="{00000000-0005-0000-0000-0000CBB30000}"/>
    <cellStyle name="Normal 29 2 10" xfId="46032" xr:uid="{00000000-0005-0000-0000-0000CCB30000}"/>
    <cellStyle name="Normal 29 2 10 2" xfId="46033" xr:uid="{00000000-0005-0000-0000-0000CDB30000}"/>
    <cellStyle name="Normal 29 2 10 3" xfId="46034" xr:uid="{00000000-0005-0000-0000-0000CEB30000}"/>
    <cellStyle name="Normal 29 2 11" xfId="46035" xr:uid="{00000000-0005-0000-0000-0000CFB30000}"/>
    <cellStyle name="Normal 29 2 11 2" xfId="46036" xr:uid="{00000000-0005-0000-0000-0000D0B30000}"/>
    <cellStyle name="Normal 29 2 11 3" xfId="46037" xr:uid="{00000000-0005-0000-0000-0000D1B30000}"/>
    <cellStyle name="Normal 29 2 12" xfId="46038" xr:uid="{00000000-0005-0000-0000-0000D2B30000}"/>
    <cellStyle name="Normal 29 2 12 2" xfId="46039" xr:uid="{00000000-0005-0000-0000-0000D3B30000}"/>
    <cellStyle name="Normal 29 2 12 3" xfId="46040" xr:uid="{00000000-0005-0000-0000-0000D4B30000}"/>
    <cellStyle name="Normal 29 2 13" xfId="46041" xr:uid="{00000000-0005-0000-0000-0000D5B30000}"/>
    <cellStyle name="Normal 29 2 13 2" xfId="46042" xr:uid="{00000000-0005-0000-0000-0000D6B30000}"/>
    <cellStyle name="Normal 29 2 13 3" xfId="46043" xr:uid="{00000000-0005-0000-0000-0000D7B30000}"/>
    <cellStyle name="Normal 29 2 14" xfId="46044" xr:uid="{00000000-0005-0000-0000-0000D8B30000}"/>
    <cellStyle name="Normal 29 2 14 2" xfId="46045" xr:uid="{00000000-0005-0000-0000-0000D9B30000}"/>
    <cellStyle name="Normal 29 2 15" xfId="46046" xr:uid="{00000000-0005-0000-0000-0000DAB30000}"/>
    <cellStyle name="Normal 29 2 15 2" xfId="46047" xr:uid="{00000000-0005-0000-0000-0000DBB30000}"/>
    <cellStyle name="Normal 29 2 16" xfId="46048" xr:uid="{00000000-0005-0000-0000-0000DCB30000}"/>
    <cellStyle name="Normal 29 2 17" xfId="46049" xr:uid="{00000000-0005-0000-0000-0000DDB30000}"/>
    <cellStyle name="Normal 29 2 18" xfId="46050" xr:uid="{00000000-0005-0000-0000-0000DEB30000}"/>
    <cellStyle name="Normal 29 2 19" xfId="46051" xr:uid="{00000000-0005-0000-0000-0000DFB30000}"/>
    <cellStyle name="Normal 29 2 2" xfId="46052" xr:uid="{00000000-0005-0000-0000-0000E0B30000}"/>
    <cellStyle name="Normal 29 2 2 10" xfId="46053" xr:uid="{00000000-0005-0000-0000-0000E1B30000}"/>
    <cellStyle name="Normal 29 2 2 10 2" xfId="46054" xr:uid="{00000000-0005-0000-0000-0000E2B30000}"/>
    <cellStyle name="Normal 29 2 2 10 3" xfId="46055" xr:uid="{00000000-0005-0000-0000-0000E3B30000}"/>
    <cellStyle name="Normal 29 2 2 11" xfId="46056" xr:uid="{00000000-0005-0000-0000-0000E4B30000}"/>
    <cellStyle name="Normal 29 2 2 11 2" xfId="46057" xr:uid="{00000000-0005-0000-0000-0000E5B30000}"/>
    <cellStyle name="Normal 29 2 2 11 3" xfId="46058" xr:uid="{00000000-0005-0000-0000-0000E6B30000}"/>
    <cellStyle name="Normal 29 2 2 12" xfId="46059" xr:uid="{00000000-0005-0000-0000-0000E7B30000}"/>
    <cellStyle name="Normal 29 2 2 12 2" xfId="46060" xr:uid="{00000000-0005-0000-0000-0000E8B30000}"/>
    <cellStyle name="Normal 29 2 2 12 3" xfId="46061" xr:uid="{00000000-0005-0000-0000-0000E9B30000}"/>
    <cellStyle name="Normal 29 2 2 13" xfId="46062" xr:uid="{00000000-0005-0000-0000-0000EAB30000}"/>
    <cellStyle name="Normal 29 2 2 13 2" xfId="46063" xr:uid="{00000000-0005-0000-0000-0000EBB30000}"/>
    <cellStyle name="Normal 29 2 2 14" xfId="46064" xr:uid="{00000000-0005-0000-0000-0000ECB30000}"/>
    <cellStyle name="Normal 29 2 2 14 2" xfId="46065" xr:uid="{00000000-0005-0000-0000-0000EDB30000}"/>
    <cellStyle name="Normal 29 2 2 15" xfId="46066" xr:uid="{00000000-0005-0000-0000-0000EEB30000}"/>
    <cellStyle name="Normal 29 2 2 16" xfId="46067" xr:uid="{00000000-0005-0000-0000-0000EFB30000}"/>
    <cellStyle name="Normal 29 2 2 17" xfId="46068" xr:uid="{00000000-0005-0000-0000-0000F0B30000}"/>
    <cellStyle name="Normal 29 2 2 18" xfId="46069" xr:uid="{00000000-0005-0000-0000-0000F1B30000}"/>
    <cellStyle name="Normal 29 2 2 19" xfId="46070" xr:uid="{00000000-0005-0000-0000-0000F2B30000}"/>
    <cellStyle name="Normal 29 2 2 2" xfId="46071" xr:uid="{00000000-0005-0000-0000-0000F3B30000}"/>
    <cellStyle name="Normal 29 2 2 2 10" xfId="46072" xr:uid="{00000000-0005-0000-0000-0000F4B30000}"/>
    <cellStyle name="Normal 29 2 2 2 10 2" xfId="46073" xr:uid="{00000000-0005-0000-0000-0000F5B30000}"/>
    <cellStyle name="Normal 29 2 2 2 10 3" xfId="46074" xr:uid="{00000000-0005-0000-0000-0000F6B30000}"/>
    <cellStyle name="Normal 29 2 2 2 11" xfId="46075" xr:uid="{00000000-0005-0000-0000-0000F7B30000}"/>
    <cellStyle name="Normal 29 2 2 2 11 2" xfId="46076" xr:uid="{00000000-0005-0000-0000-0000F8B30000}"/>
    <cellStyle name="Normal 29 2 2 2 11 3" xfId="46077" xr:uid="{00000000-0005-0000-0000-0000F9B30000}"/>
    <cellStyle name="Normal 29 2 2 2 12" xfId="46078" xr:uid="{00000000-0005-0000-0000-0000FAB30000}"/>
    <cellStyle name="Normal 29 2 2 2 12 2" xfId="46079" xr:uid="{00000000-0005-0000-0000-0000FBB30000}"/>
    <cellStyle name="Normal 29 2 2 2 13" xfId="46080" xr:uid="{00000000-0005-0000-0000-0000FCB30000}"/>
    <cellStyle name="Normal 29 2 2 2 13 2" xfId="46081" xr:uid="{00000000-0005-0000-0000-0000FDB30000}"/>
    <cellStyle name="Normal 29 2 2 2 14" xfId="46082" xr:uid="{00000000-0005-0000-0000-0000FEB30000}"/>
    <cellStyle name="Normal 29 2 2 2 15" xfId="46083" xr:uid="{00000000-0005-0000-0000-0000FFB30000}"/>
    <cellStyle name="Normal 29 2 2 2 16" xfId="46084" xr:uid="{00000000-0005-0000-0000-000000B40000}"/>
    <cellStyle name="Normal 29 2 2 2 17" xfId="46085" xr:uid="{00000000-0005-0000-0000-000001B40000}"/>
    <cellStyle name="Normal 29 2 2 2 18" xfId="46086" xr:uid="{00000000-0005-0000-0000-000002B40000}"/>
    <cellStyle name="Normal 29 2 2 2 19" xfId="46087" xr:uid="{00000000-0005-0000-0000-000003B40000}"/>
    <cellStyle name="Normal 29 2 2 2 2" xfId="46088" xr:uid="{00000000-0005-0000-0000-000004B40000}"/>
    <cellStyle name="Normal 29 2 2 2 2 10" xfId="46089" xr:uid="{00000000-0005-0000-0000-000005B40000}"/>
    <cellStyle name="Normal 29 2 2 2 2 10 2" xfId="46090" xr:uid="{00000000-0005-0000-0000-000006B40000}"/>
    <cellStyle name="Normal 29 2 2 2 2 10 3" xfId="46091" xr:uid="{00000000-0005-0000-0000-000007B40000}"/>
    <cellStyle name="Normal 29 2 2 2 2 11" xfId="46092" xr:uid="{00000000-0005-0000-0000-000008B40000}"/>
    <cellStyle name="Normal 29 2 2 2 2 11 2" xfId="46093" xr:uid="{00000000-0005-0000-0000-000009B40000}"/>
    <cellStyle name="Normal 29 2 2 2 2 12" xfId="46094" xr:uid="{00000000-0005-0000-0000-00000AB40000}"/>
    <cellStyle name="Normal 29 2 2 2 2 12 2" xfId="46095" xr:uid="{00000000-0005-0000-0000-00000BB40000}"/>
    <cellStyle name="Normal 29 2 2 2 2 13" xfId="46096" xr:uid="{00000000-0005-0000-0000-00000CB40000}"/>
    <cellStyle name="Normal 29 2 2 2 2 14" xfId="46097" xr:uid="{00000000-0005-0000-0000-00000DB40000}"/>
    <cellStyle name="Normal 29 2 2 2 2 15" xfId="46098" xr:uid="{00000000-0005-0000-0000-00000EB40000}"/>
    <cellStyle name="Normal 29 2 2 2 2 16" xfId="46099" xr:uid="{00000000-0005-0000-0000-00000FB40000}"/>
    <cellStyle name="Normal 29 2 2 2 2 17" xfId="46100" xr:uid="{00000000-0005-0000-0000-000010B40000}"/>
    <cellStyle name="Normal 29 2 2 2 2 18" xfId="46101" xr:uid="{00000000-0005-0000-0000-000011B40000}"/>
    <cellStyle name="Normal 29 2 2 2 2 19" xfId="46102" xr:uid="{00000000-0005-0000-0000-000012B40000}"/>
    <cellStyle name="Normal 29 2 2 2 2 2" xfId="46103" xr:uid="{00000000-0005-0000-0000-000013B40000}"/>
    <cellStyle name="Normal 29 2 2 2 2 2 10" xfId="46104" xr:uid="{00000000-0005-0000-0000-000014B40000}"/>
    <cellStyle name="Normal 29 2 2 2 2 2 10 2" xfId="46105" xr:uid="{00000000-0005-0000-0000-000015B40000}"/>
    <cellStyle name="Normal 29 2 2 2 2 2 11" xfId="46106" xr:uid="{00000000-0005-0000-0000-000016B40000}"/>
    <cellStyle name="Normal 29 2 2 2 2 2 11 2" xfId="46107" xr:uid="{00000000-0005-0000-0000-000017B40000}"/>
    <cellStyle name="Normal 29 2 2 2 2 2 12" xfId="46108" xr:uid="{00000000-0005-0000-0000-000018B40000}"/>
    <cellStyle name="Normal 29 2 2 2 2 2 13" xfId="46109" xr:uid="{00000000-0005-0000-0000-000019B40000}"/>
    <cellStyle name="Normal 29 2 2 2 2 2 14" xfId="46110" xr:uid="{00000000-0005-0000-0000-00001AB40000}"/>
    <cellStyle name="Normal 29 2 2 2 2 2 15" xfId="46111" xr:uid="{00000000-0005-0000-0000-00001BB40000}"/>
    <cellStyle name="Normal 29 2 2 2 2 2 16" xfId="46112" xr:uid="{00000000-0005-0000-0000-00001CB40000}"/>
    <cellStyle name="Normal 29 2 2 2 2 2 17" xfId="46113" xr:uid="{00000000-0005-0000-0000-00001DB40000}"/>
    <cellStyle name="Normal 29 2 2 2 2 2 18" xfId="46114" xr:uid="{00000000-0005-0000-0000-00001EB40000}"/>
    <cellStyle name="Normal 29 2 2 2 2 2 19" xfId="46115" xr:uid="{00000000-0005-0000-0000-00001FB40000}"/>
    <cellStyle name="Normal 29 2 2 2 2 2 2" xfId="46116" xr:uid="{00000000-0005-0000-0000-000020B40000}"/>
    <cellStyle name="Normal 29 2 2 2 2 2 2 10" xfId="46117" xr:uid="{00000000-0005-0000-0000-000021B40000}"/>
    <cellStyle name="Normal 29 2 2 2 2 2 2 11" xfId="46118" xr:uid="{00000000-0005-0000-0000-000022B40000}"/>
    <cellStyle name="Normal 29 2 2 2 2 2 2 12" xfId="46119" xr:uid="{00000000-0005-0000-0000-000023B40000}"/>
    <cellStyle name="Normal 29 2 2 2 2 2 2 13" xfId="46120" xr:uid="{00000000-0005-0000-0000-000024B40000}"/>
    <cellStyle name="Normal 29 2 2 2 2 2 2 14" xfId="46121" xr:uid="{00000000-0005-0000-0000-000025B40000}"/>
    <cellStyle name="Normal 29 2 2 2 2 2 2 15" xfId="46122" xr:uid="{00000000-0005-0000-0000-000026B40000}"/>
    <cellStyle name="Normal 29 2 2 2 2 2 2 2" xfId="46123" xr:uid="{00000000-0005-0000-0000-000027B40000}"/>
    <cellStyle name="Normal 29 2 2 2 2 2 2 2 2" xfId="46124" xr:uid="{00000000-0005-0000-0000-000028B40000}"/>
    <cellStyle name="Normal 29 2 2 2 2 2 2 3" xfId="46125" xr:uid="{00000000-0005-0000-0000-000029B40000}"/>
    <cellStyle name="Normal 29 2 2 2 2 2 2 4" xfId="46126" xr:uid="{00000000-0005-0000-0000-00002AB40000}"/>
    <cellStyle name="Normal 29 2 2 2 2 2 2 5" xfId="46127" xr:uid="{00000000-0005-0000-0000-00002BB40000}"/>
    <cellStyle name="Normal 29 2 2 2 2 2 2 6" xfId="46128" xr:uid="{00000000-0005-0000-0000-00002CB40000}"/>
    <cellStyle name="Normal 29 2 2 2 2 2 2 7" xfId="46129" xr:uid="{00000000-0005-0000-0000-00002DB40000}"/>
    <cellStyle name="Normal 29 2 2 2 2 2 2 8" xfId="46130" xr:uid="{00000000-0005-0000-0000-00002EB40000}"/>
    <cellStyle name="Normal 29 2 2 2 2 2 2 9" xfId="46131" xr:uid="{00000000-0005-0000-0000-00002FB40000}"/>
    <cellStyle name="Normal 29 2 2 2 2 2 3" xfId="46132" xr:uid="{00000000-0005-0000-0000-000030B40000}"/>
    <cellStyle name="Normal 29 2 2 2 2 2 3 10" xfId="46133" xr:uid="{00000000-0005-0000-0000-000031B40000}"/>
    <cellStyle name="Normal 29 2 2 2 2 2 3 11" xfId="46134" xr:uid="{00000000-0005-0000-0000-000032B40000}"/>
    <cellStyle name="Normal 29 2 2 2 2 2 3 12" xfId="46135" xr:uid="{00000000-0005-0000-0000-000033B40000}"/>
    <cellStyle name="Normal 29 2 2 2 2 2 3 13" xfId="46136" xr:uid="{00000000-0005-0000-0000-000034B40000}"/>
    <cellStyle name="Normal 29 2 2 2 2 2 3 14" xfId="46137" xr:uid="{00000000-0005-0000-0000-000035B40000}"/>
    <cellStyle name="Normal 29 2 2 2 2 2 3 15" xfId="46138" xr:uid="{00000000-0005-0000-0000-000036B40000}"/>
    <cellStyle name="Normal 29 2 2 2 2 2 3 2" xfId="46139" xr:uid="{00000000-0005-0000-0000-000037B40000}"/>
    <cellStyle name="Normal 29 2 2 2 2 2 3 2 2" xfId="46140" xr:uid="{00000000-0005-0000-0000-000038B40000}"/>
    <cellStyle name="Normal 29 2 2 2 2 2 3 3" xfId="46141" xr:uid="{00000000-0005-0000-0000-000039B40000}"/>
    <cellStyle name="Normal 29 2 2 2 2 2 3 4" xfId="46142" xr:uid="{00000000-0005-0000-0000-00003AB40000}"/>
    <cellStyle name="Normal 29 2 2 2 2 2 3 5" xfId="46143" xr:uid="{00000000-0005-0000-0000-00003BB40000}"/>
    <cellStyle name="Normal 29 2 2 2 2 2 3 6" xfId="46144" xr:uid="{00000000-0005-0000-0000-00003CB40000}"/>
    <cellStyle name="Normal 29 2 2 2 2 2 3 7" xfId="46145" xr:uid="{00000000-0005-0000-0000-00003DB40000}"/>
    <cellStyle name="Normal 29 2 2 2 2 2 3 8" xfId="46146" xr:uid="{00000000-0005-0000-0000-00003EB40000}"/>
    <cellStyle name="Normal 29 2 2 2 2 2 3 9" xfId="46147" xr:uid="{00000000-0005-0000-0000-00003FB40000}"/>
    <cellStyle name="Normal 29 2 2 2 2 2 4" xfId="46148" xr:uid="{00000000-0005-0000-0000-000040B40000}"/>
    <cellStyle name="Normal 29 2 2 2 2 2 4 2" xfId="46149" xr:uid="{00000000-0005-0000-0000-000041B40000}"/>
    <cellStyle name="Normal 29 2 2 2 2 2 4 3" xfId="46150" xr:uid="{00000000-0005-0000-0000-000042B40000}"/>
    <cellStyle name="Normal 29 2 2 2 2 2 5" xfId="46151" xr:uid="{00000000-0005-0000-0000-000043B40000}"/>
    <cellStyle name="Normal 29 2 2 2 2 2 5 2" xfId="46152" xr:uid="{00000000-0005-0000-0000-000044B40000}"/>
    <cellStyle name="Normal 29 2 2 2 2 2 5 3" xfId="46153" xr:uid="{00000000-0005-0000-0000-000045B40000}"/>
    <cellStyle name="Normal 29 2 2 2 2 2 6" xfId="46154" xr:uid="{00000000-0005-0000-0000-000046B40000}"/>
    <cellStyle name="Normal 29 2 2 2 2 2 6 2" xfId="46155" xr:uid="{00000000-0005-0000-0000-000047B40000}"/>
    <cellStyle name="Normal 29 2 2 2 2 2 6 3" xfId="46156" xr:uid="{00000000-0005-0000-0000-000048B40000}"/>
    <cellStyle name="Normal 29 2 2 2 2 2 7" xfId="46157" xr:uid="{00000000-0005-0000-0000-000049B40000}"/>
    <cellStyle name="Normal 29 2 2 2 2 2 7 2" xfId="46158" xr:uid="{00000000-0005-0000-0000-00004AB40000}"/>
    <cellStyle name="Normal 29 2 2 2 2 2 7 3" xfId="46159" xr:uid="{00000000-0005-0000-0000-00004BB40000}"/>
    <cellStyle name="Normal 29 2 2 2 2 2 8" xfId="46160" xr:uid="{00000000-0005-0000-0000-00004CB40000}"/>
    <cellStyle name="Normal 29 2 2 2 2 2 8 2" xfId="46161" xr:uid="{00000000-0005-0000-0000-00004DB40000}"/>
    <cellStyle name="Normal 29 2 2 2 2 2 8 3" xfId="46162" xr:uid="{00000000-0005-0000-0000-00004EB40000}"/>
    <cellStyle name="Normal 29 2 2 2 2 2 9" xfId="46163" xr:uid="{00000000-0005-0000-0000-00004FB40000}"/>
    <cellStyle name="Normal 29 2 2 2 2 2 9 2" xfId="46164" xr:uid="{00000000-0005-0000-0000-000050B40000}"/>
    <cellStyle name="Normal 29 2 2 2 2 2 9 3" xfId="46165" xr:uid="{00000000-0005-0000-0000-000051B40000}"/>
    <cellStyle name="Normal 29 2 2 2 2 20" xfId="46166" xr:uid="{00000000-0005-0000-0000-000052B40000}"/>
    <cellStyle name="Normal 29 2 2 2 2 3" xfId="46167" xr:uid="{00000000-0005-0000-0000-000053B40000}"/>
    <cellStyle name="Normal 29 2 2 2 2 3 10" xfId="46168" xr:uid="{00000000-0005-0000-0000-000054B40000}"/>
    <cellStyle name="Normal 29 2 2 2 2 3 11" xfId="46169" xr:uid="{00000000-0005-0000-0000-000055B40000}"/>
    <cellStyle name="Normal 29 2 2 2 2 3 12" xfId="46170" xr:uid="{00000000-0005-0000-0000-000056B40000}"/>
    <cellStyle name="Normal 29 2 2 2 2 3 13" xfId="46171" xr:uid="{00000000-0005-0000-0000-000057B40000}"/>
    <cellStyle name="Normal 29 2 2 2 2 3 14" xfId="46172" xr:uid="{00000000-0005-0000-0000-000058B40000}"/>
    <cellStyle name="Normal 29 2 2 2 2 3 15" xfId="46173" xr:uid="{00000000-0005-0000-0000-000059B40000}"/>
    <cellStyle name="Normal 29 2 2 2 2 3 16" xfId="46174" xr:uid="{00000000-0005-0000-0000-00005AB40000}"/>
    <cellStyle name="Normal 29 2 2 2 2 3 2" xfId="46175" xr:uid="{00000000-0005-0000-0000-00005BB40000}"/>
    <cellStyle name="Normal 29 2 2 2 2 3 2 10" xfId="46176" xr:uid="{00000000-0005-0000-0000-00005CB40000}"/>
    <cellStyle name="Normal 29 2 2 2 2 3 2 11" xfId="46177" xr:uid="{00000000-0005-0000-0000-00005DB40000}"/>
    <cellStyle name="Normal 29 2 2 2 2 3 2 12" xfId="46178" xr:uid="{00000000-0005-0000-0000-00005EB40000}"/>
    <cellStyle name="Normal 29 2 2 2 2 3 2 13" xfId="46179" xr:uid="{00000000-0005-0000-0000-00005FB40000}"/>
    <cellStyle name="Normal 29 2 2 2 2 3 2 14" xfId="46180" xr:uid="{00000000-0005-0000-0000-000060B40000}"/>
    <cellStyle name="Normal 29 2 2 2 2 3 2 15" xfId="46181" xr:uid="{00000000-0005-0000-0000-000061B40000}"/>
    <cellStyle name="Normal 29 2 2 2 2 3 2 2" xfId="46182" xr:uid="{00000000-0005-0000-0000-000062B40000}"/>
    <cellStyle name="Normal 29 2 2 2 2 3 2 3" xfId="46183" xr:uid="{00000000-0005-0000-0000-000063B40000}"/>
    <cellStyle name="Normal 29 2 2 2 2 3 2 4" xfId="46184" xr:uid="{00000000-0005-0000-0000-000064B40000}"/>
    <cellStyle name="Normal 29 2 2 2 2 3 2 5" xfId="46185" xr:uid="{00000000-0005-0000-0000-000065B40000}"/>
    <cellStyle name="Normal 29 2 2 2 2 3 2 6" xfId="46186" xr:uid="{00000000-0005-0000-0000-000066B40000}"/>
    <cellStyle name="Normal 29 2 2 2 2 3 2 7" xfId="46187" xr:uid="{00000000-0005-0000-0000-000067B40000}"/>
    <cellStyle name="Normal 29 2 2 2 2 3 2 8" xfId="46188" xr:uid="{00000000-0005-0000-0000-000068B40000}"/>
    <cellStyle name="Normal 29 2 2 2 2 3 2 9" xfId="46189" xr:uid="{00000000-0005-0000-0000-000069B40000}"/>
    <cellStyle name="Normal 29 2 2 2 2 3 3" xfId="46190" xr:uid="{00000000-0005-0000-0000-00006AB40000}"/>
    <cellStyle name="Normal 29 2 2 2 2 3 4" xfId="46191" xr:uid="{00000000-0005-0000-0000-00006BB40000}"/>
    <cellStyle name="Normal 29 2 2 2 2 3 5" xfId="46192" xr:uid="{00000000-0005-0000-0000-00006CB40000}"/>
    <cellStyle name="Normal 29 2 2 2 2 3 6" xfId="46193" xr:uid="{00000000-0005-0000-0000-00006DB40000}"/>
    <cellStyle name="Normal 29 2 2 2 2 3 7" xfId="46194" xr:uid="{00000000-0005-0000-0000-00006EB40000}"/>
    <cellStyle name="Normal 29 2 2 2 2 3 8" xfId="46195" xr:uid="{00000000-0005-0000-0000-00006FB40000}"/>
    <cellStyle name="Normal 29 2 2 2 2 3 9" xfId="46196" xr:uid="{00000000-0005-0000-0000-000070B40000}"/>
    <cellStyle name="Normal 29 2 2 2 2 4" xfId="46197" xr:uid="{00000000-0005-0000-0000-000071B40000}"/>
    <cellStyle name="Normal 29 2 2 2 2 4 10" xfId="46198" xr:uid="{00000000-0005-0000-0000-000072B40000}"/>
    <cellStyle name="Normal 29 2 2 2 2 4 11" xfId="46199" xr:uid="{00000000-0005-0000-0000-000073B40000}"/>
    <cellStyle name="Normal 29 2 2 2 2 4 12" xfId="46200" xr:uid="{00000000-0005-0000-0000-000074B40000}"/>
    <cellStyle name="Normal 29 2 2 2 2 4 13" xfId="46201" xr:uid="{00000000-0005-0000-0000-000075B40000}"/>
    <cellStyle name="Normal 29 2 2 2 2 4 14" xfId="46202" xr:uid="{00000000-0005-0000-0000-000076B40000}"/>
    <cellStyle name="Normal 29 2 2 2 2 4 15" xfId="46203" xr:uid="{00000000-0005-0000-0000-000077B40000}"/>
    <cellStyle name="Normal 29 2 2 2 2 4 2" xfId="46204" xr:uid="{00000000-0005-0000-0000-000078B40000}"/>
    <cellStyle name="Normal 29 2 2 2 2 4 2 2" xfId="46205" xr:uid="{00000000-0005-0000-0000-000079B40000}"/>
    <cellStyle name="Normal 29 2 2 2 2 4 3" xfId="46206" xr:uid="{00000000-0005-0000-0000-00007AB40000}"/>
    <cellStyle name="Normal 29 2 2 2 2 4 4" xfId="46207" xr:uid="{00000000-0005-0000-0000-00007BB40000}"/>
    <cellStyle name="Normal 29 2 2 2 2 4 5" xfId="46208" xr:uid="{00000000-0005-0000-0000-00007CB40000}"/>
    <cellStyle name="Normal 29 2 2 2 2 4 6" xfId="46209" xr:uid="{00000000-0005-0000-0000-00007DB40000}"/>
    <cellStyle name="Normal 29 2 2 2 2 4 7" xfId="46210" xr:uid="{00000000-0005-0000-0000-00007EB40000}"/>
    <cellStyle name="Normal 29 2 2 2 2 4 8" xfId="46211" xr:uid="{00000000-0005-0000-0000-00007FB40000}"/>
    <cellStyle name="Normal 29 2 2 2 2 4 9" xfId="46212" xr:uid="{00000000-0005-0000-0000-000080B40000}"/>
    <cellStyle name="Normal 29 2 2 2 2 5" xfId="46213" xr:uid="{00000000-0005-0000-0000-000081B40000}"/>
    <cellStyle name="Normal 29 2 2 2 2 5 2" xfId="46214" xr:uid="{00000000-0005-0000-0000-000082B40000}"/>
    <cellStyle name="Normal 29 2 2 2 2 5 3" xfId="46215" xr:uid="{00000000-0005-0000-0000-000083B40000}"/>
    <cellStyle name="Normal 29 2 2 2 2 6" xfId="46216" xr:uid="{00000000-0005-0000-0000-000084B40000}"/>
    <cellStyle name="Normal 29 2 2 2 2 6 2" xfId="46217" xr:uid="{00000000-0005-0000-0000-000085B40000}"/>
    <cellStyle name="Normal 29 2 2 2 2 6 3" xfId="46218" xr:uid="{00000000-0005-0000-0000-000086B40000}"/>
    <cellStyle name="Normal 29 2 2 2 2 7" xfId="46219" xr:uid="{00000000-0005-0000-0000-000087B40000}"/>
    <cellStyle name="Normal 29 2 2 2 2 7 2" xfId="46220" xr:uid="{00000000-0005-0000-0000-000088B40000}"/>
    <cellStyle name="Normal 29 2 2 2 2 7 3" xfId="46221" xr:uid="{00000000-0005-0000-0000-000089B40000}"/>
    <cellStyle name="Normal 29 2 2 2 2 8" xfId="46222" xr:uid="{00000000-0005-0000-0000-00008AB40000}"/>
    <cellStyle name="Normal 29 2 2 2 2 8 2" xfId="46223" xr:uid="{00000000-0005-0000-0000-00008BB40000}"/>
    <cellStyle name="Normal 29 2 2 2 2 8 3" xfId="46224" xr:uid="{00000000-0005-0000-0000-00008CB40000}"/>
    <cellStyle name="Normal 29 2 2 2 2 9" xfId="46225" xr:uid="{00000000-0005-0000-0000-00008DB40000}"/>
    <cellStyle name="Normal 29 2 2 2 2 9 2" xfId="46226" xr:uid="{00000000-0005-0000-0000-00008EB40000}"/>
    <cellStyle name="Normal 29 2 2 2 2 9 3" xfId="46227" xr:uid="{00000000-0005-0000-0000-00008FB40000}"/>
    <cellStyle name="Normal 29 2 2 2 20" xfId="46228" xr:uid="{00000000-0005-0000-0000-000090B40000}"/>
    <cellStyle name="Normal 29 2 2 2 21" xfId="46229" xr:uid="{00000000-0005-0000-0000-000091B40000}"/>
    <cellStyle name="Normal 29 2 2 2 3" xfId="46230" xr:uid="{00000000-0005-0000-0000-000092B40000}"/>
    <cellStyle name="Normal 29 2 2 2 3 10" xfId="46231" xr:uid="{00000000-0005-0000-0000-000093B40000}"/>
    <cellStyle name="Normal 29 2 2 2 3 10 2" xfId="46232" xr:uid="{00000000-0005-0000-0000-000094B40000}"/>
    <cellStyle name="Normal 29 2 2 2 3 11" xfId="46233" xr:uid="{00000000-0005-0000-0000-000095B40000}"/>
    <cellStyle name="Normal 29 2 2 2 3 11 2" xfId="46234" xr:uid="{00000000-0005-0000-0000-000096B40000}"/>
    <cellStyle name="Normal 29 2 2 2 3 12" xfId="46235" xr:uid="{00000000-0005-0000-0000-000097B40000}"/>
    <cellStyle name="Normal 29 2 2 2 3 13" xfId="46236" xr:uid="{00000000-0005-0000-0000-000098B40000}"/>
    <cellStyle name="Normal 29 2 2 2 3 14" xfId="46237" xr:uid="{00000000-0005-0000-0000-000099B40000}"/>
    <cellStyle name="Normal 29 2 2 2 3 15" xfId="46238" xr:uid="{00000000-0005-0000-0000-00009AB40000}"/>
    <cellStyle name="Normal 29 2 2 2 3 16" xfId="46239" xr:uid="{00000000-0005-0000-0000-00009BB40000}"/>
    <cellStyle name="Normal 29 2 2 2 3 17" xfId="46240" xr:uid="{00000000-0005-0000-0000-00009CB40000}"/>
    <cellStyle name="Normal 29 2 2 2 3 18" xfId="46241" xr:uid="{00000000-0005-0000-0000-00009DB40000}"/>
    <cellStyle name="Normal 29 2 2 2 3 19" xfId="46242" xr:uid="{00000000-0005-0000-0000-00009EB40000}"/>
    <cellStyle name="Normal 29 2 2 2 3 2" xfId="46243" xr:uid="{00000000-0005-0000-0000-00009FB40000}"/>
    <cellStyle name="Normal 29 2 2 2 3 2 10" xfId="46244" xr:uid="{00000000-0005-0000-0000-0000A0B40000}"/>
    <cellStyle name="Normal 29 2 2 2 3 2 11" xfId="46245" xr:uid="{00000000-0005-0000-0000-0000A1B40000}"/>
    <cellStyle name="Normal 29 2 2 2 3 2 12" xfId="46246" xr:uid="{00000000-0005-0000-0000-0000A2B40000}"/>
    <cellStyle name="Normal 29 2 2 2 3 2 13" xfId="46247" xr:uid="{00000000-0005-0000-0000-0000A3B40000}"/>
    <cellStyle name="Normal 29 2 2 2 3 2 14" xfId="46248" xr:uid="{00000000-0005-0000-0000-0000A4B40000}"/>
    <cellStyle name="Normal 29 2 2 2 3 2 15" xfId="46249" xr:uid="{00000000-0005-0000-0000-0000A5B40000}"/>
    <cellStyle name="Normal 29 2 2 2 3 2 2" xfId="46250" xr:uid="{00000000-0005-0000-0000-0000A6B40000}"/>
    <cellStyle name="Normal 29 2 2 2 3 2 2 2" xfId="46251" xr:uid="{00000000-0005-0000-0000-0000A7B40000}"/>
    <cellStyle name="Normal 29 2 2 2 3 2 3" xfId="46252" xr:uid="{00000000-0005-0000-0000-0000A8B40000}"/>
    <cellStyle name="Normal 29 2 2 2 3 2 4" xfId="46253" xr:uid="{00000000-0005-0000-0000-0000A9B40000}"/>
    <cellStyle name="Normal 29 2 2 2 3 2 5" xfId="46254" xr:uid="{00000000-0005-0000-0000-0000AAB40000}"/>
    <cellStyle name="Normal 29 2 2 2 3 2 6" xfId="46255" xr:uid="{00000000-0005-0000-0000-0000ABB40000}"/>
    <cellStyle name="Normal 29 2 2 2 3 2 7" xfId="46256" xr:uid="{00000000-0005-0000-0000-0000ACB40000}"/>
    <cellStyle name="Normal 29 2 2 2 3 2 8" xfId="46257" xr:uid="{00000000-0005-0000-0000-0000ADB40000}"/>
    <cellStyle name="Normal 29 2 2 2 3 2 9" xfId="46258" xr:uid="{00000000-0005-0000-0000-0000AEB40000}"/>
    <cellStyle name="Normal 29 2 2 2 3 3" xfId="46259" xr:uid="{00000000-0005-0000-0000-0000AFB40000}"/>
    <cellStyle name="Normal 29 2 2 2 3 3 10" xfId="46260" xr:uid="{00000000-0005-0000-0000-0000B0B40000}"/>
    <cellStyle name="Normal 29 2 2 2 3 3 11" xfId="46261" xr:uid="{00000000-0005-0000-0000-0000B1B40000}"/>
    <cellStyle name="Normal 29 2 2 2 3 3 12" xfId="46262" xr:uid="{00000000-0005-0000-0000-0000B2B40000}"/>
    <cellStyle name="Normal 29 2 2 2 3 3 13" xfId="46263" xr:uid="{00000000-0005-0000-0000-0000B3B40000}"/>
    <cellStyle name="Normal 29 2 2 2 3 3 14" xfId="46264" xr:uid="{00000000-0005-0000-0000-0000B4B40000}"/>
    <cellStyle name="Normal 29 2 2 2 3 3 15" xfId="46265" xr:uid="{00000000-0005-0000-0000-0000B5B40000}"/>
    <cellStyle name="Normal 29 2 2 2 3 3 2" xfId="46266" xr:uid="{00000000-0005-0000-0000-0000B6B40000}"/>
    <cellStyle name="Normal 29 2 2 2 3 3 2 2" xfId="46267" xr:uid="{00000000-0005-0000-0000-0000B7B40000}"/>
    <cellStyle name="Normal 29 2 2 2 3 3 3" xfId="46268" xr:uid="{00000000-0005-0000-0000-0000B8B40000}"/>
    <cellStyle name="Normal 29 2 2 2 3 3 4" xfId="46269" xr:uid="{00000000-0005-0000-0000-0000B9B40000}"/>
    <cellStyle name="Normal 29 2 2 2 3 3 5" xfId="46270" xr:uid="{00000000-0005-0000-0000-0000BAB40000}"/>
    <cellStyle name="Normal 29 2 2 2 3 3 6" xfId="46271" xr:uid="{00000000-0005-0000-0000-0000BBB40000}"/>
    <cellStyle name="Normal 29 2 2 2 3 3 7" xfId="46272" xr:uid="{00000000-0005-0000-0000-0000BCB40000}"/>
    <cellStyle name="Normal 29 2 2 2 3 3 8" xfId="46273" xr:uid="{00000000-0005-0000-0000-0000BDB40000}"/>
    <cellStyle name="Normal 29 2 2 2 3 3 9" xfId="46274" xr:uid="{00000000-0005-0000-0000-0000BEB40000}"/>
    <cellStyle name="Normal 29 2 2 2 3 4" xfId="46275" xr:uid="{00000000-0005-0000-0000-0000BFB40000}"/>
    <cellStyle name="Normal 29 2 2 2 3 4 2" xfId="46276" xr:uid="{00000000-0005-0000-0000-0000C0B40000}"/>
    <cellStyle name="Normal 29 2 2 2 3 4 3" xfId="46277" xr:uid="{00000000-0005-0000-0000-0000C1B40000}"/>
    <cellStyle name="Normal 29 2 2 2 3 5" xfId="46278" xr:uid="{00000000-0005-0000-0000-0000C2B40000}"/>
    <cellStyle name="Normal 29 2 2 2 3 5 2" xfId="46279" xr:uid="{00000000-0005-0000-0000-0000C3B40000}"/>
    <cellStyle name="Normal 29 2 2 2 3 5 3" xfId="46280" xr:uid="{00000000-0005-0000-0000-0000C4B40000}"/>
    <cellStyle name="Normal 29 2 2 2 3 6" xfId="46281" xr:uid="{00000000-0005-0000-0000-0000C5B40000}"/>
    <cellStyle name="Normal 29 2 2 2 3 6 2" xfId="46282" xr:uid="{00000000-0005-0000-0000-0000C6B40000}"/>
    <cellStyle name="Normal 29 2 2 2 3 6 3" xfId="46283" xr:uid="{00000000-0005-0000-0000-0000C7B40000}"/>
    <cellStyle name="Normal 29 2 2 2 3 7" xfId="46284" xr:uid="{00000000-0005-0000-0000-0000C8B40000}"/>
    <cellStyle name="Normal 29 2 2 2 3 7 2" xfId="46285" xr:uid="{00000000-0005-0000-0000-0000C9B40000}"/>
    <cellStyle name="Normal 29 2 2 2 3 7 3" xfId="46286" xr:uid="{00000000-0005-0000-0000-0000CAB40000}"/>
    <cellStyle name="Normal 29 2 2 2 3 8" xfId="46287" xr:uid="{00000000-0005-0000-0000-0000CBB40000}"/>
    <cellStyle name="Normal 29 2 2 2 3 8 2" xfId="46288" xr:uid="{00000000-0005-0000-0000-0000CCB40000}"/>
    <cellStyle name="Normal 29 2 2 2 3 8 3" xfId="46289" xr:uid="{00000000-0005-0000-0000-0000CDB40000}"/>
    <cellStyle name="Normal 29 2 2 2 3 9" xfId="46290" xr:uid="{00000000-0005-0000-0000-0000CEB40000}"/>
    <cellStyle name="Normal 29 2 2 2 3 9 2" xfId="46291" xr:uid="{00000000-0005-0000-0000-0000CFB40000}"/>
    <cellStyle name="Normal 29 2 2 2 3 9 3" xfId="46292" xr:uid="{00000000-0005-0000-0000-0000D0B40000}"/>
    <cellStyle name="Normal 29 2 2 2 4" xfId="46293" xr:uid="{00000000-0005-0000-0000-0000D1B40000}"/>
    <cellStyle name="Normal 29 2 2 2 4 10" xfId="46294" xr:uid="{00000000-0005-0000-0000-0000D2B40000}"/>
    <cellStyle name="Normal 29 2 2 2 4 11" xfId="46295" xr:uid="{00000000-0005-0000-0000-0000D3B40000}"/>
    <cellStyle name="Normal 29 2 2 2 4 12" xfId="46296" xr:uid="{00000000-0005-0000-0000-0000D4B40000}"/>
    <cellStyle name="Normal 29 2 2 2 4 13" xfId="46297" xr:uid="{00000000-0005-0000-0000-0000D5B40000}"/>
    <cellStyle name="Normal 29 2 2 2 4 14" xfId="46298" xr:uid="{00000000-0005-0000-0000-0000D6B40000}"/>
    <cellStyle name="Normal 29 2 2 2 4 15" xfId="46299" xr:uid="{00000000-0005-0000-0000-0000D7B40000}"/>
    <cellStyle name="Normal 29 2 2 2 4 16" xfId="46300" xr:uid="{00000000-0005-0000-0000-0000D8B40000}"/>
    <cellStyle name="Normal 29 2 2 2 4 2" xfId="46301" xr:uid="{00000000-0005-0000-0000-0000D9B40000}"/>
    <cellStyle name="Normal 29 2 2 2 4 2 10" xfId="46302" xr:uid="{00000000-0005-0000-0000-0000DAB40000}"/>
    <cellStyle name="Normal 29 2 2 2 4 2 11" xfId="46303" xr:uid="{00000000-0005-0000-0000-0000DBB40000}"/>
    <cellStyle name="Normal 29 2 2 2 4 2 12" xfId="46304" xr:uid="{00000000-0005-0000-0000-0000DCB40000}"/>
    <cellStyle name="Normal 29 2 2 2 4 2 13" xfId="46305" xr:uid="{00000000-0005-0000-0000-0000DDB40000}"/>
    <cellStyle name="Normal 29 2 2 2 4 2 14" xfId="46306" xr:uid="{00000000-0005-0000-0000-0000DEB40000}"/>
    <cellStyle name="Normal 29 2 2 2 4 2 15" xfId="46307" xr:uid="{00000000-0005-0000-0000-0000DFB40000}"/>
    <cellStyle name="Normal 29 2 2 2 4 2 2" xfId="46308" xr:uid="{00000000-0005-0000-0000-0000E0B40000}"/>
    <cellStyle name="Normal 29 2 2 2 4 2 3" xfId="46309" xr:uid="{00000000-0005-0000-0000-0000E1B40000}"/>
    <cellStyle name="Normal 29 2 2 2 4 2 4" xfId="46310" xr:uid="{00000000-0005-0000-0000-0000E2B40000}"/>
    <cellStyle name="Normal 29 2 2 2 4 2 5" xfId="46311" xr:uid="{00000000-0005-0000-0000-0000E3B40000}"/>
    <cellStyle name="Normal 29 2 2 2 4 2 6" xfId="46312" xr:uid="{00000000-0005-0000-0000-0000E4B40000}"/>
    <cellStyle name="Normal 29 2 2 2 4 2 7" xfId="46313" xr:uid="{00000000-0005-0000-0000-0000E5B40000}"/>
    <cellStyle name="Normal 29 2 2 2 4 2 8" xfId="46314" xr:uid="{00000000-0005-0000-0000-0000E6B40000}"/>
    <cellStyle name="Normal 29 2 2 2 4 2 9" xfId="46315" xr:uid="{00000000-0005-0000-0000-0000E7B40000}"/>
    <cellStyle name="Normal 29 2 2 2 4 3" xfId="46316" xr:uid="{00000000-0005-0000-0000-0000E8B40000}"/>
    <cellStyle name="Normal 29 2 2 2 4 4" xfId="46317" xr:uid="{00000000-0005-0000-0000-0000E9B40000}"/>
    <cellStyle name="Normal 29 2 2 2 4 5" xfId="46318" xr:uid="{00000000-0005-0000-0000-0000EAB40000}"/>
    <cellStyle name="Normal 29 2 2 2 4 6" xfId="46319" xr:uid="{00000000-0005-0000-0000-0000EBB40000}"/>
    <cellStyle name="Normal 29 2 2 2 4 7" xfId="46320" xr:uid="{00000000-0005-0000-0000-0000ECB40000}"/>
    <cellStyle name="Normal 29 2 2 2 4 8" xfId="46321" xr:uid="{00000000-0005-0000-0000-0000EDB40000}"/>
    <cellStyle name="Normal 29 2 2 2 4 9" xfId="46322" xr:uid="{00000000-0005-0000-0000-0000EEB40000}"/>
    <cellStyle name="Normal 29 2 2 2 5" xfId="46323" xr:uid="{00000000-0005-0000-0000-0000EFB40000}"/>
    <cellStyle name="Normal 29 2 2 2 5 10" xfId="46324" xr:uid="{00000000-0005-0000-0000-0000F0B40000}"/>
    <cellStyle name="Normal 29 2 2 2 5 11" xfId="46325" xr:uid="{00000000-0005-0000-0000-0000F1B40000}"/>
    <cellStyle name="Normal 29 2 2 2 5 12" xfId="46326" xr:uid="{00000000-0005-0000-0000-0000F2B40000}"/>
    <cellStyle name="Normal 29 2 2 2 5 13" xfId="46327" xr:uid="{00000000-0005-0000-0000-0000F3B40000}"/>
    <cellStyle name="Normal 29 2 2 2 5 14" xfId="46328" xr:uid="{00000000-0005-0000-0000-0000F4B40000}"/>
    <cellStyle name="Normal 29 2 2 2 5 15" xfId="46329" xr:uid="{00000000-0005-0000-0000-0000F5B40000}"/>
    <cellStyle name="Normal 29 2 2 2 5 2" xfId="46330" xr:uid="{00000000-0005-0000-0000-0000F6B40000}"/>
    <cellStyle name="Normal 29 2 2 2 5 2 2" xfId="46331" xr:uid="{00000000-0005-0000-0000-0000F7B40000}"/>
    <cellStyle name="Normal 29 2 2 2 5 3" xfId="46332" xr:uid="{00000000-0005-0000-0000-0000F8B40000}"/>
    <cellStyle name="Normal 29 2 2 2 5 4" xfId="46333" xr:uid="{00000000-0005-0000-0000-0000F9B40000}"/>
    <cellStyle name="Normal 29 2 2 2 5 5" xfId="46334" xr:uid="{00000000-0005-0000-0000-0000FAB40000}"/>
    <cellStyle name="Normal 29 2 2 2 5 6" xfId="46335" xr:uid="{00000000-0005-0000-0000-0000FBB40000}"/>
    <cellStyle name="Normal 29 2 2 2 5 7" xfId="46336" xr:uid="{00000000-0005-0000-0000-0000FCB40000}"/>
    <cellStyle name="Normal 29 2 2 2 5 8" xfId="46337" xr:uid="{00000000-0005-0000-0000-0000FDB40000}"/>
    <cellStyle name="Normal 29 2 2 2 5 9" xfId="46338" xr:uid="{00000000-0005-0000-0000-0000FEB40000}"/>
    <cellStyle name="Normal 29 2 2 2 6" xfId="46339" xr:uid="{00000000-0005-0000-0000-0000FFB40000}"/>
    <cellStyle name="Normal 29 2 2 2 6 2" xfId="46340" xr:uid="{00000000-0005-0000-0000-000000B50000}"/>
    <cellStyle name="Normal 29 2 2 2 6 3" xfId="46341" xr:uid="{00000000-0005-0000-0000-000001B50000}"/>
    <cellStyle name="Normal 29 2 2 2 7" xfId="46342" xr:uid="{00000000-0005-0000-0000-000002B50000}"/>
    <cellStyle name="Normal 29 2 2 2 7 2" xfId="46343" xr:uid="{00000000-0005-0000-0000-000003B50000}"/>
    <cellStyle name="Normal 29 2 2 2 7 3" xfId="46344" xr:uid="{00000000-0005-0000-0000-000004B50000}"/>
    <cellStyle name="Normal 29 2 2 2 8" xfId="46345" xr:uid="{00000000-0005-0000-0000-000005B50000}"/>
    <cellStyle name="Normal 29 2 2 2 8 2" xfId="46346" xr:uid="{00000000-0005-0000-0000-000006B50000}"/>
    <cellStyle name="Normal 29 2 2 2 8 3" xfId="46347" xr:uid="{00000000-0005-0000-0000-000007B50000}"/>
    <cellStyle name="Normal 29 2 2 2 9" xfId="46348" xr:uid="{00000000-0005-0000-0000-000008B50000}"/>
    <cellStyle name="Normal 29 2 2 2 9 2" xfId="46349" xr:uid="{00000000-0005-0000-0000-000009B50000}"/>
    <cellStyle name="Normal 29 2 2 2 9 3" xfId="46350" xr:uid="{00000000-0005-0000-0000-00000AB50000}"/>
    <cellStyle name="Normal 29 2 2 20" xfId="46351" xr:uid="{00000000-0005-0000-0000-00000BB50000}"/>
    <cellStyle name="Normal 29 2 2 21" xfId="46352" xr:uid="{00000000-0005-0000-0000-00000CB50000}"/>
    <cellStyle name="Normal 29 2 2 22" xfId="46353" xr:uid="{00000000-0005-0000-0000-00000DB50000}"/>
    <cellStyle name="Normal 29 2 2 3" xfId="46354" xr:uid="{00000000-0005-0000-0000-00000EB50000}"/>
    <cellStyle name="Normal 29 2 2 3 10" xfId="46355" xr:uid="{00000000-0005-0000-0000-00000FB50000}"/>
    <cellStyle name="Normal 29 2 2 3 10 2" xfId="46356" xr:uid="{00000000-0005-0000-0000-000010B50000}"/>
    <cellStyle name="Normal 29 2 2 3 10 3" xfId="46357" xr:uid="{00000000-0005-0000-0000-000011B50000}"/>
    <cellStyle name="Normal 29 2 2 3 11" xfId="46358" xr:uid="{00000000-0005-0000-0000-000012B50000}"/>
    <cellStyle name="Normal 29 2 2 3 11 2" xfId="46359" xr:uid="{00000000-0005-0000-0000-000013B50000}"/>
    <cellStyle name="Normal 29 2 2 3 12" xfId="46360" xr:uid="{00000000-0005-0000-0000-000014B50000}"/>
    <cellStyle name="Normal 29 2 2 3 12 2" xfId="46361" xr:uid="{00000000-0005-0000-0000-000015B50000}"/>
    <cellStyle name="Normal 29 2 2 3 13" xfId="46362" xr:uid="{00000000-0005-0000-0000-000016B50000}"/>
    <cellStyle name="Normal 29 2 2 3 14" xfId="46363" xr:uid="{00000000-0005-0000-0000-000017B50000}"/>
    <cellStyle name="Normal 29 2 2 3 15" xfId="46364" xr:uid="{00000000-0005-0000-0000-000018B50000}"/>
    <cellStyle name="Normal 29 2 2 3 16" xfId="46365" xr:uid="{00000000-0005-0000-0000-000019B50000}"/>
    <cellStyle name="Normal 29 2 2 3 17" xfId="46366" xr:uid="{00000000-0005-0000-0000-00001AB50000}"/>
    <cellStyle name="Normal 29 2 2 3 18" xfId="46367" xr:uid="{00000000-0005-0000-0000-00001BB50000}"/>
    <cellStyle name="Normal 29 2 2 3 19" xfId="46368" xr:uid="{00000000-0005-0000-0000-00001CB50000}"/>
    <cellStyle name="Normal 29 2 2 3 2" xfId="46369" xr:uid="{00000000-0005-0000-0000-00001DB50000}"/>
    <cellStyle name="Normal 29 2 2 3 2 10" xfId="46370" xr:uid="{00000000-0005-0000-0000-00001EB50000}"/>
    <cellStyle name="Normal 29 2 2 3 2 10 2" xfId="46371" xr:uid="{00000000-0005-0000-0000-00001FB50000}"/>
    <cellStyle name="Normal 29 2 2 3 2 11" xfId="46372" xr:uid="{00000000-0005-0000-0000-000020B50000}"/>
    <cellStyle name="Normal 29 2 2 3 2 11 2" xfId="46373" xr:uid="{00000000-0005-0000-0000-000021B50000}"/>
    <cellStyle name="Normal 29 2 2 3 2 12" xfId="46374" xr:uid="{00000000-0005-0000-0000-000022B50000}"/>
    <cellStyle name="Normal 29 2 2 3 2 13" xfId="46375" xr:uid="{00000000-0005-0000-0000-000023B50000}"/>
    <cellStyle name="Normal 29 2 2 3 2 14" xfId="46376" xr:uid="{00000000-0005-0000-0000-000024B50000}"/>
    <cellStyle name="Normal 29 2 2 3 2 15" xfId="46377" xr:uid="{00000000-0005-0000-0000-000025B50000}"/>
    <cellStyle name="Normal 29 2 2 3 2 16" xfId="46378" xr:uid="{00000000-0005-0000-0000-000026B50000}"/>
    <cellStyle name="Normal 29 2 2 3 2 17" xfId="46379" xr:uid="{00000000-0005-0000-0000-000027B50000}"/>
    <cellStyle name="Normal 29 2 2 3 2 18" xfId="46380" xr:uid="{00000000-0005-0000-0000-000028B50000}"/>
    <cellStyle name="Normal 29 2 2 3 2 19" xfId="46381" xr:uid="{00000000-0005-0000-0000-000029B50000}"/>
    <cellStyle name="Normal 29 2 2 3 2 2" xfId="46382" xr:uid="{00000000-0005-0000-0000-00002AB50000}"/>
    <cellStyle name="Normal 29 2 2 3 2 2 10" xfId="46383" xr:uid="{00000000-0005-0000-0000-00002BB50000}"/>
    <cellStyle name="Normal 29 2 2 3 2 2 11" xfId="46384" xr:uid="{00000000-0005-0000-0000-00002CB50000}"/>
    <cellStyle name="Normal 29 2 2 3 2 2 12" xfId="46385" xr:uid="{00000000-0005-0000-0000-00002DB50000}"/>
    <cellStyle name="Normal 29 2 2 3 2 2 13" xfId="46386" xr:uid="{00000000-0005-0000-0000-00002EB50000}"/>
    <cellStyle name="Normal 29 2 2 3 2 2 14" xfId="46387" xr:uid="{00000000-0005-0000-0000-00002FB50000}"/>
    <cellStyle name="Normal 29 2 2 3 2 2 15" xfId="46388" xr:uid="{00000000-0005-0000-0000-000030B50000}"/>
    <cellStyle name="Normal 29 2 2 3 2 2 2" xfId="46389" xr:uid="{00000000-0005-0000-0000-000031B50000}"/>
    <cellStyle name="Normal 29 2 2 3 2 2 2 2" xfId="46390" xr:uid="{00000000-0005-0000-0000-000032B50000}"/>
    <cellStyle name="Normal 29 2 2 3 2 2 3" xfId="46391" xr:uid="{00000000-0005-0000-0000-000033B50000}"/>
    <cellStyle name="Normal 29 2 2 3 2 2 4" xfId="46392" xr:uid="{00000000-0005-0000-0000-000034B50000}"/>
    <cellStyle name="Normal 29 2 2 3 2 2 5" xfId="46393" xr:uid="{00000000-0005-0000-0000-000035B50000}"/>
    <cellStyle name="Normal 29 2 2 3 2 2 6" xfId="46394" xr:uid="{00000000-0005-0000-0000-000036B50000}"/>
    <cellStyle name="Normal 29 2 2 3 2 2 7" xfId="46395" xr:uid="{00000000-0005-0000-0000-000037B50000}"/>
    <cellStyle name="Normal 29 2 2 3 2 2 8" xfId="46396" xr:uid="{00000000-0005-0000-0000-000038B50000}"/>
    <cellStyle name="Normal 29 2 2 3 2 2 9" xfId="46397" xr:uid="{00000000-0005-0000-0000-000039B50000}"/>
    <cellStyle name="Normal 29 2 2 3 2 3" xfId="46398" xr:uid="{00000000-0005-0000-0000-00003AB50000}"/>
    <cellStyle name="Normal 29 2 2 3 2 3 10" xfId="46399" xr:uid="{00000000-0005-0000-0000-00003BB50000}"/>
    <cellStyle name="Normal 29 2 2 3 2 3 11" xfId="46400" xr:uid="{00000000-0005-0000-0000-00003CB50000}"/>
    <cellStyle name="Normal 29 2 2 3 2 3 12" xfId="46401" xr:uid="{00000000-0005-0000-0000-00003DB50000}"/>
    <cellStyle name="Normal 29 2 2 3 2 3 13" xfId="46402" xr:uid="{00000000-0005-0000-0000-00003EB50000}"/>
    <cellStyle name="Normal 29 2 2 3 2 3 14" xfId="46403" xr:uid="{00000000-0005-0000-0000-00003FB50000}"/>
    <cellStyle name="Normal 29 2 2 3 2 3 15" xfId="46404" xr:uid="{00000000-0005-0000-0000-000040B50000}"/>
    <cellStyle name="Normal 29 2 2 3 2 3 2" xfId="46405" xr:uid="{00000000-0005-0000-0000-000041B50000}"/>
    <cellStyle name="Normal 29 2 2 3 2 3 2 2" xfId="46406" xr:uid="{00000000-0005-0000-0000-000042B50000}"/>
    <cellStyle name="Normal 29 2 2 3 2 3 3" xfId="46407" xr:uid="{00000000-0005-0000-0000-000043B50000}"/>
    <cellStyle name="Normal 29 2 2 3 2 3 4" xfId="46408" xr:uid="{00000000-0005-0000-0000-000044B50000}"/>
    <cellStyle name="Normal 29 2 2 3 2 3 5" xfId="46409" xr:uid="{00000000-0005-0000-0000-000045B50000}"/>
    <cellStyle name="Normal 29 2 2 3 2 3 6" xfId="46410" xr:uid="{00000000-0005-0000-0000-000046B50000}"/>
    <cellStyle name="Normal 29 2 2 3 2 3 7" xfId="46411" xr:uid="{00000000-0005-0000-0000-000047B50000}"/>
    <cellStyle name="Normal 29 2 2 3 2 3 8" xfId="46412" xr:uid="{00000000-0005-0000-0000-000048B50000}"/>
    <cellStyle name="Normal 29 2 2 3 2 3 9" xfId="46413" xr:uid="{00000000-0005-0000-0000-000049B50000}"/>
    <cellStyle name="Normal 29 2 2 3 2 4" xfId="46414" xr:uid="{00000000-0005-0000-0000-00004AB50000}"/>
    <cellStyle name="Normal 29 2 2 3 2 4 2" xfId="46415" xr:uid="{00000000-0005-0000-0000-00004BB50000}"/>
    <cellStyle name="Normal 29 2 2 3 2 4 3" xfId="46416" xr:uid="{00000000-0005-0000-0000-00004CB50000}"/>
    <cellStyle name="Normal 29 2 2 3 2 5" xfId="46417" xr:uid="{00000000-0005-0000-0000-00004DB50000}"/>
    <cellStyle name="Normal 29 2 2 3 2 5 2" xfId="46418" xr:uid="{00000000-0005-0000-0000-00004EB50000}"/>
    <cellStyle name="Normal 29 2 2 3 2 5 3" xfId="46419" xr:uid="{00000000-0005-0000-0000-00004FB50000}"/>
    <cellStyle name="Normal 29 2 2 3 2 6" xfId="46420" xr:uid="{00000000-0005-0000-0000-000050B50000}"/>
    <cellStyle name="Normal 29 2 2 3 2 6 2" xfId="46421" xr:uid="{00000000-0005-0000-0000-000051B50000}"/>
    <cellStyle name="Normal 29 2 2 3 2 6 3" xfId="46422" xr:uid="{00000000-0005-0000-0000-000052B50000}"/>
    <cellStyle name="Normal 29 2 2 3 2 7" xfId="46423" xr:uid="{00000000-0005-0000-0000-000053B50000}"/>
    <cellStyle name="Normal 29 2 2 3 2 7 2" xfId="46424" xr:uid="{00000000-0005-0000-0000-000054B50000}"/>
    <cellStyle name="Normal 29 2 2 3 2 7 3" xfId="46425" xr:uid="{00000000-0005-0000-0000-000055B50000}"/>
    <cellStyle name="Normal 29 2 2 3 2 8" xfId="46426" xr:uid="{00000000-0005-0000-0000-000056B50000}"/>
    <cellStyle name="Normal 29 2 2 3 2 8 2" xfId="46427" xr:uid="{00000000-0005-0000-0000-000057B50000}"/>
    <cellStyle name="Normal 29 2 2 3 2 8 3" xfId="46428" xr:uid="{00000000-0005-0000-0000-000058B50000}"/>
    <cellStyle name="Normal 29 2 2 3 2 9" xfId="46429" xr:uid="{00000000-0005-0000-0000-000059B50000}"/>
    <cellStyle name="Normal 29 2 2 3 2 9 2" xfId="46430" xr:uid="{00000000-0005-0000-0000-00005AB50000}"/>
    <cellStyle name="Normal 29 2 2 3 2 9 3" xfId="46431" xr:uid="{00000000-0005-0000-0000-00005BB50000}"/>
    <cellStyle name="Normal 29 2 2 3 20" xfId="46432" xr:uid="{00000000-0005-0000-0000-00005CB50000}"/>
    <cellStyle name="Normal 29 2 2 3 3" xfId="46433" xr:uid="{00000000-0005-0000-0000-00005DB50000}"/>
    <cellStyle name="Normal 29 2 2 3 3 10" xfId="46434" xr:uid="{00000000-0005-0000-0000-00005EB50000}"/>
    <cellStyle name="Normal 29 2 2 3 3 11" xfId="46435" xr:uid="{00000000-0005-0000-0000-00005FB50000}"/>
    <cellStyle name="Normal 29 2 2 3 3 12" xfId="46436" xr:uid="{00000000-0005-0000-0000-000060B50000}"/>
    <cellStyle name="Normal 29 2 2 3 3 13" xfId="46437" xr:uid="{00000000-0005-0000-0000-000061B50000}"/>
    <cellStyle name="Normal 29 2 2 3 3 14" xfId="46438" xr:uid="{00000000-0005-0000-0000-000062B50000}"/>
    <cellStyle name="Normal 29 2 2 3 3 15" xfId="46439" xr:uid="{00000000-0005-0000-0000-000063B50000}"/>
    <cellStyle name="Normal 29 2 2 3 3 16" xfId="46440" xr:uid="{00000000-0005-0000-0000-000064B50000}"/>
    <cellStyle name="Normal 29 2 2 3 3 2" xfId="46441" xr:uid="{00000000-0005-0000-0000-000065B50000}"/>
    <cellStyle name="Normal 29 2 2 3 3 2 10" xfId="46442" xr:uid="{00000000-0005-0000-0000-000066B50000}"/>
    <cellStyle name="Normal 29 2 2 3 3 2 11" xfId="46443" xr:uid="{00000000-0005-0000-0000-000067B50000}"/>
    <cellStyle name="Normal 29 2 2 3 3 2 12" xfId="46444" xr:uid="{00000000-0005-0000-0000-000068B50000}"/>
    <cellStyle name="Normal 29 2 2 3 3 2 13" xfId="46445" xr:uid="{00000000-0005-0000-0000-000069B50000}"/>
    <cellStyle name="Normal 29 2 2 3 3 2 14" xfId="46446" xr:uid="{00000000-0005-0000-0000-00006AB50000}"/>
    <cellStyle name="Normal 29 2 2 3 3 2 15" xfId="46447" xr:uid="{00000000-0005-0000-0000-00006BB50000}"/>
    <cellStyle name="Normal 29 2 2 3 3 2 2" xfId="46448" xr:uid="{00000000-0005-0000-0000-00006CB50000}"/>
    <cellStyle name="Normal 29 2 2 3 3 2 3" xfId="46449" xr:uid="{00000000-0005-0000-0000-00006DB50000}"/>
    <cellStyle name="Normal 29 2 2 3 3 2 4" xfId="46450" xr:uid="{00000000-0005-0000-0000-00006EB50000}"/>
    <cellStyle name="Normal 29 2 2 3 3 2 5" xfId="46451" xr:uid="{00000000-0005-0000-0000-00006FB50000}"/>
    <cellStyle name="Normal 29 2 2 3 3 2 6" xfId="46452" xr:uid="{00000000-0005-0000-0000-000070B50000}"/>
    <cellStyle name="Normal 29 2 2 3 3 2 7" xfId="46453" xr:uid="{00000000-0005-0000-0000-000071B50000}"/>
    <cellStyle name="Normal 29 2 2 3 3 2 8" xfId="46454" xr:uid="{00000000-0005-0000-0000-000072B50000}"/>
    <cellStyle name="Normal 29 2 2 3 3 2 9" xfId="46455" xr:uid="{00000000-0005-0000-0000-000073B50000}"/>
    <cellStyle name="Normal 29 2 2 3 3 3" xfId="46456" xr:uid="{00000000-0005-0000-0000-000074B50000}"/>
    <cellStyle name="Normal 29 2 2 3 3 4" xfId="46457" xr:uid="{00000000-0005-0000-0000-000075B50000}"/>
    <cellStyle name="Normal 29 2 2 3 3 5" xfId="46458" xr:uid="{00000000-0005-0000-0000-000076B50000}"/>
    <cellStyle name="Normal 29 2 2 3 3 6" xfId="46459" xr:uid="{00000000-0005-0000-0000-000077B50000}"/>
    <cellStyle name="Normal 29 2 2 3 3 7" xfId="46460" xr:uid="{00000000-0005-0000-0000-000078B50000}"/>
    <cellStyle name="Normal 29 2 2 3 3 8" xfId="46461" xr:uid="{00000000-0005-0000-0000-000079B50000}"/>
    <cellStyle name="Normal 29 2 2 3 3 9" xfId="46462" xr:uid="{00000000-0005-0000-0000-00007AB50000}"/>
    <cellStyle name="Normal 29 2 2 3 4" xfId="46463" xr:uid="{00000000-0005-0000-0000-00007BB50000}"/>
    <cellStyle name="Normal 29 2 2 3 4 10" xfId="46464" xr:uid="{00000000-0005-0000-0000-00007CB50000}"/>
    <cellStyle name="Normal 29 2 2 3 4 11" xfId="46465" xr:uid="{00000000-0005-0000-0000-00007DB50000}"/>
    <cellStyle name="Normal 29 2 2 3 4 12" xfId="46466" xr:uid="{00000000-0005-0000-0000-00007EB50000}"/>
    <cellStyle name="Normal 29 2 2 3 4 13" xfId="46467" xr:uid="{00000000-0005-0000-0000-00007FB50000}"/>
    <cellStyle name="Normal 29 2 2 3 4 14" xfId="46468" xr:uid="{00000000-0005-0000-0000-000080B50000}"/>
    <cellStyle name="Normal 29 2 2 3 4 15" xfId="46469" xr:uid="{00000000-0005-0000-0000-000081B50000}"/>
    <cellStyle name="Normal 29 2 2 3 4 2" xfId="46470" xr:uid="{00000000-0005-0000-0000-000082B50000}"/>
    <cellStyle name="Normal 29 2 2 3 4 2 2" xfId="46471" xr:uid="{00000000-0005-0000-0000-000083B50000}"/>
    <cellStyle name="Normal 29 2 2 3 4 3" xfId="46472" xr:uid="{00000000-0005-0000-0000-000084B50000}"/>
    <cellStyle name="Normal 29 2 2 3 4 4" xfId="46473" xr:uid="{00000000-0005-0000-0000-000085B50000}"/>
    <cellStyle name="Normal 29 2 2 3 4 5" xfId="46474" xr:uid="{00000000-0005-0000-0000-000086B50000}"/>
    <cellStyle name="Normal 29 2 2 3 4 6" xfId="46475" xr:uid="{00000000-0005-0000-0000-000087B50000}"/>
    <cellStyle name="Normal 29 2 2 3 4 7" xfId="46476" xr:uid="{00000000-0005-0000-0000-000088B50000}"/>
    <cellStyle name="Normal 29 2 2 3 4 8" xfId="46477" xr:uid="{00000000-0005-0000-0000-000089B50000}"/>
    <cellStyle name="Normal 29 2 2 3 4 9" xfId="46478" xr:uid="{00000000-0005-0000-0000-00008AB50000}"/>
    <cellStyle name="Normal 29 2 2 3 5" xfId="46479" xr:uid="{00000000-0005-0000-0000-00008BB50000}"/>
    <cellStyle name="Normal 29 2 2 3 5 2" xfId="46480" xr:uid="{00000000-0005-0000-0000-00008CB50000}"/>
    <cellStyle name="Normal 29 2 2 3 5 3" xfId="46481" xr:uid="{00000000-0005-0000-0000-00008DB50000}"/>
    <cellStyle name="Normal 29 2 2 3 6" xfId="46482" xr:uid="{00000000-0005-0000-0000-00008EB50000}"/>
    <cellStyle name="Normal 29 2 2 3 6 2" xfId="46483" xr:uid="{00000000-0005-0000-0000-00008FB50000}"/>
    <cellStyle name="Normal 29 2 2 3 6 3" xfId="46484" xr:uid="{00000000-0005-0000-0000-000090B50000}"/>
    <cellStyle name="Normal 29 2 2 3 7" xfId="46485" xr:uid="{00000000-0005-0000-0000-000091B50000}"/>
    <cellStyle name="Normal 29 2 2 3 7 2" xfId="46486" xr:uid="{00000000-0005-0000-0000-000092B50000}"/>
    <cellStyle name="Normal 29 2 2 3 7 3" xfId="46487" xr:uid="{00000000-0005-0000-0000-000093B50000}"/>
    <cellStyle name="Normal 29 2 2 3 8" xfId="46488" xr:uid="{00000000-0005-0000-0000-000094B50000}"/>
    <cellStyle name="Normal 29 2 2 3 8 2" xfId="46489" xr:uid="{00000000-0005-0000-0000-000095B50000}"/>
    <cellStyle name="Normal 29 2 2 3 8 3" xfId="46490" xr:uid="{00000000-0005-0000-0000-000096B50000}"/>
    <cellStyle name="Normal 29 2 2 3 9" xfId="46491" xr:uid="{00000000-0005-0000-0000-000097B50000}"/>
    <cellStyle name="Normal 29 2 2 3 9 2" xfId="46492" xr:uid="{00000000-0005-0000-0000-000098B50000}"/>
    <cellStyle name="Normal 29 2 2 3 9 3" xfId="46493" xr:uid="{00000000-0005-0000-0000-000099B50000}"/>
    <cellStyle name="Normal 29 2 2 4" xfId="46494" xr:uid="{00000000-0005-0000-0000-00009AB50000}"/>
    <cellStyle name="Normal 29 2 2 4 10" xfId="46495" xr:uid="{00000000-0005-0000-0000-00009BB50000}"/>
    <cellStyle name="Normal 29 2 2 4 10 2" xfId="46496" xr:uid="{00000000-0005-0000-0000-00009CB50000}"/>
    <cellStyle name="Normal 29 2 2 4 11" xfId="46497" xr:uid="{00000000-0005-0000-0000-00009DB50000}"/>
    <cellStyle name="Normal 29 2 2 4 11 2" xfId="46498" xr:uid="{00000000-0005-0000-0000-00009EB50000}"/>
    <cellStyle name="Normal 29 2 2 4 12" xfId="46499" xr:uid="{00000000-0005-0000-0000-00009FB50000}"/>
    <cellStyle name="Normal 29 2 2 4 13" xfId="46500" xr:uid="{00000000-0005-0000-0000-0000A0B50000}"/>
    <cellStyle name="Normal 29 2 2 4 14" xfId="46501" xr:uid="{00000000-0005-0000-0000-0000A1B50000}"/>
    <cellStyle name="Normal 29 2 2 4 15" xfId="46502" xr:uid="{00000000-0005-0000-0000-0000A2B50000}"/>
    <cellStyle name="Normal 29 2 2 4 16" xfId="46503" xr:uid="{00000000-0005-0000-0000-0000A3B50000}"/>
    <cellStyle name="Normal 29 2 2 4 17" xfId="46504" xr:uid="{00000000-0005-0000-0000-0000A4B50000}"/>
    <cellStyle name="Normal 29 2 2 4 18" xfId="46505" xr:uid="{00000000-0005-0000-0000-0000A5B50000}"/>
    <cellStyle name="Normal 29 2 2 4 19" xfId="46506" xr:uid="{00000000-0005-0000-0000-0000A6B50000}"/>
    <cellStyle name="Normal 29 2 2 4 2" xfId="46507" xr:uid="{00000000-0005-0000-0000-0000A7B50000}"/>
    <cellStyle name="Normal 29 2 2 4 2 10" xfId="46508" xr:uid="{00000000-0005-0000-0000-0000A8B50000}"/>
    <cellStyle name="Normal 29 2 2 4 2 11" xfId="46509" xr:uid="{00000000-0005-0000-0000-0000A9B50000}"/>
    <cellStyle name="Normal 29 2 2 4 2 12" xfId="46510" xr:uid="{00000000-0005-0000-0000-0000AAB50000}"/>
    <cellStyle name="Normal 29 2 2 4 2 13" xfId="46511" xr:uid="{00000000-0005-0000-0000-0000ABB50000}"/>
    <cellStyle name="Normal 29 2 2 4 2 14" xfId="46512" xr:uid="{00000000-0005-0000-0000-0000ACB50000}"/>
    <cellStyle name="Normal 29 2 2 4 2 15" xfId="46513" xr:uid="{00000000-0005-0000-0000-0000ADB50000}"/>
    <cellStyle name="Normal 29 2 2 4 2 2" xfId="46514" xr:uid="{00000000-0005-0000-0000-0000AEB50000}"/>
    <cellStyle name="Normal 29 2 2 4 2 2 2" xfId="46515" xr:uid="{00000000-0005-0000-0000-0000AFB50000}"/>
    <cellStyle name="Normal 29 2 2 4 2 3" xfId="46516" xr:uid="{00000000-0005-0000-0000-0000B0B50000}"/>
    <cellStyle name="Normal 29 2 2 4 2 4" xfId="46517" xr:uid="{00000000-0005-0000-0000-0000B1B50000}"/>
    <cellStyle name="Normal 29 2 2 4 2 5" xfId="46518" xr:uid="{00000000-0005-0000-0000-0000B2B50000}"/>
    <cellStyle name="Normal 29 2 2 4 2 6" xfId="46519" xr:uid="{00000000-0005-0000-0000-0000B3B50000}"/>
    <cellStyle name="Normal 29 2 2 4 2 7" xfId="46520" xr:uid="{00000000-0005-0000-0000-0000B4B50000}"/>
    <cellStyle name="Normal 29 2 2 4 2 8" xfId="46521" xr:uid="{00000000-0005-0000-0000-0000B5B50000}"/>
    <cellStyle name="Normal 29 2 2 4 2 9" xfId="46522" xr:uid="{00000000-0005-0000-0000-0000B6B50000}"/>
    <cellStyle name="Normal 29 2 2 4 3" xfId="46523" xr:uid="{00000000-0005-0000-0000-0000B7B50000}"/>
    <cellStyle name="Normal 29 2 2 4 3 10" xfId="46524" xr:uid="{00000000-0005-0000-0000-0000B8B50000}"/>
    <cellStyle name="Normal 29 2 2 4 3 11" xfId="46525" xr:uid="{00000000-0005-0000-0000-0000B9B50000}"/>
    <cellStyle name="Normal 29 2 2 4 3 12" xfId="46526" xr:uid="{00000000-0005-0000-0000-0000BAB50000}"/>
    <cellStyle name="Normal 29 2 2 4 3 13" xfId="46527" xr:uid="{00000000-0005-0000-0000-0000BBB50000}"/>
    <cellStyle name="Normal 29 2 2 4 3 14" xfId="46528" xr:uid="{00000000-0005-0000-0000-0000BCB50000}"/>
    <cellStyle name="Normal 29 2 2 4 3 15" xfId="46529" xr:uid="{00000000-0005-0000-0000-0000BDB50000}"/>
    <cellStyle name="Normal 29 2 2 4 3 2" xfId="46530" xr:uid="{00000000-0005-0000-0000-0000BEB50000}"/>
    <cellStyle name="Normal 29 2 2 4 3 2 2" xfId="46531" xr:uid="{00000000-0005-0000-0000-0000BFB50000}"/>
    <cellStyle name="Normal 29 2 2 4 3 3" xfId="46532" xr:uid="{00000000-0005-0000-0000-0000C0B50000}"/>
    <cellStyle name="Normal 29 2 2 4 3 4" xfId="46533" xr:uid="{00000000-0005-0000-0000-0000C1B50000}"/>
    <cellStyle name="Normal 29 2 2 4 3 5" xfId="46534" xr:uid="{00000000-0005-0000-0000-0000C2B50000}"/>
    <cellStyle name="Normal 29 2 2 4 3 6" xfId="46535" xr:uid="{00000000-0005-0000-0000-0000C3B50000}"/>
    <cellStyle name="Normal 29 2 2 4 3 7" xfId="46536" xr:uid="{00000000-0005-0000-0000-0000C4B50000}"/>
    <cellStyle name="Normal 29 2 2 4 3 8" xfId="46537" xr:uid="{00000000-0005-0000-0000-0000C5B50000}"/>
    <cellStyle name="Normal 29 2 2 4 3 9" xfId="46538" xr:uid="{00000000-0005-0000-0000-0000C6B50000}"/>
    <cellStyle name="Normal 29 2 2 4 4" xfId="46539" xr:uid="{00000000-0005-0000-0000-0000C7B50000}"/>
    <cellStyle name="Normal 29 2 2 4 4 2" xfId="46540" xr:uid="{00000000-0005-0000-0000-0000C8B50000}"/>
    <cellStyle name="Normal 29 2 2 4 4 3" xfId="46541" xr:uid="{00000000-0005-0000-0000-0000C9B50000}"/>
    <cellStyle name="Normal 29 2 2 4 5" xfId="46542" xr:uid="{00000000-0005-0000-0000-0000CAB50000}"/>
    <cellStyle name="Normal 29 2 2 4 5 2" xfId="46543" xr:uid="{00000000-0005-0000-0000-0000CBB50000}"/>
    <cellStyle name="Normal 29 2 2 4 5 3" xfId="46544" xr:uid="{00000000-0005-0000-0000-0000CCB50000}"/>
    <cellStyle name="Normal 29 2 2 4 6" xfId="46545" xr:uid="{00000000-0005-0000-0000-0000CDB50000}"/>
    <cellStyle name="Normal 29 2 2 4 6 2" xfId="46546" xr:uid="{00000000-0005-0000-0000-0000CEB50000}"/>
    <cellStyle name="Normal 29 2 2 4 6 3" xfId="46547" xr:uid="{00000000-0005-0000-0000-0000CFB50000}"/>
    <cellStyle name="Normal 29 2 2 4 7" xfId="46548" xr:uid="{00000000-0005-0000-0000-0000D0B50000}"/>
    <cellStyle name="Normal 29 2 2 4 7 2" xfId="46549" xr:uid="{00000000-0005-0000-0000-0000D1B50000}"/>
    <cellStyle name="Normal 29 2 2 4 7 3" xfId="46550" xr:uid="{00000000-0005-0000-0000-0000D2B50000}"/>
    <cellStyle name="Normal 29 2 2 4 8" xfId="46551" xr:uid="{00000000-0005-0000-0000-0000D3B50000}"/>
    <cellStyle name="Normal 29 2 2 4 8 2" xfId="46552" xr:uid="{00000000-0005-0000-0000-0000D4B50000}"/>
    <cellStyle name="Normal 29 2 2 4 8 3" xfId="46553" xr:uid="{00000000-0005-0000-0000-0000D5B50000}"/>
    <cellStyle name="Normal 29 2 2 4 9" xfId="46554" xr:uid="{00000000-0005-0000-0000-0000D6B50000}"/>
    <cellStyle name="Normal 29 2 2 4 9 2" xfId="46555" xr:uid="{00000000-0005-0000-0000-0000D7B50000}"/>
    <cellStyle name="Normal 29 2 2 4 9 3" xfId="46556" xr:uid="{00000000-0005-0000-0000-0000D8B50000}"/>
    <cellStyle name="Normal 29 2 2 5" xfId="46557" xr:uid="{00000000-0005-0000-0000-0000D9B50000}"/>
    <cellStyle name="Normal 29 2 2 5 10" xfId="46558" xr:uid="{00000000-0005-0000-0000-0000DAB50000}"/>
    <cellStyle name="Normal 29 2 2 5 11" xfId="46559" xr:uid="{00000000-0005-0000-0000-0000DBB50000}"/>
    <cellStyle name="Normal 29 2 2 5 12" xfId="46560" xr:uid="{00000000-0005-0000-0000-0000DCB50000}"/>
    <cellStyle name="Normal 29 2 2 5 13" xfId="46561" xr:uid="{00000000-0005-0000-0000-0000DDB50000}"/>
    <cellStyle name="Normal 29 2 2 5 14" xfId="46562" xr:uid="{00000000-0005-0000-0000-0000DEB50000}"/>
    <cellStyle name="Normal 29 2 2 5 15" xfId="46563" xr:uid="{00000000-0005-0000-0000-0000DFB50000}"/>
    <cellStyle name="Normal 29 2 2 5 16" xfId="46564" xr:uid="{00000000-0005-0000-0000-0000E0B50000}"/>
    <cellStyle name="Normal 29 2 2 5 2" xfId="46565" xr:uid="{00000000-0005-0000-0000-0000E1B50000}"/>
    <cellStyle name="Normal 29 2 2 5 2 10" xfId="46566" xr:uid="{00000000-0005-0000-0000-0000E2B50000}"/>
    <cellStyle name="Normal 29 2 2 5 2 11" xfId="46567" xr:uid="{00000000-0005-0000-0000-0000E3B50000}"/>
    <cellStyle name="Normal 29 2 2 5 2 12" xfId="46568" xr:uid="{00000000-0005-0000-0000-0000E4B50000}"/>
    <cellStyle name="Normal 29 2 2 5 2 13" xfId="46569" xr:uid="{00000000-0005-0000-0000-0000E5B50000}"/>
    <cellStyle name="Normal 29 2 2 5 2 14" xfId="46570" xr:uid="{00000000-0005-0000-0000-0000E6B50000}"/>
    <cellStyle name="Normal 29 2 2 5 2 15" xfId="46571" xr:uid="{00000000-0005-0000-0000-0000E7B50000}"/>
    <cellStyle name="Normal 29 2 2 5 2 2" xfId="46572" xr:uid="{00000000-0005-0000-0000-0000E8B50000}"/>
    <cellStyle name="Normal 29 2 2 5 2 3" xfId="46573" xr:uid="{00000000-0005-0000-0000-0000E9B50000}"/>
    <cellStyle name="Normal 29 2 2 5 2 4" xfId="46574" xr:uid="{00000000-0005-0000-0000-0000EAB50000}"/>
    <cellStyle name="Normal 29 2 2 5 2 5" xfId="46575" xr:uid="{00000000-0005-0000-0000-0000EBB50000}"/>
    <cellStyle name="Normal 29 2 2 5 2 6" xfId="46576" xr:uid="{00000000-0005-0000-0000-0000ECB50000}"/>
    <cellStyle name="Normal 29 2 2 5 2 7" xfId="46577" xr:uid="{00000000-0005-0000-0000-0000EDB50000}"/>
    <cellStyle name="Normal 29 2 2 5 2 8" xfId="46578" xr:uid="{00000000-0005-0000-0000-0000EEB50000}"/>
    <cellStyle name="Normal 29 2 2 5 2 9" xfId="46579" xr:uid="{00000000-0005-0000-0000-0000EFB50000}"/>
    <cellStyle name="Normal 29 2 2 5 3" xfId="46580" xr:uid="{00000000-0005-0000-0000-0000F0B50000}"/>
    <cellStyle name="Normal 29 2 2 5 4" xfId="46581" xr:uid="{00000000-0005-0000-0000-0000F1B50000}"/>
    <cellStyle name="Normal 29 2 2 5 5" xfId="46582" xr:uid="{00000000-0005-0000-0000-0000F2B50000}"/>
    <cellStyle name="Normal 29 2 2 5 6" xfId="46583" xr:uid="{00000000-0005-0000-0000-0000F3B50000}"/>
    <cellStyle name="Normal 29 2 2 5 7" xfId="46584" xr:uid="{00000000-0005-0000-0000-0000F4B50000}"/>
    <cellStyle name="Normal 29 2 2 5 8" xfId="46585" xr:uid="{00000000-0005-0000-0000-0000F5B50000}"/>
    <cellStyle name="Normal 29 2 2 5 9" xfId="46586" xr:uid="{00000000-0005-0000-0000-0000F6B50000}"/>
    <cellStyle name="Normal 29 2 2 6" xfId="46587" xr:uid="{00000000-0005-0000-0000-0000F7B50000}"/>
    <cellStyle name="Normal 29 2 2 6 10" xfId="46588" xr:uid="{00000000-0005-0000-0000-0000F8B50000}"/>
    <cellStyle name="Normal 29 2 2 6 11" xfId="46589" xr:uid="{00000000-0005-0000-0000-0000F9B50000}"/>
    <cellStyle name="Normal 29 2 2 6 12" xfId="46590" xr:uid="{00000000-0005-0000-0000-0000FAB50000}"/>
    <cellStyle name="Normal 29 2 2 6 13" xfId="46591" xr:uid="{00000000-0005-0000-0000-0000FBB50000}"/>
    <cellStyle name="Normal 29 2 2 6 14" xfId="46592" xr:uid="{00000000-0005-0000-0000-0000FCB50000}"/>
    <cellStyle name="Normal 29 2 2 6 15" xfId="46593" xr:uid="{00000000-0005-0000-0000-0000FDB50000}"/>
    <cellStyle name="Normal 29 2 2 6 2" xfId="46594" xr:uid="{00000000-0005-0000-0000-0000FEB50000}"/>
    <cellStyle name="Normal 29 2 2 6 2 2" xfId="46595" xr:uid="{00000000-0005-0000-0000-0000FFB50000}"/>
    <cellStyle name="Normal 29 2 2 6 3" xfId="46596" xr:uid="{00000000-0005-0000-0000-000000B60000}"/>
    <cellStyle name="Normal 29 2 2 6 4" xfId="46597" xr:uid="{00000000-0005-0000-0000-000001B60000}"/>
    <cellStyle name="Normal 29 2 2 6 5" xfId="46598" xr:uid="{00000000-0005-0000-0000-000002B60000}"/>
    <cellStyle name="Normal 29 2 2 6 6" xfId="46599" xr:uid="{00000000-0005-0000-0000-000003B60000}"/>
    <cellStyle name="Normal 29 2 2 6 7" xfId="46600" xr:uid="{00000000-0005-0000-0000-000004B60000}"/>
    <cellStyle name="Normal 29 2 2 6 8" xfId="46601" xr:uid="{00000000-0005-0000-0000-000005B60000}"/>
    <cellStyle name="Normal 29 2 2 6 9" xfId="46602" xr:uid="{00000000-0005-0000-0000-000006B60000}"/>
    <cellStyle name="Normal 29 2 2 7" xfId="46603" xr:uid="{00000000-0005-0000-0000-000007B60000}"/>
    <cellStyle name="Normal 29 2 2 7 2" xfId="46604" xr:uid="{00000000-0005-0000-0000-000008B60000}"/>
    <cellStyle name="Normal 29 2 2 7 3" xfId="46605" xr:uid="{00000000-0005-0000-0000-000009B60000}"/>
    <cellStyle name="Normal 29 2 2 8" xfId="46606" xr:uid="{00000000-0005-0000-0000-00000AB60000}"/>
    <cellStyle name="Normal 29 2 2 8 2" xfId="46607" xr:uid="{00000000-0005-0000-0000-00000BB60000}"/>
    <cellStyle name="Normal 29 2 2 8 3" xfId="46608" xr:uid="{00000000-0005-0000-0000-00000CB60000}"/>
    <cellStyle name="Normal 29 2 2 9" xfId="46609" xr:uid="{00000000-0005-0000-0000-00000DB60000}"/>
    <cellStyle name="Normal 29 2 2 9 2" xfId="46610" xr:uid="{00000000-0005-0000-0000-00000EB60000}"/>
    <cellStyle name="Normal 29 2 2 9 3" xfId="46611" xr:uid="{00000000-0005-0000-0000-00000FB60000}"/>
    <cellStyle name="Normal 29 2 20" xfId="46612" xr:uid="{00000000-0005-0000-0000-000010B60000}"/>
    <cellStyle name="Normal 29 2 21" xfId="46613" xr:uid="{00000000-0005-0000-0000-000011B60000}"/>
    <cellStyle name="Normal 29 2 22" xfId="46614" xr:uid="{00000000-0005-0000-0000-000012B60000}"/>
    <cellStyle name="Normal 29 2 23" xfId="46615" xr:uid="{00000000-0005-0000-0000-000013B60000}"/>
    <cellStyle name="Normal 29 2 3" xfId="46616" xr:uid="{00000000-0005-0000-0000-000014B60000}"/>
    <cellStyle name="Normal 29 2 3 10" xfId="46617" xr:uid="{00000000-0005-0000-0000-000015B60000}"/>
    <cellStyle name="Normal 29 2 3 10 2" xfId="46618" xr:uid="{00000000-0005-0000-0000-000016B60000}"/>
    <cellStyle name="Normal 29 2 3 10 3" xfId="46619" xr:uid="{00000000-0005-0000-0000-000017B60000}"/>
    <cellStyle name="Normal 29 2 3 11" xfId="46620" xr:uid="{00000000-0005-0000-0000-000018B60000}"/>
    <cellStyle name="Normal 29 2 3 11 2" xfId="46621" xr:uid="{00000000-0005-0000-0000-000019B60000}"/>
    <cellStyle name="Normal 29 2 3 11 3" xfId="46622" xr:uid="{00000000-0005-0000-0000-00001AB60000}"/>
    <cellStyle name="Normal 29 2 3 12" xfId="46623" xr:uid="{00000000-0005-0000-0000-00001BB60000}"/>
    <cellStyle name="Normal 29 2 3 12 2" xfId="46624" xr:uid="{00000000-0005-0000-0000-00001CB60000}"/>
    <cellStyle name="Normal 29 2 3 13" xfId="46625" xr:uid="{00000000-0005-0000-0000-00001DB60000}"/>
    <cellStyle name="Normal 29 2 3 13 2" xfId="46626" xr:uid="{00000000-0005-0000-0000-00001EB60000}"/>
    <cellStyle name="Normal 29 2 3 14" xfId="46627" xr:uid="{00000000-0005-0000-0000-00001FB60000}"/>
    <cellStyle name="Normal 29 2 3 15" xfId="46628" xr:uid="{00000000-0005-0000-0000-000020B60000}"/>
    <cellStyle name="Normal 29 2 3 16" xfId="46629" xr:uid="{00000000-0005-0000-0000-000021B60000}"/>
    <cellStyle name="Normal 29 2 3 17" xfId="46630" xr:uid="{00000000-0005-0000-0000-000022B60000}"/>
    <cellStyle name="Normal 29 2 3 18" xfId="46631" xr:uid="{00000000-0005-0000-0000-000023B60000}"/>
    <cellStyle name="Normal 29 2 3 19" xfId="46632" xr:uid="{00000000-0005-0000-0000-000024B60000}"/>
    <cellStyle name="Normal 29 2 3 2" xfId="46633" xr:uid="{00000000-0005-0000-0000-000025B60000}"/>
    <cellStyle name="Normal 29 2 3 2 10" xfId="46634" xr:uid="{00000000-0005-0000-0000-000026B60000}"/>
    <cellStyle name="Normal 29 2 3 2 10 2" xfId="46635" xr:uid="{00000000-0005-0000-0000-000027B60000}"/>
    <cellStyle name="Normal 29 2 3 2 10 3" xfId="46636" xr:uid="{00000000-0005-0000-0000-000028B60000}"/>
    <cellStyle name="Normal 29 2 3 2 11" xfId="46637" xr:uid="{00000000-0005-0000-0000-000029B60000}"/>
    <cellStyle name="Normal 29 2 3 2 11 2" xfId="46638" xr:uid="{00000000-0005-0000-0000-00002AB60000}"/>
    <cellStyle name="Normal 29 2 3 2 12" xfId="46639" xr:uid="{00000000-0005-0000-0000-00002BB60000}"/>
    <cellStyle name="Normal 29 2 3 2 12 2" xfId="46640" xr:uid="{00000000-0005-0000-0000-00002CB60000}"/>
    <cellStyle name="Normal 29 2 3 2 13" xfId="46641" xr:uid="{00000000-0005-0000-0000-00002DB60000}"/>
    <cellStyle name="Normal 29 2 3 2 14" xfId="46642" xr:uid="{00000000-0005-0000-0000-00002EB60000}"/>
    <cellStyle name="Normal 29 2 3 2 15" xfId="46643" xr:uid="{00000000-0005-0000-0000-00002FB60000}"/>
    <cellStyle name="Normal 29 2 3 2 16" xfId="46644" xr:uid="{00000000-0005-0000-0000-000030B60000}"/>
    <cellStyle name="Normal 29 2 3 2 17" xfId="46645" xr:uid="{00000000-0005-0000-0000-000031B60000}"/>
    <cellStyle name="Normal 29 2 3 2 18" xfId="46646" xr:uid="{00000000-0005-0000-0000-000032B60000}"/>
    <cellStyle name="Normal 29 2 3 2 19" xfId="46647" xr:uid="{00000000-0005-0000-0000-000033B60000}"/>
    <cellStyle name="Normal 29 2 3 2 2" xfId="46648" xr:uid="{00000000-0005-0000-0000-000034B60000}"/>
    <cellStyle name="Normal 29 2 3 2 2 10" xfId="46649" xr:uid="{00000000-0005-0000-0000-000035B60000}"/>
    <cellStyle name="Normal 29 2 3 2 2 10 2" xfId="46650" xr:uid="{00000000-0005-0000-0000-000036B60000}"/>
    <cellStyle name="Normal 29 2 3 2 2 11" xfId="46651" xr:uid="{00000000-0005-0000-0000-000037B60000}"/>
    <cellStyle name="Normal 29 2 3 2 2 11 2" xfId="46652" xr:uid="{00000000-0005-0000-0000-000038B60000}"/>
    <cellStyle name="Normal 29 2 3 2 2 12" xfId="46653" xr:uid="{00000000-0005-0000-0000-000039B60000}"/>
    <cellStyle name="Normal 29 2 3 2 2 13" xfId="46654" xr:uid="{00000000-0005-0000-0000-00003AB60000}"/>
    <cellStyle name="Normal 29 2 3 2 2 14" xfId="46655" xr:uid="{00000000-0005-0000-0000-00003BB60000}"/>
    <cellStyle name="Normal 29 2 3 2 2 15" xfId="46656" xr:uid="{00000000-0005-0000-0000-00003CB60000}"/>
    <cellStyle name="Normal 29 2 3 2 2 16" xfId="46657" xr:uid="{00000000-0005-0000-0000-00003DB60000}"/>
    <cellStyle name="Normal 29 2 3 2 2 17" xfId="46658" xr:uid="{00000000-0005-0000-0000-00003EB60000}"/>
    <cellStyle name="Normal 29 2 3 2 2 18" xfId="46659" xr:uid="{00000000-0005-0000-0000-00003FB60000}"/>
    <cellStyle name="Normal 29 2 3 2 2 19" xfId="46660" xr:uid="{00000000-0005-0000-0000-000040B60000}"/>
    <cellStyle name="Normal 29 2 3 2 2 2" xfId="46661" xr:uid="{00000000-0005-0000-0000-000041B60000}"/>
    <cellStyle name="Normal 29 2 3 2 2 2 10" xfId="46662" xr:uid="{00000000-0005-0000-0000-000042B60000}"/>
    <cellStyle name="Normal 29 2 3 2 2 2 11" xfId="46663" xr:uid="{00000000-0005-0000-0000-000043B60000}"/>
    <cellStyle name="Normal 29 2 3 2 2 2 12" xfId="46664" xr:uid="{00000000-0005-0000-0000-000044B60000}"/>
    <cellStyle name="Normal 29 2 3 2 2 2 13" xfId="46665" xr:uid="{00000000-0005-0000-0000-000045B60000}"/>
    <cellStyle name="Normal 29 2 3 2 2 2 14" xfId="46666" xr:uid="{00000000-0005-0000-0000-000046B60000}"/>
    <cellStyle name="Normal 29 2 3 2 2 2 15" xfId="46667" xr:uid="{00000000-0005-0000-0000-000047B60000}"/>
    <cellStyle name="Normal 29 2 3 2 2 2 2" xfId="46668" xr:uid="{00000000-0005-0000-0000-000048B60000}"/>
    <cellStyle name="Normal 29 2 3 2 2 2 2 2" xfId="46669" xr:uid="{00000000-0005-0000-0000-000049B60000}"/>
    <cellStyle name="Normal 29 2 3 2 2 2 3" xfId="46670" xr:uid="{00000000-0005-0000-0000-00004AB60000}"/>
    <cellStyle name="Normal 29 2 3 2 2 2 4" xfId="46671" xr:uid="{00000000-0005-0000-0000-00004BB60000}"/>
    <cellStyle name="Normal 29 2 3 2 2 2 5" xfId="46672" xr:uid="{00000000-0005-0000-0000-00004CB60000}"/>
    <cellStyle name="Normal 29 2 3 2 2 2 6" xfId="46673" xr:uid="{00000000-0005-0000-0000-00004DB60000}"/>
    <cellStyle name="Normal 29 2 3 2 2 2 7" xfId="46674" xr:uid="{00000000-0005-0000-0000-00004EB60000}"/>
    <cellStyle name="Normal 29 2 3 2 2 2 8" xfId="46675" xr:uid="{00000000-0005-0000-0000-00004FB60000}"/>
    <cellStyle name="Normal 29 2 3 2 2 2 9" xfId="46676" xr:uid="{00000000-0005-0000-0000-000050B60000}"/>
    <cellStyle name="Normal 29 2 3 2 2 3" xfId="46677" xr:uid="{00000000-0005-0000-0000-000051B60000}"/>
    <cellStyle name="Normal 29 2 3 2 2 3 10" xfId="46678" xr:uid="{00000000-0005-0000-0000-000052B60000}"/>
    <cellStyle name="Normal 29 2 3 2 2 3 11" xfId="46679" xr:uid="{00000000-0005-0000-0000-000053B60000}"/>
    <cellStyle name="Normal 29 2 3 2 2 3 12" xfId="46680" xr:uid="{00000000-0005-0000-0000-000054B60000}"/>
    <cellStyle name="Normal 29 2 3 2 2 3 13" xfId="46681" xr:uid="{00000000-0005-0000-0000-000055B60000}"/>
    <cellStyle name="Normal 29 2 3 2 2 3 14" xfId="46682" xr:uid="{00000000-0005-0000-0000-000056B60000}"/>
    <cellStyle name="Normal 29 2 3 2 2 3 15" xfId="46683" xr:uid="{00000000-0005-0000-0000-000057B60000}"/>
    <cellStyle name="Normal 29 2 3 2 2 3 2" xfId="46684" xr:uid="{00000000-0005-0000-0000-000058B60000}"/>
    <cellStyle name="Normal 29 2 3 2 2 3 2 2" xfId="46685" xr:uid="{00000000-0005-0000-0000-000059B60000}"/>
    <cellStyle name="Normal 29 2 3 2 2 3 3" xfId="46686" xr:uid="{00000000-0005-0000-0000-00005AB60000}"/>
    <cellStyle name="Normal 29 2 3 2 2 3 4" xfId="46687" xr:uid="{00000000-0005-0000-0000-00005BB60000}"/>
    <cellStyle name="Normal 29 2 3 2 2 3 5" xfId="46688" xr:uid="{00000000-0005-0000-0000-00005CB60000}"/>
    <cellStyle name="Normal 29 2 3 2 2 3 6" xfId="46689" xr:uid="{00000000-0005-0000-0000-00005DB60000}"/>
    <cellStyle name="Normal 29 2 3 2 2 3 7" xfId="46690" xr:uid="{00000000-0005-0000-0000-00005EB60000}"/>
    <cellStyle name="Normal 29 2 3 2 2 3 8" xfId="46691" xr:uid="{00000000-0005-0000-0000-00005FB60000}"/>
    <cellStyle name="Normal 29 2 3 2 2 3 9" xfId="46692" xr:uid="{00000000-0005-0000-0000-000060B60000}"/>
    <cellStyle name="Normal 29 2 3 2 2 4" xfId="46693" xr:uid="{00000000-0005-0000-0000-000061B60000}"/>
    <cellStyle name="Normal 29 2 3 2 2 4 2" xfId="46694" xr:uid="{00000000-0005-0000-0000-000062B60000}"/>
    <cellStyle name="Normal 29 2 3 2 2 4 3" xfId="46695" xr:uid="{00000000-0005-0000-0000-000063B60000}"/>
    <cellStyle name="Normal 29 2 3 2 2 5" xfId="46696" xr:uid="{00000000-0005-0000-0000-000064B60000}"/>
    <cellStyle name="Normal 29 2 3 2 2 5 2" xfId="46697" xr:uid="{00000000-0005-0000-0000-000065B60000}"/>
    <cellStyle name="Normal 29 2 3 2 2 5 3" xfId="46698" xr:uid="{00000000-0005-0000-0000-000066B60000}"/>
    <cellStyle name="Normal 29 2 3 2 2 6" xfId="46699" xr:uid="{00000000-0005-0000-0000-000067B60000}"/>
    <cellStyle name="Normal 29 2 3 2 2 6 2" xfId="46700" xr:uid="{00000000-0005-0000-0000-000068B60000}"/>
    <cellStyle name="Normal 29 2 3 2 2 6 3" xfId="46701" xr:uid="{00000000-0005-0000-0000-000069B60000}"/>
    <cellStyle name="Normal 29 2 3 2 2 7" xfId="46702" xr:uid="{00000000-0005-0000-0000-00006AB60000}"/>
    <cellStyle name="Normal 29 2 3 2 2 7 2" xfId="46703" xr:uid="{00000000-0005-0000-0000-00006BB60000}"/>
    <cellStyle name="Normal 29 2 3 2 2 7 3" xfId="46704" xr:uid="{00000000-0005-0000-0000-00006CB60000}"/>
    <cellStyle name="Normal 29 2 3 2 2 8" xfId="46705" xr:uid="{00000000-0005-0000-0000-00006DB60000}"/>
    <cellStyle name="Normal 29 2 3 2 2 8 2" xfId="46706" xr:uid="{00000000-0005-0000-0000-00006EB60000}"/>
    <cellStyle name="Normal 29 2 3 2 2 8 3" xfId="46707" xr:uid="{00000000-0005-0000-0000-00006FB60000}"/>
    <cellStyle name="Normal 29 2 3 2 2 9" xfId="46708" xr:uid="{00000000-0005-0000-0000-000070B60000}"/>
    <cellStyle name="Normal 29 2 3 2 2 9 2" xfId="46709" xr:uid="{00000000-0005-0000-0000-000071B60000}"/>
    <cellStyle name="Normal 29 2 3 2 2 9 3" xfId="46710" xr:uid="{00000000-0005-0000-0000-000072B60000}"/>
    <cellStyle name="Normal 29 2 3 2 20" xfId="46711" xr:uid="{00000000-0005-0000-0000-000073B60000}"/>
    <cellStyle name="Normal 29 2 3 2 3" xfId="46712" xr:uid="{00000000-0005-0000-0000-000074B60000}"/>
    <cellStyle name="Normal 29 2 3 2 3 10" xfId="46713" xr:uid="{00000000-0005-0000-0000-000075B60000}"/>
    <cellStyle name="Normal 29 2 3 2 3 11" xfId="46714" xr:uid="{00000000-0005-0000-0000-000076B60000}"/>
    <cellStyle name="Normal 29 2 3 2 3 12" xfId="46715" xr:uid="{00000000-0005-0000-0000-000077B60000}"/>
    <cellStyle name="Normal 29 2 3 2 3 13" xfId="46716" xr:uid="{00000000-0005-0000-0000-000078B60000}"/>
    <cellStyle name="Normal 29 2 3 2 3 14" xfId="46717" xr:uid="{00000000-0005-0000-0000-000079B60000}"/>
    <cellStyle name="Normal 29 2 3 2 3 15" xfId="46718" xr:uid="{00000000-0005-0000-0000-00007AB60000}"/>
    <cellStyle name="Normal 29 2 3 2 3 16" xfId="46719" xr:uid="{00000000-0005-0000-0000-00007BB60000}"/>
    <cellStyle name="Normal 29 2 3 2 3 2" xfId="46720" xr:uid="{00000000-0005-0000-0000-00007CB60000}"/>
    <cellStyle name="Normal 29 2 3 2 3 2 10" xfId="46721" xr:uid="{00000000-0005-0000-0000-00007DB60000}"/>
    <cellStyle name="Normal 29 2 3 2 3 2 11" xfId="46722" xr:uid="{00000000-0005-0000-0000-00007EB60000}"/>
    <cellStyle name="Normal 29 2 3 2 3 2 12" xfId="46723" xr:uid="{00000000-0005-0000-0000-00007FB60000}"/>
    <cellStyle name="Normal 29 2 3 2 3 2 13" xfId="46724" xr:uid="{00000000-0005-0000-0000-000080B60000}"/>
    <cellStyle name="Normal 29 2 3 2 3 2 14" xfId="46725" xr:uid="{00000000-0005-0000-0000-000081B60000}"/>
    <cellStyle name="Normal 29 2 3 2 3 2 15" xfId="46726" xr:uid="{00000000-0005-0000-0000-000082B60000}"/>
    <cellStyle name="Normal 29 2 3 2 3 2 2" xfId="46727" xr:uid="{00000000-0005-0000-0000-000083B60000}"/>
    <cellStyle name="Normal 29 2 3 2 3 2 3" xfId="46728" xr:uid="{00000000-0005-0000-0000-000084B60000}"/>
    <cellStyle name="Normal 29 2 3 2 3 2 4" xfId="46729" xr:uid="{00000000-0005-0000-0000-000085B60000}"/>
    <cellStyle name="Normal 29 2 3 2 3 2 5" xfId="46730" xr:uid="{00000000-0005-0000-0000-000086B60000}"/>
    <cellStyle name="Normal 29 2 3 2 3 2 6" xfId="46731" xr:uid="{00000000-0005-0000-0000-000087B60000}"/>
    <cellStyle name="Normal 29 2 3 2 3 2 7" xfId="46732" xr:uid="{00000000-0005-0000-0000-000088B60000}"/>
    <cellStyle name="Normal 29 2 3 2 3 2 8" xfId="46733" xr:uid="{00000000-0005-0000-0000-000089B60000}"/>
    <cellStyle name="Normal 29 2 3 2 3 2 9" xfId="46734" xr:uid="{00000000-0005-0000-0000-00008AB60000}"/>
    <cellStyle name="Normal 29 2 3 2 3 3" xfId="46735" xr:uid="{00000000-0005-0000-0000-00008BB60000}"/>
    <cellStyle name="Normal 29 2 3 2 3 4" xfId="46736" xr:uid="{00000000-0005-0000-0000-00008CB60000}"/>
    <cellStyle name="Normal 29 2 3 2 3 5" xfId="46737" xr:uid="{00000000-0005-0000-0000-00008DB60000}"/>
    <cellStyle name="Normal 29 2 3 2 3 6" xfId="46738" xr:uid="{00000000-0005-0000-0000-00008EB60000}"/>
    <cellStyle name="Normal 29 2 3 2 3 7" xfId="46739" xr:uid="{00000000-0005-0000-0000-00008FB60000}"/>
    <cellStyle name="Normal 29 2 3 2 3 8" xfId="46740" xr:uid="{00000000-0005-0000-0000-000090B60000}"/>
    <cellStyle name="Normal 29 2 3 2 3 9" xfId="46741" xr:uid="{00000000-0005-0000-0000-000091B60000}"/>
    <cellStyle name="Normal 29 2 3 2 4" xfId="46742" xr:uid="{00000000-0005-0000-0000-000092B60000}"/>
    <cellStyle name="Normal 29 2 3 2 4 10" xfId="46743" xr:uid="{00000000-0005-0000-0000-000093B60000}"/>
    <cellStyle name="Normal 29 2 3 2 4 11" xfId="46744" xr:uid="{00000000-0005-0000-0000-000094B60000}"/>
    <cellStyle name="Normal 29 2 3 2 4 12" xfId="46745" xr:uid="{00000000-0005-0000-0000-000095B60000}"/>
    <cellStyle name="Normal 29 2 3 2 4 13" xfId="46746" xr:uid="{00000000-0005-0000-0000-000096B60000}"/>
    <cellStyle name="Normal 29 2 3 2 4 14" xfId="46747" xr:uid="{00000000-0005-0000-0000-000097B60000}"/>
    <cellStyle name="Normal 29 2 3 2 4 15" xfId="46748" xr:uid="{00000000-0005-0000-0000-000098B60000}"/>
    <cellStyle name="Normal 29 2 3 2 4 2" xfId="46749" xr:uid="{00000000-0005-0000-0000-000099B60000}"/>
    <cellStyle name="Normal 29 2 3 2 4 2 2" xfId="46750" xr:uid="{00000000-0005-0000-0000-00009AB60000}"/>
    <cellStyle name="Normal 29 2 3 2 4 3" xfId="46751" xr:uid="{00000000-0005-0000-0000-00009BB60000}"/>
    <cellStyle name="Normal 29 2 3 2 4 4" xfId="46752" xr:uid="{00000000-0005-0000-0000-00009CB60000}"/>
    <cellStyle name="Normal 29 2 3 2 4 5" xfId="46753" xr:uid="{00000000-0005-0000-0000-00009DB60000}"/>
    <cellStyle name="Normal 29 2 3 2 4 6" xfId="46754" xr:uid="{00000000-0005-0000-0000-00009EB60000}"/>
    <cellStyle name="Normal 29 2 3 2 4 7" xfId="46755" xr:uid="{00000000-0005-0000-0000-00009FB60000}"/>
    <cellStyle name="Normal 29 2 3 2 4 8" xfId="46756" xr:uid="{00000000-0005-0000-0000-0000A0B60000}"/>
    <cellStyle name="Normal 29 2 3 2 4 9" xfId="46757" xr:uid="{00000000-0005-0000-0000-0000A1B60000}"/>
    <cellStyle name="Normal 29 2 3 2 5" xfId="46758" xr:uid="{00000000-0005-0000-0000-0000A2B60000}"/>
    <cellStyle name="Normal 29 2 3 2 5 2" xfId="46759" xr:uid="{00000000-0005-0000-0000-0000A3B60000}"/>
    <cellStyle name="Normal 29 2 3 2 5 3" xfId="46760" xr:uid="{00000000-0005-0000-0000-0000A4B60000}"/>
    <cellStyle name="Normal 29 2 3 2 6" xfId="46761" xr:uid="{00000000-0005-0000-0000-0000A5B60000}"/>
    <cellStyle name="Normal 29 2 3 2 6 2" xfId="46762" xr:uid="{00000000-0005-0000-0000-0000A6B60000}"/>
    <cellStyle name="Normal 29 2 3 2 6 3" xfId="46763" xr:uid="{00000000-0005-0000-0000-0000A7B60000}"/>
    <cellStyle name="Normal 29 2 3 2 7" xfId="46764" xr:uid="{00000000-0005-0000-0000-0000A8B60000}"/>
    <cellStyle name="Normal 29 2 3 2 7 2" xfId="46765" xr:uid="{00000000-0005-0000-0000-0000A9B60000}"/>
    <cellStyle name="Normal 29 2 3 2 7 3" xfId="46766" xr:uid="{00000000-0005-0000-0000-0000AAB60000}"/>
    <cellStyle name="Normal 29 2 3 2 8" xfId="46767" xr:uid="{00000000-0005-0000-0000-0000ABB60000}"/>
    <cellStyle name="Normal 29 2 3 2 8 2" xfId="46768" xr:uid="{00000000-0005-0000-0000-0000ACB60000}"/>
    <cellStyle name="Normal 29 2 3 2 8 3" xfId="46769" xr:uid="{00000000-0005-0000-0000-0000ADB60000}"/>
    <cellStyle name="Normal 29 2 3 2 9" xfId="46770" xr:uid="{00000000-0005-0000-0000-0000AEB60000}"/>
    <cellStyle name="Normal 29 2 3 2 9 2" xfId="46771" xr:uid="{00000000-0005-0000-0000-0000AFB60000}"/>
    <cellStyle name="Normal 29 2 3 2 9 3" xfId="46772" xr:uid="{00000000-0005-0000-0000-0000B0B60000}"/>
    <cellStyle name="Normal 29 2 3 20" xfId="46773" xr:uid="{00000000-0005-0000-0000-0000B1B60000}"/>
    <cellStyle name="Normal 29 2 3 21" xfId="46774" xr:uid="{00000000-0005-0000-0000-0000B2B60000}"/>
    <cellStyle name="Normal 29 2 3 3" xfId="46775" xr:uid="{00000000-0005-0000-0000-0000B3B60000}"/>
    <cellStyle name="Normal 29 2 3 3 10" xfId="46776" xr:uid="{00000000-0005-0000-0000-0000B4B60000}"/>
    <cellStyle name="Normal 29 2 3 3 10 2" xfId="46777" xr:uid="{00000000-0005-0000-0000-0000B5B60000}"/>
    <cellStyle name="Normal 29 2 3 3 11" xfId="46778" xr:uid="{00000000-0005-0000-0000-0000B6B60000}"/>
    <cellStyle name="Normal 29 2 3 3 11 2" xfId="46779" xr:uid="{00000000-0005-0000-0000-0000B7B60000}"/>
    <cellStyle name="Normal 29 2 3 3 12" xfId="46780" xr:uid="{00000000-0005-0000-0000-0000B8B60000}"/>
    <cellStyle name="Normal 29 2 3 3 13" xfId="46781" xr:uid="{00000000-0005-0000-0000-0000B9B60000}"/>
    <cellStyle name="Normal 29 2 3 3 14" xfId="46782" xr:uid="{00000000-0005-0000-0000-0000BAB60000}"/>
    <cellStyle name="Normal 29 2 3 3 15" xfId="46783" xr:uid="{00000000-0005-0000-0000-0000BBB60000}"/>
    <cellStyle name="Normal 29 2 3 3 16" xfId="46784" xr:uid="{00000000-0005-0000-0000-0000BCB60000}"/>
    <cellStyle name="Normal 29 2 3 3 17" xfId="46785" xr:uid="{00000000-0005-0000-0000-0000BDB60000}"/>
    <cellStyle name="Normal 29 2 3 3 18" xfId="46786" xr:uid="{00000000-0005-0000-0000-0000BEB60000}"/>
    <cellStyle name="Normal 29 2 3 3 19" xfId="46787" xr:uid="{00000000-0005-0000-0000-0000BFB60000}"/>
    <cellStyle name="Normal 29 2 3 3 2" xfId="46788" xr:uid="{00000000-0005-0000-0000-0000C0B60000}"/>
    <cellStyle name="Normal 29 2 3 3 2 10" xfId="46789" xr:uid="{00000000-0005-0000-0000-0000C1B60000}"/>
    <cellStyle name="Normal 29 2 3 3 2 11" xfId="46790" xr:uid="{00000000-0005-0000-0000-0000C2B60000}"/>
    <cellStyle name="Normal 29 2 3 3 2 12" xfId="46791" xr:uid="{00000000-0005-0000-0000-0000C3B60000}"/>
    <cellStyle name="Normal 29 2 3 3 2 13" xfId="46792" xr:uid="{00000000-0005-0000-0000-0000C4B60000}"/>
    <cellStyle name="Normal 29 2 3 3 2 14" xfId="46793" xr:uid="{00000000-0005-0000-0000-0000C5B60000}"/>
    <cellStyle name="Normal 29 2 3 3 2 15" xfId="46794" xr:uid="{00000000-0005-0000-0000-0000C6B60000}"/>
    <cellStyle name="Normal 29 2 3 3 2 2" xfId="46795" xr:uid="{00000000-0005-0000-0000-0000C7B60000}"/>
    <cellStyle name="Normal 29 2 3 3 2 2 2" xfId="46796" xr:uid="{00000000-0005-0000-0000-0000C8B60000}"/>
    <cellStyle name="Normal 29 2 3 3 2 3" xfId="46797" xr:uid="{00000000-0005-0000-0000-0000C9B60000}"/>
    <cellStyle name="Normal 29 2 3 3 2 4" xfId="46798" xr:uid="{00000000-0005-0000-0000-0000CAB60000}"/>
    <cellStyle name="Normal 29 2 3 3 2 5" xfId="46799" xr:uid="{00000000-0005-0000-0000-0000CBB60000}"/>
    <cellStyle name="Normal 29 2 3 3 2 6" xfId="46800" xr:uid="{00000000-0005-0000-0000-0000CCB60000}"/>
    <cellStyle name="Normal 29 2 3 3 2 7" xfId="46801" xr:uid="{00000000-0005-0000-0000-0000CDB60000}"/>
    <cellStyle name="Normal 29 2 3 3 2 8" xfId="46802" xr:uid="{00000000-0005-0000-0000-0000CEB60000}"/>
    <cellStyle name="Normal 29 2 3 3 2 9" xfId="46803" xr:uid="{00000000-0005-0000-0000-0000CFB60000}"/>
    <cellStyle name="Normal 29 2 3 3 3" xfId="46804" xr:uid="{00000000-0005-0000-0000-0000D0B60000}"/>
    <cellStyle name="Normal 29 2 3 3 3 10" xfId="46805" xr:uid="{00000000-0005-0000-0000-0000D1B60000}"/>
    <cellStyle name="Normal 29 2 3 3 3 11" xfId="46806" xr:uid="{00000000-0005-0000-0000-0000D2B60000}"/>
    <cellStyle name="Normal 29 2 3 3 3 12" xfId="46807" xr:uid="{00000000-0005-0000-0000-0000D3B60000}"/>
    <cellStyle name="Normal 29 2 3 3 3 13" xfId="46808" xr:uid="{00000000-0005-0000-0000-0000D4B60000}"/>
    <cellStyle name="Normal 29 2 3 3 3 14" xfId="46809" xr:uid="{00000000-0005-0000-0000-0000D5B60000}"/>
    <cellStyle name="Normal 29 2 3 3 3 15" xfId="46810" xr:uid="{00000000-0005-0000-0000-0000D6B60000}"/>
    <cellStyle name="Normal 29 2 3 3 3 2" xfId="46811" xr:uid="{00000000-0005-0000-0000-0000D7B60000}"/>
    <cellStyle name="Normal 29 2 3 3 3 2 2" xfId="46812" xr:uid="{00000000-0005-0000-0000-0000D8B60000}"/>
    <cellStyle name="Normal 29 2 3 3 3 3" xfId="46813" xr:uid="{00000000-0005-0000-0000-0000D9B60000}"/>
    <cellStyle name="Normal 29 2 3 3 3 4" xfId="46814" xr:uid="{00000000-0005-0000-0000-0000DAB60000}"/>
    <cellStyle name="Normal 29 2 3 3 3 5" xfId="46815" xr:uid="{00000000-0005-0000-0000-0000DBB60000}"/>
    <cellStyle name="Normal 29 2 3 3 3 6" xfId="46816" xr:uid="{00000000-0005-0000-0000-0000DCB60000}"/>
    <cellStyle name="Normal 29 2 3 3 3 7" xfId="46817" xr:uid="{00000000-0005-0000-0000-0000DDB60000}"/>
    <cellStyle name="Normal 29 2 3 3 3 8" xfId="46818" xr:uid="{00000000-0005-0000-0000-0000DEB60000}"/>
    <cellStyle name="Normal 29 2 3 3 3 9" xfId="46819" xr:uid="{00000000-0005-0000-0000-0000DFB60000}"/>
    <cellStyle name="Normal 29 2 3 3 4" xfId="46820" xr:uid="{00000000-0005-0000-0000-0000E0B60000}"/>
    <cellStyle name="Normal 29 2 3 3 4 2" xfId="46821" xr:uid="{00000000-0005-0000-0000-0000E1B60000}"/>
    <cellStyle name="Normal 29 2 3 3 4 3" xfId="46822" xr:uid="{00000000-0005-0000-0000-0000E2B60000}"/>
    <cellStyle name="Normal 29 2 3 3 5" xfId="46823" xr:uid="{00000000-0005-0000-0000-0000E3B60000}"/>
    <cellStyle name="Normal 29 2 3 3 5 2" xfId="46824" xr:uid="{00000000-0005-0000-0000-0000E4B60000}"/>
    <cellStyle name="Normal 29 2 3 3 5 3" xfId="46825" xr:uid="{00000000-0005-0000-0000-0000E5B60000}"/>
    <cellStyle name="Normal 29 2 3 3 6" xfId="46826" xr:uid="{00000000-0005-0000-0000-0000E6B60000}"/>
    <cellStyle name="Normal 29 2 3 3 6 2" xfId="46827" xr:uid="{00000000-0005-0000-0000-0000E7B60000}"/>
    <cellStyle name="Normal 29 2 3 3 6 3" xfId="46828" xr:uid="{00000000-0005-0000-0000-0000E8B60000}"/>
    <cellStyle name="Normal 29 2 3 3 7" xfId="46829" xr:uid="{00000000-0005-0000-0000-0000E9B60000}"/>
    <cellStyle name="Normal 29 2 3 3 7 2" xfId="46830" xr:uid="{00000000-0005-0000-0000-0000EAB60000}"/>
    <cellStyle name="Normal 29 2 3 3 7 3" xfId="46831" xr:uid="{00000000-0005-0000-0000-0000EBB60000}"/>
    <cellStyle name="Normal 29 2 3 3 8" xfId="46832" xr:uid="{00000000-0005-0000-0000-0000ECB60000}"/>
    <cellStyle name="Normal 29 2 3 3 8 2" xfId="46833" xr:uid="{00000000-0005-0000-0000-0000EDB60000}"/>
    <cellStyle name="Normal 29 2 3 3 8 3" xfId="46834" xr:uid="{00000000-0005-0000-0000-0000EEB60000}"/>
    <cellStyle name="Normal 29 2 3 3 9" xfId="46835" xr:uid="{00000000-0005-0000-0000-0000EFB60000}"/>
    <cellStyle name="Normal 29 2 3 3 9 2" xfId="46836" xr:uid="{00000000-0005-0000-0000-0000F0B60000}"/>
    <cellStyle name="Normal 29 2 3 3 9 3" xfId="46837" xr:uid="{00000000-0005-0000-0000-0000F1B60000}"/>
    <cellStyle name="Normal 29 2 3 4" xfId="46838" xr:uid="{00000000-0005-0000-0000-0000F2B60000}"/>
    <cellStyle name="Normal 29 2 3 4 10" xfId="46839" xr:uid="{00000000-0005-0000-0000-0000F3B60000}"/>
    <cellStyle name="Normal 29 2 3 4 11" xfId="46840" xr:uid="{00000000-0005-0000-0000-0000F4B60000}"/>
    <cellStyle name="Normal 29 2 3 4 12" xfId="46841" xr:uid="{00000000-0005-0000-0000-0000F5B60000}"/>
    <cellStyle name="Normal 29 2 3 4 13" xfId="46842" xr:uid="{00000000-0005-0000-0000-0000F6B60000}"/>
    <cellStyle name="Normal 29 2 3 4 14" xfId="46843" xr:uid="{00000000-0005-0000-0000-0000F7B60000}"/>
    <cellStyle name="Normal 29 2 3 4 15" xfId="46844" xr:uid="{00000000-0005-0000-0000-0000F8B60000}"/>
    <cellStyle name="Normal 29 2 3 4 16" xfId="46845" xr:uid="{00000000-0005-0000-0000-0000F9B60000}"/>
    <cellStyle name="Normal 29 2 3 4 2" xfId="46846" xr:uid="{00000000-0005-0000-0000-0000FAB60000}"/>
    <cellStyle name="Normal 29 2 3 4 2 10" xfId="46847" xr:uid="{00000000-0005-0000-0000-0000FBB60000}"/>
    <cellStyle name="Normal 29 2 3 4 2 11" xfId="46848" xr:uid="{00000000-0005-0000-0000-0000FCB60000}"/>
    <cellStyle name="Normal 29 2 3 4 2 12" xfId="46849" xr:uid="{00000000-0005-0000-0000-0000FDB60000}"/>
    <cellStyle name="Normal 29 2 3 4 2 13" xfId="46850" xr:uid="{00000000-0005-0000-0000-0000FEB60000}"/>
    <cellStyle name="Normal 29 2 3 4 2 14" xfId="46851" xr:uid="{00000000-0005-0000-0000-0000FFB60000}"/>
    <cellStyle name="Normal 29 2 3 4 2 15" xfId="46852" xr:uid="{00000000-0005-0000-0000-000000B70000}"/>
    <cellStyle name="Normal 29 2 3 4 2 2" xfId="46853" xr:uid="{00000000-0005-0000-0000-000001B70000}"/>
    <cellStyle name="Normal 29 2 3 4 2 3" xfId="46854" xr:uid="{00000000-0005-0000-0000-000002B70000}"/>
    <cellStyle name="Normal 29 2 3 4 2 4" xfId="46855" xr:uid="{00000000-0005-0000-0000-000003B70000}"/>
    <cellStyle name="Normal 29 2 3 4 2 5" xfId="46856" xr:uid="{00000000-0005-0000-0000-000004B70000}"/>
    <cellStyle name="Normal 29 2 3 4 2 6" xfId="46857" xr:uid="{00000000-0005-0000-0000-000005B70000}"/>
    <cellStyle name="Normal 29 2 3 4 2 7" xfId="46858" xr:uid="{00000000-0005-0000-0000-000006B70000}"/>
    <cellStyle name="Normal 29 2 3 4 2 8" xfId="46859" xr:uid="{00000000-0005-0000-0000-000007B70000}"/>
    <cellStyle name="Normal 29 2 3 4 2 9" xfId="46860" xr:uid="{00000000-0005-0000-0000-000008B70000}"/>
    <cellStyle name="Normal 29 2 3 4 3" xfId="46861" xr:uid="{00000000-0005-0000-0000-000009B70000}"/>
    <cellStyle name="Normal 29 2 3 4 4" xfId="46862" xr:uid="{00000000-0005-0000-0000-00000AB70000}"/>
    <cellStyle name="Normal 29 2 3 4 5" xfId="46863" xr:uid="{00000000-0005-0000-0000-00000BB70000}"/>
    <cellStyle name="Normal 29 2 3 4 6" xfId="46864" xr:uid="{00000000-0005-0000-0000-00000CB70000}"/>
    <cellStyle name="Normal 29 2 3 4 7" xfId="46865" xr:uid="{00000000-0005-0000-0000-00000DB70000}"/>
    <cellStyle name="Normal 29 2 3 4 8" xfId="46866" xr:uid="{00000000-0005-0000-0000-00000EB70000}"/>
    <cellStyle name="Normal 29 2 3 4 9" xfId="46867" xr:uid="{00000000-0005-0000-0000-00000FB70000}"/>
    <cellStyle name="Normal 29 2 3 5" xfId="46868" xr:uid="{00000000-0005-0000-0000-000010B70000}"/>
    <cellStyle name="Normal 29 2 3 5 10" xfId="46869" xr:uid="{00000000-0005-0000-0000-000011B70000}"/>
    <cellStyle name="Normal 29 2 3 5 11" xfId="46870" xr:uid="{00000000-0005-0000-0000-000012B70000}"/>
    <cellStyle name="Normal 29 2 3 5 12" xfId="46871" xr:uid="{00000000-0005-0000-0000-000013B70000}"/>
    <cellStyle name="Normal 29 2 3 5 13" xfId="46872" xr:uid="{00000000-0005-0000-0000-000014B70000}"/>
    <cellStyle name="Normal 29 2 3 5 14" xfId="46873" xr:uid="{00000000-0005-0000-0000-000015B70000}"/>
    <cellStyle name="Normal 29 2 3 5 15" xfId="46874" xr:uid="{00000000-0005-0000-0000-000016B70000}"/>
    <cellStyle name="Normal 29 2 3 5 2" xfId="46875" xr:uid="{00000000-0005-0000-0000-000017B70000}"/>
    <cellStyle name="Normal 29 2 3 5 2 2" xfId="46876" xr:uid="{00000000-0005-0000-0000-000018B70000}"/>
    <cellStyle name="Normal 29 2 3 5 3" xfId="46877" xr:uid="{00000000-0005-0000-0000-000019B70000}"/>
    <cellStyle name="Normal 29 2 3 5 4" xfId="46878" xr:uid="{00000000-0005-0000-0000-00001AB70000}"/>
    <cellStyle name="Normal 29 2 3 5 5" xfId="46879" xr:uid="{00000000-0005-0000-0000-00001BB70000}"/>
    <cellStyle name="Normal 29 2 3 5 6" xfId="46880" xr:uid="{00000000-0005-0000-0000-00001CB70000}"/>
    <cellStyle name="Normal 29 2 3 5 7" xfId="46881" xr:uid="{00000000-0005-0000-0000-00001DB70000}"/>
    <cellStyle name="Normal 29 2 3 5 8" xfId="46882" xr:uid="{00000000-0005-0000-0000-00001EB70000}"/>
    <cellStyle name="Normal 29 2 3 5 9" xfId="46883" xr:uid="{00000000-0005-0000-0000-00001FB70000}"/>
    <cellStyle name="Normal 29 2 3 6" xfId="46884" xr:uid="{00000000-0005-0000-0000-000020B70000}"/>
    <cellStyle name="Normal 29 2 3 6 2" xfId="46885" xr:uid="{00000000-0005-0000-0000-000021B70000}"/>
    <cellStyle name="Normal 29 2 3 6 3" xfId="46886" xr:uid="{00000000-0005-0000-0000-000022B70000}"/>
    <cellStyle name="Normal 29 2 3 7" xfId="46887" xr:uid="{00000000-0005-0000-0000-000023B70000}"/>
    <cellStyle name="Normal 29 2 3 7 2" xfId="46888" xr:uid="{00000000-0005-0000-0000-000024B70000}"/>
    <cellStyle name="Normal 29 2 3 7 3" xfId="46889" xr:uid="{00000000-0005-0000-0000-000025B70000}"/>
    <cellStyle name="Normal 29 2 3 8" xfId="46890" xr:uid="{00000000-0005-0000-0000-000026B70000}"/>
    <cellStyle name="Normal 29 2 3 8 2" xfId="46891" xr:uid="{00000000-0005-0000-0000-000027B70000}"/>
    <cellStyle name="Normal 29 2 3 8 3" xfId="46892" xr:uid="{00000000-0005-0000-0000-000028B70000}"/>
    <cellStyle name="Normal 29 2 3 9" xfId="46893" xr:uid="{00000000-0005-0000-0000-000029B70000}"/>
    <cellStyle name="Normal 29 2 3 9 2" xfId="46894" xr:uid="{00000000-0005-0000-0000-00002AB70000}"/>
    <cellStyle name="Normal 29 2 3 9 3" xfId="46895" xr:uid="{00000000-0005-0000-0000-00002BB70000}"/>
    <cellStyle name="Normal 29 2 4" xfId="46896" xr:uid="{00000000-0005-0000-0000-00002CB70000}"/>
    <cellStyle name="Normal 29 2 4 10" xfId="46897" xr:uid="{00000000-0005-0000-0000-00002DB70000}"/>
    <cellStyle name="Normal 29 2 4 10 2" xfId="46898" xr:uid="{00000000-0005-0000-0000-00002EB70000}"/>
    <cellStyle name="Normal 29 2 4 10 3" xfId="46899" xr:uid="{00000000-0005-0000-0000-00002FB70000}"/>
    <cellStyle name="Normal 29 2 4 11" xfId="46900" xr:uid="{00000000-0005-0000-0000-000030B70000}"/>
    <cellStyle name="Normal 29 2 4 11 2" xfId="46901" xr:uid="{00000000-0005-0000-0000-000031B70000}"/>
    <cellStyle name="Normal 29 2 4 12" xfId="46902" xr:uid="{00000000-0005-0000-0000-000032B70000}"/>
    <cellStyle name="Normal 29 2 4 12 2" xfId="46903" xr:uid="{00000000-0005-0000-0000-000033B70000}"/>
    <cellStyle name="Normal 29 2 4 13" xfId="46904" xr:uid="{00000000-0005-0000-0000-000034B70000}"/>
    <cellStyle name="Normal 29 2 4 14" xfId="46905" xr:uid="{00000000-0005-0000-0000-000035B70000}"/>
    <cellStyle name="Normal 29 2 4 15" xfId="46906" xr:uid="{00000000-0005-0000-0000-000036B70000}"/>
    <cellStyle name="Normal 29 2 4 16" xfId="46907" xr:uid="{00000000-0005-0000-0000-000037B70000}"/>
    <cellStyle name="Normal 29 2 4 17" xfId="46908" xr:uid="{00000000-0005-0000-0000-000038B70000}"/>
    <cellStyle name="Normal 29 2 4 18" xfId="46909" xr:uid="{00000000-0005-0000-0000-000039B70000}"/>
    <cellStyle name="Normal 29 2 4 19" xfId="46910" xr:uid="{00000000-0005-0000-0000-00003AB70000}"/>
    <cellStyle name="Normal 29 2 4 2" xfId="46911" xr:uid="{00000000-0005-0000-0000-00003BB70000}"/>
    <cellStyle name="Normal 29 2 4 2 10" xfId="46912" xr:uid="{00000000-0005-0000-0000-00003CB70000}"/>
    <cellStyle name="Normal 29 2 4 2 10 2" xfId="46913" xr:uid="{00000000-0005-0000-0000-00003DB70000}"/>
    <cellStyle name="Normal 29 2 4 2 11" xfId="46914" xr:uid="{00000000-0005-0000-0000-00003EB70000}"/>
    <cellStyle name="Normal 29 2 4 2 11 2" xfId="46915" xr:uid="{00000000-0005-0000-0000-00003FB70000}"/>
    <cellStyle name="Normal 29 2 4 2 12" xfId="46916" xr:uid="{00000000-0005-0000-0000-000040B70000}"/>
    <cellStyle name="Normal 29 2 4 2 13" xfId="46917" xr:uid="{00000000-0005-0000-0000-000041B70000}"/>
    <cellStyle name="Normal 29 2 4 2 14" xfId="46918" xr:uid="{00000000-0005-0000-0000-000042B70000}"/>
    <cellStyle name="Normal 29 2 4 2 15" xfId="46919" xr:uid="{00000000-0005-0000-0000-000043B70000}"/>
    <cellStyle name="Normal 29 2 4 2 16" xfId="46920" xr:uid="{00000000-0005-0000-0000-000044B70000}"/>
    <cellStyle name="Normal 29 2 4 2 17" xfId="46921" xr:uid="{00000000-0005-0000-0000-000045B70000}"/>
    <cellStyle name="Normal 29 2 4 2 18" xfId="46922" xr:uid="{00000000-0005-0000-0000-000046B70000}"/>
    <cellStyle name="Normal 29 2 4 2 19" xfId="46923" xr:uid="{00000000-0005-0000-0000-000047B70000}"/>
    <cellStyle name="Normal 29 2 4 2 2" xfId="46924" xr:uid="{00000000-0005-0000-0000-000048B70000}"/>
    <cellStyle name="Normal 29 2 4 2 2 10" xfId="46925" xr:uid="{00000000-0005-0000-0000-000049B70000}"/>
    <cellStyle name="Normal 29 2 4 2 2 11" xfId="46926" xr:uid="{00000000-0005-0000-0000-00004AB70000}"/>
    <cellStyle name="Normal 29 2 4 2 2 12" xfId="46927" xr:uid="{00000000-0005-0000-0000-00004BB70000}"/>
    <cellStyle name="Normal 29 2 4 2 2 13" xfId="46928" xr:uid="{00000000-0005-0000-0000-00004CB70000}"/>
    <cellStyle name="Normal 29 2 4 2 2 14" xfId="46929" xr:uid="{00000000-0005-0000-0000-00004DB70000}"/>
    <cellStyle name="Normal 29 2 4 2 2 15" xfId="46930" xr:uid="{00000000-0005-0000-0000-00004EB70000}"/>
    <cellStyle name="Normal 29 2 4 2 2 2" xfId="46931" xr:uid="{00000000-0005-0000-0000-00004FB70000}"/>
    <cellStyle name="Normal 29 2 4 2 2 2 2" xfId="46932" xr:uid="{00000000-0005-0000-0000-000050B70000}"/>
    <cellStyle name="Normal 29 2 4 2 2 3" xfId="46933" xr:uid="{00000000-0005-0000-0000-000051B70000}"/>
    <cellStyle name="Normal 29 2 4 2 2 4" xfId="46934" xr:uid="{00000000-0005-0000-0000-000052B70000}"/>
    <cellStyle name="Normal 29 2 4 2 2 5" xfId="46935" xr:uid="{00000000-0005-0000-0000-000053B70000}"/>
    <cellStyle name="Normal 29 2 4 2 2 6" xfId="46936" xr:uid="{00000000-0005-0000-0000-000054B70000}"/>
    <cellStyle name="Normal 29 2 4 2 2 7" xfId="46937" xr:uid="{00000000-0005-0000-0000-000055B70000}"/>
    <cellStyle name="Normal 29 2 4 2 2 8" xfId="46938" xr:uid="{00000000-0005-0000-0000-000056B70000}"/>
    <cellStyle name="Normal 29 2 4 2 2 9" xfId="46939" xr:uid="{00000000-0005-0000-0000-000057B70000}"/>
    <cellStyle name="Normal 29 2 4 2 3" xfId="46940" xr:uid="{00000000-0005-0000-0000-000058B70000}"/>
    <cellStyle name="Normal 29 2 4 2 3 10" xfId="46941" xr:uid="{00000000-0005-0000-0000-000059B70000}"/>
    <cellStyle name="Normal 29 2 4 2 3 11" xfId="46942" xr:uid="{00000000-0005-0000-0000-00005AB70000}"/>
    <cellStyle name="Normal 29 2 4 2 3 12" xfId="46943" xr:uid="{00000000-0005-0000-0000-00005BB70000}"/>
    <cellStyle name="Normal 29 2 4 2 3 13" xfId="46944" xr:uid="{00000000-0005-0000-0000-00005CB70000}"/>
    <cellStyle name="Normal 29 2 4 2 3 14" xfId="46945" xr:uid="{00000000-0005-0000-0000-00005DB70000}"/>
    <cellStyle name="Normal 29 2 4 2 3 15" xfId="46946" xr:uid="{00000000-0005-0000-0000-00005EB70000}"/>
    <cellStyle name="Normal 29 2 4 2 3 2" xfId="46947" xr:uid="{00000000-0005-0000-0000-00005FB70000}"/>
    <cellStyle name="Normal 29 2 4 2 3 2 2" xfId="46948" xr:uid="{00000000-0005-0000-0000-000060B70000}"/>
    <cellStyle name="Normal 29 2 4 2 3 3" xfId="46949" xr:uid="{00000000-0005-0000-0000-000061B70000}"/>
    <cellStyle name="Normal 29 2 4 2 3 4" xfId="46950" xr:uid="{00000000-0005-0000-0000-000062B70000}"/>
    <cellStyle name="Normal 29 2 4 2 3 5" xfId="46951" xr:uid="{00000000-0005-0000-0000-000063B70000}"/>
    <cellStyle name="Normal 29 2 4 2 3 6" xfId="46952" xr:uid="{00000000-0005-0000-0000-000064B70000}"/>
    <cellStyle name="Normal 29 2 4 2 3 7" xfId="46953" xr:uid="{00000000-0005-0000-0000-000065B70000}"/>
    <cellStyle name="Normal 29 2 4 2 3 8" xfId="46954" xr:uid="{00000000-0005-0000-0000-000066B70000}"/>
    <cellStyle name="Normal 29 2 4 2 3 9" xfId="46955" xr:uid="{00000000-0005-0000-0000-000067B70000}"/>
    <cellStyle name="Normal 29 2 4 2 4" xfId="46956" xr:uid="{00000000-0005-0000-0000-000068B70000}"/>
    <cellStyle name="Normal 29 2 4 2 4 2" xfId="46957" xr:uid="{00000000-0005-0000-0000-000069B70000}"/>
    <cellStyle name="Normal 29 2 4 2 4 3" xfId="46958" xr:uid="{00000000-0005-0000-0000-00006AB70000}"/>
    <cellStyle name="Normal 29 2 4 2 5" xfId="46959" xr:uid="{00000000-0005-0000-0000-00006BB70000}"/>
    <cellStyle name="Normal 29 2 4 2 5 2" xfId="46960" xr:uid="{00000000-0005-0000-0000-00006CB70000}"/>
    <cellStyle name="Normal 29 2 4 2 5 3" xfId="46961" xr:uid="{00000000-0005-0000-0000-00006DB70000}"/>
    <cellStyle name="Normal 29 2 4 2 6" xfId="46962" xr:uid="{00000000-0005-0000-0000-00006EB70000}"/>
    <cellStyle name="Normal 29 2 4 2 6 2" xfId="46963" xr:uid="{00000000-0005-0000-0000-00006FB70000}"/>
    <cellStyle name="Normal 29 2 4 2 6 3" xfId="46964" xr:uid="{00000000-0005-0000-0000-000070B70000}"/>
    <cellStyle name="Normal 29 2 4 2 7" xfId="46965" xr:uid="{00000000-0005-0000-0000-000071B70000}"/>
    <cellStyle name="Normal 29 2 4 2 7 2" xfId="46966" xr:uid="{00000000-0005-0000-0000-000072B70000}"/>
    <cellStyle name="Normal 29 2 4 2 7 3" xfId="46967" xr:uid="{00000000-0005-0000-0000-000073B70000}"/>
    <cellStyle name="Normal 29 2 4 2 8" xfId="46968" xr:uid="{00000000-0005-0000-0000-000074B70000}"/>
    <cellStyle name="Normal 29 2 4 2 8 2" xfId="46969" xr:uid="{00000000-0005-0000-0000-000075B70000}"/>
    <cellStyle name="Normal 29 2 4 2 8 3" xfId="46970" xr:uid="{00000000-0005-0000-0000-000076B70000}"/>
    <cellStyle name="Normal 29 2 4 2 9" xfId="46971" xr:uid="{00000000-0005-0000-0000-000077B70000}"/>
    <cellStyle name="Normal 29 2 4 2 9 2" xfId="46972" xr:uid="{00000000-0005-0000-0000-000078B70000}"/>
    <cellStyle name="Normal 29 2 4 2 9 3" xfId="46973" xr:uid="{00000000-0005-0000-0000-000079B70000}"/>
    <cellStyle name="Normal 29 2 4 20" xfId="46974" xr:uid="{00000000-0005-0000-0000-00007AB70000}"/>
    <cellStyle name="Normal 29 2 4 3" xfId="46975" xr:uid="{00000000-0005-0000-0000-00007BB70000}"/>
    <cellStyle name="Normal 29 2 4 3 10" xfId="46976" xr:uid="{00000000-0005-0000-0000-00007CB70000}"/>
    <cellStyle name="Normal 29 2 4 3 11" xfId="46977" xr:uid="{00000000-0005-0000-0000-00007DB70000}"/>
    <cellStyle name="Normal 29 2 4 3 12" xfId="46978" xr:uid="{00000000-0005-0000-0000-00007EB70000}"/>
    <cellStyle name="Normal 29 2 4 3 13" xfId="46979" xr:uid="{00000000-0005-0000-0000-00007FB70000}"/>
    <cellStyle name="Normal 29 2 4 3 14" xfId="46980" xr:uid="{00000000-0005-0000-0000-000080B70000}"/>
    <cellStyle name="Normal 29 2 4 3 15" xfId="46981" xr:uid="{00000000-0005-0000-0000-000081B70000}"/>
    <cellStyle name="Normal 29 2 4 3 16" xfId="46982" xr:uid="{00000000-0005-0000-0000-000082B70000}"/>
    <cellStyle name="Normal 29 2 4 3 2" xfId="46983" xr:uid="{00000000-0005-0000-0000-000083B70000}"/>
    <cellStyle name="Normal 29 2 4 3 2 10" xfId="46984" xr:uid="{00000000-0005-0000-0000-000084B70000}"/>
    <cellStyle name="Normal 29 2 4 3 2 11" xfId="46985" xr:uid="{00000000-0005-0000-0000-000085B70000}"/>
    <cellStyle name="Normal 29 2 4 3 2 12" xfId="46986" xr:uid="{00000000-0005-0000-0000-000086B70000}"/>
    <cellStyle name="Normal 29 2 4 3 2 13" xfId="46987" xr:uid="{00000000-0005-0000-0000-000087B70000}"/>
    <cellStyle name="Normal 29 2 4 3 2 14" xfId="46988" xr:uid="{00000000-0005-0000-0000-000088B70000}"/>
    <cellStyle name="Normal 29 2 4 3 2 15" xfId="46989" xr:uid="{00000000-0005-0000-0000-000089B70000}"/>
    <cellStyle name="Normal 29 2 4 3 2 2" xfId="46990" xr:uid="{00000000-0005-0000-0000-00008AB70000}"/>
    <cellStyle name="Normal 29 2 4 3 2 3" xfId="46991" xr:uid="{00000000-0005-0000-0000-00008BB70000}"/>
    <cellStyle name="Normal 29 2 4 3 2 4" xfId="46992" xr:uid="{00000000-0005-0000-0000-00008CB70000}"/>
    <cellStyle name="Normal 29 2 4 3 2 5" xfId="46993" xr:uid="{00000000-0005-0000-0000-00008DB70000}"/>
    <cellStyle name="Normal 29 2 4 3 2 6" xfId="46994" xr:uid="{00000000-0005-0000-0000-00008EB70000}"/>
    <cellStyle name="Normal 29 2 4 3 2 7" xfId="46995" xr:uid="{00000000-0005-0000-0000-00008FB70000}"/>
    <cellStyle name="Normal 29 2 4 3 2 8" xfId="46996" xr:uid="{00000000-0005-0000-0000-000090B70000}"/>
    <cellStyle name="Normal 29 2 4 3 2 9" xfId="46997" xr:uid="{00000000-0005-0000-0000-000091B70000}"/>
    <cellStyle name="Normal 29 2 4 3 3" xfId="46998" xr:uid="{00000000-0005-0000-0000-000092B70000}"/>
    <cellStyle name="Normal 29 2 4 3 4" xfId="46999" xr:uid="{00000000-0005-0000-0000-000093B70000}"/>
    <cellStyle name="Normal 29 2 4 3 5" xfId="47000" xr:uid="{00000000-0005-0000-0000-000094B70000}"/>
    <cellStyle name="Normal 29 2 4 3 6" xfId="47001" xr:uid="{00000000-0005-0000-0000-000095B70000}"/>
    <cellStyle name="Normal 29 2 4 3 7" xfId="47002" xr:uid="{00000000-0005-0000-0000-000096B70000}"/>
    <cellStyle name="Normal 29 2 4 3 8" xfId="47003" xr:uid="{00000000-0005-0000-0000-000097B70000}"/>
    <cellStyle name="Normal 29 2 4 3 9" xfId="47004" xr:uid="{00000000-0005-0000-0000-000098B70000}"/>
    <cellStyle name="Normal 29 2 4 4" xfId="47005" xr:uid="{00000000-0005-0000-0000-000099B70000}"/>
    <cellStyle name="Normal 29 2 4 4 10" xfId="47006" xr:uid="{00000000-0005-0000-0000-00009AB70000}"/>
    <cellStyle name="Normal 29 2 4 4 11" xfId="47007" xr:uid="{00000000-0005-0000-0000-00009BB70000}"/>
    <cellStyle name="Normal 29 2 4 4 12" xfId="47008" xr:uid="{00000000-0005-0000-0000-00009CB70000}"/>
    <cellStyle name="Normal 29 2 4 4 13" xfId="47009" xr:uid="{00000000-0005-0000-0000-00009DB70000}"/>
    <cellStyle name="Normal 29 2 4 4 14" xfId="47010" xr:uid="{00000000-0005-0000-0000-00009EB70000}"/>
    <cellStyle name="Normal 29 2 4 4 15" xfId="47011" xr:uid="{00000000-0005-0000-0000-00009FB70000}"/>
    <cellStyle name="Normal 29 2 4 4 2" xfId="47012" xr:uid="{00000000-0005-0000-0000-0000A0B70000}"/>
    <cellStyle name="Normal 29 2 4 4 2 2" xfId="47013" xr:uid="{00000000-0005-0000-0000-0000A1B70000}"/>
    <cellStyle name="Normal 29 2 4 4 3" xfId="47014" xr:uid="{00000000-0005-0000-0000-0000A2B70000}"/>
    <cellStyle name="Normal 29 2 4 4 4" xfId="47015" xr:uid="{00000000-0005-0000-0000-0000A3B70000}"/>
    <cellStyle name="Normal 29 2 4 4 5" xfId="47016" xr:uid="{00000000-0005-0000-0000-0000A4B70000}"/>
    <cellStyle name="Normal 29 2 4 4 6" xfId="47017" xr:uid="{00000000-0005-0000-0000-0000A5B70000}"/>
    <cellStyle name="Normal 29 2 4 4 7" xfId="47018" xr:uid="{00000000-0005-0000-0000-0000A6B70000}"/>
    <cellStyle name="Normal 29 2 4 4 8" xfId="47019" xr:uid="{00000000-0005-0000-0000-0000A7B70000}"/>
    <cellStyle name="Normal 29 2 4 4 9" xfId="47020" xr:uid="{00000000-0005-0000-0000-0000A8B70000}"/>
    <cellStyle name="Normal 29 2 4 5" xfId="47021" xr:uid="{00000000-0005-0000-0000-0000A9B70000}"/>
    <cellStyle name="Normal 29 2 4 5 2" xfId="47022" xr:uid="{00000000-0005-0000-0000-0000AAB70000}"/>
    <cellStyle name="Normal 29 2 4 5 3" xfId="47023" xr:uid="{00000000-0005-0000-0000-0000ABB70000}"/>
    <cellStyle name="Normal 29 2 4 6" xfId="47024" xr:uid="{00000000-0005-0000-0000-0000ACB70000}"/>
    <cellStyle name="Normal 29 2 4 6 2" xfId="47025" xr:uid="{00000000-0005-0000-0000-0000ADB70000}"/>
    <cellStyle name="Normal 29 2 4 6 3" xfId="47026" xr:uid="{00000000-0005-0000-0000-0000AEB70000}"/>
    <cellStyle name="Normal 29 2 4 7" xfId="47027" xr:uid="{00000000-0005-0000-0000-0000AFB70000}"/>
    <cellStyle name="Normal 29 2 4 7 2" xfId="47028" xr:uid="{00000000-0005-0000-0000-0000B0B70000}"/>
    <cellStyle name="Normal 29 2 4 7 3" xfId="47029" xr:uid="{00000000-0005-0000-0000-0000B1B70000}"/>
    <cellStyle name="Normal 29 2 4 8" xfId="47030" xr:uid="{00000000-0005-0000-0000-0000B2B70000}"/>
    <cellStyle name="Normal 29 2 4 8 2" xfId="47031" xr:uid="{00000000-0005-0000-0000-0000B3B70000}"/>
    <cellStyle name="Normal 29 2 4 8 3" xfId="47032" xr:uid="{00000000-0005-0000-0000-0000B4B70000}"/>
    <cellStyle name="Normal 29 2 4 9" xfId="47033" xr:uid="{00000000-0005-0000-0000-0000B5B70000}"/>
    <cellStyle name="Normal 29 2 4 9 2" xfId="47034" xr:uid="{00000000-0005-0000-0000-0000B6B70000}"/>
    <cellStyle name="Normal 29 2 4 9 3" xfId="47035" xr:uid="{00000000-0005-0000-0000-0000B7B70000}"/>
    <cellStyle name="Normal 29 2 5" xfId="47036" xr:uid="{00000000-0005-0000-0000-0000B8B70000}"/>
    <cellStyle name="Normal 29 2 5 10" xfId="47037" xr:uid="{00000000-0005-0000-0000-0000B9B70000}"/>
    <cellStyle name="Normal 29 2 5 10 2" xfId="47038" xr:uid="{00000000-0005-0000-0000-0000BAB70000}"/>
    <cellStyle name="Normal 29 2 5 11" xfId="47039" xr:uid="{00000000-0005-0000-0000-0000BBB70000}"/>
    <cellStyle name="Normal 29 2 5 11 2" xfId="47040" xr:uid="{00000000-0005-0000-0000-0000BCB70000}"/>
    <cellStyle name="Normal 29 2 5 12" xfId="47041" xr:uid="{00000000-0005-0000-0000-0000BDB70000}"/>
    <cellStyle name="Normal 29 2 5 13" xfId="47042" xr:uid="{00000000-0005-0000-0000-0000BEB70000}"/>
    <cellStyle name="Normal 29 2 5 14" xfId="47043" xr:uid="{00000000-0005-0000-0000-0000BFB70000}"/>
    <cellStyle name="Normal 29 2 5 15" xfId="47044" xr:uid="{00000000-0005-0000-0000-0000C0B70000}"/>
    <cellStyle name="Normal 29 2 5 16" xfId="47045" xr:uid="{00000000-0005-0000-0000-0000C1B70000}"/>
    <cellStyle name="Normal 29 2 5 17" xfId="47046" xr:uid="{00000000-0005-0000-0000-0000C2B70000}"/>
    <cellStyle name="Normal 29 2 5 18" xfId="47047" xr:uid="{00000000-0005-0000-0000-0000C3B70000}"/>
    <cellStyle name="Normal 29 2 5 19" xfId="47048" xr:uid="{00000000-0005-0000-0000-0000C4B70000}"/>
    <cellStyle name="Normal 29 2 5 2" xfId="47049" xr:uid="{00000000-0005-0000-0000-0000C5B70000}"/>
    <cellStyle name="Normal 29 2 5 2 10" xfId="47050" xr:uid="{00000000-0005-0000-0000-0000C6B70000}"/>
    <cellStyle name="Normal 29 2 5 2 11" xfId="47051" xr:uid="{00000000-0005-0000-0000-0000C7B70000}"/>
    <cellStyle name="Normal 29 2 5 2 12" xfId="47052" xr:uid="{00000000-0005-0000-0000-0000C8B70000}"/>
    <cellStyle name="Normal 29 2 5 2 13" xfId="47053" xr:uid="{00000000-0005-0000-0000-0000C9B70000}"/>
    <cellStyle name="Normal 29 2 5 2 14" xfId="47054" xr:uid="{00000000-0005-0000-0000-0000CAB70000}"/>
    <cellStyle name="Normal 29 2 5 2 15" xfId="47055" xr:uid="{00000000-0005-0000-0000-0000CBB70000}"/>
    <cellStyle name="Normal 29 2 5 2 2" xfId="47056" xr:uid="{00000000-0005-0000-0000-0000CCB70000}"/>
    <cellStyle name="Normal 29 2 5 2 2 2" xfId="47057" xr:uid="{00000000-0005-0000-0000-0000CDB70000}"/>
    <cellStyle name="Normal 29 2 5 2 3" xfId="47058" xr:uid="{00000000-0005-0000-0000-0000CEB70000}"/>
    <cellStyle name="Normal 29 2 5 2 4" xfId="47059" xr:uid="{00000000-0005-0000-0000-0000CFB70000}"/>
    <cellStyle name="Normal 29 2 5 2 5" xfId="47060" xr:uid="{00000000-0005-0000-0000-0000D0B70000}"/>
    <cellStyle name="Normal 29 2 5 2 6" xfId="47061" xr:uid="{00000000-0005-0000-0000-0000D1B70000}"/>
    <cellStyle name="Normal 29 2 5 2 7" xfId="47062" xr:uid="{00000000-0005-0000-0000-0000D2B70000}"/>
    <cellStyle name="Normal 29 2 5 2 8" xfId="47063" xr:uid="{00000000-0005-0000-0000-0000D3B70000}"/>
    <cellStyle name="Normal 29 2 5 2 9" xfId="47064" xr:uid="{00000000-0005-0000-0000-0000D4B70000}"/>
    <cellStyle name="Normal 29 2 5 3" xfId="47065" xr:uid="{00000000-0005-0000-0000-0000D5B70000}"/>
    <cellStyle name="Normal 29 2 5 3 10" xfId="47066" xr:uid="{00000000-0005-0000-0000-0000D6B70000}"/>
    <cellStyle name="Normal 29 2 5 3 11" xfId="47067" xr:uid="{00000000-0005-0000-0000-0000D7B70000}"/>
    <cellStyle name="Normal 29 2 5 3 12" xfId="47068" xr:uid="{00000000-0005-0000-0000-0000D8B70000}"/>
    <cellStyle name="Normal 29 2 5 3 13" xfId="47069" xr:uid="{00000000-0005-0000-0000-0000D9B70000}"/>
    <cellStyle name="Normal 29 2 5 3 14" xfId="47070" xr:uid="{00000000-0005-0000-0000-0000DAB70000}"/>
    <cellStyle name="Normal 29 2 5 3 15" xfId="47071" xr:uid="{00000000-0005-0000-0000-0000DBB70000}"/>
    <cellStyle name="Normal 29 2 5 3 2" xfId="47072" xr:uid="{00000000-0005-0000-0000-0000DCB70000}"/>
    <cellStyle name="Normal 29 2 5 3 2 2" xfId="47073" xr:uid="{00000000-0005-0000-0000-0000DDB70000}"/>
    <cellStyle name="Normal 29 2 5 3 3" xfId="47074" xr:uid="{00000000-0005-0000-0000-0000DEB70000}"/>
    <cellStyle name="Normal 29 2 5 3 4" xfId="47075" xr:uid="{00000000-0005-0000-0000-0000DFB70000}"/>
    <cellStyle name="Normal 29 2 5 3 5" xfId="47076" xr:uid="{00000000-0005-0000-0000-0000E0B70000}"/>
    <cellStyle name="Normal 29 2 5 3 6" xfId="47077" xr:uid="{00000000-0005-0000-0000-0000E1B70000}"/>
    <cellStyle name="Normal 29 2 5 3 7" xfId="47078" xr:uid="{00000000-0005-0000-0000-0000E2B70000}"/>
    <cellStyle name="Normal 29 2 5 3 8" xfId="47079" xr:uid="{00000000-0005-0000-0000-0000E3B70000}"/>
    <cellStyle name="Normal 29 2 5 3 9" xfId="47080" xr:uid="{00000000-0005-0000-0000-0000E4B70000}"/>
    <cellStyle name="Normal 29 2 5 4" xfId="47081" xr:uid="{00000000-0005-0000-0000-0000E5B70000}"/>
    <cellStyle name="Normal 29 2 5 4 2" xfId="47082" xr:uid="{00000000-0005-0000-0000-0000E6B70000}"/>
    <cellStyle name="Normal 29 2 5 4 3" xfId="47083" xr:uid="{00000000-0005-0000-0000-0000E7B70000}"/>
    <cellStyle name="Normal 29 2 5 5" xfId="47084" xr:uid="{00000000-0005-0000-0000-0000E8B70000}"/>
    <cellStyle name="Normal 29 2 5 5 2" xfId="47085" xr:uid="{00000000-0005-0000-0000-0000E9B70000}"/>
    <cellStyle name="Normal 29 2 5 5 3" xfId="47086" xr:uid="{00000000-0005-0000-0000-0000EAB70000}"/>
    <cellStyle name="Normal 29 2 5 6" xfId="47087" xr:uid="{00000000-0005-0000-0000-0000EBB70000}"/>
    <cellStyle name="Normal 29 2 5 6 2" xfId="47088" xr:uid="{00000000-0005-0000-0000-0000ECB70000}"/>
    <cellStyle name="Normal 29 2 5 6 3" xfId="47089" xr:uid="{00000000-0005-0000-0000-0000EDB70000}"/>
    <cellStyle name="Normal 29 2 5 7" xfId="47090" xr:uid="{00000000-0005-0000-0000-0000EEB70000}"/>
    <cellStyle name="Normal 29 2 5 7 2" xfId="47091" xr:uid="{00000000-0005-0000-0000-0000EFB70000}"/>
    <cellStyle name="Normal 29 2 5 7 3" xfId="47092" xr:uid="{00000000-0005-0000-0000-0000F0B70000}"/>
    <cellStyle name="Normal 29 2 5 8" xfId="47093" xr:uid="{00000000-0005-0000-0000-0000F1B70000}"/>
    <cellStyle name="Normal 29 2 5 8 2" xfId="47094" xr:uid="{00000000-0005-0000-0000-0000F2B70000}"/>
    <cellStyle name="Normal 29 2 5 8 3" xfId="47095" xr:uid="{00000000-0005-0000-0000-0000F3B70000}"/>
    <cellStyle name="Normal 29 2 5 9" xfId="47096" xr:uid="{00000000-0005-0000-0000-0000F4B70000}"/>
    <cellStyle name="Normal 29 2 5 9 2" xfId="47097" xr:uid="{00000000-0005-0000-0000-0000F5B70000}"/>
    <cellStyle name="Normal 29 2 5 9 3" xfId="47098" xr:uid="{00000000-0005-0000-0000-0000F6B70000}"/>
    <cellStyle name="Normal 29 2 6" xfId="47099" xr:uid="{00000000-0005-0000-0000-0000F7B70000}"/>
    <cellStyle name="Normal 29 2 6 10" xfId="47100" xr:uid="{00000000-0005-0000-0000-0000F8B70000}"/>
    <cellStyle name="Normal 29 2 6 11" xfId="47101" xr:uid="{00000000-0005-0000-0000-0000F9B70000}"/>
    <cellStyle name="Normal 29 2 6 12" xfId="47102" xr:uid="{00000000-0005-0000-0000-0000FAB70000}"/>
    <cellStyle name="Normal 29 2 6 13" xfId="47103" xr:uid="{00000000-0005-0000-0000-0000FBB70000}"/>
    <cellStyle name="Normal 29 2 6 14" xfId="47104" xr:uid="{00000000-0005-0000-0000-0000FCB70000}"/>
    <cellStyle name="Normal 29 2 6 15" xfId="47105" xr:uid="{00000000-0005-0000-0000-0000FDB70000}"/>
    <cellStyle name="Normal 29 2 6 16" xfId="47106" xr:uid="{00000000-0005-0000-0000-0000FEB70000}"/>
    <cellStyle name="Normal 29 2 6 2" xfId="47107" xr:uid="{00000000-0005-0000-0000-0000FFB70000}"/>
    <cellStyle name="Normal 29 2 6 2 10" xfId="47108" xr:uid="{00000000-0005-0000-0000-000000B80000}"/>
    <cellStyle name="Normal 29 2 6 2 11" xfId="47109" xr:uid="{00000000-0005-0000-0000-000001B80000}"/>
    <cellStyle name="Normal 29 2 6 2 12" xfId="47110" xr:uid="{00000000-0005-0000-0000-000002B80000}"/>
    <cellStyle name="Normal 29 2 6 2 13" xfId="47111" xr:uid="{00000000-0005-0000-0000-000003B80000}"/>
    <cellStyle name="Normal 29 2 6 2 14" xfId="47112" xr:uid="{00000000-0005-0000-0000-000004B80000}"/>
    <cellStyle name="Normal 29 2 6 2 15" xfId="47113" xr:uid="{00000000-0005-0000-0000-000005B80000}"/>
    <cellStyle name="Normal 29 2 6 2 2" xfId="47114" xr:uid="{00000000-0005-0000-0000-000006B80000}"/>
    <cellStyle name="Normal 29 2 6 2 3" xfId="47115" xr:uid="{00000000-0005-0000-0000-000007B80000}"/>
    <cellStyle name="Normal 29 2 6 2 4" xfId="47116" xr:uid="{00000000-0005-0000-0000-000008B80000}"/>
    <cellStyle name="Normal 29 2 6 2 5" xfId="47117" xr:uid="{00000000-0005-0000-0000-000009B80000}"/>
    <cellStyle name="Normal 29 2 6 2 6" xfId="47118" xr:uid="{00000000-0005-0000-0000-00000AB80000}"/>
    <cellStyle name="Normal 29 2 6 2 7" xfId="47119" xr:uid="{00000000-0005-0000-0000-00000BB80000}"/>
    <cellStyle name="Normal 29 2 6 2 8" xfId="47120" xr:uid="{00000000-0005-0000-0000-00000CB80000}"/>
    <cellStyle name="Normal 29 2 6 2 9" xfId="47121" xr:uid="{00000000-0005-0000-0000-00000DB80000}"/>
    <cellStyle name="Normal 29 2 6 3" xfId="47122" xr:uid="{00000000-0005-0000-0000-00000EB80000}"/>
    <cellStyle name="Normal 29 2 6 4" xfId="47123" xr:uid="{00000000-0005-0000-0000-00000FB80000}"/>
    <cellStyle name="Normal 29 2 6 5" xfId="47124" xr:uid="{00000000-0005-0000-0000-000010B80000}"/>
    <cellStyle name="Normal 29 2 6 6" xfId="47125" xr:uid="{00000000-0005-0000-0000-000011B80000}"/>
    <cellStyle name="Normal 29 2 6 7" xfId="47126" xr:uid="{00000000-0005-0000-0000-000012B80000}"/>
    <cellStyle name="Normal 29 2 6 8" xfId="47127" xr:uid="{00000000-0005-0000-0000-000013B80000}"/>
    <cellStyle name="Normal 29 2 6 9" xfId="47128" xr:uid="{00000000-0005-0000-0000-000014B80000}"/>
    <cellStyle name="Normal 29 2 7" xfId="47129" xr:uid="{00000000-0005-0000-0000-000015B80000}"/>
    <cellStyle name="Normal 29 2 7 10" xfId="47130" xr:uid="{00000000-0005-0000-0000-000016B80000}"/>
    <cellStyle name="Normal 29 2 7 11" xfId="47131" xr:uid="{00000000-0005-0000-0000-000017B80000}"/>
    <cellStyle name="Normal 29 2 7 12" xfId="47132" xr:uid="{00000000-0005-0000-0000-000018B80000}"/>
    <cellStyle name="Normal 29 2 7 13" xfId="47133" xr:uid="{00000000-0005-0000-0000-000019B80000}"/>
    <cellStyle name="Normal 29 2 7 14" xfId="47134" xr:uid="{00000000-0005-0000-0000-00001AB80000}"/>
    <cellStyle name="Normal 29 2 7 15" xfId="47135" xr:uid="{00000000-0005-0000-0000-00001BB80000}"/>
    <cellStyle name="Normal 29 2 7 2" xfId="47136" xr:uid="{00000000-0005-0000-0000-00001CB80000}"/>
    <cellStyle name="Normal 29 2 7 2 2" xfId="47137" xr:uid="{00000000-0005-0000-0000-00001DB80000}"/>
    <cellStyle name="Normal 29 2 7 3" xfId="47138" xr:uid="{00000000-0005-0000-0000-00001EB80000}"/>
    <cellStyle name="Normal 29 2 7 4" xfId="47139" xr:uid="{00000000-0005-0000-0000-00001FB80000}"/>
    <cellStyle name="Normal 29 2 7 5" xfId="47140" xr:uid="{00000000-0005-0000-0000-000020B80000}"/>
    <cellStyle name="Normal 29 2 7 6" xfId="47141" xr:uid="{00000000-0005-0000-0000-000021B80000}"/>
    <cellStyle name="Normal 29 2 7 7" xfId="47142" xr:uid="{00000000-0005-0000-0000-000022B80000}"/>
    <cellStyle name="Normal 29 2 7 8" xfId="47143" xr:uid="{00000000-0005-0000-0000-000023B80000}"/>
    <cellStyle name="Normal 29 2 7 9" xfId="47144" xr:uid="{00000000-0005-0000-0000-000024B80000}"/>
    <cellStyle name="Normal 29 2 8" xfId="47145" xr:uid="{00000000-0005-0000-0000-000025B80000}"/>
    <cellStyle name="Normal 29 2 8 2" xfId="47146" xr:uid="{00000000-0005-0000-0000-000026B80000}"/>
    <cellStyle name="Normal 29 2 8 3" xfId="47147" xr:uid="{00000000-0005-0000-0000-000027B80000}"/>
    <cellStyle name="Normal 29 2 9" xfId="47148" xr:uid="{00000000-0005-0000-0000-000028B80000}"/>
    <cellStyle name="Normal 29 2 9 2" xfId="47149" xr:uid="{00000000-0005-0000-0000-000029B80000}"/>
    <cellStyle name="Normal 29 2 9 3" xfId="47150" xr:uid="{00000000-0005-0000-0000-00002AB80000}"/>
    <cellStyle name="Normal 29 20" xfId="47151" xr:uid="{00000000-0005-0000-0000-00002BB80000}"/>
    <cellStyle name="Normal 29 21" xfId="47152" xr:uid="{00000000-0005-0000-0000-00002CB80000}"/>
    <cellStyle name="Normal 29 22" xfId="47153" xr:uid="{00000000-0005-0000-0000-00002DB80000}"/>
    <cellStyle name="Normal 29 23" xfId="47154" xr:uid="{00000000-0005-0000-0000-00002EB80000}"/>
    <cellStyle name="Normal 29 3" xfId="47155" xr:uid="{00000000-0005-0000-0000-00002FB80000}"/>
    <cellStyle name="Normal 29 3 10" xfId="47156" xr:uid="{00000000-0005-0000-0000-000030B80000}"/>
    <cellStyle name="Normal 29 3 10 2" xfId="47157" xr:uid="{00000000-0005-0000-0000-000031B80000}"/>
    <cellStyle name="Normal 29 3 10 3" xfId="47158" xr:uid="{00000000-0005-0000-0000-000032B80000}"/>
    <cellStyle name="Normal 29 3 11" xfId="47159" xr:uid="{00000000-0005-0000-0000-000033B80000}"/>
    <cellStyle name="Normal 29 3 11 2" xfId="47160" xr:uid="{00000000-0005-0000-0000-000034B80000}"/>
    <cellStyle name="Normal 29 3 11 3" xfId="47161" xr:uid="{00000000-0005-0000-0000-000035B80000}"/>
    <cellStyle name="Normal 29 3 12" xfId="47162" xr:uid="{00000000-0005-0000-0000-000036B80000}"/>
    <cellStyle name="Normal 29 3 12 2" xfId="47163" xr:uid="{00000000-0005-0000-0000-000037B80000}"/>
    <cellStyle name="Normal 29 3 13" xfId="47164" xr:uid="{00000000-0005-0000-0000-000038B80000}"/>
    <cellStyle name="Normal 29 3 13 2" xfId="47165" xr:uid="{00000000-0005-0000-0000-000039B80000}"/>
    <cellStyle name="Normal 29 3 14" xfId="47166" xr:uid="{00000000-0005-0000-0000-00003AB80000}"/>
    <cellStyle name="Normal 29 3 15" xfId="47167" xr:uid="{00000000-0005-0000-0000-00003BB80000}"/>
    <cellStyle name="Normal 29 3 16" xfId="47168" xr:uid="{00000000-0005-0000-0000-00003CB80000}"/>
    <cellStyle name="Normal 29 3 17" xfId="47169" xr:uid="{00000000-0005-0000-0000-00003DB80000}"/>
    <cellStyle name="Normal 29 3 18" xfId="47170" xr:uid="{00000000-0005-0000-0000-00003EB80000}"/>
    <cellStyle name="Normal 29 3 19" xfId="47171" xr:uid="{00000000-0005-0000-0000-00003FB80000}"/>
    <cellStyle name="Normal 29 3 2" xfId="47172" xr:uid="{00000000-0005-0000-0000-000040B80000}"/>
    <cellStyle name="Normal 29 3 2 10" xfId="47173" xr:uid="{00000000-0005-0000-0000-000041B80000}"/>
    <cellStyle name="Normal 29 3 2 10 2" xfId="47174" xr:uid="{00000000-0005-0000-0000-000042B80000}"/>
    <cellStyle name="Normal 29 3 2 10 3" xfId="47175" xr:uid="{00000000-0005-0000-0000-000043B80000}"/>
    <cellStyle name="Normal 29 3 2 11" xfId="47176" xr:uid="{00000000-0005-0000-0000-000044B80000}"/>
    <cellStyle name="Normal 29 3 2 11 2" xfId="47177" xr:uid="{00000000-0005-0000-0000-000045B80000}"/>
    <cellStyle name="Normal 29 3 2 12" xfId="47178" xr:uid="{00000000-0005-0000-0000-000046B80000}"/>
    <cellStyle name="Normal 29 3 2 12 2" xfId="47179" xr:uid="{00000000-0005-0000-0000-000047B80000}"/>
    <cellStyle name="Normal 29 3 2 13" xfId="47180" xr:uid="{00000000-0005-0000-0000-000048B80000}"/>
    <cellStyle name="Normal 29 3 2 14" xfId="47181" xr:uid="{00000000-0005-0000-0000-000049B80000}"/>
    <cellStyle name="Normal 29 3 2 15" xfId="47182" xr:uid="{00000000-0005-0000-0000-00004AB80000}"/>
    <cellStyle name="Normal 29 3 2 16" xfId="47183" xr:uid="{00000000-0005-0000-0000-00004BB80000}"/>
    <cellStyle name="Normal 29 3 2 17" xfId="47184" xr:uid="{00000000-0005-0000-0000-00004CB80000}"/>
    <cellStyle name="Normal 29 3 2 18" xfId="47185" xr:uid="{00000000-0005-0000-0000-00004DB80000}"/>
    <cellStyle name="Normal 29 3 2 19" xfId="47186" xr:uid="{00000000-0005-0000-0000-00004EB80000}"/>
    <cellStyle name="Normal 29 3 2 2" xfId="47187" xr:uid="{00000000-0005-0000-0000-00004FB80000}"/>
    <cellStyle name="Normal 29 3 2 2 10" xfId="47188" xr:uid="{00000000-0005-0000-0000-000050B80000}"/>
    <cellStyle name="Normal 29 3 2 2 10 2" xfId="47189" xr:uid="{00000000-0005-0000-0000-000051B80000}"/>
    <cellStyle name="Normal 29 3 2 2 11" xfId="47190" xr:uid="{00000000-0005-0000-0000-000052B80000}"/>
    <cellStyle name="Normal 29 3 2 2 11 2" xfId="47191" xr:uid="{00000000-0005-0000-0000-000053B80000}"/>
    <cellStyle name="Normal 29 3 2 2 12" xfId="47192" xr:uid="{00000000-0005-0000-0000-000054B80000}"/>
    <cellStyle name="Normal 29 3 2 2 13" xfId="47193" xr:uid="{00000000-0005-0000-0000-000055B80000}"/>
    <cellStyle name="Normal 29 3 2 2 14" xfId="47194" xr:uid="{00000000-0005-0000-0000-000056B80000}"/>
    <cellStyle name="Normal 29 3 2 2 15" xfId="47195" xr:uid="{00000000-0005-0000-0000-000057B80000}"/>
    <cellStyle name="Normal 29 3 2 2 16" xfId="47196" xr:uid="{00000000-0005-0000-0000-000058B80000}"/>
    <cellStyle name="Normal 29 3 2 2 17" xfId="47197" xr:uid="{00000000-0005-0000-0000-000059B80000}"/>
    <cellStyle name="Normal 29 3 2 2 18" xfId="47198" xr:uid="{00000000-0005-0000-0000-00005AB80000}"/>
    <cellStyle name="Normal 29 3 2 2 19" xfId="47199" xr:uid="{00000000-0005-0000-0000-00005BB80000}"/>
    <cellStyle name="Normal 29 3 2 2 2" xfId="47200" xr:uid="{00000000-0005-0000-0000-00005CB80000}"/>
    <cellStyle name="Normal 29 3 2 2 2 10" xfId="47201" xr:uid="{00000000-0005-0000-0000-00005DB80000}"/>
    <cellStyle name="Normal 29 3 2 2 2 11" xfId="47202" xr:uid="{00000000-0005-0000-0000-00005EB80000}"/>
    <cellStyle name="Normal 29 3 2 2 2 12" xfId="47203" xr:uid="{00000000-0005-0000-0000-00005FB80000}"/>
    <cellStyle name="Normal 29 3 2 2 2 13" xfId="47204" xr:uid="{00000000-0005-0000-0000-000060B80000}"/>
    <cellStyle name="Normal 29 3 2 2 2 14" xfId="47205" xr:uid="{00000000-0005-0000-0000-000061B80000}"/>
    <cellStyle name="Normal 29 3 2 2 2 15" xfId="47206" xr:uid="{00000000-0005-0000-0000-000062B80000}"/>
    <cellStyle name="Normal 29 3 2 2 2 2" xfId="47207" xr:uid="{00000000-0005-0000-0000-000063B80000}"/>
    <cellStyle name="Normal 29 3 2 2 2 2 2" xfId="47208" xr:uid="{00000000-0005-0000-0000-000064B80000}"/>
    <cellStyle name="Normal 29 3 2 2 2 3" xfId="47209" xr:uid="{00000000-0005-0000-0000-000065B80000}"/>
    <cellStyle name="Normal 29 3 2 2 2 4" xfId="47210" xr:uid="{00000000-0005-0000-0000-000066B80000}"/>
    <cellStyle name="Normal 29 3 2 2 2 5" xfId="47211" xr:uid="{00000000-0005-0000-0000-000067B80000}"/>
    <cellStyle name="Normal 29 3 2 2 2 6" xfId="47212" xr:uid="{00000000-0005-0000-0000-000068B80000}"/>
    <cellStyle name="Normal 29 3 2 2 2 7" xfId="47213" xr:uid="{00000000-0005-0000-0000-000069B80000}"/>
    <cellStyle name="Normal 29 3 2 2 2 8" xfId="47214" xr:uid="{00000000-0005-0000-0000-00006AB80000}"/>
    <cellStyle name="Normal 29 3 2 2 2 9" xfId="47215" xr:uid="{00000000-0005-0000-0000-00006BB80000}"/>
    <cellStyle name="Normal 29 3 2 2 3" xfId="47216" xr:uid="{00000000-0005-0000-0000-00006CB80000}"/>
    <cellStyle name="Normal 29 3 2 2 3 10" xfId="47217" xr:uid="{00000000-0005-0000-0000-00006DB80000}"/>
    <cellStyle name="Normal 29 3 2 2 3 11" xfId="47218" xr:uid="{00000000-0005-0000-0000-00006EB80000}"/>
    <cellStyle name="Normal 29 3 2 2 3 12" xfId="47219" xr:uid="{00000000-0005-0000-0000-00006FB80000}"/>
    <cellStyle name="Normal 29 3 2 2 3 13" xfId="47220" xr:uid="{00000000-0005-0000-0000-000070B80000}"/>
    <cellStyle name="Normal 29 3 2 2 3 14" xfId="47221" xr:uid="{00000000-0005-0000-0000-000071B80000}"/>
    <cellStyle name="Normal 29 3 2 2 3 15" xfId="47222" xr:uid="{00000000-0005-0000-0000-000072B80000}"/>
    <cellStyle name="Normal 29 3 2 2 3 2" xfId="47223" xr:uid="{00000000-0005-0000-0000-000073B80000}"/>
    <cellStyle name="Normal 29 3 2 2 3 2 2" xfId="47224" xr:uid="{00000000-0005-0000-0000-000074B80000}"/>
    <cellStyle name="Normal 29 3 2 2 3 3" xfId="47225" xr:uid="{00000000-0005-0000-0000-000075B80000}"/>
    <cellStyle name="Normal 29 3 2 2 3 4" xfId="47226" xr:uid="{00000000-0005-0000-0000-000076B80000}"/>
    <cellStyle name="Normal 29 3 2 2 3 5" xfId="47227" xr:uid="{00000000-0005-0000-0000-000077B80000}"/>
    <cellStyle name="Normal 29 3 2 2 3 6" xfId="47228" xr:uid="{00000000-0005-0000-0000-000078B80000}"/>
    <cellStyle name="Normal 29 3 2 2 3 7" xfId="47229" xr:uid="{00000000-0005-0000-0000-000079B80000}"/>
    <cellStyle name="Normal 29 3 2 2 3 8" xfId="47230" xr:uid="{00000000-0005-0000-0000-00007AB80000}"/>
    <cellStyle name="Normal 29 3 2 2 3 9" xfId="47231" xr:uid="{00000000-0005-0000-0000-00007BB80000}"/>
    <cellStyle name="Normal 29 3 2 2 4" xfId="47232" xr:uid="{00000000-0005-0000-0000-00007CB80000}"/>
    <cellStyle name="Normal 29 3 2 2 4 2" xfId="47233" xr:uid="{00000000-0005-0000-0000-00007DB80000}"/>
    <cellStyle name="Normal 29 3 2 2 4 3" xfId="47234" xr:uid="{00000000-0005-0000-0000-00007EB80000}"/>
    <cellStyle name="Normal 29 3 2 2 5" xfId="47235" xr:uid="{00000000-0005-0000-0000-00007FB80000}"/>
    <cellStyle name="Normal 29 3 2 2 5 2" xfId="47236" xr:uid="{00000000-0005-0000-0000-000080B80000}"/>
    <cellStyle name="Normal 29 3 2 2 5 3" xfId="47237" xr:uid="{00000000-0005-0000-0000-000081B80000}"/>
    <cellStyle name="Normal 29 3 2 2 6" xfId="47238" xr:uid="{00000000-0005-0000-0000-000082B80000}"/>
    <cellStyle name="Normal 29 3 2 2 6 2" xfId="47239" xr:uid="{00000000-0005-0000-0000-000083B80000}"/>
    <cellStyle name="Normal 29 3 2 2 6 3" xfId="47240" xr:uid="{00000000-0005-0000-0000-000084B80000}"/>
    <cellStyle name="Normal 29 3 2 2 7" xfId="47241" xr:uid="{00000000-0005-0000-0000-000085B80000}"/>
    <cellStyle name="Normal 29 3 2 2 7 2" xfId="47242" xr:uid="{00000000-0005-0000-0000-000086B80000}"/>
    <cellStyle name="Normal 29 3 2 2 7 3" xfId="47243" xr:uid="{00000000-0005-0000-0000-000087B80000}"/>
    <cellStyle name="Normal 29 3 2 2 8" xfId="47244" xr:uid="{00000000-0005-0000-0000-000088B80000}"/>
    <cellStyle name="Normal 29 3 2 2 8 2" xfId="47245" xr:uid="{00000000-0005-0000-0000-000089B80000}"/>
    <cellStyle name="Normal 29 3 2 2 8 3" xfId="47246" xr:uid="{00000000-0005-0000-0000-00008AB80000}"/>
    <cellStyle name="Normal 29 3 2 2 9" xfId="47247" xr:uid="{00000000-0005-0000-0000-00008BB80000}"/>
    <cellStyle name="Normal 29 3 2 2 9 2" xfId="47248" xr:uid="{00000000-0005-0000-0000-00008CB80000}"/>
    <cellStyle name="Normal 29 3 2 2 9 3" xfId="47249" xr:uid="{00000000-0005-0000-0000-00008DB80000}"/>
    <cellStyle name="Normal 29 3 2 20" xfId="47250" xr:uid="{00000000-0005-0000-0000-00008EB80000}"/>
    <cellStyle name="Normal 29 3 2 3" xfId="47251" xr:uid="{00000000-0005-0000-0000-00008FB80000}"/>
    <cellStyle name="Normal 29 3 2 3 10" xfId="47252" xr:uid="{00000000-0005-0000-0000-000090B80000}"/>
    <cellStyle name="Normal 29 3 2 3 11" xfId="47253" xr:uid="{00000000-0005-0000-0000-000091B80000}"/>
    <cellStyle name="Normal 29 3 2 3 12" xfId="47254" xr:uid="{00000000-0005-0000-0000-000092B80000}"/>
    <cellStyle name="Normal 29 3 2 3 13" xfId="47255" xr:uid="{00000000-0005-0000-0000-000093B80000}"/>
    <cellStyle name="Normal 29 3 2 3 14" xfId="47256" xr:uid="{00000000-0005-0000-0000-000094B80000}"/>
    <cellStyle name="Normal 29 3 2 3 15" xfId="47257" xr:uid="{00000000-0005-0000-0000-000095B80000}"/>
    <cellStyle name="Normal 29 3 2 3 16" xfId="47258" xr:uid="{00000000-0005-0000-0000-000096B80000}"/>
    <cellStyle name="Normal 29 3 2 3 2" xfId="47259" xr:uid="{00000000-0005-0000-0000-000097B80000}"/>
    <cellStyle name="Normal 29 3 2 3 2 10" xfId="47260" xr:uid="{00000000-0005-0000-0000-000098B80000}"/>
    <cellStyle name="Normal 29 3 2 3 2 11" xfId="47261" xr:uid="{00000000-0005-0000-0000-000099B80000}"/>
    <cellStyle name="Normal 29 3 2 3 2 12" xfId="47262" xr:uid="{00000000-0005-0000-0000-00009AB80000}"/>
    <cellStyle name="Normal 29 3 2 3 2 13" xfId="47263" xr:uid="{00000000-0005-0000-0000-00009BB80000}"/>
    <cellStyle name="Normal 29 3 2 3 2 14" xfId="47264" xr:uid="{00000000-0005-0000-0000-00009CB80000}"/>
    <cellStyle name="Normal 29 3 2 3 2 15" xfId="47265" xr:uid="{00000000-0005-0000-0000-00009DB80000}"/>
    <cellStyle name="Normal 29 3 2 3 2 2" xfId="47266" xr:uid="{00000000-0005-0000-0000-00009EB80000}"/>
    <cellStyle name="Normal 29 3 2 3 2 3" xfId="47267" xr:uid="{00000000-0005-0000-0000-00009FB80000}"/>
    <cellStyle name="Normal 29 3 2 3 2 4" xfId="47268" xr:uid="{00000000-0005-0000-0000-0000A0B80000}"/>
    <cellStyle name="Normal 29 3 2 3 2 5" xfId="47269" xr:uid="{00000000-0005-0000-0000-0000A1B80000}"/>
    <cellStyle name="Normal 29 3 2 3 2 6" xfId="47270" xr:uid="{00000000-0005-0000-0000-0000A2B80000}"/>
    <cellStyle name="Normal 29 3 2 3 2 7" xfId="47271" xr:uid="{00000000-0005-0000-0000-0000A3B80000}"/>
    <cellStyle name="Normal 29 3 2 3 2 8" xfId="47272" xr:uid="{00000000-0005-0000-0000-0000A4B80000}"/>
    <cellStyle name="Normal 29 3 2 3 2 9" xfId="47273" xr:uid="{00000000-0005-0000-0000-0000A5B80000}"/>
    <cellStyle name="Normal 29 3 2 3 3" xfId="47274" xr:uid="{00000000-0005-0000-0000-0000A6B80000}"/>
    <cellStyle name="Normal 29 3 2 3 4" xfId="47275" xr:uid="{00000000-0005-0000-0000-0000A7B80000}"/>
    <cellStyle name="Normal 29 3 2 3 5" xfId="47276" xr:uid="{00000000-0005-0000-0000-0000A8B80000}"/>
    <cellStyle name="Normal 29 3 2 3 6" xfId="47277" xr:uid="{00000000-0005-0000-0000-0000A9B80000}"/>
    <cellStyle name="Normal 29 3 2 3 7" xfId="47278" xr:uid="{00000000-0005-0000-0000-0000AAB80000}"/>
    <cellStyle name="Normal 29 3 2 3 8" xfId="47279" xr:uid="{00000000-0005-0000-0000-0000ABB80000}"/>
    <cellStyle name="Normal 29 3 2 3 9" xfId="47280" xr:uid="{00000000-0005-0000-0000-0000ACB80000}"/>
    <cellStyle name="Normal 29 3 2 4" xfId="47281" xr:uid="{00000000-0005-0000-0000-0000ADB80000}"/>
    <cellStyle name="Normal 29 3 2 4 10" xfId="47282" xr:uid="{00000000-0005-0000-0000-0000AEB80000}"/>
    <cellStyle name="Normal 29 3 2 4 11" xfId="47283" xr:uid="{00000000-0005-0000-0000-0000AFB80000}"/>
    <cellStyle name="Normal 29 3 2 4 12" xfId="47284" xr:uid="{00000000-0005-0000-0000-0000B0B80000}"/>
    <cellStyle name="Normal 29 3 2 4 13" xfId="47285" xr:uid="{00000000-0005-0000-0000-0000B1B80000}"/>
    <cellStyle name="Normal 29 3 2 4 14" xfId="47286" xr:uid="{00000000-0005-0000-0000-0000B2B80000}"/>
    <cellStyle name="Normal 29 3 2 4 15" xfId="47287" xr:uid="{00000000-0005-0000-0000-0000B3B80000}"/>
    <cellStyle name="Normal 29 3 2 4 2" xfId="47288" xr:uid="{00000000-0005-0000-0000-0000B4B80000}"/>
    <cellStyle name="Normal 29 3 2 4 2 2" xfId="47289" xr:uid="{00000000-0005-0000-0000-0000B5B80000}"/>
    <cellStyle name="Normal 29 3 2 4 3" xfId="47290" xr:uid="{00000000-0005-0000-0000-0000B6B80000}"/>
    <cellStyle name="Normal 29 3 2 4 4" xfId="47291" xr:uid="{00000000-0005-0000-0000-0000B7B80000}"/>
    <cellStyle name="Normal 29 3 2 4 5" xfId="47292" xr:uid="{00000000-0005-0000-0000-0000B8B80000}"/>
    <cellStyle name="Normal 29 3 2 4 6" xfId="47293" xr:uid="{00000000-0005-0000-0000-0000B9B80000}"/>
    <cellStyle name="Normal 29 3 2 4 7" xfId="47294" xr:uid="{00000000-0005-0000-0000-0000BAB80000}"/>
    <cellStyle name="Normal 29 3 2 4 8" xfId="47295" xr:uid="{00000000-0005-0000-0000-0000BBB80000}"/>
    <cellStyle name="Normal 29 3 2 4 9" xfId="47296" xr:uid="{00000000-0005-0000-0000-0000BCB80000}"/>
    <cellStyle name="Normal 29 3 2 5" xfId="47297" xr:uid="{00000000-0005-0000-0000-0000BDB80000}"/>
    <cellStyle name="Normal 29 3 2 5 2" xfId="47298" xr:uid="{00000000-0005-0000-0000-0000BEB80000}"/>
    <cellStyle name="Normal 29 3 2 5 3" xfId="47299" xr:uid="{00000000-0005-0000-0000-0000BFB80000}"/>
    <cellStyle name="Normal 29 3 2 6" xfId="47300" xr:uid="{00000000-0005-0000-0000-0000C0B80000}"/>
    <cellStyle name="Normal 29 3 2 6 2" xfId="47301" xr:uid="{00000000-0005-0000-0000-0000C1B80000}"/>
    <cellStyle name="Normal 29 3 2 6 3" xfId="47302" xr:uid="{00000000-0005-0000-0000-0000C2B80000}"/>
    <cellStyle name="Normal 29 3 2 7" xfId="47303" xr:uid="{00000000-0005-0000-0000-0000C3B80000}"/>
    <cellStyle name="Normal 29 3 2 7 2" xfId="47304" xr:uid="{00000000-0005-0000-0000-0000C4B80000}"/>
    <cellStyle name="Normal 29 3 2 7 3" xfId="47305" xr:uid="{00000000-0005-0000-0000-0000C5B80000}"/>
    <cellStyle name="Normal 29 3 2 8" xfId="47306" xr:uid="{00000000-0005-0000-0000-0000C6B80000}"/>
    <cellStyle name="Normal 29 3 2 8 2" xfId="47307" xr:uid="{00000000-0005-0000-0000-0000C7B80000}"/>
    <cellStyle name="Normal 29 3 2 8 3" xfId="47308" xr:uid="{00000000-0005-0000-0000-0000C8B80000}"/>
    <cellStyle name="Normal 29 3 2 9" xfId="47309" xr:uid="{00000000-0005-0000-0000-0000C9B80000}"/>
    <cellStyle name="Normal 29 3 2 9 2" xfId="47310" xr:uid="{00000000-0005-0000-0000-0000CAB80000}"/>
    <cellStyle name="Normal 29 3 2 9 3" xfId="47311" xr:uid="{00000000-0005-0000-0000-0000CBB80000}"/>
    <cellStyle name="Normal 29 3 20" xfId="47312" xr:uid="{00000000-0005-0000-0000-0000CCB80000}"/>
    <cellStyle name="Normal 29 3 21" xfId="47313" xr:uid="{00000000-0005-0000-0000-0000CDB80000}"/>
    <cellStyle name="Normal 29 3 3" xfId="47314" xr:uid="{00000000-0005-0000-0000-0000CEB80000}"/>
    <cellStyle name="Normal 29 3 3 10" xfId="47315" xr:uid="{00000000-0005-0000-0000-0000CFB80000}"/>
    <cellStyle name="Normal 29 3 3 10 2" xfId="47316" xr:uid="{00000000-0005-0000-0000-0000D0B80000}"/>
    <cellStyle name="Normal 29 3 3 11" xfId="47317" xr:uid="{00000000-0005-0000-0000-0000D1B80000}"/>
    <cellStyle name="Normal 29 3 3 11 2" xfId="47318" xr:uid="{00000000-0005-0000-0000-0000D2B80000}"/>
    <cellStyle name="Normal 29 3 3 12" xfId="47319" xr:uid="{00000000-0005-0000-0000-0000D3B80000}"/>
    <cellStyle name="Normal 29 3 3 13" xfId="47320" xr:uid="{00000000-0005-0000-0000-0000D4B80000}"/>
    <cellStyle name="Normal 29 3 3 14" xfId="47321" xr:uid="{00000000-0005-0000-0000-0000D5B80000}"/>
    <cellStyle name="Normal 29 3 3 15" xfId="47322" xr:uid="{00000000-0005-0000-0000-0000D6B80000}"/>
    <cellStyle name="Normal 29 3 3 16" xfId="47323" xr:uid="{00000000-0005-0000-0000-0000D7B80000}"/>
    <cellStyle name="Normal 29 3 3 17" xfId="47324" xr:uid="{00000000-0005-0000-0000-0000D8B80000}"/>
    <cellStyle name="Normal 29 3 3 18" xfId="47325" xr:uid="{00000000-0005-0000-0000-0000D9B80000}"/>
    <cellStyle name="Normal 29 3 3 19" xfId="47326" xr:uid="{00000000-0005-0000-0000-0000DAB80000}"/>
    <cellStyle name="Normal 29 3 3 2" xfId="47327" xr:uid="{00000000-0005-0000-0000-0000DBB80000}"/>
    <cellStyle name="Normal 29 3 3 2 10" xfId="47328" xr:uid="{00000000-0005-0000-0000-0000DCB80000}"/>
    <cellStyle name="Normal 29 3 3 2 11" xfId="47329" xr:uid="{00000000-0005-0000-0000-0000DDB80000}"/>
    <cellStyle name="Normal 29 3 3 2 12" xfId="47330" xr:uid="{00000000-0005-0000-0000-0000DEB80000}"/>
    <cellStyle name="Normal 29 3 3 2 13" xfId="47331" xr:uid="{00000000-0005-0000-0000-0000DFB80000}"/>
    <cellStyle name="Normal 29 3 3 2 14" xfId="47332" xr:uid="{00000000-0005-0000-0000-0000E0B80000}"/>
    <cellStyle name="Normal 29 3 3 2 15" xfId="47333" xr:uid="{00000000-0005-0000-0000-0000E1B80000}"/>
    <cellStyle name="Normal 29 3 3 2 2" xfId="47334" xr:uid="{00000000-0005-0000-0000-0000E2B80000}"/>
    <cellStyle name="Normal 29 3 3 2 2 2" xfId="47335" xr:uid="{00000000-0005-0000-0000-0000E3B80000}"/>
    <cellStyle name="Normal 29 3 3 2 3" xfId="47336" xr:uid="{00000000-0005-0000-0000-0000E4B80000}"/>
    <cellStyle name="Normal 29 3 3 2 4" xfId="47337" xr:uid="{00000000-0005-0000-0000-0000E5B80000}"/>
    <cellStyle name="Normal 29 3 3 2 5" xfId="47338" xr:uid="{00000000-0005-0000-0000-0000E6B80000}"/>
    <cellStyle name="Normal 29 3 3 2 6" xfId="47339" xr:uid="{00000000-0005-0000-0000-0000E7B80000}"/>
    <cellStyle name="Normal 29 3 3 2 7" xfId="47340" xr:uid="{00000000-0005-0000-0000-0000E8B80000}"/>
    <cellStyle name="Normal 29 3 3 2 8" xfId="47341" xr:uid="{00000000-0005-0000-0000-0000E9B80000}"/>
    <cellStyle name="Normal 29 3 3 2 9" xfId="47342" xr:uid="{00000000-0005-0000-0000-0000EAB80000}"/>
    <cellStyle name="Normal 29 3 3 3" xfId="47343" xr:uid="{00000000-0005-0000-0000-0000EBB80000}"/>
    <cellStyle name="Normal 29 3 3 3 10" xfId="47344" xr:uid="{00000000-0005-0000-0000-0000ECB80000}"/>
    <cellStyle name="Normal 29 3 3 3 11" xfId="47345" xr:uid="{00000000-0005-0000-0000-0000EDB80000}"/>
    <cellStyle name="Normal 29 3 3 3 12" xfId="47346" xr:uid="{00000000-0005-0000-0000-0000EEB80000}"/>
    <cellStyle name="Normal 29 3 3 3 13" xfId="47347" xr:uid="{00000000-0005-0000-0000-0000EFB80000}"/>
    <cellStyle name="Normal 29 3 3 3 14" xfId="47348" xr:uid="{00000000-0005-0000-0000-0000F0B80000}"/>
    <cellStyle name="Normal 29 3 3 3 15" xfId="47349" xr:uid="{00000000-0005-0000-0000-0000F1B80000}"/>
    <cellStyle name="Normal 29 3 3 3 2" xfId="47350" xr:uid="{00000000-0005-0000-0000-0000F2B80000}"/>
    <cellStyle name="Normal 29 3 3 3 2 2" xfId="47351" xr:uid="{00000000-0005-0000-0000-0000F3B80000}"/>
    <cellStyle name="Normal 29 3 3 3 3" xfId="47352" xr:uid="{00000000-0005-0000-0000-0000F4B80000}"/>
    <cellStyle name="Normal 29 3 3 3 4" xfId="47353" xr:uid="{00000000-0005-0000-0000-0000F5B80000}"/>
    <cellStyle name="Normal 29 3 3 3 5" xfId="47354" xr:uid="{00000000-0005-0000-0000-0000F6B80000}"/>
    <cellStyle name="Normal 29 3 3 3 6" xfId="47355" xr:uid="{00000000-0005-0000-0000-0000F7B80000}"/>
    <cellStyle name="Normal 29 3 3 3 7" xfId="47356" xr:uid="{00000000-0005-0000-0000-0000F8B80000}"/>
    <cellStyle name="Normal 29 3 3 3 8" xfId="47357" xr:uid="{00000000-0005-0000-0000-0000F9B80000}"/>
    <cellStyle name="Normal 29 3 3 3 9" xfId="47358" xr:uid="{00000000-0005-0000-0000-0000FAB80000}"/>
    <cellStyle name="Normal 29 3 3 4" xfId="47359" xr:uid="{00000000-0005-0000-0000-0000FBB80000}"/>
    <cellStyle name="Normal 29 3 3 4 2" xfId="47360" xr:uid="{00000000-0005-0000-0000-0000FCB80000}"/>
    <cellStyle name="Normal 29 3 3 4 3" xfId="47361" xr:uid="{00000000-0005-0000-0000-0000FDB80000}"/>
    <cellStyle name="Normal 29 3 3 5" xfId="47362" xr:uid="{00000000-0005-0000-0000-0000FEB80000}"/>
    <cellStyle name="Normal 29 3 3 5 2" xfId="47363" xr:uid="{00000000-0005-0000-0000-0000FFB80000}"/>
    <cellStyle name="Normal 29 3 3 5 3" xfId="47364" xr:uid="{00000000-0005-0000-0000-000000B90000}"/>
    <cellStyle name="Normal 29 3 3 6" xfId="47365" xr:uid="{00000000-0005-0000-0000-000001B90000}"/>
    <cellStyle name="Normal 29 3 3 6 2" xfId="47366" xr:uid="{00000000-0005-0000-0000-000002B90000}"/>
    <cellStyle name="Normal 29 3 3 6 3" xfId="47367" xr:uid="{00000000-0005-0000-0000-000003B90000}"/>
    <cellStyle name="Normal 29 3 3 7" xfId="47368" xr:uid="{00000000-0005-0000-0000-000004B90000}"/>
    <cellStyle name="Normal 29 3 3 7 2" xfId="47369" xr:uid="{00000000-0005-0000-0000-000005B90000}"/>
    <cellStyle name="Normal 29 3 3 7 3" xfId="47370" xr:uid="{00000000-0005-0000-0000-000006B90000}"/>
    <cellStyle name="Normal 29 3 3 8" xfId="47371" xr:uid="{00000000-0005-0000-0000-000007B90000}"/>
    <cellStyle name="Normal 29 3 3 8 2" xfId="47372" xr:uid="{00000000-0005-0000-0000-000008B90000}"/>
    <cellStyle name="Normal 29 3 3 8 3" xfId="47373" xr:uid="{00000000-0005-0000-0000-000009B90000}"/>
    <cellStyle name="Normal 29 3 3 9" xfId="47374" xr:uid="{00000000-0005-0000-0000-00000AB90000}"/>
    <cellStyle name="Normal 29 3 3 9 2" xfId="47375" xr:uid="{00000000-0005-0000-0000-00000BB90000}"/>
    <cellStyle name="Normal 29 3 3 9 3" xfId="47376" xr:uid="{00000000-0005-0000-0000-00000CB90000}"/>
    <cellStyle name="Normal 29 3 4" xfId="47377" xr:uid="{00000000-0005-0000-0000-00000DB90000}"/>
    <cellStyle name="Normal 29 3 4 10" xfId="47378" xr:uid="{00000000-0005-0000-0000-00000EB90000}"/>
    <cellStyle name="Normal 29 3 4 11" xfId="47379" xr:uid="{00000000-0005-0000-0000-00000FB90000}"/>
    <cellStyle name="Normal 29 3 4 12" xfId="47380" xr:uid="{00000000-0005-0000-0000-000010B90000}"/>
    <cellStyle name="Normal 29 3 4 13" xfId="47381" xr:uid="{00000000-0005-0000-0000-000011B90000}"/>
    <cellStyle name="Normal 29 3 4 14" xfId="47382" xr:uid="{00000000-0005-0000-0000-000012B90000}"/>
    <cellStyle name="Normal 29 3 4 15" xfId="47383" xr:uid="{00000000-0005-0000-0000-000013B90000}"/>
    <cellStyle name="Normal 29 3 4 16" xfId="47384" xr:uid="{00000000-0005-0000-0000-000014B90000}"/>
    <cellStyle name="Normal 29 3 4 2" xfId="47385" xr:uid="{00000000-0005-0000-0000-000015B90000}"/>
    <cellStyle name="Normal 29 3 4 2 10" xfId="47386" xr:uid="{00000000-0005-0000-0000-000016B90000}"/>
    <cellStyle name="Normal 29 3 4 2 11" xfId="47387" xr:uid="{00000000-0005-0000-0000-000017B90000}"/>
    <cellStyle name="Normal 29 3 4 2 12" xfId="47388" xr:uid="{00000000-0005-0000-0000-000018B90000}"/>
    <cellStyle name="Normal 29 3 4 2 13" xfId="47389" xr:uid="{00000000-0005-0000-0000-000019B90000}"/>
    <cellStyle name="Normal 29 3 4 2 14" xfId="47390" xr:uid="{00000000-0005-0000-0000-00001AB90000}"/>
    <cellStyle name="Normal 29 3 4 2 15" xfId="47391" xr:uid="{00000000-0005-0000-0000-00001BB90000}"/>
    <cellStyle name="Normal 29 3 4 2 2" xfId="47392" xr:uid="{00000000-0005-0000-0000-00001CB90000}"/>
    <cellStyle name="Normal 29 3 4 2 3" xfId="47393" xr:uid="{00000000-0005-0000-0000-00001DB90000}"/>
    <cellStyle name="Normal 29 3 4 2 4" xfId="47394" xr:uid="{00000000-0005-0000-0000-00001EB90000}"/>
    <cellStyle name="Normal 29 3 4 2 5" xfId="47395" xr:uid="{00000000-0005-0000-0000-00001FB90000}"/>
    <cellStyle name="Normal 29 3 4 2 6" xfId="47396" xr:uid="{00000000-0005-0000-0000-000020B90000}"/>
    <cellStyle name="Normal 29 3 4 2 7" xfId="47397" xr:uid="{00000000-0005-0000-0000-000021B90000}"/>
    <cellStyle name="Normal 29 3 4 2 8" xfId="47398" xr:uid="{00000000-0005-0000-0000-000022B90000}"/>
    <cellStyle name="Normal 29 3 4 2 9" xfId="47399" xr:uid="{00000000-0005-0000-0000-000023B90000}"/>
    <cellStyle name="Normal 29 3 4 3" xfId="47400" xr:uid="{00000000-0005-0000-0000-000024B90000}"/>
    <cellStyle name="Normal 29 3 4 4" xfId="47401" xr:uid="{00000000-0005-0000-0000-000025B90000}"/>
    <cellStyle name="Normal 29 3 4 5" xfId="47402" xr:uid="{00000000-0005-0000-0000-000026B90000}"/>
    <cellStyle name="Normal 29 3 4 6" xfId="47403" xr:uid="{00000000-0005-0000-0000-000027B90000}"/>
    <cellStyle name="Normal 29 3 4 7" xfId="47404" xr:uid="{00000000-0005-0000-0000-000028B90000}"/>
    <cellStyle name="Normal 29 3 4 8" xfId="47405" xr:uid="{00000000-0005-0000-0000-000029B90000}"/>
    <cellStyle name="Normal 29 3 4 9" xfId="47406" xr:uid="{00000000-0005-0000-0000-00002AB90000}"/>
    <cellStyle name="Normal 29 3 5" xfId="47407" xr:uid="{00000000-0005-0000-0000-00002BB90000}"/>
    <cellStyle name="Normal 29 3 5 10" xfId="47408" xr:uid="{00000000-0005-0000-0000-00002CB90000}"/>
    <cellStyle name="Normal 29 3 5 11" xfId="47409" xr:uid="{00000000-0005-0000-0000-00002DB90000}"/>
    <cellStyle name="Normal 29 3 5 12" xfId="47410" xr:uid="{00000000-0005-0000-0000-00002EB90000}"/>
    <cellStyle name="Normal 29 3 5 13" xfId="47411" xr:uid="{00000000-0005-0000-0000-00002FB90000}"/>
    <cellStyle name="Normal 29 3 5 14" xfId="47412" xr:uid="{00000000-0005-0000-0000-000030B90000}"/>
    <cellStyle name="Normal 29 3 5 15" xfId="47413" xr:uid="{00000000-0005-0000-0000-000031B90000}"/>
    <cellStyle name="Normal 29 3 5 2" xfId="47414" xr:uid="{00000000-0005-0000-0000-000032B90000}"/>
    <cellStyle name="Normal 29 3 5 2 2" xfId="47415" xr:uid="{00000000-0005-0000-0000-000033B90000}"/>
    <cellStyle name="Normal 29 3 5 3" xfId="47416" xr:uid="{00000000-0005-0000-0000-000034B90000}"/>
    <cellStyle name="Normal 29 3 5 4" xfId="47417" xr:uid="{00000000-0005-0000-0000-000035B90000}"/>
    <cellStyle name="Normal 29 3 5 5" xfId="47418" xr:uid="{00000000-0005-0000-0000-000036B90000}"/>
    <cellStyle name="Normal 29 3 5 6" xfId="47419" xr:uid="{00000000-0005-0000-0000-000037B90000}"/>
    <cellStyle name="Normal 29 3 5 7" xfId="47420" xr:uid="{00000000-0005-0000-0000-000038B90000}"/>
    <cellStyle name="Normal 29 3 5 8" xfId="47421" xr:uid="{00000000-0005-0000-0000-000039B90000}"/>
    <cellStyle name="Normal 29 3 5 9" xfId="47422" xr:uid="{00000000-0005-0000-0000-00003AB90000}"/>
    <cellStyle name="Normal 29 3 6" xfId="47423" xr:uid="{00000000-0005-0000-0000-00003BB90000}"/>
    <cellStyle name="Normal 29 3 6 2" xfId="47424" xr:uid="{00000000-0005-0000-0000-00003CB90000}"/>
    <cellStyle name="Normal 29 3 6 3" xfId="47425" xr:uid="{00000000-0005-0000-0000-00003DB90000}"/>
    <cellStyle name="Normal 29 3 7" xfId="47426" xr:uid="{00000000-0005-0000-0000-00003EB90000}"/>
    <cellStyle name="Normal 29 3 7 2" xfId="47427" xr:uid="{00000000-0005-0000-0000-00003FB90000}"/>
    <cellStyle name="Normal 29 3 7 3" xfId="47428" xr:uid="{00000000-0005-0000-0000-000040B90000}"/>
    <cellStyle name="Normal 29 3 8" xfId="47429" xr:uid="{00000000-0005-0000-0000-000041B90000}"/>
    <cellStyle name="Normal 29 3 8 2" xfId="47430" xr:uid="{00000000-0005-0000-0000-000042B90000}"/>
    <cellStyle name="Normal 29 3 8 3" xfId="47431" xr:uid="{00000000-0005-0000-0000-000043B90000}"/>
    <cellStyle name="Normal 29 3 9" xfId="47432" xr:uid="{00000000-0005-0000-0000-000044B90000}"/>
    <cellStyle name="Normal 29 3 9 2" xfId="47433" xr:uid="{00000000-0005-0000-0000-000045B90000}"/>
    <cellStyle name="Normal 29 3 9 3" xfId="47434" xr:uid="{00000000-0005-0000-0000-000046B90000}"/>
    <cellStyle name="Normal 29 4" xfId="47435" xr:uid="{00000000-0005-0000-0000-000047B90000}"/>
    <cellStyle name="Normal 29 4 10" xfId="47436" xr:uid="{00000000-0005-0000-0000-000048B90000}"/>
    <cellStyle name="Normal 29 4 10 2" xfId="47437" xr:uid="{00000000-0005-0000-0000-000049B90000}"/>
    <cellStyle name="Normal 29 4 10 3" xfId="47438" xr:uid="{00000000-0005-0000-0000-00004AB90000}"/>
    <cellStyle name="Normal 29 4 11" xfId="47439" xr:uid="{00000000-0005-0000-0000-00004BB90000}"/>
    <cellStyle name="Normal 29 4 11 2" xfId="47440" xr:uid="{00000000-0005-0000-0000-00004CB90000}"/>
    <cellStyle name="Normal 29 4 12" xfId="47441" xr:uid="{00000000-0005-0000-0000-00004DB90000}"/>
    <cellStyle name="Normal 29 4 12 2" xfId="47442" xr:uid="{00000000-0005-0000-0000-00004EB90000}"/>
    <cellStyle name="Normal 29 4 13" xfId="47443" xr:uid="{00000000-0005-0000-0000-00004FB90000}"/>
    <cellStyle name="Normal 29 4 14" xfId="47444" xr:uid="{00000000-0005-0000-0000-000050B90000}"/>
    <cellStyle name="Normal 29 4 15" xfId="47445" xr:uid="{00000000-0005-0000-0000-000051B90000}"/>
    <cellStyle name="Normal 29 4 16" xfId="47446" xr:uid="{00000000-0005-0000-0000-000052B90000}"/>
    <cellStyle name="Normal 29 4 17" xfId="47447" xr:uid="{00000000-0005-0000-0000-000053B90000}"/>
    <cellStyle name="Normal 29 4 18" xfId="47448" xr:uid="{00000000-0005-0000-0000-000054B90000}"/>
    <cellStyle name="Normal 29 4 19" xfId="47449" xr:uid="{00000000-0005-0000-0000-000055B90000}"/>
    <cellStyle name="Normal 29 4 2" xfId="47450" xr:uid="{00000000-0005-0000-0000-000056B90000}"/>
    <cellStyle name="Normal 29 4 2 10" xfId="47451" xr:uid="{00000000-0005-0000-0000-000057B90000}"/>
    <cellStyle name="Normal 29 4 2 10 2" xfId="47452" xr:uid="{00000000-0005-0000-0000-000058B90000}"/>
    <cellStyle name="Normal 29 4 2 11" xfId="47453" xr:uid="{00000000-0005-0000-0000-000059B90000}"/>
    <cellStyle name="Normal 29 4 2 11 2" xfId="47454" xr:uid="{00000000-0005-0000-0000-00005AB90000}"/>
    <cellStyle name="Normal 29 4 2 12" xfId="47455" xr:uid="{00000000-0005-0000-0000-00005BB90000}"/>
    <cellStyle name="Normal 29 4 2 13" xfId="47456" xr:uid="{00000000-0005-0000-0000-00005CB90000}"/>
    <cellStyle name="Normal 29 4 2 14" xfId="47457" xr:uid="{00000000-0005-0000-0000-00005DB90000}"/>
    <cellStyle name="Normal 29 4 2 15" xfId="47458" xr:uid="{00000000-0005-0000-0000-00005EB90000}"/>
    <cellStyle name="Normal 29 4 2 16" xfId="47459" xr:uid="{00000000-0005-0000-0000-00005FB90000}"/>
    <cellStyle name="Normal 29 4 2 17" xfId="47460" xr:uid="{00000000-0005-0000-0000-000060B90000}"/>
    <cellStyle name="Normal 29 4 2 18" xfId="47461" xr:uid="{00000000-0005-0000-0000-000061B90000}"/>
    <cellStyle name="Normal 29 4 2 19" xfId="47462" xr:uid="{00000000-0005-0000-0000-000062B90000}"/>
    <cellStyle name="Normal 29 4 2 2" xfId="47463" xr:uid="{00000000-0005-0000-0000-000063B90000}"/>
    <cellStyle name="Normal 29 4 2 2 10" xfId="47464" xr:uid="{00000000-0005-0000-0000-000064B90000}"/>
    <cellStyle name="Normal 29 4 2 2 11" xfId="47465" xr:uid="{00000000-0005-0000-0000-000065B90000}"/>
    <cellStyle name="Normal 29 4 2 2 12" xfId="47466" xr:uid="{00000000-0005-0000-0000-000066B90000}"/>
    <cellStyle name="Normal 29 4 2 2 13" xfId="47467" xr:uid="{00000000-0005-0000-0000-000067B90000}"/>
    <cellStyle name="Normal 29 4 2 2 14" xfId="47468" xr:uid="{00000000-0005-0000-0000-000068B90000}"/>
    <cellStyle name="Normal 29 4 2 2 15" xfId="47469" xr:uid="{00000000-0005-0000-0000-000069B90000}"/>
    <cellStyle name="Normal 29 4 2 2 2" xfId="47470" xr:uid="{00000000-0005-0000-0000-00006AB90000}"/>
    <cellStyle name="Normal 29 4 2 2 2 2" xfId="47471" xr:uid="{00000000-0005-0000-0000-00006BB90000}"/>
    <cellStyle name="Normal 29 4 2 2 3" xfId="47472" xr:uid="{00000000-0005-0000-0000-00006CB90000}"/>
    <cellStyle name="Normal 29 4 2 2 4" xfId="47473" xr:uid="{00000000-0005-0000-0000-00006DB90000}"/>
    <cellStyle name="Normal 29 4 2 2 5" xfId="47474" xr:uid="{00000000-0005-0000-0000-00006EB90000}"/>
    <cellStyle name="Normal 29 4 2 2 6" xfId="47475" xr:uid="{00000000-0005-0000-0000-00006FB90000}"/>
    <cellStyle name="Normal 29 4 2 2 7" xfId="47476" xr:uid="{00000000-0005-0000-0000-000070B90000}"/>
    <cellStyle name="Normal 29 4 2 2 8" xfId="47477" xr:uid="{00000000-0005-0000-0000-000071B90000}"/>
    <cellStyle name="Normal 29 4 2 2 9" xfId="47478" xr:uid="{00000000-0005-0000-0000-000072B90000}"/>
    <cellStyle name="Normal 29 4 2 3" xfId="47479" xr:uid="{00000000-0005-0000-0000-000073B90000}"/>
    <cellStyle name="Normal 29 4 2 3 10" xfId="47480" xr:uid="{00000000-0005-0000-0000-000074B90000}"/>
    <cellStyle name="Normal 29 4 2 3 11" xfId="47481" xr:uid="{00000000-0005-0000-0000-000075B90000}"/>
    <cellStyle name="Normal 29 4 2 3 12" xfId="47482" xr:uid="{00000000-0005-0000-0000-000076B90000}"/>
    <cellStyle name="Normal 29 4 2 3 13" xfId="47483" xr:uid="{00000000-0005-0000-0000-000077B90000}"/>
    <cellStyle name="Normal 29 4 2 3 14" xfId="47484" xr:uid="{00000000-0005-0000-0000-000078B90000}"/>
    <cellStyle name="Normal 29 4 2 3 15" xfId="47485" xr:uid="{00000000-0005-0000-0000-000079B90000}"/>
    <cellStyle name="Normal 29 4 2 3 2" xfId="47486" xr:uid="{00000000-0005-0000-0000-00007AB90000}"/>
    <cellStyle name="Normal 29 4 2 3 2 2" xfId="47487" xr:uid="{00000000-0005-0000-0000-00007BB90000}"/>
    <cellStyle name="Normal 29 4 2 3 3" xfId="47488" xr:uid="{00000000-0005-0000-0000-00007CB90000}"/>
    <cellStyle name="Normal 29 4 2 3 4" xfId="47489" xr:uid="{00000000-0005-0000-0000-00007DB90000}"/>
    <cellStyle name="Normal 29 4 2 3 5" xfId="47490" xr:uid="{00000000-0005-0000-0000-00007EB90000}"/>
    <cellStyle name="Normal 29 4 2 3 6" xfId="47491" xr:uid="{00000000-0005-0000-0000-00007FB90000}"/>
    <cellStyle name="Normal 29 4 2 3 7" xfId="47492" xr:uid="{00000000-0005-0000-0000-000080B90000}"/>
    <cellStyle name="Normal 29 4 2 3 8" xfId="47493" xr:uid="{00000000-0005-0000-0000-000081B90000}"/>
    <cellStyle name="Normal 29 4 2 3 9" xfId="47494" xr:uid="{00000000-0005-0000-0000-000082B90000}"/>
    <cellStyle name="Normal 29 4 2 4" xfId="47495" xr:uid="{00000000-0005-0000-0000-000083B90000}"/>
    <cellStyle name="Normal 29 4 2 4 2" xfId="47496" xr:uid="{00000000-0005-0000-0000-000084B90000}"/>
    <cellStyle name="Normal 29 4 2 4 3" xfId="47497" xr:uid="{00000000-0005-0000-0000-000085B90000}"/>
    <cellStyle name="Normal 29 4 2 5" xfId="47498" xr:uid="{00000000-0005-0000-0000-000086B90000}"/>
    <cellStyle name="Normal 29 4 2 5 2" xfId="47499" xr:uid="{00000000-0005-0000-0000-000087B90000}"/>
    <cellStyle name="Normal 29 4 2 5 3" xfId="47500" xr:uid="{00000000-0005-0000-0000-000088B90000}"/>
    <cellStyle name="Normal 29 4 2 6" xfId="47501" xr:uid="{00000000-0005-0000-0000-000089B90000}"/>
    <cellStyle name="Normal 29 4 2 6 2" xfId="47502" xr:uid="{00000000-0005-0000-0000-00008AB90000}"/>
    <cellStyle name="Normal 29 4 2 6 3" xfId="47503" xr:uid="{00000000-0005-0000-0000-00008BB90000}"/>
    <cellStyle name="Normal 29 4 2 7" xfId="47504" xr:uid="{00000000-0005-0000-0000-00008CB90000}"/>
    <cellStyle name="Normal 29 4 2 7 2" xfId="47505" xr:uid="{00000000-0005-0000-0000-00008DB90000}"/>
    <cellStyle name="Normal 29 4 2 7 3" xfId="47506" xr:uid="{00000000-0005-0000-0000-00008EB90000}"/>
    <cellStyle name="Normal 29 4 2 8" xfId="47507" xr:uid="{00000000-0005-0000-0000-00008FB90000}"/>
    <cellStyle name="Normal 29 4 2 8 2" xfId="47508" xr:uid="{00000000-0005-0000-0000-000090B90000}"/>
    <cellStyle name="Normal 29 4 2 8 3" xfId="47509" xr:uid="{00000000-0005-0000-0000-000091B90000}"/>
    <cellStyle name="Normal 29 4 2 9" xfId="47510" xr:uid="{00000000-0005-0000-0000-000092B90000}"/>
    <cellStyle name="Normal 29 4 2 9 2" xfId="47511" xr:uid="{00000000-0005-0000-0000-000093B90000}"/>
    <cellStyle name="Normal 29 4 2 9 3" xfId="47512" xr:uid="{00000000-0005-0000-0000-000094B90000}"/>
    <cellStyle name="Normal 29 4 20" xfId="47513" xr:uid="{00000000-0005-0000-0000-000095B90000}"/>
    <cellStyle name="Normal 29 4 3" xfId="47514" xr:uid="{00000000-0005-0000-0000-000096B90000}"/>
    <cellStyle name="Normal 29 4 3 10" xfId="47515" xr:uid="{00000000-0005-0000-0000-000097B90000}"/>
    <cellStyle name="Normal 29 4 3 11" xfId="47516" xr:uid="{00000000-0005-0000-0000-000098B90000}"/>
    <cellStyle name="Normal 29 4 3 12" xfId="47517" xr:uid="{00000000-0005-0000-0000-000099B90000}"/>
    <cellStyle name="Normal 29 4 3 13" xfId="47518" xr:uid="{00000000-0005-0000-0000-00009AB90000}"/>
    <cellStyle name="Normal 29 4 3 14" xfId="47519" xr:uid="{00000000-0005-0000-0000-00009BB90000}"/>
    <cellStyle name="Normal 29 4 3 15" xfId="47520" xr:uid="{00000000-0005-0000-0000-00009CB90000}"/>
    <cellStyle name="Normal 29 4 3 16" xfId="47521" xr:uid="{00000000-0005-0000-0000-00009DB90000}"/>
    <cellStyle name="Normal 29 4 3 2" xfId="47522" xr:uid="{00000000-0005-0000-0000-00009EB90000}"/>
    <cellStyle name="Normal 29 4 3 2 10" xfId="47523" xr:uid="{00000000-0005-0000-0000-00009FB90000}"/>
    <cellStyle name="Normal 29 4 3 2 11" xfId="47524" xr:uid="{00000000-0005-0000-0000-0000A0B90000}"/>
    <cellStyle name="Normal 29 4 3 2 12" xfId="47525" xr:uid="{00000000-0005-0000-0000-0000A1B90000}"/>
    <cellStyle name="Normal 29 4 3 2 13" xfId="47526" xr:uid="{00000000-0005-0000-0000-0000A2B90000}"/>
    <cellStyle name="Normal 29 4 3 2 14" xfId="47527" xr:uid="{00000000-0005-0000-0000-0000A3B90000}"/>
    <cellStyle name="Normal 29 4 3 2 15" xfId="47528" xr:uid="{00000000-0005-0000-0000-0000A4B90000}"/>
    <cellStyle name="Normal 29 4 3 2 2" xfId="47529" xr:uid="{00000000-0005-0000-0000-0000A5B90000}"/>
    <cellStyle name="Normal 29 4 3 2 3" xfId="47530" xr:uid="{00000000-0005-0000-0000-0000A6B90000}"/>
    <cellStyle name="Normal 29 4 3 2 4" xfId="47531" xr:uid="{00000000-0005-0000-0000-0000A7B90000}"/>
    <cellStyle name="Normal 29 4 3 2 5" xfId="47532" xr:uid="{00000000-0005-0000-0000-0000A8B90000}"/>
    <cellStyle name="Normal 29 4 3 2 6" xfId="47533" xr:uid="{00000000-0005-0000-0000-0000A9B90000}"/>
    <cellStyle name="Normal 29 4 3 2 7" xfId="47534" xr:uid="{00000000-0005-0000-0000-0000AAB90000}"/>
    <cellStyle name="Normal 29 4 3 2 8" xfId="47535" xr:uid="{00000000-0005-0000-0000-0000ABB90000}"/>
    <cellStyle name="Normal 29 4 3 2 9" xfId="47536" xr:uid="{00000000-0005-0000-0000-0000ACB90000}"/>
    <cellStyle name="Normal 29 4 3 3" xfId="47537" xr:uid="{00000000-0005-0000-0000-0000ADB90000}"/>
    <cellStyle name="Normal 29 4 3 4" xfId="47538" xr:uid="{00000000-0005-0000-0000-0000AEB90000}"/>
    <cellStyle name="Normal 29 4 3 5" xfId="47539" xr:uid="{00000000-0005-0000-0000-0000AFB90000}"/>
    <cellStyle name="Normal 29 4 3 6" xfId="47540" xr:uid="{00000000-0005-0000-0000-0000B0B90000}"/>
    <cellStyle name="Normal 29 4 3 7" xfId="47541" xr:uid="{00000000-0005-0000-0000-0000B1B90000}"/>
    <cellStyle name="Normal 29 4 3 8" xfId="47542" xr:uid="{00000000-0005-0000-0000-0000B2B90000}"/>
    <cellStyle name="Normal 29 4 3 9" xfId="47543" xr:uid="{00000000-0005-0000-0000-0000B3B90000}"/>
    <cellStyle name="Normal 29 4 4" xfId="47544" xr:uid="{00000000-0005-0000-0000-0000B4B90000}"/>
    <cellStyle name="Normal 29 4 4 10" xfId="47545" xr:uid="{00000000-0005-0000-0000-0000B5B90000}"/>
    <cellStyle name="Normal 29 4 4 11" xfId="47546" xr:uid="{00000000-0005-0000-0000-0000B6B90000}"/>
    <cellStyle name="Normal 29 4 4 12" xfId="47547" xr:uid="{00000000-0005-0000-0000-0000B7B90000}"/>
    <cellStyle name="Normal 29 4 4 13" xfId="47548" xr:uid="{00000000-0005-0000-0000-0000B8B90000}"/>
    <cellStyle name="Normal 29 4 4 14" xfId="47549" xr:uid="{00000000-0005-0000-0000-0000B9B90000}"/>
    <cellStyle name="Normal 29 4 4 15" xfId="47550" xr:uid="{00000000-0005-0000-0000-0000BAB90000}"/>
    <cellStyle name="Normal 29 4 4 2" xfId="47551" xr:uid="{00000000-0005-0000-0000-0000BBB90000}"/>
    <cellStyle name="Normal 29 4 4 2 2" xfId="47552" xr:uid="{00000000-0005-0000-0000-0000BCB90000}"/>
    <cellStyle name="Normal 29 4 4 3" xfId="47553" xr:uid="{00000000-0005-0000-0000-0000BDB90000}"/>
    <cellStyle name="Normal 29 4 4 4" xfId="47554" xr:uid="{00000000-0005-0000-0000-0000BEB90000}"/>
    <cellStyle name="Normal 29 4 4 5" xfId="47555" xr:uid="{00000000-0005-0000-0000-0000BFB90000}"/>
    <cellStyle name="Normal 29 4 4 6" xfId="47556" xr:uid="{00000000-0005-0000-0000-0000C0B90000}"/>
    <cellStyle name="Normal 29 4 4 7" xfId="47557" xr:uid="{00000000-0005-0000-0000-0000C1B90000}"/>
    <cellStyle name="Normal 29 4 4 8" xfId="47558" xr:uid="{00000000-0005-0000-0000-0000C2B90000}"/>
    <cellStyle name="Normal 29 4 4 9" xfId="47559" xr:uid="{00000000-0005-0000-0000-0000C3B90000}"/>
    <cellStyle name="Normal 29 4 5" xfId="47560" xr:uid="{00000000-0005-0000-0000-0000C4B90000}"/>
    <cellStyle name="Normal 29 4 5 2" xfId="47561" xr:uid="{00000000-0005-0000-0000-0000C5B90000}"/>
    <cellStyle name="Normal 29 4 5 3" xfId="47562" xr:uid="{00000000-0005-0000-0000-0000C6B90000}"/>
    <cellStyle name="Normal 29 4 6" xfId="47563" xr:uid="{00000000-0005-0000-0000-0000C7B90000}"/>
    <cellStyle name="Normal 29 4 6 2" xfId="47564" xr:uid="{00000000-0005-0000-0000-0000C8B90000}"/>
    <cellStyle name="Normal 29 4 6 3" xfId="47565" xr:uid="{00000000-0005-0000-0000-0000C9B90000}"/>
    <cellStyle name="Normal 29 4 7" xfId="47566" xr:uid="{00000000-0005-0000-0000-0000CAB90000}"/>
    <cellStyle name="Normal 29 4 7 2" xfId="47567" xr:uid="{00000000-0005-0000-0000-0000CBB90000}"/>
    <cellStyle name="Normal 29 4 7 3" xfId="47568" xr:uid="{00000000-0005-0000-0000-0000CCB90000}"/>
    <cellStyle name="Normal 29 4 8" xfId="47569" xr:uid="{00000000-0005-0000-0000-0000CDB90000}"/>
    <cellStyle name="Normal 29 4 8 2" xfId="47570" xr:uid="{00000000-0005-0000-0000-0000CEB90000}"/>
    <cellStyle name="Normal 29 4 8 3" xfId="47571" xr:uid="{00000000-0005-0000-0000-0000CFB90000}"/>
    <cellStyle name="Normal 29 4 9" xfId="47572" xr:uid="{00000000-0005-0000-0000-0000D0B90000}"/>
    <cellStyle name="Normal 29 4 9 2" xfId="47573" xr:uid="{00000000-0005-0000-0000-0000D1B90000}"/>
    <cellStyle name="Normal 29 4 9 3" xfId="47574" xr:uid="{00000000-0005-0000-0000-0000D2B90000}"/>
    <cellStyle name="Normal 29 5" xfId="47575" xr:uid="{00000000-0005-0000-0000-0000D3B90000}"/>
    <cellStyle name="Normal 29 5 10" xfId="47576" xr:uid="{00000000-0005-0000-0000-0000D4B90000}"/>
    <cellStyle name="Normal 29 5 10 2" xfId="47577" xr:uid="{00000000-0005-0000-0000-0000D5B90000}"/>
    <cellStyle name="Normal 29 5 11" xfId="47578" xr:uid="{00000000-0005-0000-0000-0000D6B90000}"/>
    <cellStyle name="Normal 29 5 11 2" xfId="47579" xr:uid="{00000000-0005-0000-0000-0000D7B90000}"/>
    <cellStyle name="Normal 29 5 12" xfId="47580" xr:uid="{00000000-0005-0000-0000-0000D8B90000}"/>
    <cellStyle name="Normal 29 5 13" xfId="47581" xr:uid="{00000000-0005-0000-0000-0000D9B90000}"/>
    <cellStyle name="Normal 29 5 14" xfId="47582" xr:uid="{00000000-0005-0000-0000-0000DAB90000}"/>
    <cellStyle name="Normal 29 5 15" xfId="47583" xr:uid="{00000000-0005-0000-0000-0000DBB90000}"/>
    <cellStyle name="Normal 29 5 16" xfId="47584" xr:uid="{00000000-0005-0000-0000-0000DCB90000}"/>
    <cellStyle name="Normal 29 5 17" xfId="47585" xr:uid="{00000000-0005-0000-0000-0000DDB90000}"/>
    <cellStyle name="Normal 29 5 18" xfId="47586" xr:uid="{00000000-0005-0000-0000-0000DEB90000}"/>
    <cellStyle name="Normal 29 5 19" xfId="47587" xr:uid="{00000000-0005-0000-0000-0000DFB90000}"/>
    <cellStyle name="Normal 29 5 2" xfId="47588" xr:uid="{00000000-0005-0000-0000-0000E0B90000}"/>
    <cellStyle name="Normal 29 5 2 10" xfId="47589" xr:uid="{00000000-0005-0000-0000-0000E1B90000}"/>
    <cellStyle name="Normal 29 5 2 11" xfId="47590" xr:uid="{00000000-0005-0000-0000-0000E2B90000}"/>
    <cellStyle name="Normal 29 5 2 12" xfId="47591" xr:uid="{00000000-0005-0000-0000-0000E3B90000}"/>
    <cellStyle name="Normal 29 5 2 13" xfId="47592" xr:uid="{00000000-0005-0000-0000-0000E4B90000}"/>
    <cellStyle name="Normal 29 5 2 14" xfId="47593" xr:uid="{00000000-0005-0000-0000-0000E5B90000}"/>
    <cellStyle name="Normal 29 5 2 15" xfId="47594" xr:uid="{00000000-0005-0000-0000-0000E6B90000}"/>
    <cellStyle name="Normal 29 5 2 2" xfId="47595" xr:uid="{00000000-0005-0000-0000-0000E7B90000}"/>
    <cellStyle name="Normal 29 5 2 2 2" xfId="47596" xr:uid="{00000000-0005-0000-0000-0000E8B90000}"/>
    <cellStyle name="Normal 29 5 2 3" xfId="47597" xr:uid="{00000000-0005-0000-0000-0000E9B90000}"/>
    <cellStyle name="Normal 29 5 2 4" xfId="47598" xr:uid="{00000000-0005-0000-0000-0000EAB90000}"/>
    <cellStyle name="Normal 29 5 2 5" xfId="47599" xr:uid="{00000000-0005-0000-0000-0000EBB90000}"/>
    <cellStyle name="Normal 29 5 2 6" xfId="47600" xr:uid="{00000000-0005-0000-0000-0000ECB90000}"/>
    <cellStyle name="Normal 29 5 2 7" xfId="47601" xr:uid="{00000000-0005-0000-0000-0000EDB90000}"/>
    <cellStyle name="Normal 29 5 2 8" xfId="47602" xr:uid="{00000000-0005-0000-0000-0000EEB90000}"/>
    <cellStyle name="Normal 29 5 2 9" xfId="47603" xr:uid="{00000000-0005-0000-0000-0000EFB90000}"/>
    <cellStyle name="Normal 29 5 3" xfId="47604" xr:uid="{00000000-0005-0000-0000-0000F0B90000}"/>
    <cellStyle name="Normal 29 5 3 10" xfId="47605" xr:uid="{00000000-0005-0000-0000-0000F1B90000}"/>
    <cellStyle name="Normal 29 5 3 11" xfId="47606" xr:uid="{00000000-0005-0000-0000-0000F2B90000}"/>
    <cellStyle name="Normal 29 5 3 12" xfId="47607" xr:uid="{00000000-0005-0000-0000-0000F3B90000}"/>
    <cellStyle name="Normal 29 5 3 13" xfId="47608" xr:uid="{00000000-0005-0000-0000-0000F4B90000}"/>
    <cellStyle name="Normal 29 5 3 14" xfId="47609" xr:uid="{00000000-0005-0000-0000-0000F5B90000}"/>
    <cellStyle name="Normal 29 5 3 15" xfId="47610" xr:uid="{00000000-0005-0000-0000-0000F6B90000}"/>
    <cellStyle name="Normal 29 5 3 2" xfId="47611" xr:uid="{00000000-0005-0000-0000-0000F7B90000}"/>
    <cellStyle name="Normal 29 5 3 2 2" xfId="47612" xr:uid="{00000000-0005-0000-0000-0000F8B90000}"/>
    <cellStyle name="Normal 29 5 3 3" xfId="47613" xr:uid="{00000000-0005-0000-0000-0000F9B90000}"/>
    <cellStyle name="Normal 29 5 3 4" xfId="47614" xr:uid="{00000000-0005-0000-0000-0000FAB90000}"/>
    <cellStyle name="Normal 29 5 3 5" xfId="47615" xr:uid="{00000000-0005-0000-0000-0000FBB90000}"/>
    <cellStyle name="Normal 29 5 3 6" xfId="47616" xr:uid="{00000000-0005-0000-0000-0000FCB90000}"/>
    <cellStyle name="Normal 29 5 3 7" xfId="47617" xr:uid="{00000000-0005-0000-0000-0000FDB90000}"/>
    <cellStyle name="Normal 29 5 3 8" xfId="47618" xr:uid="{00000000-0005-0000-0000-0000FEB90000}"/>
    <cellStyle name="Normal 29 5 3 9" xfId="47619" xr:uid="{00000000-0005-0000-0000-0000FFB90000}"/>
    <cellStyle name="Normal 29 5 4" xfId="47620" xr:uid="{00000000-0005-0000-0000-000000BA0000}"/>
    <cellStyle name="Normal 29 5 4 2" xfId="47621" xr:uid="{00000000-0005-0000-0000-000001BA0000}"/>
    <cellStyle name="Normal 29 5 4 3" xfId="47622" xr:uid="{00000000-0005-0000-0000-000002BA0000}"/>
    <cellStyle name="Normal 29 5 5" xfId="47623" xr:uid="{00000000-0005-0000-0000-000003BA0000}"/>
    <cellStyle name="Normal 29 5 5 2" xfId="47624" xr:uid="{00000000-0005-0000-0000-000004BA0000}"/>
    <cellStyle name="Normal 29 5 5 3" xfId="47625" xr:uid="{00000000-0005-0000-0000-000005BA0000}"/>
    <cellStyle name="Normal 29 5 6" xfId="47626" xr:uid="{00000000-0005-0000-0000-000006BA0000}"/>
    <cellStyle name="Normal 29 5 6 2" xfId="47627" xr:uid="{00000000-0005-0000-0000-000007BA0000}"/>
    <cellStyle name="Normal 29 5 6 3" xfId="47628" xr:uid="{00000000-0005-0000-0000-000008BA0000}"/>
    <cellStyle name="Normal 29 5 7" xfId="47629" xr:uid="{00000000-0005-0000-0000-000009BA0000}"/>
    <cellStyle name="Normal 29 5 7 2" xfId="47630" xr:uid="{00000000-0005-0000-0000-00000ABA0000}"/>
    <cellStyle name="Normal 29 5 7 3" xfId="47631" xr:uid="{00000000-0005-0000-0000-00000BBA0000}"/>
    <cellStyle name="Normal 29 5 8" xfId="47632" xr:uid="{00000000-0005-0000-0000-00000CBA0000}"/>
    <cellStyle name="Normal 29 5 8 2" xfId="47633" xr:uid="{00000000-0005-0000-0000-00000DBA0000}"/>
    <cellStyle name="Normal 29 5 8 3" xfId="47634" xr:uid="{00000000-0005-0000-0000-00000EBA0000}"/>
    <cellStyle name="Normal 29 5 9" xfId="47635" xr:uid="{00000000-0005-0000-0000-00000FBA0000}"/>
    <cellStyle name="Normal 29 5 9 2" xfId="47636" xr:uid="{00000000-0005-0000-0000-000010BA0000}"/>
    <cellStyle name="Normal 29 5 9 3" xfId="47637" xr:uid="{00000000-0005-0000-0000-000011BA0000}"/>
    <cellStyle name="Normal 29 6" xfId="47638" xr:uid="{00000000-0005-0000-0000-000012BA0000}"/>
    <cellStyle name="Normal 29 6 10" xfId="47639" xr:uid="{00000000-0005-0000-0000-000013BA0000}"/>
    <cellStyle name="Normal 29 6 11" xfId="47640" xr:uid="{00000000-0005-0000-0000-000014BA0000}"/>
    <cellStyle name="Normal 29 6 12" xfId="47641" xr:uid="{00000000-0005-0000-0000-000015BA0000}"/>
    <cellStyle name="Normal 29 6 13" xfId="47642" xr:uid="{00000000-0005-0000-0000-000016BA0000}"/>
    <cellStyle name="Normal 29 6 14" xfId="47643" xr:uid="{00000000-0005-0000-0000-000017BA0000}"/>
    <cellStyle name="Normal 29 6 15" xfId="47644" xr:uid="{00000000-0005-0000-0000-000018BA0000}"/>
    <cellStyle name="Normal 29 6 16" xfId="47645" xr:uid="{00000000-0005-0000-0000-000019BA0000}"/>
    <cellStyle name="Normal 29 6 2" xfId="47646" xr:uid="{00000000-0005-0000-0000-00001ABA0000}"/>
    <cellStyle name="Normal 29 6 2 10" xfId="47647" xr:uid="{00000000-0005-0000-0000-00001BBA0000}"/>
    <cellStyle name="Normal 29 6 2 11" xfId="47648" xr:uid="{00000000-0005-0000-0000-00001CBA0000}"/>
    <cellStyle name="Normal 29 6 2 12" xfId="47649" xr:uid="{00000000-0005-0000-0000-00001DBA0000}"/>
    <cellStyle name="Normal 29 6 2 13" xfId="47650" xr:uid="{00000000-0005-0000-0000-00001EBA0000}"/>
    <cellStyle name="Normal 29 6 2 14" xfId="47651" xr:uid="{00000000-0005-0000-0000-00001FBA0000}"/>
    <cellStyle name="Normal 29 6 2 15" xfId="47652" xr:uid="{00000000-0005-0000-0000-000020BA0000}"/>
    <cellStyle name="Normal 29 6 2 2" xfId="47653" xr:uid="{00000000-0005-0000-0000-000021BA0000}"/>
    <cellStyle name="Normal 29 6 2 3" xfId="47654" xr:uid="{00000000-0005-0000-0000-000022BA0000}"/>
    <cellStyle name="Normal 29 6 2 4" xfId="47655" xr:uid="{00000000-0005-0000-0000-000023BA0000}"/>
    <cellStyle name="Normal 29 6 2 5" xfId="47656" xr:uid="{00000000-0005-0000-0000-000024BA0000}"/>
    <cellStyle name="Normal 29 6 2 6" xfId="47657" xr:uid="{00000000-0005-0000-0000-000025BA0000}"/>
    <cellStyle name="Normal 29 6 2 7" xfId="47658" xr:uid="{00000000-0005-0000-0000-000026BA0000}"/>
    <cellStyle name="Normal 29 6 2 8" xfId="47659" xr:uid="{00000000-0005-0000-0000-000027BA0000}"/>
    <cellStyle name="Normal 29 6 2 9" xfId="47660" xr:uid="{00000000-0005-0000-0000-000028BA0000}"/>
    <cellStyle name="Normal 29 6 3" xfId="47661" xr:uid="{00000000-0005-0000-0000-000029BA0000}"/>
    <cellStyle name="Normal 29 6 4" xfId="47662" xr:uid="{00000000-0005-0000-0000-00002ABA0000}"/>
    <cellStyle name="Normal 29 6 5" xfId="47663" xr:uid="{00000000-0005-0000-0000-00002BBA0000}"/>
    <cellStyle name="Normal 29 6 6" xfId="47664" xr:uid="{00000000-0005-0000-0000-00002CBA0000}"/>
    <cellStyle name="Normal 29 6 7" xfId="47665" xr:uid="{00000000-0005-0000-0000-00002DBA0000}"/>
    <cellStyle name="Normal 29 6 8" xfId="47666" xr:uid="{00000000-0005-0000-0000-00002EBA0000}"/>
    <cellStyle name="Normal 29 6 9" xfId="47667" xr:uid="{00000000-0005-0000-0000-00002FBA0000}"/>
    <cellStyle name="Normal 29 7" xfId="47668" xr:uid="{00000000-0005-0000-0000-000030BA0000}"/>
    <cellStyle name="Normal 29 7 10" xfId="47669" xr:uid="{00000000-0005-0000-0000-000031BA0000}"/>
    <cellStyle name="Normal 29 7 11" xfId="47670" xr:uid="{00000000-0005-0000-0000-000032BA0000}"/>
    <cellStyle name="Normal 29 7 12" xfId="47671" xr:uid="{00000000-0005-0000-0000-000033BA0000}"/>
    <cellStyle name="Normal 29 7 13" xfId="47672" xr:uid="{00000000-0005-0000-0000-000034BA0000}"/>
    <cellStyle name="Normal 29 7 14" xfId="47673" xr:uid="{00000000-0005-0000-0000-000035BA0000}"/>
    <cellStyle name="Normal 29 7 15" xfId="47674" xr:uid="{00000000-0005-0000-0000-000036BA0000}"/>
    <cellStyle name="Normal 29 7 2" xfId="47675" xr:uid="{00000000-0005-0000-0000-000037BA0000}"/>
    <cellStyle name="Normal 29 7 2 2" xfId="47676" xr:uid="{00000000-0005-0000-0000-000038BA0000}"/>
    <cellStyle name="Normal 29 7 3" xfId="47677" xr:uid="{00000000-0005-0000-0000-000039BA0000}"/>
    <cellStyle name="Normal 29 7 4" xfId="47678" xr:uid="{00000000-0005-0000-0000-00003ABA0000}"/>
    <cellStyle name="Normal 29 7 5" xfId="47679" xr:uid="{00000000-0005-0000-0000-00003BBA0000}"/>
    <cellStyle name="Normal 29 7 6" xfId="47680" xr:uid="{00000000-0005-0000-0000-00003CBA0000}"/>
    <cellStyle name="Normal 29 7 7" xfId="47681" xr:uid="{00000000-0005-0000-0000-00003DBA0000}"/>
    <cellStyle name="Normal 29 7 8" xfId="47682" xr:uid="{00000000-0005-0000-0000-00003EBA0000}"/>
    <cellStyle name="Normal 29 7 9" xfId="47683" xr:uid="{00000000-0005-0000-0000-00003FBA0000}"/>
    <cellStyle name="Normal 29 8" xfId="47684" xr:uid="{00000000-0005-0000-0000-000040BA0000}"/>
    <cellStyle name="Normal 29 8 2" xfId="47685" xr:uid="{00000000-0005-0000-0000-000041BA0000}"/>
    <cellStyle name="Normal 29 8 3" xfId="47686" xr:uid="{00000000-0005-0000-0000-000042BA0000}"/>
    <cellStyle name="Normal 29 9" xfId="47687" xr:uid="{00000000-0005-0000-0000-000043BA0000}"/>
    <cellStyle name="Normal 29 9 2" xfId="47688" xr:uid="{00000000-0005-0000-0000-000044BA0000}"/>
    <cellStyle name="Normal 29 9 3" xfId="47689" xr:uid="{00000000-0005-0000-0000-000045BA0000}"/>
    <cellStyle name="Normal 3" xfId="47690" xr:uid="{00000000-0005-0000-0000-000046BA0000}"/>
    <cellStyle name="Normal 3 10" xfId="47691" xr:uid="{00000000-0005-0000-0000-000047BA0000}"/>
    <cellStyle name="Normal 3 11" xfId="47692" xr:uid="{00000000-0005-0000-0000-000048BA0000}"/>
    <cellStyle name="Normal 3 12" xfId="47693" xr:uid="{00000000-0005-0000-0000-000049BA0000}"/>
    <cellStyle name="Normal 3 13" xfId="47694" xr:uid="{00000000-0005-0000-0000-00004ABA0000}"/>
    <cellStyle name="Normal 3 14" xfId="47695" xr:uid="{00000000-0005-0000-0000-00004BBA0000}"/>
    <cellStyle name="Normal 3 15" xfId="47696" xr:uid="{00000000-0005-0000-0000-00004CBA0000}"/>
    <cellStyle name="Normal 3 16" xfId="47697" xr:uid="{00000000-0005-0000-0000-00004DBA0000}"/>
    <cellStyle name="Normal 3 17" xfId="47698" xr:uid="{00000000-0005-0000-0000-00004EBA0000}"/>
    <cellStyle name="Normal 3 18" xfId="47699" xr:uid="{00000000-0005-0000-0000-00004FBA0000}"/>
    <cellStyle name="Normal 3 19" xfId="47700" xr:uid="{00000000-0005-0000-0000-000050BA0000}"/>
    <cellStyle name="Normal 3 2" xfId="47701" xr:uid="{00000000-0005-0000-0000-000051BA0000}"/>
    <cellStyle name="Normal 3 2 2" xfId="47702" xr:uid="{00000000-0005-0000-0000-000052BA0000}"/>
    <cellStyle name="Normal 3 2 2 2" xfId="47703" xr:uid="{00000000-0005-0000-0000-000053BA0000}"/>
    <cellStyle name="Normal 3 2 2 2 2" xfId="47704" xr:uid="{00000000-0005-0000-0000-000054BA0000}"/>
    <cellStyle name="Normal 3 2 2 2 3" xfId="47705" xr:uid="{00000000-0005-0000-0000-000055BA0000}"/>
    <cellStyle name="Normal 3 2 2 2 4" xfId="47706" xr:uid="{00000000-0005-0000-0000-000056BA0000}"/>
    <cellStyle name="Normal 3 2 2 2 5" xfId="47707" xr:uid="{00000000-0005-0000-0000-000057BA0000}"/>
    <cellStyle name="Normal 3 2 2 3" xfId="47708" xr:uid="{00000000-0005-0000-0000-000058BA0000}"/>
    <cellStyle name="Normal 3 2 2 3 2" xfId="47709" xr:uid="{00000000-0005-0000-0000-000059BA0000}"/>
    <cellStyle name="Normal 3 2 2 3 3" xfId="47710" xr:uid="{00000000-0005-0000-0000-00005ABA0000}"/>
    <cellStyle name="Normal 3 2 2 3 4" xfId="47711" xr:uid="{00000000-0005-0000-0000-00005BBA0000}"/>
    <cellStyle name="Normal 3 2 2 3 5" xfId="47712" xr:uid="{00000000-0005-0000-0000-00005CBA0000}"/>
    <cellStyle name="Normal 3 2 2 4" xfId="47713" xr:uid="{00000000-0005-0000-0000-00005DBA0000}"/>
    <cellStyle name="Normal 3 2 2 5" xfId="47714" xr:uid="{00000000-0005-0000-0000-00005EBA0000}"/>
    <cellStyle name="Normal 3 2 2 6" xfId="47715" xr:uid="{00000000-0005-0000-0000-00005FBA0000}"/>
    <cellStyle name="Normal 3 2 2 7" xfId="47716" xr:uid="{00000000-0005-0000-0000-000060BA0000}"/>
    <cellStyle name="Normal 3 2 2_Labour" xfId="47717" xr:uid="{00000000-0005-0000-0000-000061BA0000}"/>
    <cellStyle name="Normal 3 2 3" xfId="47718" xr:uid="{00000000-0005-0000-0000-000062BA0000}"/>
    <cellStyle name="Normal 3 2 4" xfId="47719" xr:uid="{00000000-0005-0000-0000-000063BA0000}"/>
    <cellStyle name="Normal 3 2 5" xfId="47720" xr:uid="{00000000-0005-0000-0000-000064BA0000}"/>
    <cellStyle name="Normal 3 2 6" xfId="47721" xr:uid="{00000000-0005-0000-0000-000065BA0000}"/>
    <cellStyle name="Normal 3 2 7" xfId="47722" xr:uid="{00000000-0005-0000-0000-000066BA0000}"/>
    <cellStyle name="Normal 3 2_GE.IU" xfId="47723" xr:uid="{00000000-0005-0000-0000-000067BA0000}"/>
    <cellStyle name="Normal 3 20" xfId="47724" xr:uid="{00000000-0005-0000-0000-000068BA0000}"/>
    <cellStyle name="Normal 3 21" xfId="47725" xr:uid="{00000000-0005-0000-0000-000069BA0000}"/>
    <cellStyle name="Normal 3 22" xfId="47726" xr:uid="{00000000-0005-0000-0000-00006ABA0000}"/>
    <cellStyle name="Normal 3 23" xfId="47727" xr:uid="{00000000-0005-0000-0000-00006BBA0000}"/>
    <cellStyle name="Normal 3 24" xfId="47728" xr:uid="{00000000-0005-0000-0000-00006CBA0000}"/>
    <cellStyle name="Normal 3 25" xfId="47729" xr:uid="{00000000-0005-0000-0000-00006DBA0000}"/>
    <cellStyle name="Normal 3 26" xfId="47730" xr:uid="{00000000-0005-0000-0000-00006EBA0000}"/>
    <cellStyle name="Normal 3 27" xfId="47731" xr:uid="{00000000-0005-0000-0000-00006FBA0000}"/>
    <cellStyle name="Normal 3 28" xfId="47732" xr:uid="{00000000-0005-0000-0000-000070BA0000}"/>
    <cellStyle name="Normal 3 29" xfId="47733" xr:uid="{00000000-0005-0000-0000-000071BA0000}"/>
    <cellStyle name="Normal 3 3" xfId="47734" xr:uid="{00000000-0005-0000-0000-000072BA0000}"/>
    <cellStyle name="Normal 3 30" xfId="47735" xr:uid="{00000000-0005-0000-0000-000073BA0000}"/>
    <cellStyle name="Normal 3 31" xfId="47736" xr:uid="{00000000-0005-0000-0000-000074BA0000}"/>
    <cellStyle name="Normal 3 32" xfId="47737" xr:uid="{00000000-0005-0000-0000-000075BA0000}"/>
    <cellStyle name="Normal 3 33" xfId="47738" xr:uid="{00000000-0005-0000-0000-000076BA0000}"/>
    <cellStyle name="Normal 3 34" xfId="47739" xr:uid="{00000000-0005-0000-0000-000077BA0000}"/>
    <cellStyle name="Normal 3 35" xfId="47740" xr:uid="{00000000-0005-0000-0000-000078BA0000}"/>
    <cellStyle name="Normal 3 36" xfId="47741" xr:uid="{00000000-0005-0000-0000-000079BA0000}"/>
    <cellStyle name="Normal 3 37" xfId="47742" xr:uid="{00000000-0005-0000-0000-00007ABA0000}"/>
    <cellStyle name="Normal 3 38" xfId="47743" xr:uid="{00000000-0005-0000-0000-00007BBA0000}"/>
    <cellStyle name="Normal 3 39" xfId="47744" xr:uid="{00000000-0005-0000-0000-00007CBA0000}"/>
    <cellStyle name="Normal 3 4" xfId="47745" xr:uid="{00000000-0005-0000-0000-00007DBA0000}"/>
    <cellStyle name="Normal 3 4 10" xfId="47746" xr:uid="{00000000-0005-0000-0000-00007EBA0000}"/>
    <cellStyle name="Normal 3 4 11" xfId="47747" xr:uid="{00000000-0005-0000-0000-00007FBA0000}"/>
    <cellStyle name="Normal 3 4 12" xfId="47748" xr:uid="{00000000-0005-0000-0000-000080BA0000}"/>
    <cellStyle name="Normal 3 4 13" xfId="47749" xr:uid="{00000000-0005-0000-0000-000081BA0000}"/>
    <cellStyle name="Normal 3 4 14" xfId="47750" xr:uid="{00000000-0005-0000-0000-000082BA0000}"/>
    <cellStyle name="Normal 3 4 15" xfId="47751" xr:uid="{00000000-0005-0000-0000-000083BA0000}"/>
    <cellStyle name="Normal 3 4 16" xfId="47752" xr:uid="{00000000-0005-0000-0000-000084BA0000}"/>
    <cellStyle name="Normal 3 4 17" xfId="47753" xr:uid="{00000000-0005-0000-0000-000085BA0000}"/>
    <cellStyle name="Normal 3 4 2" xfId="47754" xr:uid="{00000000-0005-0000-0000-000086BA0000}"/>
    <cellStyle name="Normal 3 4 3" xfId="47755" xr:uid="{00000000-0005-0000-0000-000087BA0000}"/>
    <cellStyle name="Normal 3 4 3 10" xfId="47756" xr:uid="{00000000-0005-0000-0000-000088BA0000}"/>
    <cellStyle name="Normal 3 4 3 11" xfId="47757" xr:uid="{00000000-0005-0000-0000-000089BA0000}"/>
    <cellStyle name="Normal 3 4 3 12" xfId="47758" xr:uid="{00000000-0005-0000-0000-00008ABA0000}"/>
    <cellStyle name="Normal 3 4 3 13" xfId="47759" xr:uid="{00000000-0005-0000-0000-00008BBA0000}"/>
    <cellStyle name="Normal 3 4 3 14" xfId="47760" xr:uid="{00000000-0005-0000-0000-00008CBA0000}"/>
    <cellStyle name="Normal 3 4 3 15" xfId="47761" xr:uid="{00000000-0005-0000-0000-00008DBA0000}"/>
    <cellStyle name="Normal 3 4 3 2" xfId="47762" xr:uid="{00000000-0005-0000-0000-00008EBA0000}"/>
    <cellStyle name="Normal 3 4 3 3" xfId="47763" xr:uid="{00000000-0005-0000-0000-00008FBA0000}"/>
    <cellStyle name="Normal 3 4 3 4" xfId="47764" xr:uid="{00000000-0005-0000-0000-000090BA0000}"/>
    <cellStyle name="Normal 3 4 3 5" xfId="47765" xr:uid="{00000000-0005-0000-0000-000091BA0000}"/>
    <cellStyle name="Normal 3 4 3 6" xfId="47766" xr:uid="{00000000-0005-0000-0000-000092BA0000}"/>
    <cellStyle name="Normal 3 4 3 7" xfId="47767" xr:uid="{00000000-0005-0000-0000-000093BA0000}"/>
    <cellStyle name="Normal 3 4 3 8" xfId="47768" xr:uid="{00000000-0005-0000-0000-000094BA0000}"/>
    <cellStyle name="Normal 3 4 3 9" xfId="47769" xr:uid="{00000000-0005-0000-0000-000095BA0000}"/>
    <cellStyle name="Normal 3 4 4" xfId="47770" xr:uid="{00000000-0005-0000-0000-000096BA0000}"/>
    <cellStyle name="Normal 3 4 5" xfId="47771" xr:uid="{00000000-0005-0000-0000-000097BA0000}"/>
    <cellStyle name="Normal 3 4 6" xfId="47772" xr:uid="{00000000-0005-0000-0000-000098BA0000}"/>
    <cellStyle name="Normal 3 4 7" xfId="47773" xr:uid="{00000000-0005-0000-0000-000099BA0000}"/>
    <cellStyle name="Normal 3 4 8" xfId="47774" xr:uid="{00000000-0005-0000-0000-00009ABA0000}"/>
    <cellStyle name="Normal 3 4 9" xfId="47775" xr:uid="{00000000-0005-0000-0000-00009BBA0000}"/>
    <cellStyle name="Normal 3 40" xfId="47776" xr:uid="{00000000-0005-0000-0000-00009CBA0000}"/>
    <cellStyle name="Normal 3 41" xfId="47777" xr:uid="{00000000-0005-0000-0000-00009DBA0000}"/>
    <cellStyle name="Normal 3 42" xfId="47778" xr:uid="{00000000-0005-0000-0000-00009EBA0000}"/>
    <cellStyle name="Normal 3 5" xfId="47779" xr:uid="{00000000-0005-0000-0000-00009FBA0000}"/>
    <cellStyle name="Normal 3 6" xfId="47780" xr:uid="{00000000-0005-0000-0000-0000A0BA0000}"/>
    <cellStyle name="Normal 3 7" xfId="47781" xr:uid="{00000000-0005-0000-0000-0000A1BA0000}"/>
    <cellStyle name="Normal 3 8" xfId="47782" xr:uid="{00000000-0005-0000-0000-0000A2BA0000}"/>
    <cellStyle name="Normal 3 9" xfId="47783" xr:uid="{00000000-0005-0000-0000-0000A3BA0000}"/>
    <cellStyle name="Normal 3_Book1" xfId="47784" xr:uid="{00000000-0005-0000-0000-0000A4BA0000}"/>
    <cellStyle name="Normal 30" xfId="47785" xr:uid="{00000000-0005-0000-0000-0000A5BA0000}"/>
    <cellStyle name="Normal 30 10" xfId="47786" xr:uid="{00000000-0005-0000-0000-0000A6BA0000}"/>
    <cellStyle name="Normal 30 10 2" xfId="47787" xr:uid="{00000000-0005-0000-0000-0000A7BA0000}"/>
    <cellStyle name="Normal 30 10 3" xfId="47788" xr:uid="{00000000-0005-0000-0000-0000A8BA0000}"/>
    <cellStyle name="Normal 30 11" xfId="47789" xr:uid="{00000000-0005-0000-0000-0000A9BA0000}"/>
    <cellStyle name="Normal 30 11 2" xfId="47790" xr:uid="{00000000-0005-0000-0000-0000AABA0000}"/>
    <cellStyle name="Normal 30 11 3" xfId="47791" xr:uid="{00000000-0005-0000-0000-0000ABBA0000}"/>
    <cellStyle name="Normal 30 12" xfId="47792" xr:uid="{00000000-0005-0000-0000-0000ACBA0000}"/>
    <cellStyle name="Normal 30 12 2" xfId="47793" xr:uid="{00000000-0005-0000-0000-0000ADBA0000}"/>
    <cellStyle name="Normal 30 12 3" xfId="47794" xr:uid="{00000000-0005-0000-0000-0000AEBA0000}"/>
    <cellStyle name="Normal 30 13" xfId="47795" xr:uid="{00000000-0005-0000-0000-0000AFBA0000}"/>
    <cellStyle name="Normal 30 13 2" xfId="47796" xr:uid="{00000000-0005-0000-0000-0000B0BA0000}"/>
    <cellStyle name="Normal 30 13 3" xfId="47797" xr:uid="{00000000-0005-0000-0000-0000B1BA0000}"/>
    <cellStyle name="Normal 30 14" xfId="47798" xr:uid="{00000000-0005-0000-0000-0000B2BA0000}"/>
    <cellStyle name="Normal 30 14 2" xfId="47799" xr:uid="{00000000-0005-0000-0000-0000B3BA0000}"/>
    <cellStyle name="Normal 30 15" xfId="47800" xr:uid="{00000000-0005-0000-0000-0000B4BA0000}"/>
    <cellStyle name="Normal 30 15 2" xfId="47801" xr:uid="{00000000-0005-0000-0000-0000B5BA0000}"/>
    <cellStyle name="Normal 30 16" xfId="47802" xr:uid="{00000000-0005-0000-0000-0000B6BA0000}"/>
    <cellStyle name="Normal 30 17" xfId="47803" xr:uid="{00000000-0005-0000-0000-0000B7BA0000}"/>
    <cellStyle name="Normal 30 18" xfId="47804" xr:uid="{00000000-0005-0000-0000-0000B8BA0000}"/>
    <cellStyle name="Normal 30 19" xfId="47805" xr:uid="{00000000-0005-0000-0000-0000B9BA0000}"/>
    <cellStyle name="Normal 30 2" xfId="47806" xr:uid="{00000000-0005-0000-0000-0000BABA0000}"/>
    <cellStyle name="Normal 30 2 10" xfId="47807" xr:uid="{00000000-0005-0000-0000-0000BBBA0000}"/>
    <cellStyle name="Normal 30 2 10 2" xfId="47808" xr:uid="{00000000-0005-0000-0000-0000BCBA0000}"/>
    <cellStyle name="Normal 30 2 10 3" xfId="47809" xr:uid="{00000000-0005-0000-0000-0000BDBA0000}"/>
    <cellStyle name="Normal 30 2 11" xfId="47810" xr:uid="{00000000-0005-0000-0000-0000BEBA0000}"/>
    <cellStyle name="Normal 30 2 11 2" xfId="47811" xr:uid="{00000000-0005-0000-0000-0000BFBA0000}"/>
    <cellStyle name="Normal 30 2 11 3" xfId="47812" xr:uid="{00000000-0005-0000-0000-0000C0BA0000}"/>
    <cellStyle name="Normal 30 2 12" xfId="47813" xr:uid="{00000000-0005-0000-0000-0000C1BA0000}"/>
    <cellStyle name="Normal 30 2 12 2" xfId="47814" xr:uid="{00000000-0005-0000-0000-0000C2BA0000}"/>
    <cellStyle name="Normal 30 2 12 3" xfId="47815" xr:uid="{00000000-0005-0000-0000-0000C3BA0000}"/>
    <cellStyle name="Normal 30 2 13" xfId="47816" xr:uid="{00000000-0005-0000-0000-0000C4BA0000}"/>
    <cellStyle name="Normal 30 2 13 2" xfId="47817" xr:uid="{00000000-0005-0000-0000-0000C5BA0000}"/>
    <cellStyle name="Normal 30 2 13 3" xfId="47818" xr:uid="{00000000-0005-0000-0000-0000C6BA0000}"/>
    <cellStyle name="Normal 30 2 14" xfId="47819" xr:uid="{00000000-0005-0000-0000-0000C7BA0000}"/>
    <cellStyle name="Normal 30 2 14 2" xfId="47820" xr:uid="{00000000-0005-0000-0000-0000C8BA0000}"/>
    <cellStyle name="Normal 30 2 15" xfId="47821" xr:uid="{00000000-0005-0000-0000-0000C9BA0000}"/>
    <cellStyle name="Normal 30 2 15 2" xfId="47822" xr:uid="{00000000-0005-0000-0000-0000CABA0000}"/>
    <cellStyle name="Normal 30 2 16" xfId="47823" xr:uid="{00000000-0005-0000-0000-0000CBBA0000}"/>
    <cellStyle name="Normal 30 2 17" xfId="47824" xr:uid="{00000000-0005-0000-0000-0000CCBA0000}"/>
    <cellStyle name="Normal 30 2 18" xfId="47825" xr:uid="{00000000-0005-0000-0000-0000CDBA0000}"/>
    <cellStyle name="Normal 30 2 19" xfId="47826" xr:uid="{00000000-0005-0000-0000-0000CEBA0000}"/>
    <cellStyle name="Normal 30 2 2" xfId="47827" xr:uid="{00000000-0005-0000-0000-0000CFBA0000}"/>
    <cellStyle name="Normal 30 2 2 10" xfId="47828" xr:uid="{00000000-0005-0000-0000-0000D0BA0000}"/>
    <cellStyle name="Normal 30 2 2 10 2" xfId="47829" xr:uid="{00000000-0005-0000-0000-0000D1BA0000}"/>
    <cellStyle name="Normal 30 2 2 10 3" xfId="47830" xr:uid="{00000000-0005-0000-0000-0000D2BA0000}"/>
    <cellStyle name="Normal 30 2 2 11" xfId="47831" xr:uid="{00000000-0005-0000-0000-0000D3BA0000}"/>
    <cellStyle name="Normal 30 2 2 11 2" xfId="47832" xr:uid="{00000000-0005-0000-0000-0000D4BA0000}"/>
    <cellStyle name="Normal 30 2 2 11 3" xfId="47833" xr:uid="{00000000-0005-0000-0000-0000D5BA0000}"/>
    <cellStyle name="Normal 30 2 2 12" xfId="47834" xr:uid="{00000000-0005-0000-0000-0000D6BA0000}"/>
    <cellStyle name="Normal 30 2 2 12 2" xfId="47835" xr:uid="{00000000-0005-0000-0000-0000D7BA0000}"/>
    <cellStyle name="Normal 30 2 2 12 3" xfId="47836" xr:uid="{00000000-0005-0000-0000-0000D8BA0000}"/>
    <cellStyle name="Normal 30 2 2 13" xfId="47837" xr:uid="{00000000-0005-0000-0000-0000D9BA0000}"/>
    <cellStyle name="Normal 30 2 2 13 2" xfId="47838" xr:uid="{00000000-0005-0000-0000-0000DABA0000}"/>
    <cellStyle name="Normal 30 2 2 14" xfId="47839" xr:uid="{00000000-0005-0000-0000-0000DBBA0000}"/>
    <cellStyle name="Normal 30 2 2 14 2" xfId="47840" xr:uid="{00000000-0005-0000-0000-0000DCBA0000}"/>
    <cellStyle name="Normal 30 2 2 15" xfId="47841" xr:uid="{00000000-0005-0000-0000-0000DDBA0000}"/>
    <cellStyle name="Normal 30 2 2 16" xfId="47842" xr:uid="{00000000-0005-0000-0000-0000DEBA0000}"/>
    <cellStyle name="Normal 30 2 2 17" xfId="47843" xr:uid="{00000000-0005-0000-0000-0000DFBA0000}"/>
    <cellStyle name="Normal 30 2 2 18" xfId="47844" xr:uid="{00000000-0005-0000-0000-0000E0BA0000}"/>
    <cellStyle name="Normal 30 2 2 19" xfId="47845" xr:uid="{00000000-0005-0000-0000-0000E1BA0000}"/>
    <cellStyle name="Normal 30 2 2 2" xfId="47846" xr:uid="{00000000-0005-0000-0000-0000E2BA0000}"/>
    <cellStyle name="Normal 30 2 2 2 10" xfId="47847" xr:uid="{00000000-0005-0000-0000-0000E3BA0000}"/>
    <cellStyle name="Normal 30 2 2 2 10 2" xfId="47848" xr:uid="{00000000-0005-0000-0000-0000E4BA0000}"/>
    <cellStyle name="Normal 30 2 2 2 10 3" xfId="47849" xr:uid="{00000000-0005-0000-0000-0000E5BA0000}"/>
    <cellStyle name="Normal 30 2 2 2 11" xfId="47850" xr:uid="{00000000-0005-0000-0000-0000E6BA0000}"/>
    <cellStyle name="Normal 30 2 2 2 11 2" xfId="47851" xr:uid="{00000000-0005-0000-0000-0000E7BA0000}"/>
    <cellStyle name="Normal 30 2 2 2 11 3" xfId="47852" xr:uid="{00000000-0005-0000-0000-0000E8BA0000}"/>
    <cellStyle name="Normal 30 2 2 2 12" xfId="47853" xr:uid="{00000000-0005-0000-0000-0000E9BA0000}"/>
    <cellStyle name="Normal 30 2 2 2 12 2" xfId="47854" xr:uid="{00000000-0005-0000-0000-0000EABA0000}"/>
    <cellStyle name="Normal 30 2 2 2 13" xfId="47855" xr:uid="{00000000-0005-0000-0000-0000EBBA0000}"/>
    <cellStyle name="Normal 30 2 2 2 13 2" xfId="47856" xr:uid="{00000000-0005-0000-0000-0000ECBA0000}"/>
    <cellStyle name="Normal 30 2 2 2 14" xfId="47857" xr:uid="{00000000-0005-0000-0000-0000EDBA0000}"/>
    <cellStyle name="Normal 30 2 2 2 15" xfId="47858" xr:uid="{00000000-0005-0000-0000-0000EEBA0000}"/>
    <cellStyle name="Normal 30 2 2 2 16" xfId="47859" xr:uid="{00000000-0005-0000-0000-0000EFBA0000}"/>
    <cellStyle name="Normal 30 2 2 2 17" xfId="47860" xr:uid="{00000000-0005-0000-0000-0000F0BA0000}"/>
    <cellStyle name="Normal 30 2 2 2 18" xfId="47861" xr:uid="{00000000-0005-0000-0000-0000F1BA0000}"/>
    <cellStyle name="Normal 30 2 2 2 19" xfId="47862" xr:uid="{00000000-0005-0000-0000-0000F2BA0000}"/>
    <cellStyle name="Normal 30 2 2 2 2" xfId="47863" xr:uid="{00000000-0005-0000-0000-0000F3BA0000}"/>
    <cellStyle name="Normal 30 2 2 2 2 10" xfId="47864" xr:uid="{00000000-0005-0000-0000-0000F4BA0000}"/>
    <cellStyle name="Normal 30 2 2 2 2 10 2" xfId="47865" xr:uid="{00000000-0005-0000-0000-0000F5BA0000}"/>
    <cellStyle name="Normal 30 2 2 2 2 10 3" xfId="47866" xr:uid="{00000000-0005-0000-0000-0000F6BA0000}"/>
    <cellStyle name="Normal 30 2 2 2 2 11" xfId="47867" xr:uid="{00000000-0005-0000-0000-0000F7BA0000}"/>
    <cellStyle name="Normal 30 2 2 2 2 11 2" xfId="47868" xr:uid="{00000000-0005-0000-0000-0000F8BA0000}"/>
    <cellStyle name="Normal 30 2 2 2 2 12" xfId="47869" xr:uid="{00000000-0005-0000-0000-0000F9BA0000}"/>
    <cellStyle name="Normal 30 2 2 2 2 12 2" xfId="47870" xr:uid="{00000000-0005-0000-0000-0000FABA0000}"/>
    <cellStyle name="Normal 30 2 2 2 2 13" xfId="47871" xr:uid="{00000000-0005-0000-0000-0000FBBA0000}"/>
    <cellStyle name="Normal 30 2 2 2 2 14" xfId="47872" xr:uid="{00000000-0005-0000-0000-0000FCBA0000}"/>
    <cellStyle name="Normal 30 2 2 2 2 15" xfId="47873" xr:uid="{00000000-0005-0000-0000-0000FDBA0000}"/>
    <cellStyle name="Normal 30 2 2 2 2 16" xfId="47874" xr:uid="{00000000-0005-0000-0000-0000FEBA0000}"/>
    <cellStyle name="Normal 30 2 2 2 2 17" xfId="47875" xr:uid="{00000000-0005-0000-0000-0000FFBA0000}"/>
    <cellStyle name="Normal 30 2 2 2 2 18" xfId="47876" xr:uid="{00000000-0005-0000-0000-000000BB0000}"/>
    <cellStyle name="Normal 30 2 2 2 2 19" xfId="47877" xr:uid="{00000000-0005-0000-0000-000001BB0000}"/>
    <cellStyle name="Normal 30 2 2 2 2 2" xfId="47878" xr:uid="{00000000-0005-0000-0000-000002BB0000}"/>
    <cellStyle name="Normal 30 2 2 2 2 2 10" xfId="47879" xr:uid="{00000000-0005-0000-0000-000003BB0000}"/>
    <cellStyle name="Normal 30 2 2 2 2 2 10 2" xfId="47880" xr:uid="{00000000-0005-0000-0000-000004BB0000}"/>
    <cellStyle name="Normal 30 2 2 2 2 2 11" xfId="47881" xr:uid="{00000000-0005-0000-0000-000005BB0000}"/>
    <cellStyle name="Normal 30 2 2 2 2 2 11 2" xfId="47882" xr:uid="{00000000-0005-0000-0000-000006BB0000}"/>
    <cellStyle name="Normal 30 2 2 2 2 2 12" xfId="47883" xr:uid="{00000000-0005-0000-0000-000007BB0000}"/>
    <cellStyle name="Normal 30 2 2 2 2 2 13" xfId="47884" xr:uid="{00000000-0005-0000-0000-000008BB0000}"/>
    <cellStyle name="Normal 30 2 2 2 2 2 14" xfId="47885" xr:uid="{00000000-0005-0000-0000-000009BB0000}"/>
    <cellStyle name="Normal 30 2 2 2 2 2 15" xfId="47886" xr:uid="{00000000-0005-0000-0000-00000ABB0000}"/>
    <cellStyle name="Normal 30 2 2 2 2 2 16" xfId="47887" xr:uid="{00000000-0005-0000-0000-00000BBB0000}"/>
    <cellStyle name="Normal 30 2 2 2 2 2 17" xfId="47888" xr:uid="{00000000-0005-0000-0000-00000CBB0000}"/>
    <cellStyle name="Normal 30 2 2 2 2 2 18" xfId="47889" xr:uid="{00000000-0005-0000-0000-00000DBB0000}"/>
    <cellStyle name="Normal 30 2 2 2 2 2 19" xfId="47890" xr:uid="{00000000-0005-0000-0000-00000EBB0000}"/>
    <cellStyle name="Normal 30 2 2 2 2 2 2" xfId="47891" xr:uid="{00000000-0005-0000-0000-00000FBB0000}"/>
    <cellStyle name="Normal 30 2 2 2 2 2 2 10" xfId="47892" xr:uid="{00000000-0005-0000-0000-000010BB0000}"/>
    <cellStyle name="Normal 30 2 2 2 2 2 2 11" xfId="47893" xr:uid="{00000000-0005-0000-0000-000011BB0000}"/>
    <cellStyle name="Normal 30 2 2 2 2 2 2 12" xfId="47894" xr:uid="{00000000-0005-0000-0000-000012BB0000}"/>
    <cellStyle name="Normal 30 2 2 2 2 2 2 13" xfId="47895" xr:uid="{00000000-0005-0000-0000-000013BB0000}"/>
    <cellStyle name="Normal 30 2 2 2 2 2 2 14" xfId="47896" xr:uid="{00000000-0005-0000-0000-000014BB0000}"/>
    <cellStyle name="Normal 30 2 2 2 2 2 2 15" xfId="47897" xr:uid="{00000000-0005-0000-0000-000015BB0000}"/>
    <cellStyle name="Normal 30 2 2 2 2 2 2 2" xfId="47898" xr:uid="{00000000-0005-0000-0000-000016BB0000}"/>
    <cellStyle name="Normal 30 2 2 2 2 2 2 2 2" xfId="47899" xr:uid="{00000000-0005-0000-0000-000017BB0000}"/>
    <cellStyle name="Normal 30 2 2 2 2 2 2 3" xfId="47900" xr:uid="{00000000-0005-0000-0000-000018BB0000}"/>
    <cellStyle name="Normal 30 2 2 2 2 2 2 4" xfId="47901" xr:uid="{00000000-0005-0000-0000-000019BB0000}"/>
    <cellStyle name="Normal 30 2 2 2 2 2 2 5" xfId="47902" xr:uid="{00000000-0005-0000-0000-00001ABB0000}"/>
    <cellStyle name="Normal 30 2 2 2 2 2 2 6" xfId="47903" xr:uid="{00000000-0005-0000-0000-00001BBB0000}"/>
    <cellStyle name="Normal 30 2 2 2 2 2 2 7" xfId="47904" xr:uid="{00000000-0005-0000-0000-00001CBB0000}"/>
    <cellStyle name="Normal 30 2 2 2 2 2 2 8" xfId="47905" xr:uid="{00000000-0005-0000-0000-00001DBB0000}"/>
    <cellStyle name="Normal 30 2 2 2 2 2 2 9" xfId="47906" xr:uid="{00000000-0005-0000-0000-00001EBB0000}"/>
    <cellStyle name="Normal 30 2 2 2 2 2 3" xfId="47907" xr:uid="{00000000-0005-0000-0000-00001FBB0000}"/>
    <cellStyle name="Normal 30 2 2 2 2 2 3 10" xfId="47908" xr:uid="{00000000-0005-0000-0000-000020BB0000}"/>
    <cellStyle name="Normal 30 2 2 2 2 2 3 11" xfId="47909" xr:uid="{00000000-0005-0000-0000-000021BB0000}"/>
    <cellStyle name="Normal 30 2 2 2 2 2 3 12" xfId="47910" xr:uid="{00000000-0005-0000-0000-000022BB0000}"/>
    <cellStyle name="Normal 30 2 2 2 2 2 3 13" xfId="47911" xr:uid="{00000000-0005-0000-0000-000023BB0000}"/>
    <cellStyle name="Normal 30 2 2 2 2 2 3 14" xfId="47912" xr:uid="{00000000-0005-0000-0000-000024BB0000}"/>
    <cellStyle name="Normal 30 2 2 2 2 2 3 15" xfId="47913" xr:uid="{00000000-0005-0000-0000-000025BB0000}"/>
    <cellStyle name="Normal 30 2 2 2 2 2 3 2" xfId="47914" xr:uid="{00000000-0005-0000-0000-000026BB0000}"/>
    <cellStyle name="Normal 30 2 2 2 2 2 3 2 2" xfId="47915" xr:uid="{00000000-0005-0000-0000-000027BB0000}"/>
    <cellStyle name="Normal 30 2 2 2 2 2 3 3" xfId="47916" xr:uid="{00000000-0005-0000-0000-000028BB0000}"/>
    <cellStyle name="Normal 30 2 2 2 2 2 3 4" xfId="47917" xr:uid="{00000000-0005-0000-0000-000029BB0000}"/>
    <cellStyle name="Normal 30 2 2 2 2 2 3 5" xfId="47918" xr:uid="{00000000-0005-0000-0000-00002ABB0000}"/>
    <cellStyle name="Normal 30 2 2 2 2 2 3 6" xfId="47919" xr:uid="{00000000-0005-0000-0000-00002BBB0000}"/>
    <cellStyle name="Normal 30 2 2 2 2 2 3 7" xfId="47920" xr:uid="{00000000-0005-0000-0000-00002CBB0000}"/>
    <cellStyle name="Normal 30 2 2 2 2 2 3 8" xfId="47921" xr:uid="{00000000-0005-0000-0000-00002DBB0000}"/>
    <cellStyle name="Normal 30 2 2 2 2 2 3 9" xfId="47922" xr:uid="{00000000-0005-0000-0000-00002EBB0000}"/>
    <cellStyle name="Normal 30 2 2 2 2 2 4" xfId="47923" xr:uid="{00000000-0005-0000-0000-00002FBB0000}"/>
    <cellStyle name="Normal 30 2 2 2 2 2 4 2" xfId="47924" xr:uid="{00000000-0005-0000-0000-000030BB0000}"/>
    <cellStyle name="Normal 30 2 2 2 2 2 4 3" xfId="47925" xr:uid="{00000000-0005-0000-0000-000031BB0000}"/>
    <cellStyle name="Normal 30 2 2 2 2 2 5" xfId="47926" xr:uid="{00000000-0005-0000-0000-000032BB0000}"/>
    <cellStyle name="Normal 30 2 2 2 2 2 5 2" xfId="47927" xr:uid="{00000000-0005-0000-0000-000033BB0000}"/>
    <cellStyle name="Normal 30 2 2 2 2 2 5 3" xfId="47928" xr:uid="{00000000-0005-0000-0000-000034BB0000}"/>
    <cellStyle name="Normal 30 2 2 2 2 2 6" xfId="47929" xr:uid="{00000000-0005-0000-0000-000035BB0000}"/>
    <cellStyle name="Normal 30 2 2 2 2 2 6 2" xfId="47930" xr:uid="{00000000-0005-0000-0000-000036BB0000}"/>
    <cellStyle name="Normal 30 2 2 2 2 2 6 3" xfId="47931" xr:uid="{00000000-0005-0000-0000-000037BB0000}"/>
    <cellStyle name="Normal 30 2 2 2 2 2 7" xfId="47932" xr:uid="{00000000-0005-0000-0000-000038BB0000}"/>
    <cellStyle name="Normal 30 2 2 2 2 2 7 2" xfId="47933" xr:uid="{00000000-0005-0000-0000-000039BB0000}"/>
    <cellStyle name="Normal 30 2 2 2 2 2 7 3" xfId="47934" xr:uid="{00000000-0005-0000-0000-00003ABB0000}"/>
    <cellStyle name="Normal 30 2 2 2 2 2 8" xfId="47935" xr:uid="{00000000-0005-0000-0000-00003BBB0000}"/>
    <cellStyle name="Normal 30 2 2 2 2 2 8 2" xfId="47936" xr:uid="{00000000-0005-0000-0000-00003CBB0000}"/>
    <cellStyle name="Normal 30 2 2 2 2 2 8 3" xfId="47937" xr:uid="{00000000-0005-0000-0000-00003DBB0000}"/>
    <cellStyle name="Normal 30 2 2 2 2 2 9" xfId="47938" xr:uid="{00000000-0005-0000-0000-00003EBB0000}"/>
    <cellStyle name="Normal 30 2 2 2 2 2 9 2" xfId="47939" xr:uid="{00000000-0005-0000-0000-00003FBB0000}"/>
    <cellStyle name="Normal 30 2 2 2 2 2 9 3" xfId="47940" xr:uid="{00000000-0005-0000-0000-000040BB0000}"/>
    <cellStyle name="Normal 30 2 2 2 2 20" xfId="47941" xr:uid="{00000000-0005-0000-0000-000041BB0000}"/>
    <cellStyle name="Normal 30 2 2 2 2 3" xfId="47942" xr:uid="{00000000-0005-0000-0000-000042BB0000}"/>
    <cellStyle name="Normal 30 2 2 2 2 3 10" xfId="47943" xr:uid="{00000000-0005-0000-0000-000043BB0000}"/>
    <cellStyle name="Normal 30 2 2 2 2 3 11" xfId="47944" xr:uid="{00000000-0005-0000-0000-000044BB0000}"/>
    <cellStyle name="Normal 30 2 2 2 2 3 12" xfId="47945" xr:uid="{00000000-0005-0000-0000-000045BB0000}"/>
    <cellStyle name="Normal 30 2 2 2 2 3 13" xfId="47946" xr:uid="{00000000-0005-0000-0000-000046BB0000}"/>
    <cellStyle name="Normal 30 2 2 2 2 3 14" xfId="47947" xr:uid="{00000000-0005-0000-0000-000047BB0000}"/>
    <cellStyle name="Normal 30 2 2 2 2 3 15" xfId="47948" xr:uid="{00000000-0005-0000-0000-000048BB0000}"/>
    <cellStyle name="Normal 30 2 2 2 2 3 16" xfId="47949" xr:uid="{00000000-0005-0000-0000-000049BB0000}"/>
    <cellStyle name="Normal 30 2 2 2 2 3 2" xfId="47950" xr:uid="{00000000-0005-0000-0000-00004ABB0000}"/>
    <cellStyle name="Normal 30 2 2 2 2 3 2 10" xfId="47951" xr:uid="{00000000-0005-0000-0000-00004BBB0000}"/>
    <cellStyle name="Normal 30 2 2 2 2 3 2 11" xfId="47952" xr:uid="{00000000-0005-0000-0000-00004CBB0000}"/>
    <cellStyle name="Normal 30 2 2 2 2 3 2 12" xfId="47953" xr:uid="{00000000-0005-0000-0000-00004DBB0000}"/>
    <cellStyle name="Normal 30 2 2 2 2 3 2 13" xfId="47954" xr:uid="{00000000-0005-0000-0000-00004EBB0000}"/>
    <cellStyle name="Normal 30 2 2 2 2 3 2 14" xfId="47955" xr:uid="{00000000-0005-0000-0000-00004FBB0000}"/>
    <cellStyle name="Normal 30 2 2 2 2 3 2 15" xfId="47956" xr:uid="{00000000-0005-0000-0000-000050BB0000}"/>
    <cellStyle name="Normal 30 2 2 2 2 3 2 2" xfId="47957" xr:uid="{00000000-0005-0000-0000-000051BB0000}"/>
    <cellStyle name="Normal 30 2 2 2 2 3 2 3" xfId="47958" xr:uid="{00000000-0005-0000-0000-000052BB0000}"/>
    <cellStyle name="Normal 30 2 2 2 2 3 2 4" xfId="47959" xr:uid="{00000000-0005-0000-0000-000053BB0000}"/>
    <cellStyle name="Normal 30 2 2 2 2 3 2 5" xfId="47960" xr:uid="{00000000-0005-0000-0000-000054BB0000}"/>
    <cellStyle name="Normal 30 2 2 2 2 3 2 6" xfId="47961" xr:uid="{00000000-0005-0000-0000-000055BB0000}"/>
    <cellStyle name="Normal 30 2 2 2 2 3 2 7" xfId="47962" xr:uid="{00000000-0005-0000-0000-000056BB0000}"/>
    <cellStyle name="Normal 30 2 2 2 2 3 2 8" xfId="47963" xr:uid="{00000000-0005-0000-0000-000057BB0000}"/>
    <cellStyle name="Normal 30 2 2 2 2 3 2 9" xfId="47964" xr:uid="{00000000-0005-0000-0000-000058BB0000}"/>
    <cellStyle name="Normal 30 2 2 2 2 3 3" xfId="47965" xr:uid="{00000000-0005-0000-0000-000059BB0000}"/>
    <cellStyle name="Normal 30 2 2 2 2 3 4" xfId="47966" xr:uid="{00000000-0005-0000-0000-00005ABB0000}"/>
    <cellStyle name="Normal 30 2 2 2 2 3 5" xfId="47967" xr:uid="{00000000-0005-0000-0000-00005BBB0000}"/>
    <cellStyle name="Normal 30 2 2 2 2 3 6" xfId="47968" xr:uid="{00000000-0005-0000-0000-00005CBB0000}"/>
    <cellStyle name="Normal 30 2 2 2 2 3 7" xfId="47969" xr:uid="{00000000-0005-0000-0000-00005DBB0000}"/>
    <cellStyle name="Normal 30 2 2 2 2 3 8" xfId="47970" xr:uid="{00000000-0005-0000-0000-00005EBB0000}"/>
    <cellStyle name="Normal 30 2 2 2 2 3 9" xfId="47971" xr:uid="{00000000-0005-0000-0000-00005FBB0000}"/>
    <cellStyle name="Normal 30 2 2 2 2 4" xfId="47972" xr:uid="{00000000-0005-0000-0000-000060BB0000}"/>
    <cellStyle name="Normal 30 2 2 2 2 4 10" xfId="47973" xr:uid="{00000000-0005-0000-0000-000061BB0000}"/>
    <cellStyle name="Normal 30 2 2 2 2 4 11" xfId="47974" xr:uid="{00000000-0005-0000-0000-000062BB0000}"/>
    <cellStyle name="Normal 30 2 2 2 2 4 12" xfId="47975" xr:uid="{00000000-0005-0000-0000-000063BB0000}"/>
    <cellStyle name="Normal 30 2 2 2 2 4 13" xfId="47976" xr:uid="{00000000-0005-0000-0000-000064BB0000}"/>
    <cellStyle name="Normal 30 2 2 2 2 4 14" xfId="47977" xr:uid="{00000000-0005-0000-0000-000065BB0000}"/>
    <cellStyle name="Normal 30 2 2 2 2 4 15" xfId="47978" xr:uid="{00000000-0005-0000-0000-000066BB0000}"/>
    <cellStyle name="Normal 30 2 2 2 2 4 2" xfId="47979" xr:uid="{00000000-0005-0000-0000-000067BB0000}"/>
    <cellStyle name="Normal 30 2 2 2 2 4 2 2" xfId="47980" xr:uid="{00000000-0005-0000-0000-000068BB0000}"/>
    <cellStyle name="Normal 30 2 2 2 2 4 3" xfId="47981" xr:uid="{00000000-0005-0000-0000-000069BB0000}"/>
    <cellStyle name="Normal 30 2 2 2 2 4 4" xfId="47982" xr:uid="{00000000-0005-0000-0000-00006ABB0000}"/>
    <cellStyle name="Normal 30 2 2 2 2 4 5" xfId="47983" xr:uid="{00000000-0005-0000-0000-00006BBB0000}"/>
    <cellStyle name="Normal 30 2 2 2 2 4 6" xfId="47984" xr:uid="{00000000-0005-0000-0000-00006CBB0000}"/>
    <cellStyle name="Normal 30 2 2 2 2 4 7" xfId="47985" xr:uid="{00000000-0005-0000-0000-00006DBB0000}"/>
    <cellStyle name="Normal 30 2 2 2 2 4 8" xfId="47986" xr:uid="{00000000-0005-0000-0000-00006EBB0000}"/>
    <cellStyle name="Normal 30 2 2 2 2 4 9" xfId="47987" xr:uid="{00000000-0005-0000-0000-00006FBB0000}"/>
    <cellStyle name="Normal 30 2 2 2 2 5" xfId="47988" xr:uid="{00000000-0005-0000-0000-000070BB0000}"/>
    <cellStyle name="Normal 30 2 2 2 2 5 2" xfId="47989" xr:uid="{00000000-0005-0000-0000-000071BB0000}"/>
    <cellStyle name="Normal 30 2 2 2 2 5 3" xfId="47990" xr:uid="{00000000-0005-0000-0000-000072BB0000}"/>
    <cellStyle name="Normal 30 2 2 2 2 6" xfId="47991" xr:uid="{00000000-0005-0000-0000-000073BB0000}"/>
    <cellStyle name="Normal 30 2 2 2 2 6 2" xfId="47992" xr:uid="{00000000-0005-0000-0000-000074BB0000}"/>
    <cellStyle name="Normal 30 2 2 2 2 6 3" xfId="47993" xr:uid="{00000000-0005-0000-0000-000075BB0000}"/>
    <cellStyle name="Normal 30 2 2 2 2 7" xfId="47994" xr:uid="{00000000-0005-0000-0000-000076BB0000}"/>
    <cellStyle name="Normal 30 2 2 2 2 7 2" xfId="47995" xr:uid="{00000000-0005-0000-0000-000077BB0000}"/>
    <cellStyle name="Normal 30 2 2 2 2 7 3" xfId="47996" xr:uid="{00000000-0005-0000-0000-000078BB0000}"/>
    <cellStyle name="Normal 30 2 2 2 2 8" xfId="47997" xr:uid="{00000000-0005-0000-0000-000079BB0000}"/>
    <cellStyle name="Normal 30 2 2 2 2 8 2" xfId="47998" xr:uid="{00000000-0005-0000-0000-00007ABB0000}"/>
    <cellStyle name="Normal 30 2 2 2 2 8 3" xfId="47999" xr:uid="{00000000-0005-0000-0000-00007BBB0000}"/>
    <cellStyle name="Normal 30 2 2 2 2 9" xfId="48000" xr:uid="{00000000-0005-0000-0000-00007CBB0000}"/>
    <cellStyle name="Normal 30 2 2 2 2 9 2" xfId="48001" xr:uid="{00000000-0005-0000-0000-00007DBB0000}"/>
    <cellStyle name="Normal 30 2 2 2 2 9 3" xfId="48002" xr:uid="{00000000-0005-0000-0000-00007EBB0000}"/>
    <cellStyle name="Normal 30 2 2 2 20" xfId="48003" xr:uid="{00000000-0005-0000-0000-00007FBB0000}"/>
    <cellStyle name="Normal 30 2 2 2 21" xfId="48004" xr:uid="{00000000-0005-0000-0000-000080BB0000}"/>
    <cellStyle name="Normal 30 2 2 2 3" xfId="48005" xr:uid="{00000000-0005-0000-0000-000081BB0000}"/>
    <cellStyle name="Normal 30 2 2 2 3 10" xfId="48006" xr:uid="{00000000-0005-0000-0000-000082BB0000}"/>
    <cellStyle name="Normal 30 2 2 2 3 10 2" xfId="48007" xr:uid="{00000000-0005-0000-0000-000083BB0000}"/>
    <cellStyle name="Normal 30 2 2 2 3 11" xfId="48008" xr:uid="{00000000-0005-0000-0000-000084BB0000}"/>
    <cellStyle name="Normal 30 2 2 2 3 11 2" xfId="48009" xr:uid="{00000000-0005-0000-0000-000085BB0000}"/>
    <cellStyle name="Normal 30 2 2 2 3 12" xfId="48010" xr:uid="{00000000-0005-0000-0000-000086BB0000}"/>
    <cellStyle name="Normal 30 2 2 2 3 13" xfId="48011" xr:uid="{00000000-0005-0000-0000-000087BB0000}"/>
    <cellStyle name="Normal 30 2 2 2 3 14" xfId="48012" xr:uid="{00000000-0005-0000-0000-000088BB0000}"/>
    <cellStyle name="Normal 30 2 2 2 3 15" xfId="48013" xr:uid="{00000000-0005-0000-0000-000089BB0000}"/>
    <cellStyle name="Normal 30 2 2 2 3 16" xfId="48014" xr:uid="{00000000-0005-0000-0000-00008ABB0000}"/>
    <cellStyle name="Normal 30 2 2 2 3 17" xfId="48015" xr:uid="{00000000-0005-0000-0000-00008BBB0000}"/>
    <cellStyle name="Normal 30 2 2 2 3 18" xfId="48016" xr:uid="{00000000-0005-0000-0000-00008CBB0000}"/>
    <cellStyle name="Normal 30 2 2 2 3 19" xfId="48017" xr:uid="{00000000-0005-0000-0000-00008DBB0000}"/>
    <cellStyle name="Normal 30 2 2 2 3 2" xfId="48018" xr:uid="{00000000-0005-0000-0000-00008EBB0000}"/>
    <cellStyle name="Normal 30 2 2 2 3 2 10" xfId="48019" xr:uid="{00000000-0005-0000-0000-00008FBB0000}"/>
    <cellStyle name="Normal 30 2 2 2 3 2 11" xfId="48020" xr:uid="{00000000-0005-0000-0000-000090BB0000}"/>
    <cellStyle name="Normal 30 2 2 2 3 2 12" xfId="48021" xr:uid="{00000000-0005-0000-0000-000091BB0000}"/>
    <cellStyle name="Normal 30 2 2 2 3 2 13" xfId="48022" xr:uid="{00000000-0005-0000-0000-000092BB0000}"/>
    <cellStyle name="Normal 30 2 2 2 3 2 14" xfId="48023" xr:uid="{00000000-0005-0000-0000-000093BB0000}"/>
    <cellStyle name="Normal 30 2 2 2 3 2 15" xfId="48024" xr:uid="{00000000-0005-0000-0000-000094BB0000}"/>
    <cellStyle name="Normal 30 2 2 2 3 2 2" xfId="48025" xr:uid="{00000000-0005-0000-0000-000095BB0000}"/>
    <cellStyle name="Normal 30 2 2 2 3 2 2 2" xfId="48026" xr:uid="{00000000-0005-0000-0000-000096BB0000}"/>
    <cellStyle name="Normal 30 2 2 2 3 2 3" xfId="48027" xr:uid="{00000000-0005-0000-0000-000097BB0000}"/>
    <cellStyle name="Normal 30 2 2 2 3 2 4" xfId="48028" xr:uid="{00000000-0005-0000-0000-000098BB0000}"/>
    <cellStyle name="Normal 30 2 2 2 3 2 5" xfId="48029" xr:uid="{00000000-0005-0000-0000-000099BB0000}"/>
    <cellStyle name="Normal 30 2 2 2 3 2 6" xfId="48030" xr:uid="{00000000-0005-0000-0000-00009ABB0000}"/>
    <cellStyle name="Normal 30 2 2 2 3 2 7" xfId="48031" xr:uid="{00000000-0005-0000-0000-00009BBB0000}"/>
    <cellStyle name="Normal 30 2 2 2 3 2 8" xfId="48032" xr:uid="{00000000-0005-0000-0000-00009CBB0000}"/>
    <cellStyle name="Normal 30 2 2 2 3 2 9" xfId="48033" xr:uid="{00000000-0005-0000-0000-00009DBB0000}"/>
    <cellStyle name="Normal 30 2 2 2 3 3" xfId="48034" xr:uid="{00000000-0005-0000-0000-00009EBB0000}"/>
    <cellStyle name="Normal 30 2 2 2 3 3 10" xfId="48035" xr:uid="{00000000-0005-0000-0000-00009FBB0000}"/>
    <cellStyle name="Normal 30 2 2 2 3 3 11" xfId="48036" xr:uid="{00000000-0005-0000-0000-0000A0BB0000}"/>
    <cellStyle name="Normal 30 2 2 2 3 3 12" xfId="48037" xr:uid="{00000000-0005-0000-0000-0000A1BB0000}"/>
    <cellStyle name="Normal 30 2 2 2 3 3 13" xfId="48038" xr:uid="{00000000-0005-0000-0000-0000A2BB0000}"/>
    <cellStyle name="Normal 30 2 2 2 3 3 14" xfId="48039" xr:uid="{00000000-0005-0000-0000-0000A3BB0000}"/>
    <cellStyle name="Normal 30 2 2 2 3 3 15" xfId="48040" xr:uid="{00000000-0005-0000-0000-0000A4BB0000}"/>
    <cellStyle name="Normal 30 2 2 2 3 3 2" xfId="48041" xr:uid="{00000000-0005-0000-0000-0000A5BB0000}"/>
    <cellStyle name="Normal 30 2 2 2 3 3 2 2" xfId="48042" xr:uid="{00000000-0005-0000-0000-0000A6BB0000}"/>
    <cellStyle name="Normal 30 2 2 2 3 3 3" xfId="48043" xr:uid="{00000000-0005-0000-0000-0000A7BB0000}"/>
    <cellStyle name="Normal 30 2 2 2 3 3 4" xfId="48044" xr:uid="{00000000-0005-0000-0000-0000A8BB0000}"/>
    <cellStyle name="Normal 30 2 2 2 3 3 5" xfId="48045" xr:uid="{00000000-0005-0000-0000-0000A9BB0000}"/>
    <cellStyle name="Normal 30 2 2 2 3 3 6" xfId="48046" xr:uid="{00000000-0005-0000-0000-0000AABB0000}"/>
    <cellStyle name="Normal 30 2 2 2 3 3 7" xfId="48047" xr:uid="{00000000-0005-0000-0000-0000ABBB0000}"/>
    <cellStyle name="Normal 30 2 2 2 3 3 8" xfId="48048" xr:uid="{00000000-0005-0000-0000-0000ACBB0000}"/>
    <cellStyle name="Normal 30 2 2 2 3 3 9" xfId="48049" xr:uid="{00000000-0005-0000-0000-0000ADBB0000}"/>
    <cellStyle name="Normal 30 2 2 2 3 4" xfId="48050" xr:uid="{00000000-0005-0000-0000-0000AEBB0000}"/>
    <cellStyle name="Normal 30 2 2 2 3 4 2" xfId="48051" xr:uid="{00000000-0005-0000-0000-0000AFBB0000}"/>
    <cellStyle name="Normal 30 2 2 2 3 4 3" xfId="48052" xr:uid="{00000000-0005-0000-0000-0000B0BB0000}"/>
    <cellStyle name="Normal 30 2 2 2 3 5" xfId="48053" xr:uid="{00000000-0005-0000-0000-0000B1BB0000}"/>
    <cellStyle name="Normal 30 2 2 2 3 5 2" xfId="48054" xr:uid="{00000000-0005-0000-0000-0000B2BB0000}"/>
    <cellStyle name="Normal 30 2 2 2 3 5 3" xfId="48055" xr:uid="{00000000-0005-0000-0000-0000B3BB0000}"/>
    <cellStyle name="Normal 30 2 2 2 3 6" xfId="48056" xr:uid="{00000000-0005-0000-0000-0000B4BB0000}"/>
    <cellStyle name="Normal 30 2 2 2 3 6 2" xfId="48057" xr:uid="{00000000-0005-0000-0000-0000B5BB0000}"/>
    <cellStyle name="Normal 30 2 2 2 3 6 3" xfId="48058" xr:uid="{00000000-0005-0000-0000-0000B6BB0000}"/>
    <cellStyle name="Normal 30 2 2 2 3 7" xfId="48059" xr:uid="{00000000-0005-0000-0000-0000B7BB0000}"/>
    <cellStyle name="Normal 30 2 2 2 3 7 2" xfId="48060" xr:uid="{00000000-0005-0000-0000-0000B8BB0000}"/>
    <cellStyle name="Normal 30 2 2 2 3 7 3" xfId="48061" xr:uid="{00000000-0005-0000-0000-0000B9BB0000}"/>
    <cellStyle name="Normal 30 2 2 2 3 8" xfId="48062" xr:uid="{00000000-0005-0000-0000-0000BABB0000}"/>
    <cellStyle name="Normal 30 2 2 2 3 8 2" xfId="48063" xr:uid="{00000000-0005-0000-0000-0000BBBB0000}"/>
    <cellStyle name="Normal 30 2 2 2 3 8 3" xfId="48064" xr:uid="{00000000-0005-0000-0000-0000BCBB0000}"/>
    <cellStyle name="Normal 30 2 2 2 3 9" xfId="48065" xr:uid="{00000000-0005-0000-0000-0000BDBB0000}"/>
    <cellStyle name="Normal 30 2 2 2 3 9 2" xfId="48066" xr:uid="{00000000-0005-0000-0000-0000BEBB0000}"/>
    <cellStyle name="Normal 30 2 2 2 3 9 3" xfId="48067" xr:uid="{00000000-0005-0000-0000-0000BFBB0000}"/>
    <cellStyle name="Normal 30 2 2 2 4" xfId="48068" xr:uid="{00000000-0005-0000-0000-0000C0BB0000}"/>
    <cellStyle name="Normal 30 2 2 2 4 10" xfId="48069" xr:uid="{00000000-0005-0000-0000-0000C1BB0000}"/>
    <cellStyle name="Normal 30 2 2 2 4 11" xfId="48070" xr:uid="{00000000-0005-0000-0000-0000C2BB0000}"/>
    <cellStyle name="Normal 30 2 2 2 4 12" xfId="48071" xr:uid="{00000000-0005-0000-0000-0000C3BB0000}"/>
    <cellStyle name="Normal 30 2 2 2 4 13" xfId="48072" xr:uid="{00000000-0005-0000-0000-0000C4BB0000}"/>
    <cellStyle name="Normal 30 2 2 2 4 14" xfId="48073" xr:uid="{00000000-0005-0000-0000-0000C5BB0000}"/>
    <cellStyle name="Normal 30 2 2 2 4 15" xfId="48074" xr:uid="{00000000-0005-0000-0000-0000C6BB0000}"/>
    <cellStyle name="Normal 30 2 2 2 4 16" xfId="48075" xr:uid="{00000000-0005-0000-0000-0000C7BB0000}"/>
    <cellStyle name="Normal 30 2 2 2 4 2" xfId="48076" xr:uid="{00000000-0005-0000-0000-0000C8BB0000}"/>
    <cellStyle name="Normal 30 2 2 2 4 2 10" xfId="48077" xr:uid="{00000000-0005-0000-0000-0000C9BB0000}"/>
    <cellStyle name="Normal 30 2 2 2 4 2 11" xfId="48078" xr:uid="{00000000-0005-0000-0000-0000CABB0000}"/>
    <cellStyle name="Normal 30 2 2 2 4 2 12" xfId="48079" xr:uid="{00000000-0005-0000-0000-0000CBBB0000}"/>
    <cellStyle name="Normal 30 2 2 2 4 2 13" xfId="48080" xr:uid="{00000000-0005-0000-0000-0000CCBB0000}"/>
    <cellStyle name="Normal 30 2 2 2 4 2 14" xfId="48081" xr:uid="{00000000-0005-0000-0000-0000CDBB0000}"/>
    <cellStyle name="Normal 30 2 2 2 4 2 15" xfId="48082" xr:uid="{00000000-0005-0000-0000-0000CEBB0000}"/>
    <cellStyle name="Normal 30 2 2 2 4 2 2" xfId="48083" xr:uid="{00000000-0005-0000-0000-0000CFBB0000}"/>
    <cellStyle name="Normal 30 2 2 2 4 2 3" xfId="48084" xr:uid="{00000000-0005-0000-0000-0000D0BB0000}"/>
    <cellStyle name="Normal 30 2 2 2 4 2 4" xfId="48085" xr:uid="{00000000-0005-0000-0000-0000D1BB0000}"/>
    <cellStyle name="Normal 30 2 2 2 4 2 5" xfId="48086" xr:uid="{00000000-0005-0000-0000-0000D2BB0000}"/>
    <cellStyle name="Normal 30 2 2 2 4 2 6" xfId="48087" xr:uid="{00000000-0005-0000-0000-0000D3BB0000}"/>
    <cellStyle name="Normal 30 2 2 2 4 2 7" xfId="48088" xr:uid="{00000000-0005-0000-0000-0000D4BB0000}"/>
    <cellStyle name="Normal 30 2 2 2 4 2 8" xfId="48089" xr:uid="{00000000-0005-0000-0000-0000D5BB0000}"/>
    <cellStyle name="Normal 30 2 2 2 4 2 9" xfId="48090" xr:uid="{00000000-0005-0000-0000-0000D6BB0000}"/>
    <cellStyle name="Normal 30 2 2 2 4 3" xfId="48091" xr:uid="{00000000-0005-0000-0000-0000D7BB0000}"/>
    <cellStyle name="Normal 30 2 2 2 4 4" xfId="48092" xr:uid="{00000000-0005-0000-0000-0000D8BB0000}"/>
    <cellStyle name="Normal 30 2 2 2 4 5" xfId="48093" xr:uid="{00000000-0005-0000-0000-0000D9BB0000}"/>
    <cellStyle name="Normal 30 2 2 2 4 6" xfId="48094" xr:uid="{00000000-0005-0000-0000-0000DABB0000}"/>
    <cellStyle name="Normal 30 2 2 2 4 7" xfId="48095" xr:uid="{00000000-0005-0000-0000-0000DBBB0000}"/>
    <cellStyle name="Normal 30 2 2 2 4 8" xfId="48096" xr:uid="{00000000-0005-0000-0000-0000DCBB0000}"/>
    <cellStyle name="Normal 30 2 2 2 4 9" xfId="48097" xr:uid="{00000000-0005-0000-0000-0000DDBB0000}"/>
    <cellStyle name="Normal 30 2 2 2 5" xfId="48098" xr:uid="{00000000-0005-0000-0000-0000DEBB0000}"/>
    <cellStyle name="Normal 30 2 2 2 5 10" xfId="48099" xr:uid="{00000000-0005-0000-0000-0000DFBB0000}"/>
    <cellStyle name="Normal 30 2 2 2 5 11" xfId="48100" xr:uid="{00000000-0005-0000-0000-0000E0BB0000}"/>
    <cellStyle name="Normal 30 2 2 2 5 12" xfId="48101" xr:uid="{00000000-0005-0000-0000-0000E1BB0000}"/>
    <cellStyle name="Normal 30 2 2 2 5 13" xfId="48102" xr:uid="{00000000-0005-0000-0000-0000E2BB0000}"/>
    <cellStyle name="Normal 30 2 2 2 5 14" xfId="48103" xr:uid="{00000000-0005-0000-0000-0000E3BB0000}"/>
    <cellStyle name="Normal 30 2 2 2 5 15" xfId="48104" xr:uid="{00000000-0005-0000-0000-0000E4BB0000}"/>
    <cellStyle name="Normal 30 2 2 2 5 2" xfId="48105" xr:uid="{00000000-0005-0000-0000-0000E5BB0000}"/>
    <cellStyle name="Normal 30 2 2 2 5 2 2" xfId="48106" xr:uid="{00000000-0005-0000-0000-0000E6BB0000}"/>
    <cellStyle name="Normal 30 2 2 2 5 3" xfId="48107" xr:uid="{00000000-0005-0000-0000-0000E7BB0000}"/>
    <cellStyle name="Normal 30 2 2 2 5 4" xfId="48108" xr:uid="{00000000-0005-0000-0000-0000E8BB0000}"/>
    <cellStyle name="Normal 30 2 2 2 5 5" xfId="48109" xr:uid="{00000000-0005-0000-0000-0000E9BB0000}"/>
    <cellStyle name="Normal 30 2 2 2 5 6" xfId="48110" xr:uid="{00000000-0005-0000-0000-0000EABB0000}"/>
    <cellStyle name="Normal 30 2 2 2 5 7" xfId="48111" xr:uid="{00000000-0005-0000-0000-0000EBBB0000}"/>
    <cellStyle name="Normal 30 2 2 2 5 8" xfId="48112" xr:uid="{00000000-0005-0000-0000-0000ECBB0000}"/>
    <cellStyle name="Normal 30 2 2 2 5 9" xfId="48113" xr:uid="{00000000-0005-0000-0000-0000EDBB0000}"/>
    <cellStyle name="Normal 30 2 2 2 6" xfId="48114" xr:uid="{00000000-0005-0000-0000-0000EEBB0000}"/>
    <cellStyle name="Normal 30 2 2 2 6 2" xfId="48115" xr:uid="{00000000-0005-0000-0000-0000EFBB0000}"/>
    <cellStyle name="Normal 30 2 2 2 6 3" xfId="48116" xr:uid="{00000000-0005-0000-0000-0000F0BB0000}"/>
    <cellStyle name="Normal 30 2 2 2 7" xfId="48117" xr:uid="{00000000-0005-0000-0000-0000F1BB0000}"/>
    <cellStyle name="Normal 30 2 2 2 7 2" xfId="48118" xr:uid="{00000000-0005-0000-0000-0000F2BB0000}"/>
    <cellStyle name="Normal 30 2 2 2 7 3" xfId="48119" xr:uid="{00000000-0005-0000-0000-0000F3BB0000}"/>
    <cellStyle name="Normal 30 2 2 2 8" xfId="48120" xr:uid="{00000000-0005-0000-0000-0000F4BB0000}"/>
    <cellStyle name="Normal 30 2 2 2 8 2" xfId="48121" xr:uid="{00000000-0005-0000-0000-0000F5BB0000}"/>
    <cellStyle name="Normal 30 2 2 2 8 3" xfId="48122" xr:uid="{00000000-0005-0000-0000-0000F6BB0000}"/>
    <cellStyle name="Normal 30 2 2 2 9" xfId="48123" xr:uid="{00000000-0005-0000-0000-0000F7BB0000}"/>
    <cellStyle name="Normal 30 2 2 2 9 2" xfId="48124" xr:uid="{00000000-0005-0000-0000-0000F8BB0000}"/>
    <cellStyle name="Normal 30 2 2 2 9 3" xfId="48125" xr:uid="{00000000-0005-0000-0000-0000F9BB0000}"/>
    <cellStyle name="Normal 30 2 2 20" xfId="48126" xr:uid="{00000000-0005-0000-0000-0000FABB0000}"/>
    <cellStyle name="Normal 30 2 2 21" xfId="48127" xr:uid="{00000000-0005-0000-0000-0000FBBB0000}"/>
    <cellStyle name="Normal 30 2 2 22" xfId="48128" xr:uid="{00000000-0005-0000-0000-0000FCBB0000}"/>
    <cellStyle name="Normal 30 2 2 3" xfId="48129" xr:uid="{00000000-0005-0000-0000-0000FDBB0000}"/>
    <cellStyle name="Normal 30 2 2 3 10" xfId="48130" xr:uid="{00000000-0005-0000-0000-0000FEBB0000}"/>
    <cellStyle name="Normal 30 2 2 3 10 2" xfId="48131" xr:uid="{00000000-0005-0000-0000-0000FFBB0000}"/>
    <cellStyle name="Normal 30 2 2 3 10 3" xfId="48132" xr:uid="{00000000-0005-0000-0000-000000BC0000}"/>
    <cellStyle name="Normal 30 2 2 3 11" xfId="48133" xr:uid="{00000000-0005-0000-0000-000001BC0000}"/>
    <cellStyle name="Normal 30 2 2 3 11 2" xfId="48134" xr:uid="{00000000-0005-0000-0000-000002BC0000}"/>
    <cellStyle name="Normal 30 2 2 3 12" xfId="48135" xr:uid="{00000000-0005-0000-0000-000003BC0000}"/>
    <cellStyle name="Normal 30 2 2 3 12 2" xfId="48136" xr:uid="{00000000-0005-0000-0000-000004BC0000}"/>
    <cellStyle name="Normal 30 2 2 3 13" xfId="48137" xr:uid="{00000000-0005-0000-0000-000005BC0000}"/>
    <cellStyle name="Normal 30 2 2 3 14" xfId="48138" xr:uid="{00000000-0005-0000-0000-000006BC0000}"/>
    <cellStyle name="Normal 30 2 2 3 15" xfId="48139" xr:uid="{00000000-0005-0000-0000-000007BC0000}"/>
    <cellStyle name="Normal 30 2 2 3 16" xfId="48140" xr:uid="{00000000-0005-0000-0000-000008BC0000}"/>
    <cellStyle name="Normal 30 2 2 3 17" xfId="48141" xr:uid="{00000000-0005-0000-0000-000009BC0000}"/>
    <cellStyle name="Normal 30 2 2 3 18" xfId="48142" xr:uid="{00000000-0005-0000-0000-00000ABC0000}"/>
    <cellStyle name="Normal 30 2 2 3 19" xfId="48143" xr:uid="{00000000-0005-0000-0000-00000BBC0000}"/>
    <cellStyle name="Normal 30 2 2 3 2" xfId="48144" xr:uid="{00000000-0005-0000-0000-00000CBC0000}"/>
    <cellStyle name="Normal 30 2 2 3 2 10" xfId="48145" xr:uid="{00000000-0005-0000-0000-00000DBC0000}"/>
    <cellStyle name="Normal 30 2 2 3 2 10 2" xfId="48146" xr:uid="{00000000-0005-0000-0000-00000EBC0000}"/>
    <cellStyle name="Normal 30 2 2 3 2 11" xfId="48147" xr:uid="{00000000-0005-0000-0000-00000FBC0000}"/>
    <cellStyle name="Normal 30 2 2 3 2 11 2" xfId="48148" xr:uid="{00000000-0005-0000-0000-000010BC0000}"/>
    <cellStyle name="Normal 30 2 2 3 2 12" xfId="48149" xr:uid="{00000000-0005-0000-0000-000011BC0000}"/>
    <cellStyle name="Normal 30 2 2 3 2 13" xfId="48150" xr:uid="{00000000-0005-0000-0000-000012BC0000}"/>
    <cellStyle name="Normal 30 2 2 3 2 14" xfId="48151" xr:uid="{00000000-0005-0000-0000-000013BC0000}"/>
    <cellStyle name="Normal 30 2 2 3 2 15" xfId="48152" xr:uid="{00000000-0005-0000-0000-000014BC0000}"/>
    <cellStyle name="Normal 30 2 2 3 2 16" xfId="48153" xr:uid="{00000000-0005-0000-0000-000015BC0000}"/>
    <cellStyle name="Normal 30 2 2 3 2 17" xfId="48154" xr:uid="{00000000-0005-0000-0000-000016BC0000}"/>
    <cellStyle name="Normal 30 2 2 3 2 18" xfId="48155" xr:uid="{00000000-0005-0000-0000-000017BC0000}"/>
    <cellStyle name="Normal 30 2 2 3 2 19" xfId="48156" xr:uid="{00000000-0005-0000-0000-000018BC0000}"/>
    <cellStyle name="Normal 30 2 2 3 2 2" xfId="48157" xr:uid="{00000000-0005-0000-0000-000019BC0000}"/>
    <cellStyle name="Normal 30 2 2 3 2 2 10" xfId="48158" xr:uid="{00000000-0005-0000-0000-00001ABC0000}"/>
    <cellStyle name="Normal 30 2 2 3 2 2 11" xfId="48159" xr:uid="{00000000-0005-0000-0000-00001BBC0000}"/>
    <cellStyle name="Normal 30 2 2 3 2 2 12" xfId="48160" xr:uid="{00000000-0005-0000-0000-00001CBC0000}"/>
    <cellStyle name="Normal 30 2 2 3 2 2 13" xfId="48161" xr:uid="{00000000-0005-0000-0000-00001DBC0000}"/>
    <cellStyle name="Normal 30 2 2 3 2 2 14" xfId="48162" xr:uid="{00000000-0005-0000-0000-00001EBC0000}"/>
    <cellStyle name="Normal 30 2 2 3 2 2 15" xfId="48163" xr:uid="{00000000-0005-0000-0000-00001FBC0000}"/>
    <cellStyle name="Normal 30 2 2 3 2 2 2" xfId="48164" xr:uid="{00000000-0005-0000-0000-000020BC0000}"/>
    <cellStyle name="Normal 30 2 2 3 2 2 2 2" xfId="48165" xr:uid="{00000000-0005-0000-0000-000021BC0000}"/>
    <cellStyle name="Normal 30 2 2 3 2 2 3" xfId="48166" xr:uid="{00000000-0005-0000-0000-000022BC0000}"/>
    <cellStyle name="Normal 30 2 2 3 2 2 4" xfId="48167" xr:uid="{00000000-0005-0000-0000-000023BC0000}"/>
    <cellStyle name="Normal 30 2 2 3 2 2 5" xfId="48168" xr:uid="{00000000-0005-0000-0000-000024BC0000}"/>
    <cellStyle name="Normal 30 2 2 3 2 2 6" xfId="48169" xr:uid="{00000000-0005-0000-0000-000025BC0000}"/>
    <cellStyle name="Normal 30 2 2 3 2 2 7" xfId="48170" xr:uid="{00000000-0005-0000-0000-000026BC0000}"/>
    <cellStyle name="Normal 30 2 2 3 2 2 8" xfId="48171" xr:uid="{00000000-0005-0000-0000-000027BC0000}"/>
    <cellStyle name="Normal 30 2 2 3 2 2 9" xfId="48172" xr:uid="{00000000-0005-0000-0000-000028BC0000}"/>
    <cellStyle name="Normal 30 2 2 3 2 3" xfId="48173" xr:uid="{00000000-0005-0000-0000-000029BC0000}"/>
    <cellStyle name="Normal 30 2 2 3 2 3 10" xfId="48174" xr:uid="{00000000-0005-0000-0000-00002ABC0000}"/>
    <cellStyle name="Normal 30 2 2 3 2 3 11" xfId="48175" xr:uid="{00000000-0005-0000-0000-00002BBC0000}"/>
    <cellStyle name="Normal 30 2 2 3 2 3 12" xfId="48176" xr:uid="{00000000-0005-0000-0000-00002CBC0000}"/>
    <cellStyle name="Normal 30 2 2 3 2 3 13" xfId="48177" xr:uid="{00000000-0005-0000-0000-00002DBC0000}"/>
    <cellStyle name="Normal 30 2 2 3 2 3 14" xfId="48178" xr:uid="{00000000-0005-0000-0000-00002EBC0000}"/>
    <cellStyle name="Normal 30 2 2 3 2 3 15" xfId="48179" xr:uid="{00000000-0005-0000-0000-00002FBC0000}"/>
    <cellStyle name="Normal 30 2 2 3 2 3 2" xfId="48180" xr:uid="{00000000-0005-0000-0000-000030BC0000}"/>
    <cellStyle name="Normal 30 2 2 3 2 3 2 2" xfId="48181" xr:uid="{00000000-0005-0000-0000-000031BC0000}"/>
    <cellStyle name="Normal 30 2 2 3 2 3 3" xfId="48182" xr:uid="{00000000-0005-0000-0000-000032BC0000}"/>
    <cellStyle name="Normal 30 2 2 3 2 3 4" xfId="48183" xr:uid="{00000000-0005-0000-0000-000033BC0000}"/>
    <cellStyle name="Normal 30 2 2 3 2 3 5" xfId="48184" xr:uid="{00000000-0005-0000-0000-000034BC0000}"/>
    <cellStyle name="Normal 30 2 2 3 2 3 6" xfId="48185" xr:uid="{00000000-0005-0000-0000-000035BC0000}"/>
    <cellStyle name="Normal 30 2 2 3 2 3 7" xfId="48186" xr:uid="{00000000-0005-0000-0000-000036BC0000}"/>
    <cellStyle name="Normal 30 2 2 3 2 3 8" xfId="48187" xr:uid="{00000000-0005-0000-0000-000037BC0000}"/>
    <cellStyle name="Normal 30 2 2 3 2 3 9" xfId="48188" xr:uid="{00000000-0005-0000-0000-000038BC0000}"/>
    <cellStyle name="Normal 30 2 2 3 2 4" xfId="48189" xr:uid="{00000000-0005-0000-0000-000039BC0000}"/>
    <cellStyle name="Normal 30 2 2 3 2 4 2" xfId="48190" xr:uid="{00000000-0005-0000-0000-00003ABC0000}"/>
    <cellStyle name="Normal 30 2 2 3 2 4 3" xfId="48191" xr:uid="{00000000-0005-0000-0000-00003BBC0000}"/>
    <cellStyle name="Normal 30 2 2 3 2 5" xfId="48192" xr:uid="{00000000-0005-0000-0000-00003CBC0000}"/>
    <cellStyle name="Normal 30 2 2 3 2 5 2" xfId="48193" xr:uid="{00000000-0005-0000-0000-00003DBC0000}"/>
    <cellStyle name="Normal 30 2 2 3 2 5 3" xfId="48194" xr:uid="{00000000-0005-0000-0000-00003EBC0000}"/>
    <cellStyle name="Normal 30 2 2 3 2 6" xfId="48195" xr:uid="{00000000-0005-0000-0000-00003FBC0000}"/>
    <cellStyle name="Normal 30 2 2 3 2 6 2" xfId="48196" xr:uid="{00000000-0005-0000-0000-000040BC0000}"/>
    <cellStyle name="Normal 30 2 2 3 2 6 3" xfId="48197" xr:uid="{00000000-0005-0000-0000-000041BC0000}"/>
    <cellStyle name="Normal 30 2 2 3 2 7" xfId="48198" xr:uid="{00000000-0005-0000-0000-000042BC0000}"/>
    <cellStyle name="Normal 30 2 2 3 2 7 2" xfId="48199" xr:uid="{00000000-0005-0000-0000-000043BC0000}"/>
    <cellStyle name="Normal 30 2 2 3 2 7 3" xfId="48200" xr:uid="{00000000-0005-0000-0000-000044BC0000}"/>
    <cellStyle name="Normal 30 2 2 3 2 8" xfId="48201" xr:uid="{00000000-0005-0000-0000-000045BC0000}"/>
    <cellStyle name="Normal 30 2 2 3 2 8 2" xfId="48202" xr:uid="{00000000-0005-0000-0000-000046BC0000}"/>
    <cellStyle name="Normal 30 2 2 3 2 8 3" xfId="48203" xr:uid="{00000000-0005-0000-0000-000047BC0000}"/>
    <cellStyle name="Normal 30 2 2 3 2 9" xfId="48204" xr:uid="{00000000-0005-0000-0000-000048BC0000}"/>
    <cellStyle name="Normal 30 2 2 3 2 9 2" xfId="48205" xr:uid="{00000000-0005-0000-0000-000049BC0000}"/>
    <cellStyle name="Normal 30 2 2 3 2 9 3" xfId="48206" xr:uid="{00000000-0005-0000-0000-00004ABC0000}"/>
    <cellStyle name="Normal 30 2 2 3 20" xfId="48207" xr:uid="{00000000-0005-0000-0000-00004BBC0000}"/>
    <cellStyle name="Normal 30 2 2 3 3" xfId="48208" xr:uid="{00000000-0005-0000-0000-00004CBC0000}"/>
    <cellStyle name="Normal 30 2 2 3 3 10" xfId="48209" xr:uid="{00000000-0005-0000-0000-00004DBC0000}"/>
    <cellStyle name="Normal 30 2 2 3 3 11" xfId="48210" xr:uid="{00000000-0005-0000-0000-00004EBC0000}"/>
    <cellStyle name="Normal 30 2 2 3 3 12" xfId="48211" xr:uid="{00000000-0005-0000-0000-00004FBC0000}"/>
    <cellStyle name="Normal 30 2 2 3 3 13" xfId="48212" xr:uid="{00000000-0005-0000-0000-000050BC0000}"/>
    <cellStyle name="Normal 30 2 2 3 3 14" xfId="48213" xr:uid="{00000000-0005-0000-0000-000051BC0000}"/>
    <cellStyle name="Normal 30 2 2 3 3 15" xfId="48214" xr:uid="{00000000-0005-0000-0000-000052BC0000}"/>
    <cellStyle name="Normal 30 2 2 3 3 16" xfId="48215" xr:uid="{00000000-0005-0000-0000-000053BC0000}"/>
    <cellStyle name="Normal 30 2 2 3 3 2" xfId="48216" xr:uid="{00000000-0005-0000-0000-000054BC0000}"/>
    <cellStyle name="Normal 30 2 2 3 3 2 10" xfId="48217" xr:uid="{00000000-0005-0000-0000-000055BC0000}"/>
    <cellStyle name="Normal 30 2 2 3 3 2 11" xfId="48218" xr:uid="{00000000-0005-0000-0000-000056BC0000}"/>
    <cellStyle name="Normal 30 2 2 3 3 2 12" xfId="48219" xr:uid="{00000000-0005-0000-0000-000057BC0000}"/>
    <cellStyle name="Normal 30 2 2 3 3 2 13" xfId="48220" xr:uid="{00000000-0005-0000-0000-000058BC0000}"/>
    <cellStyle name="Normal 30 2 2 3 3 2 14" xfId="48221" xr:uid="{00000000-0005-0000-0000-000059BC0000}"/>
    <cellStyle name="Normal 30 2 2 3 3 2 15" xfId="48222" xr:uid="{00000000-0005-0000-0000-00005ABC0000}"/>
    <cellStyle name="Normal 30 2 2 3 3 2 2" xfId="48223" xr:uid="{00000000-0005-0000-0000-00005BBC0000}"/>
    <cellStyle name="Normal 30 2 2 3 3 2 3" xfId="48224" xr:uid="{00000000-0005-0000-0000-00005CBC0000}"/>
    <cellStyle name="Normal 30 2 2 3 3 2 4" xfId="48225" xr:uid="{00000000-0005-0000-0000-00005DBC0000}"/>
    <cellStyle name="Normal 30 2 2 3 3 2 5" xfId="48226" xr:uid="{00000000-0005-0000-0000-00005EBC0000}"/>
    <cellStyle name="Normal 30 2 2 3 3 2 6" xfId="48227" xr:uid="{00000000-0005-0000-0000-00005FBC0000}"/>
    <cellStyle name="Normal 30 2 2 3 3 2 7" xfId="48228" xr:uid="{00000000-0005-0000-0000-000060BC0000}"/>
    <cellStyle name="Normal 30 2 2 3 3 2 8" xfId="48229" xr:uid="{00000000-0005-0000-0000-000061BC0000}"/>
    <cellStyle name="Normal 30 2 2 3 3 2 9" xfId="48230" xr:uid="{00000000-0005-0000-0000-000062BC0000}"/>
    <cellStyle name="Normal 30 2 2 3 3 3" xfId="48231" xr:uid="{00000000-0005-0000-0000-000063BC0000}"/>
    <cellStyle name="Normal 30 2 2 3 3 4" xfId="48232" xr:uid="{00000000-0005-0000-0000-000064BC0000}"/>
    <cellStyle name="Normal 30 2 2 3 3 5" xfId="48233" xr:uid="{00000000-0005-0000-0000-000065BC0000}"/>
    <cellStyle name="Normal 30 2 2 3 3 6" xfId="48234" xr:uid="{00000000-0005-0000-0000-000066BC0000}"/>
    <cellStyle name="Normal 30 2 2 3 3 7" xfId="48235" xr:uid="{00000000-0005-0000-0000-000067BC0000}"/>
    <cellStyle name="Normal 30 2 2 3 3 8" xfId="48236" xr:uid="{00000000-0005-0000-0000-000068BC0000}"/>
    <cellStyle name="Normal 30 2 2 3 3 9" xfId="48237" xr:uid="{00000000-0005-0000-0000-000069BC0000}"/>
    <cellStyle name="Normal 30 2 2 3 4" xfId="48238" xr:uid="{00000000-0005-0000-0000-00006ABC0000}"/>
    <cellStyle name="Normal 30 2 2 3 4 10" xfId="48239" xr:uid="{00000000-0005-0000-0000-00006BBC0000}"/>
    <cellStyle name="Normal 30 2 2 3 4 11" xfId="48240" xr:uid="{00000000-0005-0000-0000-00006CBC0000}"/>
    <cellStyle name="Normal 30 2 2 3 4 12" xfId="48241" xr:uid="{00000000-0005-0000-0000-00006DBC0000}"/>
    <cellStyle name="Normal 30 2 2 3 4 13" xfId="48242" xr:uid="{00000000-0005-0000-0000-00006EBC0000}"/>
    <cellStyle name="Normal 30 2 2 3 4 14" xfId="48243" xr:uid="{00000000-0005-0000-0000-00006FBC0000}"/>
    <cellStyle name="Normal 30 2 2 3 4 15" xfId="48244" xr:uid="{00000000-0005-0000-0000-000070BC0000}"/>
    <cellStyle name="Normal 30 2 2 3 4 2" xfId="48245" xr:uid="{00000000-0005-0000-0000-000071BC0000}"/>
    <cellStyle name="Normal 30 2 2 3 4 2 2" xfId="48246" xr:uid="{00000000-0005-0000-0000-000072BC0000}"/>
    <cellStyle name="Normal 30 2 2 3 4 3" xfId="48247" xr:uid="{00000000-0005-0000-0000-000073BC0000}"/>
    <cellStyle name="Normal 30 2 2 3 4 4" xfId="48248" xr:uid="{00000000-0005-0000-0000-000074BC0000}"/>
    <cellStyle name="Normal 30 2 2 3 4 5" xfId="48249" xr:uid="{00000000-0005-0000-0000-000075BC0000}"/>
    <cellStyle name="Normal 30 2 2 3 4 6" xfId="48250" xr:uid="{00000000-0005-0000-0000-000076BC0000}"/>
    <cellStyle name="Normal 30 2 2 3 4 7" xfId="48251" xr:uid="{00000000-0005-0000-0000-000077BC0000}"/>
    <cellStyle name="Normal 30 2 2 3 4 8" xfId="48252" xr:uid="{00000000-0005-0000-0000-000078BC0000}"/>
    <cellStyle name="Normal 30 2 2 3 4 9" xfId="48253" xr:uid="{00000000-0005-0000-0000-000079BC0000}"/>
    <cellStyle name="Normal 30 2 2 3 5" xfId="48254" xr:uid="{00000000-0005-0000-0000-00007ABC0000}"/>
    <cellStyle name="Normal 30 2 2 3 5 2" xfId="48255" xr:uid="{00000000-0005-0000-0000-00007BBC0000}"/>
    <cellStyle name="Normal 30 2 2 3 5 3" xfId="48256" xr:uid="{00000000-0005-0000-0000-00007CBC0000}"/>
    <cellStyle name="Normal 30 2 2 3 6" xfId="48257" xr:uid="{00000000-0005-0000-0000-00007DBC0000}"/>
    <cellStyle name="Normal 30 2 2 3 6 2" xfId="48258" xr:uid="{00000000-0005-0000-0000-00007EBC0000}"/>
    <cellStyle name="Normal 30 2 2 3 6 3" xfId="48259" xr:uid="{00000000-0005-0000-0000-00007FBC0000}"/>
    <cellStyle name="Normal 30 2 2 3 7" xfId="48260" xr:uid="{00000000-0005-0000-0000-000080BC0000}"/>
    <cellStyle name="Normal 30 2 2 3 7 2" xfId="48261" xr:uid="{00000000-0005-0000-0000-000081BC0000}"/>
    <cellStyle name="Normal 30 2 2 3 7 3" xfId="48262" xr:uid="{00000000-0005-0000-0000-000082BC0000}"/>
    <cellStyle name="Normal 30 2 2 3 8" xfId="48263" xr:uid="{00000000-0005-0000-0000-000083BC0000}"/>
    <cellStyle name="Normal 30 2 2 3 8 2" xfId="48264" xr:uid="{00000000-0005-0000-0000-000084BC0000}"/>
    <cellStyle name="Normal 30 2 2 3 8 3" xfId="48265" xr:uid="{00000000-0005-0000-0000-000085BC0000}"/>
    <cellStyle name="Normal 30 2 2 3 9" xfId="48266" xr:uid="{00000000-0005-0000-0000-000086BC0000}"/>
    <cellStyle name="Normal 30 2 2 3 9 2" xfId="48267" xr:uid="{00000000-0005-0000-0000-000087BC0000}"/>
    <cellStyle name="Normal 30 2 2 3 9 3" xfId="48268" xr:uid="{00000000-0005-0000-0000-000088BC0000}"/>
    <cellStyle name="Normal 30 2 2 4" xfId="48269" xr:uid="{00000000-0005-0000-0000-000089BC0000}"/>
    <cellStyle name="Normal 30 2 2 4 10" xfId="48270" xr:uid="{00000000-0005-0000-0000-00008ABC0000}"/>
    <cellStyle name="Normal 30 2 2 4 10 2" xfId="48271" xr:uid="{00000000-0005-0000-0000-00008BBC0000}"/>
    <cellStyle name="Normal 30 2 2 4 11" xfId="48272" xr:uid="{00000000-0005-0000-0000-00008CBC0000}"/>
    <cellStyle name="Normal 30 2 2 4 11 2" xfId="48273" xr:uid="{00000000-0005-0000-0000-00008DBC0000}"/>
    <cellStyle name="Normal 30 2 2 4 12" xfId="48274" xr:uid="{00000000-0005-0000-0000-00008EBC0000}"/>
    <cellStyle name="Normal 30 2 2 4 13" xfId="48275" xr:uid="{00000000-0005-0000-0000-00008FBC0000}"/>
    <cellStyle name="Normal 30 2 2 4 14" xfId="48276" xr:uid="{00000000-0005-0000-0000-000090BC0000}"/>
    <cellStyle name="Normal 30 2 2 4 15" xfId="48277" xr:uid="{00000000-0005-0000-0000-000091BC0000}"/>
    <cellStyle name="Normal 30 2 2 4 16" xfId="48278" xr:uid="{00000000-0005-0000-0000-000092BC0000}"/>
    <cellStyle name="Normal 30 2 2 4 17" xfId="48279" xr:uid="{00000000-0005-0000-0000-000093BC0000}"/>
    <cellStyle name="Normal 30 2 2 4 18" xfId="48280" xr:uid="{00000000-0005-0000-0000-000094BC0000}"/>
    <cellStyle name="Normal 30 2 2 4 19" xfId="48281" xr:uid="{00000000-0005-0000-0000-000095BC0000}"/>
    <cellStyle name="Normal 30 2 2 4 2" xfId="48282" xr:uid="{00000000-0005-0000-0000-000096BC0000}"/>
    <cellStyle name="Normal 30 2 2 4 2 10" xfId="48283" xr:uid="{00000000-0005-0000-0000-000097BC0000}"/>
    <cellStyle name="Normal 30 2 2 4 2 11" xfId="48284" xr:uid="{00000000-0005-0000-0000-000098BC0000}"/>
    <cellStyle name="Normal 30 2 2 4 2 12" xfId="48285" xr:uid="{00000000-0005-0000-0000-000099BC0000}"/>
    <cellStyle name="Normal 30 2 2 4 2 13" xfId="48286" xr:uid="{00000000-0005-0000-0000-00009ABC0000}"/>
    <cellStyle name="Normal 30 2 2 4 2 14" xfId="48287" xr:uid="{00000000-0005-0000-0000-00009BBC0000}"/>
    <cellStyle name="Normal 30 2 2 4 2 15" xfId="48288" xr:uid="{00000000-0005-0000-0000-00009CBC0000}"/>
    <cellStyle name="Normal 30 2 2 4 2 2" xfId="48289" xr:uid="{00000000-0005-0000-0000-00009DBC0000}"/>
    <cellStyle name="Normal 30 2 2 4 2 2 2" xfId="48290" xr:uid="{00000000-0005-0000-0000-00009EBC0000}"/>
    <cellStyle name="Normal 30 2 2 4 2 3" xfId="48291" xr:uid="{00000000-0005-0000-0000-00009FBC0000}"/>
    <cellStyle name="Normal 30 2 2 4 2 4" xfId="48292" xr:uid="{00000000-0005-0000-0000-0000A0BC0000}"/>
    <cellStyle name="Normal 30 2 2 4 2 5" xfId="48293" xr:uid="{00000000-0005-0000-0000-0000A1BC0000}"/>
    <cellStyle name="Normal 30 2 2 4 2 6" xfId="48294" xr:uid="{00000000-0005-0000-0000-0000A2BC0000}"/>
    <cellStyle name="Normal 30 2 2 4 2 7" xfId="48295" xr:uid="{00000000-0005-0000-0000-0000A3BC0000}"/>
    <cellStyle name="Normal 30 2 2 4 2 8" xfId="48296" xr:uid="{00000000-0005-0000-0000-0000A4BC0000}"/>
    <cellStyle name="Normal 30 2 2 4 2 9" xfId="48297" xr:uid="{00000000-0005-0000-0000-0000A5BC0000}"/>
    <cellStyle name="Normal 30 2 2 4 3" xfId="48298" xr:uid="{00000000-0005-0000-0000-0000A6BC0000}"/>
    <cellStyle name="Normal 30 2 2 4 3 10" xfId="48299" xr:uid="{00000000-0005-0000-0000-0000A7BC0000}"/>
    <cellStyle name="Normal 30 2 2 4 3 11" xfId="48300" xr:uid="{00000000-0005-0000-0000-0000A8BC0000}"/>
    <cellStyle name="Normal 30 2 2 4 3 12" xfId="48301" xr:uid="{00000000-0005-0000-0000-0000A9BC0000}"/>
    <cellStyle name="Normal 30 2 2 4 3 13" xfId="48302" xr:uid="{00000000-0005-0000-0000-0000AABC0000}"/>
    <cellStyle name="Normal 30 2 2 4 3 14" xfId="48303" xr:uid="{00000000-0005-0000-0000-0000ABBC0000}"/>
    <cellStyle name="Normal 30 2 2 4 3 15" xfId="48304" xr:uid="{00000000-0005-0000-0000-0000ACBC0000}"/>
    <cellStyle name="Normal 30 2 2 4 3 2" xfId="48305" xr:uid="{00000000-0005-0000-0000-0000ADBC0000}"/>
    <cellStyle name="Normal 30 2 2 4 3 2 2" xfId="48306" xr:uid="{00000000-0005-0000-0000-0000AEBC0000}"/>
    <cellStyle name="Normal 30 2 2 4 3 3" xfId="48307" xr:uid="{00000000-0005-0000-0000-0000AFBC0000}"/>
    <cellStyle name="Normal 30 2 2 4 3 4" xfId="48308" xr:uid="{00000000-0005-0000-0000-0000B0BC0000}"/>
    <cellStyle name="Normal 30 2 2 4 3 5" xfId="48309" xr:uid="{00000000-0005-0000-0000-0000B1BC0000}"/>
    <cellStyle name="Normal 30 2 2 4 3 6" xfId="48310" xr:uid="{00000000-0005-0000-0000-0000B2BC0000}"/>
    <cellStyle name="Normal 30 2 2 4 3 7" xfId="48311" xr:uid="{00000000-0005-0000-0000-0000B3BC0000}"/>
    <cellStyle name="Normal 30 2 2 4 3 8" xfId="48312" xr:uid="{00000000-0005-0000-0000-0000B4BC0000}"/>
    <cellStyle name="Normal 30 2 2 4 3 9" xfId="48313" xr:uid="{00000000-0005-0000-0000-0000B5BC0000}"/>
    <cellStyle name="Normal 30 2 2 4 4" xfId="48314" xr:uid="{00000000-0005-0000-0000-0000B6BC0000}"/>
    <cellStyle name="Normal 30 2 2 4 4 2" xfId="48315" xr:uid="{00000000-0005-0000-0000-0000B7BC0000}"/>
    <cellStyle name="Normal 30 2 2 4 4 3" xfId="48316" xr:uid="{00000000-0005-0000-0000-0000B8BC0000}"/>
    <cellStyle name="Normal 30 2 2 4 5" xfId="48317" xr:uid="{00000000-0005-0000-0000-0000B9BC0000}"/>
    <cellStyle name="Normal 30 2 2 4 5 2" xfId="48318" xr:uid="{00000000-0005-0000-0000-0000BABC0000}"/>
    <cellStyle name="Normal 30 2 2 4 5 3" xfId="48319" xr:uid="{00000000-0005-0000-0000-0000BBBC0000}"/>
    <cellStyle name="Normal 30 2 2 4 6" xfId="48320" xr:uid="{00000000-0005-0000-0000-0000BCBC0000}"/>
    <cellStyle name="Normal 30 2 2 4 6 2" xfId="48321" xr:uid="{00000000-0005-0000-0000-0000BDBC0000}"/>
    <cellStyle name="Normal 30 2 2 4 6 3" xfId="48322" xr:uid="{00000000-0005-0000-0000-0000BEBC0000}"/>
    <cellStyle name="Normal 30 2 2 4 7" xfId="48323" xr:uid="{00000000-0005-0000-0000-0000BFBC0000}"/>
    <cellStyle name="Normal 30 2 2 4 7 2" xfId="48324" xr:uid="{00000000-0005-0000-0000-0000C0BC0000}"/>
    <cellStyle name="Normal 30 2 2 4 7 3" xfId="48325" xr:uid="{00000000-0005-0000-0000-0000C1BC0000}"/>
    <cellStyle name="Normal 30 2 2 4 8" xfId="48326" xr:uid="{00000000-0005-0000-0000-0000C2BC0000}"/>
    <cellStyle name="Normal 30 2 2 4 8 2" xfId="48327" xr:uid="{00000000-0005-0000-0000-0000C3BC0000}"/>
    <cellStyle name="Normal 30 2 2 4 8 3" xfId="48328" xr:uid="{00000000-0005-0000-0000-0000C4BC0000}"/>
    <cellStyle name="Normal 30 2 2 4 9" xfId="48329" xr:uid="{00000000-0005-0000-0000-0000C5BC0000}"/>
    <cellStyle name="Normal 30 2 2 4 9 2" xfId="48330" xr:uid="{00000000-0005-0000-0000-0000C6BC0000}"/>
    <cellStyle name="Normal 30 2 2 4 9 3" xfId="48331" xr:uid="{00000000-0005-0000-0000-0000C7BC0000}"/>
    <cellStyle name="Normal 30 2 2 5" xfId="48332" xr:uid="{00000000-0005-0000-0000-0000C8BC0000}"/>
    <cellStyle name="Normal 30 2 2 5 10" xfId="48333" xr:uid="{00000000-0005-0000-0000-0000C9BC0000}"/>
    <cellStyle name="Normal 30 2 2 5 11" xfId="48334" xr:uid="{00000000-0005-0000-0000-0000CABC0000}"/>
    <cellStyle name="Normal 30 2 2 5 12" xfId="48335" xr:uid="{00000000-0005-0000-0000-0000CBBC0000}"/>
    <cellStyle name="Normal 30 2 2 5 13" xfId="48336" xr:uid="{00000000-0005-0000-0000-0000CCBC0000}"/>
    <cellStyle name="Normal 30 2 2 5 14" xfId="48337" xr:uid="{00000000-0005-0000-0000-0000CDBC0000}"/>
    <cellStyle name="Normal 30 2 2 5 15" xfId="48338" xr:uid="{00000000-0005-0000-0000-0000CEBC0000}"/>
    <cellStyle name="Normal 30 2 2 5 16" xfId="48339" xr:uid="{00000000-0005-0000-0000-0000CFBC0000}"/>
    <cellStyle name="Normal 30 2 2 5 2" xfId="48340" xr:uid="{00000000-0005-0000-0000-0000D0BC0000}"/>
    <cellStyle name="Normal 30 2 2 5 2 10" xfId="48341" xr:uid="{00000000-0005-0000-0000-0000D1BC0000}"/>
    <cellStyle name="Normal 30 2 2 5 2 11" xfId="48342" xr:uid="{00000000-0005-0000-0000-0000D2BC0000}"/>
    <cellStyle name="Normal 30 2 2 5 2 12" xfId="48343" xr:uid="{00000000-0005-0000-0000-0000D3BC0000}"/>
    <cellStyle name="Normal 30 2 2 5 2 13" xfId="48344" xr:uid="{00000000-0005-0000-0000-0000D4BC0000}"/>
    <cellStyle name="Normal 30 2 2 5 2 14" xfId="48345" xr:uid="{00000000-0005-0000-0000-0000D5BC0000}"/>
    <cellStyle name="Normal 30 2 2 5 2 15" xfId="48346" xr:uid="{00000000-0005-0000-0000-0000D6BC0000}"/>
    <cellStyle name="Normal 30 2 2 5 2 2" xfId="48347" xr:uid="{00000000-0005-0000-0000-0000D7BC0000}"/>
    <cellStyle name="Normal 30 2 2 5 2 3" xfId="48348" xr:uid="{00000000-0005-0000-0000-0000D8BC0000}"/>
    <cellStyle name="Normal 30 2 2 5 2 4" xfId="48349" xr:uid="{00000000-0005-0000-0000-0000D9BC0000}"/>
    <cellStyle name="Normal 30 2 2 5 2 5" xfId="48350" xr:uid="{00000000-0005-0000-0000-0000DABC0000}"/>
    <cellStyle name="Normal 30 2 2 5 2 6" xfId="48351" xr:uid="{00000000-0005-0000-0000-0000DBBC0000}"/>
    <cellStyle name="Normal 30 2 2 5 2 7" xfId="48352" xr:uid="{00000000-0005-0000-0000-0000DCBC0000}"/>
    <cellStyle name="Normal 30 2 2 5 2 8" xfId="48353" xr:uid="{00000000-0005-0000-0000-0000DDBC0000}"/>
    <cellStyle name="Normal 30 2 2 5 2 9" xfId="48354" xr:uid="{00000000-0005-0000-0000-0000DEBC0000}"/>
    <cellStyle name="Normal 30 2 2 5 3" xfId="48355" xr:uid="{00000000-0005-0000-0000-0000DFBC0000}"/>
    <cellStyle name="Normal 30 2 2 5 4" xfId="48356" xr:uid="{00000000-0005-0000-0000-0000E0BC0000}"/>
    <cellStyle name="Normal 30 2 2 5 5" xfId="48357" xr:uid="{00000000-0005-0000-0000-0000E1BC0000}"/>
    <cellStyle name="Normal 30 2 2 5 6" xfId="48358" xr:uid="{00000000-0005-0000-0000-0000E2BC0000}"/>
    <cellStyle name="Normal 30 2 2 5 7" xfId="48359" xr:uid="{00000000-0005-0000-0000-0000E3BC0000}"/>
    <cellStyle name="Normal 30 2 2 5 8" xfId="48360" xr:uid="{00000000-0005-0000-0000-0000E4BC0000}"/>
    <cellStyle name="Normal 30 2 2 5 9" xfId="48361" xr:uid="{00000000-0005-0000-0000-0000E5BC0000}"/>
    <cellStyle name="Normal 30 2 2 6" xfId="48362" xr:uid="{00000000-0005-0000-0000-0000E6BC0000}"/>
    <cellStyle name="Normal 30 2 2 6 10" xfId="48363" xr:uid="{00000000-0005-0000-0000-0000E7BC0000}"/>
    <cellStyle name="Normal 30 2 2 6 11" xfId="48364" xr:uid="{00000000-0005-0000-0000-0000E8BC0000}"/>
    <cellStyle name="Normal 30 2 2 6 12" xfId="48365" xr:uid="{00000000-0005-0000-0000-0000E9BC0000}"/>
    <cellStyle name="Normal 30 2 2 6 13" xfId="48366" xr:uid="{00000000-0005-0000-0000-0000EABC0000}"/>
    <cellStyle name="Normal 30 2 2 6 14" xfId="48367" xr:uid="{00000000-0005-0000-0000-0000EBBC0000}"/>
    <cellStyle name="Normal 30 2 2 6 15" xfId="48368" xr:uid="{00000000-0005-0000-0000-0000ECBC0000}"/>
    <cellStyle name="Normal 30 2 2 6 2" xfId="48369" xr:uid="{00000000-0005-0000-0000-0000EDBC0000}"/>
    <cellStyle name="Normal 30 2 2 6 2 2" xfId="48370" xr:uid="{00000000-0005-0000-0000-0000EEBC0000}"/>
    <cellStyle name="Normal 30 2 2 6 3" xfId="48371" xr:uid="{00000000-0005-0000-0000-0000EFBC0000}"/>
    <cellStyle name="Normal 30 2 2 6 4" xfId="48372" xr:uid="{00000000-0005-0000-0000-0000F0BC0000}"/>
    <cellStyle name="Normal 30 2 2 6 5" xfId="48373" xr:uid="{00000000-0005-0000-0000-0000F1BC0000}"/>
    <cellStyle name="Normal 30 2 2 6 6" xfId="48374" xr:uid="{00000000-0005-0000-0000-0000F2BC0000}"/>
    <cellStyle name="Normal 30 2 2 6 7" xfId="48375" xr:uid="{00000000-0005-0000-0000-0000F3BC0000}"/>
    <cellStyle name="Normal 30 2 2 6 8" xfId="48376" xr:uid="{00000000-0005-0000-0000-0000F4BC0000}"/>
    <cellStyle name="Normal 30 2 2 6 9" xfId="48377" xr:uid="{00000000-0005-0000-0000-0000F5BC0000}"/>
    <cellStyle name="Normal 30 2 2 7" xfId="48378" xr:uid="{00000000-0005-0000-0000-0000F6BC0000}"/>
    <cellStyle name="Normal 30 2 2 7 2" xfId="48379" xr:uid="{00000000-0005-0000-0000-0000F7BC0000}"/>
    <cellStyle name="Normal 30 2 2 7 3" xfId="48380" xr:uid="{00000000-0005-0000-0000-0000F8BC0000}"/>
    <cellStyle name="Normal 30 2 2 8" xfId="48381" xr:uid="{00000000-0005-0000-0000-0000F9BC0000}"/>
    <cellStyle name="Normal 30 2 2 8 2" xfId="48382" xr:uid="{00000000-0005-0000-0000-0000FABC0000}"/>
    <cellStyle name="Normal 30 2 2 8 3" xfId="48383" xr:uid="{00000000-0005-0000-0000-0000FBBC0000}"/>
    <cellStyle name="Normal 30 2 2 9" xfId="48384" xr:uid="{00000000-0005-0000-0000-0000FCBC0000}"/>
    <cellStyle name="Normal 30 2 2 9 2" xfId="48385" xr:uid="{00000000-0005-0000-0000-0000FDBC0000}"/>
    <cellStyle name="Normal 30 2 2 9 3" xfId="48386" xr:uid="{00000000-0005-0000-0000-0000FEBC0000}"/>
    <cellStyle name="Normal 30 2 20" xfId="48387" xr:uid="{00000000-0005-0000-0000-0000FFBC0000}"/>
    <cellStyle name="Normal 30 2 21" xfId="48388" xr:uid="{00000000-0005-0000-0000-000000BD0000}"/>
    <cellStyle name="Normal 30 2 22" xfId="48389" xr:uid="{00000000-0005-0000-0000-000001BD0000}"/>
    <cellStyle name="Normal 30 2 23" xfId="48390" xr:uid="{00000000-0005-0000-0000-000002BD0000}"/>
    <cellStyle name="Normal 30 2 3" xfId="48391" xr:uid="{00000000-0005-0000-0000-000003BD0000}"/>
    <cellStyle name="Normal 30 2 3 10" xfId="48392" xr:uid="{00000000-0005-0000-0000-000004BD0000}"/>
    <cellStyle name="Normal 30 2 3 10 2" xfId="48393" xr:uid="{00000000-0005-0000-0000-000005BD0000}"/>
    <cellStyle name="Normal 30 2 3 10 3" xfId="48394" xr:uid="{00000000-0005-0000-0000-000006BD0000}"/>
    <cellStyle name="Normal 30 2 3 11" xfId="48395" xr:uid="{00000000-0005-0000-0000-000007BD0000}"/>
    <cellStyle name="Normal 30 2 3 11 2" xfId="48396" xr:uid="{00000000-0005-0000-0000-000008BD0000}"/>
    <cellStyle name="Normal 30 2 3 11 3" xfId="48397" xr:uid="{00000000-0005-0000-0000-000009BD0000}"/>
    <cellStyle name="Normal 30 2 3 12" xfId="48398" xr:uid="{00000000-0005-0000-0000-00000ABD0000}"/>
    <cellStyle name="Normal 30 2 3 12 2" xfId="48399" xr:uid="{00000000-0005-0000-0000-00000BBD0000}"/>
    <cellStyle name="Normal 30 2 3 13" xfId="48400" xr:uid="{00000000-0005-0000-0000-00000CBD0000}"/>
    <cellStyle name="Normal 30 2 3 13 2" xfId="48401" xr:uid="{00000000-0005-0000-0000-00000DBD0000}"/>
    <cellStyle name="Normal 30 2 3 14" xfId="48402" xr:uid="{00000000-0005-0000-0000-00000EBD0000}"/>
    <cellStyle name="Normal 30 2 3 15" xfId="48403" xr:uid="{00000000-0005-0000-0000-00000FBD0000}"/>
    <cellStyle name="Normal 30 2 3 16" xfId="48404" xr:uid="{00000000-0005-0000-0000-000010BD0000}"/>
    <cellStyle name="Normal 30 2 3 17" xfId="48405" xr:uid="{00000000-0005-0000-0000-000011BD0000}"/>
    <cellStyle name="Normal 30 2 3 18" xfId="48406" xr:uid="{00000000-0005-0000-0000-000012BD0000}"/>
    <cellStyle name="Normal 30 2 3 19" xfId="48407" xr:uid="{00000000-0005-0000-0000-000013BD0000}"/>
    <cellStyle name="Normal 30 2 3 2" xfId="48408" xr:uid="{00000000-0005-0000-0000-000014BD0000}"/>
    <cellStyle name="Normal 30 2 3 2 10" xfId="48409" xr:uid="{00000000-0005-0000-0000-000015BD0000}"/>
    <cellStyle name="Normal 30 2 3 2 10 2" xfId="48410" xr:uid="{00000000-0005-0000-0000-000016BD0000}"/>
    <cellStyle name="Normal 30 2 3 2 10 3" xfId="48411" xr:uid="{00000000-0005-0000-0000-000017BD0000}"/>
    <cellStyle name="Normal 30 2 3 2 11" xfId="48412" xr:uid="{00000000-0005-0000-0000-000018BD0000}"/>
    <cellStyle name="Normal 30 2 3 2 11 2" xfId="48413" xr:uid="{00000000-0005-0000-0000-000019BD0000}"/>
    <cellStyle name="Normal 30 2 3 2 12" xfId="48414" xr:uid="{00000000-0005-0000-0000-00001ABD0000}"/>
    <cellStyle name="Normal 30 2 3 2 12 2" xfId="48415" xr:uid="{00000000-0005-0000-0000-00001BBD0000}"/>
    <cellStyle name="Normal 30 2 3 2 13" xfId="48416" xr:uid="{00000000-0005-0000-0000-00001CBD0000}"/>
    <cellStyle name="Normal 30 2 3 2 14" xfId="48417" xr:uid="{00000000-0005-0000-0000-00001DBD0000}"/>
    <cellStyle name="Normal 30 2 3 2 15" xfId="48418" xr:uid="{00000000-0005-0000-0000-00001EBD0000}"/>
    <cellStyle name="Normal 30 2 3 2 16" xfId="48419" xr:uid="{00000000-0005-0000-0000-00001FBD0000}"/>
    <cellStyle name="Normal 30 2 3 2 17" xfId="48420" xr:uid="{00000000-0005-0000-0000-000020BD0000}"/>
    <cellStyle name="Normal 30 2 3 2 18" xfId="48421" xr:uid="{00000000-0005-0000-0000-000021BD0000}"/>
    <cellStyle name="Normal 30 2 3 2 19" xfId="48422" xr:uid="{00000000-0005-0000-0000-000022BD0000}"/>
    <cellStyle name="Normal 30 2 3 2 2" xfId="48423" xr:uid="{00000000-0005-0000-0000-000023BD0000}"/>
    <cellStyle name="Normal 30 2 3 2 2 10" xfId="48424" xr:uid="{00000000-0005-0000-0000-000024BD0000}"/>
    <cellStyle name="Normal 30 2 3 2 2 10 2" xfId="48425" xr:uid="{00000000-0005-0000-0000-000025BD0000}"/>
    <cellStyle name="Normal 30 2 3 2 2 11" xfId="48426" xr:uid="{00000000-0005-0000-0000-000026BD0000}"/>
    <cellStyle name="Normal 30 2 3 2 2 11 2" xfId="48427" xr:uid="{00000000-0005-0000-0000-000027BD0000}"/>
    <cellStyle name="Normal 30 2 3 2 2 12" xfId="48428" xr:uid="{00000000-0005-0000-0000-000028BD0000}"/>
    <cellStyle name="Normal 30 2 3 2 2 13" xfId="48429" xr:uid="{00000000-0005-0000-0000-000029BD0000}"/>
    <cellStyle name="Normal 30 2 3 2 2 14" xfId="48430" xr:uid="{00000000-0005-0000-0000-00002ABD0000}"/>
    <cellStyle name="Normal 30 2 3 2 2 15" xfId="48431" xr:uid="{00000000-0005-0000-0000-00002BBD0000}"/>
    <cellStyle name="Normal 30 2 3 2 2 16" xfId="48432" xr:uid="{00000000-0005-0000-0000-00002CBD0000}"/>
    <cellStyle name="Normal 30 2 3 2 2 17" xfId="48433" xr:uid="{00000000-0005-0000-0000-00002DBD0000}"/>
    <cellStyle name="Normal 30 2 3 2 2 18" xfId="48434" xr:uid="{00000000-0005-0000-0000-00002EBD0000}"/>
    <cellStyle name="Normal 30 2 3 2 2 19" xfId="48435" xr:uid="{00000000-0005-0000-0000-00002FBD0000}"/>
    <cellStyle name="Normal 30 2 3 2 2 2" xfId="48436" xr:uid="{00000000-0005-0000-0000-000030BD0000}"/>
    <cellStyle name="Normal 30 2 3 2 2 2 10" xfId="48437" xr:uid="{00000000-0005-0000-0000-000031BD0000}"/>
    <cellStyle name="Normal 30 2 3 2 2 2 11" xfId="48438" xr:uid="{00000000-0005-0000-0000-000032BD0000}"/>
    <cellStyle name="Normal 30 2 3 2 2 2 12" xfId="48439" xr:uid="{00000000-0005-0000-0000-000033BD0000}"/>
    <cellStyle name="Normal 30 2 3 2 2 2 13" xfId="48440" xr:uid="{00000000-0005-0000-0000-000034BD0000}"/>
    <cellStyle name="Normal 30 2 3 2 2 2 14" xfId="48441" xr:uid="{00000000-0005-0000-0000-000035BD0000}"/>
    <cellStyle name="Normal 30 2 3 2 2 2 15" xfId="48442" xr:uid="{00000000-0005-0000-0000-000036BD0000}"/>
    <cellStyle name="Normal 30 2 3 2 2 2 2" xfId="48443" xr:uid="{00000000-0005-0000-0000-000037BD0000}"/>
    <cellStyle name="Normal 30 2 3 2 2 2 2 2" xfId="48444" xr:uid="{00000000-0005-0000-0000-000038BD0000}"/>
    <cellStyle name="Normal 30 2 3 2 2 2 3" xfId="48445" xr:uid="{00000000-0005-0000-0000-000039BD0000}"/>
    <cellStyle name="Normal 30 2 3 2 2 2 4" xfId="48446" xr:uid="{00000000-0005-0000-0000-00003ABD0000}"/>
    <cellStyle name="Normal 30 2 3 2 2 2 5" xfId="48447" xr:uid="{00000000-0005-0000-0000-00003BBD0000}"/>
    <cellStyle name="Normal 30 2 3 2 2 2 6" xfId="48448" xr:uid="{00000000-0005-0000-0000-00003CBD0000}"/>
    <cellStyle name="Normal 30 2 3 2 2 2 7" xfId="48449" xr:uid="{00000000-0005-0000-0000-00003DBD0000}"/>
    <cellStyle name="Normal 30 2 3 2 2 2 8" xfId="48450" xr:uid="{00000000-0005-0000-0000-00003EBD0000}"/>
    <cellStyle name="Normal 30 2 3 2 2 2 9" xfId="48451" xr:uid="{00000000-0005-0000-0000-00003FBD0000}"/>
    <cellStyle name="Normal 30 2 3 2 2 3" xfId="48452" xr:uid="{00000000-0005-0000-0000-000040BD0000}"/>
    <cellStyle name="Normal 30 2 3 2 2 3 10" xfId="48453" xr:uid="{00000000-0005-0000-0000-000041BD0000}"/>
    <cellStyle name="Normal 30 2 3 2 2 3 11" xfId="48454" xr:uid="{00000000-0005-0000-0000-000042BD0000}"/>
    <cellStyle name="Normal 30 2 3 2 2 3 12" xfId="48455" xr:uid="{00000000-0005-0000-0000-000043BD0000}"/>
    <cellStyle name="Normal 30 2 3 2 2 3 13" xfId="48456" xr:uid="{00000000-0005-0000-0000-000044BD0000}"/>
    <cellStyle name="Normal 30 2 3 2 2 3 14" xfId="48457" xr:uid="{00000000-0005-0000-0000-000045BD0000}"/>
    <cellStyle name="Normal 30 2 3 2 2 3 15" xfId="48458" xr:uid="{00000000-0005-0000-0000-000046BD0000}"/>
    <cellStyle name="Normal 30 2 3 2 2 3 2" xfId="48459" xr:uid="{00000000-0005-0000-0000-000047BD0000}"/>
    <cellStyle name="Normal 30 2 3 2 2 3 2 2" xfId="48460" xr:uid="{00000000-0005-0000-0000-000048BD0000}"/>
    <cellStyle name="Normal 30 2 3 2 2 3 3" xfId="48461" xr:uid="{00000000-0005-0000-0000-000049BD0000}"/>
    <cellStyle name="Normal 30 2 3 2 2 3 4" xfId="48462" xr:uid="{00000000-0005-0000-0000-00004ABD0000}"/>
    <cellStyle name="Normal 30 2 3 2 2 3 5" xfId="48463" xr:uid="{00000000-0005-0000-0000-00004BBD0000}"/>
    <cellStyle name="Normal 30 2 3 2 2 3 6" xfId="48464" xr:uid="{00000000-0005-0000-0000-00004CBD0000}"/>
    <cellStyle name="Normal 30 2 3 2 2 3 7" xfId="48465" xr:uid="{00000000-0005-0000-0000-00004DBD0000}"/>
    <cellStyle name="Normal 30 2 3 2 2 3 8" xfId="48466" xr:uid="{00000000-0005-0000-0000-00004EBD0000}"/>
    <cellStyle name="Normal 30 2 3 2 2 3 9" xfId="48467" xr:uid="{00000000-0005-0000-0000-00004FBD0000}"/>
    <cellStyle name="Normal 30 2 3 2 2 4" xfId="48468" xr:uid="{00000000-0005-0000-0000-000050BD0000}"/>
    <cellStyle name="Normal 30 2 3 2 2 4 2" xfId="48469" xr:uid="{00000000-0005-0000-0000-000051BD0000}"/>
    <cellStyle name="Normal 30 2 3 2 2 4 3" xfId="48470" xr:uid="{00000000-0005-0000-0000-000052BD0000}"/>
    <cellStyle name="Normal 30 2 3 2 2 5" xfId="48471" xr:uid="{00000000-0005-0000-0000-000053BD0000}"/>
    <cellStyle name="Normal 30 2 3 2 2 5 2" xfId="48472" xr:uid="{00000000-0005-0000-0000-000054BD0000}"/>
    <cellStyle name="Normal 30 2 3 2 2 5 3" xfId="48473" xr:uid="{00000000-0005-0000-0000-000055BD0000}"/>
    <cellStyle name="Normal 30 2 3 2 2 6" xfId="48474" xr:uid="{00000000-0005-0000-0000-000056BD0000}"/>
    <cellStyle name="Normal 30 2 3 2 2 6 2" xfId="48475" xr:uid="{00000000-0005-0000-0000-000057BD0000}"/>
    <cellStyle name="Normal 30 2 3 2 2 6 3" xfId="48476" xr:uid="{00000000-0005-0000-0000-000058BD0000}"/>
    <cellStyle name="Normal 30 2 3 2 2 7" xfId="48477" xr:uid="{00000000-0005-0000-0000-000059BD0000}"/>
    <cellStyle name="Normal 30 2 3 2 2 7 2" xfId="48478" xr:uid="{00000000-0005-0000-0000-00005ABD0000}"/>
    <cellStyle name="Normal 30 2 3 2 2 7 3" xfId="48479" xr:uid="{00000000-0005-0000-0000-00005BBD0000}"/>
    <cellStyle name="Normal 30 2 3 2 2 8" xfId="48480" xr:uid="{00000000-0005-0000-0000-00005CBD0000}"/>
    <cellStyle name="Normal 30 2 3 2 2 8 2" xfId="48481" xr:uid="{00000000-0005-0000-0000-00005DBD0000}"/>
    <cellStyle name="Normal 30 2 3 2 2 8 3" xfId="48482" xr:uid="{00000000-0005-0000-0000-00005EBD0000}"/>
    <cellStyle name="Normal 30 2 3 2 2 9" xfId="48483" xr:uid="{00000000-0005-0000-0000-00005FBD0000}"/>
    <cellStyle name="Normal 30 2 3 2 2 9 2" xfId="48484" xr:uid="{00000000-0005-0000-0000-000060BD0000}"/>
    <cellStyle name="Normal 30 2 3 2 2 9 3" xfId="48485" xr:uid="{00000000-0005-0000-0000-000061BD0000}"/>
    <cellStyle name="Normal 30 2 3 2 20" xfId="48486" xr:uid="{00000000-0005-0000-0000-000062BD0000}"/>
    <cellStyle name="Normal 30 2 3 2 3" xfId="48487" xr:uid="{00000000-0005-0000-0000-000063BD0000}"/>
    <cellStyle name="Normal 30 2 3 2 3 10" xfId="48488" xr:uid="{00000000-0005-0000-0000-000064BD0000}"/>
    <cellStyle name="Normal 30 2 3 2 3 11" xfId="48489" xr:uid="{00000000-0005-0000-0000-000065BD0000}"/>
    <cellStyle name="Normal 30 2 3 2 3 12" xfId="48490" xr:uid="{00000000-0005-0000-0000-000066BD0000}"/>
    <cellStyle name="Normal 30 2 3 2 3 13" xfId="48491" xr:uid="{00000000-0005-0000-0000-000067BD0000}"/>
    <cellStyle name="Normal 30 2 3 2 3 14" xfId="48492" xr:uid="{00000000-0005-0000-0000-000068BD0000}"/>
    <cellStyle name="Normal 30 2 3 2 3 15" xfId="48493" xr:uid="{00000000-0005-0000-0000-000069BD0000}"/>
    <cellStyle name="Normal 30 2 3 2 3 16" xfId="48494" xr:uid="{00000000-0005-0000-0000-00006ABD0000}"/>
    <cellStyle name="Normal 30 2 3 2 3 2" xfId="48495" xr:uid="{00000000-0005-0000-0000-00006BBD0000}"/>
    <cellStyle name="Normal 30 2 3 2 3 2 10" xfId="48496" xr:uid="{00000000-0005-0000-0000-00006CBD0000}"/>
    <cellStyle name="Normal 30 2 3 2 3 2 11" xfId="48497" xr:uid="{00000000-0005-0000-0000-00006DBD0000}"/>
    <cellStyle name="Normal 30 2 3 2 3 2 12" xfId="48498" xr:uid="{00000000-0005-0000-0000-00006EBD0000}"/>
    <cellStyle name="Normal 30 2 3 2 3 2 13" xfId="48499" xr:uid="{00000000-0005-0000-0000-00006FBD0000}"/>
    <cellStyle name="Normal 30 2 3 2 3 2 14" xfId="48500" xr:uid="{00000000-0005-0000-0000-000070BD0000}"/>
    <cellStyle name="Normal 30 2 3 2 3 2 15" xfId="48501" xr:uid="{00000000-0005-0000-0000-000071BD0000}"/>
    <cellStyle name="Normal 30 2 3 2 3 2 2" xfId="48502" xr:uid="{00000000-0005-0000-0000-000072BD0000}"/>
    <cellStyle name="Normal 30 2 3 2 3 2 3" xfId="48503" xr:uid="{00000000-0005-0000-0000-000073BD0000}"/>
    <cellStyle name="Normal 30 2 3 2 3 2 4" xfId="48504" xr:uid="{00000000-0005-0000-0000-000074BD0000}"/>
    <cellStyle name="Normal 30 2 3 2 3 2 5" xfId="48505" xr:uid="{00000000-0005-0000-0000-000075BD0000}"/>
    <cellStyle name="Normal 30 2 3 2 3 2 6" xfId="48506" xr:uid="{00000000-0005-0000-0000-000076BD0000}"/>
    <cellStyle name="Normal 30 2 3 2 3 2 7" xfId="48507" xr:uid="{00000000-0005-0000-0000-000077BD0000}"/>
    <cellStyle name="Normal 30 2 3 2 3 2 8" xfId="48508" xr:uid="{00000000-0005-0000-0000-000078BD0000}"/>
    <cellStyle name="Normal 30 2 3 2 3 2 9" xfId="48509" xr:uid="{00000000-0005-0000-0000-000079BD0000}"/>
    <cellStyle name="Normal 30 2 3 2 3 3" xfId="48510" xr:uid="{00000000-0005-0000-0000-00007ABD0000}"/>
    <cellStyle name="Normal 30 2 3 2 3 4" xfId="48511" xr:uid="{00000000-0005-0000-0000-00007BBD0000}"/>
    <cellStyle name="Normal 30 2 3 2 3 5" xfId="48512" xr:uid="{00000000-0005-0000-0000-00007CBD0000}"/>
    <cellStyle name="Normal 30 2 3 2 3 6" xfId="48513" xr:uid="{00000000-0005-0000-0000-00007DBD0000}"/>
    <cellStyle name="Normal 30 2 3 2 3 7" xfId="48514" xr:uid="{00000000-0005-0000-0000-00007EBD0000}"/>
    <cellStyle name="Normal 30 2 3 2 3 8" xfId="48515" xr:uid="{00000000-0005-0000-0000-00007FBD0000}"/>
    <cellStyle name="Normal 30 2 3 2 3 9" xfId="48516" xr:uid="{00000000-0005-0000-0000-000080BD0000}"/>
    <cellStyle name="Normal 30 2 3 2 4" xfId="48517" xr:uid="{00000000-0005-0000-0000-000081BD0000}"/>
    <cellStyle name="Normal 30 2 3 2 4 10" xfId="48518" xr:uid="{00000000-0005-0000-0000-000082BD0000}"/>
    <cellStyle name="Normal 30 2 3 2 4 11" xfId="48519" xr:uid="{00000000-0005-0000-0000-000083BD0000}"/>
    <cellStyle name="Normal 30 2 3 2 4 12" xfId="48520" xr:uid="{00000000-0005-0000-0000-000084BD0000}"/>
    <cellStyle name="Normal 30 2 3 2 4 13" xfId="48521" xr:uid="{00000000-0005-0000-0000-000085BD0000}"/>
    <cellStyle name="Normal 30 2 3 2 4 14" xfId="48522" xr:uid="{00000000-0005-0000-0000-000086BD0000}"/>
    <cellStyle name="Normal 30 2 3 2 4 15" xfId="48523" xr:uid="{00000000-0005-0000-0000-000087BD0000}"/>
    <cellStyle name="Normal 30 2 3 2 4 2" xfId="48524" xr:uid="{00000000-0005-0000-0000-000088BD0000}"/>
    <cellStyle name="Normal 30 2 3 2 4 2 2" xfId="48525" xr:uid="{00000000-0005-0000-0000-000089BD0000}"/>
    <cellStyle name="Normal 30 2 3 2 4 3" xfId="48526" xr:uid="{00000000-0005-0000-0000-00008ABD0000}"/>
    <cellStyle name="Normal 30 2 3 2 4 4" xfId="48527" xr:uid="{00000000-0005-0000-0000-00008BBD0000}"/>
    <cellStyle name="Normal 30 2 3 2 4 5" xfId="48528" xr:uid="{00000000-0005-0000-0000-00008CBD0000}"/>
    <cellStyle name="Normal 30 2 3 2 4 6" xfId="48529" xr:uid="{00000000-0005-0000-0000-00008DBD0000}"/>
    <cellStyle name="Normal 30 2 3 2 4 7" xfId="48530" xr:uid="{00000000-0005-0000-0000-00008EBD0000}"/>
    <cellStyle name="Normal 30 2 3 2 4 8" xfId="48531" xr:uid="{00000000-0005-0000-0000-00008FBD0000}"/>
    <cellStyle name="Normal 30 2 3 2 4 9" xfId="48532" xr:uid="{00000000-0005-0000-0000-000090BD0000}"/>
    <cellStyle name="Normal 30 2 3 2 5" xfId="48533" xr:uid="{00000000-0005-0000-0000-000091BD0000}"/>
    <cellStyle name="Normal 30 2 3 2 5 2" xfId="48534" xr:uid="{00000000-0005-0000-0000-000092BD0000}"/>
    <cellStyle name="Normal 30 2 3 2 5 3" xfId="48535" xr:uid="{00000000-0005-0000-0000-000093BD0000}"/>
    <cellStyle name="Normal 30 2 3 2 6" xfId="48536" xr:uid="{00000000-0005-0000-0000-000094BD0000}"/>
    <cellStyle name="Normal 30 2 3 2 6 2" xfId="48537" xr:uid="{00000000-0005-0000-0000-000095BD0000}"/>
    <cellStyle name="Normal 30 2 3 2 6 3" xfId="48538" xr:uid="{00000000-0005-0000-0000-000096BD0000}"/>
    <cellStyle name="Normal 30 2 3 2 7" xfId="48539" xr:uid="{00000000-0005-0000-0000-000097BD0000}"/>
    <cellStyle name="Normal 30 2 3 2 7 2" xfId="48540" xr:uid="{00000000-0005-0000-0000-000098BD0000}"/>
    <cellStyle name="Normal 30 2 3 2 7 3" xfId="48541" xr:uid="{00000000-0005-0000-0000-000099BD0000}"/>
    <cellStyle name="Normal 30 2 3 2 8" xfId="48542" xr:uid="{00000000-0005-0000-0000-00009ABD0000}"/>
    <cellStyle name="Normal 30 2 3 2 8 2" xfId="48543" xr:uid="{00000000-0005-0000-0000-00009BBD0000}"/>
    <cellStyle name="Normal 30 2 3 2 8 3" xfId="48544" xr:uid="{00000000-0005-0000-0000-00009CBD0000}"/>
    <cellStyle name="Normal 30 2 3 2 9" xfId="48545" xr:uid="{00000000-0005-0000-0000-00009DBD0000}"/>
    <cellStyle name="Normal 30 2 3 2 9 2" xfId="48546" xr:uid="{00000000-0005-0000-0000-00009EBD0000}"/>
    <cellStyle name="Normal 30 2 3 2 9 3" xfId="48547" xr:uid="{00000000-0005-0000-0000-00009FBD0000}"/>
    <cellStyle name="Normal 30 2 3 20" xfId="48548" xr:uid="{00000000-0005-0000-0000-0000A0BD0000}"/>
    <cellStyle name="Normal 30 2 3 21" xfId="48549" xr:uid="{00000000-0005-0000-0000-0000A1BD0000}"/>
    <cellStyle name="Normal 30 2 3 3" xfId="48550" xr:uid="{00000000-0005-0000-0000-0000A2BD0000}"/>
    <cellStyle name="Normal 30 2 3 3 10" xfId="48551" xr:uid="{00000000-0005-0000-0000-0000A3BD0000}"/>
    <cellStyle name="Normal 30 2 3 3 10 2" xfId="48552" xr:uid="{00000000-0005-0000-0000-0000A4BD0000}"/>
    <cellStyle name="Normal 30 2 3 3 11" xfId="48553" xr:uid="{00000000-0005-0000-0000-0000A5BD0000}"/>
    <cellStyle name="Normal 30 2 3 3 11 2" xfId="48554" xr:uid="{00000000-0005-0000-0000-0000A6BD0000}"/>
    <cellStyle name="Normal 30 2 3 3 12" xfId="48555" xr:uid="{00000000-0005-0000-0000-0000A7BD0000}"/>
    <cellStyle name="Normal 30 2 3 3 13" xfId="48556" xr:uid="{00000000-0005-0000-0000-0000A8BD0000}"/>
    <cellStyle name="Normal 30 2 3 3 14" xfId="48557" xr:uid="{00000000-0005-0000-0000-0000A9BD0000}"/>
    <cellStyle name="Normal 30 2 3 3 15" xfId="48558" xr:uid="{00000000-0005-0000-0000-0000AABD0000}"/>
    <cellStyle name="Normal 30 2 3 3 16" xfId="48559" xr:uid="{00000000-0005-0000-0000-0000ABBD0000}"/>
    <cellStyle name="Normal 30 2 3 3 17" xfId="48560" xr:uid="{00000000-0005-0000-0000-0000ACBD0000}"/>
    <cellStyle name="Normal 30 2 3 3 18" xfId="48561" xr:uid="{00000000-0005-0000-0000-0000ADBD0000}"/>
    <cellStyle name="Normal 30 2 3 3 19" xfId="48562" xr:uid="{00000000-0005-0000-0000-0000AEBD0000}"/>
    <cellStyle name="Normal 30 2 3 3 2" xfId="48563" xr:uid="{00000000-0005-0000-0000-0000AFBD0000}"/>
    <cellStyle name="Normal 30 2 3 3 2 10" xfId="48564" xr:uid="{00000000-0005-0000-0000-0000B0BD0000}"/>
    <cellStyle name="Normal 30 2 3 3 2 11" xfId="48565" xr:uid="{00000000-0005-0000-0000-0000B1BD0000}"/>
    <cellStyle name="Normal 30 2 3 3 2 12" xfId="48566" xr:uid="{00000000-0005-0000-0000-0000B2BD0000}"/>
    <cellStyle name="Normal 30 2 3 3 2 13" xfId="48567" xr:uid="{00000000-0005-0000-0000-0000B3BD0000}"/>
    <cellStyle name="Normal 30 2 3 3 2 14" xfId="48568" xr:uid="{00000000-0005-0000-0000-0000B4BD0000}"/>
    <cellStyle name="Normal 30 2 3 3 2 15" xfId="48569" xr:uid="{00000000-0005-0000-0000-0000B5BD0000}"/>
    <cellStyle name="Normal 30 2 3 3 2 2" xfId="48570" xr:uid="{00000000-0005-0000-0000-0000B6BD0000}"/>
    <cellStyle name="Normal 30 2 3 3 2 2 2" xfId="48571" xr:uid="{00000000-0005-0000-0000-0000B7BD0000}"/>
    <cellStyle name="Normal 30 2 3 3 2 3" xfId="48572" xr:uid="{00000000-0005-0000-0000-0000B8BD0000}"/>
    <cellStyle name="Normal 30 2 3 3 2 4" xfId="48573" xr:uid="{00000000-0005-0000-0000-0000B9BD0000}"/>
    <cellStyle name="Normal 30 2 3 3 2 5" xfId="48574" xr:uid="{00000000-0005-0000-0000-0000BABD0000}"/>
    <cellStyle name="Normal 30 2 3 3 2 6" xfId="48575" xr:uid="{00000000-0005-0000-0000-0000BBBD0000}"/>
    <cellStyle name="Normal 30 2 3 3 2 7" xfId="48576" xr:uid="{00000000-0005-0000-0000-0000BCBD0000}"/>
    <cellStyle name="Normal 30 2 3 3 2 8" xfId="48577" xr:uid="{00000000-0005-0000-0000-0000BDBD0000}"/>
    <cellStyle name="Normal 30 2 3 3 2 9" xfId="48578" xr:uid="{00000000-0005-0000-0000-0000BEBD0000}"/>
    <cellStyle name="Normal 30 2 3 3 3" xfId="48579" xr:uid="{00000000-0005-0000-0000-0000BFBD0000}"/>
    <cellStyle name="Normal 30 2 3 3 3 10" xfId="48580" xr:uid="{00000000-0005-0000-0000-0000C0BD0000}"/>
    <cellStyle name="Normal 30 2 3 3 3 11" xfId="48581" xr:uid="{00000000-0005-0000-0000-0000C1BD0000}"/>
    <cellStyle name="Normal 30 2 3 3 3 12" xfId="48582" xr:uid="{00000000-0005-0000-0000-0000C2BD0000}"/>
    <cellStyle name="Normal 30 2 3 3 3 13" xfId="48583" xr:uid="{00000000-0005-0000-0000-0000C3BD0000}"/>
    <cellStyle name="Normal 30 2 3 3 3 14" xfId="48584" xr:uid="{00000000-0005-0000-0000-0000C4BD0000}"/>
    <cellStyle name="Normal 30 2 3 3 3 15" xfId="48585" xr:uid="{00000000-0005-0000-0000-0000C5BD0000}"/>
    <cellStyle name="Normal 30 2 3 3 3 2" xfId="48586" xr:uid="{00000000-0005-0000-0000-0000C6BD0000}"/>
    <cellStyle name="Normal 30 2 3 3 3 2 2" xfId="48587" xr:uid="{00000000-0005-0000-0000-0000C7BD0000}"/>
    <cellStyle name="Normal 30 2 3 3 3 3" xfId="48588" xr:uid="{00000000-0005-0000-0000-0000C8BD0000}"/>
    <cellStyle name="Normal 30 2 3 3 3 4" xfId="48589" xr:uid="{00000000-0005-0000-0000-0000C9BD0000}"/>
    <cellStyle name="Normal 30 2 3 3 3 5" xfId="48590" xr:uid="{00000000-0005-0000-0000-0000CABD0000}"/>
    <cellStyle name="Normal 30 2 3 3 3 6" xfId="48591" xr:uid="{00000000-0005-0000-0000-0000CBBD0000}"/>
    <cellStyle name="Normal 30 2 3 3 3 7" xfId="48592" xr:uid="{00000000-0005-0000-0000-0000CCBD0000}"/>
    <cellStyle name="Normal 30 2 3 3 3 8" xfId="48593" xr:uid="{00000000-0005-0000-0000-0000CDBD0000}"/>
    <cellStyle name="Normal 30 2 3 3 3 9" xfId="48594" xr:uid="{00000000-0005-0000-0000-0000CEBD0000}"/>
    <cellStyle name="Normal 30 2 3 3 4" xfId="48595" xr:uid="{00000000-0005-0000-0000-0000CFBD0000}"/>
    <cellStyle name="Normal 30 2 3 3 4 2" xfId="48596" xr:uid="{00000000-0005-0000-0000-0000D0BD0000}"/>
    <cellStyle name="Normal 30 2 3 3 4 3" xfId="48597" xr:uid="{00000000-0005-0000-0000-0000D1BD0000}"/>
    <cellStyle name="Normal 30 2 3 3 5" xfId="48598" xr:uid="{00000000-0005-0000-0000-0000D2BD0000}"/>
    <cellStyle name="Normal 30 2 3 3 5 2" xfId="48599" xr:uid="{00000000-0005-0000-0000-0000D3BD0000}"/>
    <cellStyle name="Normal 30 2 3 3 5 3" xfId="48600" xr:uid="{00000000-0005-0000-0000-0000D4BD0000}"/>
    <cellStyle name="Normal 30 2 3 3 6" xfId="48601" xr:uid="{00000000-0005-0000-0000-0000D5BD0000}"/>
    <cellStyle name="Normal 30 2 3 3 6 2" xfId="48602" xr:uid="{00000000-0005-0000-0000-0000D6BD0000}"/>
    <cellStyle name="Normal 30 2 3 3 6 3" xfId="48603" xr:uid="{00000000-0005-0000-0000-0000D7BD0000}"/>
    <cellStyle name="Normal 30 2 3 3 7" xfId="48604" xr:uid="{00000000-0005-0000-0000-0000D8BD0000}"/>
    <cellStyle name="Normal 30 2 3 3 7 2" xfId="48605" xr:uid="{00000000-0005-0000-0000-0000D9BD0000}"/>
    <cellStyle name="Normal 30 2 3 3 7 3" xfId="48606" xr:uid="{00000000-0005-0000-0000-0000DABD0000}"/>
    <cellStyle name="Normal 30 2 3 3 8" xfId="48607" xr:uid="{00000000-0005-0000-0000-0000DBBD0000}"/>
    <cellStyle name="Normal 30 2 3 3 8 2" xfId="48608" xr:uid="{00000000-0005-0000-0000-0000DCBD0000}"/>
    <cellStyle name="Normal 30 2 3 3 8 3" xfId="48609" xr:uid="{00000000-0005-0000-0000-0000DDBD0000}"/>
    <cellStyle name="Normal 30 2 3 3 9" xfId="48610" xr:uid="{00000000-0005-0000-0000-0000DEBD0000}"/>
    <cellStyle name="Normal 30 2 3 3 9 2" xfId="48611" xr:uid="{00000000-0005-0000-0000-0000DFBD0000}"/>
    <cellStyle name="Normal 30 2 3 3 9 3" xfId="48612" xr:uid="{00000000-0005-0000-0000-0000E0BD0000}"/>
    <cellStyle name="Normal 30 2 3 4" xfId="48613" xr:uid="{00000000-0005-0000-0000-0000E1BD0000}"/>
    <cellStyle name="Normal 30 2 3 4 10" xfId="48614" xr:uid="{00000000-0005-0000-0000-0000E2BD0000}"/>
    <cellStyle name="Normal 30 2 3 4 11" xfId="48615" xr:uid="{00000000-0005-0000-0000-0000E3BD0000}"/>
    <cellStyle name="Normal 30 2 3 4 12" xfId="48616" xr:uid="{00000000-0005-0000-0000-0000E4BD0000}"/>
    <cellStyle name="Normal 30 2 3 4 13" xfId="48617" xr:uid="{00000000-0005-0000-0000-0000E5BD0000}"/>
    <cellStyle name="Normal 30 2 3 4 14" xfId="48618" xr:uid="{00000000-0005-0000-0000-0000E6BD0000}"/>
    <cellStyle name="Normal 30 2 3 4 15" xfId="48619" xr:uid="{00000000-0005-0000-0000-0000E7BD0000}"/>
    <cellStyle name="Normal 30 2 3 4 16" xfId="48620" xr:uid="{00000000-0005-0000-0000-0000E8BD0000}"/>
    <cellStyle name="Normal 30 2 3 4 2" xfId="48621" xr:uid="{00000000-0005-0000-0000-0000E9BD0000}"/>
    <cellStyle name="Normal 30 2 3 4 2 10" xfId="48622" xr:uid="{00000000-0005-0000-0000-0000EABD0000}"/>
    <cellStyle name="Normal 30 2 3 4 2 11" xfId="48623" xr:uid="{00000000-0005-0000-0000-0000EBBD0000}"/>
    <cellStyle name="Normal 30 2 3 4 2 12" xfId="48624" xr:uid="{00000000-0005-0000-0000-0000ECBD0000}"/>
    <cellStyle name="Normal 30 2 3 4 2 13" xfId="48625" xr:uid="{00000000-0005-0000-0000-0000EDBD0000}"/>
    <cellStyle name="Normal 30 2 3 4 2 14" xfId="48626" xr:uid="{00000000-0005-0000-0000-0000EEBD0000}"/>
    <cellStyle name="Normal 30 2 3 4 2 15" xfId="48627" xr:uid="{00000000-0005-0000-0000-0000EFBD0000}"/>
    <cellStyle name="Normal 30 2 3 4 2 2" xfId="48628" xr:uid="{00000000-0005-0000-0000-0000F0BD0000}"/>
    <cellStyle name="Normal 30 2 3 4 2 3" xfId="48629" xr:uid="{00000000-0005-0000-0000-0000F1BD0000}"/>
    <cellStyle name="Normal 30 2 3 4 2 4" xfId="48630" xr:uid="{00000000-0005-0000-0000-0000F2BD0000}"/>
    <cellStyle name="Normal 30 2 3 4 2 5" xfId="48631" xr:uid="{00000000-0005-0000-0000-0000F3BD0000}"/>
    <cellStyle name="Normal 30 2 3 4 2 6" xfId="48632" xr:uid="{00000000-0005-0000-0000-0000F4BD0000}"/>
    <cellStyle name="Normal 30 2 3 4 2 7" xfId="48633" xr:uid="{00000000-0005-0000-0000-0000F5BD0000}"/>
    <cellStyle name="Normal 30 2 3 4 2 8" xfId="48634" xr:uid="{00000000-0005-0000-0000-0000F6BD0000}"/>
    <cellStyle name="Normal 30 2 3 4 2 9" xfId="48635" xr:uid="{00000000-0005-0000-0000-0000F7BD0000}"/>
    <cellStyle name="Normal 30 2 3 4 3" xfId="48636" xr:uid="{00000000-0005-0000-0000-0000F8BD0000}"/>
    <cellStyle name="Normal 30 2 3 4 4" xfId="48637" xr:uid="{00000000-0005-0000-0000-0000F9BD0000}"/>
    <cellStyle name="Normal 30 2 3 4 5" xfId="48638" xr:uid="{00000000-0005-0000-0000-0000FABD0000}"/>
    <cellStyle name="Normal 30 2 3 4 6" xfId="48639" xr:uid="{00000000-0005-0000-0000-0000FBBD0000}"/>
    <cellStyle name="Normal 30 2 3 4 7" xfId="48640" xr:uid="{00000000-0005-0000-0000-0000FCBD0000}"/>
    <cellStyle name="Normal 30 2 3 4 8" xfId="48641" xr:uid="{00000000-0005-0000-0000-0000FDBD0000}"/>
    <cellStyle name="Normal 30 2 3 4 9" xfId="48642" xr:uid="{00000000-0005-0000-0000-0000FEBD0000}"/>
    <cellStyle name="Normal 30 2 3 5" xfId="48643" xr:uid="{00000000-0005-0000-0000-0000FFBD0000}"/>
    <cellStyle name="Normal 30 2 3 5 10" xfId="48644" xr:uid="{00000000-0005-0000-0000-000000BE0000}"/>
    <cellStyle name="Normal 30 2 3 5 11" xfId="48645" xr:uid="{00000000-0005-0000-0000-000001BE0000}"/>
    <cellStyle name="Normal 30 2 3 5 12" xfId="48646" xr:uid="{00000000-0005-0000-0000-000002BE0000}"/>
    <cellStyle name="Normal 30 2 3 5 13" xfId="48647" xr:uid="{00000000-0005-0000-0000-000003BE0000}"/>
    <cellStyle name="Normal 30 2 3 5 14" xfId="48648" xr:uid="{00000000-0005-0000-0000-000004BE0000}"/>
    <cellStyle name="Normal 30 2 3 5 15" xfId="48649" xr:uid="{00000000-0005-0000-0000-000005BE0000}"/>
    <cellStyle name="Normal 30 2 3 5 2" xfId="48650" xr:uid="{00000000-0005-0000-0000-000006BE0000}"/>
    <cellStyle name="Normal 30 2 3 5 2 2" xfId="48651" xr:uid="{00000000-0005-0000-0000-000007BE0000}"/>
    <cellStyle name="Normal 30 2 3 5 3" xfId="48652" xr:uid="{00000000-0005-0000-0000-000008BE0000}"/>
    <cellStyle name="Normal 30 2 3 5 4" xfId="48653" xr:uid="{00000000-0005-0000-0000-000009BE0000}"/>
    <cellStyle name="Normal 30 2 3 5 5" xfId="48654" xr:uid="{00000000-0005-0000-0000-00000ABE0000}"/>
    <cellStyle name="Normal 30 2 3 5 6" xfId="48655" xr:uid="{00000000-0005-0000-0000-00000BBE0000}"/>
    <cellStyle name="Normal 30 2 3 5 7" xfId="48656" xr:uid="{00000000-0005-0000-0000-00000CBE0000}"/>
    <cellStyle name="Normal 30 2 3 5 8" xfId="48657" xr:uid="{00000000-0005-0000-0000-00000DBE0000}"/>
    <cellStyle name="Normal 30 2 3 5 9" xfId="48658" xr:uid="{00000000-0005-0000-0000-00000EBE0000}"/>
    <cellStyle name="Normal 30 2 3 6" xfId="48659" xr:uid="{00000000-0005-0000-0000-00000FBE0000}"/>
    <cellStyle name="Normal 30 2 3 6 2" xfId="48660" xr:uid="{00000000-0005-0000-0000-000010BE0000}"/>
    <cellStyle name="Normal 30 2 3 6 3" xfId="48661" xr:uid="{00000000-0005-0000-0000-000011BE0000}"/>
    <cellStyle name="Normal 30 2 3 7" xfId="48662" xr:uid="{00000000-0005-0000-0000-000012BE0000}"/>
    <cellStyle name="Normal 30 2 3 7 2" xfId="48663" xr:uid="{00000000-0005-0000-0000-000013BE0000}"/>
    <cellStyle name="Normal 30 2 3 7 3" xfId="48664" xr:uid="{00000000-0005-0000-0000-000014BE0000}"/>
    <cellStyle name="Normal 30 2 3 8" xfId="48665" xr:uid="{00000000-0005-0000-0000-000015BE0000}"/>
    <cellStyle name="Normal 30 2 3 8 2" xfId="48666" xr:uid="{00000000-0005-0000-0000-000016BE0000}"/>
    <cellStyle name="Normal 30 2 3 8 3" xfId="48667" xr:uid="{00000000-0005-0000-0000-000017BE0000}"/>
    <cellStyle name="Normal 30 2 3 9" xfId="48668" xr:uid="{00000000-0005-0000-0000-000018BE0000}"/>
    <cellStyle name="Normal 30 2 3 9 2" xfId="48669" xr:uid="{00000000-0005-0000-0000-000019BE0000}"/>
    <cellStyle name="Normal 30 2 3 9 3" xfId="48670" xr:uid="{00000000-0005-0000-0000-00001ABE0000}"/>
    <cellStyle name="Normal 30 2 4" xfId="48671" xr:uid="{00000000-0005-0000-0000-00001BBE0000}"/>
    <cellStyle name="Normal 30 2 4 10" xfId="48672" xr:uid="{00000000-0005-0000-0000-00001CBE0000}"/>
    <cellStyle name="Normal 30 2 4 10 2" xfId="48673" xr:uid="{00000000-0005-0000-0000-00001DBE0000}"/>
    <cellStyle name="Normal 30 2 4 10 3" xfId="48674" xr:uid="{00000000-0005-0000-0000-00001EBE0000}"/>
    <cellStyle name="Normal 30 2 4 11" xfId="48675" xr:uid="{00000000-0005-0000-0000-00001FBE0000}"/>
    <cellStyle name="Normal 30 2 4 11 2" xfId="48676" xr:uid="{00000000-0005-0000-0000-000020BE0000}"/>
    <cellStyle name="Normal 30 2 4 12" xfId="48677" xr:uid="{00000000-0005-0000-0000-000021BE0000}"/>
    <cellStyle name="Normal 30 2 4 12 2" xfId="48678" xr:uid="{00000000-0005-0000-0000-000022BE0000}"/>
    <cellStyle name="Normal 30 2 4 13" xfId="48679" xr:uid="{00000000-0005-0000-0000-000023BE0000}"/>
    <cellStyle name="Normal 30 2 4 14" xfId="48680" xr:uid="{00000000-0005-0000-0000-000024BE0000}"/>
    <cellStyle name="Normal 30 2 4 15" xfId="48681" xr:uid="{00000000-0005-0000-0000-000025BE0000}"/>
    <cellStyle name="Normal 30 2 4 16" xfId="48682" xr:uid="{00000000-0005-0000-0000-000026BE0000}"/>
    <cellStyle name="Normal 30 2 4 17" xfId="48683" xr:uid="{00000000-0005-0000-0000-000027BE0000}"/>
    <cellStyle name="Normal 30 2 4 18" xfId="48684" xr:uid="{00000000-0005-0000-0000-000028BE0000}"/>
    <cellStyle name="Normal 30 2 4 19" xfId="48685" xr:uid="{00000000-0005-0000-0000-000029BE0000}"/>
    <cellStyle name="Normal 30 2 4 2" xfId="48686" xr:uid="{00000000-0005-0000-0000-00002ABE0000}"/>
    <cellStyle name="Normal 30 2 4 2 10" xfId="48687" xr:uid="{00000000-0005-0000-0000-00002BBE0000}"/>
    <cellStyle name="Normal 30 2 4 2 10 2" xfId="48688" xr:uid="{00000000-0005-0000-0000-00002CBE0000}"/>
    <cellStyle name="Normal 30 2 4 2 11" xfId="48689" xr:uid="{00000000-0005-0000-0000-00002DBE0000}"/>
    <cellStyle name="Normal 30 2 4 2 11 2" xfId="48690" xr:uid="{00000000-0005-0000-0000-00002EBE0000}"/>
    <cellStyle name="Normal 30 2 4 2 12" xfId="48691" xr:uid="{00000000-0005-0000-0000-00002FBE0000}"/>
    <cellStyle name="Normal 30 2 4 2 13" xfId="48692" xr:uid="{00000000-0005-0000-0000-000030BE0000}"/>
    <cellStyle name="Normal 30 2 4 2 14" xfId="48693" xr:uid="{00000000-0005-0000-0000-000031BE0000}"/>
    <cellStyle name="Normal 30 2 4 2 15" xfId="48694" xr:uid="{00000000-0005-0000-0000-000032BE0000}"/>
    <cellStyle name="Normal 30 2 4 2 16" xfId="48695" xr:uid="{00000000-0005-0000-0000-000033BE0000}"/>
    <cellStyle name="Normal 30 2 4 2 17" xfId="48696" xr:uid="{00000000-0005-0000-0000-000034BE0000}"/>
    <cellStyle name="Normal 30 2 4 2 18" xfId="48697" xr:uid="{00000000-0005-0000-0000-000035BE0000}"/>
    <cellStyle name="Normal 30 2 4 2 19" xfId="48698" xr:uid="{00000000-0005-0000-0000-000036BE0000}"/>
    <cellStyle name="Normal 30 2 4 2 2" xfId="48699" xr:uid="{00000000-0005-0000-0000-000037BE0000}"/>
    <cellStyle name="Normal 30 2 4 2 2 10" xfId="48700" xr:uid="{00000000-0005-0000-0000-000038BE0000}"/>
    <cellStyle name="Normal 30 2 4 2 2 11" xfId="48701" xr:uid="{00000000-0005-0000-0000-000039BE0000}"/>
    <cellStyle name="Normal 30 2 4 2 2 12" xfId="48702" xr:uid="{00000000-0005-0000-0000-00003ABE0000}"/>
    <cellStyle name="Normal 30 2 4 2 2 13" xfId="48703" xr:uid="{00000000-0005-0000-0000-00003BBE0000}"/>
    <cellStyle name="Normal 30 2 4 2 2 14" xfId="48704" xr:uid="{00000000-0005-0000-0000-00003CBE0000}"/>
    <cellStyle name="Normal 30 2 4 2 2 15" xfId="48705" xr:uid="{00000000-0005-0000-0000-00003DBE0000}"/>
    <cellStyle name="Normal 30 2 4 2 2 2" xfId="48706" xr:uid="{00000000-0005-0000-0000-00003EBE0000}"/>
    <cellStyle name="Normal 30 2 4 2 2 2 2" xfId="48707" xr:uid="{00000000-0005-0000-0000-00003FBE0000}"/>
    <cellStyle name="Normal 30 2 4 2 2 3" xfId="48708" xr:uid="{00000000-0005-0000-0000-000040BE0000}"/>
    <cellStyle name="Normal 30 2 4 2 2 4" xfId="48709" xr:uid="{00000000-0005-0000-0000-000041BE0000}"/>
    <cellStyle name="Normal 30 2 4 2 2 5" xfId="48710" xr:uid="{00000000-0005-0000-0000-000042BE0000}"/>
    <cellStyle name="Normal 30 2 4 2 2 6" xfId="48711" xr:uid="{00000000-0005-0000-0000-000043BE0000}"/>
    <cellStyle name="Normal 30 2 4 2 2 7" xfId="48712" xr:uid="{00000000-0005-0000-0000-000044BE0000}"/>
    <cellStyle name="Normal 30 2 4 2 2 8" xfId="48713" xr:uid="{00000000-0005-0000-0000-000045BE0000}"/>
    <cellStyle name="Normal 30 2 4 2 2 9" xfId="48714" xr:uid="{00000000-0005-0000-0000-000046BE0000}"/>
    <cellStyle name="Normal 30 2 4 2 3" xfId="48715" xr:uid="{00000000-0005-0000-0000-000047BE0000}"/>
    <cellStyle name="Normal 30 2 4 2 3 10" xfId="48716" xr:uid="{00000000-0005-0000-0000-000048BE0000}"/>
    <cellStyle name="Normal 30 2 4 2 3 11" xfId="48717" xr:uid="{00000000-0005-0000-0000-000049BE0000}"/>
    <cellStyle name="Normal 30 2 4 2 3 12" xfId="48718" xr:uid="{00000000-0005-0000-0000-00004ABE0000}"/>
    <cellStyle name="Normal 30 2 4 2 3 13" xfId="48719" xr:uid="{00000000-0005-0000-0000-00004BBE0000}"/>
    <cellStyle name="Normal 30 2 4 2 3 14" xfId="48720" xr:uid="{00000000-0005-0000-0000-00004CBE0000}"/>
    <cellStyle name="Normal 30 2 4 2 3 15" xfId="48721" xr:uid="{00000000-0005-0000-0000-00004DBE0000}"/>
    <cellStyle name="Normal 30 2 4 2 3 2" xfId="48722" xr:uid="{00000000-0005-0000-0000-00004EBE0000}"/>
    <cellStyle name="Normal 30 2 4 2 3 2 2" xfId="48723" xr:uid="{00000000-0005-0000-0000-00004FBE0000}"/>
    <cellStyle name="Normal 30 2 4 2 3 3" xfId="48724" xr:uid="{00000000-0005-0000-0000-000050BE0000}"/>
    <cellStyle name="Normal 30 2 4 2 3 4" xfId="48725" xr:uid="{00000000-0005-0000-0000-000051BE0000}"/>
    <cellStyle name="Normal 30 2 4 2 3 5" xfId="48726" xr:uid="{00000000-0005-0000-0000-000052BE0000}"/>
    <cellStyle name="Normal 30 2 4 2 3 6" xfId="48727" xr:uid="{00000000-0005-0000-0000-000053BE0000}"/>
    <cellStyle name="Normal 30 2 4 2 3 7" xfId="48728" xr:uid="{00000000-0005-0000-0000-000054BE0000}"/>
    <cellStyle name="Normal 30 2 4 2 3 8" xfId="48729" xr:uid="{00000000-0005-0000-0000-000055BE0000}"/>
    <cellStyle name="Normal 30 2 4 2 3 9" xfId="48730" xr:uid="{00000000-0005-0000-0000-000056BE0000}"/>
    <cellStyle name="Normal 30 2 4 2 4" xfId="48731" xr:uid="{00000000-0005-0000-0000-000057BE0000}"/>
    <cellStyle name="Normal 30 2 4 2 4 2" xfId="48732" xr:uid="{00000000-0005-0000-0000-000058BE0000}"/>
    <cellStyle name="Normal 30 2 4 2 4 3" xfId="48733" xr:uid="{00000000-0005-0000-0000-000059BE0000}"/>
    <cellStyle name="Normal 30 2 4 2 5" xfId="48734" xr:uid="{00000000-0005-0000-0000-00005ABE0000}"/>
    <cellStyle name="Normal 30 2 4 2 5 2" xfId="48735" xr:uid="{00000000-0005-0000-0000-00005BBE0000}"/>
    <cellStyle name="Normal 30 2 4 2 5 3" xfId="48736" xr:uid="{00000000-0005-0000-0000-00005CBE0000}"/>
    <cellStyle name="Normal 30 2 4 2 6" xfId="48737" xr:uid="{00000000-0005-0000-0000-00005DBE0000}"/>
    <cellStyle name="Normal 30 2 4 2 6 2" xfId="48738" xr:uid="{00000000-0005-0000-0000-00005EBE0000}"/>
    <cellStyle name="Normal 30 2 4 2 6 3" xfId="48739" xr:uid="{00000000-0005-0000-0000-00005FBE0000}"/>
    <cellStyle name="Normal 30 2 4 2 7" xfId="48740" xr:uid="{00000000-0005-0000-0000-000060BE0000}"/>
    <cellStyle name="Normal 30 2 4 2 7 2" xfId="48741" xr:uid="{00000000-0005-0000-0000-000061BE0000}"/>
    <cellStyle name="Normal 30 2 4 2 7 3" xfId="48742" xr:uid="{00000000-0005-0000-0000-000062BE0000}"/>
    <cellStyle name="Normal 30 2 4 2 8" xfId="48743" xr:uid="{00000000-0005-0000-0000-000063BE0000}"/>
    <cellStyle name="Normal 30 2 4 2 8 2" xfId="48744" xr:uid="{00000000-0005-0000-0000-000064BE0000}"/>
    <cellStyle name="Normal 30 2 4 2 8 3" xfId="48745" xr:uid="{00000000-0005-0000-0000-000065BE0000}"/>
    <cellStyle name="Normal 30 2 4 2 9" xfId="48746" xr:uid="{00000000-0005-0000-0000-000066BE0000}"/>
    <cellStyle name="Normal 30 2 4 2 9 2" xfId="48747" xr:uid="{00000000-0005-0000-0000-000067BE0000}"/>
    <cellStyle name="Normal 30 2 4 2 9 3" xfId="48748" xr:uid="{00000000-0005-0000-0000-000068BE0000}"/>
    <cellStyle name="Normal 30 2 4 20" xfId="48749" xr:uid="{00000000-0005-0000-0000-000069BE0000}"/>
    <cellStyle name="Normal 30 2 4 3" xfId="48750" xr:uid="{00000000-0005-0000-0000-00006ABE0000}"/>
    <cellStyle name="Normal 30 2 4 3 10" xfId="48751" xr:uid="{00000000-0005-0000-0000-00006BBE0000}"/>
    <cellStyle name="Normal 30 2 4 3 11" xfId="48752" xr:uid="{00000000-0005-0000-0000-00006CBE0000}"/>
    <cellStyle name="Normal 30 2 4 3 12" xfId="48753" xr:uid="{00000000-0005-0000-0000-00006DBE0000}"/>
    <cellStyle name="Normal 30 2 4 3 13" xfId="48754" xr:uid="{00000000-0005-0000-0000-00006EBE0000}"/>
    <cellStyle name="Normal 30 2 4 3 14" xfId="48755" xr:uid="{00000000-0005-0000-0000-00006FBE0000}"/>
    <cellStyle name="Normal 30 2 4 3 15" xfId="48756" xr:uid="{00000000-0005-0000-0000-000070BE0000}"/>
    <cellStyle name="Normal 30 2 4 3 16" xfId="48757" xr:uid="{00000000-0005-0000-0000-000071BE0000}"/>
    <cellStyle name="Normal 30 2 4 3 2" xfId="48758" xr:uid="{00000000-0005-0000-0000-000072BE0000}"/>
    <cellStyle name="Normal 30 2 4 3 2 10" xfId="48759" xr:uid="{00000000-0005-0000-0000-000073BE0000}"/>
    <cellStyle name="Normal 30 2 4 3 2 11" xfId="48760" xr:uid="{00000000-0005-0000-0000-000074BE0000}"/>
    <cellStyle name="Normal 30 2 4 3 2 12" xfId="48761" xr:uid="{00000000-0005-0000-0000-000075BE0000}"/>
    <cellStyle name="Normal 30 2 4 3 2 13" xfId="48762" xr:uid="{00000000-0005-0000-0000-000076BE0000}"/>
    <cellStyle name="Normal 30 2 4 3 2 14" xfId="48763" xr:uid="{00000000-0005-0000-0000-000077BE0000}"/>
    <cellStyle name="Normal 30 2 4 3 2 15" xfId="48764" xr:uid="{00000000-0005-0000-0000-000078BE0000}"/>
    <cellStyle name="Normal 30 2 4 3 2 2" xfId="48765" xr:uid="{00000000-0005-0000-0000-000079BE0000}"/>
    <cellStyle name="Normal 30 2 4 3 2 3" xfId="48766" xr:uid="{00000000-0005-0000-0000-00007ABE0000}"/>
    <cellStyle name="Normal 30 2 4 3 2 4" xfId="48767" xr:uid="{00000000-0005-0000-0000-00007BBE0000}"/>
    <cellStyle name="Normal 30 2 4 3 2 5" xfId="48768" xr:uid="{00000000-0005-0000-0000-00007CBE0000}"/>
    <cellStyle name="Normal 30 2 4 3 2 6" xfId="48769" xr:uid="{00000000-0005-0000-0000-00007DBE0000}"/>
    <cellStyle name="Normal 30 2 4 3 2 7" xfId="48770" xr:uid="{00000000-0005-0000-0000-00007EBE0000}"/>
    <cellStyle name="Normal 30 2 4 3 2 8" xfId="48771" xr:uid="{00000000-0005-0000-0000-00007FBE0000}"/>
    <cellStyle name="Normal 30 2 4 3 2 9" xfId="48772" xr:uid="{00000000-0005-0000-0000-000080BE0000}"/>
    <cellStyle name="Normal 30 2 4 3 3" xfId="48773" xr:uid="{00000000-0005-0000-0000-000081BE0000}"/>
    <cellStyle name="Normal 30 2 4 3 4" xfId="48774" xr:uid="{00000000-0005-0000-0000-000082BE0000}"/>
    <cellStyle name="Normal 30 2 4 3 5" xfId="48775" xr:uid="{00000000-0005-0000-0000-000083BE0000}"/>
    <cellStyle name="Normal 30 2 4 3 6" xfId="48776" xr:uid="{00000000-0005-0000-0000-000084BE0000}"/>
    <cellStyle name="Normal 30 2 4 3 7" xfId="48777" xr:uid="{00000000-0005-0000-0000-000085BE0000}"/>
    <cellStyle name="Normal 30 2 4 3 8" xfId="48778" xr:uid="{00000000-0005-0000-0000-000086BE0000}"/>
    <cellStyle name="Normal 30 2 4 3 9" xfId="48779" xr:uid="{00000000-0005-0000-0000-000087BE0000}"/>
    <cellStyle name="Normal 30 2 4 4" xfId="48780" xr:uid="{00000000-0005-0000-0000-000088BE0000}"/>
    <cellStyle name="Normal 30 2 4 4 10" xfId="48781" xr:uid="{00000000-0005-0000-0000-000089BE0000}"/>
    <cellStyle name="Normal 30 2 4 4 11" xfId="48782" xr:uid="{00000000-0005-0000-0000-00008ABE0000}"/>
    <cellStyle name="Normal 30 2 4 4 12" xfId="48783" xr:uid="{00000000-0005-0000-0000-00008BBE0000}"/>
    <cellStyle name="Normal 30 2 4 4 13" xfId="48784" xr:uid="{00000000-0005-0000-0000-00008CBE0000}"/>
    <cellStyle name="Normal 30 2 4 4 14" xfId="48785" xr:uid="{00000000-0005-0000-0000-00008DBE0000}"/>
    <cellStyle name="Normal 30 2 4 4 15" xfId="48786" xr:uid="{00000000-0005-0000-0000-00008EBE0000}"/>
    <cellStyle name="Normal 30 2 4 4 2" xfId="48787" xr:uid="{00000000-0005-0000-0000-00008FBE0000}"/>
    <cellStyle name="Normal 30 2 4 4 2 2" xfId="48788" xr:uid="{00000000-0005-0000-0000-000090BE0000}"/>
    <cellStyle name="Normal 30 2 4 4 3" xfId="48789" xr:uid="{00000000-0005-0000-0000-000091BE0000}"/>
    <cellStyle name="Normal 30 2 4 4 4" xfId="48790" xr:uid="{00000000-0005-0000-0000-000092BE0000}"/>
    <cellStyle name="Normal 30 2 4 4 5" xfId="48791" xr:uid="{00000000-0005-0000-0000-000093BE0000}"/>
    <cellStyle name="Normal 30 2 4 4 6" xfId="48792" xr:uid="{00000000-0005-0000-0000-000094BE0000}"/>
    <cellStyle name="Normal 30 2 4 4 7" xfId="48793" xr:uid="{00000000-0005-0000-0000-000095BE0000}"/>
    <cellStyle name="Normal 30 2 4 4 8" xfId="48794" xr:uid="{00000000-0005-0000-0000-000096BE0000}"/>
    <cellStyle name="Normal 30 2 4 4 9" xfId="48795" xr:uid="{00000000-0005-0000-0000-000097BE0000}"/>
    <cellStyle name="Normal 30 2 4 5" xfId="48796" xr:uid="{00000000-0005-0000-0000-000098BE0000}"/>
    <cellStyle name="Normal 30 2 4 5 2" xfId="48797" xr:uid="{00000000-0005-0000-0000-000099BE0000}"/>
    <cellStyle name="Normal 30 2 4 5 3" xfId="48798" xr:uid="{00000000-0005-0000-0000-00009ABE0000}"/>
    <cellStyle name="Normal 30 2 4 6" xfId="48799" xr:uid="{00000000-0005-0000-0000-00009BBE0000}"/>
    <cellStyle name="Normal 30 2 4 6 2" xfId="48800" xr:uid="{00000000-0005-0000-0000-00009CBE0000}"/>
    <cellStyle name="Normal 30 2 4 6 3" xfId="48801" xr:uid="{00000000-0005-0000-0000-00009DBE0000}"/>
    <cellStyle name="Normal 30 2 4 7" xfId="48802" xr:uid="{00000000-0005-0000-0000-00009EBE0000}"/>
    <cellStyle name="Normal 30 2 4 7 2" xfId="48803" xr:uid="{00000000-0005-0000-0000-00009FBE0000}"/>
    <cellStyle name="Normal 30 2 4 7 3" xfId="48804" xr:uid="{00000000-0005-0000-0000-0000A0BE0000}"/>
    <cellStyle name="Normal 30 2 4 8" xfId="48805" xr:uid="{00000000-0005-0000-0000-0000A1BE0000}"/>
    <cellStyle name="Normal 30 2 4 8 2" xfId="48806" xr:uid="{00000000-0005-0000-0000-0000A2BE0000}"/>
    <cellStyle name="Normal 30 2 4 8 3" xfId="48807" xr:uid="{00000000-0005-0000-0000-0000A3BE0000}"/>
    <cellStyle name="Normal 30 2 4 9" xfId="48808" xr:uid="{00000000-0005-0000-0000-0000A4BE0000}"/>
    <cellStyle name="Normal 30 2 4 9 2" xfId="48809" xr:uid="{00000000-0005-0000-0000-0000A5BE0000}"/>
    <cellStyle name="Normal 30 2 4 9 3" xfId="48810" xr:uid="{00000000-0005-0000-0000-0000A6BE0000}"/>
    <cellStyle name="Normal 30 2 5" xfId="48811" xr:uid="{00000000-0005-0000-0000-0000A7BE0000}"/>
    <cellStyle name="Normal 30 2 5 10" xfId="48812" xr:uid="{00000000-0005-0000-0000-0000A8BE0000}"/>
    <cellStyle name="Normal 30 2 5 10 2" xfId="48813" xr:uid="{00000000-0005-0000-0000-0000A9BE0000}"/>
    <cellStyle name="Normal 30 2 5 11" xfId="48814" xr:uid="{00000000-0005-0000-0000-0000AABE0000}"/>
    <cellStyle name="Normal 30 2 5 11 2" xfId="48815" xr:uid="{00000000-0005-0000-0000-0000ABBE0000}"/>
    <cellStyle name="Normal 30 2 5 12" xfId="48816" xr:uid="{00000000-0005-0000-0000-0000ACBE0000}"/>
    <cellStyle name="Normal 30 2 5 13" xfId="48817" xr:uid="{00000000-0005-0000-0000-0000ADBE0000}"/>
    <cellStyle name="Normal 30 2 5 14" xfId="48818" xr:uid="{00000000-0005-0000-0000-0000AEBE0000}"/>
    <cellStyle name="Normal 30 2 5 15" xfId="48819" xr:uid="{00000000-0005-0000-0000-0000AFBE0000}"/>
    <cellStyle name="Normal 30 2 5 16" xfId="48820" xr:uid="{00000000-0005-0000-0000-0000B0BE0000}"/>
    <cellStyle name="Normal 30 2 5 17" xfId="48821" xr:uid="{00000000-0005-0000-0000-0000B1BE0000}"/>
    <cellStyle name="Normal 30 2 5 18" xfId="48822" xr:uid="{00000000-0005-0000-0000-0000B2BE0000}"/>
    <cellStyle name="Normal 30 2 5 19" xfId="48823" xr:uid="{00000000-0005-0000-0000-0000B3BE0000}"/>
    <cellStyle name="Normal 30 2 5 2" xfId="48824" xr:uid="{00000000-0005-0000-0000-0000B4BE0000}"/>
    <cellStyle name="Normal 30 2 5 2 10" xfId="48825" xr:uid="{00000000-0005-0000-0000-0000B5BE0000}"/>
    <cellStyle name="Normal 30 2 5 2 11" xfId="48826" xr:uid="{00000000-0005-0000-0000-0000B6BE0000}"/>
    <cellStyle name="Normal 30 2 5 2 12" xfId="48827" xr:uid="{00000000-0005-0000-0000-0000B7BE0000}"/>
    <cellStyle name="Normal 30 2 5 2 13" xfId="48828" xr:uid="{00000000-0005-0000-0000-0000B8BE0000}"/>
    <cellStyle name="Normal 30 2 5 2 14" xfId="48829" xr:uid="{00000000-0005-0000-0000-0000B9BE0000}"/>
    <cellStyle name="Normal 30 2 5 2 15" xfId="48830" xr:uid="{00000000-0005-0000-0000-0000BABE0000}"/>
    <cellStyle name="Normal 30 2 5 2 2" xfId="48831" xr:uid="{00000000-0005-0000-0000-0000BBBE0000}"/>
    <cellStyle name="Normal 30 2 5 2 2 2" xfId="48832" xr:uid="{00000000-0005-0000-0000-0000BCBE0000}"/>
    <cellStyle name="Normal 30 2 5 2 3" xfId="48833" xr:uid="{00000000-0005-0000-0000-0000BDBE0000}"/>
    <cellStyle name="Normal 30 2 5 2 4" xfId="48834" xr:uid="{00000000-0005-0000-0000-0000BEBE0000}"/>
    <cellStyle name="Normal 30 2 5 2 5" xfId="48835" xr:uid="{00000000-0005-0000-0000-0000BFBE0000}"/>
    <cellStyle name="Normal 30 2 5 2 6" xfId="48836" xr:uid="{00000000-0005-0000-0000-0000C0BE0000}"/>
    <cellStyle name="Normal 30 2 5 2 7" xfId="48837" xr:uid="{00000000-0005-0000-0000-0000C1BE0000}"/>
    <cellStyle name="Normal 30 2 5 2 8" xfId="48838" xr:uid="{00000000-0005-0000-0000-0000C2BE0000}"/>
    <cellStyle name="Normal 30 2 5 2 9" xfId="48839" xr:uid="{00000000-0005-0000-0000-0000C3BE0000}"/>
    <cellStyle name="Normal 30 2 5 3" xfId="48840" xr:uid="{00000000-0005-0000-0000-0000C4BE0000}"/>
    <cellStyle name="Normal 30 2 5 3 10" xfId="48841" xr:uid="{00000000-0005-0000-0000-0000C5BE0000}"/>
    <cellStyle name="Normal 30 2 5 3 11" xfId="48842" xr:uid="{00000000-0005-0000-0000-0000C6BE0000}"/>
    <cellStyle name="Normal 30 2 5 3 12" xfId="48843" xr:uid="{00000000-0005-0000-0000-0000C7BE0000}"/>
    <cellStyle name="Normal 30 2 5 3 13" xfId="48844" xr:uid="{00000000-0005-0000-0000-0000C8BE0000}"/>
    <cellStyle name="Normal 30 2 5 3 14" xfId="48845" xr:uid="{00000000-0005-0000-0000-0000C9BE0000}"/>
    <cellStyle name="Normal 30 2 5 3 15" xfId="48846" xr:uid="{00000000-0005-0000-0000-0000CABE0000}"/>
    <cellStyle name="Normal 30 2 5 3 2" xfId="48847" xr:uid="{00000000-0005-0000-0000-0000CBBE0000}"/>
    <cellStyle name="Normal 30 2 5 3 2 2" xfId="48848" xr:uid="{00000000-0005-0000-0000-0000CCBE0000}"/>
    <cellStyle name="Normal 30 2 5 3 3" xfId="48849" xr:uid="{00000000-0005-0000-0000-0000CDBE0000}"/>
    <cellStyle name="Normal 30 2 5 3 4" xfId="48850" xr:uid="{00000000-0005-0000-0000-0000CEBE0000}"/>
    <cellStyle name="Normal 30 2 5 3 5" xfId="48851" xr:uid="{00000000-0005-0000-0000-0000CFBE0000}"/>
    <cellStyle name="Normal 30 2 5 3 6" xfId="48852" xr:uid="{00000000-0005-0000-0000-0000D0BE0000}"/>
    <cellStyle name="Normal 30 2 5 3 7" xfId="48853" xr:uid="{00000000-0005-0000-0000-0000D1BE0000}"/>
    <cellStyle name="Normal 30 2 5 3 8" xfId="48854" xr:uid="{00000000-0005-0000-0000-0000D2BE0000}"/>
    <cellStyle name="Normal 30 2 5 3 9" xfId="48855" xr:uid="{00000000-0005-0000-0000-0000D3BE0000}"/>
    <cellStyle name="Normal 30 2 5 4" xfId="48856" xr:uid="{00000000-0005-0000-0000-0000D4BE0000}"/>
    <cellStyle name="Normal 30 2 5 4 2" xfId="48857" xr:uid="{00000000-0005-0000-0000-0000D5BE0000}"/>
    <cellStyle name="Normal 30 2 5 4 3" xfId="48858" xr:uid="{00000000-0005-0000-0000-0000D6BE0000}"/>
    <cellStyle name="Normal 30 2 5 5" xfId="48859" xr:uid="{00000000-0005-0000-0000-0000D7BE0000}"/>
    <cellStyle name="Normal 30 2 5 5 2" xfId="48860" xr:uid="{00000000-0005-0000-0000-0000D8BE0000}"/>
    <cellStyle name="Normal 30 2 5 5 3" xfId="48861" xr:uid="{00000000-0005-0000-0000-0000D9BE0000}"/>
    <cellStyle name="Normal 30 2 5 6" xfId="48862" xr:uid="{00000000-0005-0000-0000-0000DABE0000}"/>
    <cellStyle name="Normal 30 2 5 6 2" xfId="48863" xr:uid="{00000000-0005-0000-0000-0000DBBE0000}"/>
    <cellStyle name="Normal 30 2 5 6 3" xfId="48864" xr:uid="{00000000-0005-0000-0000-0000DCBE0000}"/>
    <cellStyle name="Normal 30 2 5 7" xfId="48865" xr:uid="{00000000-0005-0000-0000-0000DDBE0000}"/>
    <cellStyle name="Normal 30 2 5 7 2" xfId="48866" xr:uid="{00000000-0005-0000-0000-0000DEBE0000}"/>
    <cellStyle name="Normal 30 2 5 7 3" xfId="48867" xr:uid="{00000000-0005-0000-0000-0000DFBE0000}"/>
    <cellStyle name="Normal 30 2 5 8" xfId="48868" xr:uid="{00000000-0005-0000-0000-0000E0BE0000}"/>
    <cellStyle name="Normal 30 2 5 8 2" xfId="48869" xr:uid="{00000000-0005-0000-0000-0000E1BE0000}"/>
    <cellStyle name="Normal 30 2 5 8 3" xfId="48870" xr:uid="{00000000-0005-0000-0000-0000E2BE0000}"/>
    <cellStyle name="Normal 30 2 5 9" xfId="48871" xr:uid="{00000000-0005-0000-0000-0000E3BE0000}"/>
    <cellStyle name="Normal 30 2 5 9 2" xfId="48872" xr:uid="{00000000-0005-0000-0000-0000E4BE0000}"/>
    <cellStyle name="Normal 30 2 5 9 3" xfId="48873" xr:uid="{00000000-0005-0000-0000-0000E5BE0000}"/>
    <cellStyle name="Normal 30 2 6" xfId="48874" xr:uid="{00000000-0005-0000-0000-0000E6BE0000}"/>
    <cellStyle name="Normal 30 2 6 10" xfId="48875" xr:uid="{00000000-0005-0000-0000-0000E7BE0000}"/>
    <cellStyle name="Normal 30 2 6 11" xfId="48876" xr:uid="{00000000-0005-0000-0000-0000E8BE0000}"/>
    <cellStyle name="Normal 30 2 6 12" xfId="48877" xr:uid="{00000000-0005-0000-0000-0000E9BE0000}"/>
    <cellStyle name="Normal 30 2 6 13" xfId="48878" xr:uid="{00000000-0005-0000-0000-0000EABE0000}"/>
    <cellStyle name="Normal 30 2 6 14" xfId="48879" xr:uid="{00000000-0005-0000-0000-0000EBBE0000}"/>
    <cellStyle name="Normal 30 2 6 15" xfId="48880" xr:uid="{00000000-0005-0000-0000-0000ECBE0000}"/>
    <cellStyle name="Normal 30 2 6 16" xfId="48881" xr:uid="{00000000-0005-0000-0000-0000EDBE0000}"/>
    <cellStyle name="Normal 30 2 6 2" xfId="48882" xr:uid="{00000000-0005-0000-0000-0000EEBE0000}"/>
    <cellStyle name="Normal 30 2 6 2 10" xfId="48883" xr:uid="{00000000-0005-0000-0000-0000EFBE0000}"/>
    <cellStyle name="Normal 30 2 6 2 11" xfId="48884" xr:uid="{00000000-0005-0000-0000-0000F0BE0000}"/>
    <cellStyle name="Normal 30 2 6 2 12" xfId="48885" xr:uid="{00000000-0005-0000-0000-0000F1BE0000}"/>
    <cellStyle name="Normal 30 2 6 2 13" xfId="48886" xr:uid="{00000000-0005-0000-0000-0000F2BE0000}"/>
    <cellStyle name="Normal 30 2 6 2 14" xfId="48887" xr:uid="{00000000-0005-0000-0000-0000F3BE0000}"/>
    <cellStyle name="Normal 30 2 6 2 15" xfId="48888" xr:uid="{00000000-0005-0000-0000-0000F4BE0000}"/>
    <cellStyle name="Normal 30 2 6 2 2" xfId="48889" xr:uid="{00000000-0005-0000-0000-0000F5BE0000}"/>
    <cellStyle name="Normal 30 2 6 2 3" xfId="48890" xr:uid="{00000000-0005-0000-0000-0000F6BE0000}"/>
    <cellStyle name="Normal 30 2 6 2 4" xfId="48891" xr:uid="{00000000-0005-0000-0000-0000F7BE0000}"/>
    <cellStyle name="Normal 30 2 6 2 5" xfId="48892" xr:uid="{00000000-0005-0000-0000-0000F8BE0000}"/>
    <cellStyle name="Normal 30 2 6 2 6" xfId="48893" xr:uid="{00000000-0005-0000-0000-0000F9BE0000}"/>
    <cellStyle name="Normal 30 2 6 2 7" xfId="48894" xr:uid="{00000000-0005-0000-0000-0000FABE0000}"/>
    <cellStyle name="Normal 30 2 6 2 8" xfId="48895" xr:uid="{00000000-0005-0000-0000-0000FBBE0000}"/>
    <cellStyle name="Normal 30 2 6 2 9" xfId="48896" xr:uid="{00000000-0005-0000-0000-0000FCBE0000}"/>
    <cellStyle name="Normal 30 2 6 3" xfId="48897" xr:uid="{00000000-0005-0000-0000-0000FDBE0000}"/>
    <cellStyle name="Normal 30 2 6 4" xfId="48898" xr:uid="{00000000-0005-0000-0000-0000FEBE0000}"/>
    <cellStyle name="Normal 30 2 6 5" xfId="48899" xr:uid="{00000000-0005-0000-0000-0000FFBE0000}"/>
    <cellStyle name="Normal 30 2 6 6" xfId="48900" xr:uid="{00000000-0005-0000-0000-000000BF0000}"/>
    <cellStyle name="Normal 30 2 6 7" xfId="48901" xr:uid="{00000000-0005-0000-0000-000001BF0000}"/>
    <cellStyle name="Normal 30 2 6 8" xfId="48902" xr:uid="{00000000-0005-0000-0000-000002BF0000}"/>
    <cellStyle name="Normal 30 2 6 9" xfId="48903" xr:uid="{00000000-0005-0000-0000-000003BF0000}"/>
    <cellStyle name="Normal 30 2 7" xfId="48904" xr:uid="{00000000-0005-0000-0000-000004BF0000}"/>
    <cellStyle name="Normal 30 2 7 10" xfId="48905" xr:uid="{00000000-0005-0000-0000-000005BF0000}"/>
    <cellStyle name="Normal 30 2 7 11" xfId="48906" xr:uid="{00000000-0005-0000-0000-000006BF0000}"/>
    <cellStyle name="Normal 30 2 7 12" xfId="48907" xr:uid="{00000000-0005-0000-0000-000007BF0000}"/>
    <cellStyle name="Normal 30 2 7 13" xfId="48908" xr:uid="{00000000-0005-0000-0000-000008BF0000}"/>
    <cellStyle name="Normal 30 2 7 14" xfId="48909" xr:uid="{00000000-0005-0000-0000-000009BF0000}"/>
    <cellStyle name="Normal 30 2 7 15" xfId="48910" xr:uid="{00000000-0005-0000-0000-00000ABF0000}"/>
    <cellStyle name="Normal 30 2 7 2" xfId="48911" xr:uid="{00000000-0005-0000-0000-00000BBF0000}"/>
    <cellStyle name="Normal 30 2 7 2 2" xfId="48912" xr:uid="{00000000-0005-0000-0000-00000CBF0000}"/>
    <cellStyle name="Normal 30 2 7 3" xfId="48913" xr:uid="{00000000-0005-0000-0000-00000DBF0000}"/>
    <cellStyle name="Normal 30 2 7 4" xfId="48914" xr:uid="{00000000-0005-0000-0000-00000EBF0000}"/>
    <cellStyle name="Normal 30 2 7 5" xfId="48915" xr:uid="{00000000-0005-0000-0000-00000FBF0000}"/>
    <cellStyle name="Normal 30 2 7 6" xfId="48916" xr:uid="{00000000-0005-0000-0000-000010BF0000}"/>
    <cellStyle name="Normal 30 2 7 7" xfId="48917" xr:uid="{00000000-0005-0000-0000-000011BF0000}"/>
    <cellStyle name="Normal 30 2 7 8" xfId="48918" xr:uid="{00000000-0005-0000-0000-000012BF0000}"/>
    <cellStyle name="Normal 30 2 7 9" xfId="48919" xr:uid="{00000000-0005-0000-0000-000013BF0000}"/>
    <cellStyle name="Normal 30 2 8" xfId="48920" xr:uid="{00000000-0005-0000-0000-000014BF0000}"/>
    <cellStyle name="Normal 30 2 8 2" xfId="48921" xr:uid="{00000000-0005-0000-0000-000015BF0000}"/>
    <cellStyle name="Normal 30 2 8 3" xfId="48922" xr:uid="{00000000-0005-0000-0000-000016BF0000}"/>
    <cellStyle name="Normal 30 2 9" xfId="48923" xr:uid="{00000000-0005-0000-0000-000017BF0000}"/>
    <cellStyle name="Normal 30 2 9 2" xfId="48924" xr:uid="{00000000-0005-0000-0000-000018BF0000}"/>
    <cellStyle name="Normal 30 2 9 3" xfId="48925" xr:uid="{00000000-0005-0000-0000-000019BF0000}"/>
    <cellStyle name="Normal 30 20" xfId="48926" xr:uid="{00000000-0005-0000-0000-00001ABF0000}"/>
    <cellStyle name="Normal 30 21" xfId="48927" xr:uid="{00000000-0005-0000-0000-00001BBF0000}"/>
    <cellStyle name="Normal 30 22" xfId="48928" xr:uid="{00000000-0005-0000-0000-00001CBF0000}"/>
    <cellStyle name="Normal 30 23" xfId="48929" xr:uid="{00000000-0005-0000-0000-00001DBF0000}"/>
    <cellStyle name="Normal 30 3" xfId="48930" xr:uid="{00000000-0005-0000-0000-00001EBF0000}"/>
    <cellStyle name="Normal 30 3 10" xfId="48931" xr:uid="{00000000-0005-0000-0000-00001FBF0000}"/>
    <cellStyle name="Normal 30 3 10 2" xfId="48932" xr:uid="{00000000-0005-0000-0000-000020BF0000}"/>
    <cellStyle name="Normal 30 3 10 3" xfId="48933" xr:uid="{00000000-0005-0000-0000-000021BF0000}"/>
    <cellStyle name="Normal 30 3 11" xfId="48934" xr:uid="{00000000-0005-0000-0000-000022BF0000}"/>
    <cellStyle name="Normal 30 3 11 2" xfId="48935" xr:uid="{00000000-0005-0000-0000-000023BF0000}"/>
    <cellStyle name="Normal 30 3 11 3" xfId="48936" xr:uid="{00000000-0005-0000-0000-000024BF0000}"/>
    <cellStyle name="Normal 30 3 12" xfId="48937" xr:uid="{00000000-0005-0000-0000-000025BF0000}"/>
    <cellStyle name="Normal 30 3 12 2" xfId="48938" xr:uid="{00000000-0005-0000-0000-000026BF0000}"/>
    <cellStyle name="Normal 30 3 13" xfId="48939" xr:uid="{00000000-0005-0000-0000-000027BF0000}"/>
    <cellStyle name="Normal 30 3 13 2" xfId="48940" xr:uid="{00000000-0005-0000-0000-000028BF0000}"/>
    <cellStyle name="Normal 30 3 14" xfId="48941" xr:uid="{00000000-0005-0000-0000-000029BF0000}"/>
    <cellStyle name="Normal 30 3 15" xfId="48942" xr:uid="{00000000-0005-0000-0000-00002ABF0000}"/>
    <cellStyle name="Normal 30 3 16" xfId="48943" xr:uid="{00000000-0005-0000-0000-00002BBF0000}"/>
    <cellStyle name="Normal 30 3 17" xfId="48944" xr:uid="{00000000-0005-0000-0000-00002CBF0000}"/>
    <cellStyle name="Normal 30 3 18" xfId="48945" xr:uid="{00000000-0005-0000-0000-00002DBF0000}"/>
    <cellStyle name="Normal 30 3 19" xfId="48946" xr:uid="{00000000-0005-0000-0000-00002EBF0000}"/>
    <cellStyle name="Normal 30 3 2" xfId="48947" xr:uid="{00000000-0005-0000-0000-00002FBF0000}"/>
    <cellStyle name="Normal 30 3 2 10" xfId="48948" xr:uid="{00000000-0005-0000-0000-000030BF0000}"/>
    <cellStyle name="Normal 30 3 2 10 2" xfId="48949" xr:uid="{00000000-0005-0000-0000-000031BF0000}"/>
    <cellStyle name="Normal 30 3 2 10 3" xfId="48950" xr:uid="{00000000-0005-0000-0000-000032BF0000}"/>
    <cellStyle name="Normal 30 3 2 11" xfId="48951" xr:uid="{00000000-0005-0000-0000-000033BF0000}"/>
    <cellStyle name="Normal 30 3 2 11 2" xfId="48952" xr:uid="{00000000-0005-0000-0000-000034BF0000}"/>
    <cellStyle name="Normal 30 3 2 12" xfId="48953" xr:uid="{00000000-0005-0000-0000-000035BF0000}"/>
    <cellStyle name="Normal 30 3 2 12 2" xfId="48954" xr:uid="{00000000-0005-0000-0000-000036BF0000}"/>
    <cellStyle name="Normal 30 3 2 13" xfId="48955" xr:uid="{00000000-0005-0000-0000-000037BF0000}"/>
    <cellStyle name="Normal 30 3 2 14" xfId="48956" xr:uid="{00000000-0005-0000-0000-000038BF0000}"/>
    <cellStyle name="Normal 30 3 2 15" xfId="48957" xr:uid="{00000000-0005-0000-0000-000039BF0000}"/>
    <cellStyle name="Normal 30 3 2 16" xfId="48958" xr:uid="{00000000-0005-0000-0000-00003ABF0000}"/>
    <cellStyle name="Normal 30 3 2 17" xfId="48959" xr:uid="{00000000-0005-0000-0000-00003BBF0000}"/>
    <cellStyle name="Normal 30 3 2 18" xfId="48960" xr:uid="{00000000-0005-0000-0000-00003CBF0000}"/>
    <cellStyle name="Normal 30 3 2 19" xfId="48961" xr:uid="{00000000-0005-0000-0000-00003DBF0000}"/>
    <cellStyle name="Normal 30 3 2 2" xfId="48962" xr:uid="{00000000-0005-0000-0000-00003EBF0000}"/>
    <cellStyle name="Normal 30 3 2 2 10" xfId="48963" xr:uid="{00000000-0005-0000-0000-00003FBF0000}"/>
    <cellStyle name="Normal 30 3 2 2 10 2" xfId="48964" xr:uid="{00000000-0005-0000-0000-000040BF0000}"/>
    <cellStyle name="Normal 30 3 2 2 11" xfId="48965" xr:uid="{00000000-0005-0000-0000-000041BF0000}"/>
    <cellStyle name="Normal 30 3 2 2 11 2" xfId="48966" xr:uid="{00000000-0005-0000-0000-000042BF0000}"/>
    <cellStyle name="Normal 30 3 2 2 12" xfId="48967" xr:uid="{00000000-0005-0000-0000-000043BF0000}"/>
    <cellStyle name="Normal 30 3 2 2 13" xfId="48968" xr:uid="{00000000-0005-0000-0000-000044BF0000}"/>
    <cellStyle name="Normal 30 3 2 2 14" xfId="48969" xr:uid="{00000000-0005-0000-0000-000045BF0000}"/>
    <cellStyle name="Normal 30 3 2 2 15" xfId="48970" xr:uid="{00000000-0005-0000-0000-000046BF0000}"/>
    <cellStyle name="Normal 30 3 2 2 16" xfId="48971" xr:uid="{00000000-0005-0000-0000-000047BF0000}"/>
    <cellStyle name="Normal 30 3 2 2 17" xfId="48972" xr:uid="{00000000-0005-0000-0000-000048BF0000}"/>
    <cellStyle name="Normal 30 3 2 2 18" xfId="48973" xr:uid="{00000000-0005-0000-0000-000049BF0000}"/>
    <cellStyle name="Normal 30 3 2 2 19" xfId="48974" xr:uid="{00000000-0005-0000-0000-00004ABF0000}"/>
    <cellStyle name="Normal 30 3 2 2 2" xfId="48975" xr:uid="{00000000-0005-0000-0000-00004BBF0000}"/>
    <cellStyle name="Normal 30 3 2 2 2 10" xfId="48976" xr:uid="{00000000-0005-0000-0000-00004CBF0000}"/>
    <cellStyle name="Normal 30 3 2 2 2 11" xfId="48977" xr:uid="{00000000-0005-0000-0000-00004DBF0000}"/>
    <cellStyle name="Normal 30 3 2 2 2 12" xfId="48978" xr:uid="{00000000-0005-0000-0000-00004EBF0000}"/>
    <cellStyle name="Normal 30 3 2 2 2 13" xfId="48979" xr:uid="{00000000-0005-0000-0000-00004FBF0000}"/>
    <cellStyle name="Normal 30 3 2 2 2 14" xfId="48980" xr:uid="{00000000-0005-0000-0000-000050BF0000}"/>
    <cellStyle name="Normal 30 3 2 2 2 15" xfId="48981" xr:uid="{00000000-0005-0000-0000-000051BF0000}"/>
    <cellStyle name="Normal 30 3 2 2 2 2" xfId="48982" xr:uid="{00000000-0005-0000-0000-000052BF0000}"/>
    <cellStyle name="Normal 30 3 2 2 2 2 2" xfId="48983" xr:uid="{00000000-0005-0000-0000-000053BF0000}"/>
    <cellStyle name="Normal 30 3 2 2 2 3" xfId="48984" xr:uid="{00000000-0005-0000-0000-000054BF0000}"/>
    <cellStyle name="Normal 30 3 2 2 2 4" xfId="48985" xr:uid="{00000000-0005-0000-0000-000055BF0000}"/>
    <cellStyle name="Normal 30 3 2 2 2 5" xfId="48986" xr:uid="{00000000-0005-0000-0000-000056BF0000}"/>
    <cellStyle name="Normal 30 3 2 2 2 6" xfId="48987" xr:uid="{00000000-0005-0000-0000-000057BF0000}"/>
    <cellStyle name="Normal 30 3 2 2 2 7" xfId="48988" xr:uid="{00000000-0005-0000-0000-000058BF0000}"/>
    <cellStyle name="Normal 30 3 2 2 2 8" xfId="48989" xr:uid="{00000000-0005-0000-0000-000059BF0000}"/>
    <cellStyle name="Normal 30 3 2 2 2 9" xfId="48990" xr:uid="{00000000-0005-0000-0000-00005ABF0000}"/>
    <cellStyle name="Normal 30 3 2 2 3" xfId="48991" xr:uid="{00000000-0005-0000-0000-00005BBF0000}"/>
    <cellStyle name="Normal 30 3 2 2 3 10" xfId="48992" xr:uid="{00000000-0005-0000-0000-00005CBF0000}"/>
    <cellStyle name="Normal 30 3 2 2 3 11" xfId="48993" xr:uid="{00000000-0005-0000-0000-00005DBF0000}"/>
    <cellStyle name="Normal 30 3 2 2 3 12" xfId="48994" xr:uid="{00000000-0005-0000-0000-00005EBF0000}"/>
    <cellStyle name="Normal 30 3 2 2 3 13" xfId="48995" xr:uid="{00000000-0005-0000-0000-00005FBF0000}"/>
    <cellStyle name="Normal 30 3 2 2 3 14" xfId="48996" xr:uid="{00000000-0005-0000-0000-000060BF0000}"/>
    <cellStyle name="Normal 30 3 2 2 3 15" xfId="48997" xr:uid="{00000000-0005-0000-0000-000061BF0000}"/>
    <cellStyle name="Normal 30 3 2 2 3 2" xfId="48998" xr:uid="{00000000-0005-0000-0000-000062BF0000}"/>
    <cellStyle name="Normal 30 3 2 2 3 2 2" xfId="48999" xr:uid="{00000000-0005-0000-0000-000063BF0000}"/>
    <cellStyle name="Normal 30 3 2 2 3 3" xfId="49000" xr:uid="{00000000-0005-0000-0000-000064BF0000}"/>
    <cellStyle name="Normal 30 3 2 2 3 4" xfId="49001" xr:uid="{00000000-0005-0000-0000-000065BF0000}"/>
    <cellStyle name="Normal 30 3 2 2 3 5" xfId="49002" xr:uid="{00000000-0005-0000-0000-000066BF0000}"/>
    <cellStyle name="Normal 30 3 2 2 3 6" xfId="49003" xr:uid="{00000000-0005-0000-0000-000067BF0000}"/>
    <cellStyle name="Normal 30 3 2 2 3 7" xfId="49004" xr:uid="{00000000-0005-0000-0000-000068BF0000}"/>
    <cellStyle name="Normal 30 3 2 2 3 8" xfId="49005" xr:uid="{00000000-0005-0000-0000-000069BF0000}"/>
    <cellStyle name="Normal 30 3 2 2 3 9" xfId="49006" xr:uid="{00000000-0005-0000-0000-00006ABF0000}"/>
    <cellStyle name="Normal 30 3 2 2 4" xfId="49007" xr:uid="{00000000-0005-0000-0000-00006BBF0000}"/>
    <cellStyle name="Normal 30 3 2 2 4 2" xfId="49008" xr:uid="{00000000-0005-0000-0000-00006CBF0000}"/>
    <cellStyle name="Normal 30 3 2 2 4 3" xfId="49009" xr:uid="{00000000-0005-0000-0000-00006DBF0000}"/>
    <cellStyle name="Normal 30 3 2 2 5" xfId="49010" xr:uid="{00000000-0005-0000-0000-00006EBF0000}"/>
    <cellStyle name="Normal 30 3 2 2 5 2" xfId="49011" xr:uid="{00000000-0005-0000-0000-00006FBF0000}"/>
    <cellStyle name="Normal 30 3 2 2 5 3" xfId="49012" xr:uid="{00000000-0005-0000-0000-000070BF0000}"/>
    <cellStyle name="Normal 30 3 2 2 6" xfId="49013" xr:uid="{00000000-0005-0000-0000-000071BF0000}"/>
    <cellStyle name="Normal 30 3 2 2 6 2" xfId="49014" xr:uid="{00000000-0005-0000-0000-000072BF0000}"/>
    <cellStyle name="Normal 30 3 2 2 6 3" xfId="49015" xr:uid="{00000000-0005-0000-0000-000073BF0000}"/>
    <cellStyle name="Normal 30 3 2 2 7" xfId="49016" xr:uid="{00000000-0005-0000-0000-000074BF0000}"/>
    <cellStyle name="Normal 30 3 2 2 7 2" xfId="49017" xr:uid="{00000000-0005-0000-0000-000075BF0000}"/>
    <cellStyle name="Normal 30 3 2 2 7 3" xfId="49018" xr:uid="{00000000-0005-0000-0000-000076BF0000}"/>
    <cellStyle name="Normal 30 3 2 2 8" xfId="49019" xr:uid="{00000000-0005-0000-0000-000077BF0000}"/>
    <cellStyle name="Normal 30 3 2 2 8 2" xfId="49020" xr:uid="{00000000-0005-0000-0000-000078BF0000}"/>
    <cellStyle name="Normal 30 3 2 2 8 3" xfId="49021" xr:uid="{00000000-0005-0000-0000-000079BF0000}"/>
    <cellStyle name="Normal 30 3 2 2 9" xfId="49022" xr:uid="{00000000-0005-0000-0000-00007ABF0000}"/>
    <cellStyle name="Normal 30 3 2 2 9 2" xfId="49023" xr:uid="{00000000-0005-0000-0000-00007BBF0000}"/>
    <cellStyle name="Normal 30 3 2 2 9 3" xfId="49024" xr:uid="{00000000-0005-0000-0000-00007CBF0000}"/>
    <cellStyle name="Normal 30 3 2 20" xfId="49025" xr:uid="{00000000-0005-0000-0000-00007DBF0000}"/>
    <cellStyle name="Normal 30 3 2 3" xfId="49026" xr:uid="{00000000-0005-0000-0000-00007EBF0000}"/>
    <cellStyle name="Normal 30 3 2 3 10" xfId="49027" xr:uid="{00000000-0005-0000-0000-00007FBF0000}"/>
    <cellStyle name="Normal 30 3 2 3 11" xfId="49028" xr:uid="{00000000-0005-0000-0000-000080BF0000}"/>
    <cellStyle name="Normal 30 3 2 3 12" xfId="49029" xr:uid="{00000000-0005-0000-0000-000081BF0000}"/>
    <cellStyle name="Normal 30 3 2 3 13" xfId="49030" xr:uid="{00000000-0005-0000-0000-000082BF0000}"/>
    <cellStyle name="Normal 30 3 2 3 14" xfId="49031" xr:uid="{00000000-0005-0000-0000-000083BF0000}"/>
    <cellStyle name="Normal 30 3 2 3 15" xfId="49032" xr:uid="{00000000-0005-0000-0000-000084BF0000}"/>
    <cellStyle name="Normal 30 3 2 3 16" xfId="49033" xr:uid="{00000000-0005-0000-0000-000085BF0000}"/>
    <cellStyle name="Normal 30 3 2 3 2" xfId="49034" xr:uid="{00000000-0005-0000-0000-000086BF0000}"/>
    <cellStyle name="Normal 30 3 2 3 2 10" xfId="49035" xr:uid="{00000000-0005-0000-0000-000087BF0000}"/>
    <cellStyle name="Normal 30 3 2 3 2 11" xfId="49036" xr:uid="{00000000-0005-0000-0000-000088BF0000}"/>
    <cellStyle name="Normal 30 3 2 3 2 12" xfId="49037" xr:uid="{00000000-0005-0000-0000-000089BF0000}"/>
    <cellStyle name="Normal 30 3 2 3 2 13" xfId="49038" xr:uid="{00000000-0005-0000-0000-00008ABF0000}"/>
    <cellStyle name="Normal 30 3 2 3 2 14" xfId="49039" xr:uid="{00000000-0005-0000-0000-00008BBF0000}"/>
    <cellStyle name="Normal 30 3 2 3 2 15" xfId="49040" xr:uid="{00000000-0005-0000-0000-00008CBF0000}"/>
    <cellStyle name="Normal 30 3 2 3 2 2" xfId="49041" xr:uid="{00000000-0005-0000-0000-00008DBF0000}"/>
    <cellStyle name="Normal 30 3 2 3 2 3" xfId="49042" xr:uid="{00000000-0005-0000-0000-00008EBF0000}"/>
    <cellStyle name="Normal 30 3 2 3 2 4" xfId="49043" xr:uid="{00000000-0005-0000-0000-00008FBF0000}"/>
    <cellStyle name="Normal 30 3 2 3 2 5" xfId="49044" xr:uid="{00000000-0005-0000-0000-000090BF0000}"/>
    <cellStyle name="Normal 30 3 2 3 2 6" xfId="49045" xr:uid="{00000000-0005-0000-0000-000091BF0000}"/>
    <cellStyle name="Normal 30 3 2 3 2 7" xfId="49046" xr:uid="{00000000-0005-0000-0000-000092BF0000}"/>
    <cellStyle name="Normal 30 3 2 3 2 8" xfId="49047" xr:uid="{00000000-0005-0000-0000-000093BF0000}"/>
    <cellStyle name="Normal 30 3 2 3 2 9" xfId="49048" xr:uid="{00000000-0005-0000-0000-000094BF0000}"/>
    <cellStyle name="Normal 30 3 2 3 3" xfId="49049" xr:uid="{00000000-0005-0000-0000-000095BF0000}"/>
    <cellStyle name="Normal 30 3 2 3 4" xfId="49050" xr:uid="{00000000-0005-0000-0000-000096BF0000}"/>
    <cellStyle name="Normal 30 3 2 3 5" xfId="49051" xr:uid="{00000000-0005-0000-0000-000097BF0000}"/>
    <cellStyle name="Normal 30 3 2 3 6" xfId="49052" xr:uid="{00000000-0005-0000-0000-000098BF0000}"/>
    <cellStyle name="Normal 30 3 2 3 7" xfId="49053" xr:uid="{00000000-0005-0000-0000-000099BF0000}"/>
    <cellStyle name="Normal 30 3 2 3 8" xfId="49054" xr:uid="{00000000-0005-0000-0000-00009ABF0000}"/>
    <cellStyle name="Normal 30 3 2 3 9" xfId="49055" xr:uid="{00000000-0005-0000-0000-00009BBF0000}"/>
    <cellStyle name="Normal 30 3 2 4" xfId="49056" xr:uid="{00000000-0005-0000-0000-00009CBF0000}"/>
    <cellStyle name="Normal 30 3 2 4 10" xfId="49057" xr:uid="{00000000-0005-0000-0000-00009DBF0000}"/>
    <cellStyle name="Normal 30 3 2 4 11" xfId="49058" xr:uid="{00000000-0005-0000-0000-00009EBF0000}"/>
    <cellStyle name="Normal 30 3 2 4 12" xfId="49059" xr:uid="{00000000-0005-0000-0000-00009FBF0000}"/>
    <cellStyle name="Normal 30 3 2 4 13" xfId="49060" xr:uid="{00000000-0005-0000-0000-0000A0BF0000}"/>
    <cellStyle name="Normal 30 3 2 4 14" xfId="49061" xr:uid="{00000000-0005-0000-0000-0000A1BF0000}"/>
    <cellStyle name="Normal 30 3 2 4 15" xfId="49062" xr:uid="{00000000-0005-0000-0000-0000A2BF0000}"/>
    <cellStyle name="Normal 30 3 2 4 2" xfId="49063" xr:uid="{00000000-0005-0000-0000-0000A3BF0000}"/>
    <cellStyle name="Normal 30 3 2 4 2 2" xfId="49064" xr:uid="{00000000-0005-0000-0000-0000A4BF0000}"/>
    <cellStyle name="Normal 30 3 2 4 3" xfId="49065" xr:uid="{00000000-0005-0000-0000-0000A5BF0000}"/>
    <cellStyle name="Normal 30 3 2 4 4" xfId="49066" xr:uid="{00000000-0005-0000-0000-0000A6BF0000}"/>
    <cellStyle name="Normal 30 3 2 4 5" xfId="49067" xr:uid="{00000000-0005-0000-0000-0000A7BF0000}"/>
    <cellStyle name="Normal 30 3 2 4 6" xfId="49068" xr:uid="{00000000-0005-0000-0000-0000A8BF0000}"/>
    <cellStyle name="Normal 30 3 2 4 7" xfId="49069" xr:uid="{00000000-0005-0000-0000-0000A9BF0000}"/>
    <cellStyle name="Normal 30 3 2 4 8" xfId="49070" xr:uid="{00000000-0005-0000-0000-0000AABF0000}"/>
    <cellStyle name="Normal 30 3 2 4 9" xfId="49071" xr:uid="{00000000-0005-0000-0000-0000ABBF0000}"/>
    <cellStyle name="Normal 30 3 2 5" xfId="49072" xr:uid="{00000000-0005-0000-0000-0000ACBF0000}"/>
    <cellStyle name="Normal 30 3 2 5 2" xfId="49073" xr:uid="{00000000-0005-0000-0000-0000ADBF0000}"/>
    <cellStyle name="Normal 30 3 2 5 3" xfId="49074" xr:uid="{00000000-0005-0000-0000-0000AEBF0000}"/>
    <cellStyle name="Normal 30 3 2 6" xfId="49075" xr:uid="{00000000-0005-0000-0000-0000AFBF0000}"/>
    <cellStyle name="Normal 30 3 2 6 2" xfId="49076" xr:uid="{00000000-0005-0000-0000-0000B0BF0000}"/>
    <cellStyle name="Normal 30 3 2 6 3" xfId="49077" xr:uid="{00000000-0005-0000-0000-0000B1BF0000}"/>
    <cellStyle name="Normal 30 3 2 7" xfId="49078" xr:uid="{00000000-0005-0000-0000-0000B2BF0000}"/>
    <cellStyle name="Normal 30 3 2 7 2" xfId="49079" xr:uid="{00000000-0005-0000-0000-0000B3BF0000}"/>
    <cellStyle name="Normal 30 3 2 7 3" xfId="49080" xr:uid="{00000000-0005-0000-0000-0000B4BF0000}"/>
    <cellStyle name="Normal 30 3 2 8" xfId="49081" xr:uid="{00000000-0005-0000-0000-0000B5BF0000}"/>
    <cellStyle name="Normal 30 3 2 8 2" xfId="49082" xr:uid="{00000000-0005-0000-0000-0000B6BF0000}"/>
    <cellStyle name="Normal 30 3 2 8 3" xfId="49083" xr:uid="{00000000-0005-0000-0000-0000B7BF0000}"/>
    <cellStyle name="Normal 30 3 2 9" xfId="49084" xr:uid="{00000000-0005-0000-0000-0000B8BF0000}"/>
    <cellStyle name="Normal 30 3 2 9 2" xfId="49085" xr:uid="{00000000-0005-0000-0000-0000B9BF0000}"/>
    <cellStyle name="Normal 30 3 2 9 3" xfId="49086" xr:uid="{00000000-0005-0000-0000-0000BABF0000}"/>
    <cellStyle name="Normal 30 3 20" xfId="49087" xr:uid="{00000000-0005-0000-0000-0000BBBF0000}"/>
    <cellStyle name="Normal 30 3 21" xfId="49088" xr:uid="{00000000-0005-0000-0000-0000BCBF0000}"/>
    <cellStyle name="Normal 30 3 3" xfId="49089" xr:uid="{00000000-0005-0000-0000-0000BDBF0000}"/>
    <cellStyle name="Normal 30 3 3 10" xfId="49090" xr:uid="{00000000-0005-0000-0000-0000BEBF0000}"/>
    <cellStyle name="Normal 30 3 3 10 2" xfId="49091" xr:uid="{00000000-0005-0000-0000-0000BFBF0000}"/>
    <cellStyle name="Normal 30 3 3 11" xfId="49092" xr:uid="{00000000-0005-0000-0000-0000C0BF0000}"/>
    <cellStyle name="Normal 30 3 3 11 2" xfId="49093" xr:uid="{00000000-0005-0000-0000-0000C1BF0000}"/>
    <cellStyle name="Normal 30 3 3 12" xfId="49094" xr:uid="{00000000-0005-0000-0000-0000C2BF0000}"/>
    <cellStyle name="Normal 30 3 3 13" xfId="49095" xr:uid="{00000000-0005-0000-0000-0000C3BF0000}"/>
    <cellStyle name="Normal 30 3 3 14" xfId="49096" xr:uid="{00000000-0005-0000-0000-0000C4BF0000}"/>
    <cellStyle name="Normal 30 3 3 15" xfId="49097" xr:uid="{00000000-0005-0000-0000-0000C5BF0000}"/>
    <cellStyle name="Normal 30 3 3 16" xfId="49098" xr:uid="{00000000-0005-0000-0000-0000C6BF0000}"/>
    <cellStyle name="Normal 30 3 3 17" xfId="49099" xr:uid="{00000000-0005-0000-0000-0000C7BF0000}"/>
    <cellStyle name="Normal 30 3 3 18" xfId="49100" xr:uid="{00000000-0005-0000-0000-0000C8BF0000}"/>
    <cellStyle name="Normal 30 3 3 19" xfId="49101" xr:uid="{00000000-0005-0000-0000-0000C9BF0000}"/>
    <cellStyle name="Normal 30 3 3 2" xfId="49102" xr:uid="{00000000-0005-0000-0000-0000CABF0000}"/>
    <cellStyle name="Normal 30 3 3 2 10" xfId="49103" xr:uid="{00000000-0005-0000-0000-0000CBBF0000}"/>
    <cellStyle name="Normal 30 3 3 2 11" xfId="49104" xr:uid="{00000000-0005-0000-0000-0000CCBF0000}"/>
    <cellStyle name="Normal 30 3 3 2 12" xfId="49105" xr:uid="{00000000-0005-0000-0000-0000CDBF0000}"/>
    <cellStyle name="Normal 30 3 3 2 13" xfId="49106" xr:uid="{00000000-0005-0000-0000-0000CEBF0000}"/>
    <cellStyle name="Normal 30 3 3 2 14" xfId="49107" xr:uid="{00000000-0005-0000-0000-0000CFBF0000}"/>
    <cellStyle name="Normal 30 3 3 2 15" xfId="49108" xr:uid="{00000000-0005-0000-0000-0000D0BF0000}"/>
    <cellStyle name="Normal 30 3 3 2 2" xfId="49109" xr:uid="{00000000-0005-0000-0000-0000D1BF0000}"/>
    <cellStyle name="Normal 30 3 3 2 2 2" xfId="49110" xr:uid="{00000000-0005-0000-0000-0000D2BF0000}"/>
    <cellStyle name="Normal 30 3 3 2 3" xfId="49111" xr:uid="{00000000-0005-0000-0000-0000D3BF0000}"/>
    <cellStyle name="Normal 30 3 3 2 4" xfId="49112" xr:uid="{00000000-0005-0000-0000-0000D4BF0000}"/>
    <cellStyle name="Normal 30 3 3 2 5" xfId="49113" xr:uid="{00000000-0005-0000-0000-0000D5BF0000}"/>
    <cellStyle name="Normal 30 3 3 2 6" xfId="49114" xr:uid="{00000000-0005-0000-0000-0000D6BF0000}"/>
    <cellStyle name="Normal 30 3 3 2 7" xfId="49115" xr:uid="{00000000-0005-0000-0000-0000D7BF0000}"/>
    <cellStyle name="Normal 30 3 3 2 8" xfId="49116" xr:uid="{00000000-0005-0000-0000-0000D8BF0000}"/>
    <cellStyle name="Normal 30 3 3 2 9" xfId="49117" xr:uid="{00000000-0005-0000-0000-0000D9BF0000}"/>
    <cellStyle name="Normal 30 3 3 3" xfId="49118" xr:uid="{00000000-0005-0000-0000-0000DABF0000}"/>
    <cellStyle name="Normal 30 3 3 3 10" xfId="49119" xr:uid="{00000000-0005-0000-0000-0000DBBF0000}"/>
    <cellStyle name="Normal 30 3 3 3 11" xfId="49120" xr:uid="{00000000-0005-0000-0000-0000DCBF0000}"/>
    <cellStyle name="Normal 30 3 3 3 12" xfId="49121" xr:uid="{00000000-0005-0000-0000-0000DDBF0000}"/>
    <cellStyle name="Normal 30 3 3 3 13" xfId="49122" xr:uid="{00000000-0005-0000-0000-0000DEBF0000}"/>
    <cellStyle name="Normal 30 3 3 3 14" xfId="49123" xr:uid="{00000000-0005-0000-0000-0000DFBF0000}"/>
    <cellStyle name="Normal 30 3 3 3 15" xfId="49124" xr:uid="{00000000-0005-0000-0000-0000E0BF0000}"/>
    <cellStyle name="Normal 30 3 3 3 2" xfId="49125" xr:uid="{00000000-0005-0000-0000-0000E1BF0000}"/>
    <cellStyle name="Normal 30 3 3 3 2 2" xfId="49126" xr:uid="{00000000-0005-0000-0000-0000E2BF0000}"/>
    <cellStyle name="Normal 30 3 3 3 3" xfId="49127" xr:uid="{00000000-0005-0000-0000-0000E3BF0000}"/>
    <cellStyle name="Normal 30 3 3 3 4" xfId="49128" xr:uid="{00000000-0005-0000-0000-0000E4BF0000}"/>
    <cellStyle name="Normal 30 3 3 3 5" xfId="49129" xr:uid="{00000000-0005-0000-0000-0000E5BF0000}"/>
    <cellStyle name="Normal 30 3 3 3 6" xfId="49130" xr:uid="{00000000-0005-0000-0000-0000E6BF0000}"/>
    <cellStyle name="Normal 30 3 3 3 7" xfId="49131" xr:uid="{00000000-0005-0000-0000-0000E7BF0000}"/>
    <cellStyle name="Normal 30 3 3 3 8" xfId="49132" xr:uid="{00000000-0005-0000-0000-0000E8BF0000}"/>
    <cellStyle name="Normal 30 3 3 3 9" xfId="49133" xr:uid="{00000000-0005-0000-0000-0000E9BF0000}"/>
    <cellStyle name="Normal 30 3 3 4" xfId="49134" xr:uid="{00000000-0005-0000-0000-0000EABF0000}"/>
    <cellStyle name="Normal 30 3 3 4 2" xfId="49135" xr:uid="{00000000-0005-0000-0000-0000EBBF0000}"/>
    <cellStyle name="Normal 30 3 3 4 3" xfId="49136" xr:uid="{00000000-0005-0000-0000-0000ECBF0000}"/>
    <cellStyle name="Normal 30 3 3 5" xfId="49137" xr:uid="{00000000-0005-0000-0000-0000EDBF0000}"/>
    <cellStyle name="Normal 30 3 3 5 2" xfId="49138" xr:uid="{00000000-0005-0000-0000-0000EEBF0000}"/>
    <cellStyle name="Normal 30 3 3 5 3" xfId="49139" xr:uid="{00000000-0005-0000-0000-0000EFBF0000}"/>
    <cellStyle name="Normal 30 3 3 6" xfId="49140" xr:uid="{00000000-0005-0000-0000-0000F0BF0000}"/>
    <cellStyle name="Normal 30 3 3 6 2" xfId="49141" xr:uid="{00000000-0005-0000-0000-0000F1BF0000}"/>
    <cellStyle name="Normal 30 3 3 6 3" xfId="49142" xr:uid="{00000000-0005-0000-0000-0000F2BF0000}"/>
    <cellStyle name="Normal 30 3 3 7" xfId="49143" xr:uid="{00000000-0005-0000-0000-0000F3BF0000}"/>
    <cellStyle name="Normal 30 3 3 7 2" xfId="49144" xr:uid="{00000000-0005-0000-0000-0000F4BF0000}"/>
    <cellStyle name="Normal 30 3 3 7 3" xfId="49145" xr:uid="{00000000-0005-0000-0000-0000F5BF0000}"/>
    <cellStyle name="Normal 30 3 3 8" xfId="49146" xr:uid="{00000000-0005-0000-0000-0000F6BF0000}"/>
    <cellStyle name="Normal 30 3 3 8 2" xfId="49147" xr:uid="{00000000-0005-0000-0000-0000F7BF0000}"/>
    <cellStyle name="Normal 30 3 3 8 3" xfId="49148" xr:uid="{00000000-0005-0000-0000-0000F8BF0000}"/>
    <cellStyle name="Normal 30 3 3 9" xfId="49149" xr:uid="{00000000-0005-0000-0000-0000F9BF0000}"/>
    <cellStyle name="Normal 30 3 3 9 2" xfId="49150" xr:uid="{00000000-0005-0000-0000-0000FABF0000}"/>
    <cellStyle name="Normal 30 3 3 9 3" xfId="49151" xr:uid="{00000000-0005-0000-0000-0000FBBF0000}"/>
    <cellStyle name="Normal 30 3 4" xfId="49152" xr:uid="{00000000-0005-0000-0000-0000FCBF0000}"/>
    <cellStyle name="Normal 30 3 4 10" xfId="49153" xr:uid="{00000000-0005-0000-0000-0000FDBF0000}"/>
    <cellStyle name="Normal 30 3 4 11" xfId="49154" xr:uid="{00000000-0005-0000-0000-0000FEBF0000}"/>
    <cellStyle name="Normal 30 3 4 12" xfId="49155" xr:uid="{00000000-0005-0000-0000-0000FFBF0000}"/>
    <cellStyle name="Normal 30 3 4 13" xfId="49156" xr:uid="{00000000-0005-0000-0000-000000C00000}"/>
    <cellStyle name="Normal 30 3 4 14" xfId="49157" xr:uid="{00000000-0005-0000-0000-000001C00000}"/>
    <cellStyle name="Normal 30 3 4 15" xfId="49158" xr:uid="{00000000-0005-0000-0000-000002C00000}"/>
    <cellStyle name="Normal 30 3 4 16" xfId="49159" xr:uid="{00000000-0005-0000-0000-000003C00000}"/>
    <cellStyle name="Normal 30 3 4 2" xfId="49160" xr:uid="{00000000-0005-0000-0000-000004C00000}"/>
    <cellStyle name="Normal 30 3 4 2 10" xfId="49161" xr:uid="{00000000-0005-0000-0000-000005C00000}"/>
    <cellStyle name="Normal 30 3 4 2 11" xfId="49162" xr:uid="{00000000-0005-0000-0000-000006C00000}"/>
    <cellStyle name="Normal 30 3 4 2 12" xfId="49163" xr:uid="{00000000-0005-0000-0000-000007C00000}"/>
    <cellStyle name="Normal 30 3 4 2 13" xfId="49164" xr:uid="{00000000-0005-0000-0000-000008C00000}"/>
    <cellStyle name="Normal 30 3 4 2 14" xfId="49165" xr:uid="{00000000-0005-0000-0000-000009C00000}"/>
    <cellStyle name="Normal 30 3 4 2 15" xfId="49166" xr:uid="{00000000-0005-0000-0000-00000AC00000}"/>
    <cellStyle name="Normal 30 3 4 2 2" xfId="49167" xr:uid="{00000000-0005-0000-0000-00000BC00000}"/>
    <cellStyle name="Normal 30 3 4 2 3" xfId="49168" xr:uid="{00000000-0005-0000-0000-00000CC00000}"/>
    <cellStyle name="Normal 30 3 4 2 4" xfId="49169" xr:uid="{00000000-0005-0000-0000-00000DC00000}"/>
    <cellStyle name="Normal 30 3 4 2 5" xfId="49170" xr:uid="{00000000-0005-0000-0000-00000EC00000}"/>
    <cellStyle name="Normal 30 3 4 2 6" xfId="49171" xr:uid="{00000000-0005-0000-0000-00000FC00000}"/>
    <cellStyle name="Normal 30 3 4 2 7" xfId="49172" xr:uid="{00000000-0005-0000-0000-000010C00000}"/>
    <cellStyle name="Normal 30 3 4 2 8" xfId="49173" xr:uid="{00000000-0005-0000-0000-000011C00000}"/>
    <cellStyle name="Normal 30 3 4 2 9" xfId="49174" xr:uid="{00000000-0005-0000-0000-000012C00000}"/>
    <cellStyle name="Normal 30 3 4 3" xfId="49175" xr:uid="{00000000-0005-0000-0000-000013C00000}"/>
    <cellStyle name="Normal 30 3 4 4" xfId="49176" xr:uid="{00000000-0005-0000-0000-000014C00000}"/>
    <cellStyle name="Normal 30 3 4 5" xfId="49177" xr:uid="{00000000-0005-0000-0000-000015C00000}"/>
    <cellStyle name="Normal 30 3 4 6" xfId="49178" xr:uid="{00000000-0005-0000-0000-000016C00000}"/>
    <cellStyle name="Normal 30 3 4 7" xfId="49179" xr:uid="{00000000-0005-0000-0000-000017C00000}"/>
    <cellStyle name="Normal 30 3 4 8" xfId="49180" xr:uid="{00000000-0005-0000-0000-000018C00000}"/>
    <cellStyle name="Normal 30 3 4 9" xfId="49181" xr:uid="{00000000-0005-0000-0000-000019C00000}"/>
    <cellStyle name="Normal 30 3 5" xfId="49182" xr:uid="{00000000-0005-0000-0000-00001AC00000}"/>
    <cellStyle name="Normal 30 3 5 10" xfId="49183" xr:uid="{00000000-0005-0000-0000-00001BC00000}"/>
    <cellStyle name="Normal 30 3 5 11" xfId="49184" xr:uid="{00000000-0005-0000-0000-00001CC00000}"/>
    <cellStyle name="Normal 30 3 5 12" xfId="49185" xr:uid="{00000000-0005-0000-0000-00001DC00000}"/>
    <cellStyle name="Normal 30 3 5 13" xfId="49186" xr:uid="{00000000-0005-0000-0000-00001EC00000}"/>
    <cellStyle name="Normal 30 3 5 14" xfId="49187" xr:uid="{00000000-0005-0000-0000-00001FC00000}"/>
    <cellStyle name="Normal 30 3 5 15" xfId="49188" xr:uid="{00000000-0005-0000-0000-000020C00000}"/>
    <cellStyle name="Normal 30 3 5 2" xfId="49189" xr:uid="{00000000-0005-0000-0000-000021C00000}"/>
    <cellStyle name="Normal 30 3 5 2 2" xfId="49190" xr:uid="{00000000-0005-0000-0000-000022C00000}"/>
    <cellStyle name="Normal 30 3 5 3" xfId="49191" xr:uid="{00000000-0005-0000-0000-000023C00000}"/>
    <cellStyle name="Normal 30 3 5 4" xfId="49192" xr:uid="{00000000-0005-0000-0000-000024C00000}"/>
    <cellStyle name="Normal 30 3 5 5" xfId="49193" xr:uid="{00000000-0005-0000-0000-000025C00000}"/>
    <cellStyle name="Normal 30 3 5 6" xfId="49194" xr:uid="{00000000-0005-0000-0000-000026C00000}"/>
    <cellStyle name="Normal 30 3 5 7" xfId="49195" xr:uid="{00000000-0005-0000-0000-000027C00000}"/>
    <cellStyle name="Normal 30 3 5 8" xfId="49196" xr:uid="{00000000-0005-0000-0000-000028C00000}"/>
    <cellStyle name="Normal 30 3 5 9" xfId="49197" xr:uid="{00000000-0005-0000-0000-000029C00000}"/>
    <cellStyle name="Normal 30 3 6" xfId="49198" xr:uid="{00000000-0005-0000-0000-00002AC00000}"/>
    <cellStyle name="Normal 30 3 6 2" xfId="49199" xr:uid="{00000000-0005-0000-0000-00002BC00000}"/>
    <cellStyle name="Normal 30 3 6 3" xfId="49200" xr:uid="{00000000-0005-0000-0000-00002CC00000}"/>
    <cellStyle name="Normal 30 3 7" xfId="49201" xr:uid="{00000000-0005-0000-0000-00002DC00000}"/>
    <cellStyle name="Normal 30 3 7 2" xfId="49202" xr:uid="{00000000-0005-0000-0000-00002EC00000}"/>
    <cellStyle name="Normal 30 3 7 3" xfId="49203" xr:uid="{00000000-0005-0000-0000-00002FC00000}"/>
    <cellStyle name="Normal 30 3 8" xfId="49204" xr:uid="{00000000-0005-0000-0000-000030C00000}"/>
    <cellStyle name="Normal 30 3 8 2" xfId="49205" xr:uid="{00000000-0005-0000-0000-000031C00000}"/>
    <cellStyle name="Normal 30 3 8 3" xfId="49206" xr:uid="{00000000-0005-0000-0000-000032C00000}"/>
    <cellStyle name="Normal 30 3 9" xfId="49207" xr:uid="{00000000-0005-0000-0000-000033C00000}"/>
    <cellStyle name="Normal 30 3 9 2" xfId="49208" xr:uid="{00000000-0005-0000-0000-000034C00000}"/>
    <cellStyle name="Normal 30 3 9 3" xfId="49209" xr:uid="{00000000-0005-0000-0000-000035C00000}"/>
    <cellStyle name="Normal 30 4" xfId="49210" xr:uid="{00000000-0005-0000-0000-000036C00000}"/>
    <cellStyle name="Normal 30 4 10" xfId="49211" xr:uid="{00000000-0005-0000-0000-000037C00000}"/>
    <cellStyle name="Normal 30 4 10 2" xfId="49212" xr:uid="{00000000-0005-0000-0000-000038C00000}"/>
    <cellStyle name="Normal 30 4 10 3" xfId="49213" xr:uid="{00000000-0005-0000-0000-000039C00000}"/>
    <cellStyle name="Normal 30 4 11" xfId="49214" xr:uid="{00000000-0005-0000-0000-00003AC00000}"/>
    <cellStyle name="Normal 30 4 11 2" xfId="49215" xr:uid="{00000000-0005-0000-0000-00003BC00000}"/>
    <cellStyle name="Normal 30 4 12" xfId="49216" xr:uid="{00000000-0005-0000-0000-00003CC00000}"/>
    <cellStyle name="Normal 30 4 12 2" xfId="49217" xr:uid="{00000000-0005-0000-0000-00003DC00000}"/>
    <cellStyle name="Normal 30 4 13" xfId="49218" xr:uid="{00000000-0005-0000-0000-00003EC00000}"/>
    <cellStyle name="Normal 30 4 14" xfId="49219" xr:uid="{00000000-0005-0000-0000-00003FC00000}"/>
    <cellStyle name="Normal 30 4 15" xfId="49220" xr:uid="{00000000-0005-0000-0000-000040C00000}"/>
    <cellStyle name="Normal 30 4 16" xfId="49221" xr:uid="{00000000-0005-0000-0000-000041C00000}"/>
    <cellStyle name="Normal 30 4 17" xfId="49222" xr:uid="{00000000-0005-0000-0000-000042C00000}"/>
    <cellStyle name="Normal 30 4 18" xfId="49223" xr:uid="{00000000-0005-0000-0000-000043C00000}"/>
    <cellStyle name="Normal 30 4 19" xfId="49224" xr:uid="{00000000-0005-0000-0000-000044C00000}"/>
    <cellStyle name="Normal 30 4 2" xfId="49225" xr:uid="{00000000-0005-0000-0000-000045C00000}"/>
    <cellStyle name="Normal 30 4 2 10" xfId="49226" xr:uid="{00000000-0005-0000-0000-000046C00000}"/>
    <cellStyle name="Normal 30 4 2 10 2" xfId="49227" xr:uid="{00000000-0005-0000-0000-000047C00000}"/>
    <cellStyle name="Normal 30 4 2 11" xfId="49228" xr:uid="{00000000-0005-0000-0000-000048C00000}"/>
    <cellStyle name="Normal 30 4 2 11 2" xfId="49229" xr:uid="{00000000-0005-0000-0000-000049C00000}"/>
    <cellStyle name="Normal 30 4 2 12" xfId="49230" xr:uid="{00000000-0005-0000-0000-00004AC00000}"/>
    <cellStyle name="Normal 30 4 2 13" xfId="49231" xr:uid="{00000000-0005-0000-0000-00004BC00000}"/>
    <cellStyle name="Normal 30 4 2 14" xfId="49232" xr:uid="{00000000-0005-0000-0000-00004CC00000}"/>
    <cellStyle name="Normal 30 4 2 15" xfId="49233" xr:uid="{00000000-0005-0000-0000-00004DC00000}"/>
    <cellStyle name="Normal 30 4 2 16" xfId="49234" xr:uid="{00000000-0005-0000-0000-00004EC00000}"/>
    <cellStyle name="Normal 30 4 2 17" xfId="49235" xr:uid="{00000000-0005-0000-0000-00004FC00000}"/>
    <cellStyle name="Normal 30 4 2 18" xfId="49236" xr:uid="{00000000-0005-0000-0000-000050C00000}"/>
    <cellStyle name="Normal 30 4 2 19" xfId="49237" xr:uid="{00000000-0005-0000-0000-000051C00000}"/>
    <cellStyle name="Normal 30 4 2 2" xfId="49238" xr:uid="{00000000-0005-0000-0000-000052C00000}"/>
    <cellStyle name="Normal 30 4 2 2 10" xfId="49239" xr:uid="{00000000-0005-0000-0000-000053C00000}"/>
    <cellStyle name="Normal 30 4 2 2 11" xfId="49240" xr:uid="{00000000-0005-0000-0000-000054C00000}"/>
    <cellStyle name="Normal 30 4 2 2 12" xfId="49241" xr:uid="{00000000-0005-0000-0000-000055C00000}"/>
    <cellStyle name="Normal 30 4 2 2 13" xfId="49242" xr:uid="{00000000-0005-0000-0000-000056C00000}"/>
    <cellStyle name="Normal 30 4 2 2 14" xfId="49243" xr:uid="{00000000-0005-0000-0000-000057C00000}"/>
    <cellStyle name="Normal 30 4 2 2 15" xfId="49244" xr:uid="{00000000-0005-0000-0000-000058C00000}"/>
    <cellStyle name="Normal 30 4 2 2 2" xfId="49245" xr:uid="{00000000-0005-0000-0000-000059C00000}"/>
    <cellStyle name="Normal 30 4 2 2 2 2" xfId="49246" xr:uid="{00000000-0005-0000-0000-00005AC00000}"/>
    <cellStyle name="Normal 30 4 2 2 3" xfId="49247" xr:uid="{00000000-0005-0000-0000-00005BC00000}"/>
    <cellStyle name="Normal 30 4 2 2 4" xfId="49248" xr:uid="{00000000-0005-0000-0000-00005CC00000}"/>
    <cellStyle name="Normal 30 4 2 2 5" xfId="49249" xr:uid="{00000000-0005-0000-0000-00005DC00000}"/>
    <cellStyle name="Normal 30 4 2 2 6" xfId="49250" xr:uid="{00000000-0005-0000-0000-00005EC00000}"/>
    <cellStyle name="Normal 30 4 2 2 7" xfId="49251" xr:uid="{00000000-0005-0000-0000-00005FC00000}"/>
    <cellStyle name="Normal 30 4 2 2 8" xfId="49252" xr:uid="{00000000-0005-0000-0000-000060C00000}"/>
    <cellStyle name="Normal 30 4 2 2 9" xfId="49253" xr:uid="{00000000-0005-0000-0000-000061C00000}"/>
    <cellStyle name="Normal 30 4 2 3" xfId="49254" xr:uid="{00000000-0005-0000-0000-000062C00000}"/>
    <cellStyle name="Normal 30 4 2 3 10" xfId="49255" xr:uid="{00000000-0005-0000-0000-000063C00000}"/>
    <cellStyle name="Normal 30 4 2 3 11" xfId="49256" xr:uid="{00000000-0005-0000-0000-000064C00000}"/>
    <cellStyle name="Normal 30 4 2 3 12" xfId="49257" xr:uid="{00000000-0005-0000-0000-000065C00000}"/>
    <cellStyle name="Normal 30 4 2 3 13" xfId="49258" xr:uid="{00000000-0005-0000-0000-000066C00000}"/>
    <cellStyle name="Normal 30 4 2 3 14" xfId="49259" xr:uid="{00000000-0005-0000-0000-000067C00000}"/>
    <cellStyle name="Normal 30 4 2 3 15" xfId="49260" xr:uid="{00000000-0005-0000-0000-000068C00000}"/>
    <cellStyle name="Normal 30 4 2 3 2" xfId="49261" xr:uid="{00000000-0005-0000-0000-000069C00000}"/>
    <cellStyle name="Normal 30 4 2 3 2 2" xfId="49262" xr:uid="{00000000-0005-0000-0000-00006AC00000}"/>
    <cellStyle name="Normal 30 4 2 3 3" xfId="49263" xr:uid="{00000000-0005-0000-0000-00006BC00000}"/>
    <cellStyle name="Normal 30 4 2 3 4" xfId="49264" xr:uid="{00000000-0005-0000-0000-00006CC00000}"/>
    <cellStyle name="Normal 30 4 2 3 5" xfId="49265" xr:uid="{00000000-0005-0000-0000-00006DC00000}"/>
    <cellStyle name="Normal 30 4 2 3 6" xfId="49266" xr:uid="{00000000-0005-0000-0000-00006EC00000}"/>
    <cellStyle name="Normal 30 4 2 3 7" xfId="49267" xr:uid="{00000000-0005-0000-0000-00006FC00000}"/>
    <cellStyle name="Normal 30 4 2 3 8" xfId="49268" xr:uid="{00000000-0005-0000-0000-000070C00000}"/>
    <cellStyle name="Normal 30 4 2 3 9" xfId="49269" xr:uid="{00000000-0005-0000-0000-000071C00000}"/>
    <cellStyle name="Normal 30 4 2 4" xfId="49270" xr:uid="{00000000-0005-0000-0000-000072C00000}"/>
    <cellStyle name="Normal 30 4 2 4 2" xfId="49271" xr:uid="{00000000-0005-0000-0000-000073C00000}"/>
    <cellStyle name="Normal 30 4 2 4 3" xfId="49272" xr:uid="{00000000-0005-0000-0000-000074C00000}"/>
    <cellStyle name="Normal 30 4 2 5" xfId="49273" xr:uid="{00000000-0005-0000-0000-000075C00000}"/>
    <cellStyle name="Normal 30 4 2 5 2" xfId="49274" xr:uid="{00000000-0005-0000-0000-000076C00000}"/>
    <cellStyle name="Normal 30 4 2 5 3" xfId="49275" xr:uid="{00000000-0005-0000-0000-000077C00000}"/>
    <cellStyle name="Normal 30 4 2 6" xfId="49276" xr:uid="{00000000-0005-0000-0000-000078C00000}"/>
    <cellStyle name="Normal 30 4 2 6 2" xfId="49277" xr:uid="{00000000-0005-0000-0000-000079C00000}"/>
    <cellStyle name="Normal 30 4 2 6 3" xfId="49278" xr:uid="{00000000-0005-0000-0000-00007AC00000}"/>
    <cellStyle name="Normal 30 4 2 7" xfId="49279" xr:uid="{00000000-0005-0000-0000-00007BC00000}"/>
    <cellStyle name="Normal 30 4 2 7 2" xfId="49280" xr:uid="{00000000-0005-0000-0000-00007CC00000}"/>
    <cellStyle name="Normal 30 4 2 7 3" xfId="49281" xr:uid="{00000000-0005-0000-0000-00007DC00000}"/>
    <cellStyle name="Normal 30 4 2 8" xfId="49282" xr:uid="{00000000-0005-0000-0000-00007EC00000}"/>
    <cellStyle name="Normal 30 4 2 8 2" xfId="49283" xr:uid="{00000000-0005-0000-0000-00007FC00000}"/>
    <cellStyle name="Normal 30 4 2 8 3" xfId="49284" xr:uid="{00000000-0005-0000-0000-000080C00000}"/>
    <cellStyle name="Normal 30 4 2 9" xfId="49285" xr:uid="{00000000-0005-0000-0000-000081C00000}"/>
    <cellStyle name="Normal 30 4 2 9 2" xfId="49286" xr:uid="{00000000-0005-0000-0000-000082C00000}"/>
    <cellStyle name="Normal 30 4 2 9 3" xfId="49287" xr:uid="{00000000-0005-0000-0000-000083C00000}"/>
    <cellStyle name="Normal 30 4 20" xfId="49288" xr:uid="{00000000-0005-0000-0000-000084C00000}"/>
    <cellStyle name="Normal 30 4 3" xfId="49289" xr:uid="{00000000-0005-0000-0000-000085C00000}"/>
    <cellStyle name="Normal 30 4 3 10" xfId="49290" xr:uid="{00000000-0005-0000-0000-000086C00000}"/>
    <cellStyle name="Normal 30 4 3 11" xfId="49291" xr:uid="{00000000-0005-0000-0000-000087C00000}"/>
    <cellStyle name="Normal 30 4 3 12" xfId="49292" xr:uid="{00000000-0005-0000-0000-000088C00000}"/>
    <cellStyle name="Normal 30 4 3 13" xfId="49293" xr:uid="{00000000-0005-0000-0000-000089C00000}"/>
    <cellStyle name="Normal 30 4 3 14" xfId="49294" xr:uid="{00000000-0005-0000-0000-00008AC00000}"/>
    <cellStyle name="Normal 30 4 3 15" xfId="49295" xr:uid="{00000000-0005-0000-0000-00008BC00000}"/>
    <cellStyle name="Normal 30 4 3 16" xfId="49296" xr:uid="{00000000-0005-0000-0000-00008CC00000}"/>
    <cellStyle name="Normal 30 4 3 2" xfId="49297" xr:uid="{00000000-0005-0000-0000-00008DC00000}"/>
    <cellStyle name="Normal 30 4 3 2 10" xfId="49298" xr:uid="{00000000-0005-0000-0000-00008EC00000}"/>
    <cellStyle name="Normal 30 4 3 2 11" xfId="49299" xr:uid="{00000000-0005-0000-0000-00008FC00000}"/>
    <cellStyle name="Normal 30 4 3 2 12" xfId="49300" xr:uid="{00000000-0005-0000-0000-000090C00000}"/>
    <cellStyle name="Normal 30 4 3 2 13" xfId="49301" xr:uid="{00000000-0005-0000-0000-000091C00000}"/>
    <cellStyle name="Normal 30 4 3 2 14" xfId="49302" xr:uid="{00000000-0005-0000-0000-000092C00000}"/>
    <cellStyle name="Normal 30 4 3 2 15" xfId="49303" xr:uid="{00000000-0005-0000-0000-000093C00000}"/>
    <cellStyle name="Normal 30 4 3 2 2" xfId="49304" xr:uid="{00000000-0005-0000-0000-000094C00000}"/>
    <cellStyle name="Normal 30 4 3 2 3" xfId="49305" xr:uid="{00000000-0005-0000-0000-000095C00000}"/>
    <cellStyle name="Normal 30 4 3 2 4" xfId="49306" xr:uid="{00000000-0005-0000-0000-000096C00000}"/>
    <cellStyle name="Normal 30 4 3 2 5" xfId="49307" xr:uid="{00000000-0005-0000-0000-000097C00000}"/>
    <cellStyle name="Normal 30 4 3 2 6" xfId="49308" xr:uid="{00000000-0005-0000-0000-000098C00000}"/>
    <cellStyle name="Normal 30 4 3 2 7" xfId="49309" xr:uid="{00000000-0005-0000-0000-000099C00000}"/>
    <cellStyle name="Normal 30 4 3 2 8" xfId="49310" xr:uid="{00000000-0005-0000-0000-00009AC00000}"/>
    <cellStyle name="Normal 30 4 3 2 9" xfId="49311" xr:uid="{00000000-0005-0000-0000-00009BC00000}"/>
    <cellStyle name="Normal 30 4 3 3" xfId="49312" xr:uid="{00000000-0005-0000-0000-00009CC00000}"/>
    <cellStyle name="Normal 30 4 3 4" xfId="49313" xr:uid="{00000000-0005-0000-0000-00009DC00000}"/>
    <cellStyle name="Normal 30 4 3 5" xfId="49314" xr:uid="{00000000-0005-0000-0000-00009EC00000}"/>
    <cellStyle name="Normal 30 4 3 6" xfId="49315" xr:uid="{00000000-0005-0000-0000-00009FC00000}"/>
    <cellStyle name="Normal 30 4 3 7" xfId="49316" xr:uid="{00000000-0005-0000-0000-0000A0C00000}"/>
    <cellStyle name="Normal 30 4 3 8" xfId="49317" xr:uid="{00000000-0005-0000-0000-0000A1C00000}"/>
    <cellStyle name="Normal 30 4 3 9" xfId="49318" xr:uid="{00000000-0005-0000-0000-0000A2C00000}"/>
    <cellStyle name="Normal 30 4 4" xfId="49319" xr:uid="{00000000-0005-0000-0000-0000A3C00000}"/>
    <cellStyle name="Normal 30 4 4 10" xfId="49320" xr:uid="{00000000-0005-0000-0000-0000A4C00000}"/>
    <cellStyle name="Normal 30 4 4 11" xfId="49321" xr:uid="{00000000-0005-0000-0000-0000A5C00000}"/>
    <cellStyle name="Normal 30 4 4 12" xfId="49322" xr:uid="{00000000-0005-0000-0000-0000A6C00000}"/>
    <cellStyle name="Normal 30 4 4 13" xfId="49323" xr:uid="{00000000-0005-0000-0000-0000A7C00000}"/>
    <cellStyle name="Normal 30 4 4 14" xfId="49324" xr:uid="{00000000-0005-0000-0000-0000A8C00000}"/>
    <cellStyle name="Normal 30 4 4 15" xfId="49325" xr:uid="{00000000-0005-0000-0000-0000A9C00000}"/>
    <cellStyle name="Normal 30 4 4 2" xfId="49326" xr:uid="{00000000-0005-0000-0000-0000AAC00000}"/>
    <cellStyle name="Normal 30 4 4 2 2" xfId="49327" xr:uid="{00000000-0005-0000-0000-0000ABC00000}"/>
    <cellStyle name="Normal 30 4 4 3" xfId="49328" xr:uid="{00000000-0005-0000-0000-0000ACC00000}"/>
    <cellStyle name="Normal 30 4 4 4" xfId="49329" xr:uid="{00000000-0005-0000-0000-0000ADC00000}"/>
    <cellStyle name="Normal 30 4 4 5" xfId="49330" xr:uid="{00000000-0005-0000-0000-0000AEC00000}"/>
    <cellStyle name="Normal 30 4 4 6" xfId="49331" xr:uid="{00000000-0005-0000-0000-0000AFC00000}"/>
    <cellStyle name="Normal 30 4 4 7" xfId="49332" xr:uid="{00000000-0005-0000-0000-0000B0C00000}"/>
    <cellStyle name="Normal 30 4 4 8" xfId="49333" xr:uid="{00000000-0005-0000-0000-0000B1C00000}"/>
    <cellStyle name="Normal 30 4 4 9" xfId="49334" xr:uid="{00000000-0005-0000-0000-0000B2C00000}"/>
    <cellStyle name="Normal 30 4 5" xfId="49335" xr:uid="{00000000-0005-0000-0000-0000B3C00000}"/>
    <cellStyle name="Normal 30 4 5 2" xfId="49336" xr:uid="{00000000-0005-0000-0000-0000B4C00000}"/>
    <cellStyle name="Normal 30 4 5 3" xfId="49337" xr:uid="{00000000-0005-0000-0000-0000B5C00000}"/>
    <cellStyle name="Normal 30 4 6" xfId="49338" xr:uid="{00000000-0005-0000-0000-0000B6C00000}"/>
    <cellStyle name="Normal 30 4 6 2" xfId="49339" xr:uid="{00000000-0005-0000-0000-0000B7C00000}"/>
    <cellStyle name="Normal 30 4 6 3" xfId="49340" xr:uid="{00000000-0005-0000-0000-0000B8C00000}"/>
    <cellStyle name="Normal 30 4 7" xfId="49341" xr:uid="{00000000-0005-0000-0000-0000B9C00000}"/>
    <cellStyle name="Normal 30 4 7 2" xfId="49342" xr:uid="{00000000-0005-0000-0000-0000BAC00000}"/>
    <cellStyle name="Normal 30 4 7 3" xfId="49343" xr:uid="{00000000-0005-0000-0000-0000BBC00000}"/>
    <cellStyle name="Normal 30 4 8" xfId="49344" xr:uid="{00000000-0005-0000-0000-0000BCC00000}"/>
    <cellStyle name="Normal 30 4 8 2" xfId="49345" xr:uid="{00000000-0005-0000-0000-0000BDC00000}"/>
    <cellStyle name="Normal 30 4 8 3" xfId="49346" xr:uid="{00000000-0005-0000-0000-0000BEC00000}"/>
    <cellStyle name="Normal 30 4 9" xfId="49347" xr:uid="{00000000-0005-0000-0000-0000BFC00000}"/>
    <cellStyle name="Normal 30 4 9 2" xfId="49348" xr:uid="{00000000-0005-0000-0000-0000C0C00000}"/>
    <cellStyle name="Normal 30 4 9 3" xfId="49349" xr:uid="{00000000-0005-0000-0000-0000C1C00000}"/>
    <cellStyle name="Normal 30 5" xfId="49350" xr:uid="{00000000-0005-0000-0000-0000C2C00000}"/>
    <cellStyle name="Normal 30 5 10" xfId="49351" xr:uid="{00000000-0005-0000-0000-0000C3C00000}"/>
    <cellStyle name="Normal 30 5 10 2" xfId="49352" xr:uid="{00000000-0005-0000-0000-0000C4C00000}"/>
    <cellStyle name="Normal 30 5 11" xfId="49353" xr:uid="{00000000-0005-0000-0000-0000C5C00000}"/>
    <cellStyle name="Normal 30 5 11 2" xfId="49354" xr:uid="{00000000-0005-0000-0000-0000C6C00000}"/>
    <cellStyle name="Normal 30 5 12" xfId="49355" xr:uid="{00000000-0005-0000-0000-0000C7C00000}"/>
    <cellStyle name="Normal 30 5 13" xfId="49356" xr:uid="{00000000-0005-0000-0000-0000C8C00000}"/>
    <cellStyle name="Normal 30 5 14" xfId="49357" xr:uid="{00000000-0005-0000-0000-0000C9C00000}"/>
    <cellStyle name="Normal 30 5 15" xfId="49358" xr:uid="{00000000-0005-0000-0000-0000CAC00000}"/>
    <cellStyle name="Normal 30 5 16" xfId="49359" xr:uid="{00000000-0005-0000-0000-0000CBC00000}"/>
    <cellStyle name="Normal 30 5 17" xfId="49360" xr:uid="{00000000-0005-0000-0000-0000CCC00000}"/>
    <cellStyle name="Normal 30 5 18" xfId="49361" xr:uid="{00000000-0005-0000-0000-0000CDC00000}"/>
    <cellStyle name="Normal 30 5 19" xfId="49362" xr:uid="{00000000-0005-0000-0000-0000CEC00000}"/>
    <cellStyle name="Normal 30 5 2" xfId="49363" xr:uid="{00000000-0005-0000-0000-0000CFC00000}"/>
    <cellStyle name="Normal 30 5 2 10" xfId="49364" xr:uid="{00000000-0005-0000-0000-0000D0C00000}"/>
    <cellStyle name="Normal 30 5 2 11" xfId="49365" xr:uid="{00000000-0005-0000-0000-0000D1C00000}"/>
    <cellStyle name="Normal 30 5 2 12" xfId="49366" xr:uid="{00000000-0005-0000-0000-0000D2C00000}"/>
    <cellStyle name="Normal 30 5 2 13" xfId="49367" xr:uid="{00000000-0005-0000-0000-0000D3C00000}"/>
    <cellStyle name="Normal 30 5 2 14" xfId="49368" xr:uid="{00000000-0005-0000-0000-0000D4C00000}"/>
    <cellStyle name="Normal 30 5 2 15" xfId="49369" xr:uid="{00000000-0005-0000-0000-0000D5C00000}"/>
    <cellStyle name="Normal 30 5 2 2" xfId="49370" xr:uid="{00000000-0005-0000-0000-0000D6C00000}"/>
    <cellStyle name="Normal 30 5 2 2 2" xfId="49371" xr:uid="{00000000-0005-0000-0000-0000D7C00000}"/>
    <cellStyle name="Normal 30 5 2 3" xfId="49372" xr:uid="{00000000-0005-0000-0000-0000D8C00000}"/>
    <cellStyle name="Normal 30 5 2 4" xfId="49373" xr:uid="{00000000-0005-0000-0000-0000D9C00000}"/>
    <cellStyle name="Normal 30 5 2 5" xfId="49374" xr:uid="{00000000-0005-0000-0000-0000DAC00000}"/>
    <cellStyle name="Normal 30 5 2 6" xfId="49375" xr:uid="{00000000-0005-0000-0000-0000DBC00000}"/>
    <cellStyle name="Normal 30 5 2 7" xfId="49376" xr:uid="{00000000-0005-0000-0000-0000DCC00000}"/>
    <cellStyle name="Normal 30 5 2 8" xfId="49377" xr:uid="{00000000-0005-0000-0000-0000DDC00000}"/>
    <cellStyle name="Normal 30 5 2 9" xfId="49378" xr:uid="{00000000-0005-0000-0000-0000DEC00000}"/>
    <cellStyle name="Normal 30 5 3" xfId="49379" xr:uid="{00000000-0005-0000-0000-0000DFC00000}"/>
    <cellStyle name="Normal 30 5 3 10" xfId="49380" xr:uid="{00000000-0005-0000-0000-0000E0C00000}"/>
    <cellStyle name="Normal 30 5 3 11" xfId="49381" xr:uid="{00000000-0005-0000-0000-0000E1C00000}"/>
    <cellStyle name="Normal 30 5 3 12" xfId="49382" xr:uid="{00000000-0005-0000-0000-0000E2C00000}"/>
    <cellStyle name="Normal 30 5 3 13" xfId="49383" xr:uid="{00000000-0005-0000-0000-0000E3C00000}"/>
    <cellStyle name="Normal 30 5 3 14" xfId="49384" xr:uid="{00000000-0005-0000-0000-0000E4C00000}"/>
    <cellStyle name="Normal 30 5 3 15" xfId="49385" xr:uid="{00000000-0005-0000-0000-0000E5C00000}"/>
    <cellStyle name="Normal 30 5 3 2" xfId="49386" xr:uid="{00000000-0005-0000-0000-0000E6C00000}"/>
    <cellStyle name="Normal 30 5 3 2 2" xfId="49387" xr:uid="{00000000-0005-0000-0000-0000E7C00000}"/>
    <cellStyle name="Normal 30 5 3 3" xfId="49388" xr:uid="{00000000-0005-0000-0000-0000E8C00000}"/>
    <cellStyle name="Normal 30 5 3 4" xfId="49389" xr:uid="{00000000-0005-0000-0000-0000E9C00000}"/>
    <cellStyle name="Normal 30 5 3 5" xfId="49390" xr:uid="{00000000-0005-0000-0000-0000EAC00000}"/>
    <cellStyle name="Normal 30 5 3 6" xfId="49391" xr:uid="{00000000-0005-0000-0000-0000EBC00000}"/>
    <cellStyle name="Normal 30 5 3 7" xfId="49392" xr:uid="{00000000-0005-0000-0000-0000ECC00000}"/>
    <cellStyle name="Normal 30 5 3 8" xfId="49393" xr:uid="{00000000-0005-0000-0000-0000EDC00000}"/>
    <cellStyle name="Normal 30 5 3 9" xfId="49394" xr:uid="{00000000-0005-0000-0000-0000EEC00000}"/>
    <cellStyle name="Normal 30 5 4" xfId="49395" xr:uid="{00000000-0005-0000-0000-0000EFC00000}"/>
    <cellStyle name="Normal 30 5 4 2" xfId="49396" xr:uid="{00000000-0005-0000-0000-0000F0C00000}"/>
    <cellStyle name="Normal 30 5 4 3" xfId="49397" xr:uid="{00000000-0005-0000-0000-0000F1C00000}"/>
    <cellStyle name="Normal 30 5 5" xfId="49398" xr:uid="{00000000-0005-0000-0000-0000F2C00000}"/>
    <cellStyle name="Normal 30 5 5 2" xfId="49399" xr:uid="{00000000-0005-0000-0000-0000F3C00000}"/>
    <cellStyle name="Normal 30 5 5 3" xfId="49400" xr:uid="{00000000-0005-0000-0000-0000F4C00000}"/>
    <cellStyle name="Normal 30 5 6" xfId="49401" xr:uid="{00000000-0005-0000-0000-0000F5C00000}"/>
    <cellStyle name="Normal 30 5 6 2" xfId="49402" xr:uid="{00000000-0005-0000-0000-0000F6C00000}"/>
    <cellStyle name="Normal 30 5 6 3" xfId="49403" xr:uid="{00000000-0005-0000-0000-0000F7C00000}"/>
    <cellStyle name="Normal 30 5 7" xfId="49404" xr:uid="{00000000-0005-0000-0000-0000F8C00000}"/>
    <cellStyle name="Normal 30 5 7 2" xfId="49405" xr:uid="{00000000-0005-0000-0000-0000F9C00000}"/>
    <cellStyle name="Normal 30 5 7 3" xfId="49406" xr:uid="{00000000-0005-0000-0000-0000FAC00000}"/>
    <cellStyle name="Normal 30 5 8" xfId="49407" xr:uid="{00000000-0005-0000-0000-0000FBC00000}"/>
    <cellStyle name="Normal 30 5 8 2" xfId="49408" xr:uid="{00000000-0005-0000-0000-0000FCC00000}"/>
    <cellStyle name="Normal 30 5 8 3" xfId="49409" xr:uid="{00000000-0005-0000-0000-0000FDC00000}"/>
    <cellStyle name="Normal 30 5 9" xfId="49410" xr:uid="{00000000-0005-0000-0000-0000FEC00000}"/>
    <cellStyle name="Normal 30 5 9 2" xfId="49411" xr:uid="{00000000-0005-0000-0000-0000FFC00000}"/>
    <cellStyle name="Normal 30 5 9 3" xfId="49412" xr:uid="{00000000-0005-0000-0000-000000C10000}"/>
    <cellStyle name="Normal 30 6" xfId="49413" xr:uid="{00000000-0005-0000-0000-000001C10000}"/>
    <cellStyle name="Normal 30 6 10" xfId="49414" xr:uid="{00000000-0005-0000-0000-000002C10000}"/>
    <cellStyle name="Normal 30 6 11" xfId="49415" xr:uid="{00000000-0005-0000-0000-000003C10000}"/>
    <cellStyle name="Normal 30 6 12" xfId="49416" xr:uid="{00000000-0005-0000-0000-000004C10000}"/>
    <cellStyle name="Normal 30 6 13" xfId="49417" xr:uid="{00000000-0005-0000-0000-000005C10000}"/>
    <cellStyle name="Normal 30 6 14" xfId="49418" xr:uid="{00000000-0005-0000-0000-000006C10000}"/>
    <cellStyle name="Normal 30 6 15" xfId="49419" xr:uid="{00000000-0005-0000-0000-000007C10000}"/>
    <cellStyle name="Normal 30 6 16" xfId="49420" xr:uid="{00000000-0005-0000-0000-000008C10000}"/>
    <cellStyle name="Normal 30 6 2" xfId="49421" xr:uid="{00000000-0005-0000-0000-000009C10000}"/>
    <cellStyle name="Normal 30 6 2 10" xfId="49422" xr:uid="{00000000-0005-0000-0000-00000AC10000}"/>
    <cellStyle name="Normal 30 6 2 11" xfId="49423" xr:uid="{00000000-0005-0000-0000-00000BC10000}"/>
    <cellStyle name="Normal 30 6 2 12" xfId="49424" xr:uid="{00000000-0005-0000-0000-00000CC10000}"/>
    <cellStyle name="Normal 30 6 2 13" xfId="49425" xr:uid="{00000000-0005-0000-0000-00000DC10000}"/>
    <cellStyle name="Normal 30 6 2 14" xfId="49426" xr:uid="{00000000-0005-0000-0000-00000EC10000}"/>
    <cellStyle name="Normal 30 6 2 15" xfId="49427" xr:uid="{00000000-0005-0000-0000-00000FC10000}"/>
    <cellStyle name="Normal 30 6 2 2" xfId="49428" xr:uid="{00000000-0005-0000-0000-000010C10000}"/>
    <cellStyle name="Normal 30 6 2 3" xfId="49429" xr:uid="{00000000-0005-0000-0000-000011C10000}"/>
    <cellStyle name="Normal 30 6 2 4" xfId="49430" xr:uid="{00000000-0005-0000-0000-000012C10000}"/>
    <cellStyle name="Normal 30 6 2 5" xfId="49431" xr:uid="{00000000-0005-0000-0000-000013C10000}"/>
    <cellStyle name="Normal 30 6 2 6" xfId="49432" xr:uid="{00000000-0005-0000-0000-000014C10000}"/>
    <cellStyle name="Normal 30 6 2 7" xfId="49433" xr:uid="{00000000-0005-0000-0000-000015C10000}"/>
    <cellStyle name="Normal 30 6 2 8" xfId="49434" xr:uid="{00000000-0005-0000-0000-000016C10000}"/>
    <cellStyle name="Normal 30 6 2 9" xfId="49435" xr:uid="{00000000-0005-0000-0000-000017C10000}"/>
    <cellStyle name="Normal 30 6 3" xfId="49436" xr:uid="{00000000-0005-0000-0000-000018C10000}"/>
    <cellStyle name="Normal 30 6 4" xfId="49437" xr:uid="{00000000-0005-0000-0000-000019C10000}"/>
    <cellStyle name="Normal 30 6 5" xfId="49438" xr:uid="{00000000-0005-0000-0000-00001AC10000}"/>
    <cellStyle name="Normal 30 6 6" xfId="49439" xr:uid="{00000000-0005-0000-0000-00001BC10000}"/>
    <cellStyle name="Normal 30 6 7" xfId="49440" xr:uid="{00000000-0005-0000-0000-00001CC10000}"/>
    <cellStyle name="Normal 30 6 8" xfId="49441" xr:uid="{00000000-0005-0000-0000-00001DC10000}"/>
    <cellStyle name="Normal 30 6 9" xfId="49442" xr:uid="{00000000-0005-0000-0000-00001EC10000}"/>
    <cellStyle name="Normal 30 7" xfId="49443" xr:uid="{00000000-0005-0000-0000-00001FC10000}"/>
    <cellStyle name="Normal 30 7 10" xfId="49444" xr:uid="{00000000-0005-0000-0000-000020C10000}"/>
    <cellStyle name="Normal 30 7 11" xfId="49445" xr:uid="{00000000-0005-0000-0000-000021C10000}"/>
    <cellStyle name="Normal 30 7 12" xfId="49446" xr:uid="{00000000-0005-0000-0000-000022C10000}"/>
    <cellStyle name="Normal 30 7 13" xfId="49447" xr:uid="{00000000-0005-0000-0000-000023C10000}"/>
    <cellStyle name="Normal 30 7 14" xfId="49448" xr:uid="{00000000-0005-0000-0000-000024C10000}"/>
    <cellStyle name="Normal 30 7 15" xfId="49449" xr:uid="{00000000-0005-0000-0000-000025C10000}"/>
    <cellStyle name="Normal 30 7 2" xfId="49450" xr:uid="{00000000-0005-0000-0000-000026C10000}"/>
    <cellStyle name="Normal 30 7 2 2" xfId="49451" xr:uid="{00000000-0005-0000-0000-000027C10000}"/>
    <cellStyle name="Normal 30 7 3" xfId="49452" xr:uid="{00000000-0005-0000-0000-000028C10000}"/>
    <cellStyle name="Normal 30 7 4" xfId="49453" xr:uid="{00000000-0005-0000-0000-000029C10000}"/>
    <cellStyle name="Normal 30 7 5" xfId="49454" xr:uid="{00000000-0005-0000-0000-00002AC10000}"/>
    <cellStyle name="Normal 30 7 6" xfId="49455" xr:uid="{00000000-0005-0000-0000-00002BC10000}"/>
    <cellStyle name="Normal 30 7 7" xfId="49456" xr:uid="{00000000-0005-0000-0000-00002CC10000}"/>
    <cellStyle name="Normal 30 7 8" xfId="49457" xr:uid="{00000000-0005-0000-0000-00002DC10000}"/>
    <cellStyle name="Normal 30 7 9" xfId="49458" xr:uid="{00000000-0005-0000-0000-00002EC10000}"/>
    <cellStyle name="Normal 30 8" xfId="49459" xr:uid="{00000000-0005-0000-0000-00002FC10000}"/>
    <cellStyle name="Normal 30 8 2" xfId="49460" xr:uid="{00000000-0005-0000-0000-000030C10000}"/>
    <cellStyle name="Normal 30 8 3" xfId="49461" xr:uid="{00000000-0005-0000-0000-000031C10000}"/>
    <cellStyle name="Normal 30 9" xfId="49462" xr:uid="{00000000-0005-0000-0000-000032C10000}"/>
    <cellStyle name="Normal 30 9 2" xfId="49463" xr:uid="{00000000-0005-0000-0000-000033C10000}"/>
    <cellStyle name="Normal 30 9 3" xfId="49464" xr:uid="{00000000-0005-0000-0000-000034C10000}"/>
    <cellStyle name="Normal 31" xfId="49465" xr:uid="{00000000-0005-0000-0000-000035C10000}"/>
    <cellStyle name="Normal 31 10" xfId="49466" xr:uid="{00000000-0005-0000-0000-000036C10000}"/>
    <cellStyle name="Normal 31 11" xfId="49467" xr:uid="{00000000-0005-0000-0000-000037C10000}"/>
    <cellStyle name="Normal 31 12" xfId="49468" xr:uid="{00000000-0005-0000-0000-000038C10000}"/>
    <cellStyle name="Normal 31 13" xfId="49469" xr:uid="{00000000-0005-0000-0000-000039C10000}"/>
    <cellStyle name="Normal 31 14" xfId="49470" xr:uid="{00000000-0005-0000-0000-00003AC10000}"/>
    <cellStyle name="Normal 31 2" xfId="49471" xr:uid="{00000000-0005-0000-0000-00003BC10000}"/>
    <cellStyle name="Normal 31 2 2" xfId="49472" xr:uid="{00000000-0005-0000-0000-00003CC10000}"/>
    <cellStyle name="Normal 31 2 2 10" xfId="49473" xr:uid="{00000000-0005-0000-0000-00003DC10000}"/>
    <cellStyle name="Normal 31 2 2 11" xfId="49474" xr:uid="{00000000-0005-0000-0000-00003EC10000}"/>
    <cellStyle name="Normal 31 2 2 12" xfId="49475" xr:uid="{00000000-0005-0000-0000-00003FC10000}"/>
    <cellStyle name="Normal 31 2 2 13" xfId="49476" xr:uid="{00000000-0005-0000-0000-000040C10000}"/>
    <cellStyle name="Normal 31 2 2 14" xfId="49477" xr:uid="{00000000-0005-0000-0000-000041C10000}"/>
    <cellStyle name="Normal 31 2 2 15" xfId="49478" xr:uid="{00000000-0005-0000-0000-000042C10000}"/>
    <cellStyle name="Normal 31 2 2 2" xfId="49479" xr:uid="{00000000-0005-0000-0000-000043C10000}"/>
    <cellStyle name="Normal 31 2 2 3" xfId="49480" xr:uid="{00000000-0005-0000-0000-000044C10000}"/>
    <cellStyle name="Normal 31 2 2 4" xfId="49481" xr:uid="{00000000-0005-0000-0000-000045C10000}"/>
    <cellStyle name="Normal 31 2 2 5" xfId="49482" xr:uid="{00000000-0005-0000-0000-000046C10000}"/>
    <cellStyle name="Normal 31 2 2 6" xfId="49483" xr:uid="{00000000-0005-0000-0000-000047C10000}"/>
    <cellStyle name="Normal 31 2 2 7" xfId="49484" xr:uid="{00000000-0005-0000-0000-000048C10000}"/>
    <cellStyle name="Normal 31 2 2 8" xfId="49485" xr:uid="{00000000-0005-0000-0000-000049C10000}"/>
    <cellStyle name="Normal 31 2 2 9" xfId="49486" xr:uid="{00000000-0005-0000-0000-00004AC10000}"/>
    <cellStyle name="Normal 31 2 3" xfId="49487" xr:uid="{00000000-0005-0000-0000-00004BC10000}"/>
    <cellStyle name="Normal 31 2 3 10" xfId="49488" xr:uid="{00000000-0005-0000-0000-00004CC10000}"/>
    <cellStyle name="Normal 31 2 3 11" xfId="49489" xr:uid="{00000000-0005-0000-0000-00004DC10000}"/>
    <cellStyle name="Normal 31 2 3 12" xfId="49490" xr:uid="{00000000-0005-0000-0000-00004EC10000}"/>
    <cellStyle name="Normal 31 2 3 13" xfId="49491" xr:uid="{00000000-0005-0000-0000-00004FC10000}"/>
    <cellStyle name="Normal 31 2 3 14" xfId="49492" xr:uid="{00000000-0005-0000-0000-000050C10000}"/>
    <cellStyle name="Normal 31 2 3 15" xfId="49493" xr:uid="{00000000-0005-0000-0000-000051C10000}"/>
    <cellStyle name="Normal 31 2 3 2" xfId="49494" xr:uid="{00000000-0005-0000-0000-000052C10000}"/>
    <cellStyle name="Normal 31 2 3 3" xfId="49495" xr:uid="{00000000-0005-0000-0000-000053C10000}"/>
    <cellStyle name="Normal 31 2 3 4" xfId="49496" xr:uid="{00000000-0005-0000-0000-000054C10000}"/>
    <cellStyle name="Normal 31 2 3 5" xfId="49497" xr:uid="{00000000-0005-0000-0000-000055C10000}"/>
    <cellStyle name="Normal 31 2 3 6" xfId="49498" xr:uid="{00000000-0005-0000-0000-000056C10000}"/>
    <cellStyle name="Normal 31 2 3 7" xfId="49499" xr:uid="{00000000-0005-0000-0000-000057C10000}"/>
    <cellStyle name="Normal 31 2 3 8" xfId="49500" xr:uid="{00000000-0005-0000-0000-000058C10000}"/>
    <cellStyle name="Normal 31 2 3 9" xfId="49501" xr:uid="{00000000-0005-0000-0000-000059C10000}"/>
    <cellStyle name="Normal 31 3" xfId="49502" xr:uid="{00000000-0005-0000-0000-00005AC10000}"/>
    <cellStyle name="Normal 31 3 10" xfId="49503" xr:uid="{00000000-0005-0000-0000-00005BC10000}"/>
    <cellStyle name="Normal 31 3 11" xfId="49504" xr:uid="{00000000-0005-0000-0000-00005CC10000}"/>
    <cellStyle name="Normal 31 3 12" xfId="49505" xr:uid="{00000000-0005-0000-0000-00005DC10000}"/>
    <cellStyle name="Normal 31 3 13" xfId="49506" xr:uid="{00000000-0005-0000-0000-00005EC10000}"/>
    <cellStyle name="Normal 31 3 14" xfId="49507" xr:uid="{00000000-0005-0000-0000-00005FC10000}"/>
    <cellStyle name="Normal 31 3 15" xfId="49508" xr:uid="{00000000-0005-0000-0000-000060C10000}"/>
    <cellStyle name="Normal 31 3 2" xfId="49509" xr:uid="{00000000-0005-0000-0000-000061C10000}"/>
    <cellStyle name="Normal 31 3 3" xfId="49510" xr:uid="{00000000-0005-0000-0000-000062C10000}"/>
    <cellStyle name="Normal 31 3 4" xfId="49511" xr:uid="{00000000-0005-0000-0000-000063C10000}"/>
    <cellStyle name="Normal 31 3 5" xfId="49512" xr:uid="{00000000-0005-0000-0000-000064C10000}"/>
    <cellStyle name="Normal 31 3 6" xfId="49513" xr:uid="{00000000-0005-0000-0000-000065C10000}"/>
    <cellStyle name="Normal 31 3 7" xfId="49514" xr:uid="{00000000-0005-0000-0000-000066C10000}"/>
    <cellStyle name="Normal 31 3 8" xfId="49515" xr:uid="{00000000-0005-0000-0000-000067C10000}"/>
    <cellStyle name="Normal 31 3 9" xfId="49516" xr:uid="{00000000-0005-0000-0000-000068C10000}"/>
    <cellStyle name="Normal 31 4" xfId="49517" xr:uid="{00000000-0005-0000-0000-000069C10000}"/>
    <cellStyle name="Normal 31 5" xfId="49518" xr:uid="{00000000-0005-0000-0000-00006AC10000}"/>
    <cellStyle name="Normal 31 6" xfId="49519" xr:uid="{00000000-0005-0000-0000-00006BC10000}"/>
    <cellStyle name="Normal 31 7" xfId="49520" xr:uid="{00000000-0005-0000-0000-00006CC10000}"/>
    <cellStyle name="Normal 31 8" xfId="49521" xr:uid="{00000000-0005-0000-0000-00006DC10000}"/>
    <cellStyle name="Normal 31 9" xfId="49522" xr:uid="{00000000-0005-0000-0000-00006EC10000}"/>
    <cellStyle name="Normal 32" xfId="49523" xr:uid="{00000000-0005-0000-0000-00006FC10000}"/>
    <cellStyle name="Normal 32 10" xfId="49524" xr:uid="{00000000-0005-0000-0000-000070C10000}"/>
    <cellStyle name="Normal 32 10 2" xfId="49525" xr:uid="{00000000-0005-0000-0000-000071C10000}"/>
    <cellStyle name="Normal 32 10 3" xfId="49526" xr:uid="{00000000-0005-0000-0000-000072C10000}"/>
    <cellStyle name="Normal 32 11" xfId="49527" xr:uid="{00000000-0005-0000-0000-000073C10000}"/>
    <cellStyle name="Normal 32 11 2" xfId="49528" xr:uid="{00000000-0005-0000-0000-000074C10000}"/>
    <cellStyle name="Normal 32 11 3" xfId="49529" xr:uid="{00000000-0005-0000-0000-000075C10000}"/>
    <cellStyle name="Normal 32 12" xfId="49530" xr:uid="{00000000-0005-0000-0000-000076C10000}"/>
    <cellStyle name="Normal 32 12 2" xfId="49531" xr:uid="{00000000-0005-0000-0000-000077C10000}"/>
    <cellStyle name="Normal 32 12 3" xfId="49532" xr:uid="{00000000-0005-0000-0000-000078C10000}"/>
    <cellStyle name="Normal 32 13" xfId="49533" xr:uid="{00000000-0005-0000-0000-000079C10000}"/>
    <cellStyle name="Normal 32 13 2" xfId="49534" xr:uid="{00000000-0005-0000-0000-00007AC10000}"/>
    <cellStyle name="Normal 32 13 3" xfId="49535" xr:uid="{00000000-0005-0000-0000-00007BC10000}"/>
    <cellStyle name="Normal 32 14" xfId="49536" xr:uid="{00000000-0005-0000-0000-00007CC10000}"/>
    <cellStyle name="Normal 32 14 2" xfId="49537" xr:uid="{00000000-0005-0000-0000-00007DC10000}"/>
    <cellStyle name="Normal 32 15" xfId="49538" xr:uid="{00000000-0005-0000-0000-00007EC10000}"/>
    <cellStyle name="Normal 32 15 2" xfId="49539" xr:uid="{00000000-0005-0000-0000-00007FC10000}"/>
    <cellStyle name="Normal 32 16" xfId="49540" xr:uid="{00000000-0005-0000-0000-000080C10000}"/>
    <cellStyle name="Normal 32 17" xfId="49541" xr:uid="{00000000-0005-0000-0000-000081C10000}"/>
    <cellStyle name="Normal 32 18" xfId="49542" xr:uid="{00000000-0005-0000-0000-000082C10000}"/>
    <cellStyle name="Normal 32 19" xfId="49543" xr:uid="{00000000-0005-0000-0000-000083C10000}"/>
    <cellStyle name="Normal 32 2" xfId="49544" xr:uid="{00000000-0005-0000-0000-000084C10000}"/>
    <cellStyle name="Normal 32 2 10" xfId="49545" xr:uid="{00000000-0005-0000-0000-000085C10000}"/>
    <cellStyle name="Normal 32 2 10 2" xfId="49546" xr:uid="{00000000-0005-0000-0000-000086C10000}"/>
    <cellStyle name="Normal 32 2 10 3" xfId="49547" xr:uid="{00000000-0005-0000-0000-000087C10000}"/>
    <cellStyle name="Normal 32 2 11" xfId="49548" xr:uid="{00000000-0005-0000-0000-000088C10000}"/>
    <cellStyle name="Normal 32 2 11 2" xfId="49549" xr:uid="{00000000-0005-0000-0000-000089C10000}"/>
    <cellStyle name="Normal 32 2 11 3" xfId="49550" xr:uid="{00000000-0005-0000-0000-00008AC10000}"/>
    <cellStyle name="Normal 32 2 12" xfId="49551" xr:uid="{00000000-0005-0000-0000-00008BC10000}"/>
    <cellStyle name="Normal 32 2 12 2" xfId="49552" xr:uid="{00000000-0005-0000-0000-00008CC10000}"/>
    <cellStyle name="Normal 32 2 12 3" xfId="49553" xr:uid="{00000000-0005-0000-0000-00008DC10000}"/>
    <cellStyle name="Normal 32 2 13" xfId="49554" xr:uid="{00000000-0005-0000-0000-00008EC10000}"/>
    <cellStyle name="Normal 32 2 13 2" xfId="49555" xr:uid="{00000000-0005-0000-0000-00008FC10000}"/>
    <cellStyle name="Normal 32 2 13 3" xfId="49556" xr:uid="{00000000-0005-0000-0000-000090C10000}"/>
    <cellStyle name="Normal 32 2 14" xfId="49557" xr:uid="{00000000-0005-0000-0000-000091C10000}"/>
    <cellStyle name="Normal 32 2 14 2" xfId="49558" xr:uid="{00000000-0005-0000-0000-000092C10000}"/>
    <cellStyle name="Normal 32 2 15" xfId="49559" xr:uid="{00000000-0005-0000-0000-000093C10000}"/>
    <cellStyle name="Normal 32 2 15 2" xfId="49560" xr:uid="{00000000-0005-0000-0000-000094C10000}"/>
    <cellStyle name="Normal 32 2 16" xfId="49561" xr:uid="{00000000-0005-0000-0000-000095C10000}"/>
    <cellStyle name="Normal 32 2 17" xfId="49562" xr:uid="{00000000-0005-0000-0000-000096C10000}"/>
    <cellStyle name="Normal 32 2 18" xfId="49563" xr:uid="{00000000-0005-0000-0000-000097C10000}"/>
    <cellStyle name="Normal 32 2 19" xfId="49564" xr:uid="{00000000-0005-0000-0000-000098C10000}"/>
    <cellStyle name="Normal 32 2 2" xfId="49565" xr:uid="{00000000-0005-0000-0000-000099C10000}"/>
    <cellStyle name="Normal 32 2 2 10" xfId="49566" xr:uid="{00000000-0005-0000-0000-00009AC10000}"/>
    <cellStyle name="Normal 32 2 2 10 2" xfId="49567" xr:uid="{00000000-0005-0000-0000-00009BC10000}"/>
    <cellStyle name="Normal 32 2 2 10 3" xfId="49568" xr:uid="{00000000-0005-0000-0000-00009CC10000}"/>
    <cellStyle name="Normal 32 2 2 11" xfId="49569" xr:uid="{00000000-0005-0000-0000-00009DC10000}"/>
    <cellStyle name="Normal 32 2 2 11 2" xfId="49570" xr:uid="{00000000-0005-0000-0000-00009EC10000}"/>
    <cellStyle name="Normal 32 2 2 11 3" xfId="49571" xr:uid="{00000000-0005-0000-0000-00009FC10000}"/>
    <cellStyle name="Normal 32 2 2 12" xfId="49572" xr:uid="{00000000-0005-0000-0000-0000A0C10000}"/>
    <cellStyle name="Normal 32 2 2 12 2" xfId="49573" xr:uid="{00000000-0005-0000-0000-0000A1C10000}"/>
    <cellStyle name="Normal 32 2 2 12 3" xfId="49574" xr:uid="{00000000-0005-0000-0000-0000A2C10000}"/>
    <cellStyle name="Normal 32 2 2 13" xfId="49575" xr:uid="{00000000-0005-0000-0000-0000A3C10000}"/>
    <cellStyle name="Normal 32 2 2 13 2" xfId="49576" xr:uid="{00000000-0005-0000-0000-0000A4C10000}"/>
    <cellStyle name="Normal 32 2 2 14" xfId="49577" xr:uid="{00000000-0005-0000-0000-0000A5C10000}"/>
    <cellStyle name="Normal 32 2 2 14 2" xfId="49578" xr:uid="{00000000-0005-0000-0000-0000A6C10000}"/>
    <cellStyle name="Normal 32 2 2 15" xfId="49579" xr:uid="{00000000-0005-0000-0000-0000A7C10000}"/>
    <cellStyle name="Normal 32 2 2 16" xfId="49580" xr:uid="{00000000-0005-0000-0000-0000A8C10000}"/>
    <cellStyle name="Normal 32 2 2 17" xfId="49581" xr:uid="{00000000-0005-0000-0000-0000A9C10000}"/>
    <cellStyle name="Normal 32 2 2 18" xfId="49582" xr:uid="{00000000-0005-0000-0000-0000AAC10000}"/>
    <cellStyle name="Normal 32 2 2 19" xfId="49583" xr:uid="{00000000-0005-0000-0000-0000ABC10000}"/>
    <cellStyle name="Normal 32 2 2 2" xfId="49584" xr:uid="{00000000-0005-0000-0000-0000ACC10000}"/>
    <cellStyle name="Normal 32 2 2 2 10" xfId="49585" xr:uid="{00000000-0005-0000-0000-0000ADC10000}"/>
    <cellStyle name="Normal 32 2 2 2 10 2" xfId="49586" xr:uid="{00000000-0005-0000-0000-0000AEC10000}"/>
    <cellStyle name="Normal 32 2 2 2 10 3" xfId="49587" xr:uid="{00000000-0005-0000-0000-0000AFC10000}"/>
    <cellStyle name="Normal 32 2 2 2 11" xfId="49588" xr:uid="{00000000-0005-0000-0000-0000B0C10000}"/>
    <cellStyle name="Normal 32 2 2 2 11 2" xfId="49589" xr:uid="{00000000-0005-0000-0000-0000B1C10000}"/>
    <cellStyle name="Normal 32 2 2 2 11 3" xfId="49590" xr:uid="{00000000-0005-0000-0000-0000B2C10000}"/>
    <cellStyle name="Normal 32 2 2 2 12" xfId="49591" xr:uid="{00000000-0005-0000-0000-0000B3C10000}"/>
    <cellStyle name="Normal 32 2 2 2 12 2" xfId="49592" xr:uid="{00000000-0005-0000-0000-0000B4C10000}"/>
    <cellStyle name="Normal 32 2 2 2 13" xfId="49593" xr:uid="{00000000-0005-0000-0000-0000B5C10000}"/>
    <cellStyle name="Normal 32 2 2 2 13 2" xfId="49594" xr:uid="{00000000-0005-0000-0000-0000B6C10000}"/>
    <cellStyle name="Normal 32 2 2 2 14" xfId="49595" xr:uid="{00000000-0005-0000-0000-0000B7C10000}"/>
    <cellStyle name="Normal 32 2 2 2 15" xfId="49596" xr:uid="{00000000-0005-0000-0000-0000B8C10000}"/>
    <cellStyle name="Normal 32 2 2 2 16" xfId="49597" xr:uid="{00000000-0005-0000-0000-0000B9C10000}"/>
    <cellStyle name="Normal 32 2 2 2 17" xfId="49598" xr:uid="{00000000-0005-0000-0000-0000BAC10000}"/>
    <cellStyle name="Normal 32 2 2 2 18" xfId="49599" xr:uid="{00000000-0005-0000-0000-0000BBC10000}"/>
    <cellStyle name="Normal 32 2 2 2 19" xfId="49600" xr:uid="{00000000-0005-0000-0000-0000BCC10000}"/>
    <cellStyle name="Normal 32 2 2 2 2" xfId="49601" xr:uid="{00000000-0005-0000-0000-0000BDC10000}"/>
    <cellStyle name="Normal 32 2 2 2 2 10" xfId="49602" xr:uid="{00000000-0005-0000-0000-0000BEC10000}"/>
    <cellStyle name="Normal 32 2 2 2 2 10 2" xfId="49603" xr:uid="{00000000-0005-0000-0000-0000BFC10000}"/>
    <cellStyle name="Normal 32 2 2 2 2 10 3" xfId="49604" xr:uid="{00000000-0005-0000-0000-0000C0C10000}"/>
    <cellStyle name="Normal 32 2 2 2 2 11" xfId="49605" xr:uid="{00000000-0005-0000-0000-0000C1C10000}"/>
    <cellStyle name="Normal 32 2 2 2 2 11 2" xfId="49606" xr:uid="{00000000-0005-0000-0000-0000C2C10000}"/>
    <cellStyle name="Normal 32 2 2 2 2 12" xfId="49607" xr:uid="{00000000-0005-0000-0000-0000C3C10000}"/>
    <cellStyle name="Normal 32 2 2 2 2 12 2" xfId="49608" xr:uid="{00000000-0005-0000-0000-0000C4C10000}"/>
    <cellStyle name="Normal 32 2 2 2 2 13" xfId="49609" xr:uid="{00000000-0005-0000-0000-0000C5C10000}"/>
    <cellStyle name="Normal 32 2 2 2 2 14" xfId="49610" xr:uid="{00000000-0005-0000-0000-0000C6C10000}"/>
    <cellStyle name="Normal 32 2 2 2 2 15" xfId="49611" xr:uid="{00000000-0005-0000-0000-0000C7C10000}"/>
    <cellStyle name="Normal 32 2 2 2 2 16" xfId="49612" xr:uid="{00000000-0005-0000-0000-0000C8C10000}"/>
    <cellStyle name="Normal 32 2 2 2 2 17" xfId="49613" xr:uid="{00000000-0005-0000-0000-0000C9C10000}"/>
    <cellStyle name="Normal 32 2 2 2 2 18" xfId="49614" xr:uid="{00000000-0005-0000-0000-0000CAC10000}"/>
    <cellStyle name="Normal 32 2 2 2 2 19" xfId="49615" xr:uid="{00000000-0005-0000-0000-0000CBC10000}"/>
    <cellStyle name="Normal 32 2 2 2 2 2" xfId="49616" xr:uid="{00000000-0005-0000-0000-0000CCC10000}"/>
    <cellStyle name="Normal 32 2 2 2 2 2 10" xfId="49617" xr:uid="{00000000-0005-0000-0000-0000CDC10000}"/>
    <cellStyle name="Normal 32 2 2 2 2 2 10 2" xfId="49618" xr:uid="{00000000-0005-0000-0000-0000CEC10000}"/>
    <cellStyle name="Normal 32 2 2 2 2 2 11" xfId="49619" xr:uid="{00000000-0005-0000-0000-0000CFC10000}"/>
    <cellStyle name="Normal 32 2 2 2 2 2 11 2" xfId="49620" xr:uid="{00000000-0005-0000-0000-0000D0C10000}"/>
    <cellStyle name="Normal 32 2 2 2 2 2 12" xfId="49621" xr:uid="{00000000-0005-0000-0000-0000D1C10000}"/>
    <cellStyle name="Normal 32 2 2 2 2 2 13" xfId="49622" xr:uid="{00000000-0005-0000-0000-0000D2C10000}"/>
    <cellStyle name="Normal 32 2 2 2 2 2 14" xfId="49623" xr:uid="{00000000-0005-0000-0000-0000D3C10000}"/>
    <cellStyle name="Normal 32 2 2 2 2 2 15" xfId="49624" xr:uid="{00000000-0005-0000-0000-0000D4C10000}"/>
    <cellStyle name="Normal 32 2 2 2 2 2 16" xfId="49625" xr:uid="{00000000-0005-0000-0000-0000D5C10000}"/>
    <cellStyle name="Normal 32 2 2 2 2 2 17" xfId="49626" xr:uid="{00000000-0005-0000-0000-0000D6C10000}"/>
    <cellStyle name="Normal 32 2 2 2 2 2 18" xfId="49627" xr:uid="{00000000-0005-0000-0000-0000D7C10000}"/>
    <cellStyle name="Normal 32 2 2 2 2 2 19" xfId="49628" xr:uid="{00000000-0005-0000-0000-0000D8C10000}"/>
    <cellStyle name="Normal 32 2 2 2 2 2 2" xfId="49629" xr:uid="{00000000-0005-0000-0000-0000D9C10000}"/>
    <cellStyle name="Normal 32 2 2 2 2 2 2 10" xfId="49630" xr:uid="{00000000-0005-0000-0000-0000DAC10000}"/>
    <cellStyle name="Normal 32 2 2 2 2 2 2 11" xfId="49631" xr:uid="{00000000-0005-0000-0000-0000DBC10000}"/>
    <cellStyle name="Normal 32 2 2 2 2 2 2 12" xfId="49632" xr:uid="{00000000-0005-0000-0000-0000DCC10000}"/>
    <cellStyle name="Normal 32 2 2 2 2 2 2 13" xfId="49633" xr:uid="{00000000-0005-0000-0000-0000DDC10000}"/>
    <cellStyle name="Normal 32 2 2 2 2 2 2 14" xfId="49634" xr:uid="{00000000-0005-0000-0000-0000DEC10000}"/>
    <cellStyle name="Normal 32 2 2 2 2 2 2 15" xfId="49635" xr:uid="{00000000-0005-0000-0000-0000DFC10000}"/>
    <cellStyle name="Normal 32 2 2 2 2 2 2 2" xfId="49636" xr:uid="{00000000-0005-0000-0000-0000E0C10000}"/>
    <cellStyle name="Normal 32 2 2 2 2 2 2 2 2" xfId="49637" xr:uid="{00000000-0005-0000-0000-0000E1C10000}"/>
    <cellStyle name="Normal 32 2 2 2 2 2 2 3" xfId="49638" xr:uid="{00000000-0005-0000-0000-0000E2C10000}"/>
    <cellStyle name="Normal 32 2 2 2 2 2 2 4" xfId="49639" xr:uid="{00000000-0005-0000-0000-0000E3C10000}"/>
    <cellStyle name="Normal 32 2 2 2 2 2 2 5" xfId="49640" xr:uid="{00000000-0005-0000-0000-0000E4C10000}"/>
    <cellStyle name="Normal 32 2 2 2 2 2 2 6" xfId="49641" xr:uid="{00000000-0005-0000-0000-0000E5C10000}"/>
    <cellStyle name="Normal 32 2 2 2 2 2 2 7" xfId="49642" xr:uid="{00000000-0005-0000-0000-0000E6C10000}"/>
    <cellStyle name="Normal 32 2 2 2 2 2 2 8" xfId="49643" xr:uid="{00000000-0005-0000-0000-0000E7C10000}"/>
    <cellStyle name="Normal 32 2 2 2 2 2 2 9" xfId="49644" xr:uid="{00000000-0005-0000-0000-0000E8C10000}"/>
    <cellStyle name="Normal 32 2 2 2 2 2 3" xfId="49645" xr:uid="{00000000-0005-0000-0000-0000E9C10000}"/>
    <cellStyle name="Normal 32 2 2 2 2 2 3 10" xfId="49646" xr:uid="{00000000-0005-0000-0000-0000EAC10000}"/>
    <cellStyle name="Normal 32 2 2 2 2 2 3 11" xfId="49647" xr:uid="{00000000-0005-0000-0000-0000EBC10000}"/>
    <cellStyle name="Normal 32 2 2 2 2 2 3 12" xfId="49648" xr:uid="{00000000-0005-0000-0000-0000ECC10000}"/>
    <cellStyle name="Normal 32 2 2 2 2 2 3 13" xfId="49649" xr:uid="{00000000-0005-0000-0000-0000EDC10000}"/>
    <cellStyle name="Normal 32 2 2 2 2 2 3 14" xfId="49650" xr:uid="{00000000-0005-0000-0000-0000EEC10000}"/>
    <cellStyle name="Normal 32 2 2 2 2 2 3 15" xfId="49651" xr:uid="{00000000-0005-0000-0000-0000EFC10000}"/>
    <cellStyle name="Normal 32 2 2 2 2 2 3 2" xfId="49652" xr:uid="{00000000-0005-0000-0000-0000F0C10000}"/>
    <cellStyle name="Normal 32 2 2 2 2 2 3 2 2" xfId="49653" xr:uid="{00000000-0005-0000-0000-0000F1C10000}"/>
    <cellStyle name="Normal 32 2 2 2 2 2 3 3" xfId="49654" xr:uid="{00000000-0005-0000-0000-0000F2C10000}"/>
    <cellStyle name="Normal 32 2 2 2 2 2 3 4" xfId="49655" xr:uid="{00000000-0005-0000-0000-0000F3C10000}"/>
    <cellStyle name="Normal 32 2 2 2 2 2 3 5" xfId="49656" xr:uid="{00000000-0005-0000-0000-0000F4C10000}"/>
    <cellStyle name="Normal 32 2 2 2 2 2 3 6" xfId="49657" xr:uid="{00000000-0005-0000-0000-0000F5C10000}"/>
    <cellStyle name="Normal 32 2 2 2 2 2 3 7" xfId="49658" xr:uid="{00000000-0005-0000-0000-0000F6C10000}"/>
    <cellStyle name="Normal 32 2 2 2 2 2 3 8" xfId="49659" xr:uid="{00000000-0005-0000-0000-0000F7C10000}"/>
    <cellStyle name="Normal 32 2 2 2 2 2 3 9" xfId="49660" xr:uid="{00000000-0005-0000-0000-0000F8C10000}"/>
    <cellStyle name="Normal 32 2 2 2 2 2 4" xfId="49661" xr:uid="{00000000-0005-0000-0000-0000F9C10000}"/>
    <cellStyle name="Normal 32 2 2 2 2 2 4 2" xfId="49662" xr:uid="{00000000-0005-0000-0000-0000FAC10000}"/>
    <cellStyle name="Normal 32 2 2 2 2 2 4 3" xfId="49663" xr:uid="{00000000-0005-0000-0000-0000FBC10000}"/>
    <cellStyle name="Normal 32 2 2 2 2 2 5" xfId="49664" xr:uid="{00000000-0005-0000-0000-0000FCC10000}"/>
    <cellStyle name="Normal 32 2 2 2 2 2 5 2" xfId="49665" xr:uid="{00000000-0005-0000-0000-0000FDC10000}"/>
    <cellStyle name="Normal 32 2 2 2 2 2 5 3" xfId="49666" xr:uid="{00000000-0005-0000-0000-0000FEC10000}"/>
    <cellStyle name="Normal 32 2 2 2 2 2 6" xfId="49667" xr:uid="{00000000-0005-0000-0000-0000FFC10000}"/>
    <cellStyle name="Normal 32 2 2 2 2 2 6 2" xfId="49668" xr:uid="{00000000-0005-0000-0000-000000C20000}"/>
    <cellStyle name="Normal 32 2 2 2 2 2 6 3" xfId="49669" xr:uid="{00000000-0005-0000-0000-000001C20000}"/>
    <cellStyle name="Normal 32 2 2 2 2 2 7" xfId="49670" xr:uid="{00000000-0005-0000-0000-000002C20000}"/>
    <cellStyle name="Normal 32 2 2 2 2 2 7 2" xfId="49671" xr:uid="{00000000-0005-0000-0000-000003C20000}"/>
    <cellStyle name="Normal 32 2 2 2 2 2 7 3" xfId="49672" xr:uid="{00000000-0005-0000-0000-000004C20000}"/>
    <cellStyle name="Normal 32 2 2 2 2 2 8" xfId="49673" xr:uid="{00000000-0005-0000-0000-000005C20000}"/>
    <cellStyle name="Normal 32 2 2 2 2 2 8 2" xfId="49674" xr:uid="{00000000-0005-0000-0000-000006C20000}"/>
    <cellStyle name="Normal 32 2 2 2 2 2 8 3" xfId="49675" xr:uid="{00000000-0005-0000-0000-000007C20000}"/>
    <cellStyle name="Normal 32 2 2 2 2 2 9" xfId="49676" xr:uid="{00000000-0005-0000-0000-000008C20000}"/>
    <cellStyle name="Normal 32 2 2 2 2 2 9 2" xfId="49677" xr:uid="{00000000-0005-0000-0000-000009C20000}"/>
    <cellStyle name="Normal 32 2 2 2 2 2 9 3" xfId="49678" xr:uid="{00000000-0005-0000-0000-00000AC20000}"/>
    <cellStyle name="Normal 32 2 2 2 2 20" xfId="49679" xr:uid="{00000000-0005-0000-0000-00000BC20000}"/>
    <cellStyle name="Normal 32 2 2 2 2 3" xfId="49680" xr:uid="{00000000-0005-0000-0000-00000CC20000}"/>
    <cellStyle name="Normal 32 2 2 2 2 3 10" xfId="49681" xr:uid="{00000000-0005-0000-0000-00000DC20000}"/>
    <cellStyle name="Normal 32 2 2 2 2 3 11" xfId="49682" xr:uid="{00000000-0005-0000-0000-00000EC20000}"/>
    <cellStyle name="Normal 32 2 2 2 2 3 12" xfId="49683" xr:uid="{00000000-0005-0000-0000-00000FC20000}"/>
    <cellStyle name="Normal 32 2 2 2 2 3 13" xfId="49684" xr:uid="{00000000-0005-0000-0000-000010C20000}"/>
    <cellStyle name="Normal 32 2 2 2 2 3 14" xfId="49685" xr:uid="{00000000-0005-0000-0000-000011C20000}"/>
    <cellStyle name="Normal 32 2 2 2 2 3 15" xfId="49686" xr:uid="{00000000-0005-0000-0000-000012C20000}"/>
    <cellStyle name="Normal 32 2 2 2 2 3 16" xfId="49687" xr:uid="{00000000-0005-0000-0000-000013C20000}"/>
    <cellStyle name="Normal 32 2 2 2 2 3 2" xfId="49688" xr:uid="{00000000-0005-0000-0000-000014C20000}"/>
    <cellStyle name="Normal 32 2 2 2 2 3 2 10" xfId="49689" xr:uid="{00000000-0005-0000-0000-000015C20000}"/>
    <cellStyle name="Normal 32 2 2 2 2 3 2 11" xfId="49690" xr:uid="{00000000-0005-0000-0000-000016C20000}"/>
    <cellStyle name="Normal 32 2 2 2 2 3 2 12" xfId="49691" xr:uid="{00000000-0005-0000-0000-000017C20000}"/>
    <cellStyle name="Normal 32 2 2 2 2 3 2 13" xfId="49692" xr:uid="{00000000-0005-0000-0000-000018C20000}"/>
    <cellStyle name="Normal 32 2 2 2 2 3 2 14" xfId="49693" xr:uid="{00000000-0005-0000-0000-000019C20000}"/>
    <cellStyle name="Normal 32 2 2 2 2 3 2 15" xfId="49694" xr:uid="{00000000-0005-0000-0000-00001AC20000}"/>
    <cellStyle name="Normal 32 2 2 2 2 3 2 2" xfId="49695" xr:uid="{00000000-0005-0000-0000-00001BC20000}"/>
    <cellStyle name="Normal 32 2 2 2 2 3 2 3" xfId="49696" xr:uid="{00000000-0005-0000-0000-00001CC20000}"/>
    <cellStyle name="Normal 32 2 2 2 2 3 2 4" xfId="49697" xr:uid="{00000000-0005-0000-0000-00001DC20000}"/>
    <cellStyle name="Normal 32 2 2 2 2 3 2 5" xfId="49698" xr:uid="{00000000-0005-0000-0000-00001EC20000}"/>
    <cellStyle name="Normal 32 2 2 2 2 3 2 6" xfId="49699" xr:uid="{00000000-0005-0000-0000-00001FC20000}"/>
    <cellStyle name="Normal 32 2 2 2 2 3 2 7" xfId="49700" xr:uid="{00000000-0005-0000-0000-000020C20000}"/>
    <cellStyle name="Normal 32 2 2 2 2 3 2 8" xfId="49701" xr:uid="{00000000-0005-0000-0000-000021C20000}"/>
    <cellStyle name="Normal 32 2 2 2 2 3 2 9" xfId="49702" xr:uid="{00000000-0005-0000-0000-000022C20000}"/>
    <cellStyle name="Normal 32 2 2 2 2 3 3" xfId="49703" xr:uid="{00000000-0005-0000-0000-000023C20000}"/>
    <cellStyle name="Normal 32 2 2 2 2 3 4" xfId="49704" xr:uid="{00000000-0005-0000-0000-000024C20000}"/>
    <cellStyle name="Normal 32 2 2 2 2 3 5" xfId="49705" xr:uid="{00000000-0005-0000-0000-000025C20000}"/>
    <cellStyle name="Normal 32 2 2 2 2 3 6" xfId="49706" xr:uid="{00000000-0005-0000-0000-000026C20000}"/>
    <cellStyle name="Normal 32 2 2 2 2 3 7" xfId="49707" xr:uid="{00000000-0005-0000-0000-000027C20000}"/>
    <cellStyle name="Normal 32 2 2 2 2 3 8" xfId="49708" xr:uid="{00000000-0005-0000-0000-000028C20000}"/>
    <cellStyle name="Normal 32 2 2 2 2 3 9" xfId="49709" xr:uid="{00000000-0005-0000-0000-000029C20000}"/>
    <cellStyle name="Normal 32 2 2 2 2 4" xfId="49710" xr:uid="{00000000-0005-0000-0000-00002AC20000}"/>
    <cellStyle name="Normal 32 2 2 2 2 4 10" xfId="49711" xr:uid="{00000000-0005-0000-0000-00002BC20000}"/>
    <cellStyle name="Normal 32 2 2 2 2 4 11" xfId="49712" xr:uid="{00000000-0005-0000-0000-00002CC20000}"/>
    <cellStyle name="Normal 32 2 2 2 2 4 12" xfId="49713" xr:uid="{00000000-0005-0000-0000-00002DC20000}"/>
    <cellStyle name="Normal 32 2 2 2 2 4 13" xfId="49714" xr:uid="{00000000-0005-0000-0000-00002EC20000}"/>
    <cellStyle name="Normal 32 2 2 2 2 4 14" xfId="49715" xr:uid="{00000000-0005-0000-0000-00002FC20000}"/>
    <cellStyle name="Normal 32 2 2 2 2 4 15" xfId="49716" xr:uid="{00000000-0005-0000-0000-000030C20000}"/>
    <cellStyle name="Normal 32 2 2 2 2 4 2" xfId="49717" xr:uid="{00000000-0005-0000-0000-000031C20000}"/>
    <cellStyle name="Normal 32 2 2 2 2 4 2 2" xfId="49718" xr:uid="{00000000-0005-0000-0000-000032C20000}"/>
    <cellStyle name="Normal 32 2 2 2 2 4 3" xfId="49719" xr:uid="{00000000-0005-0000-0000-000033C20000}"/>
    <cellStyle name="Normal 32 2 2 2 2 4 4" xfId="49720" xr:uid="{00000000-0005-0000-0000-000034C20000}"/>
    <cellStyle name="Normal 32 2 2 2 2 4 5" xfId="49721" xr:uid="{00000000-0005-0000-0000-000035C20000}"/>
    <cellStyle name="Normal 32 2 2 2 2 4 6" xfId="49722" xr:uid="{00000000-0005-0000-0000-000036C20000}"/>
    <cellStyle name="Normal 32 2 2 2 2 4 7" xfId="49723" xr:uid="{00000000-0005-0000-0000-000037C20000}"/>
    <cellStyle name="Normal 32 2 2 2 2 4 8" xfId="49724" xr:uid="{00000000-0005-0000-0000-000038C20000}"/>
    <cellStyle name="Normal 32 2 2 2 2 4 9" xfId="49725" xr:uid="{00000000-0005-0000-0000-000039C20000}"/>
    <cellStyle name="Normal 32 2 2 2 2 5" xfId="49726" xr:uid="{00000000-0005-0000-0000-00003AC20000}"/>
    <cellStyle name="Normal 32 2 2 2 2 5 2" xfId="49727" xr:uid="{00000000-0005-0000-0000-00003BC20000}"/>
    <cellStyle name="Normal 32 2 2 2 2 5 3" xfId="49728" xr:uid="{00000000-0005-0000-0000-00003CC20000}"/>
    <cellStyle name="Normal 32 2 2 2 2 6" xfId="49729" xr:uid="{00000000-0005-0000-0000-00003DC20000}"/>
    <cellStyle name="Normal 32 2 2 2 2 6 2" xfId="49730" xr:uid="{00000000-0005-0000-0000-00003EC20000}"/>
    <cellStyle name="Normal 32 2 2 2 2 6 3" xfId="49731" xr:uid="{00000000-0005-0000-0000-00003FC20000}"/>
    <cellStyle name="Normal 32 2 2 2 2 7" xfId="49732" xr:uid="{00000000-0005-0000-0000-000040C20000}"/>
    <cellStyle name="Normal 32 2 2 2 2 7 2" xfId="49733" xr:uid="{00000000-0005-0000-0000-000041C20000}"/>
    <cellStyle name="Normal 32 2 2 2 2 7 3" xfId="49734" xr:uid="{00000000-0005-0000-0000-000042C20000}"/>
    <cellStyle name="Normal 32 2 2 2 2 8" xfId="49735" xr:uid="{00000000-0005-0000-0000-000043C20000}"/>
    <cellStyle name="Normal 32 2 2 2 2 8 2" xfId="49736" xr:uid="{00000000-0005-0000-0000-000044C20000}"/>
    <cellStyle name="Normal 32 2 2 2 2 8 3" xfId="49737" xr:uid="{00000000-0005-0000-0000-000045C20000}"/>
    <cellStyle name="Normal 32 2 2 2 2 9" xfId="49738" xr:uid="{00000000-0005-0000-0000-000046C20000}"/>
    <cellStyle name="Normal 32 2 2 2 2 9 2" xfId="49739" xr:uid="{00000000-0005-0000-0000-000047C20000}"/>
    <cellStyle name="Normal 32 2 2 2 2 9 3" xfId="49740" xr:uid="{00000000-0005-0000-0000-000048C20000}"/>
    <cellStyle name="Normal 32 2 2 2 20" xfId="49741" xr:uid="{00000000-0005-0000-0000-000049C20000}"/>
    <cellStyle name="Normal 32 2 2 2 21" xfId="49742" xr:uid="{00000000-0005-0000-0000-00004AC20000}"/>
    <cellStyle name="Normal 32 2 2 2 3" xfId="49743" xr:uid="{00000000-0005-0000-0000-00004BC20000}"/>
    <cellStyle name="Normal 32 2 2 2 3 10" xfId="49744" xr:uid="{00000000-0005-0000-0000-00004CC20000}"/>
    <cellStyle name="Normal 32 2 2 2 3 10 2" xfId="49745" xr:uid="{00000000-0005-0000-0000-00004DC20000}"/>
    <cellStyle name="Normal 32 2 2 2 3 11" xfId="49746" xr:uid="{00000000-0005-0000-0000-00004EC20000}"/>
    <cellStyle name="Normal 32 2 2 2 3 11 2" xfId="49747" xr:uid="{00000000-0005-0000-0000-00004FC20000}"/>
    <cellStyle name="Normal 32 2 2 2 3 12" xfId="49748" xr:uid="{00000000-0005-0000-0000-000050C20000}"/>
    <cellStyle name="Normal 32 2 2 2 3 13" xfId="49749" xr:uid="{00000000-0005-0000-0000-000051C20000}"/>
    <cellStyle name="Normal 32 2 2 2 3 14" xfId="49750" xr:uid="{00000000-0005-0000-0000-000052C20000}"/>
    <cellStyle name="Normal 32 2 2 2 3 15" xfId="49751" xr:uid="{00000000-0005-0000-0000-000053C20000}"/>
    <cellStyle name="Normal 32 2 2 2 3 16" xfId="49752" xr:uid="{00000000-0005-0000-0000-000054C20000}"/>
    <cellStyle name="Normal 32 2 2 2 3 17" xfId="49753" xr:uid="{00000000-0005-0000-0000-000055C20000}"/>
    <cellStyle name="Normal 32 2 2 2 3 18" xfId="49754" xr:uid="{00000000-0005-0000-0000-000056C20000}"/>
    <cellStyle name="Normal 32 2 2 2 3 19" xfId="49755" xr:uid="{00000000-0005-0000-0000-000057C20000}"/>
    <cellStyle name="Normal 32 2 2 2 3 2" xfId="49756" xr:uid="{00000000-0005-0000-0000-000058C20000}"/>
    <cellStyle name="Normal 32 2 2 2 3 2 10" xfId="49757" xr:uid="{00000000-0005-0000-0000-000059C20000}"/>
    <cellStyle name="Normal 32 2 2 2 3 2 11" xfId="49758" xr:uid="{00000000-0005-0000-0000-00005AC20000}"/>
    <cellStyle name="Normal 32 2 2 2 3 2 12" xfId="49759" xr:uid="{00000000-0005-0000-0000-00005BC20000}"/>
    <cellStyle name="Normal 32 2 2 2 3 2 13" xfId="49760" xr:uid="{00000000-0005-0000-0000-00005CC20000}"/>
    <cellStyle name="Normal 32 2 2 2 3 2 14" xfId="49761" xr:uid="{00000000-0005-0000-0000-00005DC20000}"/>
    <cellStyle name="Normal 32 2 2 2 3 2 15" xfId="49762" xr:uid="{00000000-0005-0000-0000-00005EC20000}"/>
    <cellStyle name="Normal 32 2 2 2 3 2 2" xfId="49763" xr:uid="{00000000-0005-0000-0000-00005FC20000}"/>
    <cellStyle name="Normal 32 2 2 2 3 2 2 2" xfId="49764" xr:uid="{00000000-0005-0000-0000-000060C20000}"/>
    <cellStyle name="Normal 32 2 2 2 3 2 3" xfId="49765" xr:uid="{00000000-0005-0000-0000-000061C20000}"/>
    <cellStyle name="Normal 32 2 2 2 3 2 4" xfId="49766" xr:uid="{00000000-0005-0000-0000-000062C20000}"/>
    <cellStyle name="Normal 32 2 2 2 3 2 5" xfId="49767" xr:uid="{00000000-0005-0000-0000-000063C20000}"/>
    <cellStyle name="Normal 32 2 2 2 3 2 6" xfId="49768" xr:uid="{00000000-0005-0000-0000-000064C20000}"/>
    <cellStyle name="Normal 32 2 2 2 3 2 7" xfId="49769" xr:uid="{00000000-0005-0000-0000-000065C20000}"/>
    <cellStyle name="Normal 32 2 2 2 3 2 8" xfId="49770" xr:uid="{00000000-0005-0000-0000-000066C20000}"/>
    <cellStyle name="Normal 32 2 2 2 3 2 9" xfId="49771" xr:uid="{00000000-0005-0000-0000-000067C20000}"/>
    <cellStyle name="Normal 32 2 2 2 3 3" xfId="49772" xr:uid="{00000000-0005-0000-0000-000068C20000}"/>
    <cellStyle name="Normal 32 2 2 2 3 3 10" xfId="49773" xr:uid="{00000000-0005-0000-0000-000069C20000}"/>
    <cellStyle name="Normal 32 2 2 2 3 3 11" xfId="49774" xr:uid="{00000000-0005-0000-0000-00006AC20000}"/>
    <cellStyle name="Normal 32 2 2 2 3 3 12" xfId="49775" xr:uid="{00000000-0005-0000-0000-00006BC20000}"/>
    <cellStyle name="Normal 32 2 2 2 3 3 13" xfId="49776" xr:uid="{00000000-0005-0000-0000-00006CC20000}"/>
    <cellStyle name="Normal 32 2 2 2 3 3 14" xfId="49777" xr:uid="{00000000-0005-0000-0000-00006DC20000}"/>
    <cellStyle name="Normal 32 2 2 2 3 3 15" xfId="49778" xr:uid="{00000000-0005-0000-0000-00006EC20000}"/>
    <cellStyle name="Normal 32 2 2 2 3 3 2" xfId="49779" xr:uid="{00000000-0005-0000-0000-00006FC20000}"/>
    <cellStyle name="Normal 32 2 2 2 3 3 2 2" xfId="49780" xr:uid="{00000000-0005-0000-0000-000070C20000}"/>
    <cellStyle name="Normal 32 2 2 2 3 3 3" xfId="49781" xr:uid="{00000000-0005-0000-0000-000071C20000}"/>
    <cellStyle name="Normal 32 2 2 2 3 3 4" xfId="49782" xr:uid="{00000000-0005-0000-0000-000072C20000}"/>
    <cellStyle name="Normal 32 2 2 2 3 3 5" xfId="49783" xr:uid="{00000000-0005-0000-0000-000073C20000}"/>
    <cellStyle name="Normal 32 2 2 2 3 3 6" xfId="49784" xr:uid="{00000000-0005-0000-0000-000074C20000}"/>
    <cellStyle name="Normal 32 2 2 2 3 3 7" xfId="49785" xr:uid="{00000000-0005-0000-0000-000075C20000}"/>
    <cellStyle name="Normal 32 2 2 2 3 3 8" xfId="49786" xr:uid="{00000000-0005-0000-0000-000076C20000}"/>
    <cellStyle name="Normal 32 2 2 2 3 3 9" xfId="49787" xr:uid="{00000000-0005-0000-0000-000077C20000}"/>
    <cellStyle name="Normal 32 2 2 2 3 4" xfId="49788" xr:uid="{00000000-0005-0000-0000-000078C20000}"/>
    <cellStyle name="Normal 32 2 2 2 3 4 2" xfId="49789" xr:uid="{00000000-0005-0000-0000-000079C20000}"/>
    <cellStyle name="Normal 32 2 2 2 3 4 3" xfId="49790" xr:uid="{00000000-0005-0000-0000-00007AC20000}"/>
    <cellStyle name="Normal 32 2 2 2 3 5" xfId="49791" xr:uid="{00000000-0005-0000-0000-00007BC20000}"/>
    <cellStyle name="Normal 32 2 2 2 3 5 2" xfId="49792" xr:uid="{00000000-0005-0000-0000-00007CC20000}"/>
    <cellStyle name="Normal 32 2 2 2 3 5 3" xfId="49793" xr:uid="{00000000-0005-0000-0000-00007DC20000}"/>
    <cellStyle name="Normal 32 2 2 2 3 6" xfId="49794" xr:uid="{00000000-0005-0000-0000-00007EC20000}"/>
    <cellStyle name="Normal 32 2 2 2 3 6 2" xfId="49795" xr:uid="{00000000-0005-0000-0000-00007FC20000}"/>
    <cellStyle name="Normal 32 2 2 2 3 6 3" xfId="49796" xr:uid="{00000000-0005-0000-0000-000080C20000}"/>
    <cellStyle name="Normal 32 2 2 2 3 7" xfId="49797" xr:uid="{00000000-0005-0000-0000-000081C20000}"/>
    <cellStyle name="Normal 32 2 2 2 3 7 2" xfId="49798" xr:uid="{00000000-0005-0000-0000-000082C20000}"/>
    <cellStyle name="Normal 32 2 2 2 3 7 3" xfId="49799" xr:uid="{00000000-0005-0000-0000-000083C20000}"/>
    <cellStyle name="Normal 32 2 2 2 3 8" xfId="49800" xr:uid="{00000000-0005-0000-0000-000084C20000}"/>
    <cellStyle name="Normal 32 2 2 2 3 8 2" xfId="49801" xr:uid="{00000000-0005-0000-0000-000085C20000}"/>
    <cellStyle name="Normal 32 2 2 2 3 8 3" xfId="49802" xr:uid="{00000000-0005-0000-0000-000086C20000}"/>
    <cellStyle name="Normal 32 2 2 2 3 9" xfId="49803" xr:uid="{00000000-0005-0000-0000-000087C20000}"/>
    <cellStyle name="Normal 32 2 2 2 3 9 2" xfId="49804" xr:uid="{00000000-0005-0000-0000-000088C20000}"/>
    <cellStyle name="Normal 32 2 2 2 3 9 3" xfId="49805" xr:uid="{00000000-0005-0000-0000-000089C20000}"/>
    <cellStyle name="Normal 32 2 2 2 4" xfId="49806" xr:uid="{00000000-0005-0000-0000-00008AC20000}"/>
    <cellStyle name="Normal 32 2 2 2 4 10" xfId="49807" xr:uid="{00000000-0005-0000-0000-00008BC20000}"/>
    <cellStyle name="Normal 32 2 2 2 4 11" xfId="49808" xr:uid="{00000000-0005-0000-0000-00008CC20000}"/>
    <cellStyle name="Normal 32 2 2 2 4 12" xfId="49809" xr:uid="{00000000-0005-0000-0000-00008DC20000}"/>
    <cellStyle name="Normal 32 2 2 2 4 13" xfId="49810" xr:uid="{00000000-0005-0000-0000-00008EC20000}"/>
    <cellStyle name="Normal 32 2 2 2 4 14" xfId="49811" xr:uid="{00000000-0005-0000-0000-00008FC20000}"/>
    <cellStyle name="Normal 32 2 2 2 4 15" xfId="49812" xr:uid="{00000000-0005-0000-0000-000090C20000}"/>
    <cellStyle name="Normal 32 2 2 2 4 16" xfId="49813" xr:uid="{00000000-0005-0000-0000-000091C20000}"/>
    <cellStyle name="Normal 32 2 2 2 4 2" xfId="49814" xr:uid="{00000000-0005-0000-0000-000092C20000}"/>
    <cellStyle name="Normal 32 2 2 2 4 2 10" xfId="49815" xr:uid="{00000000-0005-0000-0000-000093C20000}"/>
    <cellStyle name="Normal 32 2 2 2 4 2 11" xfId="49816" xr:uid="{00000000-0005-0000-0000-000094C20000}"/>
    <cellStyle name="Normal 32 2 2 2 4 2 12" xfId="49817" xr:uid="{00000000-0005-0000-0000-000095C20000}"/>
    <cellStyle name="Normal 32 2 2 2 4 2 13" xfId="49818" xr:uid="{00000000-0005-0000-0000-000096C20000}"/>
    <cellStyle name="Normal 32 2 2 2 4 2 14" xfId="49819" xr:uid="{00000000-0005-0000-0000-000097C20000}"/>
    <cellStyle name="Normal 32 2 2 2 4 2 15" xfId="49820" xr:uid="{00000000-0005-0000-0000-000098C20000}"/>
    <cellStyle name="Normal 32 2 2 2 4 2 2" xfId="49821" xr:uid="{00000000-0005-0000-0000-000099C20000}"/>
    <cellStyle name="Normal 32 2 2 2 4 2 3" xfId="49822" xr:uid="{00000000-0005-0000-0000-00009AC20000}"/>
    <cellStyle name="Normal 32 2 2 2 4 2 4" xfId="49823" xr:uid="{00000000-0005-0000-0000-00009BC20000}"/>
    <cellStyle name="Normal 32 2 2 2 4 2 5" xfId="49824" xr:uid="{00000000-0005-0000-0000-00009CC20000}"/>
    <cellStyle name="Normal 32 2 2 2 4 2 6" xfId="49825" xr:uid="{00000000-0005-0000-0000-00009DC20000}"/>
    <cellStyle name="Normal 32 2 2 2 4 2 7" xfId="49826" xr:uid="{00000000-0005-0000-0000-00009EC20000}"/>
    <cellStyle name="Normal 32 2 2 2 4 2 8" xfId="49827" xr:uid="{00000000-0005-0000-0000-00009FC20000}"/>
    <cellStyle name="Normal 32 2 2 2 4 2 9" xfId="49828" xr:uid="{00000000-0005-0000-0000-0000A0C20000}"/>
    <cellStyle name="Normal 32 2 2 2 4 3" xfId="49829" xr:uid="{00000000-0005-0000-0000-0000A1C20000}"/>
    <cellStyle name="Normal 32 2 2 2 4 4" xfId="49830" xr:uid="{00000000-0005-0000-0000-0000A2C20000}"/>
    <cellStyle name="Normal 32 2 2 2 4 5" xfId="49831" xr:uid="{00000000-0005-0000-0000-0000A3C20000}"/>
    <cellStyle name="Normal 32 2 2 2 4 6" xfId="49832" xr:uid="{00000000-0005-0000-0000-0000A4C20000}"/>
    <cellStyle name="Normal 32 2 2 2 4 7" xfId="49833" xr:uid="{00000000-0005-0000-0000-0000A5C20000}"/>
    <cellStyle name="Normal 32 2 2 2 4 8" xfId="49834" xr:uid="{00000000-0005-0000-0000-0000A6C20000}"/>
    <cellStyle name="Normal 32 2 2 2 4 9" xfId="49835" xr:uid="{00000000-0005-0000-0000-0000A7C20000}"/>
    <cellStyle name="Normal 32 2 2 2 5" xfId="49836" xr:uid="{00000000-0005-0000-0000-0000A8C20000}"/>
    <cellStyle name="Normal 32 2 2 2 5 10" xfId="49837" xr:uid="{00000000-0005-0000-0000-0000A9C20000}"/>
    <cellStyle name="Normal 32 2 2 2 5 11" xfId="49838" xr:uid="{00000000-0005-0000-0000-0000AAC20000}"/>
    <cellStyle name="Normal 32 2 2 2 5 12" xfId="49839" xr:uid="{00000000-0005-0000-0000-0000ABC20000}"/>
    <cellStyle name="Normal 32 2 2 2 5 13" xfId="49840" xr:uid="{00000000-0005-0000-0000-0000ACC20000}"/>
    <cellStyle name="Normal 32 2 2 2 5 14" xfId="49841" xr:uid="{00000000-0005-0000-0000-0000ADC20000}"/>
    <cellStyle name="Normal 32 2 2 2 5 15" xfId="49842" xr:uid="{00000000-0005-0000-0000-0000AEC20000}"/>
    <cellStyle name="Normal 32 2 2 2 5 2" xfId="49843" xr:uid="{00000000-0005-0000-0000-0000AFC20000}"/>
    <cellStyle name="Normal 32 2 2 2 5 2 2" xfId="49844" xr:uid="{00000000-0005-0000-0000-0000B0C20000}"/>
    <cellStyle name="Normal 32 2 2 2 5 3" xfId="49845" xr:uid="{00000000-0005-0000-0000-0000B1C20000}"/>
    <cellStyle name="Normal 32 2 2 2 5 4" xfId="49846" xr:uid="{00000000-0005-0000-0000-0000B2C20000}"/>
    <cellStyle name="Normal 32 2 2 2 5 5" xfId="49847" xr:uid="{00000000-0005-0000-0000-0000B3C20000}"/>
    <cellStyle name="Normal 32 2 2 2 5 6" xfId="49848" xr:uid="{00000000-0005-0000-0000-0000B4C20000}"/>
    <cellStyle name="Normal 32 2 2 2 5 7" xfId="49849" xr:uid="{00000000-0005-0000-0000-0000B5C20000}"/>
    <cellStyle name="Normal 32 2 2 2 5 8" xfId="49850" xr:uid="{00000000-0005-0000-0000-0000B6C20000}"/>
    <cellStyle name="Normal 32 2 2 2 5 9" xfId="49851" xr:uid="{00000000-0005-0000-0000-0000B7C20000}"/>
    <cellStyle name="Normal 32 2 2 2 6" xfId="49852" xr:uid="{00000000-0005-0000-0000-0000B8C20000}"/>
    <cellStyle name="Normal 32 2 2 2 6 2" xfId="49853" xr:uid="{00000000-0005-0000-0000-0000B9C20000}"/>
    <cellStyle name="Normal 32 2 2 2 6 3" xfId="49854" xr:uid="{00000000-0005-0000-0000-0000BAC20000}"/>
    <cellStyle name="Normal 32 2 2 2 7" xfId="49855" xr:uid="{00000000-0005-0000-0000-0000BBC20000}"/>
    <cellStyle name="Normal 32 2 2 2 7 2" xfId="49856" xr:uid="{00000000-0005-0000-0000-0000BCC20000}"/>
    <cellStyle name="Normal 32 2 2 2 7 3" xfId="49857" xr:uid="{00000000-0005-0000-0000-0000BDC20000}"/>
    <cellStyle name="Normal 32 2 2 2 8" xfId="49858" xr:uid="{00000000-0005-0000-0000-0000BEC20000}"/>
    <cellStyle name="Normal 32 2 2 2 8 2" xfId="49859" xr:uid="{00000000-0005-0000-0000-0000BFC20000}"/>
    <cellStyle name="Normal 32 2 2 2 8 3" xfId="49860" xr:uid="{00000000-0005-0000-0000-0000C0C20000}"/>
    <cellStyle name="Normal 32 2 2 2 9" xfId="49861" xr:uid="{00000000-0005-0000-0000-0000C1C20000}"/>
    <cellStyle name="Normal 32 2 2 2 9 2" xfId="49862" xr:uid="{00000000-0005-0000-0000-0000C2C20000}"/>
    <cellStyle name="Normal 32 2 2 2 9 3" xfId="49863" xr:uid="{00000000-0005-0000-0000-0000C3C20000}"/>
    <cellStyle name="Normal 32 2 2 20" xfId="49864" xr:uid="{00000000-0005-0000-0000-0000C4C20000}"/>
    <cellStyle name="Normal 32 2 2 21" xfId="49865" xr:uid="{00000000-0005-0000-0000-0000C5C20000}"/>
    <cellStyle name="Normal 32 2 2 22" xfId="49866" xr:uid="{00000000-0005-0000-0000-0000C6C20000}"/>
    <cellStyle name="Normal 32 2 2 3" xfId="49867" xr:uid="{00000000-0005-0000-0000-0000C7C20000}"/>
    <cellStyle name="Normal 32 2 2 3 10" xfId="49868" xr:uid="{00000000-0005-0000-0000-0000C8C20000}"/>
    <cellStyle name="Normal 32 2 2 3 10 2" xfId="49869" xr:uid="{00000000-0005-0000-0000-0000C9C20000}"/>
    <cellStyle name="Normal 32 2 2 3 10 3" xfId="49870" xr:uid="{00000000-0005-0000-0000-0000CAC20000}"/>
    <cellStyle name="Normal 32 2 2 3 11" xfId="49871" xr:uid="{00000000-0005-0000-0000-0000CBC20000}"/>
    <cellStyle name="Normal 32 2 2 3 11 2" xfId="49872" xr:uid="{00000000-0005-0000-0000-0000CCC20000}"/>
    <cellStyle name="Normal 32 2 2 3 12" xfId="49873" xr:uid="{00000000-0005-0000-0000-0000CDC20000}"/>
    <cellStyle name="Normal 32 2 2 3 12 2" xfId="49874" xr:uid="{00000000-0005-0000-0000-0000CEC20000}"/>
    <cellStyle name="Normal 32 2 2 3 13" xfId="49875" xr:uid="{00000000-0005-0000-0000-0000CFC20000}"/>
    <cellStyle name="Normal 32 2 2 3 14" xfId="49876" xr:uid="{00000000-0005-0000-0000-0000D0C20000}"/>
    <cellStyle name="Normal 32 2 2 3 15" xfId="49877" xr:uid="{00000000-0005-0000-0000-0000D1C20000}"/>
    <cellStyle name="Normal 32 2 2 3 16" xfId="49878" xr:uid="{00000000-0005-0000-0000-0000D2C20000}"/>
    <cellStyle name="Normal 32 2 2 3 17" xfId="49879" xr:uid="{00000000-0005-0000-0000-0000D3C20000}"/>
    <cellStyle name="Normal 32 2 2 3 18" xfId="49880" xr:uid="{00000000-0005-0000-0000-0000D4C20000}"/>
    <cellStyle name="Normal 32 2 2 3 19" xfId="49881" xr:uid="{00000000-0005-0000-0000-0000D5C20000}"/>
    <cellStyle name="Normal 32 2 2 3 2" xfId="49882" xr:uid="{00000000-0005-0000-0000-0000D6C20000}"/>
    <cellStyle name="Normal 32 2 2 3 2 10" xfId="49883" xr:uid="{00000000-0005-0000-0000-0000D7C20000}"/>
    <cellStyle name="Normal 32 2 2 3 2 10 2" xfId="49884" xr:uid="{00000000-0005-0000-0000-0000D8C20000}"/>
    <cellStyle name="Normal 32 2 2 3 2 11" xfId="49885" xr:uid="{00000000-0005-0000-0000-0000D9C20000}"/>
    <cellStyle name="Normal 32 2 2 3 2 11 2" xfId="49886" xr:uid="{00000000-0005-0000-0000-0000DAC20000}"/>
    <cellStyle name="Normal 32 2 2 3 2 12" xfId="49887" xr:uid="{00000000-0005-0000-0000-0000DBC20000}"/>
    <cellStyle name="Normal 32 2 2 3 2 13" xfId="49888" xr:uid="{00000000-0005-0000-0000-0000DCC20000}"/>
    <cellStyle name="Normal 32 2 2 3 2 14" xfId="49889" xr:uid="{00000000-0005-0000-0000-0000DDC20000}"/>
    <cellStyle name="Normal 32 2 2 3 2 15" xfId="49890" xr:uid="{00000000-0005-0000-0000-0000DEC20000}"/>
    <cellStyle name="Normal 32 2 2 3 2 16" xfId="49891" xr:uid="{00000000-0005-0000-0000-0000DFC20000}"/>
    <cellStyle name="Normal 32 2 2 3 2 17" xfId="49892" xr:uid="{00000000-0005-0000-0000-0000E0C20000}"/>
    <cellStyle name="Normal 32 2 2 3 2 18" xfId="49893" xr:uid="{00000000-0005-0000-0000-0000E1C20000}"/>
    <cellStyle name="Normal 32 2 2 3 2 19" xfId="49894" xr:uid="{00000000-0005-0000-0000-0000E2C20000}"/>
    <cellStyle name="Normal 32 2 2 3 2 2" xfId="49895" xr:uid="{00000000-0005-0000-0000-0000E3C20000}"/>
    <cellStyle name="Normal 32 2 2 3 2 2 10" xfId="49896" xr:uid="{00000000-0005-0000-0000-0000E4C20000}"/>
    <cellStyle name="Normal 32 2 2 3 2 2 11" xfId="49897" xr:uid="{00000000-0005-0000-0000-0000E5C20000}"/>
    <cellStyle name="Normal 32 2 2 3 2 2 12" xfId="49898" xr:uid="{00000000-0005-0000-0000-0000E6C20000}"/>
    <cellStyle name="Normal 32 2 2 3 2 2 13" xfId="49899" xr:uid="{00000000-0005-0000-0000-0000E7C20000}"/>
    <cellStyle name="Normal 32 2 2 3 2 2 14" xfId="49900" xr:uid="{00000000-0005-0000-0000-0000E8C20000}"/>
    <cellStyle name="Normal 32 2 2 3 2 2 15" xfId="49901" xr:uid="{00000000-0005-0000-0000-0000E9C20000}"/>
    <cellStyle name="Normal 32 2 2 3 2 2 2" xfId="49902" xr:uid="{00000000-0005-0000-0000-0000EAC20000}"/>
    <cellStyle name="Normal 32 2 2 3 2 2 2 2" xfId="49903" xr:uid="{00000000-0005-0000-0000-0000EBC20000}"/>
    <cellStyle name="Normal 32 2 2 3 2 2 3" xfId="49904" xr:uid="{00000000-0005-0000-0000-0000ECC20000}"/>
    <cellStyle name="Normal 32 2 2 3 2 2 4" xfId="49905" xr:uid="{00000000-0005-0000-0000-0000EDC20000}"/>
    <cellStyle name="Normal 32 2 2 3 2 2 5" xfId="49906" xr:uid="{00000000-0005-0000-0000-0000EEC20000}"/>
    <cellStyle name="Normal 32 2 2 3 2 2 6" xfId="49907" xr:uid="{00000000-0005-0000-0000-0000EFC20000}"/>
    <cellStyle name="Normal 32 2 2 3 2 2 7" xfId="49908" xr:uid="{00000000-0005-0000-0000-0000F0C20000}"/>
    <cellStyle name="Normal 32 2 2 3 2 2 8" xfId="49909" xr:uid="{00000000-0005-0000-0000-0000F1C20000}"/>
    <cellStyle name="Normal 32 2 2 3 2 2 9" xfId="49910" xr:uid="{00000000-0005-0000-0000-0000F2C20000}"/>
    <cellStyle name="Normal 32 2 2 3 2 3" xfId="49911" xr:uid="{00000000-0005-0000-0000-0000F3C20000}"/>
    <cellStyle name="Normal 32 2 2 3 2 3 10" xfId="49912" xr:uid="{00000000-0005-0000-0000-0000F4C20000}"/>
    <cellStyle name="Normal 32 2 2 3 2 3 11" xfId="49913" xr:uid="{00000000-0005-0000-0000-0000F5C20000}"/>
    <cellStyle name="Normal 32 2 2 3 2 3 12" xfId="49914" xr:uid="{00000000-0005-0000-0000-0000F6C20000}"/>
    <cellStyle name="Normal 32 2 2 3 2 3 13" xfId="49915" xr:uid="{00000000-0005-0000-0000-0000F7C20000}"/>
    <cellStyle name="Normal 32 2 2 3 2 3 14" xfId="49916" xr:uid="{00000000-0005-0000-0000-0000F8C20000}"/>
    <cellStyle name="Normal 32 2 2 3 2 3 15" xfId="49917" xr:uid="{00000000-0005-0000-0000-0000F9C20000}"/>
    <cellStyle name="Normal 32 2 2 3 2 3 2" xfId="49918" xr:uid="{00000000-0005-0000-0000-0000FAC20000}"/>
    <cellStyle name="Normal 32 2 2 3 2 3 2 2" xfId="49919" xr:uid="{00000000-0005-0000-0000-0000FBC20000}"/>
    <cellStyle name="Normal 32 2 2 3 2 3 3" xfId="49920" xr:uid="{00000000-0005-0000-0000-0000FCC20000}"/>
    <cellStyle name="Normal 32 2 2 3 2 3 4" xfId="49921" xr:uid="{00000000-0005-0000-0000-0000FDC20000}"/>
    <cellStyle name="Normal 32 2 2 3 2 3 5" xfId="49922" xr:uid="{00000000-0005-0000-0000-0000FEC20000}"/>
    <cellStyle name="Normal 32 2 2 3 2 3 6" xfId="49923" xr:uid="{00000000-0005-0000-0000-0000FFC20000}"/>
    <cellStyle name="Normal 32 2 2 3 2 3 7" xfId="49924" xr:uid="{00000000-0005-0000-0000-000000C30000}"/>
    <cellStyle name="Normal 32 2 2 3 2 3 8" xfId="49925" xr:uid="{00000000-0005-0000-0000-000001C30000}"/>
    <cellStyle name="Normal 32 2 2 3 2 3 9" xfId="49926" xr:uid="{00000000-0005-0000-0000-000002C30000}"/>
    <cellStyle name="Normal 32 2 2 3 2 4" xfId="49927" xr:uid="{00000000-0005-0000-0000-000003C30000}"/>
    <cellStyle name="Normal 32 2 2 3 2 4 2" xfId="49928" xr:uid="{00000000-0005-0000-0000-000004C30000}"/>
    <cellStyle name="Normal 32 2 2 3 2 4 3" xfId="49929" xr:uid="{00000000-0005-0000-0000-000005C30000}"/>
    <cellStyle name="Normal 32 2 2 3 2 5" xfId="49930" xr:uid="{00000000-0005-0000-0000-000006C30000}"/>
    <cellStyle name="Normal 32 2 2 3 2 5 2" xfId="49931" xr:uid="{00000000-0005-0000-0000-000007C30000}"/>
    <cellStyle name="Normal 32 2 2 3 2 5 3" xfId="49932" xr:uid="{00000000-0005-0000-0000-000008C30000}"/>
    <cellStyle name="Normal 32 2 2 3 2 6" xfId="49933" xr:uid="{00000000-0005-0000-0000-000009C30000}"/>
    <cellStyle name="Normal 32 2 2 3 2 6 2" xfId="49934" xr:uid="{00000000-0005-0000-0000-00000AC30000}"/>
    <cellStyle name="Normal 32 2 2 3 2 6 3" xfId="49935" xr:uid="{00000000-0005-0000-0000-00000BC30000}"/>
    <cellStyle name="Normal 32 2 2 3 2 7" xfId="49936" xr:uid="{00000000-0005-0000-0000-00000CC30000}"/>
    <cellStyle name="Normal 32 2 2 3 2 7 2" xfId="49937" xr:uid="{00000000-0005-0000-0000-00000DC30000}"/>
    <cellStyle name="Normal 32 2 2 3 2 7 3" xfId="49938" xr:uid="{00000000-0005-0000-0000-00000EC30000}"/>
    <cellStyle name="Normal 32 2 2 3 2 8" xfId="49939" xr:uid="{00000000-0005-0000-0000-00000FC30000}"/>
    <cellStyle name="Normal 32 2 2 3 2 8 2" xfId="49940" xr:uid="{00000000-0005-0000-0000-000010C30000}"/>
    <cellStyle name="Normal 32 2 2 3 2 8 3" xfId="49941" xr:uid="{00000000-0005-0000-0000-000011C30000}"/>
    <cellStyle name="Normal 32 2 2 3 2 9" xfId="49942" xr:uid="{00000000-0005-0000-0000-000012C30000}"/>
    <cellStyle name="Normal 32 2 2 3 2 9 2" xfId="49943" xr:uid="{00000000-0005-0000-0000-000013C30000}"/>
    <cellStyle name="Normal 32 2 2 3 2 9 3" xfId="49944" xr:uid="{00000000-0005-0000-0000-000014C30000}"/>
    <cellStyle name="Normal 32 2 2 3 20" xfId="49945" xr:uid="{00000000-0005-0000-0000-000015C30000}"/>
    <cellStyle name="Normal 32 2 2 3 3" xfId="49946" xr:uid="{00000000-0005-0000-0000-000016C30000}"/>
    <cellStyle name="Normal 32 2 2 3 3 10" xfId="49947" xr:uid="{00000000-0005-0000-0000-000017C30000}"/>
    <cellStyle name="Normal 32 2 2 3 3 11" xfId="49948" xr:uid="{00000000-0005-0000-0000-000018C30000}"/>
    <cellStyle name="Normal 32 2 2 3 3 12" xfId="49949" xr:uid="{00000000-0005-0000-0000-000019C30000}"/>
    <cellStyle name="Normal 32 2 2 3 3 13" xfId="49950" xr:uid="{00000000-0005-0000-0000-00001AC30000}"/>
    <cellStyle name="Normal 32 2 2 3 3 14" xfId="49951" xr:uid="{00000000-0005-0000-0000-00001BC30000}"/>
    <cellStyle name="Normal 32 2 2 3 3 15" xfId="49952" xr:uid="{00000000-0005-0000-0000-00001CC30000}"/>
    <cellStyle name="Normal 32 2 2 3 3 16" xfId="49953" xr:uid="{00000000-0005-0000-0000-00001DC30000}"/>
    <cellStyle name="Normal 32 2 2 3 3 2" xfId="49954" xr:uid="{00000000-0005-0000-0000-00001EC30000}"/>
    <cellStyle name="Normal 32 2 2 3 3 2 10" xfId="49955" xr:uid="{00000000-0005-0000-0000-00001FC30000}"/>
    <cellStyle name="Normal 32 2 2 3 3 2 11" xfId="49956" xr:uid="{00000000-0005-0000-0000-000020C30000}"/>
    <cellStyle name="Normal 32 2 2 3 3 2 12" xfId="49957" xr:uid="{00000000-0005-0000-0000-000021C30000}"/>
    <cellStyle name="Normal 32 2 2 3 3 2 13" xfId="49958" xr:uid="{00000000-0005-0000-0000-000022C30000}"/>
    <cellStyle name="Normal 32 2 2 3 3 2 14" xfId="49959" xr:uid="{00000000-0005-0000-0000-000023C30000}"/>
    <cellStyle name="Normal 32 2 2 3 3 2 15" xfId="49960" xr:uid="{00000000-0005-0000-0000-000024C30000}"/>
    <cellStyle name="Normal 32 2 2 3 3 2 2" xfId="49961" xr:uid="{00000000-0005-0000-0000-000025C30000}"/>
    <cellStyle name="Normal 32 2 2 3 3 2 3" xfId="49962" xr:uid="{00000000-0005-0000-0000-000026C30000}"/>
    <cellStyle name="Normal 32 2 2 3 3 2 4" xfId="49963" xr:uid="{00000000-0005-0000-0000-000027C30000}"/>
    <cellStyle name="Normal 32 2 2 3 3 2 5" xfId="49964" xr:uid="{00000000-0005-0000-0000-000028C30000}"/>
    <cellStyle name="Normal 32 2 2 3 3 2 6" xfId="49965" xr:uid="{00000000-0005-0000-0000-000029C30000}"/>
    <cellStyle name="Normal 32 2 2 3 3 2 7" xfId="49966" xr:uid="{00000000-0005-0000-0000-00002AC30000}"/>
    <cellStyle name="Normal 32 2 2 3 3 2 8" xfId="49967" xr:uid="{00000000-0005-0000-0000-00002BC30000}"/>
    <cellStyle name="Normal 32 2 2 3 3 2 9" xfId="49968" xr:uid="{00000000-0005-0000-0000-00002CC30000}"/>
    <cellStyle name="Normal 32 2 2 3 3 3" xfId="49969" xr:uid="{00000000-0005-0000-0000-00002DC30000}"/>
    <cellStyle name="Normal 32 2 2 3 3 4" xfId="49970" xr:uid="{00000000-0005-0000-0000-00002EC30000}"/>
    <cellStyle name="Normal 32 2 2 3 3 5" xfId="49971" xr:uid="{00000000-0005-0000-0000-00002FC30000}"/>
    <cellStyle name="Normal 32 2 2 3 3 6" xfId="49972" xr:uid="{00000000-0005-0000-0000-000030C30000}"/>
    <cellStyle name="Normal 32 2 2 3 3 7" xfId="49973" xr:uid="{00000000-0005-0000-0000-000031C30000}"/>
    <cellStyle name="Normal 32 2 2 3 3 8" xfId="49974" xr:uid="{00000000-0005-0000-0000-000032C30000}"/>
    <cellStyle name="Normal 32 2 2 3 3 9" xfId="49975" xr:uid="{00000000-0005-0000-0000-000033C30000}"/>
    <cellStyle name="Normal 32 2 2 3 4" xfId="49976" xr:uid="{00000000-0005-0000-0000-000034C30000}"/>
    <cellStyle name="Normal 32 2 2 3 4 10" xfId="49977" xr:uid="{00000000-0005-0000-0000-000035C30000}"/>
    <cellStyle name="Normal 32 2 2 3 4 11" xfId="49978" xr:uid="{00000000-0005-0000-0000-000036C30000}"/>
    <cellStyle name="Normal 32 2 2 3 4 12" xfId="49979" xr:uid="{00000000-0005-0000-0000-000037C30000}"/>
    <cellStyle name="Normal 32 2 2 3 4 13" xfId="49980" xr:uid="{00000000-0005-0000-0000-000038C30000}"/>
    <cellStyle name="Normal 32 2 2 3 4 14" xfId="49981" xr:uid="{00000000-0005-0000-0000-000039C30000}"/>
    <cellStyle name="Normal 32 2 2 3 4 15" xfId="49982" xr:uid="{00000000-0005-0000-0000-00003AC30000}"/>
    <cellStyle name="Normal 32 2 2 3 4 2" xfId="49983" xr:uid="{00000000-0005-0000-0000-00003BC30000}"/>
    <cellStyle name="Normal 32 2 2 3 4 2 2" xfId="49984" xr:uid="{00000000-0005-0000-0000-00003CC30000}"/>
    <cellStyle name="Normal 32 2 2 3 4 3" xfId="49985" xr:uid="{00000000-0005-0000-0000-00003DC30000}"/>
    <cellStyle name="Normal 32 2 2 3 4 4" xfId="49986" xr:uid="{00000000-0005-0000-0000-00003EC30000}"/>
    <cellStyle name="Normal 32 2 2 3 4 5" xfId="49987" xr:uid="{00000000-0005-0000-0000-00003FC30000}"/>
    <cellStyle name="Normal 32 2 2 3 4 6" xfId="49988" xr:uid="{00000000-0005-0000-0000-000040C30000}"/>
    <cellStyle name="Normal 32 2 2 3 4 7" xfId="49989" xr:uid="{00000000-0005-0000-0000-000041C30000}"/>
    <cellStyle name="Normal 32 2 2 3 4 8" xfId="49990" xr:uid="{00000000-0005-0000-0000-000042C30000}"/>
    <cellStyle name="Normal 32 2 2 3 4 9" xfId="49991" xr:uid="{00000000-0005-0000-0000-000043C30000}"/>
    <cellStyle name="Normal 32 2 2 3 5" xfId="49992" xr:uid="{00000000-0005-0000-0000-000044C30000}"/>
    <cellStyle name="Normal 32 2 2 3 5 2" xfId="49993" xr:uid="{00000000-0005-0000-0000-000045C30000}"/>
    <cellStyle name="Normal 32 2 2 3 5 3" xfId="49994" xr:uid="{00000000-0005-0000-0000-000046C30000}"/>
    <cellStyle name="Normal 32 2 2 3 6" xfId="49995" xr:uid="{00000000-0005-0000-0000-000047C30000}"/>
    <cellStyle name="Normal 32 2 2 3 6 2" xfId="49996" xr:uid="{00000000-0005-0000-0000-000048C30000}"/>
    <cellStyle name="Normal 32 2 2 3 6 3" xfId="49997" xr:uid="{00000000-0005-0000-0000-000049C30000}"/>
    <cellStyle name="Normal 32 2 2 3 7" xfId="49998" xr:uid="{00000000-0005-0000-0000-00004AC30000}"/>
    <cellStyle name="Normal 32 2 2 3 7 2" xfId="49999" xr:uid="{00000000-0005-0000-0000-00004BC30000}"/>
    <cellStyle name="Normal 32 2 2 3 7 3" xfId="50000" xr:uid="{00000000-0005-0000-0000-00004CC30000}"/>
    <cellStyle name="Normal 32 2 2 3 8" xfId="50001" xr:uid="{00000000-0005-0000-0000-00004DC30000}"/>
    <cellStyle name="Normal 32 2 2 3 8 2" xfId="50002" xr:uid="{00000000-0005-0000-0000-00004EC30000}"/>
    <cellStyle name="Normal 32 2 2 3 8 3" xfId="50003" xr:uid="{00000000-0005-0000-0000-00004FC30000}"/>
    <cellStyle name="Normal 32 2 2 3 9" xfId="50004" xr:uid="{00000000-0005-0000-0000-000050C30000}"/>
    <cellStyle name="Normal 32 2 2 3 9 2" xfId="50005" xr:uid="{00000000-0005-0000-0000-000051C30000}"/>
    <cellStyle name="Normal 32 2 2 3 9 3" xfId="50006" xr:uid="{00000000-0005-0000-0000-000052C30000}"/>
    <cellStyle name="Normal 32 2 2 4" xfId="50007" xr:uid="{00000000-0005-0000-0000-000053C30000}"/>
    <cellStyle name="Normal 32 2 2 4 10" xfId="50008" xr:uid="{00000000-0005-0000-0000-000054C30000}"/>
    <cellStyle name="Normal 32 2 2 4 10 2" xfId="50009" xr:uid="{00000000-0005-0000-0000-000055C30000}"/>
    <cellStyle name="Normal 32 2 2 4 11" xfId="50010" xr:uid="{00000000-0005-0000-0000-000056C30000}"/>
    <cellStyle name="Normal 32 2 2 4 11 2" xfId="50011" xr:uid="{00000000-0005-0000-0000-000057C30000}"/>
    <cellStyle name="Normal 32 2 2 4 12" xfId="50012" xr:uid="{00000000-0005-0000-0000-000058C30000}"/>
    <cellStyle name="Normal 32 2 2 4 13" xfId="50013" xr:uid="{00000000-0005-0000-0000-000059C30000}"/>
    <cellStyle name="Normal 32 2 2 4 14" xfId="50014" xr:uid="{00000000-0005-0000-0000-00005AC30000}"/>
    <cellStyle name="Normal 32 2 2 4 15" xfId="50015" xr:uid="{00000000-0005-0000-0000-00005BC30000}"/>
    <cellStyle name="Normal 32 2 2 4 16" xfId="50016" xr:uid="{00000000-0005-0000-0000-00005CC30000}"/>
    <cellStyle name="Normal 32 2 2 4 17" xfId="50017" xr:uid="{00000000-0005-0000-0000-00005DC30000}"/>
    <cellStyle name="Normal 32 2 2 4 18" xfId="50018" xr:uid="{00000000-0005-0000-0000-00005EC30000}"/>
    <cellStyle name="Normal 32 2 2 4 19" xfId="50019" xr:uid="{00000000-0005-0000-0000-00005FC30000}"/>
    <cellStyle name="Normal 32 2 2 4 2" xfId="50020" xr:uid="{00000000-0005-0000-0000-000060C30000}"/>
    <cellStyle name="Normal 32 2 2 4 2 10" xfId="50021" xr:uid="{00000000-0005-0000-0000-000061C30000}"/>
    <cellStyle name="Normal 32 2 2 4 2 11" xfId="50022" xr:uid="{00000000-0005-0000-0000-000062C30000}"/>
    <cellStyle name="Normal 32 2 2 4 2 12" xfId="50023" xr:uid="{00000000-0005-0000-0000-000063C30000}"/>
    <cellStyle name="Normal 32 2 2 4 2 13" xfId="50024" xr:uid="{00000000-0005-0000-0000-000064C30000}"/>
    <cellStyle name="Normal 32 2 2 4 2 14" xfId="50025" xr:uid="{00000000-0005-0000-0000-000065C30000}"/>
    <cellStyle name="Normal 32 2 2 4 2 15" xfId="50026" xr:uid="{00000000-0005-0000-0000-000066C30000}"/>
    <cellStyle name="Normal 32 2 2 4 2 2" xfId="50027" xr:uid="{00000000-0005-0000-0000-000067C30000}"/>
    <cellStyle name="Normal 32 2 2 4 2 2 2" xfId="50028" xr:uid="{00000000-0005-0000-0000-000068C30000}"/>
    <cellStyle name="Normal 32 2 2 4 2 3" xfId="50029" xr:uid="{00000000-0005-0000-0000-000069C30000}"/>
    <cellStyle name="Normal 32 2 2 4 2 4" xfId="50030" xr:uid="{00000000-0005-0000-0000-00006AC30000}"/>
    <cellStyle name="Normal 32 2 2 4 2 5" xfId="50031" xr:uid="{00000000-0005-0000-0000-00006BC30000}"/>
    <cellStyle name="Normal 32 2 2 4 2 6" xfId="50032" xr:uid="{00000000-0005-0000-0000-00006CC30000}"/>
    <cellStyle name="Normal 32 2 2 4 2 7" xfId="50033" xr:uid="{00000000-0005-0000-0000-00006DC30000}"/>
    <cellStyle name="Normal 32 2 2 4 2 8" xfId="50034" xr:uid="{00000000-0005-0000-0000-00006EC30000}"/>
    <cellStyle name="Normal 32 2 2 4 2 9" xfId="50035" xr:uid="{00000000-0005-0000-0000-00006FC30000}"/>
    <cellStyle name="Normal 32 2 2 4 3" xfId="50036" xr:uid="{00000000-0005-0000-0000-000070C30000}"/>
    <cellStyle name="Normal 32 2 2 4 3 10" xfId="50037" xr:uid="{00000000-0005-0000-0000-000071C30000}"/>
    <cellStyle name="Normal 32 2 2 4 3 11" xfId="50038" xr:uid="{00000000-0005-0000-0000-000072C30000}"/>
    <cellStyle name="Normal 32 2 2 4 3 12" xfId="50039" xr:uid="{00000000-0005-0000-0000-000073C30000}"/>
    <cellStyle name="Normal 32 2 2 4 3 13" xfId="50040" xr:uid="{00000000-0005-0000-0000-000074C30000}"/>
    <cellStyle name="Normal 32 2 2 4 3 14" xfId="50041" xr:uid="{00000000-0005-0000-0000-000075C30000}"/>
    <cellStyle name="Normal 32 2 2 4 3 15" xfId="50042" xr:uid="{00000000-0005-0000-0000-000076C30000}"/>
    <cellStyle name="Normal 32 2 2 4 3 2" xfId="50043" xr:uid="{00000000-0005-0000-0000-000077C30000}"/>
    <cellStyle name="Normal 32 2 2 4 3 2 2" xfId="50044" xr:uid="{00000000-0005-0000-0000-000078C30000}"/>
    <cellStyle name="Normal 32 2 2 4 3 3" xfId="50045" xr:uid="{00000000-0005-0000-0000-000079C30000}"/>
    <cellStyle name="Normal 32 2 2 4 3 4" xfId="50046" xr:uid="{00000000-0005-0000-0000-00007AC30000}"/>
    <cellStyle name="Normal 32 2 2 4 3 5" xfId="50047" xr:uid="{00000000-0005-0000-0000-00007BC30000}"/>
    <cellStyle name="Normal 32 2 2 4 3 6" xfId="50048" xr:uid="{00000000-0005-0000-0000-00007CC30000}"/>
    <cellStyle name="Normal 32 2 2 4 3 7" xfId="50049" xr:uid="{00000000-0005-0000-0000-00007DC30000}"/>
    <cellStyle name="Normal 32 2 2 4 3 8" xfId="50050" xr:uid="{00000000-0005-0000-0000-00007EC30000}"/>
    <cellStyle name="Normal 32 2 2 4 3 9" xfId="50051" xr:uid="{00000000-0005-0000-0000-00007FC30000}"/>
    <cellStyle name="Normal 32 2 2 4 4" xfId="50052" xr:uid="{00000000-0005-0000-0000-000080C30000}"/>
    <cellStyle name="Normal 32 2 2 4 4 2" xfId="50053" xr:uid="{00000000-0005-0000-0000-000081C30000}"/>
    <cellStyle name="Normal 32 2 2 4 4 3" xfId="50054" xr:uid="{00000000-0005-0000-0000-000082C30000}"/>
    <cellStyle name="Normal 32 2 2 4 5" xfId="50055" xr:uid="{00000000-0005-0000-0000-000083C30000}"/>
    <cellStyle name="Normal 32 2 2 4 5 2" xfId="50056" xr:uid="{00000000-0005-0000-0000-000084C30000}"/>
    <cellStyle name="Normal 32 2 2 4 5 3" xfId="50057" xr:uid="{00000000-0005-0000-0000-000085C30000}"/>
    <cellStyle name="Normal 32 2 2 4 6" xfId="50058" xr:uid="{00000000-0005-0000-0000-000086C30000}"/>
    <cellStyle name="Normal 32 2 2 4 6 2" xfId="50059" xr:uid="{00000000-0005-0000-0000-000087C30000}"/>
    <cellStyle name="Normal 32 2 2 4 6 3" xfId="50060" xr:uid="{00000000-0005-0000-0000-000088C30000}"/>
    <cellStyle name="Normal 32 2 2 4 7" xfId="50061" xr:uid="{00000000-0005-0000-0000-000089C30000}"/>
    <cellStyle name="Normal 32 2 2 4 7 2" xfId="50062" xr:uid="{00000000-0005-0000-0000-00008AC30000}"/>
    <cellStyle name="Normal 32 2 2 4 7 3" xfId="50063" xr:uid="{00000000-0005-0000-0000-00008BC30000}"/>
    <cellStyle name="Normal 32 2 2 4 8" xfId="50064" xr:uid="{00000000-0005-0000-0000-00008CC30000}"/>
    <cellStyle name="Normal 32 2 2 4 8 2" xfId="50065" xr:uid="{00000000-0005-0000-0000-00008DC30000}"/>
    <cellStyle name="Normal 32 2 2 4 8 3" xfId="50066" xr:uid="{00000000-0005-0000-0000-00008EC30000}"/>
    <cellStyle name="Normal 32 2 2 4 9" xfId="50067" xr:uid="{00000000-0005-0000-0000-00008FC30000}"/>
    <cellStyle name="Normal 32 2 2 4 9 2" xfId="50068" xr:uid="{00000000-0005-0000-0000-000090C30000}"/>
    <cellStyle name="Normal 32 2 2 4 9 3" xfId="50069" xr:uid="{00000000-0005-0000-0000-000091C30000}"/>
    <cellStyle name="Normal 32 2 2 5" xfId="50070" xr:uid="{00000000-0005-0000-0000-000092C30000}"/>
    <cellStyle name="Normal 32 2 2 5 10" xfId="50071" xr:uid="{00000000-0005-0000-0000-000093C30000}"/>
    <cellStyle name="Normal 32 2 2 5 11" xfId="50072" xr:uid="{00000000-0005-0000-0000-000094C30000}"/>
    <cellStyle name="Normal 32 2 2 5 12" xfId="50073" xr:uid="{00000000-0005-0000-0000-000095C30000}"/>
    <cellStyle name="Normal 32 2 2 5 13" xfId="50074" xr:uid="{00000000-0005-0000-0000-000096C30000}"/>
    <cellStyle name="Normal 32 2 2 5 14" xfId="50075" xr:uid="{00000000-0005-0000-0000-000097C30000}"/>
    <cellStyle name="Normal 32 2 2 5 15" xfId="50076" xr:uid="{00000000-0005-0000-0000-000098C30000}"/>
    <cellStyle name="Normal 32 2 2 5 16" xfId="50077" xr:uid="{00000000-0005-0000-0000-000099C30000}"/>
    <cellStyle name="Normal 32 2 2 5 2" xfId="50078" xr:uid="{00000000-0005-0000-0000-00009AC30000}"/>
    <cellStyle name="Normal 32 2 2 5 2 10" xfId="50079" xr:uid="{00000000-0005-0000-0000-00009BC30000}"/>
    <cellStyle name="Normal 32 2 2 5 2 11" xfId="50080" xr:uid="{00000000-0005-0000-0000-00009CC30000}"/>
    <cellStyle name="Normal 32 2 2 5 2 12" xfId="50081" xr:uid="{00000000-0005-0000-0000-00009DC30000}"/>
    <cellStyle name="Normal 32 2 2 5 2 13" xfId="50082" xr:uid="{00000000-0005-0000-0000-00009EC30000}"/>
    <cellStyle name="Normal 32 2 2 5 2 14" xfId="50083" xr:uid="{00000000-0005-0000-0000-00009FC30000}"/>
    <cellStyle name="Normal 32 2 2 5 2 15" xfId="50084" xr:uid="{00000000-0005-0000-0000-0000A0C30000}"/>
    <cellStyle name="Normal 32 2 2 5 2 2" xfId="50085" xr:uid="{00000000-0005-0000-0000-0000A1C30000}"/>
    <cellStyle name="Normal 32 2 2 5 2 3" xfId="50086" xr:uid="{00000000-0005-0000-0000-0000A2C30000}"/>
    <cellStyle name="Normal 32 2 2 5 2 4" xfId="50087" xr:uid="{00000000-0005-0000-0000-0000A3C30000}"/>
    <cellStyle name="Normal 32 2 2 5 2 5" xfId="50088" xr:uid="{00000000-0005-0000-0000-0000A4C30000}"/>
    <cellStyle name="Normal 32 2 2 5 2 6" xfId="50089" xr:uid="{00000000-0005-0000-0000-0000A5C30000}"/>
    <cellStyle name="Normal 32 2 2 5 2 7" xfId="50090" xr:uid="{00000000-0005-0000-0000-0000A6C30000}"/>
    <cellStyle name="Normal 32 2 2 5 2 8" xfId="50091" xr:uid="{00000000-0005-0000-0000-0000A7C30000}"/>
    <cellStyle name="Normal 32 2 2 5 2 9" xfId="50092" xr:uid="{00000000-0005-0000-0000-0000A8C30000}"/>
    <cellStyle name="Normal 32 2 2 5 3" xfId="50093" xr:uid="{00000000-0005-0000-0000-0000A9C30000}"/>
    <cellStyle name="Normal 32 2 2 5 4" xfId="50094" xr:uid="{00000000-0005-0000-0000-0000AAC30000}"/>
    <cellStyle name="Normal 32 2 2 5 5" xfId="50095" xr:uid="{00000000-0005-0000-0000-0000ABC30000}"/>
    <cellStyle name="Normal 32 2 2 5 6" xfId="50096" xr:uid="{00000000-0005-0000-0000-0000ACC30000}"/>
    <cellStyle name="Normal 32 2 2 5 7" xfId="50097" xr:uid="{00000000-0005-0000-0000-0000ADC30000}"/>
    <cellStyle name="Normal 32 2 2 5 8" xfId="50098" xr:uid="{00000000-0005-0000-0000-0000AEC30000}"/>
    <cellStyle name="Normal 32 2 2 5 9" xfId="50099" xr:uid="{00000000-0005-0000-0000-0000AFC30000}"/>
    <cellStyle name="Normal 32 2 2 6" xfId="50100" xr:uid="{00000000-0005-0000-0000-0000B0C30000}"/>
    <cellStyle name="Normal 32 2 2 6 10" xfId="50101" xr:uid="{00000000-0005-0000-0000-0000B1C30000}"/>
    <cellStyle name="Normal 32 2 2 6 11" xfId="50102" xr:uid="{00000000-0005-0000-0000-0000B2C30000}"/>
    <cellStyle name="Normal 32 2 2 6 12" xfId="50103" xr:uid="{00000000-0005-0000-0000-0000B3C30000}"/>
    <cellStyle name="Normal 32 2 2 6 13" xfId="50104" xr:uid="{00000000-0005-0000-0000-0000B4C30000}"/>
    <cellStyle name="Normal 32 2 2 6 14" xfId="50105" xr:uid="{00000000-0005-0000-0000-0000B5C30000}"/>
    <cellStyle name="Normal 32 2 2 6 15" xfId="50106" xr:uid="{00000000-0005-0000-0000-0000B6C30000}"/>
    <cellStyle name="Normal 32 2 2 6 2" xfId="50107" xr:uid="{00000000-0005-0000-0000-0000B7C30000}"/>
    <cellStyle name="Normal 32 2 2 6 2 2" xfId="50108" xr:uid="{00000000-0005-0000-0000-0000B8C30000}"/>
    <cellStyle name="Normal 32 2 2 6 3" xfId="50109" xr:uid="{00000000-0005-0000-0000-0000B9C30000}"/>
    <cellStyle name="Normal 32 2 2 6 4" xfId="50110" xr:uid="{00000000-0005-0000-0000-0000BAC30000}"/>
    <cellStyle name="Normal 32 2 2 6 5" xfId="50111" xr:uid="{00000000-0005-0000-0000-0000BBC30000}"/>
    <cellStyle name="Normal 32 2 2 6 6" xfId="50112" xr:uid="{00000000-0005-0000-0000-0000BCC30000}"/>
    <cellStyle name="Normal 32 2 2 6 7" xfId="50113" xr:uid="{00000000-0005-0000-0000-0000BDC30000}"/>
    <cellStyle name="Normal 32 2 2 6 8" xfId="50114" xr:uid="{00000000-0005-0000-0000-0000BEC30000}"/>
    <cellStyle name="Normal 32 2 2 6 9" xfId="50115" xr:uid="{00000000-0005-0000-0000-0000BFC30000}"/>
    <cellStyle name="Normal 32 2 2 7" xfId="50116" xr:uid="{00000000-0005-0000-0000-0000C0C30000}"/>
    <cellStyle name="Normal 32 2 2 7 2" xfId="50117" xr:uid="{00000000-0005-0000-0000-0000C1C30000}"/>
    <cellStyle name="Normal 32 2 2 7 3" xfId="50118" xr:uid="{00000000-0005-0000-0000-0000C2C30000}"/>
    <cellStyle name="Normal 32 2 2 8" xfId="50119" xr:uid="{00000000-0005-0000-0000-0000C3C30000}"/>
    <cellStyle name="Normal 32 2 2 8 2" xfId="50120" xr:uid="{00000000-0005-0000-0000-0000C4C30000}"/>
    <cellStyle name="Normal 32 2 2 8 3" xfId="50121" xr:uid="{00000000-0005-0000-0000-0000C5C30000}"/>
    <cellStyle name="Normal 32 2 2 9" xfId="50122" xr:uid="{00000000-0005-0000-0000-0000C6C30000}"/>
    <cellStyle name="Normal 32 2 2 9 2" xfId="50123" xr:uid="{00000000-0005-0000-0000-0000C7C30000}"/>
    <cellStyle name="Normal 32 2 2 9 3" xfId="50124" xr:uid="{00000000-0005-0000-0000-0000C8C30000}"/>
    <cellStyle name="Normal 32 2 20" xfId="50125" xr:uid="{00000000-0005-0000-0000-0000C9C30000}"/>
    <cellStyle name="Normal 32 2 21" xfId="50126" xr:uid="{00000000-0005-0000-0000-0000CAC30000}"/>
    <cellStyle name="Normal 32 2 22" xfId="50127" xr:uid="{00000000-0005-0000-0000-0000CBC30000}"/>
    <cellStyle name="Normal 32 2 23" xfId="50128" xr:uid="{00000000-0005-0000-0000-0000CCC30000}"/>
    <cellStyle name="Normal 32 2 3" xfId="50129" xr:uid="{00000000-0005-0000-0000-0000CDC30000}"/>
    <cellStyle name="Normal 32 2 3 10" xfId="50130" xr:uid="{00000000-0005-0000-0000-0000CEC30000}"/>
    <cellStyle name="Normal 32 2 3 10 2" xfId="50131" xr:uid="{00000000-0005-0000-0000-0000CFC30000}"/>
    <cellStyle name="Normal 32 2 3 10 3" xfId="50132" xr:uid="{00000000-0005-0000-0000-0000D0C30000}"/>
    <cellStyle name="Normal 32 2 3 11" xfId="50133" xr:uid="{00000000-0005-0000-0000-0000D1C30000}"/>
    <cellStyle name="Normal 32 2 3 11 2" xfId="50134" xr:uid="{00000000-0005-0000-0000-0000D2C30000}"/>
    <cellStyle name="Normal 32 2 3 11 3" xfId="50135" xr:uid="{00000000-0005-0000-0000-0000D3C30000}"/>
    <cellStyle name="Normal 32 2 3 12" xfId="50136" xr:uid="{00000000-0005-0000-0000-0000D4C30000}"/>
    <cellStyle name="Normal 32 2 3 12 2" xfId="50137" xr:uid="{00000000-0005-0000-0000-0000D5C30000}"/>
    <cellStyle name="Normal 32 2 3 13" xfId="50138" xr:uid="{00000000-0005-0000-0000-0000D6C30000}"/>
    <cellStyle name="Normal 32 2 3 13 2" xfId="50139" xr:uid="{00000000-0005-0000-0000-0000D7C30000}"/>
    <cellStyle name="Normal 32 2 3 14" xfId="50140" xr:uid="{00000000-0005-0000-0000-0000D8C30000}"/>
    <cellStyle name="Normal 32 2 3 15" xfId="50141" xr:uid="{00000000-0005-0000-0000-0000D9C30000}"/>
    <cellStyle name="Normal 32 2 3 16" xfId="50142" xr:uid="{00000000-0005-0000-0000-0000DAC30000}"/>
    <cellStyle name="Normal 32 2 3 17" xfId="50143" xr:uid="{00000000-0005-0000-0000-0000DBC30000}"/>
    <cellStyle name="Normal 32 2 3 18" xfId="50144" xr:uid="{00000000-0005-0000-0000-0000DCC30000}"/>
    <cellStyle name="Normal 32 2 3 19" xfId="50145" xr:uid="{00000000-0005-0000-0000-0000DDC30000}"/>
    <cellStyle name="Normal 32 2 3 2" xfId="50146" xr:uid="{00000000-0005-0000-0000-0000DEC30000}"/>
    <cellStyle name="Normal 32 2 3 2 10" xfId="50147" xr:uid="{00000000-0005-0000-0000-0000DFC30000}"/>
    <cellStyle name="Normal 32 2 3 2 10 2" xfId="50148" xr:uid="{00000000-0005-0000-0000-0000E0C30000}"/>
    <cellStyle name="Normal 32 2 3 2 10 3" xfId="50149" xr:uid="{00000000-0005-0000-0000-0000E1C30000}"/>
    <cellStyle name="Normal 32 2 3 2 11" xfId="50150" xr:uid="{00000000-0005-0000-0000-0000E2C30000}"/>
    <cellStyle name="Normal 32 2 3 2 11 2" xfId="50151" xr:uid="{00000000-0005-0000-0000-0000E3C30000}"/>
    <cellStyle name="Normal 32 2 3 2 12" xfId="50152" xr:uid="{00000000-0005-0000-0000-0000E4C30000}"/>
    <cellStyle name="Normal 32 2 3 2 12 2" xfId="50153" xr:uid="{00000000-0005-0000-0000-0000E5C30000}"/>
    <cellStyle name="Normal 32 2 3 2 13" xfId="50154" xr:uid="{00000000-0005-0000-0000-0000E6C30000}"/>
    <cellStyle name="Normal 32 2 3 2 14" xfId="50155" xr:uid="{00000000-0005-0000-0000-0000E7C30000}"/>
    <cellStyle name="Normal 32 2 3 2 15" xfId="50156" xr:uid="{00000000-0005-0000-0000-0000E8C30000}"/>
    <cellStyle name="Normal 32 2 3 2 16" xfId="50157" xr:uid="{00000000-0005-0000-0000-0000E9C30000}"/>
    <cellStyle name="Normal 32 2 3 2 17" xfId="50158" xr:uid="{00000000-0005-0000-0000-0000EAC30000}"/>
    <cellStyle name="Normal 32 2 3 2 18" xfId="50159" xr:uid="{00000000-0005-0000-0000-0000EBC30000}"/>
    <cellStyle name="Normal 32 2 3 2 19" xfId="50160" xr:uid="{00000000-0005-0000-0000-0000ECC30000}"/>
    <cellStyle name="Normal 32 2 3 2 2" xfId="50161" xr:uid="{00000000-0005-0000-0000-0000EDC30000}"/>
    <cellStyle name="Normal 32 2 3 2 2 10" xfId="50162" xr:uid="{00000000-0005-0000-0000-0000EEC30000}"/>
    <cellStyle name="Normal 32 2 3 2 2 10 2" xfId="50163" xr:uid="{00000000-0005-0000-0000-0000EFC30000}"/>
    <cellStyle name="Normal 32 2 3 2 2 11" xfId="50164" xr:uid="{00000000-0005-0000-0000-0000F0C30000}"/>
    <cellStyle name="Normal 32 2 3 2 2 11 2" xfId="50165" xr:uid="{00000000-0005-0000-0000-0000F1C30000}"/>
    <cellStyle name="Normal 32 2 3 2 2 12" xfId="50166" xr:uid="{00000000-0005-0000-0000-0000F2C30000}"/>
    <cellStyle name="Normal 32 2 3 2 2 13" xfId="50167" xr:uid="{00000000-0005-0000-0000-0000F3C30000}"/>
    <cellStyle name="Normal 32 2 3 2 2 14" xfId="50168" xr:uid="{00000000-0005-0000-0000-0000F4C30000}"/>
    <cellStyle name="Normal 32 2 3 2 2 15" xfId="50169" xr:uid="{00000000-0005-0000-0000-0000F5C30000}"/>
    <cellStyle name="Normal 32 2 3 2 2 16" xfId="50170" xr:uid="{00000000-0005-0000-0000-0000F6C30000}"/>
    <cellStyle name="Normal 32 2 3 2 2 17" xfId="50171" xr:uid="{00000000-0005-0000-0000-0000F7C30000}"/>
    <cellStyle name="Normal 32 2 3 2 2 18" xfId="50172" xr:uid="{00000000-0005-0000-0000-0000F8C30000}"/>
    <cellStyle name="Normal 32 2 3 2 2 19" xfId="50173" xr:uid="{00000000-0005-0000-0000-0000F9C30000}"/>
    <cellStyle name="Normal 32 2 3 2 2 2" xfId="50174" xr:uid="{00000000-0005-0000-0000-0000FAC30000}"/>
    <cellStyle name="Normal 32 2 3 2 2 2 10" xfId="50175" xr:uid="{00000000-0005-0000-0000-0000FBC30000}"/>
    <cellStyle name="Normal 32 2 3 2 2 2 11" xfId="50176" xr:uid="{00000000-0005-0000-0000-0000FCC30000}"/>
    <cellStyle name="Normal 32 2 3 2 2 2 12" xfId="50177" xr:uid="{00000000-0005-0000-0000-0000FDC30000}"/>
    <cellStyle name="Normal 32 2 3 2 2 2 13" xfId="50178" xr:uid="{00000000-0005-0000-0000-0000FEC30000}"/>
    <cellStyle name="Normal 32 2 3 2 2 2 14" xfId="50179" xr:uid="{00000000-0005-0000-0000-0000FFC30000}"/>
    <cellStyle name="Normal 32 2 3 2 2 2 15" xfId="50180" xr:uid="{00000000-0005-0000-0000-000000C40000}"/>
    <cellStyle name="Normal 32 2 3 2 2 2 2" xfId="50181" xr:uid="{00000000-0005-0000-0000-000001C40000}"/>
    <cellStyle name="Normal 32 2 3 2 2 2 2 2" xfId="50182" xr:uid="{00000000-0005-0000-0000-000002C40000}"/>
    <cellStyle name="Normal 32 2 3 2 2 2 3" xfId="50183" xr:uid="{00000000-0005-0000-0000-000003C40000}"/>
    <cellStyle name="Normal 32 2 3 2 2 2 4" xfId="50184" xr:uid="{00000000-0005-0000-0000-000004C40000}"/>
    <cellStyle name="Normal 32 2 3 2 2 2 5" xfId="50185" xr:uid="{00000000-0005-0000-0000-000005C40000}"/>
    <cellStyle name="Normal 32 2 3 2 2 2 6" xfId="50186" xr:uid="{00000000-0005-0000-0000-000006C40000}"/>
    <cellStyle name="Normal 32 2 3 2 2 2 7" xfId="50187" xr:uid="{00000000-0005-0000-0000-000007C40000}"/>
    <cellStyle name="Normal 32 2 3 2 2 2 8" xfId="50188" xr:uid="{00000000-0005-0000-0000-000008C40000}"/>
    <cellStyle name="Normal 32 2 3 2 2 2 9" xfId="50189" xr:uid="{00000000-0005-0000-0000-000009C40000}"/>
    <cellStyle name="Normal 32 2 3 2 2 3" xfId="50190" xr:uid="{00000000-0005-0000-0000-00000AC40000}"/>
    <cellStyle name="Normal 32 2 3 2 2 3 10" xfId="50191" xr:uid="{00000000-0005-0000-0000-00000BC40000}"/>
    <cellStyle name="Normal 32 2 3 2 2 3 11" xfId="50192" xr:uid="{00000000-0005-0000-0000-00000CC40000}"/>
    <cellStyle name="Normal 32 2 3 2 2 3 12" xfId="50193" xr:uid="{00000000-0005-0000-0000-00000DC40000}"/>
    <cellStyle name="Normal 32 2 3 2 2 3 13" xfId="50194" xr:uid="{00000000-0005-0000-0000-00000EC40000}"/>
    <cellStyle name="Normal 32 2 3 2 2 3 14" xfId="50195" xr:uid="{00000000-0005-0000-0000-00000FC40000}"/>
    <cellStyle name="Normal 32 2 3 2 2 3 15" xfId="50196" xr:uid="{00000000-0005-0000-0000-000010C40000}"/>
    <cellStyle name="Normal 32 2 3 2 2 3 2" xfId="50197" xr:uid="{00000000-0005-0000-0000-000011C40000}"/>
    <cellStyle name="Normal 32 2 3 2 2 3 2 2" xfId="50198" xr:uid="{00000000-0005-0000-0000-000012C40000}"/>
    <cellStyle name="Normal 32 2 3 2 2 3 3" xfId="50199" xr:uid="{00000000-0005-0000-0000-000013C40000}"/>
    <cellStyle name="Normal 32 2 3 2 2 3 4" xfId="50200" xr:uid="{00000000-0005-0000-0000-000014C40000}"/>
    <cellStyle name="Normal 32 2 3 2 2 3 5" xfId="50201" xr:uid="{00000000-0005-0000-0000-000015C40000}"/>
    <cellStyle name="Normal 32 2 3 2 2 3 6" xfId="50202" xr:uid="{00000000-0005-0000-0000-000016C40000}"/>
    <cellStyle name="Normal 32 2 3 2 2 3 7" xfId="50203" xr:uid="{00000000-0005-0000-0000-000017C40000}"/>
    <cellStyle name="Normal 32 2 3 2 2 3 8" xfId="50204" xr:uid="{00000000-0005-0000-0000-000018C40000}"/>
    <cellStyle name="Normal 32 2 3 2 2 3 9" xfId="50205" xr:uid="{00000000-0005-0000-0000-000019C40000}"/>
    <cellStyle name="Normal 32 2 3 2 2 4" xfId="50206" xr:uid="{00000000-0005-0000-0000-00001AC40000}"/>
    <cellStyle name="Normal 32 2 3 2 2 4 2" xfId="50207" xr:uid="{00000000-0005-0000-0000-00001BC40000}"/>
    <cellStyle name="Normal 32 2 3 2 2 4 3" xfId="50208" xr:uid="{00000000-0005-0000-0000-00001CC40000}"/>
    <cellStyle name="Normal 32 2 3 2 2 5" xfId="50209" xr:uid="{00000000-0005-0000-0000-00001DC40000}"/>
    <cellStyle name="Normal 32 2 3 2 2 5 2" xfId="50210" xr:uid="{00000000-0005-0000-0000-00001EC40000}"/>
    <cellStyle name="Normal 32 2 3 2 2 5 3" xfId="50211" xr:uid="{00000000-0005-0000-0000-00001FC40000}"/>
    <cellStyle name="Normal 32 2 3 2 2 6" xfId="50212" xr:uid="{00000000-0005-0000-0000-000020C40000}"/>
    <cellStyle name="Normal 32 2 3 2 2 6 2" xfId="50213" xr:uid="{00000000-0005-0000-0000-000021C40000}"/>
    <cellStyle name="Normal 32 2 3 2 2 6 3" xfId="50214" xr:uid="{00000000-0005-0000-0000-000022C40000}"/>
    <cellStyle name="Normal 32 2 3 2 2 7" xfId="50215" xr:uid="{00000000-0005-0000-0000-000023C40000}"/>
    <cellStyle name="Normal 32 2 3 2 2 7 2" xfId="50216" xr:uid="{00000000-0005-0000-0000-000024C40000}"/>
    <cellStyle name="Normal 32 2 3 2 2 7 3" xfId="50217" xr:uid="{00000000-0005-0000-0000-000025C40000}"/>
    <cellStyle name="Normal 32 2 3 2 2 8" xfId="50218" xr:uid="{00000000-0005-0000-0000-000026C40000}"/>
    <cellStyle name="Normal 32 2 3 2 2 8 2" xfId="50219" xr:uid="{00000000-0005-0000-0000-000027C40000}"/>
    <cellStyle name="Normal 32 2 3 2 2 8 3" xfId="50220" xr:uid="{00000000-0005-0000-0000-000028C40000}"/>
    <cellStyle name="Normal 32 2 3 2 2 9" xfId="50221" xr:uid="{00000000-0005-0000-0000-000029C40000}"/>
    <cellStyle name="Normal 32 2 3 2 2 9 2" xfId="50222" xr:uid="{00000000-0005-0000-0000-00002AC40000}"/>
    <cellStyle name="Normal 32 2 3 2 2 9 3" xfId="50223" xr:uid="{00000000-0005-0000-0000-00002BC40000}"/>
    <cellStyle name="Normal 32 2 3 2 20" xfId="50224" xr:uid="{00000000-0005-0000-0000-00002CC40000}"/>
    <cellStyle name="Normal 32 2 3 2 3" xfId="50225" xr:uid="{00000000-0005-0000-0000-00002DC40000}"/>
    <cellStyle name="Normal 32 2 3 2 3 10" xfId="50226" xr:uid="{00000000-0005-0000-0000-00002EC40000}"/>
    <cellStyle name="Normal 32 2 3 2 3 11" xfId="50227" xr:uid="{00000000-0005-0000-0000-00002FC40000}"/>
    <cellStyle name="Normal 32 2 3 2 3 12" xfId="50228" xr:uid="{00000000-0005-0000-0000-000030C40000}"/>
    <cellStyle name="Normal 32 2 3 2 3 13" xfId="50229" xr:uid="{00000000-0005-0000-0000-000031C40000}"/>
    <cellStyle name="Normal 32 2 3 2 3 14" xfId="50230" xr:uid="{00000000-0005-0000-0000-000032C40000}"/>
    <cellStyle name="Normal 32 2 3 2 3 15" xfId="50231" xr:uid="{00000000-0005-0000-0000-000033C40000}"/>
    <cellStyle name="Normal 32 2 3 2 3 16" xfId="50232" xr:uid="{00000000-0005-0000-0000-000034C40000}"/>
    <cellStyle name="Normal 32 2 3 2 3 2" xfId="50233" xr:uid="{00000000-0005-0000-0000-000035C40000}"/>
    <cellStyle name="Normal 32 2 3 2 3 2 10" xfId="50234" xr:uid="{00000000-0005-0000-0000-000036C40000}"/>
    <cellStyle name="Normal 32 2 3 2 3 2 11" xfId="50235" xr:uid="{00000000-0005-0000-0000-000037C40000}"/>
    <cellStyle name="Normal 32 2 3 2 3 2 12" xfId="50236" xr:uid="{00000000-0005-0000-0000-000038C40000}"/>
    <cellStyle name="Normal 32 2 3 2 3 2 13" xfId="50237" xr:uid="{00000000-0005-0000-0000-000039C40000}"/>
    <cellStyle name="Normal 32 2 3 2 3 2 14" xfId="50238" xr:uid="{00000000-0005-0000-0000-00003AC40000}"/>
    <cellStyle name="Normal 32 2 3 2 3 2 15" xfId="50239" xr:uid="{00000000-0005-0000-0000-00003BC40000}"/>
    <cellStyle name="Normal 32 2 3 2 3 2 2" xfId="50240" xr:uid="{00000000-0005-0000-0000-00003CC40000}"/>
    <cellStyle name="Normal 32 2 3 2 3 2 3" xfId="50241" xr:uid="{00000000-0005-0000-0000-00003DC40000}"/>
    <cellStyle name="Normal 32 2 3 2 3 2 4" xfId="50242" xr:uid="{00000000-0005-0000-0000-00003EC40000}"/>
    <cellStyle name="Normal 32 2 3 2 3 2 5" xfId="50243" xr:uid="{00000000-0005-0000-0000-00003FC40000}"/>
    <cellStyle name="Normal 32 2 3 2 3 2 6" xfId="50244" xr:uid="{00000000-0005-0000-0000-000040C40000}"/>
    <cellStyle name="Normal 32 2 3 2 3 2 7" xfId="50245" xr:uid="{00000000-0005-0000-0000-000041C40000}"/>
    <cellStyle name="Normal 32 2 3 2 3 2 8" xfId="50246" xr:uid="{00000000-0005-0000-0000-000042C40000}"/>
    <cellStyle name="Normal 32 2 3 2 3 2 9" xfId="50247" xr:uid="{00000000-0005-0000-0000-000043C40000}"/>
    <cellStyle name="Normal 32 2 3 2 3 3" xfId="50248" xr:uid="{00000000-0005-0000-0000-000044C40000}"/>
    <cellStyle name="Normal 32 2 3 2 3 4" xfId="50249" xr:uid="{00000000-0005-0000-0000-000045C40000}"/>
    <cellStyle name="Normal 32 2 3 2 3 5" xfId="50250" xr:uid="{00000000-0005-0000-0000-000046C40000}"/>
    <cellStyle name="Normal 32 2 3 2 3 6" xfId="50251" xr:uid="{00000000-0005-0000-0000-000047C40000}"/>
    <cellStyle name="Normal 32 2 3 2 3 7" xfId="50252" xr:uid="{00000000-0005-0000-0000-000048C40000}"/>
    <cellStyle name="Normal 32 2 3 2 3 8" xfId="50253" xr:uid="{00000000-0005-0000-0000-000049C40000}"/>
    <cellStyle name="Normal 32 2 3 2 3 9" xfId="50254" xr:uid="{00000000-0005-0000-0000-00004AC40000}"/>
    <cellStyle name="Normal 32 2 3 2 4" xfId="50255" xr:uid="{00000000-0005-0000-0000-00004BC40000}"/>
    <cellStyle name="Normal 32 2 3 2 4 10" xfId="50256" xr:uid="{00000000-0005-0000-0000-00004CC40000}"/>
    <cellStyle name="Normal 32 2 3 2 4 11" xfId="50257" xr:uid="{00000000-0005-0000-0000-00004DC40000}"/>
    <cellStyle name="Normal 32 2 3 2 4 12" xfId="50258" xr:uid="{00000000-0005-0000-0000-00004EC40000}"/>
    <cellStyle name="Normal 32 2 3 2 4 13" xfId="50259" xr:uid="{00000000-0005-0000-0000-00004FC40000}"/>
    <cellStyle name="Normal 32 2 3 2 4 14" xfId="50260" xr:uid="{00000000-0005-0000-0000-000050C40000}"/>
    <cellStyle name="Normal 32 2 3 2 4 15" xfId="50261" xr:uid="{00000000-0005-0000-0000-000051C40000}"/>
    <cellStyle name="Normal 32 2 3 2 4 2" xfId="50262" xr:uid="{00000000-0005-0000-0000-000052C40000}"/>
    <cellStyle name="Normal 32 2 3 2 4 2 2" xfId="50263" xr:uid="{00000000-0005-0000-0000-000053C40000}"/>
    <cellStyle name="Normal 32 2 3 2 4 3" xfId="50264" xr:uid="{00000000-0005-0000-0000-000054C40000}"/>
    <cellStyle name="Normal 32 2 3 2 4 4" xfId="50265" xr:uid="{00000000-0005-0000-0000-000055C40000}"/>
    <cellStyle name="Normal 32 2 3 2 4 5" xfId="50266" xr:uid="{00000000-0005-0000-0000-000056C40000}"/>
    <cellStyle name="Normal 32 2 3 2 4 6" xfId="50267" xr:uid="{00000000-0005-0000-0000-000057C40000}"/>
    <cellStyle name="Normal 32 2 3 2 4 7" xfId="50268" xr:uid="{00000000-0005-0000-0000-000058C40000}"/>
    <cellStyle name="Normal 32 2 3 2 4 8" xfId="50269" xr:uid="{00000000-0005-0000-0000-000059C40000}"/>
    <cellStyle name="Normal 32 2 3 2 4 9" xfId="50270" xr:uid="{00000000-0005-0000-0000-00005AC40000}"/>
    <cellStyle name="Normal 32 2 3 2 5" xfId="50271" xr:uid="{00000000-0005-0000-0000-00005BC40000}"/>
    <cellStyle name="Normal 32 2 3 2 5 2" xfId="50272" xr:uid="{00000000-0005-0000-0000-00005CC40000}"/>
    <cellStyle name="Normal 32 2 3 2 5 3" xfId="50273" xr:uid="{00000000-0005-0000-0000-00005DC40000}"/>
    <cellStyle name="Normal 32 2 3 2 6" xfId="50274" xr:uid="{00000000-0005-0000-0000-00005EC40000}"/>
    <cellStyle name="Normal 32 2 3 2 6 2" xfId="50275" xr:uid="{00000000-0005-0000-0000-00005FC40000}"/>
    <cellStyle name="Normal 32 2 3 2 6 3" xfId="50276" xr:uid="{00000000-0005-0000-0000-000060C40000}"/>
    <cellStyle name="Normal 32 2 3 2 7" xfId="50277" xr:uid="{00000000-0005-0000-0000-000061C40000}"/>
    <cellStyle name="Normal 32 2 3 2 7 2" xfId="50278" xr:uid="{00000000-0005-0000-0000-000062C40000}"/>
    <cellStyle name="Normal 32 2 3 2 7 3" xfId="50279" xr:uid="{00000000-0005-0000-0000-000063C40000}"/>
    <cellStyle name="Normal 32 2 3 2 8" xfId="50280" xr:uid="{00000000-0005-0000-0000-000064C40000}"/>
    <cellStyle name="Normal 32 2 3 2 8 2" xfId="50281" xr:uid="{00000000-0005-0000-0000-000065C40000}"/>
    <cellStyle name="Normal 32 2 3 2 8 3" xfId="50282" xr:uid="{00000000-0005-0000-0000-000066C40000}"/>
    <cellStyle name="Normal 32 2 3 2 9" xfId="50283" xr:uid="{00000000-0005-0000-0000-000067C40000}"/>
    <cellStyle name="Normal 32 2 3 2 9 2" xfId="50284" xr:uid="{00000000-0005-0000-0000-000068C40000}"/>
    <cellStyle name="Normal 32 2 3 2 9 3" xfId="50285" xr:uid="{00000000-0005-0000-0000-000069C40000}"/>
    <cellStyle name="Normal 32 2 3 20" xfId="50286" xr:uid="{00000000-0005-0000-0000-00006AC40000}"/>
    <cellStyle name="Normal 32 2 3 21" xfId="50287" xr:uid="{00000000-0005-0000-0000-00006BC40000}"/>
    <cellStyle name="Normal 32 2 3 3" xfId="50288" xr:uid="{00000000-0005-0000-0000-00006CC40000}"/>
    <cellStyle name="Normal 32 2 3 3 10" xfId="50289" xr:uid="{00000000-0005-0000-0000-00006DC40000}"/>
    <cellStyle name="Normal 32 2 3 3 10 2" xfId="50290" xr:uid="{00000000-0005-0000-0000-00006EC40000}"/>
    <cellStyle name="Normal 32 2 3 3 11" xfId="50291" xr:uid="{00000000-0005-0000-0000-00006FC40000}"/>
    <cellStyle name="Normal 32 2 3 3 11 2" xfId="50292" xr:uid="{00000000-0005-0000-0000-000070C40000}"/>
    <cellStyle name="Normal 32 2 3 3 12" xfId="50293" xr:uid="{00000000-0005-0000-0000-000071C40000}"/>
    <cellStyle name="Normal 32 2 3 3 13" xfId="50294" xr:uid="{00000000-0005-0000-0000-000072C40000}"/>
    <cellStyle name="Normal 32 2 3 3 14" xfId="50295" xr:uid="{00000000-0005-0000-0000-000073C40000}"/>
    <cellStyle name="Normal 32 2 3 3 15" xfId="50296" xr:uid="{00000000-0005-0000-0000-000074C40000}"/>
    <cellStyle name="Normal 32 2 3 3 16" xfId="50297" xr:uid="{00000000-0005-0000-0000-000075C40000}"/>
    <cellStyle name="Normal 32 2 3 3 17" xfId="50298" xr:uid="{00000000-0005-0000-0000-000076C40000}"/>
    <cellStyle name="Normal 32 2 3 3 18" xfId="50299" xr:uid="{00000000-0005-0000-0000-000077C40000}"/>
    <cellStyle name="Normal 32 2 3 3 19" xfId="50300" xr:uid="{00000000-0005-0000-0000-000078C40000}"/>
    <cellStyle name="Normal 32 2 3 3 2" xfId="50301" xr:uid="{00000000-0005-0000-0000-000079C40000}"/>
    <cellStyle name="Normal 32 2 3 3 2 10" xfId="50302" xr:uid="{00000000-0005-0000-0000-00007AC40000}"/>
    <cellStyle name="Normal 32 2 3 3 2 11" xfId="50303" xr:uid="{00000000-0005-0000-0000-00007BC40000}"/>
    <cellStyle name="Normal 32 2 3 3 2 12" xfId="50304" xr:uid="{00000000-0005-0000-0000-00007CC40000}"/>
    <cellStyle name="Normal 32 2 3 3 2 13" xfId="50305" xr:uid="{00000000-0005-0000-0000-00007DC40000}"/>
    <cellStyle name="Normal 32 2 3 3 2 14" xfId="50306" xr:uid="{00000000-0005-0000-0000-00007EC40000}"/>
    <cellStyle name="Normal 32 2 3 3 2 15" xfId="50307" xr:uid="{00000000-0005-0000-0000-00007FC40000}"/>
    <cellStyle name="Normal 32 2 3 3 2 2" xfId="50308" xr:uid="{00000000-0005-0000-0000-000080C40000}"/>
    <cellStyle name="Normal 32 2 3 3 2 2 2" xfId="50309" xr:uid="{00000000-0005-0000-0000-000081C40000}"/>
    <cellStyle name="Normal 32 2 3 3 2 3" xfId="50310" xr:uid="{00000000-0005-0000-0000-000082C40000}"/>
    <cellStyle name="Normal 32 2 3 3 2 4" xfId="50311" xr:uid="{00000000-0005-0000-0000-000083C40000}"/>
    <cellStyle name="Normal 32 2 3 3 2 5" xfId="50312" xr:uid="{00000000-0005-0000-0000-000084C40000}"/>
    <cellStyle name="Normal 32 2 3 3 2 6" xfId="50313" xr:uid="{00000000-0005-0000-0000-000085C40000}"/>
    <cellStyle name="Normal 32 2 3 3 2 7" xfId="50314" xr:uid="{00000000-0005-0000-0000-000086C40000}"/>
    <cellStyle name="Normal 32 2 3 3 2 8" xfId="50315" xr:uid="{00000000-0005-0000-0000-000087C40000}"/>
    <cellStyle name="Normal 32 2 3 3 2 9" xfId="50316" xr:uid="{00000000-0005-0000-0000-000088C40000}"/>
    <cellStyle name="Normal 32 2 3 3 3" xfId="50317" xr:uid="{00000000-0005-0000-0000-000089C40000}"/>
    <cellStyle name="Normal 32 2 3 3 3 10" xfId="50318" xr:uid="{00000000-0005-0000-0000-00008AC40000}"/>
    <cellStyle name="Normal 32 2 3 3 3 11" xfId="50319" xr:uid="{00000000-0005-0000-0000-00008BC40000}"/>
    <cellStyle name="Normal 32 2 3 3 3 12" xfId="50320" xr:uid="{00000000-0005-0000-0000-00008CC40000}"/>
    <cellStyle name="Normal 32 2 3 3 3 13" xfId="50321" xr:uid="{00000000-0005-0000-0000-00008DC40000}"/>
    <cellStyle name="Normal 32 2 3 3 3 14" xfId="50322" xr:uid="{00000000-0005-0000-0000-00008EC40000}"/>
    <cellStyle name="Normal 32 2 3 3 3 15" xfId="50323" xr:uid="{00000000-0005-0000-0000-00008FC40000}"/>
    <cellStyle name="Normal 32 2 3 3 3 2" xfId="50324" xr:uid="{00000000-0005-0000-0000-000090C40000}"/>
    <cellStyle name="Normal 32 2 3 3 3 2 2" xfId="50325" xr:uid="{00000000-0005-0000-0000-000091C40000}"/>
    <cellStyle name="Normal 32 2 3 3 3 3" xfId="50326" xr:uid="{00000000-0005-0000-0000-000092C40000}"/>
    <cellStyle name="Normal 32 2 3 3 3 4" xfId="50327" xr:uid="{00000000-0005-0000-0000-000093C40000}"/>
    <cellStyle name="Normal 32 2 3 3 3 5" xfId="50328" xr:uid="{00000000-0005-0000-0000-000094C40000}"/>
    <cellStyle name="Normal 32 2 3 3 3 6" xfId="50329" xr:uid="{00000000-0005-0000-0000-000095C40000}"/>
    <cellStyle name="Normal 32 2 3 3 3 7" xfId="50330" xr:uid="{00000000-0005-0000-0000-000096C40000}"/>
    <cellStyle name="Normal 32 2 3 3 3 8" xfId="50331" xr:uid="{00000000-0005-0000-0000-000097C40000}"/>
    <cellStyle name="Normal 32 2 3 3 3 9" xfId="50332" xr:uid="{00000000-0005-0000-0000-000098C40000}"/>
    <cellStyle name="Normal 32 2 3 3 4" xfId="50333" xr:uid="{00000000-0005-0000-0000-000099C40000}"/>
    <cellStyle name="Normal 32 2 3 3 4 2" xfId="50334" xr:uid="{00000000-0005-0000-0000-00009AC40000}"/>
    <cellStyle name="Normal 32 2 3 3 4 3" xfId="50335" xr:uid="{00000000-0005-0000-0000-00009BC40000}"/>
    <cellStyle name="Normal 32 2 3 3 5" xfId="50336" xr:uid="{00000000-0005-0000-0000-00009CC40000}"/>
    <cellStyle name="Normal 32 2 3 3 5 2" xfId="50337" xr:uid="{00000000-0005-0000-0000-00009DC40000}"/>
    <cellStyle name="Normal 32 2 3 3 5 3" xfId="50338" xr:uid="{00000000-0005-0000-0000-00009EC40000}"/>
    <cellStyle name="Normal 32 2 3 3 6" xfId="50339" xr:uid="{00000000-0005-0000-0000-00009FC40000}"/>
    <cellStyle name="Normal 32 2 3 3 6 2" xfId="50340" xr:uid="{00000000-0005-0000-0000-0000A0C40000}"/>
    <cellStyle name="Normal 32 2 3 3 6 3" xfId="50341" xr:uid="{00000000-0005-0000-0000-0000A1C40000}"/>
    <cellStyle name="Normal 32 2 3 3 7" xfId="50342" xr:uid="{00000000-0005-0000-0000-0000A2C40000}"/>
    <cellStyle name="Normal 32 2 3 3 7 2" xfId="50343" xr:uid="{00000000-0005-0000-0000-0000A3C40000}"/>
    <cellStyle name="Normal 32 2 3 3 7 3" xfId="50344" xr:uid="{00000000-0005-0000-0000-0000A4C40000}"/>
    <cellStyle name="Normal 32 2 3 3 8" xfId="50345" xr:uid="{00000000-0005-0000-0000-0000A5C40000}"/>
    <cellStyle name="Normal 32 2 3 3 8 2" xfId="50346" xr:uid="{00000000-0005-0000-0000-0000A6C40000}"/>
    <cellStyle name="Normal 32 2 3 3 8 3" xfId="50347" xr:uid="{00000000-0005-0000-0000-0000A7C40000}"/>
    <cellStyle name="Normal 32 2 3 3 9" xfId="50348" xr:uid="{00000000-0005-0000-0000-0000A8C40000}"/>
    <cellStyle name="Normal 32 2 3 3 9 2" xfId="50349" xr:uid="{00000000-0005-0000-0000-0000A9C40000}"/>
    <cellStyle name="Normal 32 2 3 3 9 3" xfId="50350" xr:uid="{00000000-0005-0000-0000-0000AAC40000}"/>
    <cellStyle name="Normal 32 2 3 4" xfId="50351" xr:uid="{00000000-0005-0000-0000-0000ABC40000}"/>
    <cellStyle name="Normal 32 2 3 4 10" xfId="50352" xr:uid="{00000000-0005-0000-0000-0000ACC40000}"/>
    <cellStyle name="Normal 32 2 3 4 11" xfId="50353" xr:uid="{00000000-0005-0000-0000-0000ADC40000}"/>
    <cellStyle name="Normal 32 2 3 4 12" xfId="50354" xr:uid="{00000000-0005-0000-0000-0000AEC40000}"/>
    <cellStyle name="Normal 32 2 3 4 13" xfId="50355" xr:uid="{00000000-0005-0000-0000-0000AFC40000}"/>
    <cellStyle name="Normal 32 2 3 4 14" xfId="50356" xr:uid="{00000000-0005-0000-0000-0000B0C40000}"/>
    <cellStyle name="Normal 32 2 3 4 15" xfId="50357" xr:uid="{00000000-0005-0000-0000-0000B1C40000}"/>
    <cellStyle name="Normal 32 2 3 4 16" xfId="50358" xr:uid="{00000000-0005-0000-0000-0000B2C40000}"/>
    <cellStyle name="Normal 32 2 3 4 2" xfId="50359" xr:uid="{00000000-0005-0000-0000-0000B3C40000}"/>
    <cellStyle name="Normal 32 2 3 4 2 10" xfId="50360" xr:uid="{00000000-0005-0000-0000-0000B4C40000}"/>
    <cellStyle name="Normal 32 2 3 4 2 11" xfId="50361" xr:uid="{00000000-0005-0000-0000-0000B5C40000}"/>
    <cellStyle name="Normal 32 2 3 4 2 12" xfId="50362" xr:uid="{00000000-0005-0000-0000-0000B6C40000}"/>
    <cellStyle name="Normal 32 2 3 4 2 13" xfId="50363" xr:uid="{00000000-0005-0000-0000-0000B7C40000}"/>
    <cellStyle name="Normal 32 2 3 4 2 14" xfId="50364" xr:uid="{00000000-0005-0000-0000-0000B8C40000}"/>
    <cellStyle name="Normal 32 2 3 4 2 15" xfId="50365" xr:uid="{00000000-0005-0000-0000-0000B9C40000}"/>
    <cellStyle name="Normal 32 2 3 4 2 2" xfId="50366" xr:uid="{00000000-0005-0000-0000-0000BAC40000}"/>
    <cellStyle name="Normal 32 2 3 4 2 3" xfId="50367" xr:uid="{00000000-0005-0000-0000-0000BBC40000}"/>
    <cellStyle name="Normal 32 2 3 4 2 4" xfId="50368" xr:uid="{00000000-0005-0000-0000-0000BCC40000}"/>
    <cellStyle name="Normal 32 2 3 4 2 5" xfId="50369" xr:uid="{00000000-0005-0000-0000-0000BDC40000}"/>
    <cellStyle name="Normal 32 2 3 4 2 6" xfId="50370" xr:uid="{00000000-0005-0000-0000-0000BEC40000}"/>
    <cellStyle name="Normal 32 2 3 4 2 7" xfId="50371" xr:uid="{00000000-0005-0000-0000-0000BFC40000}"/>
    <cellStyle name="Normal 32 2 3 4 2 8" xfId="50372" xr:uid="{00000000-0005-0000-0000-0000C0C40000}"/>
    <cellStyle name="Normal 32 2 3 4 2 9" xfId="50373" xr:uid="{00000000-0005-0000-0000-0000C1C40000}"/>
    <cellStyle name="Normal 32 2 3 4 3" xfId="50374" xr:uid="{00000000-0005-0000-0000-0000C2C40000}"/>
    <cellStyle name="Normal 32 2 3 4 4" xfId="50375" xr:uid="{00000000-0005-0000-0000-0000C3C40000}"/>
    <cellStyle name="Normal 32 2 3 4 5" xfId="50376" xr:uid="{00000000-0005-0000-0000-0000C4C40000}"/>
    <cellStyle name="Normal 32 2 3 4 6" xfId="50377" xr:uid="{00000000-0005-0000-0000-0000C5C40000}"/>
    <cellStyle name="Normal 32 2 3 4 7" xfId="50378" xr:uid="{00000000-0005-0000-0000-0000C6C40000}"/>
    <cellStyle name="Normal 32 2 3 4 8" xfId="50379" xr:uid="{00000000-0005-0000-0000-0000C7C40000}"/>
    <cellStyle name="Normal 32 2 3 4 9" xfId="50380" xr:uid="{00000000-0005-0000-0000-0000C8C40000}"/>
    <cellStyle name="Normal 32 2 3 5" xfId="50381" xr:uid="{00000000-0005-0000-0000-0000C9C40000}"/>
    <cellStyle name="Normal 32 2 3 5 10" xfId="50382" xr:uid="{00000000-0005-0000-0000-0000CAC40000}"/>
    <cellStyle name="Normal 32 2 3 5 11" xfId="50383" xr:uid="{00000000-0005-0000-0000-0000CBC40000}"/>
    <cellStyle name="Normal 32 2 3 5 12" xfId="50384" xr:uid="{00000000-0005-0000-0000-0000CCC40000}"/>
    <cellStyle name="Normal 32 2 3 5 13" xfId="50385" xr:uid="{00000000-0005-0000-0000-0000CDC40000}"/>
    <cellStyle name="Normal 32 2 3 5 14" xfId="50386" xr:uid="{00000000-0005-0000-0000-0000CEC40000}"/>
    <cellStyle name="Normal 32 2 3 5 15" xfId="50387" xr:uid="{00000000-0005-0000-0000-0000CFC40000}"/>
    <cellStyle name="Normal 32 2 3 5 2" xfId="50388" xr:uid="{00000000-0005-0000-0000-0000D0C40000}"/>
    <cellStyle name="Normal 32 2 3 5 2 2" xfId="50389" xr:uid="{00000000-0005-0000-0000-0000D1C40000}"/>
    <cellStyle name="Normal 32 2 3 5 3" xfId="50390" xr:uid="{00000000-0005-0000-0000-0000D2C40000}"/>
    <cellStyle name="Normal 32 2 3 5 4" xfId="50391" xr:uid="{00000000-0005-0000-0000-0000D3C40000}"/>
    <cellStyle name="Normal 32 2 3 5 5" xfId="50392" xr:uid="{00000000-0005-0000-0000-0000D4C40000}"/>
    <cellStyle name="Normal 32 2 3 5 6" xfId="50393" xr:uid="{00000000-0005-0000-0000-0000D5C40000}"/>
    <cellStyle name="Normal 32 2 3 5 7" xfId="50394" xr:uid="{00000000-0005-0000-0000-0000D6C40000}"/>
    <cellStyle name="Normal 32 2 3 5 8" xfId="50395" xr:uid="{00000000-0005-0000-0000-0000D7C40000}"/>
    <cellStyle name="Normal 32 2 3 5 9" xfId="50396" xr:uid="{00000000-0005-0000-0000-0000D8C40000}"/>
    <cellStyle name="Normal 32 2 3 6" xfId="50397" xr:uid="{00000000-0005-0000-0000-0000D9C40000}"/>
    <cellStyle name="Normal 32 2 3 6 2" xfId="50398" xr:uid="{00000000-0005-0000-0000-0000DAC40000}"/>
    <cellStyle name="Normal 32 2 3 6 3" xfId="50399" xr:uid="{00000000-0005-0000-0000-0000DBC40000}"/>
    <cellStyle name="Normal 32 2 3 7" xfId="50400" xr:uid="{00000000-0005-0000-0000-0000DCC40000}"/>
    <cellStyle name="Normal 32 2 3 7 2" xfId="50401" xr:uid="{00000000-0005-0000-0000-0000DDC40000}"/>
    <cellStyle name="Normal 32 2 3 7 3" xfId="50402" xr:uid="{00000000-0005-0000-0000-0000DEC40000}"/>
    <cellStyle name="Normal 32 2 3 8" xfId="50403" xr:uid="{00000000-0005-0000-0000-0000DFC40000}"/>
    <cellStyle name="Normal 32 2 3 8 2" xfId="50404" xr:uid="{00000000-0005-0000-0000-0000E0C40000}"/>
    <cellStyle name="Normal 32 2 3 8 3" xfId="50405" xr:uid="{00000000-0005-0000-0000-0000E1C40000}"/>
    <cellStyle name="Normal 32 2 3 9" xfId="50406" xr:uid="{00000000-0005-0000-0000-0000E2C40000}"/>
    <cellStyle name="Normal 32 2 3 9 2" xfId="50407" xr:uid="{00000000-0005-0000-0000-0000E3C40000}"/>
    <cellStyle name="Normal 32 2 3 9 3" xfId="50408" xr:uid="{00000000-0005-0000-0000-0000E4C40000}"/>
    <cellStyle name="Normal 32 2 4" xfId="50409" xr:uid="{00000000-0005-0000-0000-0000E5C40000}"/>
    <cellStyle name="Normal 32 2 4 10" xfId="50410" xr:uid="{00000000-0005-0000-0000-0000E6C40000}"/>
    <cellStyle name="Normal 32 2 4 10 2" xfId="50411" xr:uid="{00000000-0005-0000-0000-0000E7C40000}"/>
    <cellStyle name="Normal 32 2 4 10 3" xfId="50412" xr:uid="{00000000-0005-0000-0000-0000E8C40000}"/>
    <cellStyle name="Normal 32 2 4 11" xfId="50413" xr:uid="{00000000-0005-0000-0000-0000E9C40000}"/>
    <cellStyle name="Normal 32 2 4 11 2" xfId="50414" xr:uid="{00000000-0005-0000-0000-0000EAC40000}"/>
    <cellStyle name="Normal 32 2 4 12" xfId="50415" xr:uid="{00000000-0005-0000-0000-0000EBC40000}"/>
    <cellStyle name="Normal 32 2 4 12 2" xfId="50416" xr:uid="{00000000-0005-0000-0000-0000ECC40000}"/>
    <cellStyle name="Normal 32 2 4 13" xfId="50417" xr:uid="{00000000-0005-0000-0000-0000EDC40000}"/>
    <cellStyle name="Normal 32 2 4 14" xfId="50418" xr:uid="{00000000-0005-0000-0000-0000EEC40000}"/>
    <cellStyle name="Normal 32 2 4 15" xfId="50419" xr:uid="{00000000-0005-0000-0000-0000EFC40000}"/>
    <cellStyle name="Normal 32 2 4 16" xfId="50420" xr:uid="{00000000-0005-0000-0000-0000F0C40000}"/>
    <cellStyle name="Normal 32 2 4 17" xfId="50421" xr:uid="{00000000-0005-0000-0000-0000F1C40000}"/>
    <cellStyle name="Normal 32 2 4 18" xfId="50422" xr:uid="{00000000-0005-0000-0000-0000F2C40000}"/>
    <cellStyle name="Normal 32 2 4 19" xfId="50423" xr:uid="{00000000-0005-0000-0000-0000F3C40000}"/>
    <cellStyle name="Normal 32 2 4 2" xfId="50424" xr:uid="{00000000-0005-0000-0000-0000F4C40000}"/>
    <cellStyle name="Normal 32 2 4 2 10" xfId="50425" xr:uid="{00000000-0005-0000-0000-0000F5C40000}"/>
    <cellStyle name="Normal 32 2 4 2 10 2" xfId="50426" xr:uid="{00000000-0005-0000-0000-0000F6C40000}"/>
    <cellStyle name="Normal 32 2 4 2 11" xfId="50427" xr:uid="{00000000-0005-0000-0000-0000F7C40000}"/>
    <cellStyle name="Normal 32 2 4 2 11 2" xfId="50428" xr:uid="{00000000-0005-0000-0000-0000F8C40000}"/>
    <cellStyle name="Normal 32 2 4 2 12" xfId="50429" xr:uid="{00000000-0005-0000-0000-0000F9C40000}"/>
    <cellStyle name="Normal 32 2 4 2 13" xfId="50430" xr:uid="{00000000-0005-0000-0000-0000FAC40000}"/>
    <cellStyle name="Normal 32 2 4 2 14" xfId="50431" xr:uid="{00000000-0005-0000-0000-0000FBC40000}"/>
    <cellStyle name="Normal 32 2 4 2 15" xfId="50432" xr:uid="{00000000-0005-0000-0000-0000FCC40000}"/>
    <cellStyle name="Normal 32 2 4 2 16" xfId="50433" xr:uid="{00000000-0005-0000-0000-0000FDC40000}"/>
    <cellStyle name="Normal 32 2 4 2 17" xfId="50434" xr:uid="{00000000-0005-0000-0000-0000FEC40000}"/>
    <cellStyle name="Normal 32 2 4 2 18" xfId="50435" xr:uid="{00000000-0005-0000-0000-0000FFC40000}"/>
    <cellStyle name="Normal 32 2 4 2 19" xfId="50436" xr:uid="{00000000-0005-0000-0000-000000C50000}"/>
    <cellStyle name="Normal 32 2 4 2 2" xfId="50437" xr:uid="{00000000-0005-0000-0000-000001C50000}"/>
    <cellStyle name="Normal 32 2 4 2 2 10" xfId="50438" xr:uid="{00000000-0005-0000-0000-000002C50000}"/>
    <cellStyle name="Normal 32 2 4 2 2 11" xfId="50439" xr:uid="{00000000-0005-0000-0000-000003C50000}"/>
    <cellStyle name="Normal 32 2 4 2 2 12" xfId="50440" xr:uid="{00000000-0005-0000-0000-000004C50000}"/>
    <cellStyle name="Normal 32 2 4 2 2 13" xfId="50441" xr:uid="{00000000-0005-0000-0000-000005C50000}"/>
    <cellStyle name="Normal 32 2 4 2 2 14" xfId="50442" xr:uid="{00000000-0005-0000-0000-000006C50000}"/>
    <cellStyle name="Normal 32 2 4 2 2 15" xfId="50443" xr:uid="{00000000-0005-0000-0000-000007C50000}"/>
    <cellStyle name="Normal 32 2 4 2 2 2" xfId="50444" xr:uid="{00000000-0005-0000-0000-000008C50000}"/>
    <cellStyle name="Normal 32 2 4 2 2 2 2" xfId="50445" xr:uid="{00000000-0005-0000-0000-000009C50000}"/>
    <cellStyle name="Normal 32 2 4 2 2 3" xfId="50446" xr:uid="{00000000-0005-0000-0000-00000AC50000}"/>
    <cellStyle name="Normal 32 2 4 2 2 4" xfId="50447" xr:uid="{00000000-0005-0000-0000-00000BC50000}"/>
    <cellStyle name="Normal 32 2 4 2 2 5" xfId="50448" xr:uid="{00000000-0005-0000-0000-00000CC50000}"/>
    <cellStyle name="Normal 32 2 4 2 2 6" xfId="50449" xr:uid="{00000000-0005-0000-0000-00000DC50000}"/>
    <cellStyle name="Normal 32 2 4 2 2 7" xfId="50450" xr:uid="{00000000-0005-0000-0000-00000EC50000}"/>
    <cellStyle name="Normal 32 2 4 2 2 8" xfId="50451" xr:uid="{00000000-0005-0000-0000-00000FC50000}"/>
    <cellStyle name="Normal 32 2 4 2 2 9" xfId="50452" xr:uid="{00000000-0005-0000-0000-000010C50000}"/>
    <cellStyle name="Normal 32 2 4 2 3" xfId="50453" xr:uid="{00000000-0005-0000-0000-000011C50000}"/>
    <cellStyle name="Normal 32 2 4 2 3 10" xfId="50454" xr:uid="{00000000-0005-0000-0000-000012C50000}"/>
    <cellStyle name="Normal 32 2 4 2 3 11" xfId="50455" xr:uid="{00000000-0005-0000-0000-000013C50000}"/>
    <cellStyle name="Normal 32 2 4 2 3 12" xfId="50456" xr:uid="{00000000-0005-0000-0000-000014C50000}"/>
    <cellStyle name="Normal 32 2 4 2 3 13" xfId="50457" xr:uid="{00000000-0005-0000-0000-000015C50000}"/>
    <cellStyle name="Normal 32 2 4 2 3 14" xfId="50458" xr:uid="{00000000-0005-0000-0000-000016C50000}"/>
    <cellStyle name="Normal 32 2 4 2 3 15" xfId="50459" xr:uid="{00000000-0005-0000-0000-000017C50000}"/>
    <cellStyle name="Normal 32 2 4 2 3 2" xfId="50460" xr:uid="{00000000-0005-0000-0000-000018C50000}"/>
    <cellStyle name="Normal 32 2 4 2 3 2 2" xfId="50461" xr:uid="{00000000-0005-0000-0000-000019C50000}"/>
    <cellStyle name="Normal 32 2 4 2 3 3" xfId="50462" xr:uid="{00000000-0005-0000-0000-00001AC50000}"/>
    <cellStyle name="Normal 32 2 4 2 3 4" xfId="50463" xr:uid="{00000000-0005-0000-0000-00001BC50000}"/>
    <cellStyle name="Normal 32 2 4 2 3 5" xfId="50464" xr:uid="{00000000-0005-0000-0000-00001CC50000}"/>
    <cellStyle name="Normal 32 2 4 2 3 6" xfId="50465" xr:uid="{00000000-0005-0000-0000-00001DC50000}"/>
    <cellStyle name="Normal 32 2 4 2 3 7" xfId="50466" xr:uid="{00000000-0005-0000-0000-00001EC50000}"/>
    <cellStyle name="Normal 32 2 4 2 3 8" xfId="50467" xr:uid="{00000000-0005-0000-0000-00001FC50000}"/>
    <cellStyle name="Normal 32 2 4 2 3 9" xfId="50468" xr:uid="{00000000-0005-0000-0000-000020C50000}"/>
    <cellStyle name="Normal 32 2 4 2 4" xfId="50469" xr:uid="{00000000-0005-0000-0000-000021C50000}"/>
    <cellStyle name="Normal 32 2 4 2 4 2" xfId="50470" xr:uid="{00000000-0005-0000-0000-000022C50000}"/>
    <cellStyle name="Normal 32 2 4 2 4 3" xfId="50471" xr:uid="{00000000-0005-0000-0000-000023C50000}"/>
    <cellStyle name="Normal 32 2 4 2 5" xfId="50472" xr:uid="{00000000-0005-0000-0000-000024C50000}"/>
    <cellStyle name="Normal 32 2 4 2 5 2" xfId="50473" xr:uid="{00000000-0005-0000-0000-000025C50000}"/>
    <cellStyle name="Normal 32 2 4 2 5 3" xfId="50474" xr:uid="{00000000-0005-0000-0000-000026C50000}"/>
    <cellStyle name="Normal 32 2 4 2 6" xfId="50475" xr:uid="{00000000-0005-0000-0000-000027C50000}"/>
    <cellStyle name="Normal 32 2 4 2 6 2" xfId="50476" xr:uid="{00000000-0005-0000-0000-000028C50000}"/>
    <cellStyle name="Normal 32 2 4 2 6 3" xfId="50477" xr:uid="{00000000-0005-0000-0000-000029C50000}"/>
    <cellStyle name="Normal 32 2 4 2 7" xfId="50478" xr:uid="{00000000-0005-0000-0000-00002AC50000}"/>
    <cellStyle name="Normal 32 2 4 2 7 2" xfId="50479" xr:uid="{00000000-0005-0000-0000-00002BC50000}"/>
    <cellStyle name="Normal 32 2 4 2 7 3" xfId="50480" xr:uid="{00000000-0005-0000-0000-00002CC50000}"/>
    <cellStyle name="Normal 32 2 4 2 8" xfId="50481" xr:uid="{00000000-0005-0000-0000-00002DC50000}"/>
    <cellStyle name="Normal 32 2 4 2 8 2" xfId="50482" xr:uid="{00000000-0005-0000-0000-00002EC50000}"/>
    <cellStyle name="Normal 32 2 4 2 8 3" xfId="50483" xr:uid="{00000000-0005-0000-0000-00002FC50000}"/>
    <cellStyle name="Normal 32 2 4 2 9" xfId="50484" xr:uid="{00000000-0005-0000-0000-000030C50000}"/>
    <cellStyle name="Normal 32 2 4 2 9 2" xfId="50485" xr:uid="{00000000-0005-0000-0000-000031C50000}"/>
    <cellStyle name="Normal 32 2 4 2 9 3" xfId="50486" xr:uid="{00000000-0005-0000-0000-000032C50000}"/>
    <cellStyle name="Normal 32 2 4 20" xfId="50487" xr:uid="{00000000-0005-0000-0000-000033C50000}"/>
    <cellStyle name="Normal 32 2 4 3" xfId="50488" xr:uid="{00000000-0005-0000-0000-000034C50000}"/>
    <cellStyle name="Normal 32 2 4 3 10" xfId="50489" xr:uid="{00000000-0005-0000-0000-000035C50000}"/>
    <cellStyle name="Normal 32 2 4 3 11" xfId="50490" xr:uid="{00000000-0005-0000-0000-000036C50000}"/>
    <cellStyle name="Normal 32 2 4 3 12" xfId="50491" xr:uid="{00000000-0005-0000-0000-000037C50000}"/>
    <cellStyle name="Normal 32 2 4 3 13" xfId="50492" xr:uid="{00000000-0005-0000-0000-000038C50000}"/>
    <cellStyle name="Normal 32 2 4 3 14" xfId="50493" xr:uid="{00000000-0005-0000-0000-000039C50000}"/>
    <cellStyle name="Normal 32 2 4 3 15" xfId="50494" xr:uid="{00000000-0005-0000-0000-00003AC50000}"/>
    <cellStyle name="Normal 32 2 4 3 16" xfId="50495" xr:uid="{00000000-0005-0000-0000-00003BC50000}"/>
    <cellStyle name="Normal 32 2 4 3 2" xfId="50496" xr:uid="{00000000-0005-0000-0000-00003CC50000}"/>
    <cellStyle name="Normal 32 2 4 3 2 10" xfId="50497" xr:uid="{00000000-0005-0000-0000-00003DC50000}"/>
    <cellStyle name="Normal 32 2 4 3 2 11" xfId="50498" xr:uid="{00000000-0005-0000-0000-00003EC50000}"/>
    <cellStyle name="Normal 32 2 4 3 2 12" xfId="50499" xr:uid="{00000000-0005-0000-0000-00003FC50000}"/>
    <cellStyle name="Normal 32 2 4 3 2 13" xfId="50500" xr:uid="{00000000-0005-0000-0000-000040C50000}"/>
    <cellStyle name="Normal 32 2 4 3 2 14" xfId="50501" xr:uid="{00000000-0005-0000-0000-000041C50000}"/>
    <cellStyle name="Normal 32 2 4 3 2 15" xfId="50502" xr:uid="{00000000-0005-0000-0000-000042C50000}"/>
    <cellStyle name="Normal 32 2 4 3 2 2" xfId="50503" xr:uid="{00000000-0005-0000-0000-000043C50000}"/>
    <cellStyle name="Normal 32 2 4 3 2 3" xfId="50504" xr:uid="{00000000-0005-0000-0000-000044C50000}"/>
    <cellStyle name="Normal 32 2 4 3 2 4" xfId="50505" xr:uid="{00000000-0005-0000-0000-000045C50000}"/>
    <cellStyle name="Normal 32 2 4 3 2 5" xfId="50506" xr:uid="{00000000-0005-0000-0000-000046C50000}"/>
    <cellStyle name="Normal 32 2 4 3 2 6" xfId="50507" xr:uid="{00000000-0005-0000-0000-000047C50000}"/>
    <cellStyle name="Normal 32 2 4 3 2 7" xfId="50508" xr:uid="{00000000-0005-0000-0000-000048C50000}"/>
    <cellStyle name="Normal 32 2 4 3 2 8" xfId="50509" xr:uid="{00000000-0005-0000-0000-000049C50000}"/>
    <cellStyle name="Normal 32 2 4 3 2 9" xfId="50510" xr:uid="{00000000-0005-0000-0000-00004AC50000}"/>
    <cellStyle name="Normal 32 2 4 3 3" xfId="50511" xr:uid="{00000000-0005-0000-0000-00004BC50000}"/>
    <cellStyle name="Normal 32 2 4 3 4" xfId="50512" xr:uid="{00000000-0005-0000-0000-00004CC50000}"/>
    <cellStyle name="Normal 32 2 4 3 5" xfId="50513" xr:uid="{00000000-0005-0000-0000-00004DC50000}"/>
    <cellStyle name="Normal 32 2 4 3 6" xfId="50514" xr:uid="{00000000-0005-0000-0000-00004EC50000}"/>
    <cellStyle name="Normal 32 2 4 3 7" xfId="50515" xr:uid="{00000000-0005-0000-0000-00004FC50000}"/>
    <cellStyle name="Normal 32 2 4 3 8" xfId="50516" xr:uid="{00000000-0005-0000-0000-000050C50000}"/>
    <cellStyle name="Normal 32 2 4 3 9" xfId="50517" xr:uid="{00000000-0005-0000-0000-000051C50000}"/>
    <cellStyle name="Normal 32 2 4 4" xfId="50518" xr:uid="{00000000-0005-0000-0000-000052C50000}"/>
    <cellStyle name="Normal 32 2 4 4 10" xfId="50519" xr:uid="{00000000-0005-0000-0000-000053C50000}"/>
    <cellStyle name="Normal 32 2 4 4 11" xfId="50520" xr:uid="{00000000-0005-0000-0000-000054C50000}"/>
    <cellStyle name="Normal 32 2 4 4 12" xfId="50521" xr:uid="{00000000-0005-0000-0000-000055C50000}"/>
    <cellStyle name="Normal 32 2 4 4 13" xfId="50522" xr:uid="{00000000-0005-0000-0000-000056C50000}"/>
    <cellStyle name="Normal 32 2 4 4 14" xfId="50523" xr:uid="{00000000-0005-0000-0000-000057C50000}"/>
    <cellStyle name="Normal 32 2 4 4 15" xfId="50524" xr:uid="{00000000-0005-0000-0000-000058C50000}"/>
    <cellStyle name="Normal 32 2 4 4 2" xfId="50525" xr:uid="{00000000-0005-0000-0000-000059C50000}"/>
    <cellStyle name="Normal 32 2 4 4 2 2" xfId="50526" xr:uid="{00000000-0005-0000-0000-00005AC50000}"/>
    <cellStyle name="Normal 32 2 4 4 3" xfId="50527" xr:uid="{00000000-0005-0000-0000-00005BC50000}"/>
    <cellStyle name="Normal 32 2 4 4 4" xfId="50528" xr:uid="{00000000-0005-0000-0000-00005CC50000}"/>
    <cellStyle name="Normal 32 2 4 4 5" xfId="50529" xr:uid="{00000000-0005-0000-0000-00005DC50000}"/>
    <cellStyle name="Normal 32 2 4 4 6" xfId="50530" xr:uid="{00000000-0005-0000-0000-00005EC50000}"/>
    <cellStyle name="Normal 32 2 4 4 7" xfId="50531" xr:uid="{00000000-0005-0000-0000-00005FC50000}"/>
    <cellStyle name="Normal 32 2 4 4 8" xfId="50532" xr:uid="{00000000-0005-0000-0000-000060C50000}"/>
    <cellStyle name="Normal 32 2 4 4 9" xfId="50533" xr:uid="{00000000-0005-0000-0000-000061C50000}"/>
    <cellStyle name="Normal 32 2 4 5" xfId="50534" xr:uid="{00000000-0005-0000-0000-000062C50000}"/>
    <cellStyle name="Normal 32 2 4 5 2" xfId="50535" xr:uid="{00000000-0005-0000-0000-000063C50000}"/>
    <cellStyle name="Normal 32 2 4 5 3" xfId="50536" xr:uid="{00000000-0005-0000-0000-000064C50000}"/>
    <cellStyle name="Normal 32 2 4 6" xfId="50537" xr:uid="{00000000-0005-0000-0000-000065C50000}"/>
    <cellStyle name="Normal 32 2 4 6 2" xfId="50538" xr:uid="{00000000-0005-0000-0000-000066C50000}"/>
    <cellStyle name="Normal 32 2 4 6 3" xfId="50539" xr:uid="{00000000-0005-0000-0000-000067C50000}"/>
    <cellStyle name="Normal 32 2 4 7" xfId="50540" xr:uid="{00000000-0005-0000-0000-000068C50000}"/>
    <cellStyle name="Normal 32 2 4 7 2" xfId="50541" xr:uid="{00000000-0005-0000-0000-000069C50000}"/>
    <cellStyle name="Normal 32 2 4 7 3" xfId="50542" xr:uid="{00000000-0005-0000-0000-00006AC50000}"/>
    <cellStyle name="Normal 32 2 4 8" xfId="50543" xr:uid="{00000000-0005-0000-0000-00006BC50000}"/>
    <cellStyle name="Normal 32 2 4 8 2" xfId="50544" xr:uid="{00000000-0005-0000-0000-00006CC50000}"/>
    <cellStyle name="Normal 32 2 4 8 3" xfId="50545" xr:uid="{00000000-0005-0000-0000-00006DC50000}"/>
    <cellStyle name="Normal 32 2 4 9" xfId="50546" xr:uid="{00000000-0005-0000-0000-00006EC50000}"/>
    <cellStyle name="Normal 32 2 4 9 2" xfId="50547" xr:uid="{00000000-0005-0000-0000-00006FC50000}"/>
    <cellStyle name="Normal 32 2 4 9 3" xfId="50548" xr:uid="{00000000-0005-0000-0000-000070C50000}"/>
    <cellStyle name="Normal 32 2 5" xfId="50549" xr:uid="{00000000-0005-0000-0000-000071C50000}"/>
    <cellStyle name="Normal 32 2 5 10" xfId="50550" xr:uid="{00000000-0005-0000-0000-000072C50000}"/>
    <cellStyle name="Normal 32 2 5 10 2" xfId="50551" xr:uid="{00000000-0005-0000-0000-000073C50000}"/>
    <cellStyle name="Normal 32 2 5 11" xfId="50552" xr:uid="{00000000-0005-0000-0000-000074C50000}"/>
    <cellStyle name="Normal 32 2 5 11 2" xfId="50553" xr:uid="{00000000-0005-0000-0000-000075C50000}"/>
    <cellStyle name="Normal 32 2 5 12" xfId="50554" xr:uid="{00000000-0005-0000-0000-000076C50000}"/>
    <cellStyle name="Normal 32 2 5 13" xfId="50555" xr:uid="{00000000-0005-0000-0000-000077C50000}"/>
    <cellStyle name="Normal 32 2 5 14" xfId="50556" xr:uid="{00000000-0005-0000-0000-000078C50000}"/>
    <cellStyle name="Normal 32 2 5 15" xfId="50557" xr:uid="{00000000-0005-0000-0000-000079C50000}"/>
    <cellStyle name="Normal 32 2 5 16" xfId="50558" xr:uid="{00000000-0005-0000-0000-00007AC50000}"/>
    <cellStyle name="Normal 32 2 5 17" xfId="50559" xr:uid="{00000000-0005-0000-0000-00007BC50000}"/>
    <cellStyle name="Normal 32 2 5 18" xfId="50560" xr:uid="{00000000-0005-0000-0000-00007CC50000}"/>
    <cellStyle name="Normal 32 2 5 19" xfId="50561" xr:uid="{00000000-0005-0000-0000-00007DC50000}"/>
    <cellStyle name="Normal 32 2 5 2" xfId="50562" xr:uid="{00000000-0005-0000-0000-00007EC50000}"/>
    <cellStyle name="Normal 32 2 5 2 10" xfId="50563" xr:uid="{00000000-0005-0000-0000-00007FC50000}"/>
    <cellStyle name="Normal 32 2 5 2 11" xfId="50564" xr:uid="{00000000-0005-0000-0000-000080C50000}"/>
    <cellStyle name="Normal 32 2 5 2 12" xfId="50565" xr:uid="{00000000-0005-0000-0000-000081C50000}"/>
    <cellStyle name="Normal 32 2 5 2 13" xfId="50566" xr:uid="{00000000-0005-0000-0000-000082C50000}"/>
    <cellStyle name="Normal 32 2 5 2 14" xfId="50567" xr:uid="{00000000-0005-0000-0000-000083C50000}"/>
    <cellStyle name="Normal 32 2 5 2 15" xfId="50568" xr:uid="{00000000-0005-0000-0000-000084C50000}"/>
    <cellStyle name="Normal 32 2 5 2 2" xfId="50569" xr:uid="{00000000-0005-0000-0000-000085C50000}"/>
    <cellStyle name="Normal 32 2 5 2 2 2" xfId="50570" xr:uid="{00000000-0005-0000-0000-000086C50000}"/>
    <cellStyle name="Normal 32 2 5 2 3" xfId="50571" xr:uid="{00000000-0005-0000-0000-000087C50000}"/>
    <cellStyle name="Normal 32 2 5 2 4" xfId="50572" xr:uid="{00000000-0005-0000-0000-000088C50000}"/>
    <cellStyle name="Normal 32 2 5 2 5" xfId="50573" xr:uid="{00000000-0005-0000-0000-000089C50000}"/>
    <cellStyle name="Normal 32 2 5 2 6" xfId="50574" xr:uid="{00000000-0005-0000-0000-00008AC50000}"/>
    <cellStyle name="Normal 32 2 5 2 7" xfId="50575" xr:uid="{00000000-0005-0000-0000-00008BC50000}"/>
    <cellStyle name="Normal 32 2 5 2 8" xfId="50576" xr:uid="{00000000-0005-0000-0000-00008CC50000}"/>
    <cellStyle name="Normal 32 2 5 2 9" xfId="50577" xr:uid="{00000000-0005-0000-0000-00008DC50000}"/>
    <cellStyle name="Normal 32 2 5 3" xfId="50578" xr:uid="{00000000-0005-0000-0000-00008EC50000}"/>
    <cellStyle name="Normal 32 2 5 3 10" xfId="50579" xr:uid="{00000000-0005-0000-0000-00008FC50000}"/>
    <cellStyle name="Normal 32 2 5 3 11" xfId="50580" xr:uid="{00000000-0005-0000-0000-000090C50000}"/>
    <cellStyle name="Normal 32 2 5 3 12" xfId="50581" xr:uid="{00000000-0005-0000-0000-000091C50000}"/>
    <cellStyle name="Normal 32 2 5 3 13" xfId="50582" xr:uid="{00000000-0005-0000-0000-000092C50000}"/>
    <cellStyle name="Normal 32 2 5 3 14" xfId="50583" xr:uid="{00000000-0005-0000-0000-000093C50000}"/>
    <cellStyle name="Normal 32 2 5 3 15" xfId="50584" xr:uid="{00000000-0005-0000-0000-000094C50000}"/>
    <cellStyle name="Normal 32 2 5 3 2" xfId="50585" xr:uid="{00000000-0005-0000-0000-000095C50000}"/>
    <cellStyle name="Normal 32 2 5 3 2 2" xfId="50586" xr:uid="{00000000-0005-0000-0000-000096C50000}"/>
    <cellStyle name="Normal 32 2 5 3 3" xfId="50587" xr:uid="{00000000-0005-0000-0000-000097C50000}"/>
    <cellStyle name="Normal 32 2 5 3 4" xfId="50588" xr:uid="{00000000-0005-0000-0000-000098C50000}"/>
    <cellStyle name="Normal 32 2 5 3 5" xfId="50589" xr:uid="{00000000-0005-0000-0000-000099C50000}"/>
    <cellStyle name="Normal 32 2 5 3 6" xfId="50590" xr:uid="{00000000-0005-0000-0000-00009AC50000}"/>
    <cellStyle name="Normal 32 2 5 3 7" xfId="50591" xr:uid="{00000000-0005-0000-0000-00009BC50000}"/>
    <cellStyle name="Normal 32 2 5 3 8" xfId="50592" xr:uid="{00000000-0005-0000-0000-00009CC50000}"/>
    <cellStyle name="Normal 32 2 5 3 9" xfId="50593" xr:uid="{00000000-0005-0000-0000-00009DC50000}"/>
    <cellStyle name="Normal 32 2 5 4" xfId="50594" xr:uid="{00000000-0005-0000-0000-00009EC50000}"/>
    <cellStyle name="Normal 32 2 5 4 2" xfId="50595" xr:uid="{00000000-0005-0000-0000-00009FC50000}"/>
    <cellStyle name="Normal 32 2 5 4 3" xfId="50596" xr:uid="{00000000-0005-0000-0000-0000A0C50000}"/>
    <cellStyle name="Normal 32 2 5 5" xfId="50597" xr:uid="{00000000-0005-0000-0000-0000A1C50000}"/>
    <cellStyle name="Normal 32 2 5 5 2" xfId="50598" xr:uid="{00000000-0005-0000-0000-0000A2C50000}"/>
    <cellStyle name="Normal 32 2 5 5 3" xfId="50599" xr:uid="{00000000-0005-0000-0000-0000A3C50000}"/>
    <cellStyle name="Normal 32 2 5 6" xfId="50600" xr:uid="{00000000-0005-0000-0000-0000A4C50000}"/>
    <cellStyle name="Normal 32 2 5 6 2" xfId="50601" xr:uid="{00000000-0005-0000-0000-0000A5C50000}"/>
    <cellStyle name="Normal 32 2 5 6 3" xfId="50602" xr:uid="{00000000-0005-0000-0000-0000A6C50000}"/>
    <cellStyle name="Normal 32 2 5 7" xfId="50603" xr:uid="{00000000-0005-0000-0000-0000A7C50000}"/>
    <cellStyle name="Normal 32 2 5 7 2" xfId="50604" xr:uid="{00000000-0005-0000-0000-0000A8C50000}"/>
    <cellStyle name="Normal 32 2 5 7 3" xfId="50605" xr:uid="{00000000-0005-0000-0000-0000A9C50000}"/>
    <cellStyle name="Normal 32 2 5 8" xfId="50606" xr:uid="{00000000-0005-0000-0000-0000AAC50000}"/>
    <cellStyle name="Normal 32 2 5 8 2" xfId="50607" xr:uid="{00000000-0005-0000-0000-0000ABC50000}"/>
    <cellStyle name="Normal 32 2 5 8 3" xfId="50608" xr:uid="{00000000-0005-0000-0000-0000ACC50000}"/>
    <cellStyle name="Normal 32 2 5 9" xfId="50609" xr:uid="{00000000-0005-0000-0000-0000ADC50000}"/>
    <cellStyle name="Normal 32 2 5 9 2" xfId="50610" xr:uid="{00000000-0005-0000-0000-0000AEC50000}"/>
    <cellStyle name="Normal 32 2 5 9 3" xfId="50611" xr:uid="{00000000-0005-0000-0000-0000AFC50000}"/>
    <cellStyle name="Normal 32 2 6" xfId="50612" xr:uid="{00000000-0005-0000-0000-0000B0C50000}"/>
    <cellStyle name="Normal 32 2 6 10" xfId="50613" xr:uid="{00000000-0005-0000-0000-0000B1C50000}"/>
    <cellStyle name="Normal 32 2 6 11" xfId="50614" xr:uid="{00000000-0005-0000-0000-0000B2C50000}"/>
    <cellStyle name="Normal 32 2 6 12" xfId="50615" xr:uid="{00000000-0005-0000-0000-0000B3C50000}"/>
    <cellStyle name="Normal 32 2 6 13" xfId="50616" xr:uid="{00000000-0005-0000-0000-0000B4C50000}"/>
    <cellStyle name="Normal 32 2 6 14" xfId="50617" xr:uid="{00000000-0005-0000-0000-0000B5C50000}"/>
    <cellStyle name="Normal 32 2 6 15" xfId="50618" xr:uid="{00000000-0005-0000-0000-0000B6C50000}"/>
    <cellStyle name="Normal 32 2 6 16" xfId="50619" xr:uid="{00000000-0005-0000-0000-0000B7C50000}"/>
    <cellStyle name="Normal 32 2 6 2" xfId="50620" xr:uid="{00000000-0005-0000-0000-0000B8C50000}"/>
    <cellStyle name="Normal 32 2 6 2 10" xfId="50621" xr:uid="{00000000-0005-0000-0000-0000B9C50000}"/>
    <cellStyle name="Normal 32 2 6 2 11" xfId="50622" xr:uid="{00000000-0005-0000-0000-0000BAC50000}"/>
    <cellStyle name="Normal 32 2 6 2 12" xfId="50623" xr:uid="{00000000-0005-0000-0000-0000BBC50000}"/>
    <cellStyle name="Normal 32 2 6 2 13" xfId="50624" xr:uid="{00000000-0005-0000-0000-0000BCC50000}"/>
    <cellStyle name="Normal 32 2 6 2 14" xfId="50625" xr:uid="{00000000-0005-0000-0000-0000BDC50000}"/>
    <cellStyle name="Normal 32 2 6 2 15" xfId="50626" xr:uid="{00000000-0005-0000-0000-0000BEC50000}"/>
    <cellStyle name="Normal 32 2 6 2 2" xfId="50627" xr:uid="{00000000-0005-0000-0000-0000BFC50000}"/>
    <cellStyle name="Normal 32 2 6 2 3" xfId="50628" xr:uid="{00000000-0005-0000-0000-0000C0C50000}"/>
    <cellStyle name="Normal 32 2 6 2 4" xfId="50629" xr:uid="{00000000-0005-0000-0000-0000C1C50000}"/>
    <cellStyle name="Normal 32 2 6 2 5" xfId="50630" xr:uid="{00000000-0005-0000-0000-0000C2C50000}"/>
    <cellStyle name="Normal 32 2 6 2 6" xfId="50631" xr:uid="{00000000-0005-0000-0000-0000C3C50000}"/>
    <cellStyle name="Normal 32 2 6 2 7" xfId="50632" xr:uid="{00000000-0005-0000-0000-0000C4C50000}"/>
    <cellStyle name="Normal 32 2 6 2 8" xfId="50633" xr:uid="{00000000-0005-0000-0000-0000C5C50000}"/>
    <cellStyle name="Normal 32 2 6 2 9" xfId="50634" xr:uid="{00000000-0005-0000-0000-0000C6C50000}"/>
    <cellStyle name="Normal 32 2 6 3" xfId="50635" xr:uid="{00000000-0005-0000-0000-0000C7C50000}"/>
    <cellStyle name="Normal 32 2 6 4" xfId="50636" xr:uid="{00000000-0005-0000-0000-0000C8C50000}"/>
    <cellStyle name="Normal 32 2 6 5" xfId="50637" xr:uid="{00000000-0005-0000-0000-0000C9C50000}"/>
    <cellStyle name="Normal 32 2 6 6" xfId="50638" xr:uid="{00000000-0005-0000-0000-0000CAC50000}"/>
    <cellStyle name="Normal 32 2 6 7" xfId="50639" xr:uid="{00000000-0005-0000-0000-0000CBC50000}"/>
    <cellStyle name="Normal 32 2 6 8" xfId="50640" xr:uid="{00000000-0005-0000-0000-0000CCC50000}"/>
    <cellStyle name="Normal 32 2 6 9" xfId="50641" xr:uid="{00000000-0005-0000-0000-0000CDC50000}"/>
    <cellStyle name="Normal 32 2 7" xfId="50642" xr:uid="{00000000-0005-0000-0000-0000CEC50000}"/>
    <cellStyle name="Normal 32 2 7 10" xfId="50643" xr:uid="{00000000-0005-0000-0000-0000CFC50000}"/>
    <cellStyle name="Normal 32 2 7 11" xfId="50644" xr:uid="{00000000-0005-0000-0000-0000D0C50000}"/>
    <cellStyle name="Normal 32 2 7 12" xfId="50645" xr:uid="{00000000-0005-0000-0000-0000D1C50000}"/>
    <cellStyle name="Normal 32 2 7 13" xfId="50646" xr:uid="{00000000-0005-0000-0000-0000D2C50000}"/>
    <cellStyle name="Normal 32 2 7 14" xfId="50647" xr:uid="{00000000-0005-0000-0000-0000D3C50000}"/>
    <cellStyle name="Normal 32 2 7 15" xfId="50648" xr:uid="{00000000-0005-0000-0000-0000D4C50000}"/>
    <cellStyle name="Normal 32 2 7 2" xfId="50649" xr:uid="{00000000-0005-0000-0000-0000D5C50000}"/>
    <cellStyle name="Normal 32 2 7 2 2" xfId="50650" xr:uid="{00000000-0005-0000-0000-0000D6C50000}"/>
    <cellStyle name="Normal 32 2 7 3" xfId="50651" xr:uid="{00000000-0005-0000-0000-0000D7C50000}"/>
    <cellStyle name="Normal 32 2 7 4" xfId="50652" xr:uid="{00000000-0005-0000-0000-0000D8C50000}"/>
    <cellStyle name="Normal 32 2 7 5" xfId="50653" xr:uid="{00000000-0005-0000-0000-0000D9C50000}"/>
    <cellStyle name="Normal 32 2 7 6" xfId="50654" xr:uid="{00000000-0005-0000-0000-0000DAC50000}"/>
    <cellStyle name="Normal 32 2 7 7" xfId="50655" xr:uid="{00000000-0005-0000-0000-0000DBC50000}"/>
    <cellStyle name="Normal 32 2 7 8" xfId="50656" xr:uid="{00000000-0005-0000-0000-0000DCC50000}"/>
    <cellStyle name="Normal 32 2 7 9" xfId="50657" xr:uid="{00000000-0005-0000-0000-0000DDC50000}"/>
    <cellStyle name="Normal 32 2 8" xfId="50658" xr:uid="{00000000-0005-0000-0000-0000DEC50000}"/>
    <cellStyle name="Normal 32 2 8 2" xfId="50659" xr:uid="{00000000-0005-0000-0000-0000DFC50000}"/>
    <cellStyle name="Normal 32 2 8 3" xfId="50660" xr:uid="{00000000-0005-0000-0000-0000E0C50000}"/>
    <cellStyle name="Normal 32 2 9" xfId="50661" xr:uid="{00000000-0005-0000-0000-0000E1C50000}"/>
    <cellStyle name="Normal 32 2 9 2" xfId="50662" xr:uid="{00000000-0005-0000-0000-0000E2C50000}"/>
    <cellStyle name="Normal 32 2 9 3" xfId="50663" xr:uid="{00000000-0005-0000-0000-0000E3C50000}"/>
    <cellStyle name="Normal 32 20" xfId="50664" xr:uid="{00000000-0005-0000-0000-0000E4C50000}"/>
    <cellStyle name="Normal 32 21" xfId="50665" xr:uid="{00000000-0005-0000-0000-0000E5C50000}"/>
    <cellStyle name="Normal 32 22" xfId="50666" xr:uid="{00000000-0005-0000-0000-0000E6C50000}"/>
    <cellStyle name="Normal 32 23" xfId="50667" xr:uid="{00000000-0005-0000-0000-0000E7C50000}"/>
    <cellStyle name="Normal 32 3" xfId="50668" xr:uid="{00000000-0005-0000-0000-0000E8C50000}"/>
    <cellStyle name="Normal 32 3 10" xfId="50669" xr:uid="{00000000-0005-0000-0000-0000E9C50000}"/>
    <cellStyle name="Normal 32 3 10 2" xfId="50670" xr:uid="{00000000-0005-0000-0000-0000EAC50000}"/>
    <cellStyle name="Normal 32 3 10 3" xfId="50671" xr:uid="{00000000-0005-0000-0000-0000EBC50000}"/>
    <cellStyle name="Normal 32 3 11" xfId="50672" xr:uid="{00000000-0005-0000-0000-0000ECC50000}"/>
    <cellStyle name="Normal 32 3 11 2" xfId="50673" xr:uid="{00000000-0005-0000-0000-0000EDC50000}"/>
    <cellStyle name="Normal 32 3 11 3" xfId="50674" xr:uid="{00000000-0005-0000-0000-0000EEC50000}"/>
    <cellStyle name="Normal 32 3 12" xfId="50675" xr:uid="{00000000-0005-0000-0000-0000EFC50000}"/>
    <cellStyle name="Normal 32 3 12 2" xfId="50676" xr:uid="{00000000-0005-0000-0000-0000F0C50000}"/>
    <cellStyle name="Normal 32 3 13" xfId="50677" xr:uid="{00000000-0005-0000-0000-0000F1C50000}"/>
    <cellStyle name="Normal 32 3 13 2" xfId="50678" xr:uid="{00000000-0005-0000-0000-0000F2C50000}"/>
    <cellStyle name="Normal 32 3 14" xfId="50679" xr:uid="{00000000-0005-0000-0000-0000F3C50000}"/>
    <cellStyle name="Normal 32 3 15" xfId="50680" xr:uid="{00000000-0005-0000-0000-0000F4C50000}"/>
    <cellStyle name="Normal 32 3 16" xfId="50681" xr:uid="{00000000-0005-0000-0000-0000F5C50000}"/>
    <cellStyle name="Normal 32 3 17" xfId="50682" xr:uid="{00000000-0005-0000-0000-0000F6C50000}"/>
    <cellStyle name="Normal 32 3 18" xfId="50683" xr:uid="{00000000-0005-0000-0000-0000F7C50000}"/>
    <cellStyle name="Normal 32 3 19" xfId="50684" xr:uid="{00000000-0005-0000-0000-0000F8C50000}"/>
    <cellStyle name="Normal 32 3 2" xfId="50685" xr:uid="{00000000-0005-0000-0000-0000F9C50000}"/>
    <cellStyle name="Normal 32 3 2 10" xfId="50686" xr:uid="{00000000-0005-0000-0000-0000FAC50000}"/>
    <cellStyle name="Normal 32 3 2 10 2" xfId="50687" xr:uid="{00000000-0005-0000-0000-0000FBC50000}"/>
    <cellStyle name="Normal 32 3 2 10 3" xfId="50688" xr:uid="{00000000-0005-0000-0000-0000FCC50000}"/>
    <cellStyle name="Normal 32 3 2 11" xfId="50689" xr:uid="{00000000-0005-0000-0000-0000FDC50000}"/>
    <cellStyle name="Normal 32 3 2 11 2" xfId="50690" xr:uid="{00000000-0005-0000-0000-0000FEC50000}"/>
    <cellStyle name="Normal 32 3 2 12" xfId="50691" xr:uid="{00000000-0005-0000-0000-0000FFC50000}"/>
    <cellStyle name="Normal 32 3 2 12 2" xfId="50692" xr:uid="{00000000-0005-0000-0000-000000C60000}"/>
    <cellStyle name="Normal 32 3 2 13" xfId="50693" xr:uid="{00000000-0005-0000-0000-000001C60000}"/>
    <cellStyle name="Normal 32 3 2 14" xfId="50694" xr:uid="{00000000-0005-0000-0000-000002C60000}"/>
    <cellStyle name="Normal 32 3 2 15" xfId="50695" xr:uid="{00000000-0005-0000-0000-000003C60000}"/>
    <cellStyle name="Normal 32 3 2 16" xfId="50696" xr:uid="{00000000-0005-0000-0000-000004C60000}"/>
    <cellStyle name="Normal 32 3 2 17" xfId="50697" xr:uid="{00000000-0005-0000-0000-000005C60000}"/>
    <cellStyle name="Normal 32 3 2 18" xfId="50698" xr:uid="{00000000-0005-0000-0000-000006C60000}"/>
    <cellStyle name="Normal 32 3 2 19" xfId="50699" xr:uid="{00000000-0005-0000-0000-000007C60000}"/>
    <cellStyle name="Normal 32 3 2 2" xfId="50700" xr:uid="{00000000-0005-0000-0000-000008C60000}"/>
    <cellStyle name="Normal 32 3 2 2 10" xfId="50701" xr:uid="{00000000-0005-0000-0000-000009C60000}"/>
    <cellStyle name="Normal 32 3 2 2 10 2" xfId="50702" xr:uid="{00000000-0005-0000-0000-00000AC60000}"/>
    <cellStyle name="Normal 32 3 2 2 11" xfId="50703" xr:uid="{00000000-0005-0000-0000-00000BC60000}"/>
    <cellStyle name="Normal 32 3 2 2 11 2" xfId="50704" xr:uid="{00000000-0005-0000-0000-00000CC60000}"/>
    <cellStyle name="Normal 32 3 2 2 12" xfId="50705" xr:uid="{00000000-0005-0000-0000-00000DC60000}"/>
    <cellStyle name="Normal 32 3 2 2 13" xfId="50706" xr:uid="{00000000-0005-0000-0000-00000EC60000}"/>
    <cellStyle name="Normal 32 3 2 2 14" xfId="50707" xr:uid="{00000000-0005-0000-0000-00000FC60000}"/>
    <cellStyle name="Normal 32 3 2 2 15" xfId="50708" xr:uid="{00000000-0005-0000-0000-000010C60000}"/>
    <cellStyle name="Normal 32 3 2 2 16" xfId="50709" xr:uid="{00000000-0005-0000-0000-000011C60000}"/>
    <cellStyle name="Normal 32 3 2 2 17" xfId="50710" xr:uid="{00000000-0005-0000-0000-000012C60000}"/>
    <cellStyle name="Normal 32 3 2 2 18" xfId="50711" xr:uid="{00000000-0005-0000-0000-000013C60000}"/>
    <cellStyle name="Normal 32 3 2 2 19" xfId="50712" xr:uid="{00000000-0005-0000-0000-000014C60000}"/>
    <cellStyle name="Normal 32 3 2 2 2" xfId="50713" xr:uid="{00000000-0005-0000-0000-000015C60000}"/>
    <cellStyle name="Normal 32 3 2 2 2 10" xfId="50714" xr:uid="{00000000-0005-0000-0000-000016C60000}"/>
    <cellStyle name="Normal 32 3 2 2 2 11" xfId="50715" xr:uid="{00000000-0005-0000-0000-000017C60000}"/>
    <cellStyle name="Normal 32 3 2 2 2 12" xfId="50716" xr:uid="{00000000-0005-0000-0000-000018C60000}"/>
    <cellStyle name="Normal 32 3 2 2 2 13" xfId="50717" xr:uid="{00000000-0005-0000-0000-000019C60000}"/>
    <cellStyle name="Normal 32 3 2 2 2 14" xfId="50718" xr:uid="{00000000-0005-0000-0000-00001AC60000}"/>
    <cellStyle name="Normal 32 3 2 2 2 15" xfId="50719" xr:uid="{00000000-0005-0000-0000-00001BC60000}"/>
    <cellStyle name="Normal 32 3 2 2 2 2" xfId="50720" xr:uid="{00000000-0005-0000-0000-00001CC60000}"/>
    <cellStyle name="Normal 32 3 2 2 2 2 2" xfId="50721" xr:uid="{00000000-0005-0000-0000-00001DC60000}"/>
    <cellStyle name="Normal 32 3 2 2 2 3" xfId="50722" xr:uid="{00000000-0005-0000-0000-00001EC60000}"/>
    <cellStyle name="Normal 32 3 2 2 2 4" xfId="50723" xr:uid="{00000000-0005-0000-0000-00001FC60000}"/>
    <cellStyle name="Normal 32 3 2 2 2 5" xfId="50724" xr:uid="{00000000-0005-0000-0000-000020C60000}"/>
    <cellStyle name="Normal 32 3 2 2 2 6" xfId="50725" xr:uid="{00000000-0005-0000-0000-000021C60000}"/>
    <cellStyle name="Normal 32 3 2 2 2 7" xfId="50726" xr:uid="{00000000-0005-0000-0000-000022C60000}"/>
    <cellStyle name="Normal 32 3 2 2 2 8" xfId="50727" xr:uid="{00000000-0005-0000-0000-000023C60000}"/>
    <cellStyle name="Normal 32 3 2 2 2 9" xfId="50728" xr:uid="{00000000-0005-0000-0000-000024C60000}"/>
    <cellStyle name="Normal 32 3 2 2 3" xfId="50729" xr:uid="{00000000-0005-0000-0000-000025C60000}"/>
    <cellStyle name="Normal 32 3 2 2 3 10" xfId="50730" xr:uid="{00000000-0005-0000-0000-000026C60000}"/>
    <cellStyle name="Normal 32 3 2 2 3 11" xfId="50731" xr:uid="{00000000-0005-0000-0000-000027C60000}"/>
    <cellStyle name="Normal 32 3 2 2 3 12" xfId="50732" xr:uid="{00000000-0005-0000-0000-000028C60000}"/>
    <cellStyle name="Normal 32 3 2 2 3 13" xfId="50733" xr:uid="{00000000-0005-0000-0000-000029C60000}"/>
    <cellStyle name="Normal 32 3 2 2 3 14" xfId="50734" xr:uid="{00000000-0005-0000-0000-00002AC60000}"/>
    <cellStyle name="Normal 32 3 2 2 3 15" xfId="50735" xr:uid="{00000000-0005-0000-0000-00002BC60000}"/>
    <cellStyle name="Normal 32 3 2 2 3 2" xfId="50736" xr:uid="{00000000-0005-0000-0000-00002CC60000}"/>
    <cellStyle name="Normal 32 3 2 2 3 2 2" xfId="50737" xr:uid="{00000000-0005-0000-0000-00002DC60000}"/>
    <cellStyle name="Normal 32 3 2 2 3 3" xfId="50738" xr:uid="{00000000-0005-0000-0000-00002EC60000}"/>
    <cellStyle name="Normal 32 3 2 2 3 4" xfId="50739" xr:uid="{00000000-0005-0000-0000-00002FC60000}"/>
    <cellStyle name="Normal 32 3 2 2 3 5" xfId="50740" xr:uid="{00000000-0005-0000-0000-000030C60000}"/>
    <cellStyle name="Normal 32 3 2 2 3 6" xfId="50741" xr:uid="{00000000-0005-0000-0000-000031C60000}"/>
    <cellStyle name="Normal 32 3 2 2 3 7" xfId="50742" xr:uid="{00000000-0005-0000-0000-000032C60000}"/>
    <cellStyle name="Normal 32 3 2 2 3 8" xfId="50743" xr:uid="{00000000-0005-0000-0000-000033C60000}"/>
    <cellStyle name="Normal 32 3 2 2 3 9" xfId="50744" xr:uid="{00000000-0005-0000-0000-000034C60000}"/>
    <cellStyle name="Normal 32 3 2 2 4" xfId="50745" xr:uid="{00000000-0005-0000-0000-000035C60000}"/>
    <cellStyle name="Normal 32 3 2 2 4 2" xfId="50746" xr:uid="{00000000-0005-0000-0000-000036C60000}"/>
    <cellStyle name="Normal 32 3 2 2 4 3" xfId="50747" xr:uid="{00000000-0005-0000-0000-000037C60000}"/>
    <cellStyle name="Normal 32 3 2 2 5" xfId="50748" xr:uid="{00000000-0005-0000-0000-000038C60000}"/>
    <cellStyle name="Normal 32 3 2 2 5 2" xfId="50749" xr:uid="{00000000-0005-0000-0000-000039C60000}"/>
    <cellStyle name="Normal 32 3 2 2 5 3" xfId="50750" xr:uid="{00000000-0005-0000-0000-00003AC60000}"/>
    <cellStyle name="Normal 32 3 2 2 6" xfId="50751" xr:uid="{00000000-0005-0000-0000-00003BC60000}"/>
    <cellStyle name="Normal 32 3 2 2 6 2" xfId="50752" xr:uid="{00000000-0005-0000-0000-00003CC60000}"/>
    <cellStyle name="Normal 32 3 2 2 6 3" xfId="50753" xr:uid="{00000000-0005-0000-0000-00003DC60000}"/>
    <cellStyle name="Normal 32 3 2 2 7" xfId="50754" xr:uid="{00000000-0005-0000-0000-00003EC60000}"/>
    <cellStyle name="Normal 32 3 2 2 7 2" xfId="50755" xr:uid="{00000000-0005-0000-0000-00003FC60000}"/>
    <cellStyle name="Normal 32 3 2 2 7 3" xfId="50756" xr:uid="{00000000-0005-0000-0000-000040C60000}"/>
    <cellStyle name="Normal 32 3 2 2 8" xfId="50757" xr:uid="{00000000-0005-0000-0000-000041C60000}"/>
    <cellStyle name="Normal 32 3 2 2 8 2" xfId="50758" xr:uid="{00000000-0005-0000-0000-000042C60000}"/>
    <cellStyle name="Normal 32 3 2 2 8 3" xfId="50759" xr:uid="{00000000-0005-0000-0000-000043C60000}"/>
    <cellStyle name="Normal 32 3 2 2 9" xfId="50760" xr:uid="{00000000-0005-0000-0000-000044C60000}"/>
    <cellStyle name="Normal 32 3 2 2 9 2" xfId="50761" xr:uid="{00000000-0005-0000-0000-000045C60000}"/>
    <cellStyle name="Normal 32 3 2 2 9 3" xfId="50762" xr:uid="{00000000-0005-0000-0000-000046C60000}"/>
    <cellStyle name="Normal 32 3 2 20" xfId="50763" xr:uid="{00000000-0005-0000-0000-000047C60000}"/>
    <cellStyle name="Normal 32 3 2 3" xfId="50764" xr:uid="{00000000-0005-0000-0000-000048C60000}"/>
    <cellStyle name="Normal 32 3 2 3 10" xfId="50765" xr:uid="{00000000-0005-0000-0000-000049C60000}"/>
    <cellStyle name="Normal 32 3 2 3 11" xfId="50766" xr:uid="{00000000-0005-0000-0000-00004AC60000}"/>
    <cellStyle name="Normal 32 3 2 3 12" xfId="50767" xr:uid="{00000000-0005-0000-0000-00004BC60000}"/>
    <cellStyle name="Normal 32 3 2 3 13" xfId="50768" xr:uid="{00000000-0005-0000-0000-00004CC60000}"/>
    <cellStyle name="Normal 32 3 2 3 14" xfId="50769" xr:uid="{00000000-0005-0000-0000-00004DC60000}"/>
    <cellStyle name="Normal 32 3 2 3 15" xfId="50770" xr:uid="{00000000-0005-0000-0000-00004EC60000}"/>
    <cellStyle name="Normal 32 3 2 3 16" xfId="50771" xr:uid="{00000000-0005-0000-0000-00004FC60000}"/>
    <cellStyle name="Normal 32 3 2 3 2" xfId="50772" xr:uid="{00000000-0005-0000-0000-000050C60000}"/>
    <cellStyle name="Normal 32 3 2 3 2 10" xfId="50773" xr:uid="{00000000-0005-0000-0000-000051C60000}"/>
    <cellStyle name="Normal 32 3 2 3 2 11" xfId="50774" xr:uid="{00000000-0005-0000-0000-000052C60000}"/>
    <cellStyle name="Normal 32 3 2 3 2 12" xfId="50775" xr:uid="{00000000-0005-0000-0000-000053C60000}"/>
    <cellStyle name="Normal 32 3 2 3 2 13" xfId="50776" xr:uid="{00000000-0005-0000-0000-000054C60000}"/>
    <cellStyle name="Normal 32 3 2 3 2 14" xfId="50777" xr:uid="{00000000-0005-0000-0000-000055C60000}"/>
    <cellStyle name="Normal 32 3 2 3 2 15" xfId="50778" xr:uid="{00000000-0005-0000-0000-000056C60000}"/>
    <cellStyle name="Normal 32 3 2 3 2 2" xfId="50779" xr:uid="{00000000-0005-0000-0000-000057C60000}"/>
    <cellStyle name="Normal 32 3 2 3 2 3" xfId="50780" xr:uid="{00000000-0005-0000-0000-000058C60000}"/>
    <cellStyle name="Normal 32 3 2 3 2 4" xfId="50781" xr:uid="{00000000-0005-0000-0000-000059C60000}"/>
    <cellStyle name="Normal 32 3 2 3 2 5" xfId="50782" xr:uid="{00000000-0005-0000-0000-00005AC60000}"/>
    <cellStyle name="Normal 32 3 2 3 2 6" xfId="50783" xr:uid="{00000000-0005-0000-0000-00005BC60000}"/>
    <cellStyle name="Normal 32 3 2 3 2 7" xfId="50784" xr:uid="{00000000-0005-0000-0000-00005CC60000}"/>
    <cellStyle name="Normal 32 3 2 3 2 8" xfId="50785" xr:uid="{00000000-0005-0000-0000-00005DC60000}"/>
    <cellStyle name="Normal 32 3 2 3 2 9" xfId="50786" xr:uid="{00000000-0005-0000-0000-00005EC60000}"/>
    <cellStyle name="Normal 32 3 2 3 3" xfId="50787" xr:uid="{00000000-0005-0000-0000-00005FC60000}"/>
    <cellStyle name="Normal 32 3 2 3 4" xfId="50788" xr:uid="{00000000-0005-0000-0000-000060C60000}"/>
    <cellStyle name="Normal 32 3 2 3 5" xfId="50789" xr:uid="{00000000-0005-0000-0000-000061C60000}"/>
    <cellStyle name="Normal 32 3 2 3 6" xfId="50790" xr:uid="{00000000-0005-0000-0000-000062C60000}"/>
    <cellStyle name="Normal 32 3 2 3 7" xfId="50791" xr:uid="{00000000-0005-0000-0000-000063C60000}"/>
    <cellStyle name="Normal 32 3 2 3 8" xfId="50792" xr:uid="{00000000-0005-0000-0000-000064C60000}"/>
    <cellStyle name="Normal 32 3 2 3 9" xfId="50793" xr:uid="{00000000-0005-0000-0000-000065C60000}"/>
    <cellStyle name="Normal 32 3 2 4" xfId="50794" xr:uid="{00000000-0005-0000-0000-000066C60000}"/>
    <cellStyle name="Normal 32 3 2 4 10" xfId="50795" xr:uid="{00000000-0005-0000-0000-000067C60000}"/>
    <cellStyle name="Normal 32 3 2 4 11" xfId="50796" xr:uid="{00000000-0005-0000-0000-000068C60000}"/>
    <cellStyle name="Normal 32 3 2 4 12" xfId="50797" xr:uid="{00000000-0005-0000-0000-000069C60000}"/>
    <cellStyle name="Normal 32 3 2 4 13" xfId="50798" xr:uid="{00000000-0005-0000-0000-00006AC60000}"/>
    <cellStyle name="Normal 32 3 2 4 14" xfId="50799" xr:uid="{00000000-0005-0000-0000-00006BC60000}"/>
    <cellStyle name="Normal 32 3 2 4 15" xfId="50800" xr:uid="{00000000-0005-0000-0000-00006CC60000}"/>
    <cellStyle name="Normal 32 3 2 4 2" xfId="50801" xr:uid="{00000000-0005-0000-0000-00006DC60000}"/>
    <cellStyle name="Normal 32 3 2 4 2 2" xfId="50802" xr:uid="{00000000-0005-0000-0000-00006EC60000}"/>
    <cellStyle name="Normal 32 3 2 4 3" xfId="50803" xr:uid="{00000000-0005-0000-0000-00006FC60000}"/>
    <cellStyle name="Normal 32 3 2 4 4" xfId="50804" xr:uid="{00000000-0005-0000-0000-000070C60000}"/>
    <cellStyle name="Normal 32 3 2 4 5" xfId="50805" xr:uid="{00000000-0005-0000-0000-000071C60000}"/>
    <cellStyle name="Normal 32 3 2 4 6" xfId="50806" xr:uid="{00000000-0005-0000-0000-000072C60000}"/>
    <cellStyle name="Normal 32 3 2 4 7" xfId="50807" xr:uid="{00000000-0005-0000-0000-000073C60000}"/>
    <cellStyle name="Normal 32 3 2 4 8" xfId="50808" xr:uid="{00000000-0005-0000-0000-000074C60000}"/>
    <cellStyle name="Normal 32 3 2 4 9" xfId="50809" xr:uid="{00000000-0005-0000-0000-000075C60000}"/>
    <cellStyle name="Normal 32 3 2 5" xfId="50810" xr:uid="{00000000-0005-0000-0000-000076C60000}"/>
    <cellStyle name="Normal 32 3 2 5 2" xfId="50811" xr:uid="{00000000-0005-0000-0000-000077C60000}"/>
    <cellStyle name="Normal 32 3 2 5 3" xfId="50812" xr:uid="{00000000-0005-0000-0000-000078C60000}"/>
    <cellStyle name="Normal 32 3 2 6" xfId="50813" xr:uid="{00000000-0005-0000-0000-000079C60000}"/>
    <cellStyle name="Normal 32 3 2 6 2" xfId="50814" xr:uid="{00000000-0005-0000-0000-00007AC60000}"/>
    <cellStyle name="Normal 32 3 2 6 3" xfId="50815" xr:uid="{00000000-0005-0000-0000-00007BC60000}"/>
    <cellStyle name="Normal 32 3 2 7" xfId="50816" xr:uid="{00000000-0005-0000-0000-00007CC60000}"/>
    <cellStyle name="Normal 32 3 2 7 2" xfId="50817" xr:uid="{00000000-0005-0000-0000-00007DC60000}"/>
    <cellStyle name="Normal 32 3 2 7 3" xfId="50818" xr:uid="{00000000-0005-0000-0000-00007EC60000}"/>
    <cellStyle name="Normal 32 3 2 8" xfId="50819" xr:uid="{00000000-0005-0000-0000-00007FC60000}"/>
    <cellStyle name="Normal 32 3 2 8 2" xfId="50820" xr:uid="{00000000-0005-0000-0000-000080C60000}"/>
    <cellStyle name="Normal 32 3 2 8 3" xfId="50821" xr:uid="{00000000-0005-0000-0000-000081C60000}"/>
    <cellStyle name="Normal 32 3 2 9" xfId="50822" xr:uid="{00000000-0005-0000-0000-000082C60000}"/>
    <cellStyle name="Normal 32 3 2 9 2" xfId="50823" xr:uid="{00000000-0005-0000-0000-000083C60000}"/>
    <cellStyle name="Normal 32 3 2 9 3" xfId="50824" xr:uid="{00000000-0005-0000-0000-000084C60000}"/>
    <cellStyle name="Normal 32 3 20" xfId="50825" xr:uid="{00000000-0005-0000-0000-000085C60000}"/>
    <cellStyle name="Normal 32 3 21" xfId="50826" xr:uid="{00000000-0005-0000-0000-000086C60000}"/>
    <cellStyle name="Normal 32 3 3" xfId="50827" xr:uid="{00000000-0005-0000-0000-000087C60000}"/>
    <cellStyle name="Normal 32 3 3 10" xfId="50828" xr:uid="{00000000-0005-0000-0000-000088C60000}"/>
    <cellStyle name="Normal 32 3 3 10 2" xfId="50829" xr:uid="{00000000-0005-0000-0000-000089C60000}"/>
    <cellStyle name="Normal 32 3 3 11" xfId="50830" xr:uid="{00000000-0005-0000-0000-00008AC60000}"/>
    <cellStyle name="Normal 32 3 3 11 2" xfId="50831" xr:uid="{00000000-0005-0000-0000-00008BC60000}"/>
    <cellStyle name="Normal 32 3 3 12" xfId="50832" xr:uid="{00000000-0005-0000-0000-00008CC60000}"/>
    <cellStyle name="Normal 32 3 3 13" xfId="50833" xr:uid="{00000000-0005-0000-0000-00008DC60000}"/>
    <cellStyle name="Normal 32 3 3 14" xfId="50834" xr:uid="{00000000-0005-0000-0000-00008EC60000}"/>
    <cellStyle name="Normal 32 3 3 15" xfId="50835" xr:uid="{00000000-0005-0000-0000-00008FC60000}"/>
    <cellStyle name="Normal 32 3 3 16" xfId="50836" xr:uid="{00000000-0005-0000-0000-000090C60000}"/>
    <cellStyle name="Normal 32 3 3 17" xfId="50837" xr:uid="{00000000-0005-0000-0000-000091C60000}"/>
    <cellStyle name="Normal 32 3 3 18" xfId="50838" xr:uid="{00000000-0005-0000-0000-000092C60000}"/>
    <cellStyle name="Normal 32 3 3 19" xfId="50839" xr:uid="{00000000-0005-0000-0000-000093C60000}"/>
    <cellStyle name="Normal 32 3 3 2" xfId="50840" xr:uid="{00000000-0005-0000-0000-000094C60000}"/>
    <cellStyle name="Normal 32 3 3 2 10" xfId="50841" xr:uid="{00000000-0005-0000-0000-000095C60000}"/>
    <cellStyle name="Normal 32 3 3 2 11" xfId="50842" xr:uid="{00000000-0005-0000-0000-000096C60000}"/>
    <cellStyle name="Normal 32 3 3 2 12" xfId="50843" xr:uid="{00000000-0005-0000-0000-000097C60000}"/>
    <cellStyle name="Normal 32 3 3 2 13" xfId="50844" xr:uid="{00000000-0005-0000-0000-000098C60000}"/>
    <cellStyle name="Normal 32 3 3 2 14" xfId="50845" xr:uid="{00000000-0005-0000-0000-000099C60000}"/>
    <cellStyle name="Normal 32 3 3 2 15" xfId="50846" xr:uid="{00000000-0005-0000-0000-00009AC60000}"/>
    <cellStyle name="Normal 32 3 3 2 2" xfId="50847" xr:uid="{00000000-0005-0000-0000-00009BC60000}"/>
    <cellStyle name="Normal 32 3 3 2 2 2" xfId="50848" xr:uid="{00000000-0005-0000-0000-00009CC60000}"/>
    <cellStyle name="Normal 32 3 3 2 3" xfId="50849" xr:uid="{00000000-0005-0000-0000-00009DC60000}"/>
    <cellStyle name="Normal 32 3 3 2 4" xfId="50850" xr:uid="{00000000-0005-0000-0000-00009EC60000}"/>
    <cellStyle name="Normal 32 3 3 2 5" xfId="50851" xr:uid="{00000000-0005-0000-0000-00009FC60000}"/>
    <cellStyle name="Normal 32 3 3 2 6" xfId="50852" xr:uid="{00000000-0005-0000-0000-0000A0C60000}"/>
    <cellStyle name="Normal 32 3 3 2 7" xfId="50853" xr:uid="{00000000-0005-0000-0000-0000A1C60000}"/>
    <cellStyle name="Normal 32 3 3 2 8" xfId="50854" xr:uid="{00000000-0005-0000-0000-0000A2C60000}"/>
    <cellStyle name="Normal 32 3 3 2 9" xfId="50855" xr:uid="{00000000-0005-0000-0000-0000A3C60000}"/>
    <cellStyle name="Normal 32 3 3 3" xfId="50856" xr:uid="{00000000-0005-0000-0000-0000A4C60000}"/>
    <cellStyle name="Normal 32 3 3 3 10" xfId="50857" xr:uid="{00000000-0005-0000-0000-0000A5C60000}"/>
    <cellStyle name="Normal 32 3 3 3 11" xfId="50858" xr:uid="{00000000-0005-0000-0000-0000A6C60000}"/>
    <cellStyle name="Normal 32 3 3 3 12" xfId="50859" xr:uid="{00000000-0005-0000-0000-0000A7C60000}"/>
    <cellStyle name="Normal 32 3 3 3 13" xfId="50860" xr:uid="{00000000-0005-0000-0000-0000A8C60000}"/>
    <cellStyle name="Normal 32 3 3 3 14" xfId="50861" xr:uid="{00000000-0005-0000-0000-0000A9C60000}"/>
    <cellStyle name="Normal 32 3 3 3 15" xfId="50862" xr:uid="{00000000-0005-0000-0000-0000AAC60000}"/>
    <cellStyle name="Normal 32 3 3 3 2" xfId="50863" xr:uid="{00000000-0005-0000-0000-0000ABC60000}"/>
    <cellStyle name="Normal 32 3 3 3 2 2" xfId="50864" xr:uid="{00000000-0005-0000-0000-0000ACC60000}"/>
    <cellStyle name="Normal 32 3 3 3 3" xfId="50865" xr:uid="{00000000-0005-0000-0000-0000ADC60000}"/>
    <cellStyle name="Normal 32 3 3 3 4" xfId="50866" xr:uid="{00000000-0005-0000-0000-0000AEC60000}"/>
    <cellStyle name="Normal 32 3 3 3 5" xfId="50867" xr:uid="{00000000-0005-0000-0000-0000AFC60000}"/>
    <cellStyle name="Normal 32 3 3 3 6" xfId="50868" xr:uid="{00000000-0005-0000-0000-0000B0C60000}"/>
    <cellStyle name="Normal 32 3 3 3 7" xfId="50869" xr:uid="{00000000-0005-0000-0000-0000B1C60000}"/>
    <cellStyle name="Normal 32 3 3 3 8" xfId="50870" xr:uid="{00000000-0005-0000-0000-0000B2C60000}"/>
    <cellStyle name="Normal 32 3 3 3 9" xfId="50871" xr:uid="{00000000-0005-0000-0000-0000B3C60000}"/>
    <cellStyle name="Normal 32 3 3 4" xfId="50872" xr:uid="{00000000-0005-0000-0000-0000B4C60000}"/>
    <cellStyle name="Normal 32 3 3 4 2" xfId="50873" xr:uid="{00000000-0005-0000-0000-0000B5C60000}"/>
    <cellStyle name="Normal 32 3 3 4 3" xfId="50874" xr:uid="{00000000-0005-0000-0000-0000B6C60000}"/>
    <cellStyle name="Normal 32 3 3 5" xfId="50875" xr:uid="{00000000-0005-0000-0000-0000B7C60000}"/>
    <cellStyle name="Normal 32 3 3 5 2" xfId="50876" xr:uid="{00000000-0005-0000-0000-0000B8C60000}"/>
    <cellStyle name="Normal 32 3 3 5 3" xfId="50877" xr:uid="{00000000-0005-0000-0000-0000B9C60000}"/>
    <cellStyle name="Normal 32 3 3 6" xfId="50878" xr:uid="{00000000-0005-0000-0000-0000BAC60000}"/>
    <cellStyle name="Normal 32 3 3 6 2" xfId="50879" xr:uid="{00000000-0005-0000-0000-0000BBC60000}"/>
    <cellStyle name="Normal 32 3 3 6 3" xfId="50880" xr:uid="{00000000-0005-0000-0000-0000BCC60000}"/>
    <cellStyle name="Normal 32 3 3 7" xfId="50881" xr:uid="{00000000-0005-0000-0000-0000BDC60000}"/>
    <cellStyle name="Normal 32 3 3 7 2" xfId="50882" xr:uid="{00000000-0005-0000-0000-0000BEC60000}"/>
    <cellStyle name="Normal 32 3 3 7 3" xfId="50883" xr:uid="{00000000-0005-0000-0000-0000BFC60000}"/>
    <cellStyle name="Normal 32 3 3 8" xfId="50884" xr:uid="{00000000-0005-0000-0000-0000C0C60000}"/>
    <cellStyle name="Normal 32 3 3 8 2" xfId="50885" xr:uid="{00000000-0005-0000-0000-0000C1C60000}"/>
    <cellStyle name="Normal 32 3 3 8 3" xfId="50886" xr:uid="{00000000-0005-0000-0000-0000C2C60000}"/>
    <cellStyle name="Normal 32 3 3 9" xfId="50887" xr:uid="{00000000-0005-0000-0000-0000C3C60000}"/>
    <cellStyle name="Normal 32 3 3 9 2" xfId="50888" xr:uid="{00000000-0005-0000-0000-0000C4C60000}"/>
    <cellStyle name="Normal 32 3 3 9 3" xfId="50889" xr:uid="{00000000-0005-0000-0000-0000C5C60000}"/>
    <cellStyle name="Normal 32 3 4" xfId="50890" xr:uid="{00000000-0005-0000-0000-0000C6C60000}"/>
    <cellStyle name="Normal 32 3 4 10" xfId="50891" xr:uid="{00000000-0005-0000-0000-0000C7C60000}"/>
    <cellStyle name="Normal 32 3 4 11" xfId="50892" xr:uid="{00000000-0005-0000-0000-0000C8C60000}"/>
    <cellStyle name="Normal 32 3 4 12" xfId="50893" xr:uid="{00000000-0005-0000-0000-0000C9C60000}"/>
    <cellStyle name="Normal 32 3 4 13" xfId="50894" xr:uid="{00000000-0005-0000-0000-0000CAC60000}"/>
    <cellStyle name="Normal 32 3 4 14" xfId="50895" xr:uid="{00000000-0005-0000-0000-0000CBC60000}"/>
    <cellStyle name="Normal 32 3 4 15" xfId="50896" xr:uid="{00000000-0005-0000-0000-0000CCC60000}"/>
    <cellStyle name="Normal 32 3 4 16" xfId="50897" xr:uid="{00000000-0005-0000-0000-0000CDC60000}"/>
    <cellStyle name="Normal 32 3 4 2" xfId="50898" xr:uid="{00000000-0005-0000-0000-0000CEC60000}"/>
    <cellStyle name="Normal 32 3 4 2 10" xfId="50899" xr:uid="{00000000-0005-0000-0000-0000CFC60000}"/>
    <cellStyle name="Normal 32 3 4 2 11" xfId="50900" xr:uid="{00000000-0005-0000-0000-0000D0C60000}"/>
    <cellStyle name="Normal 32 3 4 2 12" xfId="50901" xr:uid="{00000000-0005-0000-0000-0000D1C60000}"/>
    <cellStyle name="Normal 32 3 4 2 13" xfId="50902" xr:uid="{00000000-0005-0000-0000-0000D2C60000}"/>
    <cellStyle name="Normal 32 3 4 2 14" xfId="50903" xr:uid="{00000000-0005-0000-0000-0000D3C60000}"/>
    <cellStyle name="Normal 32 3 4 2 15" xfId="50904" xr:uid="{00000000-0005-0000-0000-0000D4C60000}"/>
    <cellStyle name="Normal 32 3 4 2 2" xfId="50905" xr:uid="{00000000-0005-0000-0000-0000D5C60000}"/>
    <cellStyle name="Normal 32 3 4 2 3" xfId="50906" xr:uid="{00000000-0005-0000-0000-0000D6C60000}"/>
    <cellStyle name="Normal 32 3 4 2 4" xfId="50907" xr:uid="{00000000-0005-0000-0000-0000D7C60000}"/>
    <cellStyle name="Normal 32 3 4 2 5" xfId="50908" xr:uid="{00000000-0005-0000-0000-0000D8C60000}"/>
    <cellStyle name="Normal 32 3 4 2 6" xfId="50909" xr:uid="{00000000-0005-0000-0000-0000D9C60000}"/>
    <cellStyle name="Normal 32 3 4 2 7" xfId="50910" xr:uid="{00000000-0005-0000-0000-0000DAC60000}"/>
    <cellStyle name="Normal 32 3 4 2 8" xfId="50911" xr:uid="{00000000-0005-0000-0000-0000DBC60000}"/>
    <cellStyle name="Normal 32 3 4 2 9" xfId="50912" xr:uid="{00000000-0005-0000-0000-0000DCC60000}"/>
    <cellStyle name="Normal 32 3 4 3" xfId="50913" xr:uid="{00000000-0005-0000-0000-0000DDC60000}"/>
    <cellStyle name="Normal 32 3 4 4" xfId="50914" xr:uid="{00000000-0005-0000-0000-0000DEC60000}"/>
    <cellStyle name="Normal 32 3 4 5" xfId="50915" xr:uid="{00000000-0005-0000-0000-0000DFC60000}"/>
    <cellStyle name="Normal 32 3 4 6" xfId="50916" xr:uid="{00000000-0005-0000-0000-0000E0C60000}"/>
    <cellStyle name="Normal 32 3 4 7" xfId="50917" xr:uid="{00000000-0005-0000-0000-0000E1C60000}"/>
    <cellStyle name="Normal 32 3 4 8" xfId="50918" xr:uid="{00000000-0005-0000-0000-0000E2C60000}"/>
    <cellStyle name="Normal 32 3 4 9" xfId="50919" xr:uid="{00000000-0005-0000-0000-0000E3C60000}"/>
    <cellStyle name="Normal 32 3 5" xfId="50920" xr:uid="{00000000-0005-0000-0000-0000E4C60000}"/>
    <cellStyle name="Normal 32 3 5 10" xfId="50921" xr:uid="{00000000-0005-0000-0000-0000E5C60000}"/>
    <cellStyle name="Normal 32 3 5 11" xfId="50922" xr:uid="{00000000-0005-0000-0000-0000E6C60000}"/>
    <cellStyle name="Normal 32 3 5 12" xfId="50923" xr:uid="{00000000-0005-0000-0000-0000E7C60000}"/>
    <cellStyle name="Normal 32 3 5 13" xfId="50924" xr:uid="{00000000-0005-0000-0000-0000E8C60000}"/>
    <cellStyle name="Normal 32 3 5 14" xfId="50925" xr:uid="{00000000-0005-0000-0000-0000E9C60000}"/>
    <cellStyle name="Normal 32 3 5 15" xfId="50926" xr:uid="{00000000-0005-0000-0000-0000EAC60000}"/>
    <cellStyle name="Normal 32 3 5 2" xfId="50927" xr:uid="{00000000-0005-0000-0000-0000EBC60000}"/>
    <cellStyle name="Normal 32 3 5 2 2" xfId="50928" xr:uid="{00000000-0005-0000-0000-0000ECC60000}"/>
    <cellStyle name="Normal 32 3 5 3" xfId="50929" xr:uid="{00000000-0005-0000-0000-0000EDC60000}"/>
    <cellStyle name="Normal 32 3 5 4" xfId="50930" xr:uid="{00000000-0005-0000-0000-0000EEC60000}"/>
    <cellStyle name="Normal 32 3 5 5" xfId="50931" xr:uid="{00000000-0005-0000-0000-0000EFC60000}"/>
    <cellStyle name="Normal 32 3 5 6" xfId="50932" xr:uid="{00000000-0005-0000-0000-0000F0C60000}"/>
    <cellStyle name="Normal 32 3 5 7" xfId="50933" xr:uid="{00000000-0005-0000-0000-0000F1C60000}"/>
    <cellStyle name="Normal 32 3 5 8" xfId="50934" xr:uid="{00000000-0005-0000-0000-0000F2C60000}"/>
    <cellStyle name="Normal 32 3 5 9" xfId="50935" xr:uid="{00000000-0005-0000-0000-0000F3C60000}"/>
    <cellStyle name="Normal 32 3 6" xfId="50936" xr:uid="{00000000-0005-0000-0000-0000F4C60000}"/>
    <cellStyle name="Normal 32 3 6 2" xfId="50937" xr:uid="{00000000-0005-0000-0000-0000F5C60000}"/>
    <cellStyle name="Normal 32 3 6 3" xfId="50938" xr:uid="{00000000-0005-0000-0000-0000F6C60000}"/>
    <cellStyle name="Normal 32 3 7" xfId="50939" xr:uid="{00000000-0005-0000-0000-0000F7C60000}"/>
    <cellStyle name="Normal 32 3 7 2" xfId="50940" xr:uid="{00000000-0005-0000-0000-0000F8C60000}"/>
    <cellStyle name="Normal 32 3 7 3" xfId="50941" xr:uid="{00000000-0005-0000-0000-0000F9C60000}"/>
    <cellStyle name="Normal 32 3 8" xfId="50942" xr:uid="{00000000-0005-0000-0000-0000FAC60000}"/>
    <cellStyle name="Normal 32 3 8 2" xfId="50943" xr:uid="{00000000-0005-0000-0000-0000FBC60000}"/>
    <cellStyle name="Normal 32 3 8 3" xfId="50944" xr:uid="{00000000-0005-0000-0000-0000FCC60000}"/>
    <cellStyle name="Normal 32 3 9" xfId="50945" xr:uid="{00000000-0005-0000-0000-0000FDC60000}"/>
    <cellStyle name="Normal 32 3 9 2" xfId="50946" xr:uid="{00000000-0005-0000-0000-0000FEC60000}"/>
    <cellStyle name="Normal 32 3 9 3" xfId="50947" xr:uid="{00000000-0005-0000-0000-0000FFC60000}"/>
    <cellStyle name="Normal 32 4" xfId="50948" xr:uid="{00000000-0005-0000-0000-000000C70000}"/>
    <cellStyle name="Normal 32 4 10" xfId="50949" xr:uid="{00000000-0005-0000-0000-000001C70000}"/>
    <cellStyle name="Normal 32 4 10 2" xfId="50950" xr:uid="{00000000-0005-0000-0000-000002C70000}"/>
    <cellStyle name="Normal 32 4 10 3" xfId="50951" xr:uid="{00000000-0005-0000-0000-000003C70000}"/>
    <cellStyle name="Normal 32 4 11" xfId="50952" xr:uid="{00000000-0005-0000-0000-000004C70000}"/>
    <cellStyle name="Normal 32 4 11 2" xfId="50953" xr:uid="{00000000-0005-0000-0000-000005C70000}"/>
    <cellStyle name="Normal 32 4 12" xfId="50954" xr:uid="{00000000-0005-0000-0000-000006C70000}"/>
    <cellStyle name="Normal 32 4 12 2" xfId="50955" xr:uid="{00000000-0005-0000-0000-000007C70000}"/>
    <cellStyle name="Normal 32 4 13" xfId="50956" xr:uid="{00000000-0005-0000-0000-000008C70000}"/>
    <cellStyle name="Normal 32 4 14" xfId="50957" xr:uid="{00000000-0005-0000-0000-000009C70000}"/>
    <cellStyle name="Normal 32 4 15" xfId="50958" xr:uid="{00000000-0005-0000-0000-00000AC70000}"/>
    <cellStyle name="Normal 32 4 16" xfId="50959" xr:uid="{00000000-0005-0000-0000-00000BC70000}"/>
    <cellStyle name="Normal 32 4 17" xfId="50960" xr:uid="{00000000-0005-0000-0000-00000CC70000}"/>
    <cellStyle name="Normal 32 4 18" xfId="50961" xr:uid="{00000000-0005-0000-0000-00000DC70000}"/>
    <cellStyle name="Normal 32 4 19" xfId="50962" xr:uid="{00000000-0005-0000-0000-00000EC70000}"/>
    <cellStyle name="Normal 32 4 2" xfId="50963" xr:uid="{00000000-0005-0000-0000-00000FC70000}"/>
    <cellStyle name="Normal 32 4 2 10" xfId="50964" xr:uid="{00000000-0005-0000-0000-000010C70000}"/>
    <cellStyle name="Normal 32 4 2 10 2" xfId="50965" xr:uid="{00000000-0005-0000-0000-000011C70000}"/>
    <cellStyle name="Normal 32 4 2 11" xfId="50966" xr:uid="{00000000-0005-0000-0000-000012C70000}"/>
    <cellStyle name="Normal 32 4 2 11 2" xfId="50967" xr:uid="{00000000-0005-0000-0000-000013C70000}"/>
    <cellStyle name="Normal 32 4 2 12" xfId="50968" xr:uid="{00000000-0005-0000-0000-000014C70000}"/>
    <cellStyle name="Normal 32 4 2 13" xfId="50969" xr:uid="{00000000-0005-0000-0000-000015C70000}"/>
    <cellStyle name="Normal 32 4 2 14" xfId="50970" xr:uid="{00000000-0005-0000-0000-000016C70000}"/>
    <cellStyle name="Normal 32 4 2 15" xfId="50971" xr:uid="{00000000-0005-0000-0000-000017C70000}"/>
    <cellStyle name="Normal 32 4 2 16" xfId="50972" xr:uid="{00000000-0005-0000-0000-000018C70000}"/>
    <cellStyle name="Normal 32 4 2 17" xfId="50973" xr:uid="{00000000-0005-0000-0000-000019C70000}"/>
    <cellStyle name="Normal 32 4 2 18" xfId="50974" xr:uid="{00000000-0005-0000-0000-00001AC70000}"/>
    <cellStyle name="Normal 32 4 2 19" xfId="50975" xr:uid="{00000000-0005-0000-0000-00001BC70000}"/>
    <cellStyle name="Normal 32 4 2 2" xfId="50976" xr:uid="{00000000-0005-0000-0000-00001CC70000}"/>
    <cellStyle name="Normal 32 4 2 2 10" xfId="50977" xr:uid="{00000000-0005-0000-0000-00001DC70000}"/>
    <cellStyle name="Normal 32 4 2 2 11" xfId="50978" xr:uid="{00000000-0005-0000-0000-00001EC70000}"/>
    <cellStyle name="Normal 32 4 2 2 12" xfId="50979" xr:uid="{00000000-0005-0000-0000-00001FC70000}"/>
    <cellStyle name="Normal 32 4 2 2 13" xfId="50980" xr:uid="{00000000-0005-0000-0000-000020C70000}"/>
    <cellStyle name="Normal 32 4 2 2 14" xfId="50981" xr:uid="{00000000-0005-0000-0000-000021C70000}"/>
    <cellStyle name="Normal 32 4 2 2 15" xfId="50982" xr:uid="{00000000-0005-0000-0000-000022C70000}"/>
    <cellStyle name="Normal 32 4 2 2 2" xfId="50983" xr:uid="{00000000-0005-0000-0000-000023C70000}"/>
    <cellStyle name="Normal 32 4 2 2 2 2" xfId="50984" xr:uid="{00000000-0005-0000-0000-000024C70000}"/>
    <cellStyle name="Normal 32 4 2 2 3" xfId="50985" xr:uid="{00000000-0005-0000-0000-000025C70000}"/>
    <cellStyle name="Normal 32 4 2 2 4" xfId="50986" xr:uid="{00000000-0005-0000-0000-000026C70000}"/>
    <cellStyle name="Normal 32 4 2 2 5" xfId="50987" xr:uid="{00000000-0005-0000-0000-000027C70000}"/>
    <cellStyle name="Normal 32 4 2 2 6" xfId="50988" xr:uid="{00000000-0005-0000-0000-000028C70000}"/>
    <cellStyle name="Normal 32 4 2 2 7" xfId="50989" xr:uid="{00000000-0005-0000-0000-000029C70000}"/>
    <cellStyle name="Normal 32 4 2 2 8" xfId="50990" xr:uid="{00000000-0005-0000-0000-00002AC70000}"/>
    <cellStyle name="Normal 32 4 2 2 9" xfId="50991" xr:uid="{00000000-0005-0000-0000-00002BC70000}"/>
    <cellStyle name="Normal 32 4 2 3" xfId="50992" xr:uid="{00000000-0005-0000-0000-00002CC70000}"/>
    <cellStyle name="Normal 32 4 2 3 10" xfId="50993" xr:uid="{00000000-0005-0000-0000-00002DC70000}"/>
    <cellStyle name="Normal 32 4 2 3 11" xfId="50994" xr:uid="{00000000-0005-0000-0000-00002EC70000}"/>
    <cellStyle name="Normal 32 4 2 3 12" xfId="50995" xr:uid="{00000000-0005-0000-0000-00002FC70000}"/>
    <cellStyle name="Normal 32 4 2 3 13" xfId="50996" xr:uid="{00000000-0005-0000-0000-000030C70000}"/>
    <cellStyle name="Normal 32 4 2 3 14" xfId="50997" xr:uid="{00000000-0005-0000-0000-000031C70000}"/>
    <cellStyle name="Normal 32 4 2 3 15" xfId="50998" xr:uid="{00000000-0005-0000-0000-000032C70000}"/>
    <cellStyle name="Normal 32 4 2 3 2" xfId="50999" xr:uid="{00000000-0005-0000-0000-000033C70000}"/>
    <cellStyle name="Normal 32 4 2 3 2 2" xfId="51000" xr:uid="{00000000-0005-0000-0000-000034C70000}"/>
    <cellStyle name="Normal 32 4 2 3 3" xfId="51001" xr:uid="{00000000-0005-0000-0000-000035C70000}"/>
    <cellStyle name="Normal 32 4 2 3 4" xfId="51002" xr:uid="{00000000-0005-0000-0000-000036C70000}"/>
    <cellStyle name="Normal 32 4 2 3 5" xfId="51003" xr:uid="{00000000-0005-0000-0000-000037C70000}"/>
    <cellStyle name="Normal 32 4 2 3 6" xfId="51004" xr:uid="{00000000-0005-0000-0000-000038C70000}"/>
    <cellStyle name="Normal 32 4 2 3 7" xfId="51005" xr:uid="{00000000-0005-0000-0000-000039C70000}"/>
    <cellStyle name="Normal 32 4 2 3 8" xfId="51006" xr:uid="{00000000-0005-0000-0000-00003AC70000}"/>
    <cellStyle name="Normal 32 4 2 3 9" xfId="51007" xr:uid="{00000000-0005-0000-0000-00003BC70000}"/>
    <cellStyle name="Normal 32 4 2 4" xfId="51008" xr:uid="{00000000-0005-0000-0000-00003CC70000}"/>
    <cellStyle name="Normal 32 4 2 4 2" xfId="51009" xr:uid="{00000000-0005-0000-0000-00003DC70000}"/>
    <cellStyle name="Normal 32 4 2 4 3" xfId="51010" xr:uid="{00000000-0005-0000-0000-00003EC70000}"/>
    <cellStyle name="Normal 32 4 2 5" xfId="51011" xr:uid="{00000000-0005-0000-0000-00003FC70000}"/>
    <cellStyle name="Normal 32 4 2 5 2" xfId="51012" xr:uid="{00000000-0005-0000-0000-000040C70000}"/>
    <cellStyle name="Normal 32 4 2 5 3" xfId="51013" xr:uid="{00000000-0005-0000-0000-000041C70000}"/>
    <cellStyle name="Normal 32 4 2 6" xfId="51014" xr:uid="{00000000-0005-0000-0000-000042C70000}"/>
    <cellStyle name="Normal 32 4 2 6 2" xfId="51015" xr:uid="{00000000-0005-0000-0000-000043C70000}"/>
    <cellStyle name="Normal 32 4 2 6 3" xfId="51016" xr:uid="{00000000-0005-0000-0000-000044C70000}"/>
    <cellStyle name="Normal 32 4 2 7" xfId="51017" xr:uid="{00000000-0005-0000-0000-000045C70000}"/>
    <cellStyle name="Normal 32 4 2 7 2" xfId="51018" xr:uid="{00000000-0005-0000-0000-000046C70000}"/>
    <cellStyle name="Normal 32 4 2 7 3" xfId="51019" xr:uid="{00000000-0005-0000-0000-000047C70000}"/>
    <cellStyle name="Normal 32 4 2 8" xfId="51020" xr:uid="{00000000-0005-0000-0000-000048C70000}"/>
    <cellStyle name="Normal 32 4 2 8 2" xfId="51021" xr:uid="{00000000-0005-0000-0000-000049C70000}"/>
    <cellStyle name="Normal 32 4 2 8 3" xfId="51022" xr:uid="{00000000-0005-0000-0000-00004AC70000}"/>
    <cellStyle name="Normal 32 4 2 9" xfId="51023" xr:uid="{00000000-0005-0000-0000-00004BC70000}"/>
    <cellStyle name="Normal 32 4 2 9 2" xfId="51024" xr:uid="{00000000-0005-0000-0000-00004CC70000}"/>
    <cellStyle name="Normal 32 4 2 9 3" xfId="51025" xr:uid="{00000000-0005-0000-0000-00004DC70000}"/>
    <cellStyle name="Normal 32 4 20" xfId="51026" xr:uid="{00000000-0005-0000-0000-00004EC70000}"/>
    <cellStyle name="Normal 32 4 3" xfId="51027" xr:uid="{00000000-0005-0000-0000-00004FC70000}"/>
    <cellStyle name="Normal 32 4 3 10" xfId="51028" xr:uid="{00000000-0005-0000-0000-000050C70000}"/>
    <cellStyle name="Normal 32 4 3 11" xfId="51029" xr:uid="{00000000-0005-0000-0000-000051C70000}"/>
    <cellStyle name="Normal 32 4 3 12" xfId="51030" xr:uid="{00000000-0005-0000-0000-000052C70000}"/>
    <cellStyle name="Normal 32 4 3 13" xfId="51031" xr:uid="{00000000-0005-0000-0000-000053C70000}"/>
    <cellStyle name="Normal 32 4 3 14" xfId="51032" xr:uid="{00000000-0005-0000-0000-000054C70000}"/>
    <cellStyle name="Normal 32 4 3 15" xfId="51033" xr:uid="{00000000-0005-0000-0000-000055C70000}"/>
    <cellStyle name="Normal 32 4 3 16" xfId="51034" xr:uid="{00000000-0005-0000-0000-000056C70000}"/>
    <cellStyle name="Normal 32 4 3 2" xfId="51035" xr:uid="{00000000-0005-0000-0000-000057C70000}"/>
    <cellStyle name="Normal 32 4 3 2 10" xfId="51036" xr:uid="{00000000-0005-0000-0000-000058C70000}"/>
    <cellStyle name="Normal 32 4 3 2 11" xfId="51037" xr:uid="{00000000-0005-0000-0000-000059C70000}"/>
    <cellStyle name="Normal 32 4 3 2 12" xfId="51038" xr:uid="{00000000-0005-0000-0000-00005AC70000}"/>
    <cellStyle name="Normal 32 4 3 2 13" xfId="51039" xr:uid="{00000000-0005-0000-0000-00005BC70000}"/>
    <cellStyle name="Normal 32 4 3 2 14" xfId="51040" xr:uid="{00000000-0005-0000-0000-00005CC70000}"/>
    <cellStyle name="Normal 32 4 3 2 15" xfId="51041" xr:uid="{00000000-0005-0000-0000-00005DC70000}"/>
    <cellStyle name="Normal 32 4 3 2 2" xfId="51042" xr:uid="{00000000-0005-0000-0000-00005EC70000}"/>
    <cellStyle name="Normal 32 4 3 2 3" xfId="51043" xr:uid="{00000000-0005-0000-0000-00005FC70000}"/>
    <cellStyle name="Normal 32 4 3 2 4" xfId="51044" xr:uid="{00000000-0005-0000-0000-000060C70000}"/>
    <cellStyle name="Normal 32 4 3 2 5" xfId="51045" xr:uid="{00000000-0005-0000-0000-000061C70000}"/>
    <cellStyle name="Normal 32 4 3 2 6" xfId="51046" xr:uid="{00000000-0005-0000-0000-000062C70000}"/>
    <cellStyle name="Normal 32 4 3 2 7" xfId="51047" xr:uid="{00000000-0005-0000-0000-000063C70000}"/>
    <cellStyle name="Normal 32 4 3 2 8" xfId="51048" xr:uid="{00000000-0005-0000-0000-000064C70000}"/>
    <cellStyle name="Normal 32 4 3 2 9" xfId="51049" xr:uid="{00000000-0005-0000-0000-000065C70000}"/>
    <cellStyle name="Normal 32 4 3 3" xfId="51050" xr:uid="{00000000-0005-0000-0000-000066C70000}"/>
    <cellStyle name="Normal 32 4 3 4" xfId="51051" xr:uid="{00000000-0005-0000-0000-000067C70000}"/>
    <cellStyle name="Normal 32 4 3 5" xfId="51052" xr:uid="{00000000-0005-0000-0000-000068C70000}"/>
    <cellStyle name="Normal 32 4 3 6" xfId="51053" xr:uid="{00000000-0005-0000-0000-000069C70000}"/>
    <cellStyle name="Normal 32 4 3 7" xfId="51054" xr:uid="{00000000-0005-0000-0000-00006AC70000}"/>
    <cellStyle name="Normal 32 4 3 8" xfId="51055" xr:uid="{00000000-0005-0000-0000-00006BC70000}"/>
    <cellStyle name="Normal 32 4 3 9" xfId="51056" xr:uid="{00000000-0005-0000-0000-00006CC70000}"/>
    <cellStyle name="Normal 32 4 4" xfId="51057" xr:uid="{00000000-0005-0000-0000-00006DC70000}"/>
    <cellStyle name="Normal 32 4 4 10" xfId="51058" xr:uid="{00000000-0005-0000-0000-00006EC70000}"/>
    <cellStyle name="Normal 32 4 4 11" xfId="51059" xr:uid="{00000000-0005-0000-0000-00006FC70000}"/>
    <cellStyle name="Normal 32 4 4 12" xfId="51060" xr:uid="{00000000-0005-0000-0000-000070C70000}"/>
    <cellStyle name="Normal 32 4 4 13" xfId="51061" xr:uid="{00000000-0005-0000-0000-000071C70000}"/>
    <cellStyle name="Normal 32 4 4 14" xfId="51062" xr:uid="{00000000-0005-0000-0000-000072C70000}"/>
    <cellStyle name="Normal 32 4 4 15" xfId="51063" xr:uid="{00000000-0005-0000-0000-000073C70000}"/>
    <cellStyle name="Normal 32 4 4 2" xfId="51064" xr:uid="{00000000-0005-0000-0000-000074C70000}"/>
    <cellStyle name="Normal 32 4 4 2 2" xfId="51065" xr:uid="{00000000-0005-0000-0000-000075C70000}"/>
    <cellStyle name="Normal 32 4 4 3" xfId="51066" xr:uid="{00000000-0005-0000-0000-000076C70000}"/>
    <cellStyle name="Normal 32 4 4 4" xfId="51067" xr:uid="{00000000-0005-0000-0000-000077C70000}"/>
    <cellStyle name="Normal 32 4 4 5" xfId="51068" xr:uid="{00000000-0005-0000-0000-000078C70000}"/>
    <cellStyle name="Normal 32 4 4 6" xfId="51069" xr:uid="{00000000-0005-0000-0000-000079C70000}"/>
    <cellStyle name="Normal 32 4 4 7" xfId="51070" xr:uid="{00000000-0005-0000-0000-00007AC70000}"/>
    <cellStyle name="Normal 32 4 4 8" xfId="51071" xr:uid="{00000000-0005-0000-0000-00007BC70000}"/>
    <cellStyle name="Normal 32 4 4 9" xfId="51072" xr:uid="{00000000-0005-0000-0000-00007CC70000}"/>
    <cellStyle name="Normal 32 4 5" xfId="51073" xr:uid="{00000000-0005-0000-0000-00007DC70000}"/>
    <cellStyle name="Normal 32 4 5 2" xfId="51074" xr:uid="{00000000-0005-0000-0000-00007EC70000}"/>
    <cellStyle name="Normal 32 4 5 3" xfId="51075" xr:uid="{00000000-0005-0000-0000-00007FC70000}"/>
    <cellStyle name="Normal 32 4 6" xfId="51076" xr:uid="{00000000-0005-0000-0000-000080C70000}"/>
    <cellStyle name="Normal 32 4 6 2" xfId="51077" xr:uid="{00000000-0005-0000-0000-000081C70000}"/>
    <cellStyle name="Normal 32 4 6 3" xfId="51078" xr:uid="{00000000-0005-0000-0000-000082C70000}"/>
    <cellStyle name="Normal 32 4 7" xfId="51079" xr:uid="{00000000-0005-0000-0000-000083C70000}"/>
    <cellStyle name="Normal 32 4 7 2" xfId="51080" xr:uid="{00000000-0005-0000-0000-000084C70000}"/>
    <cellStyle name="Normal 32 4 7 3" xfId="51081" xr:uid="{00000000-0005-0000-0000-000085C70000}"/>
    <cellStyle name="Normal 32 4 8" xfId="51082" xr:uid="{00000000-0005-0000-0000-000086C70000}"/>
    <cellStyle name="Normal 32 4 8 2" xfId="51083" xr:uid="{00000000-0005-0000-0000-000087C70000}"/>
    <cellStyle name="Normal 32 4 8 3" xfId="51084" xr:uid="{00000000-0005-0000-0000-000088C70000}"/>
    <cellStyle name="Normal 32 4 9" xfId="51085" xr:uid="{00000000-0005-0000-0000-000089C70000}"/>
    <cellStyle name="Normal 32 4 9 2" xfId="51086" xr:uid="{00000000-0005-0000-0000-00008AC70000}"/>
    <cellStyle name="Normal 32 4 9 3" xfId="51087" xr:uid="{00000000-0005-0000-0000-00008BC70000}"/>
    <cellStyle name="Normal 32 5" xfId="51088" xr:uid="{00000000-0005-0000-0000-00008CC70000}"/>
    <cellStyle name="Normal 32 5 10" xfId="51089" xr:uid="{00000000-0005-0000-0000-00008DC70000}"/>
    <cellStyle name="Normal 32 5 10 2" xfId="51090" xr:uid="{00000000-0005-0000-0000-00008EC70000}"/>
    <cellStyle name="Normal 32 5 11" xfId="51091" xr:uid="{00000000-0005-0000-0000-00008FC70000}"/>
    <cellStyle name="Normal 32 5 11 2" xfId="51092" xr:uid="{00000000-0005-0000-0000-000090C70000}"/>
    <cellStyle name="Normal 32 5 12" xfId="51093" xr:uid="{00000000-0005-0000-0000-000091C70000}"/>
    <cellStyle name="Normal 32 5 13" xfId="51094" xr:uid="{00000000-0005-0000-0000-000092C70000}"/>
    <cellStyle name="Normal 32 5 14" xfId="51095" xr:uid="{00000000-0005-0000-0000-000093C70000}"/>
    <cellStyle name="Normal 32 5 15" xfId="51096" xr:uid="{00000000-0005-0000-0000-000094C70000}"/>
    <cellStyle name="Normal 32 5 16" xfId="51097" xr:uid="{00000000-0005-0000-0000-000095C70000}"/>
    <cellStyle name="Normal 32 5 17" xfId="51098" xr:uid="{00000000-0005-0000-0000-000096C70000}"/>
    <cellStyle name="Normal 32 5 18" xfId="51099" xr:uid="{00000000-0005-0000-0000-000097C70000}"/>
    <cellStyle name="Normal 32 5 19" xfId="51100" xr:uid="{00000000-0005-0000-0000-000098C70000}"/>
    <cellStyle name="Normal 32 5 2" xfId="51101" xr:uid="{00000000-0005-0000-0000-000099C70000}"/>
    <cellStyle name="Normal 32 5 2 10" xfId="51102" xr:uid="{00000000-0005-0000-0000-00009AC70000}"/>
    <cellStyle name="Normal 32 5 2 11" xfId="51103" xr:uid="{00000000-0005-0000-0000-00009BC70000}"/>
    <cellStyle name="Normal 32 5 2 12" xfId="51104" xr:uid="{00000000-0005-0000-0000-00009CC70000}"/>
    <cellStyle name="Normal 32 5 2 13" xfId="51105" xr:uid="{00000000-0005-0000-0000-00009DC70000}"/>
    <cellStyle name="Normal 32 5 2 14" xfId="51106" xr:uid="{00000000-0005-0000-0000-00009EC70000}"/>
    <cellStyle name="Normal 32 5 2 15" xfId="51107" xr:uid="{00000000-0005-0000-0000-00009FC70000}"/>
    <cellStyle name="Normal 32 5 2 2" xfId="51108" xr:uid="{00000000-0005-0000-0000-0000A0C70000}"/>
    <cellStyle name="Normal 32 5 2 2 2" xfId="51109" xr:uid="{00000000-0005-0000-0000-0000A1C70000}"/>
    <cellStyle name="Normal 32 5 2 3" xfId="51110" xr:uid="{00000000-0005-0000-0000-0000A2C70000}"/>
    <cellStyle name="Normal 32 5 2 4" xfId="51111" xr:uid="{00000000-0005-0000-0000-0000A3C70000}"/>
    <cellStyle name="Normal 32 5 2 5" xfId="51112" xr:uid="{00000000-0005-0000-0000-0000A4C70000}"/>
    <cellStyle name="Normal 32 5 2 6" xfId="51113" xr:uid="{00000000-0005-0000-0000-0000A5C70000}"/>
    <cellStyle name="Normal 32 5 2 7" xfId="51114" xr:uid="{00000000-0005-0000-0000-0000A6C70000}"/>
    <cellStyle name="Normal 32 5 2 8" xfId="51115" xr:uid="{00000000-0005-0000-0000-0000A7C70000}"/>
    <cellStyle name="Normal 32 5 2 9" xfId="51116" xr:uid="{00000000-0005-0000-0000-0000A8C70000}"/>
    <cellStyle name="Normal 32 5 3" xfId="51117" xr:uid="{00000000-0005-0000-0000-0000A9C70000}"/>
    <cellStyle name="Normal 32 5 3 10" xfId="51118" xr:uid="{00000000-0005-0000-0000-0000AAC70000}"/>
    <cellStyle name="Normal 32 5 3 11" xfId="51119" xr:uid="{00000000-0005-0000-0000-0000ABC70000}"/>
    <cellStyle name="Normal 32 5 3 12" xfId="51120" xr:uid="{00000000-0005-0000-0000-0000ACC70000}"/>
    <cellStyle name="Normal 32 5 3 13" xfId="51121" xr:uid="{00000000-0005-0000-0000-0000ADC70000}"/>
    <cellStyle name="Normal 32 5 3 14" xfId="51122" xr:uid="{00000000-0005-0000-0000-0000AEC70000}"/>
    <cellStyle name="Normal 32 5 3 15" xfId="51123" xr:uid="{00000000-0005-0000-0000-0000AFC70000}"/>
    <cellStyle name="Normal 32 5 3 2" xfId="51124" xr:uid="{00000000-0005-0000-0000-0000B0C70000}"/>
    <cellStyle name="Normal 32 5 3 2 2" xfId="51125" xr:uid="{00000000-0005-0000-0000-0000B1C70000}"/>
    <cellStyle name="Normal 32 5 3 3" xfId="51126" xr:uid="{00000000-0005-0000-0000-0000B2C70000}"/>
    <cellStyle name="Normal 32 5 3 4" xfId="51127" xr:uid="{00000000-0005-0000-0000-0000B3C70000}"/>
    <cellStyle name="Normal 32 5 3 5" xfId="51128" xr:uid="{00000000-0005-0000-0000-0000B4C70000}"/>
    <cellStyle name="Normal 32 5 3 6" xfId="51129" xr:uid="{00000000-0005-0000-0000-0000B5C70000}"/>
    <cellStyle name="Normal 32 5 3 7" xfId="51130" xr:uid="{00000000-0005-0000-0000-0000B6C70000}"/>
    <cellStyle name="Normal 32 5 3 8" xfId="51131" xr:uid="{00000000-0005-0000-0000-0000B7C70000}"/>
    <cellStyle name="Normal 32 5 3 9" xfId="51132" xr:uid="{00000000-0005-0000-0000-0000B8C70000}"/>
    <cellStyle name="Normal 32 5 4" xfId="51133" xr:uid="{00000000-0005-0000-0000-0000B9C70000}"/>
    <cellStyle name="Normal 32 5 4 2" xfId="51134" xr:uid="{00000000-0005-0000-0000-0000BAC70000}"/>
    <cellStyle name="Normal 32 5 4 3" xfId="51135" xr:uid="{00000000-0005-0000-0000-0000BBC70000}"/>
    <cellStyle name="Normal 32 5 5" xfId="51136" xr:uid="{00000000-0005-0000-0000-0000BCC70000}"/>
    <cellStyle name="Normal 32 5 5 2" xfId="51137" xr:uid="{00000000-0005-0000-0000-0000BDC70000}"/>
    <cellStyle name="Normal 32 5 5 3" xfId="51138" xr:uid="{00000000-0005-0000-0000-0000BEC70000}"/>
    <cellStyle name="Normal 32 5 6" xfId="51139" xr:uid="{00000000-0005-0000-0000-0000BFC70000}"/>
    <cellStyle name="Normal 32 5 6 2" xfId="51140" xr:uid="{00000000-0005-0000-0000-0000C0C70000}"/>
    <cellStyle name="Normal 32 5 6 3" xfId="51141" xr:uid="{00000000-0005-0000-0000-0000C1C70000}"/>
    <cellStyle name="Normal 32 5 7" xfId="51142" xr:uid="{00000000-0005-0000-0000-0000C2C70000}"/>
    <cellStyle name="Normal 32 5 7 2" xfId="51143" xr:uid="{00000000-0005-0000-0000-0000C3C70000}"/>
    <cellStyle name="Normal 32 5 7 3" xfId="51144" xr:uid="{00000000-0005-0000-0000-0000C4C70000}"/>
    <cellStyle name="Normal 32 5 8" xfId="51145" xr:uid="{00000000-0005-0000-0000-0000C5C70000}"/>
    <cellStyle name="Normal 32 5 8 2" xfId="51146" xr:uid="{00000000-0005-0000-0000-0000C6C70000}"/>
    <cellStyle name="Normal 32 5 8 3" xfId="51147" xr:uid="{00000000-0005-0000-0000-0000C7C70000}"/>
    <cellStyle name="Normal 32 5 9" xfId="51148" xr:uid="{00000000-0005-0000-0000-0000C8C70000}"/>
    <cellStyle name="Normal 32 5 9 2" xfId="51149" xr:uid="{00000000-0005-0000-0000-0000C9C70000}"/>
    <cellStyle name="Normal 32 5 9 3" xfId="51150" xr:uid="{00000000-0005-0000-0000-0000CAC70000}"/>
    <cellStyle name="Normal 32 6" xfId="51151" xr:uid="{00000000-0005-0000-0000-0000CBC70000}"/>
    <cellStyle name="Normal 32 6 10" xfId="51152" xr:uid="{00000000-0005-0000-0000-0000CCC70000}"/>
    <cellStyle name="Normal 32 6 11" xfId="51153" xr:uid="{00000000-0005-0000-0000-0000CDC70000}"/>
    <cellStyle name="Normal 32 6 12" xfId="51154" xr:uid="{00000000-0005-0000-0000-0000CEC70000}"/>
    <cellStyle name="Normal 32 6 13" xfId="51155" xr:uid="{00000000-0005-0000-0000-0000CFC70000}"/>
    <cellStyle name="Normal 32 6 14" xfId="51156" xr:uid="{00000000-0005-0000-0000-0000D0C70000}"/>
    <cellStyle name="Normal 32 6 15" xfId="51157" xr:uid="{00000000-0005-0000-0000-0000D1C70000}"/>
    <cellStyle name="Normal 32 6 16" xfId="51158" xr:uid="{00000000-0005-0000-0000-0000D2C70000}"/>
    <cellStyle name="Normal 32 6 2" xfId="51159" xr:uid="{00000000-0005-0000-0000-0000D3C70000}"/>
    <cellStyle name="Normal 32 6 2 10" xfId="51160" xr:uid="{00000000-0005-0000-0000-0000D4C70000}"/>
    <cellStyle name="Normal 32 6 2 11" xfId="51161" xr:uid="{00000000-0005-0000-0000-0000D5C70000}"/>
    <cellStyle name="Normal 32 6 2 12" xfId="51162" xr:uid="{00000000-0005-0000-0000-0000D6C70000}"/>
    <cellStyle name="Normal 32 6 2 13" xfId="51163" xr:uid="{00000000-0005-0000-0000-0000D7C70000}"/>
    <cellStyle name="Normal 32 6 2 14" xfId="51164" xr:uid="{00000000-0005-0000-0000-0000D8C70000}"/>
    <cellStyle name="Normal 32 6 2 15" xfId="51165" xr:uid="{00000000-0005-0000-0000-0000D9C70000}"/>
    <cellStyle name="Normal 32 6 2 2" xfId="51166" xr:uid="{00000000-0005-0000-0000-0000DAC70000}"/>
    <cellStyle name="Normal 32 6 2 3" xfId="51167" xr:uid="{00000000-0005-0000-0000-0000DBC70000}"/>
    <cellStyle name="Normal 32 6 2 4" xfId="51168" xr:uid="{00000000-0005-0000-0000-0000DCC70000}"/>
    <cellStyle name="Normal 32 6 2 5" xfId="51169" xr:uid="{00000000-0005-0000-0000-0000DDC70000}"/>
    <cellStyle name="Normal 32 6 2 6" xfId="51170" xr:uid="{00000000-0005-0000-0000-0000DEC70000}"/>
    <cellStyle name="Normal 32 6 2 7" xfId="51171" xr:uid="{00000000-0005-0000-0000-0000DFC70000}"/>
    <cellStyle name="Normal 32 6 2 8" xfId="51172" xr:uid="{00000000-0005-0000-0000-0000E0C70000}"/>
    <cellStyle name="Normal 32 6 2 9" xfId="51173" xr:uid="{00000000-0005-0000-0000-0000E1C70000}"/>
    <cellStyle name="Normal 32 6 3" xfId="51174" xr:uid="{00000000-0005-0000-0000-0000E2C70000}"/>
    <cellStyle name="Normal 32 6 4" xfId="51175" xr:uid="{00000000-0005-0000-0000-0000E3C70000}"/>
    <cellStyle name="Normal 32 6 5" xfId="51176" xr:uid="{00000000-0005-0000-0000-0000E4C70000}"/>
    <cellStyle name="Normal 32 6 6" xfId="51177" xr:uid="{00000000-0005-0000-0000-0000E5C70000}"/>
    <cellStyle name="Normal 32 6 7" xfId="51178" xr:uid="{00000000-0005-0000-0000-0000E6C70000}"/>
    <cellStyle name="Normal 32 6 8" xfId="51179" xr:uid="{00000000-0005-0000-0000-0000E7C70000}"/>
    <cellStyle name="Normal 32 6 9" xfId="51180" xr:uid="{00000000-0005-0000-0000-0000E8C70000}"/>
    <cellStyle name="Normal 32 7" xfId="51181" xr:uid="{00000000-0005-0000-0000-0000E9C70000}"/>
    <cellStyle name="Normal 32 7 10" xfId="51182" xr:uid="{00000000-0005-0000-0000-0000EAC70000}"/>
    <cellStyle name="Normal 32 7 11" xfId="51183" xr:uid="{00000000-0005-0000-0000-0000EBC70000}"/>
    <cellStyle name="Normal 32 7 12" xfId="51184" xr:uid="{00000000-0005-0000-0000-0000ECC70000}"/>
    <cellStyle name="Normal 32 7 13" xfId="51185" xr:uid="{00000000-0005-0000-0000-0000EDC70000}"/>
    <cellStyle name="Normal 32 7 14" xfId="51186" xr:uid="{00000000-0005-0000-0000-0000EEC70000}"/>
    <cellStyle name="Normal 32 7 15" xfId="51187" xr:uid="{00000000-0005-0000-0000-0000EFC70000}"/>
    <cellStyle name="Normal 32 7 2" xfId="51188" xr:uid="{00000000-0005-0000-0000-0000F0C70000}"/>
    <cellStyle name="Normal 32 7 2 2" xfId="51189" xr:uid="{00000000-0005-0000-0000-0000F1C70000}"/>
    <cellStyle name="Normal 32 7 3" xfId="51190" xr:uid="{00000000-0005-0000-0000-0000F2C70000}"/>
    <cellStyle name="Normal 32 7 4" xfId="51191" xr:uid="{00000000-0005-0000-0000-0000F3C70000}"/>
    <cellStyle name="Normal 32 7 5" xfId="51192" xr:uid="{00000000-0005-0000-0000-0000F4C70000}"/>
    <cellStyle name="Normal 32 7 6" xfId="51193" xr:uid="{00000000-0005-0000-0000-0000F5C70000}"/>
    <cellStyle name="Normal 32 7 7" xfId="51194" xr:uid="{00000000-0005-0000-0000-0000F6C70000}"/>
    <cellStyle name="Normal 32 7 8" xfId="51195" xr:uid="{00000000-0005-0000-0000-0000F7C70000}"/>
    <cellStyle name="Normal 32 7 9" xfId="51196" xr:uid="{00000000-0005-0000-0000-0000F8C70000}"/>
    <cellStyle name="Normal 32 8" xfId="51197" xr:uid="{00000000-0005-0000-0000-0000F9C70000}"/>
    <cellStyle name="Normal 32 8 2" xfId="51198" xr:uid="{00000000-0005-0000-0000-0000FAC70000}"/>
    <cellStyle name="Normal 32 8 3" xfId="51199" xr:uid="{00000000-0005-0000-0000-0000FBC70000}"/>
    <cellStyle name="Normal 32 9" xfId="51200" xr:uid="{00000000-0005-0000-0000-0000FCC70000}"/>
    <cellStyle name="Normal 32 9 2" xfId="51201" xr:uid="{00000000-0005-0000-0000-0000FDC70000}"/>
    <cellStyle name="Normal 32 9 3" xfId="51202" xr:uid="{00000000-0005-0000-0000-0000FEC70000}"/>
    <cellStyle name="Normal 33" xfId="51203" xr:uid="{00000000-0005-0000-0000-0000FFC70000}"/>
    <cellStyle name="Normal 33 10" xfId="51204" xr:uid="{00000000-0005-0000-0000-000000C80000}"/>
    <cellStyle name="Normal 33 10 2" xfId="51205" xr:uid="{00000000-0005-0000-0000-000001C80000}"/>
    <cellStyle name="Normal 33 10 3" xfId="51206" xr:uid="{00000000-0005-0000-0000-000002C80000}"/>
    <cellStyle name="Normal 33 11" xfId="51207" xr:uid="{00000000-0005-0000-0000-000003C80000}"/>
    <cellStyle name="Normal 33 11 2" xfId="51208" xr:uid="{00000000-0005-0000-0000-000004C80000}"/>
    <cellStyle name="Normal 33 11 3" xfId="51209" xr:uid="{00000000-0005-0000-0000-000005C80000}"/>
    <cellStyle name="Normal 33 12" xfId="51210" xr:uid="{00000000-0005-0000-0000-000006C80000}"/>
    <cellStyle name="Normal 33 12 2" xfId="51211" xr:uid="{00000000-0005-0000-0000-000007C80000}"/>
    <cellStyle name="Normal 33 12 3" xfId="51212" xr:uid="{00000000-0005-0000-0000-000008C80000}"/>
    <cellStyle name="Normal 33 13" xfId="51213" xr:uid="{00000000-0005-0000-0000-000009C80000}"/>
    <cellStyle name="Normal 33 13 2" xfId="51214" xr:uid="{00000000-0005-0000-0000-00000AC80000}"/>
    <cellStyle name="Normal 33 13 3" xfId="51215" xr:uid="{00000000-0005-0000-0000-00000BC80000}"/>
    <cellStyle name="Normal 33 14" xfId="51216" xr:uid="{00000000-0005-0000-0000-00000CC80000}"/>
    <cellStyle name="Normal 33 14 2" xfId="51217" xr:uid="{00000000-0005-0000-0000-00000DC80000}"/>
    <cellStyle name="Normal 33 15" xfId="51218" xr:uid="{00000000-0005-0000-0000-00000EC80000}"/>
    <cellStyle name="Normal 33 15 2" xfId="51219" xr:uid="{00000000-0005-0000-0000-00000FC80000}"/>
    <cellStyle name="Normal 33 16" xfId="51220" xr:uid="{00000000-0005-0000-0000-000010C80000}"/>
    <cellStyle name="Normal 33 17" xfId="51221" xr:uid="{00000000-0005-0000-0000-000011C80000}"/>
    <cellStyle name="Normal 33 18" xfId="51222" xr:uid="{00000000-0005-0000-0000-000012C80000}"/>
    <cellStyle name="Normal 33 19" xfId="51223" xr:uid="{00000000-0005-0000-0000-000013C80000}"/>
    <cellStyle name="Normal 33 2" xfId="51224" xr:uid="{00000000-0005-0000-0000-000014C80000}"/>
    <cellStyle name="Normal 33 2 10" xfId="51225" xr:uid="{00000000-0005-0000-0000-000015C80000}"/>
    <cellStyle name="Normal 33 2 10 2" xfId="51226" xr:uid="{00000000-0005-0000-0000-000016C80000}"/>
    <cellStyle name="Normal 33 2 10 3" xfId="51227" xr:uid="{00000000-0005-0000-0000-000017C80000}"/>
    <cellStyle name="Normal 33 2 11" xfId="51228" xr:uid="{00000000-0005-0000-0000-000018C80000}"/>
    <cellStyle name="Normal 33 2 11 2" xfId="51229" xr:uid="{00000000-0005-0000-0000-000019C80000}"/>
    <cellStyle name="Normal 33 2 11 3" xfId="51230" xr:uid="{00000000-0005-0000-0000-00001AC80000}"/>
    <cellStyle name="Normal 33 2 12" xfId="51231" xr:uid="{00000000-0005-0000-0000-00001BC80000}"/>
    <cellStyle name="Normal 33 2 12 2" xfId="51232" xr:uid="{00000000-0005-0000-0000-00001CC80000}"/>
    <cellStyle name="Normal 33 2 13" xfId="51233" xr:uid="{00000000-0005-0000-0000-00001DC80000}"/>
    <cellStyle name="Normal 33 2 13 2" xfId="51234" xr:uid="{00000000-0005-0000-0000-00001EC80000}"/>
    <cellStyle name="Normal 33 2 14" xfId="51235" xr:uid="{00000000-0005-0000-0000-00001FC80000}"/>
    <cellStyle name="Normal 33 2 15" xfId="51236" xr:uid="{00000000-0005-0000-0000-000020C80000}"/>
    <cellStyle name="Normal 33 2 16" xfId="51237" xr:uid="{00000000-0005-0000-0000-000021C80000}"/>
    <cellStyle name="Normal 33 2 17" xfId="51238" xr:uid="{00000000-0005-0000-0000-000022C80000}"/>
    <cellStyle name="Normal 33 2 18" xfId="51239" xr:uid="{00000000-0005-0000-0000-000023C80000}"/>
    <cellStyle name="Normal 33 2 19" xfId="51240" xr:uid="{00000000-0005-0000-0000-000024C80000}"/>
    <cellStyle name="Normal 33 2 2" xfId="51241" xr:uid="{00000000-0005-0000-0000-000025C80000}"/>
    <cellStyle name="Normal 33 2 2 10" xfId="51242" xr:uid="{00000000-0005-0000-0000-000026C80000}"/>
    <cellStyle name="Normal 33 2 2 10 2" xfId="51243" xr:uid="{00000000-0005-0000-0000-000027C80000}"/>
    <cellStyle name="Normal 33 2 2 10 3" xfId="51244" xr:uid="{00000000-0005-0000-0000-000028C80000}"/>
    <cellStyle name="Normal 33 2 2 11" xfId="51245" xr:uid="{00000000-0005-0000-0000-000029C80000}"/>
    <cellStyle name="Normal 33 2 2 11 2" xfId="51246" xr:uid="{00000000-0005-0000-0000-00002AC80000}"/>
    <cellStyle name="Normal 33 2 2 11 3" xfId="51247" xr:uid="{00000000-0005-0000-0000-00002BC80000}"/>
    <cellStyle name="Normal 33 2 2 12" xfId="51248" xr:uid="{00000000-0005-0000-0000-00002CC80000}"/>
    <cellStyle name="Normal 33 2 2 12 2" xfId="51249" xr:uid="{00000000-0005-0000-0000-00002DC80000}"/>
    <cellStyle name="Normal 33 2 2 13" xfId="51250" xr:uid="{00000000-0005-0000-0000-00002EC80000}"/>
    <cellStyle name="Normal 33 2 2 13 2" xfId="51251" xr:uid="{00000000-0005-0000-0000-00002FC80000}"/>
    <cellStyle name="Normal 33 2 2 14" xfId="51252" xr:uid="{00000000-0005-0000-0000-000030C80000}"/>
    <cellStyle name="Normal 33 2 2 15" xfId="51253" xr:uid="{00000000-0005-0000-0000-000031C80000}"/>
    <cellStyle name="Normal 33 2 2 16" xfId="51254" xr:uid="{00000000-0005-0000-0000-000032C80000}"/>
    <cellStyle name="Normal 33 2 2 17" xfId="51255" xr:uid="{00000000-0005-0000-0000-000033C80000}"/>
    <cellStyle name="Normal 33 2 2 18" xfId="51256" xr:uid="{00000000-0005-0000-0000-000034C80000}"/>
    <cellStyle name="Normal 33 2 2 19" xfId="51257" xr:uid="{00000000-0005-0000-0000-000035C80000}"/>
    <cellStyle name="Normal 33 2 2 2" xfId="51258" xr:uid="{00000000-0005-0000-0000-000036C80000}"/>
    <cellStyle name="Normal 33 2 2 2 10" xfId="51259" xr:uid="{00000000-0005-0000-0000-000037C80000}"/>
    <cellStyle name="Normal 33 2 2 2 10 2" xfId="51260" xr:uid="{00000000-0005-0000-0000-000038C80000}"/>
    <cellStyle name="Normal 33 2 2 2 10 3" xfId="51261" xr:uid="{00000000-0005-0000-0000-000039C80000}"/>
    <cellStyle name="Normal 33 2 2 2 11" xfId="51262" xr:uid="{00000000-0005-0000-0000-00003AC80000}"/>
    <cellStyle name="Normal 33 2 2 2 11 2" xfId="51263" xr:uid="{00000000-0005-0000-0000-00003BC80000}"/>
    <cellStyle name="Normal 33 2 2 2 12" xfId="51264" xr:uid="{00000000-0005-0000-0000-00003CC80000}"/>
    <cellStyle name="Normal 33 2 2 2 12 2" xfId="51265" xr:uid="{00000000-0005-0000-0000-00003DC80000}"/>
    <cellStyle name="Normal 33 2 2 2 13" xfId="51266" xr:uid="{00000000-0005-0000-0000-00003EC80000}"/>
    <cellStyle name="Normal 33 2 2 2 14" xfId="51267" xr:uid="{00000000-0005-0000-0000-00003FC80000}"/>
    <cellStyle name="Normal 33 2 2 2 15" xfId="51268" xr:uid="{00000000-0005-0000-0000-000040C80000}"/>
    <cellStyle name="Normal 33 2 2 2 16" xfId="51269" xr:uid="{00000000-0005-0000-0000-000041C80000}"/>
    <cellStyle name="Normal 33 2 2 2 17" xfId="51270" xr:uid="{00000000-0005-0000-0000-000042C80000}"/>
    <cellStyle name="Normal 33 2 2 2 18" xfId="51271" xr:uid="{00000000-0005-0000-0000-000043C80000}"/>
    <cellStyle name="Normal 33 2 2 2 19" xfId="51272" xr:uid="{00000000-0005-0000-0000-000044C80000}"/>
    <cellStyle name="Normal 33 2 2 2 2" xfId="51273" xr:uid="{00000000-0005-0000-0000-000045C80000}"/>
    <cellStyle name="Normal 33 2 2 2 2 10" xfId="51274" xr:uid="{00000000-0005-0000-0000-000046C80000}"/>
    <cellStyle name="Normal 33 2 2 2 2 10 2" xfId="51275" xr:uid="{00000000-0005-0000-0000-000047C80000}"/>
    <cellStyle name="Normal 33 2 2 2 2 11" xfId="51276" xr:uid="{00000000-0005-0000-0000-000048C80000}"/>
    <cellStyle name="Normal 33 2 2 2 2 11 2" xfId="51277" xr:uid="{00000000-0005-0000-0000-000049C80000}"/>
    <cellStyle name="Normal 33 2 2 2 2 12" xfId="51278" xr:uid="{00000000-0005-0000-0000-00004AC80000}"/>
    <cellStyle name="Normal 33 2 2 2 2 13" xfId="51279" xr:uid="{00000000-0005-0000-0000-00004BC80000}"/>
    <cellStyle name="Normal 33 2 2 2 2 14" xfId="51280" xr:uid="{00000000-0005-0000-0000-00004CC80000}"/>
    <cellStyle name="Normal 33 2 2 2 2 15" xfId="51281" xr:uid="{00000000-0005-0000-0000-00004DC80000}"/>
    <cellStyle name="Normal 33 2 2 2 2 16" xfId="51282" xr:uid="{00000000-0005-0000-0000-00004EC80000}"/>
    <cellStyle name="Normal 33 2 2 2 2 17" xfId="51283" xr:uid="{00000000-0005-0000-0000-00004FC80000}"/>
    <cellStyle name="Normal 33 2 2 2 2 2" xfId="51284" xr:uid="{00000000-0005-0000-0000-000050C80000}"/>
    <cellStyle name="Normal 33 2 2 2 2 2 2" xfId="51285" xr:uid="{00000000-0005-0000-0000-000051C80000}"/>
    <cellStyle name="Normal 33 2 2 2 2 2 3" xfId="51286" xr:uid="{00000000-0005-0000-0000-000052C80000}"/>
    <cellStyle name="Normal 33 2 2 2 2 3" xfId="51287" xr:uid="{00000000-0005-0000-0000-000053C80000}"/>
    <cellStyle name="Normal 33 2 2 2 2 3 2" xfId="51288" xr:uid="{00000000-0005-0000-0000-000054C80000}"/>
    <cellStyle name="Normal 33 2 2 2 2 3 3" xfId="51289" xr:uid="{00000000-0005-0000-0000-000055C80000}"/>
    <cellStyle name="Normal 33 2 2 2 2 4" xfId="51290" xr:uid="{00000000-0005-0000-0000-000056C80000}"/>
    <cellStyle name="Normal 33 2 2 2 2 4 2" xfId="51291" xr:uid="{00000000-0005-0000-0000-000057C80000}"/>
    <cellStyle name="Normal 33 2 2 2 2 4 3" xfId="51292" xr:uid="{00000000-0005-0000-0000-000058C80000}"/>
    <cellStyle name="Normal 33 2 2 2 2 5" xfId="51293" xr:uid="{00000000-0005-0000-0000-000059C80000}"/>
    <cellStyle name="Normal 33 2 2 2 2 5 2" xfId="51294" xr:uid="{00000000-0005-0000-0000-00005AC80000}"/>
    <cellStyle name="Normal 33 2 2 2 2 5 3" xfId="51295" xr:uid="{00000000-0005-0000-0000-00005BC80000}"/>
    <cellStyle name="Normal 33 2 2 2 2 6" xfId="51296" xr:uid="{00000000-0005-0000-0000-00005CC80000}"/>
    <cellStyle name="Normal 33 2 2 2 2 6 2" xfId="51297" xr:uid="{00000000-0005-0000-0000-00005DC80000}"/>
    <cellStyle name="Normal 33 2 2 2 2 6 3" xfId="51298" xr:uid="{00000000-0005-0000-0000-00005EC80000}"/>
    <cellStyle name="Normal 33 2 2 2 2 7" xfId="51299" xr:uid="{00000000-0005-0000-0000-00005FC80000}"/>
    <cellStyle name="Normal 33 2 2 2 2 7 2" xfId="51300" xr:uid="{00000000-0005-0000-0000-000060C80000}"/>
    <cellStyle name="Normal 33 2 2 2 2 7 3" xfId="51301" xr:uid="{00000000-0005-0000-0000-000061C80000}"/>
    <cellStyle name="Normal 33 2 2 2 2 8" xfId="51302" xr:uid="{00000000-0005-0000-0000-000062C80000}"/>
    <cellStyle name="Normal 33 2 2 2 2 8 2" xfId="51303" xr:uid="{00000000-0005-0000-0000-000063C80000}"/>
    <cellStyle name="Normal 33 2 2 2 2 8 3" xfId="51304" xr:uid="{00000000-0005-0000-0000-000064C80000}"/>
    <cellStyle name="Normal 33 2 2 2 2 9" xfId="51305" xr:uid="{00000000-0005-0000-0000-000065C80000}"/>
    <cellStyle name="Normal 33 2 2 2 2 9 2" xfId="51306" xr:uid="{00000000-0005-0000-0000-000066C80000}"/>
    <cellStyle name="Normal 33 2 2 2 2 9 3" xfId="51307" xr:uid="{00000000-0005-0000-0000-000067C80000}"/>
    <cellStyle name="Normal 33 2 2 2 20" xfId="51308" xr:uid="{00000000-0005-0000-0000-000068C80000}"/>
    <cellStyle name="Normal 33 2 2 2 3" xfId="51309" xr:uid="{00000000-0005-0000-0000-000069C80000}"/>
    <cellStyle name="Normal 33 2 2 2 3 10" xfId="51310" xr:uid="{00000000-0005-0000-0000-00006AC80000}"/>
    <cellStyle name="Normal 33 2 2 2 3 11" xfId="51311" xr:uid="{00000000-0005-0000-0000-00006BC80000}"/>
    <cellStyle name="Normal 33 2 2 2 3 12" xfId="51312" xr:uid="{00000000-0005-0000-0000-00006CC80000}"/>
    <cellStyle name="Normal 33 2 2 2 3 13" xfId="51313" xr:uid="{00000000-0005-0000-0000-00006DC80000}"/>
    <cellStyle name="Normal 33 2 2 2 3 14" xfId="51314" xr:uid="{00000000-0005-0000-0000-00006EC80000}"/>
    <cellStyle name="Normal 33 2 2 2 3 15" xfId="51315" xr:uid="{00000000-0005-0000-0000-00006FC80000}"/>
    <cellStyle name="Normal 33 2 2 2 3 2" xfId="51316" xr:uid="{00000000-0005-0000-0000-000070C80000}"/>
    <cellStyle name="Normal 33 2 2 2 3 2 2" xfId="51317" xr:uid="{00000000-0005-0000-0000-000071C80000}"/>
    <cellStyle name="Normal 33 2 2 2 3 3" xfId="51318" xr:uid="{00000000-0005-0000-0000-000072C80000}"/>
    <cellStyle name="Normal 33 2 2 2 3 4" xfId="51319" xr:uid="{00000000-0005-0000-0000-000073C80000}"/>
    <cellStyle name="Normal 33 2 2 2 3 5" xfId="51320" xr:uid="{00000000-0005-0000-0000-000074C80000}"/>
    <cellStyle name="Normal 33 2 2 2 3 6" xfId="51321" xr:uid="{00000000-0005-0000-0000-000075C80000}"/>
    <cellStyle name="Normal 33 2 2 2 3 7" xfId="51322" xr:uid="{00000000-0005-0000-0000-000076C80000}"/>
    <cellStyle name="Normal 33 2 2 2 3 8" xfId="51323" xr:uid="{00000000-0005-0000-0000-000077C80000}"/>
    <cellStyle name="Normal 33 2 2 2 3 9" xfId="51324" xr:uid="{00000000-0005-0000-0000-000078C80000}"/>
    <cellStyle name="Normal 33 2 2 2 4" xfId="51325" xr:uid="{00000000-0005-0000-0000-000079C80000}"/>
    <cellStyle name="Normal 33 2 2 2 4 10" xfId="51326" xr:uid="{00000000-0005-0000-0000-00007AC80000}"/>
    <cellStyle name="Normal 33 2 2 2 4 11" xfId="51327" xr:uid="{00000000-0005-0000-0000-00007BC80000}"/>
    <cellStyle name="Normal 33 2 2 2 4 12" xfId="51328" xr:uid="{00000000-0005-0000-0000-00007CC80000}"/>
    <cellStyle name="Normal 33 2 2 2 4 13" xfId="51329" xr:uid="{00000000-0005-0000-0000-00007DC80000}"/>
    <cellStyle name="Normal 33 2 2 2 4 14" xfId="51330" xr:uid="{00000000-0005-0000-0000-00007EC80000}"/>
    <cellStyle name="Normal 33 2 2 2 4 15" xfId="51331" xr:uid="{00000000-0005-0000-0000-00007FC80000}"/>
    <cellStyle name="Normal 33 2 2 2 4 2" xfId="51332" xr:uid="{00000000-0005-0000-0000-000080C80000}"/>
    <cellStyle name="Normal 33 2 2 2 4 2 2" xfId="51333" xr:uid="{00000000-0005-0000-0000-000081C80000}"/>
    <cellStyle name="Normal 33 2 2 2 4 3" xfId="51334" xr:uid="{00000000-0005-0000-0000-000082C80000}"/>
    <cellStyle name="Normal 33 2 2 2 4 4" xfId="51335" xr:uid="{00000000-0005-0000-0000-000083C80000}"/>
    <cellStyle name="Normal 33 2 2 2 4 5" xfId="51336" xr:uid="{00000000-0005-0000-0000-000084C80000}"/>
    <cellStyle name="Normal 33 2 2 2 4 6" xfId="51337" xr:uid="{00000000-0005-0000-0000-000085C80000}"/>
    <cellStyle name="Normal 33 2 2 2 4 7" xfId="51338" xr:uid="{00000000-0005-0000-0000-000086C80000}"/>
    <cellStyle name="Normal 33 2 2 2 4 8" xfId="51339" xr:uid="{00000000-0005-0000-0000-000087C80000}"/>
    <cellStyle name="Normal 33 2 2 2 4 9" xfId="51340" xr:uid="{00000000-0005-0000-0000-000088C80000}"/>
    <cellStyle name="Normal 33 2 2 2 5" xfId="51341" xr:uid="{00000000-0005-0000-0000-000089C80000}"/>
    <cellStyle name="Normal 33 2 2 2 5 2" xfId="51342" xr:uid="{00000000-0005-0000-0000-00008AC80000}"/>
    <cellStyle name="Normal 33 2 2 2 5 3" xfId="51343" xr:uid="{00000000-0005-0000-0000-00008BC80000}"/>
    <cellStyle name="Normal 33 2 2 2 6" xfId="51344" xr:uid="{00000000-0005-0000-0000-00008CC80000}"/>
    <cellStyle name="Normal 33 2 2 2 6 2" xfId="51345" xr:uid="{00000000-0005-0000-0000-00008DC80000}"/>
    <cellStyle name="Normal 33 2 2 2 6 3" xfId="51346" xr:uid="{00000000-0005-0000-0000-00008EC80000}"/>
    <cellStyle name="Normal 33 2 2 2 7" xfId="51347" xr:uid="{00000000-0005-0000-0000-00008FC80000}"/>
    <cellStyle name="Normal 33 2 2 2 7 2" xfId="51348" xr:uid="{00000000-0005-0000-0000-000090C80000}"/>
    <cellStyle name="Normal 33 2 2 2 7 3" xfId="51349" xr:uid="{00000000-0005-0000-0000-000091C80000}"/>
    <cellStyle name="Normal 33 2 2 2 8" xfId="51350" xr:uid="{00000000-0005-0000-0000-000092C80000}"/>
    <cellStyle name="Normal 33 2 2 2 8 2" xfId="51351" xr:uid="{00000000-0005-0000-0000-000093C80000}"/>
    <cellStyle name="Normal 33 2 2 2 8 3" xfId="51352" xr:uid="{00000000-0005-0000-0000-000094C80000}"/>
    <cellStyle name="Normal 33 2 2 2 9" xfId="51353" xr:uid="{00000000-0005-0000-0000-000095C80000}"/>
    <cellStyle name="Normal 33 2 2 2 9 2" xfId="51354" xr:uid="{00000000-0005-0000-0000-000096C80000}"/>
    <cellStyle name="Normal 33 2 2 2 9 3" xfId="51355" xr:uid="{00000000-0005-0000-0000-000097C80000}"/>
    <cellStyle name="Normal 33 2 2 20" xfId="51356" xr:uid="{00000000-0005-0000-0000-000098C80000}"/>
    <cellStyle name="Normal 33 2 2 21" xfId="51357" xr:uid="{00000000-0005-0000-0000-000099C80000}"/>
    <cellStyle name="Normal 33 2 2 3" xfId="51358" xr:uid="{00000000-0005-0000-0000-00009AC80000}"/>
    <cellStyle name="Normal 33 2 2 3 10" xfId="51359" xr:uid="{00000000-0005-0000-0000-00009BC80000}"/>
    <cellStyle name="Normal 33 2 2 3 10 2" xfId="51360" xr:uid="{00000000-0005-0000-0000-00009CC80000}"/>
    <cellStyle name="Normal 33 2 2 3 11" xfId="51361" xr:uid="{00000000-0005-0000-0000-00009DC80000}"/>
    <cellStyle name="Normal 33 2 2 3 11 2" xfId="51362" xr:uid="{00000000-0005-0000-0000-00009EC80000}"/>
    <cellStyle name="Normal 33 2 2 3 12" xfId="51363" xr:uid="{00000000-0005-0000-0000-00009FC80000}"/>
    <cellStyle name="Normal 33 2 2 3 13" xfId="51364" xr:uid="{00000000-0005-0000-0000-0000A0C80000}"/>
    <cellStyle name="Normal 33 2 2 3 14" xfId="51365" xr:uid="{00000000-0005-0000-0000-0000A1C80000}"/>
    <cellStyle name="Normal 33 2 2 3 15" xfId="51366" xr:uid="{00000000-0005-0000-0000-0000A2C80000}"/>
    <cellStyle name="Normal 33 2 2 3 16" xfId="51367" xr:uid="{00000000-0005-0000-0000-0000A3C80000}"/>
    <cellStyle name="Normal 33 2 2 3 17" xfId="51368" xr:uid="{00000000-0005-0000-0000-0000A4C80000}"/>
    <cellStyle name="Normal 33 2 2 3 2" xfId="51369" xr:uid="{00000000-0005-0000-0000-0000A5C80000}"/>
    <cellStyle name="Normal 33 2 2 3 2 2" xfId="51370" xr:uid="{00000000-0005-0000-0000-0000A6C80000}"/>
    <cellStyle name="Normal 33 2 2 3 2 3" xfId="51371" xr:uid="{00000000-0005-0000-0000-0000A7C80000}"/>
    <cellStyle name="Normal 33 2 2 3 3" xfId="51372" xr:uid="{00000000-0005-0000-0000-0000A8C80000}"/>
    <cellStyle name="Normal 33 2 2 3 3 2" xfId="51373" xr:uid="{00000000-0005-0000-0000-0000A9C80000}"/>
    <cellStyle name="Normal 33 2 2 3 3 3" xfId="51374" xr:uid="{00000000-0005-0000-0000-0000AAC80000}"/>
    <cellStyle name="Normal 33 2 2 3 4" xfId="51375" xr:uid="{00000000-0005-0000-0000-0000ABC80000}"/>
    <cellStyle name="Normal 33 2 2 3 4 2" xfId="51376" xr:uid="{00000000-0005-0000-0000-0000ACC80000}"/>
    <cellStyle name="Normal 33 2 2 3 4 3" xfId="51377" xr:uid="{00000000-0005-0000-0000-0000ADC80000}"/>
    <cellStyle name="Normal 33 2 2 3 5" xfId="51378" xr:uid="{00000000-0005-0000-0000-0000AEC80000}"/>
    <cellStyle name="Normal 33 2 2 3 5 2" xfId="51379" xr:uid="{00000000-0005-0000-0000-0000AFC80000}"/>
    <cellStyle name="Normal 33 2 2 3 5 3" xfId="51380" xr:uid="{00000000-0005-0000-0000-0000B0C80000}"/>
    <cellStyle name="Normal 33 2 2 3 6" xfId="51381" xr:uid="{00000000-0005-0000-0000-0000B1C80000}"/>
    <cellStyle name="Normal 33 2 2 3 6 2" xfId="51382" xr:uid="{00000000-0005-0000-0000-0000B2C80000}"/>
    <cellStyle name="Normal 33 2 2 3 6 3" xfId="51383" xr:uid="{00000000-0005-0000-0000-0000B3C80000}"/>
    <cellStyle name="Normal 33 2 2 3 7" xfId="51384" xr:uid="{00000000-0005-0000-0000-0000B4C80000}"/>
    <cellStyle name="Normal 33 2 2 3 7 2" xfId="51385" xr:uid="{00000000-0005-0000-0000-0000B5C80000}"/>
    <cellStyle name="Normal 33 2 2 3 7 3" xfId="51386" xr:uid="{00000000-0005-0000-0000-0000B6C80000}"/>
    <cellStyle name="Normal 33 2 2 3 8" xfId="51387" xr:uid="{00000000-0005-0000-0000-0000B7C80000}"/>
    <cellStyle name="Normal 33 2 2 3 8 2" xfId="51388" xr:uid="{00000000-0005-0000-0000-0000B8C80000}"/>
    <cellStyle name="Normal 33 2 2 3 8 3" xfId="51389" xr:uid="{00000000-0005-0000-0000-0000B9C80000}"/>
    <cellStyle name="Normal 33 2 2 3 9" xfId="51390" xr:uid="{00000000-0005-0000-0000-0000BAC80000}"/>
    <cellStyle name="Normal 33 2 2 3 9 2" xfId="51391" xr:uid="{00000000-0005-0000-0000-0000BBC80000}"/>
    <cellStyle name="Normal 33 2 2 3 9 3" xfId="51392" xr:uid="{00000000-0005-0000-0000-0000BCC80000}"/>
    <cellStyle name="Normal 33 2 2 4" xfId="51393" xr:uid="{00000000-0005-0000-0000-0000BDC80000}"/>
    <cellStyle name="Normal 33 2 2 4 10" xfId="51394" xr:uid="{00000000-0005-0000-0000-0000BEC80000}"/>
    <cellStyle name="Normal 33 2 2 4 11" xfId="51395" xr:uid="{00000000-0005-0000-0000-0000BFC80000}"/>
    <cellStyle name="Normal 33 2 2 4 12" xfId="51396" xr:uid="{00000000-0005-0000-0000-0000C0C80000}"/>
    <cellStyle name="Normal 33 2 2 4 13" xfId="51397" xr:uid="{00000000-0005-0000-0000-0000C1C80000}"/>
    <cellStyle name="Normal 33 2 2 4 14" xfId="51398" xr:uid="{00000000-0005-0000-0000-0000C2C80000}"/>
    <cellStyle name="Normal 33 2 2 4 15" xfId="51399" xr:uid="{00000000-0005-0000-0000-0000C3C80000}"/>
    <cellStyle name="Normal 33 2 2 4 2" xfId="51400" xr:uid="{00000000-0005-0000-0000-0000C4C80000}"/>
    <cellStyle name="Normal 33 2 2 4 2 2" xfId="51401" xr:uid="{00000000-0005-0000-0000-0000C5C80000}"/>
    <cellStyle name="Normal 33 2 2 4 3" xfId="51402" xr:uid="{00000000-0005-0000-0000-0000C6C80000}"/>
    <cellStyle name="Normal 33 2 2 4 4" xfId="51403" xr:uid="{00000000-0005-0000-0000-0000C7C80000}"/>
    <cellStyle name="Normal 33 2 2 4 5" xfId="51404" xr:uid="{00000000-0005-0000-0000-0000C8C80000}"/>
    <cellStyle name="Normal 33 2 2 4 6" xfId="51405" xr:uid="{00000000-0005-0000-0000-0000C9C80000}"/>
    <cellStyle name="Normal 33 2 2 4 7" xfId="51406" xr:uid="{00000000-0005-0000-0000-0000CAC80000}"/>
    <cellStyle name="Normal 33 2 2 4 8" xfId="51407" xr:uid="{00000000-0005-0000-0000-0000CBC80000}"/>
    <cellStyle name="Normal 33 2 2 4 9" xfId="51408" xr:uid="{00000000-0005-0000-0000-0000CCC80000}"/>
    <cellStyle name="Normal 33 2 2 5" xfId="51409" xr:uid="{00000000-0005-0000-0000-0000CDC80000}"/>
    <cellStyle name="Normal 33 2 2 5 10" xfId="51410" xr:uid="{00000000-0005-0000-0000-0000CEC80000}"/>
    <cellStyle name="Normal 33 2 2 5 11" xfId="51411" xr:uid="{00000000-0005-0000-0000-0000CFC80000}"/>
    <cellStyle name="Normal 33 2 2 5 12" xfId="51412" xr:uid="{00000000-0005-0000-0000-0000D0C80000}"/>
    <cellStyle name="Normal 33 2 2 5 13" xfId="51413" xr:uid="{00000000-0005-0000-0000-0000D1C80000}"/>
    <cellStyle name="Normal 33 2 2 5 14" xfId="51414" xr:uid="{00000000-0005-0000-0000-0000D2C80000}"/>
    <cellStyle name="Normal 33 2 2 5 15" xfId="51415" xr:uid="{00000000-0005-0000-0000-0000D3C80000}"/>
    <cellStyle name="Normal 33 2 2 5 2" xfId="51416" xr:uid="{00000000-0005-0000-0000-0000D4C80000}"/>
    <cellStyle name="Normal 33 2 2 5 2 2" xfId="51417" xr:uid="{00000000-0005-0000-0000-0000D5C80000}"/>
    <cellStyle name="Normal 33 2 2 5 3" xfId="51418" xr:uid="{00000000-0005-0000-0000-0000D6C80000}"/>
    <cellStyle name="Normal 33 2 2 5 4" xfId="51419" xr:uid="{00000000-0005-0000-0000-0000D7C80000}"/>
    <cellStyle name="Normal 33 2 2 5 5" xfId="51420" xr:uid="{00000000-0005-0000-0000-0000D8C80000}"/>
    <cellStyle name="Normal 33 2 2 5 6" xfId="51421" xr:uid="{00000000-0005-0000-0000-0000D9C80000}"/>
    <cellStyle name="Normal 33 2 2 5 7" xfId="51422" xr:uid="{00000000-0005-0000-0000-0000DAC80000}"/>
    <cellStyle name="Normal 33 2 2 5 8" xfId="51423" xr:uid="{00000000-0005-0000-0000-0000DBC80000}"/>
    <cellStyle name="Normal 33 2 2 5 9" xfId="51424" xr:uid="{00000000-0005-0000-0000-0000DCC80000}"/>
    <cellStyle name="Normal 33 2 2 6" xfId="51425" xr:uid="{00000000-0005-0000-0000-0000DDC80000}"/>
    <cellStyle name="Normal 33 2 2 6 2" xfId="51426" xr:uid="{00000000-0005-0000-0000-0000DEC80000}"/>
    <cellStyle name="Normal 33 2 2 6 3" xfId="51427" xr:uid="{00000000-0005-0000-0000-0000DFC80000}"/>
    <cellStyle name="Normal 33 2 2 7" xfId="51428" xr:uid="{00000000-0005-0000-0000-0000E0C80000}"/>
    <cellStyle name="Normal 33 2 2 7 2" xfId="51429" xr:uid="{00000000-0005-0000-0000-0000E1C80000}"/>
    <cellStyle name="Normal 33 2 2 7 3" xfId="51430" xr:uid="{00000000-0005-0000-0000-0000E2C80000}"/>
    <cellStyle name="Normal 33 2 2 8" xfId="51431" xr:uid="{00000000-0005-0000-0000-0000E3C80000}"/>
    <cellStyle name="Normal 33 2 2 8 2" xfId="51432" xr:uid="{00000000-0005-0000-0000-0000E4C80000}"/>
    <cellStyle name="Normal 33 2 2 8 3" xfId="51433" xr:uid="{00000000-0005-0000-0000-0000E5C80000}"/>
    <cellStyle name="Normal 33 2 2 9" xfId="51434" xr:uid="{00000000-0005-0000-0000-0000E6C80000}"/>
    <cellStyle name="Normal 33 2 2 9 2" xfId="51435" xr:uid="{00000000-0005-0000-0000-0000E7C80000}"/>
    <cellStyle name="Normal 33 2 2 9 3" xfId="51436" xr:uid="{00000000-0005-0000-0000-0000E8C80000}"/>
    <cellStyle name="Normal 33 2 20" xfId="51437" xr:uid="{00000000-0005-0000-0000-0000E9C80000}"/>
    <cellStyle name="Normal 33 2 21" xfId="51438" xr:uid="{00000000-0005-0000-0000-0000EAC80000}"/>
    <cellStyle name="Normal 33 2 3" xfId="51439" xr:uid="{00000000-0005-0000-0000-0000EBC80000}"/>
    <cellStyle name="Normal 33 2 3 10" xfId="51440" xr:uid="{00000000-0005-0000-0000-0000ECC80000}"/>
    <cellStyle name="Normal 33 2 3 10 2" xfId="51441" xr:uid="{00000000-0005-0000-0000-0000EDC80000}"/>
    <cellStyle name="Normal 33 2 3 11" xfId="51442" xr:uid="{00000000-0005-0000-0000-0000EEC80000}"/>
    <cellStyle name="Normal 33 2 3 11 2" xfId="51443" xr:uid="{00000000-0005-0000-0000-0000EFC80000}"/>
    <cellStyle name="Normal 33 2 3 12" xfId="51444" xr:uid="{00000000-0005-0000-0000-0000F0C80000}"/>
    <cellStyle name="Normal 33 2 3 13" xfId="51445" xr:uid="{00000000-0005-0000-0000-0000F1C80000}"/>
    <cellStyle name="Normal 33 2 3 14" xfId="51446" xr:uid="{00000000-0005-0000-0000-0000F2C80000}"/>
    <cellStyle name="Normal 33 2 3 15" xfId="51447" xr:uid="{00000000-0005-0000-0000-0000F3C80000}"/>
    <cellStyle name="Normal 33 2 3 16" xfId="51448" xr:uid="{00000000-0005-0000-0000-0000F4C80000}"/>
    <cellStyle name="Normal 33 2 3 17" xfId="51449" xr:uid="{00000000-0005-0000-0000-0000F5C80000}"/>
    <cellStyle name="Normal 33 2 3 18" xfId="51450" xr:uid="{00000000-0005-0000-0000-0000F6C80000}"/>
    <cellStyle name="Normal 33 2 3 2" xfId="51451" xr:uid="{00000000-0005-0000-0000-0000F7C80000}"/>
    <cellStyle name="Normal 33 2 3 2 10" xfId="51452" xr:uid="{00000000-0005-0000-0000-0000F8C80000}"/>
    <cellStyle name="Normal 33 2 3 2 11" xfId="51453" xr:uid="{00000000-0005-0000-0000-0000F9C80000}"/>
    <cellStyle name="Normal 33 2 3 2 12" xfId="51454" xr:uid="{00000000-0005-0000-0000-0000FAC80000}"/>
    <cellStyle name="Normal 33 2 3 2 13" xfId="51455" xr:uid="{00000000-0005-0000-0000-0000FBC80000}"/>
    <cellStyle name="Normal 33 2 3 2 14" xfId="51456" xr:uid="{00000000-0005-0000-0000-0000FCC80000}"/>
    <cellStyle name="Normal 33 2 3 2 15" xfId="51457" xr:uid="{00000000-0005-0000-0000-0000FDC80000}"/>
    <cellStyle name="Normal 33 2 3 2 2" xfId="51458" xr:uid="{00000000-0005-0000-0000-0000FEC80000}"/>
    <cellStyle name="Normal 33 2 3 2 2 2" xfId="51459" xr:uid="{00000000-0005-0000-0000-0000FFC80000}"/>
    <cellStyle name="Normal 33 2 3 2 3" xfId="51460" xr:uid="{00000000-0005-0000-0000-000000C90000}"/>
    <cellStyle name="Normal 33 2 3 2 4" xfId="51461" xr:uid="{00000000-0005-0000-0000-000001C90000}"/>
    <cellStyle name="Normal 33 2 3 2 5" xfId="51462" xr:uid="{00000000-0005-0000-0000-000002C90000}"/>
    <cellStyle name="Normal 33 2 3 2 6" xfId="51463" xr:uid="{00000000-0005-0000-0000-000003C90000}"/>
    <cellStyle name="Normal 33 2 3 2 7" xfId="51464" xr:uid="{00000000-0005-0000-0000-000004C90000}"/>
    <cellStyle name="Normal 33 2 3 2 8" xfId="51465" xr:uid="{00000000-0005-0000-0000-000005C90000}"/>
    <cellStyle name="Normal 33 2 3 2 9" xfId="51466" xr:uid="{00000000-0005-0000-0000-000006C90000}"/>
    <cellStyle name="Normal 33 2 3 3" xfId="51467" xr:uid="{00000000-0005-0000-0000-000007C90000}"/>
    <cellStyle name="Normal 33 2 3 3 2" xfId="51468" xr:uid="{00000000-0005-0000-0000-000008C90000}"/>
    <cellStyle name="Normal 33 2 3 3 3" xfId="51469" xr:uid="{00000000-0005-0000-0000-000009C90000}"/>
    <cellStyle name="Normal 33 2 3 4" xfId="51470" xr:uid="{00000000-0005-0000-0000-00000AC90000}"/>
    <cellStyle name="Normal 33 2 3 4 2" xfId="51471" xr:uid="{00000000-0005-0000-0000-00000BC90000}"/>
    <cellStyle name="Normal 33 2 3 4 3" xfId="51472" xr:uid="{00000000-0005-0000-0000-00000CC90000}"/>
    <cellStyle name="Normal 33 2 3 5" xfId="51473" xr:uid="{00000000-0005-0000-0000-00000DC90000}"/>
    <cellStyle name="Normal 33 2 3 5 2" xfId="51474" xr:uid="{00000000-0005-0000-0000-00000EC90000}"/>
    <cellStyle name="Normal 33 2 3 5 3" xfId="51475" xr:uid="{00000000-0005-0000-0000-00000FC90000}"/>
    <cellStyle name="Normal 33 2 3 6" xfId="51476" xr:uid="{00000000-0005-0000-0000-000010C90000}"/>
    <cellStyle name="Normal 33 2 3 6 2" xfId="51477" xr:uid="{00000000-0005-0000-0000-000011C90000}"/>
    <cellStyle name="Normal 33 2 3 6 3" xfId="51478" xr:uid="{00000000-0005-0000-0000-000012C90000}"/>
    <cellStyle name="Normal 33 2 3 7" xfId="51479" xr:uid="{00000000-0005-0000-0000-000013C90000}"/>
    <cellStyle name="Normal 33 2 3 7 2" xfId="51480" xr:uid="{00000000-0005-0000-0000-000014C90000}"/>
    <cellStyle name="Normal 33 2 3 7 3" xfId="51481" xr:uid="{00000000-0005-0000-0000-000015C90000}"/>
    <cellStyle name="Normal 33 2 3 8" xfId="51482" xr:uid="{00000000-0005-0000-0000-000016C90000}"/>
    <cellStyle name="Normal 33 2 3 8 2" xfId="51483" xr:uid="{00000000-0005-0000-0000-000017C90000}"/>
    <cellStyle name="Normal 33 2 3 8 3" xfId="51484" xr:uid="{00000000-0005-0000-0000-000018C90000}"/>
    <cellStyle name="Normal 33 2 3 9" xfId="51485" xr:uid="{00000000-0005-0000-0000-000019C90000}"/>
    <cellStyle name="Normal 33 2 3 9 2" xfId="51486" xr:uid="{00000000-0005-0000-0000-00001AC90000}"/>
    <cellStyle name="Normal 33 2 3 9 3" xfId="51487" xr:uid="{00000000-0005-0000-0000-00001BC90000}"/>
    <cellStyle name="Normal 33 2 4" xfId="51488" xr:uid="{00000000-0005-0000-0000-00001CC90000}"/>
    <cellStyle name="Normal 33 2 4 10" xfId="51489" xr:uid="{00000000-0005-0000-0000-00001DC90000}"/>
    <cellStyle name="Normal 33 2 4 11" xfId="51490" xr:uid="{00000000-0005-0000-0000-00001EC90000}"/>
    <cellStyle name="Normal 33 2 4 12" xfId="51491" xr:uid="{00000000-0005-0000-0000-00001FC90000}"/>
    <cellStyle name="Normal 33 2 4 13" xfId="51492" xr:uid="{00000000-0005-0000-0000-000020C90000}"/>
    <cellStyle name="Normal 33 2 4 14" xfId="51493" xr:uid="{00000000-0005-0000-0000-000021C90000}"/>
    <cellStyle name="Normal 33 2 4 15" xfId="51494" xr:uid="{00000000-0005-0000-0000-000022C90000}"/>
    <cellStyle name="Normal 33 2 4 2" xfId="51495" xr:uid="{00000000-0005-0000-0000-000023C90000}"/>
    <cellStyle name="Normal 33 2 4 2 2" xfId="51496" xr:uid="{00000000-0005-0000-0000-000024C90000}"/>
    <cellStyle name="Normal 33 2 4 3" xfId="51497" xr:uid="{00000000-0005-0000-0000-000025C90000}"/>
    <cellStyle name="Normal 33 2 4 4" xfId="51498" xr:uid="{00000000-0005-0000-0000-000026C90000}"/>
    <cellStyle name="Normal 33 2 4 5" xfId="51499" xr:uid="{00000000-0005-0000-0000-000027C90000}"/>
    <cellStyle name="Normal 33 2 4 6" xfId="51500" xr:uid="{00000000-0005-0000-0000-000028C90000}"/>
    <cellStyle name="Normal 33 2 4 7" xfId="51501" xr:uid="{00000000-0005-0000-0000-000029C90000}"/>
    <cellStyle name="Normal 33 2 4 8" xfId="51502" xr:uid="{00000000-0005-0000-0000-00002AC90000}"/>
    <cellStyle name="Normal 33 2 4 9" xfId="51503" xr:uid="{00000000-0005-0000-0000-00002BC90000}"/>
    <cellStyle name="Normal 33 2 5" xfId="51504" xr:uid="{00000000-0005-0000-0000-00002CC90000}"/>
    <cellStyle name="Normal 33 2 5 10" xfId="51505" xr:uid="{00000000-0005-0000-0000-00002DC90000}"/>
    <cellStyle name="Normal 33 2 5 11" xfId="51506" xr:uid="{00000000-0005-0000-0000-00002EC90000}"/>
    <cellStyle name="Normal 33 2 5 12" xfId="51507" xr:uid="{00000000-0005-0000-0000-00002FC90000}"/>
    <cellStyle name="Normal 33 2 5 13" xfId="51508" xr:uid="{00000000-0005-0000-0000-000030C90000}"/>
    <cellStyle name="Normal 33 2 5 14" xfId="51509" xr:uid="{00000000-0005-0000-0000-000031C90000}"/>
    <cellStyle name="Normal 33 2 5 15" xfId="51510" xr:uid="{00000000-0005-0000-0000-000032C90000}"/>
    <cellStyle name="Normal 33 2 5 2" xfId="51511" xr:uid="{00000000-0005-0000-0000-000033C90000}"/>
    <cellStyle name="Normal 33 2 5 2 2" xfId="51512" xr:uid="{00000000-0005-0000-0000-000034C90000}"/>
    <cellStyle name="Normal 33 2 5 3" xfId="51513" xr:uid="{00000000-0005-0000-0000-000035C90000}"/>
    <cellStyle name="Normal 33 2 5 4" xfId="51514" xr:uid="{00000000-0005-0000-0000-000036C90000}"/>
    <cellStyle name="Normal 33 2 5 5" xfId="51515" xr:uid="{00000000-0005-0000-0000-000037C90000}"/>
    <cellStyle name="Normal 33 2 5 6" xfId="51516" xr:uid="{00000000-0005-0000-0000-000038C90000}"/>
    <cellStyle name="Normal 33 2 5 7" xfId="51517" xr:uid="{00000000-0005-0000-0000-000039C90000}"/>
    <cellStyle name="Normal 33 2 5 8" xfId="51518" xr:uid="{00000000-0005-0000-0000-00003AC90000}"/>
    <cellStyle name="Normal 33 2 5 9" xfId="51519" xr:uid="{00000000-0005-0000-0000-00003BC90000}"/>
    <cellStyle name="Normal 33 2 6" xfId="51520" xr:uid="{00000000-0005-0000-0000-00003CC90000}"/>
    <cellStyle name="Normal 33 2 6 2" xfId="51521" xr:uid="{00000000-0005-0000-0000-00003DC90000}"/>
    <cellStyle name="Normal 33 2 6 3" xfId="51522" xr:uid="{00000000-0005-0000-0000-00003EC90000}"/>
    <cellStyle name="Normal 33 2 7" xfId="51523" xr:uid="{00000000-0005-0000-0000-00003FC90000}"/>
    <cellStyle name="Normal 33 2 7 2" xfId="51524" xr:uid="{00000000-0005-0000-0000-000040C90000}"/>
    <cellStyle name="Normal 33 2 7 3" xfId="51525" xr:uid="{00000000-0005-0000-0000-000041C90000}"/>
    <cellStyle name="Normal 33 2 8" xfId="51526" xr:uid="{00000000-0005-0000-0000-000042C90000}"/>
    <cellStyle name="Normal 33 2 8 2" xfId="51527" xr:uid="{00000000-0005-0000-0000-000043C90000}"/>
    <cellStyle name="Normal 33 2 8 3" xfId="51528" xr:uid="{00000000-0005-0000-0000-000044C90000}"/>
    <cellStyle name="Normal 33 2 9" xfId="51529" xr:uid="{00000000-0005-0000-0000-000045C90000}"/>
    <cellStyle name="Normal 33 2 9 2" xfId="51530" xr:uid="{00000000-0005-0000-0000-000046C90000}"/>
    <cellStyle name="Normal 33 2 9 3" xfId="51531" xr:uid="{00000000-0005-0000-0000-000047C90000}"/>
    <cellStyle name="Normal 33 20" xfId="51532" xr:uid="{00000000-0005-0000-0000-000048C90000}"/>
    <cellStyle name="Normal 33 21" xfId="51533" xr:uid="{00000000-0005-0000-0000-000049C90000}"/>
    <cellStyle name="Normal 33 22" xfId="51534" xr:uid="{00000000-0005-0000-0000-00004AC90000}"/>
    <cellStyle name="Normal 33 23" xfId="51535" xr:uid="{00000000-0005-0000-0000-00004BC90000}"/>
    <cellStyle name="Normal 33 3" xfId="51536" xr:uid="{00000000-0005-0000-0000-00004CC90000}"/>
    <cellStyle name="Normal 33 3 10" xfId="51537" xr:uid="{00000000-0005-0000-0000-00004DC90000}"/>
    <cellStyle name="Normal 33 3 10 2" xfId="51538" xr:uid="{00000000-0005-0000-0000-00004EC90000}"/>
    <cellStyle name="Normal 33 3 10 3" xfId="51539" xr:uid="{00000000-0005-0000-0000-00004FC90000}"/>
    <cellStyle name="Normal 33 3 11" xfId="51540" xr:uid="{00000000-0005-0000-0000-000050C90000}"/>
    <cellStyle name="Normal 33 3 11 2" xfId="51541" xr:uid="{00000000-0005-0000-0000-000051C90000}"/>
    <cellStyle name="Normal 33 3 11 3" xfId="51542" xr:uid="{00000000-0005-0000-0000-000052C90000}"/>
    <cellStyle name="Normal 33 3 12" xfId="51543" xr:uid="{00000000-0005-0000-0000-000053C90000}"/>
    <cellStyle name="Normal 33 3 12 2" xfId="51544" xr:uid="{00000000-0005-0000-0000-000054C90000}"/>
    <cellStyle name="Normal 33 3 13" xfId="51545" xr:uid="{00000000-0005-0000-0000-000055C90000}"/>
    <cellStyle name="Normal 33 3 13 2" xfId="51546" xr:uid="{00000000-0005-0000-0000-000056C90000}"/>
    <cellStyle name="Normal 33 3 14" xfId="51547" xr:uid="{00000000-0005-0000-0000-000057C90000}"/>
    <cellStyle name="Normal 33 3 15" xfId="51548" xr:uid="{00000000-0005-0000-0000-000058C90000}"/>
    <cellStyle name="Normal 33 3 16" xfId="51549" xr:uid="{00000000-0005-0000-0000-000059C90000}"/>
    <cellStyle name="Normal 33 3 17" xfId="51550" xr:uid="{00000000-0005-0000-0000-00005AC90000}"/>
    <cellStyle name="Normal 33 3 18" xfId="51551" xr:uid="{00000000-0005-0000-0000-00005BC90000}"/>
    <cellStyle name="Normal 33 3 19" xfId="51552" xr:uid="{00000000-0005-0000-0000-00005CC90000}"/>
    <cellStyle name="Normal 33 3 2" xfId="51553" xr:uid="{00000000-0005-0000-0000-00005DC90000}"/>
    <cellStyle name="Normal 33 3 2 10" xfId="51554" xr:uid="{00000000-0005-0000-0000-00005EC90000}"/>
    <cellStyle name="Normal 33 3 2 10 2" xfId="51555" xr:uid="{00000000-0005-0000-0000-00005FC90000}"/>
    <cellStyle name="Normal 33 3 2 10 3" xfId="51556" xr:uid="{00000000-0005-0000-0000-000060C90000}"/>
    <cellStyle name="Normal 33 3 2 11" xfId="51557" xr:uid="{00000000-0005-0000-0000-000061C90000}"/>
    <cellStyle name="Normal 33 3 2 11 2" xfId="51558" xr:uid="{00000000-0005-0000-0000-000062C90000}"/>
    <cellStyle name="Normal 33 3 2 12" xfId="51559" xr:uid="{00000000-0005-0000-0000-000063C90000}"/>
    <cellStyle name="Normal 33 3 2 12 2" xfId="51560" xr:uid="{00000000-0005-0000-0000-000064C90000}"/>
    <cellStyle name="Normal 33 3 2 13" xfId="51561" xr:uid="{00000000-0005-0000-0000-000065C90000}"/>
    <cellStyle name="Normal 33 3 2 14" xfId="51562" xr:uid="{00000000-0005-0000-0000-000066C90000}"/>
    <cellStyle name="Normal 33 3 2 15" xfId="51563" xr:uid="{00000000-0005-0000-0000-000067C90000}"/>
    <cellStyle name="Normal 33 3 2 16" xfId="51564" xr:uid="{00000000-0005-0000-0000-000068C90000}"/>
    <cellStyle name="Normal 33 3 2 17" xfId="51565" xr:uid="{00000000-0005-0000-0000-000069C90000}"/>
    <cellStyle name="Normal 33 3 2 18" xfId="51566" xr:uid="{00000000-0005-0000-0000-00006AC90000}"/>
    <cellStyle name="Normal 33 3 2 19" xfId="51567" xr:uid="{00000000-0005-0000-0000-00006BC90000}"/>
    <cellStyle name="Normal 33 3 2 2" xfId="51568" xr:uid="{00000000-0005-0000-0000-00006CC90000}"/>
    <cellStyle name="Normal 33 3 2 2 10" xfId="51569" xr:uid="{00000000-0005-0000-0000-00006DC90000}"/>
    <cellStyle name="Normal 33 3 2 2 10 2" xfId="51570" xr:uid="{00000000-0005-0000-0000-00006EC90000}"/>
    <cellStyle name="Normal 33 3 2 2 11" xfId="51571" xr:uid="{00000000-0005-0000-0000-00006FC90000}"/>
    <cellStyle name="Normal 33 3 2 2 11 2" xfId="51572" xr:uid="{00000000-0005-0000-0000-000070C90000}"/>
    <cellStyle name="Normal 33 3 2 2 12" xfId="51573" xr:uid="{00000000-0005-0000-0000-000071C90000}"/>
    <cellStyle name="Normal 33 3 2 2 13" xfId="51574" xr:uid="{00000000-0005-0000-0000-000072C90000}"/>
    <cellStyle name="Normal 33 3 2 2 14" xfId="51575" xr:uid="{00000000-0005-0000-0000-000073C90000}"/>
    <cellStyle name="Normal 33 3 2 2 15" xfId="51576" xr:uid="{00000000-0005-0000-0000-000074C90000}"/>
    <cellStyle name="Normal 33 3 2 2 16" xfId="51577" xr:uid="{00000000-0005-0000-0000-000075C90000}"/>
    <cellStyle name="Normal 33 3 2 2 17" xfId="51578" xr:uid="{00000000-0005-0000-0000-000076C90000}"/>
    <cellStyle name="Normal 33 3 2 2 2" xfId="51579" xr:uid="{00000000-0005-0000-0000-000077C90000}"/>
    <cellStyle name="Normal 33 3 2 2 2 2" xfId="51580" xr:uid="{00000000-0005-0000-0000-000078C90000}"/>
    <cellStyle name="Normal 33 3 2 2 2 3" xfId="51581" xr:uid="{00000000-0005-0000-0000-000079C90000}"/>
    <cellStyle name="Normal 33 3 2 2 3" xfId="51582" xr:uid="{00000000-0005-0000-0000-00007AC90000}"/>
    <cellStyle name="Normal 33 3 2 2 3 2" xfId="51583" xr:uid="{00000000-0005-0000-0000-00007BC90000}"/>
    <cellStyle name="Normal 33 3 2 2 3 3" xfId="51584" xr:uid="{00000000-0005-0000-0000-00007CC90000}"/>
    <cellStyle name="Normal 33 3 2 2 4" xfId="51585" xr:uid="{00000000-0005-0000-0000-00007DC90000}"/>
    <cellStyle name="Normal 33 3 2 2 4 2" xfId="51586" xr:uid="{00000000-0005-0000-0000-00007EC90000}"/>
    <cellStyle name="Normal 33 3 2 2 4 3" xfId="51587" xr:uid="{00000000-0005-0000-0000-00007FC90000}"/>
    <cellStyle name="Normal 33 3 2 2 5" xfId="51588" xr:uid="{00000000-0005-0000-0000-000080C90000}"/>
    <cellStyle name="Normal 33 3 2 2 5 2" xfId="51589" xr:uid="{00000000-0005-0000-0000-000081C90000}"/>
    <cellStyle name="Normal 33 3 2 2 5 3" xfId="51590" xr:uid="{00000000-0005-0000-0000-000082C90000}"/>
    <cellStyle name="Normal 33 3 2 2 6" xfId="51591" xr:uid="{00000000-0005-0000-0000-000083C90000}"/>
    <cellStyle name="Normal 33 3 2 2 6 2" xfId="51592" xr:uid="{00000000-0005-0000-0000-000084C90000}"/>
    <cellStyle name="Normal 33 3 2 2 6 3" xfId="51593" xr:uid="{00000000-0005-0000-0000-000085C90000}"/>
    <cellStyle name="Normal 33 3 2 2 7" xfId="51594" xr:uid="{00000000-0005-0000-0000-000086C90000}"/>
    <cellStyle name="Normal 33 3 2 2 7 2" xfId="51595" xr:uid="{00000000-0005-0000-0000-000087C90000}"/>
    <cellStyle name="Normal 33 3 2 2 7 3" xfId="51596" xr:uid="{00000000-0005-0000-0000-000088C90000}"/>
    <cellStyle name="Normal 33 3 2 2 8" xfId="51597" xr:uid="{00000000-0005-0000-0000-000089C90000}"/>
    <cellStyle name="Normal 33 3 2 2 8 2" xfId="51598" xr:uid="{00000000-0005-0000-0000-00008AC90000}"/>
    <cellStyle name="Normal 33 3 2 2 8 3" xfId="51599" xr:uid="{00000000-0005-0000-0000-00008BC90000}"/>
    <cellStyle name="Normal 33 3 2 2 9" xfId="51600" xr:uid="{00000000-0005-0000-0000-00008CC90000}"/>
    <cellStyle name="Normal 33 3 2 2 9 2" xfId="51601" xr:uid="{00000000-0005-0000-0000-00008DC90000}"/>
    <cellStyle name="Normal 33 3 2 2 9 3" xfId="51602" xr:uid="{00000000-0005-0000-0000-00008EC90000}"/>
    <cellStyle name="Normal 33 3 2 20" xfId="51603" xr:uid="{00000000-0005-0000-0000-00008FC90000}"/>
    <cellStyle name="Normal 33 3 2 3" xfId="51604" xr:uid="{00000000-0005-0000-0000-000090C90000}"/>
    <cellStyle name="Normal 33 3 2 3 10" xfId="51605" xr:uid="{00000000-0005-0000-0000-000091C90000}"/>
    <cellStyle name="Normal 33 3 2 3 11" xfId="51606" xr:uid="{00000000-0005-0000-0000-000092C90000}"/>
    <cellStyle name="Normal 33 3 2 3 12" xfId="51607" xr:uid="{00000000-0005-0000-0000-000093C90000}"/>
    <cellStyle name="Normal 33 3 2 3 13" xfId="51608" xr:uid="{00000000-0005-0000-0000-000094C90000}"/>
    <cellStyle name="Normal 33 3 2 3 14" xfId="51609" xr:uid="{00000000-0005-0000-0000-000095C90000}"/>
    <cellStyle name="Normal 33 3 2 3 15" xfId="51610" xr:uid="{00000000-0005-0000-0000-000096C90000}"/>
    <cellStyle name="Normal 33 3 2 3 2" xfId="51611" xr:uid="{00000000-0005-0000-0000-000097C90000}"/>
    <cellStyle name="Normal 33 3 2 3 2 2" xfId="51612" xr:uid="{00000000-0005-0000-0000-000098C90000}"/>
    <cellStyle name="Normal 33 3 2 3 3" xfId="51613" xr:uid="{00000000-0005-0000-0000-000099C90000}"/>
    <cellStyle name="Normal 33 3 2 3 4" xfId="51614" xr:uid="{00000000-0005-0000-0000-00009AC90000}"/>
    <cellStyle name="Normal 33 3 2 3 5" xfId="51615" xr:uid="{00000000-0005-0000-0000-00009BC90000}"/>
    <cellStyle name="Normal 33 3 2 3 6" xfId="51616" xr:uid="{00000000-0005-0000-0000-00009CC90000}"/>
    <cellStyle name="Normal 33 3 2 3 7" xfId="51617" xr:uid="{00000000-0005-0000-0000-00009DC90000}"/>
    <cellStyle name="Normal 33 3 2 3 8" xfId="51618" xr:uid="{00000000-0005-0000-0000-00009EC90000}"/>
    <cellStyle name="Normal 33 3 2 3 9" xfId="51619" xr:uid="{00000000-0005-0000-0000-00009FC90000}"/>
    <cellStyle name="Normal 33 3 2 4" xfId="51620" xr:uid="{00000000-0005-0000-0000-0000A0C90000}"/>
    <cellStyle name="Normal 33 3 2 4 10" xfId="51621" xr:uid="{00000000-0005-0000-0000-0000A1C90000}"/>
    <cellStyle name="Normal 33 3 2 4 11" xfId="51622" xr:uid="{00000000-0005-0000-0000-0000A2C90000}"/>
    <cellStyle name="Normal 33 3 2 4 12" xfId="51623" xr:uid="{00000000-0005-0000-0000-0000A3C90000}"/>
    <cellStyle name="Normal 33 3 2 4 13" xfId="51624" xr:uid="{00000000-0005-0000-0000-0000A4C90000}"/>
    <cellStyle name="Normal 33 3 2 4 14" xfId="51625" xr:uid="{00000000-0005-0000-0000-0000A5C90000}"/>
    <cellStyle name="Normal 33 3 2 4 15" xfId="51626" xr:uid="{00000000-0005-0000-0000-0000A6C90000}"/>
    <cellStyle name="Normal 33 3 2 4 2" xfId="51627" xr:uid="{00000000-0005-0000-0000-0000A7C90000}"/>
    <cellStyle name="Normal 33 3 2 4 2 2" xfId="51628" xr:uid="{00000000-0005-0000-0000-0000A8C90000}"/>
    <cellStyle name="Normal 33 3 2 4 3" xfId="51629" xr:uid="{00000000-0005-0000-0000-0000A9C90000}"/>
    <cellStyle name="Normal 33 3 2 4 4" xfId="51630" xr:uid="{00000000-0005-0000-0000-0000AAC90000}"/>
    <cellStyle name="Normal 33 3 2 4 5" xfId="51631" xr:uid="{00000000-0005-0000-0000-0000ABC90000}"/>
    <cellStyle name="Normal 33 3 2 4 6" xfId="51632" xr:uid="{00000000-0005-0000-0000-0000ACC90000}"/>
    <cellStyle name="Normal 33 3 2 4 7" xfId="51633" xr:uid="{00000000-0005-0000-0000-0000ADC90000}"/>
    <cellStyle name="Normal 33 3 2 4 8" xfId="51634" xr:uid="{00000000-0005-0000-0000-0000AEC90000}"/>
    <cellStyle name="Normal 33 3 2 4 9" xfId="51635" xr:uid="{00000000-0005-0000-0000-0000AFC90000}"/>
    <cellStyle name="Normal 33 3 2 5" xfId="51636" xr:uid="{00000000-0005-0000-0000-0000B0C90000}"/>
    <cellStyle name="Normal 33 3 2 5 2" xfId="51637" xr:uid="{00000000-0005-0000-0000-0000B1C90000}"/>
    <cellStyle name="Normal 33 3 2 5 3" xfId="51638" xr:uid="{00000000-0005-0000-0000-0000B2C90000}"/>
    <cellStyle name="Normal 33 3 2 6" xfId="51639" xr:uid="{00000000-0005-0000-0000-0000B3C90000}"/>
    <cellStyle name="Normal 33 3 2 6 2" xfId="51640" xr:uid="{00000000-0005-0000-0000-0000B4C90000}"/>
    <cellStyle name="Normal 33 3 2 6 3" xfId="51641" xr:uid="{00000000-0005-0000-0000-0000B5C90000}"/>
    <cellStyle name="Normal 33 3 2 7" xfId="51642" xr:uid="{00000000-0005-0000-0000-0000B6C90000}"/>
    <cellStyle name="Normal 33 3 2 7 2" xfId="51643" xr:uid="{00000000-0005-0000-0000-0000B7C90000}"/>
    <cellStyle name="Normal 33 3 2 7 3" xfId="51644" xr:uid="{00000000-0005-0000-0000-0000B8C90000}"/>
    <cellStyle name="Normal 33 3 2 8" xfId="51645" xr:uid="{00000000-0005-0000-0000-0000B9C90000}"/>
    <cellStyle name="Normal 33 3 2 8 2" xfId="51646" xr:uid="{00000000-0005-0000-0000-0000BAC90000}"/>
    <cellStyle name="Normal 33 3 2 8 3" xfId="51647" xr:uid="{00000000-0005-0000-0000-0000BBC90000}"/>
    <cellStyle name="Normal 33 3 2 9" xfId="51648" xr:uid="{00000000-0005-0000-0000-0000BCC90000}"/>
    <cellStyle name="Normal 33 3 2 9 2" xfId="51649" xr:uid="{00000000-0005-0000-0000-0000BDC90000}"/>
    <cellStyle name="Normal 33 3 2 9 3" xfId="51650" xr:uid="{00000000-0005-0000-0000-0000BEC90000}"/>
    <cellStyle name="Normal 33 3 20" xfId="51651" xr:uid="{00000000-0005-0000-0000-0000BFC90000}"/>
    <cellStyle name="Normal 33 3 21" xfId="51652" xr:uid="{00000000-0005-0000-0000-0000C0C90000}"/>
    <cellStyle name="Normal 33 3 3" xfId="51653" xr:uid="{00000000-0005-0000-0000-0000C1C90000}"/>
    <cellStyle name="Normal 33 3 3 10" xfId="51654" xr:uid="{00000000-0005-0000-0000-0000C2C90000}"/>
    <cellStyle name="Normal 33 3 3 10 2" xfId="51655" xr:uid="{00000000-0005-0000-0000-0000C3C90000}"/>
    <cellStyle name="Normal 33 3 3 11" xfId="51656" xr:uid="{00000000-0005-0000-0000-0000C4C90000}"/>
    <cellStyle name="Normal 33 3 3 11 2" xfId="51657" xr:uid="{00000000-0005-0000-0000-0000C5C90000}"/>
    <cellStyle name="Normal 33 3 3 12" xfId="51658" xr:uid="{00000000-0005-0000-0000-0000C6C90000}"/>
    <cellStyle name="Normal 33 3 3 13" xfId="51659" xr:uid="{00000000-0005-0000-0000-0000C7C90000}"/>
    <cellStyle name="Normal 33 3 3 14" xfId="51660" xr:uid="{00000000-0005-0000-0000-0000C8C90000}"/>
    <cellStyle name="Normal 33 3 3 15" xfId="51661" xr:uid="{00000000-0005-0000-0000-0000C9C90000}"/>
    <cellStyle name="Normal 33 3 3 16" xfId="51662" xr:uid="{00000000-0005-0000-0000-0000CAC90000}"/>
    <cellStyle name="Normal 33 3 3 17" xfId="51663" xr:uid="{00000000-0005-0000-0000-0000CBC90000}"/>
    <cellStyle name="Normal 33 3 3 2" xfId="51664" xr:uid="{00000000-0005-0000-0000-0000CCC90000}"/>
    <cellStyle name="Normal 33 3 3 2 2" xfId="51665" xr:uid="{00000000-0005-0000-0000-0000CDC90000}"/>
    <cellStyle name="Normal 33 3 3 2 3" xfId="51666" xr:uid="{00000000-0005-0000-0000-0000CEC90000}"/>
    <cellStyle name="Normal 33 3 3 3" xfId="51667" xr:uid="{00000000-0005-0000-0000-0000CFC90000}"/>
    <cellStyle name="Normal 33 3 3 3 2" xfId="51668" xr:uid="{00000000-0005-0000-0000-0000D0C90000}"/>
    <cellStyle name="Normal 33 3 3 3 3" xfId="51669" xr:uid="{00000000-0005-0000-0000-0000D1C90000}"/>
    <cellStyle name="Normal 33 3 3 4" xfId="51670" xr:uid="{00000000-0005-0000-0000-0000D2C90000}"/>
    <cellStyle name="Normal 33 3 3 4 2" xfId="51671" xr:uid="{00000000-0005-0000-0000-0000D3C90000}"/>
    <cellStyle name="Normal 33 3 3 4 3" xfId="51672" xr:uid="{00000000-0005-0000-0000-0000D4C90000}"/>
    <cellStyle name="Normal 33 3 3 5" xfId="51673" xr:uid="{00000000-0005-0000-0000-0000D5C90000}"/>
    <cellStyle name="Normal 33 3 3 5 2" xfId="51674" xr:uid="{00000000-0005-0000-0000-0000D6C90000}"/>
    <cellStyle name="Normal 33 3 3 5 3" xfId="51675" xr:uid="{00000000-0005-0000-0000-0000D7C90000}"/>
    <cellStyle name="Normal 33 3 3 6" xfId="51676" xr:uid="{00000000-0005-0000-0000-0000D8C90000}"/>
    <cellStyle name="Normal 33 3 3 6 2" xfId="51677" xr:uid="{00000000-0005-0000-0000-0000D9C90000}"/>
    <cellStyle name="Normal 33 3 3 6 3" xfId="51678" xr:uid="{00000000-0005-0000-0000-0000DAC90000}"/>
    <cellStyle name="Normal 33 3 3 7" xfId="51679" xr:uid="{00000000-0005-0000-0000-0000DBC90000}"/>
    <cellStyle name="Normal 33 3 3 7 2" xfId="51680" xr:uid="{00000000-0005-0000-0000-0000DCC90000}"/>
    <cellStyle name="Normal 33 3 3 7 3" xfId="51681" xr:uid="{00000000-0005-0000-0000-0000DDC90000}"/>
    <cellStyle name="Normal 33 3 3 8" xfId="51682" xr:uid="{00000000-0005-0000-0000-0000DEC90000}"/>
    <cellStyle name="Normal 33 3 3 8 2" xfId="51683" xr:uid="{00000000-0005-0000-0000-0000DFC90000}"/>
    <cellStyle name="Normal 33 3 3 8 3" xfId="51684" xr:uid="{00000000-0005-0000-0000-0000E0C90000}"/>
    <cellStyle name="Normal 33 3 3 9" xfId="51685" xr:uid="{00000000-0005-0000-0000-0000E1C90000}"/>
    <cellStyle name="Normal 33 3 3 9 2" xfId="51686" xr:uid="{00000000-0005-0000-0000-0000E2C90000}"/>
    <cellStyle name="Normal 33 3 3 9 3" xfId="51687" xr:uid="{00000000-0005-0000-0000-0000E3C90000}"/>
    <cellStyle name="Normal 33 3 4" xfId="51688" xr:uid="{00000000-0005-0000-0000-0000E4C90000}"/>
    <cellStyle name="Normal 33 3 4 10" xfId="51689" xr:uid="{00000000-0005-0000-0000-0000E5C90000}"/>
    <cellStyle name="Normal 33 3 4 11" xfId="51690" xr:uid="{00000000-0005-0000-0000-0000E6C90000}"/>
    <cellStyle name="Normal 33 3 4 12" xfId="51691" xr:uid="{00000000-0005-0000-0000-0000E7C90000}"/>
    <cellStyle name="Normal 33 3 4 13" xfId="51692" xr:uid="{00000000-0005-0000-0000-0000E8C90000}"/>
    <cellStyle name="Normal 33 3 4 14" xfId="51693" xr:uid="{00000000-0005-0000-0000-0000E9C90000}"/>
    <cellStyle name="Normal 33 3 4 15" xfId="51694" xr:uid="{00000000-0005-0000-0000-0000EAC90000}"/>
    <cellStyle name="Normal 33 3 4 2" xfId="51695" xr:uid="{00000000-0005-0000-0000-0000EBC90000}"/>
    <cellStyle name="Normal 33 3 4 2 2" xfId="51696" xr:uid="{00000000-0005-0000-0000-0000ECC90000}"/>
    <cellStyle name="Normal 33 3 4 3" xfId="51697" xr:uid="{00000000-0005-0000-0000-0000EDC90000}"/>
    <cellStyle name="Normal 33 3 4 4" xfId="51698" xr:uid="{00000000-0005-0000-0000-0000EEC90000}"/>
    <cellStyle name="Normal 33 3 4 5" xfId="51699" xr:uid="{00000000-0005-0000-0000-0000EFC90000}"/>
    <cellStyle name="Normal 33 3 4 6" xfId="51700" xr:uid="{00000000-0005-0000-0000-0000F0C90000}"/>
    <cellStyle name="Normal 33 3 4 7" xfId="51701" xr:uid="{00000000-0005-0000-0000-0000F1C90000}"/>
    <cellStyle name="Normal 33 3 4 8" xfId="51702" xr:uid="{00000000-0005-0000-0000-0000F2C90000}"/>
    <cellStyle name="Normal 33 3 4 9" xfId="51703" xr:uid="{00000000-0005-0000-0000-0000F3C90000}"/>
    <cellStyle name="Normal 33 3 5" xfId="51704" xr:uid="{00000000-0005-0000-0000-0000F4C90000}"/>
    <cellStyle name="Normal 33 3 5 10" xfId="51705" xr:uid="{00000000-0005-0000-0000-0000F5C90000}"/>
    <cellStyle name="Normal 33 3 5 11" xfId="51706" xr:uid="{00000000-0005-0000-0000-0000F6C90000}"/>
    <cellStyle name="Normal 33 3 5 12" xfId="51707" xr:uid="{00000000-0005-0000-0000-0000F7C90000}"/>
    <cellStyle name="Normal 33 3 5 13" xfId="51708" xr:uid="{00000000-0005-0000-0000-0000F8C90000}"/>
    <cellStyle name="Normal 33 3 5 14" xfId="51709" xr:uid="{00000000-0005-0000-0000-0000F9C90000}"/>
    <cellStyle name="Normal 33 3 5 15" xfId="51710" xr:uid="{00000000-0005-0000-0000-0000FAC90000}"/>
    <cellStyle name="Normal 33 3 5 2" xfId="51711" xr:uid="{00000000-0005-0000-0000-0000FBC90000}"/>
    <cellStyle name="Normal 33 3 5 2 2" xfId="51712" xr:uid="{00000000-0005-0000-0000-0000FCC90000}"/>
    <cellStyle name="Normal 33 3 5 3" xfId="51713" xr:uid="{00000000-0005-0000-0000-0000FDC90000}"/>
    <cellStyle name="Normal 33 3 5 4" xfId="51714" xr:uid="{00000000-0005-0000-0000-0000FEC90000}"/>
    <cellStyle name="Normal 33 3 5 5" xfId="51715" xr:uid="{00000000-0005-0000-0000-0000FFC90000}"/>
    <cellStyle name="Normal 33 3 5 6" xfId="51716" xr:uid="{00000000-0005-0000-0000-000000CA0000}"/>
    <cellStyle name="Normal 33 3 5 7" xfId="51717" xr:uid="{00000000-0005-0000-0000-000001CA0000}"/>
    <cellStyle name="Normal 33 3 5 8" xfId="51718" xr:uid="{00000000-0005-0000-0000-000002CA0000}"/>
    <cellStyle name="Normal 33 3 5 9" xfId="51719" xr:uid="{00000000-0005-0000-0000-000003CA0000}"/>
    <cellStyle name="Normal 33 3 6" xfId="51720" xr:uid="{00000000-0005-0000-0000-000004CA0000}"/>
    <cellStyle name="Normal 33 3 6 2" xfId="51721" xr:uid="{00000000-0005-0000-0000-000005CA0000}"/>
    <cellStyle name="Normal 33 3 6 3" xfId="51722" xr:uid="{00000000-0005-0000-0000-000006CA0000}"/>
    <cellStyle name="Normal 33 3 7" xfId="51723" xr:uid="{00000000-0005-0000-0000-000007CA0000}"/>
    <cellStyle name="Normal 33 3 7 2" xfId="51724" xr:uid="{00000000-0005-0000-0000-000008CA0000}"/>
    <cellStyle name="Normal 33 3 7 3" xfId="51725" xr:uid="{00000000-0005-0000-0000-000009CA0000}"/>
    <cellStyle name="Normal 33 3 8" xfId="51726" xr:uid="{00000000-0005-0000-0000-00000ACA0000}"/>
    <cellStyle name="Normal 33 3 8 2" xfId="51727" xr:uid="{00000000-0005-0000-0000-00000BCA0000}"/>
    <cellStyle name="Normal 33 3 8 3" xfId="51728" xr:uid="{00000000-0005-0000-0000-00000CCA0000}"/>
    <cellStyle name="Normal 33 3 9" xfId="51729" xr:uid="{00000000-0005-0000-0000-00000DCA0000}"/>
    <cellStyle name="Normal 33 3 9 2" xfId="51730" xr:uid="{00000000-0005-0000-0000-00000ECA0000}"/>
    <cellStyle name="Normal 33 3 9 3" xfId="51731" xr:uid="{00000000-0005-0000-0000-00000FCA0000}"/>
    <cellStyle name="Normal 33 4" xfId="51732" xr:uid="{00000000-0005-0000-0000-000010CA0000}"/>
    <cellStyle name="Normal 33 4 10" xfId="51733" xr:uid="{00000000-0005-0000-0000-000011CA0000}"/>
    <cellStyle name="Normal 33 4 10 2" xfId="51734" xr:uid="{00000000-0005-0000-0000-000012CA0000}"/>
    <cellStyle name="Normal 33 4 10 3" xfId="51735" xr:uid="{00000000-0005-0000-0000-000013CA0000}"/>
    <cellStyle name="Normal 33 4 11" xfId="51736" xr:uid="{00000000-0005-0000-0000-000014CA0000}"/>
    <cellStyle name="Normal 33 4 11 2" xfId="51737" xr:uid="{00000000-0005-0000-0000-000015CA0000}"/>
    <cellStyle name="Normal 33 4 12" xfId="51738" xr:uid="{00000000-0005-0000-0000-000016CA0000}"/>
    <cellStyle name="Normal 33 4 12 2" xfId="51739" xr:uid="{00000000-0005-0000-0000-000017CA0000}"/>
    <cellStyle name="Normal 33 4 13" xfId="51740" xr:uid="{00000000-0005-0000-0000-000018CA0000}"/>
    <cellStyle name="Normal 33 4 14" xfId="51741" xr:uid="{00000000-0005-0000-0000-000019CA0000}"/>
    <cellStyle name="Normal 33 4 15" xfId="51742" xr:uid="{00000000-0005-0000-0000-00001ACA0000}"/>
    <cellStyle name="Normal 33 4 16" xfId="51743" xr:uid="{00000000-0005-0000-0000-00001BCA0000}"/>
    <cellStyle name="Normal 33 4 17" xfId="51744" xr:uid="{00000000-0005-0000-0000-00001CCA0000}"/>
    <cellStyle name="Normal 33 4 18" xfId="51745" xr:uid="{00000000-0005-0000-0000-00001DCA0000}"/>
    <cellStyle name="Normal 33 4 19" xfId="51746" xr:uid="{00000000-0005-0000-0000-00001ECA0000}"/>
    <cellStyle name="Normal 33 4 2" xfId="51747" xr:uid="{00000000-0005-0000-0000-00001FCA0000}"/>
    <cellStyle name="Normal 33 4 2 10" xfId="51748" xr:uid="{00000000-0005-0000-0000-000020CA0000}"/>
    <cellStyle name="Normal 33 4 2 10 2" xfId="51749" xr:uid="{00000000-0005-0000-0000-000021CA0000}"/>
    <cellStyle name="Normal 33 4 2 11" xfId="51750" xr:uid="{00000000-0005-0000-0000-000022CA0000}"/>
    <cellStyle name="Normal 33 4 2 11 2" xfId="51751" xr:uid="{00000000-0005-0000-0000-000023CA0000}"/>
    <cellStyle name="Normal 33 4 2 12" xfId="51752" xr:uid="{00000000-0005-0000-0000-000024CA0000}"/>
    <cellStyle name="Normal 33 4 2 13" xfId="51753" xr:uid="{00000000-0005-0000-0000-000025CA0000}"/>
    <cellStyle name="Normal 33 4 2 14" xfId="51754" xr:uid="{00000000-0005-0000-0000-000026CA0000}"/>
    <cellStyle name="Normal 33 4 2 15" xfId="51755" xr:uid="{00000000-0005-0000-0000-000027CA0000}"/>
    <cellStyle name="Normal 33 4 2 16" xfId="51756" xr:uid="{00000000-0005-0000-0000-000028CA0000}"/>
    <cellStyle name="Normal 33 4 2 17" xfId="51757" xr:uid="{00000000-0005-0000-0000-000029CA0000}"/>
    <cellStyle name="Normal 33 4 2 18" xfId="51758" xr:uid="{00000000-0005-0000-0000-00002ACA0000}"/>
    <cellStyle name="Normal 33 4 2 2" xfId="51759" xr:uid="{00000000-0005-0000-0000-00002BCA0000}"/>
    <cellStyle name="Normal 33 4 2 2 10" xfId="51760" xr:uid="{00000000-0005-0000-0000-00002CCA0000}"/>
    <cellStyle name="Normal 33 4 2 2 11" xfId="51761" xr:uid="{00000000-0005-0000-0000-00002DCA0000}"/>
    <cellStyle name="Normal 33 4 2 2 12" xfId="51762" xr:uid="{00000000-0005-0000-0000-00002ECA0000}"/>
    <cellStyle name="Normal 33 4 2 2 13" xfId="51763" xr:uid="{00000000-0005-0000-0000-00002FCA0000}"/>
    <cellStyle name="Normal 33 4 2 2 14" xfId="51764" xr:uid="{00000000-0005-0000-0000-000030CA0000}"/>
    <cellStyle name="Normal 33 4 2 2 15" xfId="51765" xr:uid="{00000000-0005-0000-0000-000031CA0000}"/>
    <cellStyle name="Normal 33 4 2 2 2" xfId="51766" xr:uid="{00000000-0005-0000-0000-000032CA0000}"/>
    <cellStyle name="Normal 33 4 2 2 2 2" xfId="51767" xr:uid="{00000000-0005-0000-0000-000033CA0000}"/>
    <cellStyle name="Normal 33 4 2 2 3" xfId="51768" xr:uid="{00000000-0005-0000-0000-000034CA0000}"/>
    <cellStyle name="Normal 33 4 2 2 4" xfId="51769" xr:uid="{00000000-0005-0000-0000-000035CA0000}"/>
    <cellStyle name="Normal 33 4 2 2 5" xfId="51770" xr:uid="{00000000-0005-0000-0000-000036CA0000}"/>
    <cellStyle name="Normal 33 4 2 2 6" xfId="51771" xr:uid="{00000000-0005-0000-0000-000037CA0000}"/>
    <cellStyle name="Normal 33 4 2 2 7" xfId="51772" xr:uid="{00000000-0005-0000-0000-000038CA0000}"/>
    <cellStyle name="Normal 33 4 2 2 8" xfId="51773" xr:uid="{00000000-0005-0000-0000-000039CA0000}"/>
    <cellStyle name="Normal 33 4 2 2 9" xfId="51774" xr:uid="{00000000-0005-0000-0000-00003ACA0000}"/>
    <cellStyle name="Normal 33 4 2 3" xfId="51775" xr:uid="{00000000-0005-0000-0000-00003BCA0000}"/>
    <cellStyle name="Normal 33 4 2 3 2" xfId="51776" xr:uid="{00000000-0005-0000-0000-00003CCA0000}"/>
    <cellStyle name="Normal 33 4 2 3 3" xfId="51777" xr:uid="{00000000-0005-0000-0000-00003DCA0000}"/>
    <cellStyle name="Normal 33 4 2 4" xfId="51778" xr:uid="{00000000-0005-0000-0000-00003ECA0000}"/>
    <cellStyle name="Normal 33 4 2 4 2" xfId="51779" xr:uid="{00000000-0005-0000-0000-00003FCA0000}"/>
    <cellStyle name="Normal 33 4 2 4 3" xfId="51780" xr:uid="{00000000-0005-0000-0000-000040CA0000}"/>
    <cellStyle name="Normal 33 4 2 5" xfId="51781" xr:uid="{00000000-0005-0000-0000-000041CA0000}"/>
    <cellStyle name="Normal 33 4 2 5 2" xfId="51782" xr:uid="{00000000-0005-0000-0000-000042CA0000}"/>
    <cellStyle name="Normal 33 4 2 5 3" xfId="51783" xr:uid="{00000000-0005-0000-0000-000043CA0000}"/>
    <cellStyle name="Normal 33 4 2 6" xfId="51784" xr:uid="{00000000-0005-0000-0000-000044CA0000}"/>
    <cellStyle name="Normal 33 4 2 6 2" xfId="51785" xr:uid="{00000000-0005-0000-0000-000045CA0000}"/>
    <cellStyle name="Normal 33 4 2 6 3" xfId="51786" xr:uid="{00000000-0005-0000-0000-000046CA0000}"/>
    <cellStyle name="Normal 33 4 2 7" xfId="51787" xr:uid="{00000000-0005-0000-0000-000047CA0000}"/>
    <cellStyle name="Normal 33 4 2 7 2" xfId="51788" xr:uid="{00000000-0005-0000-0000-000048CA0000}"/>
    <cellStyle name="Normal 33 4 2 7 3" xfId="51789" xr:uid="{00000000-0005-0000-0000-000049CA0000}"/>
    <cellStyle name="Normal 33 4 2 8" xfId="51790" xr:uid="{00000000-0005-0000-0000-00004ACA0000}"/>
    <cellStyle name="Normal 33 4 2 8 2" xfId="51791" xr:uid="{00000000-0005-0000-0000-00004BCA0000}"/>
    <cellStyle name="Normal 33 4 2 8 3" xfId="51792" xr:uid="{00000000-0005-0000-0000-00004CCA0000}"/>
    <cellStyle name="Normal 33 4 2 9" xfId="51793" xr:uid="{00000000-0005-0000-0000-00004DCA0000}"/>
    <cellStyle name="Normal 33 4 2 9 2" xfId="51794" xr:uid="{00000000-0005-0000-0000-00004ECA0000}"/>
    <cellStyle name="Normal 33 4 2 9 3" xfId="51795" xr:uid="{00000000-0005-0000-0000-00004FCA0000}"/>
    <cellStyle name="Normal 33 4 20" xfId="51796" xr:uid="{00000000-0005-0000-0000-000050CA0000}"/>
    <cellStyle name="Normal 33 4 3" xfId="51797" xr:uid="{00000000-0005-0000-0000-000051CA0000}"/>
    <cellStyle name="Normal 33 4 3 10" xfId="51798" xr:uid="{00000000-0005-0000-0000-000052CA0000}"/>
    <cellStyle name="Normal 33 4 3 11" xfId="51799" xr:uid="{00000000-0005-0000-0000-000053CA0000}"/>
    <cellStyle name="Normal 33 4 3 12" xfId="51800" xr:uid="{00000000-0005-0000-0000-000054CA0000}"/>
    <cellStyle name="Normal 33 4 3 13" xfId="51801" xr:uid="{00000000-0005-0000-0000-000055CA0000}"/>
    <cellStyle name="Normal 33 4 3 14" xfId="51802" xr:uid="{00000000-0005-0000-0000-000056CA0000}"/>
    <cellStyle name="Normal 33 4 3 15" xfId="51803" xr:uid="{00000000-0005-0000-0000-000057CA0000}"/>
    <cellStyle name="Normal 33 4 3 2" xfId="51804" xr:uid="{00000000-0005-0000-0000-000058CA0000}"/>
    <cellStyle name="Normal 33 4 3 2 2" xfId="51805" xr:uid="{00000000-0005-0000-0000-000059CA0000}"/>
    <cellStyle name="Normal 33 4 3 3" xfId="51806" xr:uid="{00000000-0005-0000-0000-00005ACA0000}"/>
    <cellStyle name="Normal 33 4 3 4" xfId="51807" xr:uid="{00000000-0005-0000-0000-00005BCA0000}"/>
    <cellStyle name="Normal 33 4 3 5" xfId="51808" xr:uid="{00000000-0005-0000-0000-00005CCA0000}"/>
    <cellStyle name="Normal 33 4 3 6" xfId="51809" xr:uid="{00000000-0005-0000-0000-00005DCA0000}"/>
    <cellStyle name="Normal 33 4 3 7" xfId="51810" xr:uid="{00000000-0005-0000-0000-00005ECA0000}"/>
    <cellStyle name="Normal 33 4 3 8" xfId="51811" xr:uid="{00000000-0005-0000-0000-00005FCA0000}"/>
    <cellStyle name="Normal 33 4 3 9" xfId="51812" xr:uid="{00000000-0005-0000-0000-000060CA0000}"/>
    <cellStyle name="Normal 33 4 4" xfId="51813" xr:uid="{00000000-0005-0000-0000-000061CA0000}"/>
    <cellStyle name="Normal 33 4 4 10" xfId="51814" xr:uid="{00000000-0005-0000-0000-000062CA0000}"/>
    <cellStyle name="Normal 33 4 4 11" xfId="51815" xr:uid="{00000000-0005-0000-0000-000063CA0000}"/>
    <cellStyle name="Normal 33 4 4 12" xfId="51816" xr:uid="{00000000-0005-0000-0000-000064CA0000}"/>
    <cellStyle name="Normal 33 4 4 13" xfId="51817" xr:uid="{00000000-0005-0000-0000-000065CA0000}"/>
    <cellStyle name="Normal 33 4 4 14" xfId="51818" xr:uid="{00000000-0005-0000-0000-000066CA0000}"/>
    <cellStyle name="Normal 33 4 4 15" xfId="51819" xr:uid="{00000000-0005-0000-0000-000067CA0000}"/>
    <cellStyle name="Normal 33 4 4 2" xfId="51820" xr:uid="{00000000-0005-0000-0000-000068CA0000}"/>
    <cellStyle name="Normal 33 4 4 2 2" xfId="51821" xr:uid="{00000000-0005-0000-0000-000069CA0000}"/>
    <cellStyle name="Normal 33 4 4 3" xfId="51822" xr:uid="{00000000-0005-0000-0000-00006ACA0000}"/>
    <cellStyle name="Normal 33 4 4 4" xfId="51823" xr:uid="{00000000-0005-0000-0000-00006BCA0000}"/>
    <cellStyle name="Normal 33 4 4 5" xfId="51824" xr:uid="{00000000-0005-0000-0000-00006CCA0000}"/>
    <cellStyle name="Normal 33 4 4 6" xfId="51825" xr:uid="{00000000-0005-0000-0000-00006DCA0000}"/>
    <cellStyle name="Normal 33 4 4 7" xfId="51826" xr:uid="{00000000-0005-0000-0000-00006ECA0000}"/>
    <cellStyle name="Normal 33 4 4 8" xfId="51827" xr:uid="{00000000-0005-0000-0000-00006FCA0000}"/>
    <cellStyle name="Normal 33 4 4 9" xfId="51828" xr:uid="{00000000-0005-0000-0000-000070CA0000}"/>
    <cellStyle name="Normal 33 4 5" xfId="51829" xr:uid="{00000000-0005-0000-0000-000071CA0000}"/>
    <cellStyle name="Normal 33 4 5 2" xfId="51830" xr:uid="{00000000-0005-0000-0000-000072CA0000}"/>
    <cellStyle name="Normal 33 4 5 3" xfId="51831" xr:uid="{00000000-0005-0000-0000-000073CA0000}"/>
    <cellStyle name="Normal 33 4 6" xfId="51832" xr:uid="{00000000-0005-0000-0000-000074CA0000}"/>
    <cellStyle name="Normal 33 4 6 2" xfId="51833" xr:uid="{00000000-0005-0000-0000-000075CA0000}"/>
    <cellStyle name="Normal 33 4 6 3" xfId="51834" xr:uid="{00000000-0005-0000-0000-000076CA0000}"/>
    <cellStyle name="Normal 33 4 7" xfId="51835" xr:uid="{00000000-0005-0000-0000-000077CA0000}"/>
    <cellStyle name="Normal 33 4 7 2" xfId="51836" xr:uid="{00000000-0005-0000-0000-000078CA0000}"/>
    <cellStyle name="Normal 33 4 7 3" xfId="51837" xr:uid="{00000000-0005-0000-0000-000079CA0000}"/>
    <cellStyle name="Normal 33 4 8" xfId="51838" xr:uid="{00000000-0005-0000-0000-00007ACA0000}"/>
    <cellStyle name="Normal 33 4 8 2" xfId="51839" xr:uid="{00000000-0005-0000-0000-00007BCA0000}"/>
    <cellStyle name="Normal 33 4 8 3" xfId="51840" xr:uid="{00000000-0005-0000-0000-00007CCA0000}"/>
    <cellStyle name="Normal 33 4 9" xfId="51841" xr:uid="{00000000-0005-0000-0000-00007DCA0000}"/>
    <cellStyle name="Normal 33 4 9 2" xfId="51842" xr:uid="{00000000-0005-0000-0000-00007ECA0000}"/>
    <cellStyle name="Normal 33 4 9 3" xfId="51843" xr:uid="{00000000-0005-0000-0000-00007FCA0000}"/>
    <cellStyle name="Normal 33 5" xfId="51844" xr:uid="{00000000-0005-0000-0000-000080CA0000}"/>
    <cellStyle name="Normal 33 5 10" xfId="51845" xr:uid="{00000000-0005-0000-0000-000081CA0000}"/>
    <cellStyle name="Normal 33 5 10 2" xfId="51846" xr:uid="{00000000-0005-0000-0000-000082CA0000}"/>
    <cellStyle name="Normal 33 5 11" xfId="51847" xr:uid="{00000000-0005-0000-0000-000083CA0000}"/>
    <cellStyle name="Normal 33 5 11 2" xfId="51848" xr:uid="{00000000-0005-0000-0000-000084CA0000}"/>
    <cellStyle name="Normal 33 5 12" xfId="51849" xr:uid="{00000000-0005-0000-0000-000085CA0000}"/>
    <cellStyle name="Normal 33 5 13" xfId="51850" xr:uid="{00000000-0005-0000-0000-000086CA0000}"/>
    <cellStyle name="Normal 33 5 14" xfId="51851" xr:uid="{00000000-0005-0000-0000-000087CA0000}"/>
    <cellStyle name="Normal 33 5 15" xfId="51852" xr:uid="{00000000-0005-0000-0000-000088CA0000}"/>
    <cellStyle name="Normal 33 5 16" xfId="51853" xr:uid="{00000000-0005-0000-0000-000089CA0000}"/>
    <cellStyle name="Normal 33 5 17" xfId="51854" xr:uid="{00000000-0005-0000-0000-00008ACA0000}"/>
    <cellStyle name="Normal 33 5 18" xfId="51855" xr:uid="{00000000-0005-0000-0000-00008BCA0000}"/>
    <cellStyle name="Normal 33 5 2" xfId="51856" xr:uid="{00000000-0005-0000-0000-00008CCA0000}"/>
    <cellStyle name="Normal 33 5 2 10" xfId="51857" xr:uid="{00000000-0005-0000-0000-00008DCA0000}"/>
    <cellStyle name="Normal 33 5 2 11" xfId="51858" xr:uid="{00000000-0005-0000-0000-00008ECA0000}"/>
    <cellStyle name="Normal 33 5 2 12" xfId="51859" xr:uid="{00000000-0005-0000-0000-00008FCA0000}"/>
    <cellStyle name="Normal 33 5 2 13" xfId="51860" xr:uid="{00000000-0005-0000-0000-000090CA0000}"/>
    <cellStyle name="Normal 33 5 2 14" xfId="51861" xr:uid="{00000000-0005-0000-0000-000091CA0000}"/>
    <cellStyle name="Normal 33 5 2 15" xfId="51862" xr:uid="{00000000-0005-0000-0000-000092CA0000}"/>
    <cellStyle name="Normal 33 5 2 2" xfId="51863" xr:uid="{00000000-0005-0000-0000-000093CA0000}"/>
    <cellStyle name="Normal 33 5 2 2 2" xfId="51864" xr:uid="{00000000-0005-0000-0000-000094CA0000}"/>
    <cellStyle name="Normal 33 5 2 3" xfId="51865" xr:uid="{00000000-0005-0000-0000-000095CA0000}"/>
    <cellStyle name="Normal 33 5 2 4" xfId="51866" xr:uid="{00000000-0005-0000-0000-000096CA0000}"/>
    <cellStyle name="Normal 33 5 2 5" xfId="51867" xr:uid="{00000000-0005-0000-0000-000097CA0000}"/>
    <cellStyle name="Normal 33 5 2 6" xfId="51868" xr:uid="{00000000-0005-0000-0000-000098CA0000}"/>
    <cellStyle name="Normal 33 5 2 7" xfId="51869" xr:uid="{00000000-0005-0000-0000-000099CA0000}"/>
    <cellStyle name="Normal 33 5 2 8" xfId="51870" xr:uid="{00000000-0005-0000-0000-00009ACA0000}"/>
    <cellStyle name="Normal 33 5 2 9" xfId="51871" xr:uid="{00000000-0005-0000-0000-00009BCA0000}"/>
    <cellStyle name="Normal 33 5 3" xfId="51872" xr:uid="{00000000-0005-0000-0000-00009CCA0000}"/>
    <cellStyle name="Normal 33 5 3 2" xfId="51873" xr:uid="{00000000-0005-0000-0000-00009DCA0000}"/>
    <cellStyle name="Normal 33 5 3 3" xfId="51874" xr:uid="{00000000-0005-0000-0000-00009ECA0000}"/>
    <cellStyle name="Normal 33 5 4" xfId="51875" xr:uid="{00000000-0005-0000-0000-00009FCA0000}"/>
    <cellStyle name="Normal 33 5 4 2" xfId="51876" xr:uid="{00000000-0005-0000-0000-0000A0CA0000}"/>
    <cellStyle name="Normal 33 5 4 3" xfId="51877" xr:uid="{00000000-0005-0000-0000-0000A1CA0000}"/>
    <cellStyle name="Normal 33 5 5" xfId="51878" xr:uid="{00000000-0005-0000-0000-0000A2CA0000}"/>
    <cellStyle name="Normal 33 5 5 2" xfId="51879" xr:uid="{00000000-0005-0000-0000-0000A3CA0000}"/>
    <cellStyle name="Normal 33 5 5 3" xfId="51880" xr:uid="{00000000-0005-0000-0000-0000A4CA0000}"/>
    <cellStyle name="Normal 33 5 6" xfId="51881" xr:uid="{00000000-0005-0000-0000-0000A5CA0000}"/>
    <cellStyle name="Normal 33 5 6 2" xfId="51882" xr:uid="{00000000-0005-0000-0000-0000A6CA0000}"/>
    <cellStyle name="Normal 33 5 6 3" xfId="51883" xr:uid="{00000000-0005-0000-0000-0000A7CA0000}"/>
    <cellStyle name="Normal 33 5 7" xfId="51884" xr:uid="{00000000-0005-0000-0000-0000A8CA0000}"/>
    <cellStyle name="Normal 33 5 7 2" xfId="51885" xr:uid="{00000000-0005-0000-0000-0000A9CA0000}"/>
    <cellStyle name="Normal 33 5 7 3" xfId="51886" xr:uid="{00000000-0005-0000-0000-0000AACA0000}"/>
    <cellStyle name="Normal 33 5 8" xfId="51887" xr:uid="{00000000-0005-0000-0000-0000ABCA0000}"/>
    <cellStyle name="Normal 33 5 8 2" xfId="51888" xr:uid="{00000000-0005-0000-0000-0000ACCA0000}"/>
    <cellStyle name="Normal 33 5 8 3" xfId="51889" xr:uid="{00000000-0005-0000-0000-0000ADCA0000}"/>
    <cellStyle name="Normal 33 5 9" xfId="51890" xr:uid="{00000000-0005-0000-0000-0000AECA0000}"/>
    <cellStyle name="Normal 33 5 9 2" xfId="51891" xr:uid="{00000000-0005-0000-0000-0000AFCA0000}"/>
    <cellStyle name="Normal 33 5 9 3" xfId="51892" xr:uid="{00000000-0005-0000-0000-0000B0CA0000}"/>
    <cellStyle name="Normal 33 6" xfId="51893" xr:uid="{00000000-0005-0000-0000-0000B1CA0000}"/>
    <cellStyle name="Normal 33 6 10" xfId="51894" xr:uid="{00000000-0005-0000-0000-0000B2CA0000}"/>
    <cellStyle name="Normal 33 6 11" xfId="51895" xr:uid="{00000000-0005-0000-0000-0000B3CA0000}"/>
    <cellStyle name="Normal 33 6 12" xfId="51896" xr:uid="{00000000-0005-0000-0000-0000B4CA0000}"/>
    <cellStyle name="Normal 33 6 13" xfId="51897" xr:uid="{00000000-0005-0000-0000-0000B5CA0000}"/>
    <cellStyle name="Normal 33 6 14" xfId="51898" xr:uid="{00000000-0005-0000-0000-0000B6CA0000}"/>
    <cellStyle name="Normal 33 6 15" xfId="51899" xr:uid="{00000000-0005-0000-0000-0000B7CA0000}"/>
    <cellStyle name="Normal 33 6 2" xfId="51900" xr:uid="{00000000-0005-0000-0000-0000B8CA0000}"/>
    <cellStyle name="Normal 33 6 2 2" xfId="51901" xr:uid="{00000000-0005-0000-0000-0000B9CA0000}"/>
    <cellStyle name="Normal 33 6 3" xfId="51902" xr:uid="{00000000-0005-0000-0000-0000BACA0000}"/>
    <cellStyle name="Normal 33 6 4" xfId="51903" xr:uid="{00000000-0005-0000-0000-0000BBCA0000}"/>
    <cellStyle name="Normal 33 6 5" xfId="51904" xr:uid="{00000000-0005-0000-0000-0000BCCA0000}"/>
    <cellStyle name="Normal 33 6 6" xfId="51905" xr:uid="{00000000-0005-0000-0000-0000BDCA0000}"/>
    <cellStyle name="Normal 33 6 7" xfId="51906" xr:uid="{00000000-0005-0000-0000-0000BECA0000}"/>
    <cellStyle name="Normal 33 6 8" xfId="51907" xr:uid="{00000000-0005-0000-0000-0000BFCA0000}"/>
    <cellStyle name="Normal 33 6 9" xfId="51908" xr:uid="{00000000-0005-0000-0000-0000C0CA0000}"/>
    <cellStyle name="Normal 33 7" xfId="51909" xr:uid="{00000000-0005-0000-0000-0000C1CA0000}"/>
    <cellStyle name="Normal 33 7 10" xfId="51910" xr:uid="{00000000-0005-0000-0000-0000C2CA0000}"/>
    <cellStyle name="Normal 33 7 11" xfId="51911" xr:uid="{00000000-0005-0000-0000-0000C3CA0000}"/>
    <cellStyle name="Normal 33 7 12" xfId="51912" xr:uid="{00000000-0005-0000-0000-0000C4CA0000}"/>
    <cellStyle name="Normal 33 7 13" xfId="51913" xr:uid="{00000000-0005-0000-0000-0000C5CA0000}"/>
    <cellStyle name="Normal 33 7 14" xfId="51914" xr:uid="{00000000-0005-0000-0000-0000C6CA0000}"/>
    <cellStyle name="Normal 33 7 15" xfId="51915" xr:uid="{00000000-0005-0000-0000-0000C7CA0000}"/>
    <cellStyle name="Normal 33 7 2" xfId="51916" xr:uid="{00000000-0005-0000-0000-0000C8CA0000}"/>
    <cellStyle name="Normal 33 7 2 2" xfId="51917" xr:uid="{00000000-0005-0000-0000-0000C9CA0000}"/>
    <cellStyle name="Normal 33 7 3" xfId="51918" xr:uid="{00000000-0005-0000-0000-0000CACA0000}"/>
    <cellStyle name="Normal 33 7 4" xfId="51919" xr:uid="{00000000-0005-0000-0000-0000CBCA0000}"/>
    <cellStyle name="Normal 33 7 5" xfId="51920" xr:uid="{00000000-0005-0000-0000-0000CCCA0000}"/>
    <cellStyle name="Normal 33 7 6" xfId="51921" xr:uid="{00000000-0005-0000-0000-0000CDCA0000}"/>
    <cellStyle name="Normal 33 7 7" xfId="51922" xr:uid="{00000000-0005-0000-0000-0000CECA0000}"/>
    <cellStyle name="Normal 33 7 8" xfId="51923" xr:uid="{00000000-0005-0000-0000-0000CFCA0000}"/>
    <cellStyle name="Normal 33 7 9" xfId="51924" xr:uid="{00000000-0005-0000-0000-0000D0CA0000}"/>
    <cellStyle name="Normal 33 8" xfId="51925" xr:uid="{00000000-0005-0000-0000-0000D1CA0000}"/>
    <cellStyle name="Normal 33 8 2" xfId="51926" xr:uid="{00000000-0005-0000-0000-0000D2CA0000}"/>
    <cellStyle name="Normal 33 8 3" xfId="51927" xr:uid="{00000000-0005-0000-0000-0000D3CA0000}"/>
    <cellStyle name="Normal 33 9" xfId="51928" xr:uid="{00000000-0005-0000-0000-0000D4CA0000}"/>
    <cellStyle name="Normal 33 9 2" xfId="51929" xr:uid="{00000000-0005-0000-0000-0000D5CA0000}"/>
    <cellStyle name="Normal 33 9 3" xfId="51930" xr:uid="{00000000-0005-0000-0000-0000D6CA0000}"/>
    <cellStyle name="Normal 34" xfId="51931" xr:uid="{00000000-0005-0000-0000-0000D7CA0000}"/>
    <cellStyle name="Normal 34 10" xfId="51932" xr:uid="{00000000-0005-0000-0000-0000D8CA0000}"/>
    <cellStyle name="Normal 34 10 2" xfId="51933" xr:uid="{00000000-0005-0000-0000-0000D9CA0000}"/>
    <cellStyle name="Normal 34 10 3" xfId="51934" xr:uid="{00000000-0005-0000-0000-0000DACA0000}"/>
    <cellStyle name="Normal 34 11" xfId="51935" xr:uid="{00000000-0005-0000-0000-0000DBCA0000}"/>
    <cellStyle name="Normal 34 11 2" xfId="51936" xr:uid="{00000000-0005-0000-0000-0000DCCA0000}"/>
    <cellStyle name="Normal 34 11 3" xfId="51937" xr:uid="{00000000-0005-0000-0000-0000DDCA0000}"/>
    <cellStyle name="Normal 34 12" xfId="51938" xr:uid="{00000000-0005-0000-0000-0000DECA0000}"/>
    <cellStyle name="Normal 34 12 2" xfId="51939" xr:uid="{00000000-0005-0000-0000-0000DFCA0000}"/>
    <cellStyle name="Normal 34 13" xfId="51940" xr:uid="{00000000-0005-0000-0000-0000E0CA0000}"/>
    <cellStyle name="Normal 34 13 2" xfId="51941" xr:uid="{00000000-0005-0000-0000-0000E1CA0000}"/>
    <cellStyle name="Normal 34 14" xfId="51942" xr:uid="{00000000-0005-0000-0000-0000E2CA0000}"/>
    <cellStyle name="Normal 34 15" xfId="51943" xr:uid="{00000000-0005-0000-0000-0000E3CA0000}"/>
    <cellStyle name="Normal 34 16" xfId="51944" xr:uid="{00000000-0005-0000-0000-0000E4CA0000}"/>
    <cellStyle name="Normal 34 17" xfId="51945" xr:uid="{00000000-0005-0000-0000-0000E5CA0000}"/>
    <cellStyle name="Normal 34 18" xfId="51946" xr:uid="{00000000-0005-0000-0000-0000E6CA0000}"/>
    <cellStyle name="Normal 34 19" xfId="51947" xr:uid="{00000000-0005-0000-0000-0000E7CA0000}"/>
    <cellStyle name="Normal 34 2" xfId="51948" xr:uid="{00000000-0005-0000-0000-0000E8CA0000}"/>
    <cellStyle name="Normal 34 2 10" xfId="51949" xr:uid="{00000000-0005-0000-0000-0000E9CA0000}"/>
    <cellStyle name="Normal 34 2 10 2" xfId="51950" xr:uid="{00000000-0005-0000-0000-0000EACA0000}"/>
    <cellStyle name="Normal 34 2 10 3" xfId="51951" xr:uid="{00000000-0005-0000-0000-0000EBCA0000}"/>
    <cellStyle name="Normal 34 2 11" xfId="51952" xr:uid="{00000000-0005-0000-0000-0000ECCA0000}"/>
    <cellStyle name="Normal 34 2 11 2" xfId="51953" xr:uid="{00000000-0005-0000-0000-0000EDCA0000}"/>
    <cellStyle name="Normal 34 2 11 3" xfId="51954" xr:uid="{00000000-0005-0000-0000-0000EECA0000}"/>
    <cellStyle name="Normal 34 2 12" xfId="51955" xr:uid="{00000000-0005-0000-0000-0000EFCA0000}"/>
    <cellStyle name="Normal 34 2 12 2" xfId="51956" xr:uid="{00000000-0005-0000-0000-0000F0CA0000}"/>
    <cellStyle name="Normal 34 2 13" xfId="51957" xr:uid="{00000000-0005-0000-0000-0000F1CA0000}"/>
    <cellStyle name="Normal 34 2 13 2" xfId="51958" xr:uid="{00000000-0005-0000-0000-0000F2CA0000}"/>
    <cellStyle name="Normal 34 2 14" xfId="51959" xr:uid="{00000000-0005-0000-0000-0000F3CA0000}"/>
    <cellStyle name="Normal 34 2 15" xfId="51960" xr:uid="{00000000-0005-0000-0000-0000F4CA0000}"/>
    <cellStyle name="Normal 34 2 16" xfId="51961" xr:uid="{00000000-0005-0000-0000-0000F5CA0000}"/>
    <cellStyle name="Normal 34 2 17" xfId="51962" xr:uid="{00000000-0005-0000-0000-0000F6CA0000}"/>
    <cellStyle name="Normal 34 2 18" xfId="51963" xr:uid="{00000000-0005-0000-0000-0000F7CA0000}"/>
    <cellStyle name="Normal 34 2 19" xfId="51964" xr:uid="{00000000-0005-0000-0000-0000F8CA0000}"/>
    <cellStyle name="Normal 34 2 2" xfId="51965" xr:uid="{00000000-0005-0000-0000-0000F9CA0000}"/>
    <cellStyle name="Normal 34 2 2 10" xfId="51966" xr:uid="{00000000-0005-0000-0000-0000FACA0000}"/>
    <cellStyle name="Normal 34 2 2 10 2" xfId="51967" xr:uid="{00000000-0005-0000-0000-0000FBCA0000}"/>
    <cellStyle name="Normal 34 2 2 10 3" xfId="51968" xr:uid="{00000000-0005-0000-0000-0000FCCA0000}"/>
    <cellStyle name="Normal 34 2 2 11" xfId="51969" xr:uid="{00000000-0005-0000-0000-0000FDCA0000}"/>
    <cellStyle name="Normal 34 2 2 11 2" xfId="51970" xr:uid="{00000000-0005-0000-0000-0000FECA0000}"/>
    <cellStyle name="Normal 34 2 2 12" xfId="51971" xr:uid="{00000000-0005-0000-0000-0000FFCA0000}"/>
    <cellStyle name="Normal 34 2 2 12 2" xfId="51972" xr:uid="{00000000-0005-0000-0000-000000CB0000}"/>
    <cellStyle name="Normal 34 2 2 13" xfId="51973" xr:uid="{00000000-0005-0000-0000-000001CB0000}"/>
    <cellStyle name="Normal 34 2 2 14" xfId="51974" xr:uid="{00000000-0005-0000-0000-000002CB0000}"/>
    <cellStyle name="Normal 34 2 2 15" xfId="51975" xr:uid="{00000000-0005-0000-0000-000003CB0000}"/>
    <cellStyle name="Normal 34 2 2 16" xfId="51976" xr:uid="{00000000-0005-0000-0000-000004CB0000}"/>
    <cellStyle name="Normal 34 2 2 17" xfId="51977" xr:uid="{00000000-0005-0000-0000-000005CB0000}"/>
    <cellStyle name="Normal 34 2 2 18" xfId="51978" xr:uid="{00000000-0005-0000-0000-000006CB0000}"/>
    <cellStyle name="Normal 34 2 2 19" xfId="51979" xr:uid="{00000000-0005-0000-0000-000007CB0000}"/>
    <cellStyle name="Normal 34 2 2 2" xfId="51980" xr:uid="{00000000-0005-0000-0000-000008CB0000}"/>
    <cellStyle name="Normal 34 2 2 2 10" xfId="51981" xr:uid="{00000000-0005-0000-0000-000009CB0000}"/>
    <cellStyle name="Normal 34 2 2 2 10 2" xfId="51982" xr:uid="{00000000-0005-0000-0000-00000ACB0000}"/>
    <cellStyle name="Normal 34 2 2 2 11" xfId="51983" xr:uid="{00000000-0005-0000-0000-00000BCB0000}"/>
    <cellStyle name="Normal 34 2 2 2 11 2" xfId="51984" xr:uid="{00000000-0005-0000-0000-00000CCB0000}"/>
    <cellStyle name="Normal 34 2 2 2 12" xfId="51985" xr:uid="{00000000-0005-0000-0000-00000DCB0000}"/>
    <cellStyle name="Normal 34 2 2 2 13" xfId="51986" xr:uid="{00000000-0005-0000-0000-00000ECB0000}"/>
    <cellStyle name="Normal 34 2 2 2 14" xfId="51987" xr:uid="{00000000-0005-0000-0000-00000FCB0000}"/>
    <cellStyle name="Normal 34 2 2 2 15" xfId="51988" xr:uid="{00000000-0005-0000-0000-000010CB0000}"/>
    <cellStyle name="Normal 34 2 2 2 16" xfId="51989" xr:uid="{00000000-0005-0000-0000-000011CB0000}"/>
    <cellStyle name="Normal 34 2 2 2 17" xfId="51990" xr:uid="{00000000-0005-0000-0000-000012CB0000}"/>
    <cellStyle name="Normal 34 2 2 2 18" xfId="51991" xr:uid="{00000000-0005-0000-0000-000013CB0000}"/>
    <cellStyle name="Normal 34 2 2 2 2" xfId="51992" xr:uid="{00000000-0005-0000-0000-000014CB0000}"/>
    <cellStyle name="Normal 34 2 2 2 2 10" xfId="51993" xr:uid="{00000000-0005-0000-0000-000015CB0000}"/>
    <cellStyle name="Normal 34 2 2 2 2 11" xfId="51994" xr:uid="{00000000-0005-0000-0000-000016CB0000}"/>
    <cellStyle name="Normal 34 2 2 2 2 12" xfId="51995" xr:uid="{00000000-0005-0000-0000-000017CB0000}"/>
    <cellStyle name="Normal 34 2 2 2 2 13" xfId="51996" xr:uid="{00000000-0005-0000-0000-000018CB0000}"/>
    <cellStyle name="Normal 34 2 2 2 2 14" xfId="51997" xr:uid="{00000000-0005-0000-0000-000019CB0000}"/>
    <cellStyle name="Normal 34 2 2 2 2 15" xfId="51998" xr:uid="{00000000-0005-0000-0000-00001ACB0000}"/>
    <cellStyle name="Normal 34 2 2 2 2 2" xfId="51999" xr:uid="{00000000-0005-0000-0000-00001BCB0000}"/>
    <cellStyle name="Normal 34 2 2 2 2 2 2" xfId="52000" xr:uid="{00000000-0005-0000-0000-00001CCB0000}"/>
    <cellStyle name="Normal 34 2 2 2 2 3" xfId="52001" xr:uid="{00000000-0005-0000-0000-00001DCB0000}"/>
    <cellStyle name="Normal 34 2 2 2 2 4" xfId="52002" xr:uid="{00000000-0005-0000-0000-00001ECB0000}"/>
    <cellStyle name="Normal 34 2 2 2 2 5" xfId="52003" xr:uid="{00000000-0005-0000-0000-00001FCB0000}"/>
    <cellStyle name="Normal 34 2 2 2 2 6" xfId="52004" xr:uid="{00000000-0005-0000-0000-000020CB0000}"/>
    <cellStyle name="Normal 34 2 2 2 2 7" xfId="52005" xr:uid="{00000000-0005-0000-0000-000021CB0000}"/>
    <cellStyle name="Normal 34 2 2 2 2 8" xfId="52006" xr:uid="{00000000-0005-0000-0000-000022CB0000}"/>
    <cellStyle name="Normal 34 2 2 2 2 9" xfId="52007" xr:uid="{00000000-0005-0000-0000-000023CB0000}"/>
    <cellStyle name="Normal 34 2 2 2 3" xfId="52008" xr:uid="{00000000-0005-0000-0000-000024CB0000}"/>
    <cellStyle name="Normal 34 2 2 2 3 2" xfId="52009" xr:uid="{00000000-0005-0000-0000-000025CB0000}"/>
    <cellStyle name="Normal 34 2 2 2 3 3" xfId="52010" xr:uid="{00000000-0005-0000-0000-000026CB0000}"/>
    <cellStyle name="Normal 34 2 2 2 4" xfId="52011" xr:uid="{00000000-0005-0000-0000-000027CB0000}"/>
    <cellStyle name="Normal 34 2 2 2 4 2" xfId="52012" xr:uid="{00000000-0005-0000-0000-000028CB0000}"/>
    <cellStyle name="Normal 34 2 2 2 4 3" xfId="52013" xr:uid="{00000000-0005-0000-0000-000029CB0000}"/>
    <cellStyle name="Normal 34 2 2 2 5" xfId="52014" xr:uid="{00000000-0005-0000-0000-00002ACB0000}"/>
    <cellStyle name="Normal 34 2 2 2 5 2" xfId="52015" xr:uid="{00000000-0005-0000-0000-00002BCB0000}"/>
    <cellStyle name="Normal 34 2 2 2 5 3" xfId="52016" xr:uid="{00000000-0005-0000-0000-00002CCB0000}"/>
    <cellStyle name="Normal 34 2 2 2 6" xfId="52017" xr:uid="{00000000-0005-0000-0000-00002DCB0000}"/>
    <cellStyle name="Normal 34 2 2 2 6 2" xfId="52018" xr:uid="{00000000-0005-0000-0000-00002ECB0000}"/>
    <cellStyle name="Normal 34 2 2 2 6 3" xfId="52019" xr:uid="{00000000-0005-0000-0000-00002FCB0000}"/>
    <cellStyle name="Normal 34 2 2 2 7" xfId="52020" xr:uid="{00000000-0005-0000-0000-000030CB0000}"/>
    <cellStyle name="Normal 34 2 2 2 7 2" xfId="52021" xr:uid="{00000000-0005-0000-0000-000031CB0000}"/>
    <cellStyle name="Normal 34 2 2 2 7 3" xfId="52022" xr:uid="{00000000-0005-0000-0000-000032CB0000}"/>
    <cellStyle name="Normal 34 2 2 2 8" xfId="52023" xr:uid="{00000000-0005-0000-0000-000033CB0000}"/>
    <cellStyle name="Normal 34 2 2 2 8 2" xfId="52024" xr:uid="{00000000-0005-0000-0000-000034CB0000}"/>
    <cellStyle name="Normal 34 2 2 2 8 3" xfId="52025" xr:uid="{00000000-0005-0000-0000-000035CB0000}"/>
    <cellStyle name="Normal 34 2 2 2 9" xfId="52026" xr:uid="{00000000-0005-0000-0000-000036CB0000}"/>
    <cellStyle name="Normal 34 2 2 2 9 2" xfId="52027" xr:uid="{00000000-0005-0000-0000-000037CB0000}"/>
    <cellStyle name="Normal 34 2 2 2 9 3" xfId="52028" xr:uid="{00000000-0005-0000-0000-000038CB0000}"/>
    <cellStyle name="Normal 34 2 2 20" xfId="52029" xr:uid="{00000000-0005-0000-0000-000039CB0000}"/>
    <cellStyle name="Normal 34 2 2 3" xfId="52030" xr:uid="{00000000-0005-0000-0000-00003ACB0000}"/>
    <cellStyle name="Normal 34 2 2 3 10" xfId="52031" xr:uid="{00000000-0005-0000-0000-00003BCB0000}"/>
    <cellStyle name="Normal 34 2 2 3 11" xfId="52032" xr:uid="{00000000-0005-0000-0000-00003CCB0000}"/>
    <cellStyle name="Normal 34 2 2 3 12" xfId="52033" xr:uid="{00000000-0005-0000-0000-00003DCB0000}"/>
    <cellStyle name="Normal 34 2 2 3 13" xfId="52034" xr:uid="{00000000-0005-0000-0000-00003ECB0000}"/>
    <cellStyle name="Normal 34 2 2 3 14" xfId="52035" xr:uid="{00000000-0005-0000-0000-00003FCB0000}"/>
    <cellStyle name="Normal 34 2 2 3 15" xfId="52036" xr:uid="{00000000-0005-0000-0000-000040CB0000}"/>
    <cellStyle name="Normal 34 2 2 3 2" xfId="52037" xr:uid="{00000000-0005-0000-0000-000041CB0000}"/>
    <cellStyle name="Normal 34 2 2 3 2 2" xfId="52038" xr:uid="{00000000-0005-0000-0000-000042CB0000}"/>
    <cellStyle name="Normal 34 2 2 3 3" xfId="52039" xr:uid="{00000000-0005-0000-0000-000043CB0000}"/>
    <cellStyle name="Normal 34 2 2 3 4" xfId="52040" xr:uid="{00000000-0005-0000-0000-000044CB0000}"/>
    <cellStyle name="Normal 34 2 2 3 5" xfId="52041" xr:uid="{00000000-0005-0000-0000-000045CB0000}"/>
    <cellStyle name="Normal 34 2 2 3 6" xfId="52042" xr:uid="{00000000-0005-0000-0000-000046CB0000}"/>
    <cellStyle name="Normal 34 2 2 3 7" xfId="52043" xr:uid="{00000000-0005-0000-0000-000047CB0000}"/>
    <cellStyle name="Normal 34 2 2 3 8" xfId="52044" xr:uid="{00000000-0005-0000-0000-000048CB0000}"/>
    <cellStyle name="Normal 34 2 2 3 9" xfId="52045" xr:uid="{00000000-0005-0000-0000-000049CB0000}"/>
    <cellStyle name="Normal 34 2 2 4" xfId="52046" xr:uid="{00000000-0005-0000-0000-00004ACB0000}"/>
    <cellStyle name="Normal 34 2 2 4 10" xfId="52047" xr:uid="{00000000-0005-0000-0000-00004BCB0000}"/>
    <cellStyle name="Normal 34 2 2 4 11" xfId="52048" xr:uid="{00000000-0005-0000-0000-00004CCB0000}"/>
    <cellStyle name="Normal 34 2 2 4 12" xfId="52049" xr:uid="{00000000-0005-0000-0000-00004DCB0000}"/>
    <cellStyle name="Normal 34 2 2 4 13" xfId="52050" xr:uid="{00000000-0005-0000-0000-00004ECB0000}"/>
    <cellStyle name="Normal 34 2 2 4 14" xfId="52051" xr:uid="{00000000-0005-0000-0000-00004FCB0000}"/>
    <cellStyle name="Normal 34 2 2 4 15" xfId="52052" xr:uid="{00000000-0005-0000-0000-000050CB0000}"/>
    <cellStyle name="Normal 34 2 2 4 2" xfId="52053" xr:uid="{00000000-0005-0000-0000-000051CB0000}"/>
    <cellStyle name="Normal 34 2 2 4 2 2" xfId="52054" xr:uid="{00000000-0005-0000-0000-000052CB0000}"/>
    <cellStyle name="Normal 34 2 2 4 3" xfId="52055" xr:uid="{00000000-0005-0000-0000-000053CB0000}"/>
    <cellStyle name="Normal 34 2 2 4 4" xfId="52056" xr:uid="{00000000-0005-0000-0000-000054CB0000}"/>
    <cellStyle name="Normal 34 2 2 4 5" xfId="52057" xr:uid="{00000000-0005-0000-0000-000055CB0000}"/>
    <cellStyle name="Normal 34 2 2 4 6" xfId="52058" xr:uid="{00000000-0005-0000-0000-000056CB0000}"/>
    <cellStyle name="Normal 34 2 2 4 7" xfId="52059" xr:uid="{00000000-0005-0000-0000-000057CB0000}"/>
    <cellStyle name="Normal 34 2 2 4 8" xfId="52060" xr:uid="{00000000-0005-0000-0000-000058CB0000}"/>
    <cellStyle name="Normal 34 2 2 4 9" xfId="52061" xr:uid="{00000000-0005-0000-0000-000059CB0000}"/>
    <cellStyle name="Normal 34 2 2 5" xfId="52062" xr:uid="{00000000-0005-0000-0000-00005ACB0000}"/>
    <cellStyle name="Normal 34 2 2 5 2" xfId="52063" xr:uid="{00000000-0005-0000-0000-00005BCB0000}"/>
    <cellStyle name="Normal 34 2 2 5 3" xfId="52064" xr:uid="{00000000-0005-0000-0000-00005CCB0000}"/>
    <cellStyle name="Normal 34 2 2 6" xfId="52065" xr:uid="{00000000-0005-0000-0000-00005DCB0000}"/>
    <cellStyle name="Normal 34 2 2 6 2" xfId="52066" xr:uid="{00000000-0005-0000-0000-00005ECB0000}"/>
    <cellStyle name="Normal 34 2 2 6 3" xfId="52067" xr:uid="{00000000-0005-0000-0000-00005FCB0000}"/>
    <cellStyle name="Normal 34 2 2 7" xfId="52068" xr:uid="{00000000-0005-0000-0000-000060CB0000}"/>
    <cellStyle name="Normal 34 2 2 7 2" xfId="52069" xr:uid="{00000000-0005-0000-0000-000061CB0000}"/>
    <cellStyle name="Normal 34 2 2 7 3" xfId="52070" xr:uid="{00000000-0005-0000-0000-000062CB0000}"/>
    <cellStyle name="Normal 34 2 2 8" xfId="52071" xr:uid="{00000000-0005-0000-0000-000063CB0000}"/>
    <cellStyle name="Normal 34 2 2 8 2" xfId="52072" xr:uid="{00000000-0005-0000-0000-000064CB0000}"/>
    <cellStyle name="Normal 34 2 2 8 3" xfId="52073" xr:uid="{00000000-0005-0000-0000-000065CB0000}"/>
    <cellStyle name="Normal 34 2 2 9" xfId="52074" xr:uid="{00000000-0005-0000-0000-000066CB0000}"/>
    <cellStyle name="Normal 34 2 2 9 2" xfId="52075" xr:uid="{00000000-0005-0000-0000-000067CB0000}"/>
    <cellStyle name="Normal 34 2 2 9 3" xfId="52076" xr:uid="{00000000-0005-0000-0000-000068CB0000}"/>
    <cellStyle name="Normal 34 2 20" xfId="52077" xr:uid="{00000000-0005-0000-0000-000069CB0000}"/>
    <cellStyle name="Normal 34 2 21" xfId="52078" xr:uid="{00000000-0005-0000-0000-00006ACB0000}"/>
    <cellStyle name="Normal 34 2 3" xfId="52079" xr:uid="{00000000-0005-0000-0000-00006BCB0000}"/>
    <cellStyle name="Normal 34 2 3 10" xfId="52080" xr:uid="{00000000-0005-0000-0000-00006CCB0000}"/>
    <cellStyle name="Normal 34 2 3 10 2" xfId="52081" xr:uid="{00000000-0005-0000-0000-00006DCB0000}"/>
    <cellStyle name="Normal 34 2 3 11" xfId="52082" xr:uid="{00000000-0005-0000-0000-00006ECB0000}"/>
    <cellStyle name="Normal 34 2 3 11 2" xfId="52083" xr:uid="{00000000-0005-0000-0000-00006FCB0000}"/>
    <cellStyle name="Normal 34 2 3 12" xfId="52084" xr:uid="{00000000-0005-0000-0000-000070CB0000}"/>
    <cellStyle name="Normal 34 2 3 13" xfId="52085" xr:uid="{00000000-0005-0000-0000-000071CB0000}"/>
    <cellStyle name="Normal 34 2 3 14" xfId="52086" xr:uid="{00000000-0005-0000-0000-000072CB0000}"/>
    <cellStyle name="Normal 34 2 3 15" xfId="52087" xr:uid="{00000000-0005-0000-0000-000073CB0000}"/>
    <cellStyle name="Normal 34 2 3 16" xfId="52088" xr:uid="{00000000-0005-0000-0000-000074CB0000}"/>
    <cellStyle name="Normal 34 2 3 17" xfId="52089" xr:uid="{00000000-0005-0000-0000-000075CB0000}"/>
    <cellStyle name="Normal 34 2 3 18" xfId="52090" xr:uid="{00000000-0005-0000-0000-000076CB0000}"/>
    <cellStyle name="Normal 34 2 3 2" xfId="52091" xr:uid="{00000000-0005-0000-0000-000077CB0000}"/>
    <cellStyle name="Normal 34 2 3 2 10" xfId="52092" xr:uid="{00000000-0005-0000-0000-000078CB0000}"/>
    <cellStyle name="Normal 34 2 3 2 11" xfId="52093" xr:uid="{00000000-0005-0000-0000-000079CB0000}"/>
    <cellStyle name="Normal 34 2 3 2 12" xfId="52094" xr:uid="{00000000-0005-0000-0000-00007ACB0000}"/>
    <cellStyle name="Normal 34 2 3 2 13" xfId="52095" xr:uid="{00000000-0005-0000-0000-00007BCB0000}"/>
    <cellStyle name="Normal 34 2 3 2 14" xfId="52096" xr:uid="{00000000-0005-0000-0000-00007CCB0000}"/>
    <cellStyle name="Normal 34 2 3 2 15" xfId="52097" xr:uid="{00000000-0005-0000-0000-00007DCB0000}"/>
    <cellStyle name="Normal 34 2 3 2 2" xfId="52098" xr:uid="{00000000-0005-0000-0000-00007ECB0000}"/>
    <cellStyle name="Normal 34 2 3 2 2 2" xfId="52099" xr:uid="{00000000-0005-0000-0000-00007FCB0000}"/>
    <cellStyle name="Normal 34 2 3 2 3" xfId="52100" xr:uid="{00000000-0005-0000-0000-000080CB0000}"/>
    <cellStyle name="Normal 34 2 3 2 4" xfId="52101" xr:uid="{00000000-0005-0000-0000-000081CB0000}"/>
    <cellStyle name="Normal 34 2 3 2 5" xfId="52102" xr:uid="{00000000-0005-0000-0000-000082CB0000}"/>
    <cellStyle name="Normal 34 2 3 2 6" xfId="52103" xr:uid="{00000000-0005-0000-0000-000083CB0000}"/>
    <cellStyle name="Normal 34 2 3 2 7" xfId="52104" xr:uid="{00000000-0005-0000-0000-000084CB0000}"/>
    <cellStyle name="Normal 34 2 3 2 8" xfId="52105" xr:uid="{00000000-0005-0000-0000-000085CB0000}"/>
    <cellStyle name="Normal 34 2 3 2 9" xfId="52106" xr:uid="{00000000-0005-0000-0000-000086CB0000}"/>
    <cellStyle name="Normal 34 2 3 3" xfId="52107" xr:uid="{00000000-0005-0000-0000-000087CB0000}"/>
    <cellStyle name="Normal 34 2 3 3 2" xfId="52108" xr:uid="{00000000-0005-0000-0000-000088CB0000}"/>
    <cellStyle name="Normal 34 2 3 3 3" xfId="52109" xr:uid="{00000000-0005-0000-0000-000089CB0000}"/>
    <cellStyle name="Normal 34 2 3 4" xfId="52110" xr:uid="{00000000-0005-0000-0000-00008ACB0000}"/>
    <cellStyle name="Normal 34 2 3 4 2" xfId="52111" xr:uid="{00000000-0005-0000-0000-00008BCB0000}"/>
    <cellStyle name="Normal 34 2 3 4 3" xfId="52112" xr:uid="{00000000-0005-0000-0000-00008CCB0000}"/>
    <cellStyle name="Normal 34 2 3 5" xfId="52113" xr:uid="{00000000-0005-0000-0000-00008DCB0000}"/>
    <cellStyle name="Normal 34 2 3 5 2" xfId="52114" xr:uid="{00000000-0005-0000-0000-00008ECB0000}"/>
    <cellStyle name="Normal 34 2 3 5 3" xfId="52115" xr:uid="{00000000-0005-0000-0000-00008FCB0000}"/>
    <cellStyle name="Normal 34 2 3 6" xfId="52116" xr:uid="{00000000-0005-0000-0000-000090CB0000}"/>
    <cellStyle name="Normal 34 2 3 6 2" xfId="52117" xr:uid="{00000000-0005-0000-0000-000091CB0000}"/>
    <cellStyle name="Normal 34 2 3 6 3" xfId="52118" xr:uid="{00000000-0005-0000-0000-000092CB0000}"/>
    <cellStyle name="Normal 34 2 3 7" xfId="52119" xr:uid="{00000000-0005-0000-0000-000093CB0000}"/>
    <cellStyle name="Normal 34 2 3 7 2" xfId="52120" xr:uid="{00000000-0005-0000-0000-000094CB0000}"/>
    <cellStyle name="Normal 34 2 3 7 3" xfId="52121" xr:uid="{00000000-0005-0000-0000-000095CB0000}"/>
    <cellStyle name="Normal 34 2 3 8" xfId="52122" xr:uid="{00000000-0005-0000-0000-000096CB0000}"/>
    <cellStyle name="Normal 34 2 3 8 2" xfId="52123" xr:uid="{00000000-0005-0000-0000-000097CB0000}"/>
    <cellStyle name="Normal 34 2 3 8 3" xfId="52124" xr:uid="{00000000-0005-0000-0000-000098CB0000}"/>
    <cellStyle name="Normal 34 2 3 9" xfId="52125" xr:uid="{00000000-0005-0000-0000-000099CB0000}"/>
    <cellStyle name="Normal 34 2 3 9 2" xfId="52126" xr:uid="{00000000-0005-0000-0000-00009ACB0000}"/>
    <cellStyle name="Normal 34 2 3 9 3" xfId="52127" xr:uid="{00000000-0005-0000-0000-00009BCB0000}"/>
    <cellStyle name="Normal 34 2 4" xfId="52128" xr:uid="{00000000-0005-0000-0000-00009CCB0000}"/>
    <cellStyle name="Normal 34 2 4 10" xfId="52129" xr:uid="{00000000-0005-0000-0000-00009DCB0000}"/>
    <cellStyle name="Normal 34 2 4 11" xfId="52130" xr:uid="{00000000-0005-0000-0000-00009ECB0000}"/>
    <cellStyle name="Normal 34 2 4 12" xfId="52131" xr:uid="{00000000-0005-0000-0000-00009FCB0000}"/>
    <cellStyle name="Normal 34 2 4 13" xfId="52132" xr:uid="{00000000-0005-0000-0000-0000A0CB0000}"/>
    <cellStyle name="Normal 34 2 4 14" xfId="52133" xr:uid="{00000000-0005-0000-0000-0000A1CB0000}"/>
    <cellStyle name="Normal 34 2 4 15" xfId="52134" xr:uid="{00000000-0005-0000-0000-0000A2CB0000}"/>
    <cellStyle name="Normal 34 2 4 2" xfId="52135" xr:uid="{00000000-0005-0000-0000-0000A3CB0000}"/>
    <cellStyle name="Normal 34 2 4 2 2" xfId="52136" xr:uid="{00000000-0005-0000-0000-0000A4CB0000}"/>
    <cellStyle name="Normal 34 2 4 3" xfId="52137" xr:uid="{00000000-0005-0000-0000-0000A5CB0000}"/>
    <cellStyle name="Normal 34 2 4 4" xfId="52138" xr:uid="{00000000-0005-0000-0000-0000A6CB0000}"/>
    <cellStyle name="Normal 34 2 4 5" xfId="52139" xr:uid="{00000000-0005-0000-0000-0000A7CB0000}"/>
    <cellStyle name="Normal 34 2 4 6" xfId="52140" xr:uid="{00000000-0005-0000-0000-0000A8CB0000}"/>
    <cellStyle name="Normal 34 2 4 7" xfId="52141" xr:uid="{00000000-0005-0000-0000-0000A9CB0000}"/>
    <cellStyle name="Normal 34 2 4 8" xfId="52142" xr:uid="{00000000-0005-0000-0000-0000AACB0000}"/>
    <cellStyle name="Normal 34 2 4 9" xfId="52143" xr:uid="{00000000-0005-0000-0000-0000ABCB0000}"/>
    <cellStyle name="Normal 34 2 5" xfId="52144" xr:uid="{00000000-0005-0000-0000-0000ACCB0000}"/>
    <cellStyle name="Normal 34 2 5 10" xfId="52145" xr:uid="{00000000-0005-0000-0000-0000ADCB0000}"/>
    <cellStyle name="Normal 34 2 5 11" xfId="52146" xr:uid="{00000000-0005-0000-0000-0000AECB0000}"/>
    <cellStyle name="Normal 34 2 5 12" xfId="52147" xr:uid="{00000000-0005-0000-0000-0000AFCB0000}"/>
    <cellStyle name="Normal 34 2 5 13" xfId="52148" xr:uid="{00000000-0005-0000-0000-0000B0CB0000}"/>
    <cellStyle name="Normal 34 2 5 14" xfId="52149" xr:uid="{00000000-0005-0000-0000-0000B1CB0000}"/>
    <cellStyle name="Normal 34 2 5 15" xfId="52150" xr:uid="{00000000-0005-0000-0000-0000B2CB0000}"/>
    <cellStyle name="Normal 34 2 5 2" xfId="52151" xr:uid="{00000000-0005-0000-0000-0000B3CB0000}"/>
    <cellStyle name="Normal 34 2 5 2 2" xfId="52152" xr:uid="{00000000-0005-0000-0000-0000B4CB0000}"/>
    <cellStyle name="Normal 34 2 5 3" xfId="52153" xr:uid="{00000000-0005-0000-0000-0000B5CB0000}"/>
    <cellStyle name="Normal 34 2 5 4" xfId="52154" xr:uid="{00000000-0005-0000-0000-0000B6CB0000}"/>
    <cellStyle name="Normal 34 2 5 5" xfId="52155" xr:uid="{00000000-0005-0000-0000-0000B7CB0000}"/>
    <cellStyle name="Normal 34 2 5 6" xfId="52156" xr:uid="{00000000-0005-0000-0000-0000B8CB0000}"/>
    <cellStyle name="Normal 34 2 5 7" xfId="52157" xr:uid="{00000000-0005-0000-0000-0000B9CB0000}"/>
    <cellStyle name="Normal 34 2 5 8" xfId="52158" xr:uid="{00000000-0005-0000-0000-0000BACB0000}"/>
    <cellStyle name="Normal 34 2 5 9" xfId="52159" xr:uid="{00000000-0005-0000-0000-0000BBCB0000}"/>
    <cellStyle name="Normal 34 2 6" xfId="52160" xr:uid="{00000000-0005-0000-0000-0000BCCB0000}"/>
    <cellStyle name="Normal 34 2 6 2" xfId="52161" xr:uid="{00000000-0005-0000-0000-0000BDCB0000}"/>
    <cellStyle name="Normal 34 2 6 3" xfId="52162" xr:uid="{00000000-0005-0000-0000-0000BECB0000}"/>
    <cellStyle name="Normal 34 2 7" xfId="52163" xr:uid="{00000000-0005-0000-0000-0000BFCB0000}"/>
    <cellStyle name="Normal 34 2 7 2" xfId="52164" xr:uid="{00000000-0005-0000-0000-0000C0CB0000}"/>
    <cellStyle name="Normal 34 2 7 3" xfId="52165" xr:uid="{00000000-0005-0000-0000-0000C1CB0000}"/>
    <cellStyle name="Normal 34 2 8" xfId="52166" xr:uid="{00000000-0005-0000-0000-0000C2CB0000}"/>
    <cellStyle name="Normal 34 2 8 2" xfId="52167" xr:uid="{00000000-0005-0000-0000-0000C3CB0000}"/>
    <cellStyle name="Normal 34 2 8 3" xfId="52168" xr:uid="{00000000-0005-0000-0000-0000C4CB0000}"/>
    <cellStyle name="Normal 34 2 9" xfId="52169" xr:uid="{00000000-0005-0000-0000-0000C5CB0000}"/>
    <cellStyle name="Normal 34 2 9 2" xfId="52170" xr:uid="{00000000-0005-0000-0000-0000C6CB0000}"/>
    <cellStyle name="Normal 34 2 9 3" xfId="52171" xr:uid="{00000000-0005-0000-0000-0000C7CB0000}"/>
    <cellStyle name="Normal 34 20" xfId="52172" xr:uid="{00000000-0005-0000-0000-0000C8CB0000}"/>
    <cellStyle name="Normal 34 21" xfId="52173" xr:uid="{00000000-0005-0000-0000-0000C9CB0000}"/>
    <cellStyle name="Normal 34 3" xfId="52174" xr:uid="{00000000-0005-0000-0000-0000CACB0000}"/>
    <cellStyle name="Normal 34 3 10" xfId="52175" xr:uid="{00000000-0005-0000-0000-0000CBCB0000}"/>
    <cellStyle name="Normal 34 3 10 2" xfId="52176" xr:uid="{00000000-0005-0000-0000-0000CCCB0000}"/>
    <cellStyle name="Normal 34 3 11" xfId="52177" xr:uid="{00000000-0005-0000-0000-0000CDCB0000}"/>
    <cellStyle name="Normal 34 3 11 2" xfId="52178" xr:uid="{00000000-0005-0000-0000-0000CECB0000}"/>
    <cellStyle name="Normal 34 3 12" xfId="52179" xr:uid="{00000000-0005-0000-0000-0000CFCB0000}"/>
    <cellStyle name="Normal 34 3 13" xfId="52180" xr:uid="{00000000-0005-0000-0000-0000D0CB0000}"/>
    <cellStyle name="Normal 34 3 14" xfId="52181" xr:uid="{00000000-0005-0000-0000-0000D1CB0000}"/>
    <cellStyle name="Normal 34 3 15" xfId="52182" xr:uid="{00000000-0005-0000-0000-0000D2CB0000}"/>
    <cellStyle name="Normal 34 3 16" xfId="52183" xr:uid="{00000000-0005-0000-0000-0000D3CB0000}"/>
    <cellStyle name="Normal 34 3 17" xfId="52184" xr:uid="{00000000-0005-0000-0000-0000D4CB0000}"/>
    <cellStyle name="Normal 34 3 2" xfId="52185" xr:uid="{00000000-0005-0000-0000-0000D5CB0000}"/>
    <cellStyle name="Normal 34 3 2 2" xfId="52186" xr:uid="{00000000-0005-0000-0000-0000D6CB0000}"/>
    <cellStyle name="Normal 34 3 2 3" xfId="52187" xr:uid="{00000000-0005-0000-0000-0000D7CB0000}"/>
    <cellStyle name="Normal 34 3 3" xfId="52188" xr:uid="{00000000-0005-0000-0000-0000D8CB0000}"/>
    <cellStyle name="Normal 34 3 3 2" xfId="52189" xr:uid="{00000000-0005-0000-0000-0000D9CB0000}"/>
    <cellStyle name="Normal 34 3 3 3" xfId="52190" xr:uid="{00000000-0005-0000-0000-0000DACB0000}"/>
    <cellStyle name="Normal 34 3 4" xfId="52191" xr:uid="{00000000-0005-0000-0000-0000DBCB0000}"/>
    <cellStyle name="Normal 34 3 4 2" xfId="52192" xr:uid="{00000000-0005-0000-0000-0000DCCB0000}"/>
    <cellStyle name="Normal 34 3 4 3" xfId="52193" xr:uid="{00000000-0005-0000-0000-0000DDCB0000}"/>
    <cellStyle name="Normal 34 3 5" xfId="52194" xr:uid="{00000000-0005-0000-0000-0000DECB0000}"/>
    <cellStyle name="Normal 34 3 5 2" xfId="52195" xr:uid="{00000000-0005-0000-0000-0000DFCB0000}"/>
    <cellStyle name="Normal 34 3 5 3" xfId="52196" xr:uid="{00000000-0005-0000-0000-0000E0CB0000}"/>
    <cellStyle name="Normal 34 3 6" xfId="52197" xr:uid="{00000000-0005-0000-0000-0000E1CB0000}"/>
    <cellStyle name="Normal 34 3 6 2" xfId="52198" xr:uid="{00000000-0005-0000-0000-0000E2CB0000}"/>
    <cellStyle name="Normal 34 3 6 3" xfId="52199" xr:uid="{00000000-0005-0000-0000-0000E3CB0000}"/>
    <cellStyle name="Normal 34 3 7" xfId="52200" xr:uid="{00000000-0005-0000-0000-0000E4CB0000}"/>
    <cellStyle name="Normal 34 3 7 2" xfId="52201" xr:uid="{00000000-0005-0000-0000-0000E5CB0000}"/>
    <cellStyle name="Normal 34 3 7 3" xfId="52202" xr:uid="{00000000-0005-0000-0000-0000E6CB0000}"/>
    <cellStyle name="Normal 34 3 8" xfId="52203" xr:uid="{00000000-0005-0000-0000-0000E7CB0000}"/>
    <cellStyle name="Normal 34 3 8 2" xfId="52204" xr:uid="{00000000-0005-0000-0000-0000E8CB0000}"/>
    <cellStyle name="Normal 34 3 8 3" xfId="52205" xr:uid="{00000000-0005-0000-0000-0000E9CB0000}"/>
    <cellStyle name="Normal 34 3 9" xfId="52206" xr:uid="{00000000-0005-0000-0000-0000EACB0000}"/>
    <cellStyle name="Normal 34 3 9 2" xfId="52207" xr:uid="{00000000-0005-0000-0000-0000EBCB0000}"/>
    <cellStyle name="Normal 34 3 9 3" xfId="52208" xr:uid="{00000000-0005-0000-0000-0000ECCB0000}"/>
    <cellStyle name="Normal 34 4" xfId="52209" xr:uid="{00000000-0005-0000-0000-0000EDCB0000}"/>
    <cellStyle name="Normal 34 4 10" xfId="52210" xr:uid="{00000000-0005-0000-0000-0000EECB0000}"/>
    <cellStyle name="Normal 34 4 11" xfId="52211" xr:uid="{00000000-0005-0000-0000-0000EFCB0000}"/>
    <cellStyle name="Normal 34 4 12" xfId="52212" xr:uid="{00000000-0005-0000-0000-0000F0CB0000}"/>
    <cellStyle name="Normal 34 4 13" xfId="52213" xr:uid="{00000000-0005-0000-0000-0000F1CB0000}"/>
    <cellStyle name="Normal 34 4 14" xfId="52214" xr:uid="{00000000-0005-0000-0000-0000F2CB0000}"/>
    <cellStyle name="Normal 34 4 15" xfId="52215" xr:uid="{00000000-0005-0000-0000-0000F3CB0000}"/>
    <cellStyle name="Normal 34 4 2" xfId="52216" xr:uid="{00000000-0005-0000-0000-0000F4CB0000}"/>
    <cellStyle name="Normal 34 4 2 2" xfId="52217" xr:uid="{00000000-0005-0000-0000-0000F5CB0000}"/>
    <cellStyle name="Normal 34 4 3" xfId="52218" xr:uid="{00000000-0005-0000-0000-0000F6CB0000}"/>
    <cellStyle name="Normal 34 4 4" xfId="52219" xr:uid="{00000000-0005-0000-0000-0000F7CB0000}"/>
    <cellStyle name="Normal 34 4 5" xfId="52220" xr:uid="{00000000-0005-0000-0000-0000F8CB0000}"/>
    <cellStyle name="Normal 34 4 6" xfId="52221" xr:uid="{00000000-0005-0000-0000-0000F9CB0000}"/>
    <cellStyle name="Normal 34 4 7" xfId="52222" xr:uid="{00000000-0005-0000-0000-0000FACB0000}"/>
    <cellStyle name="Normal 34 4 8" xfId="52223" xr:uid="{00000000-0005-0000-0000-0000FBCB0000}"/>
    <cellStyle name="Normal 34 4 9" xfId="52224" xr:uid="{00000000-0005-0000-0000-0000FCCB0000}"/>
    <cellStyle name="Normal 34 5" xfId="52225" xr:uid="{00000000-0005-0000-0000-0000FDCB0000}"/>
    <cellStyle name="Normal 34 5 2" xfId="52226" xr:uid="{00000000-0005-0000-0000-0000FECB0000}"/>
    <cellStyle name="Normal 34 5 3" xfId="52227" xr:uid="{00000000-0005-0000-0000-0000FFCB0000}"/>
    <cellStyle name="Normal 34 5 4" xfId="52228" xr:uid="{00000000-0005-0000-0000-000000CC0000}"/>
    <cellStyle name="Normal 34 5 5" xfId="52229" xr:uid="{00000000-0005-0000-0000-000001CC0000}"/>
    <cellStyle name="Normal 34 5 6" xfId="52230" xr:uid="{00000000-0005-0000-0000-000002CC0000}"/>
    <cellStyle name="Normal 34 6" xfId="52231" xr:uid="{00000000-0005-0000-0000-000003CC0000}"/>
    <cellStyle name="Normal 34 6 2" xfId="52232" xr:uid="{00000000-0005-0000-0000-000004CC0000}"/>
    <cellStyle name="Normal 34 6 3" xfId="52233" xr:uid="{00000000-0005-0000-0000-000005CC0000}"/>
    <cellStyle name="Normal 34 7" xfId="52234" xr:uid="{00000000-0005-0000-0000-000006CC0000}"/>
    <cellStyle name="Normal 34 7 2" xfId="52235" xr:uid="{00000000-0005-0000-0000-000007CC0000}"/>
    <cellStyle name="Normal 34 7 3" xfId="52236" xr:uid="{00000000-0005-0000-0000-000008CC0000}"/>
    <cellStyle name="Normal 34 8" xfId="52237" xr:uid="{00000000-0005-0000-0000-000009CC0000}"/>
    <cellStyle name="Normal 34 8 2" xfId="52238" xr:uid="{00000000-0005-0000-0000-00000ACC0000}"/>
    <cellStyle name="Normal 34 8 3" xfId="52239" xr:uid="{00000000-0005-0000-0000-00000BCC0000}"/>
    <cellStyle name="Normal 34 9" xfId="52240" xr:uid="{00000000-0005-0000-0000-00000CCC0000}"/>
    <cellStyle name="Normal 34 9 2" xfId="52241" xr:uid="{00000000-0005-0000-0000-00000DCC0000}"/>
    <cellStyle name="Normal 34 9 3" xfId="52242" xr:uid="{00000000-0005-0000-0000-00000ECC0000}"/>
    <cellStyle name="Normal 35" xfId="52243" xr:uid="{00000000-0005-0000-0000-00000FCC0000}"/>
    <cellStyle name="Normal 35 10" xfId="52244" xr:uid="{00000000-0005-0000-0000-000010CC0000}"/>
    <cellStyle name="Normal 35 10 2" xfId="52245" xr:uid="{00000000-0005-0000-0000-000011CC0000}"/>
    <cellStyle name="Normal 35 10 3" xfId="52246" xr:uid="{00000000-0005-0000-0000-000012CC0000}"/>
    <cellStyle name="Normal 35 11" xfId="52247" xr:uid="{00000000-0005-0000-0000-000013CC0000}"/>
    <cellStyle name="Normal 35 11 2" xfId="52248" xr:uid="{00000000-0005-0000-0000-000014CC0000}"/>
    <cellStyle name="Normal 35 11 3" xfId="52249" xr:uid="{00000000-0005-0000-0000-000015CC0000}"/>
    <cellStyle name="Normal 35 12" xfId="52250" xr:uid="{00000000-0005-0000-0000-000016CC0000}"/>
    <cellStyle name="Normal 35 12 2" xfId="52251" xr:uid="{00000000-0005-0000-0000-000017CC0000}"/>
    <cellStyle name="Normal 35 13" xfId="52252" xr:uid="{00000000-0005-0000-0000-000018CC0000}"/>
    <cellStyle name="Normal 35 13 2" xfId="52253" xr:uid="{00000000-0005-0000-0000-000019CC0000}"/>
    <cellStyle name="Normal 35 14" xfId="52254" xr:uid="{00000000-0005-0000-0000-00001ACC0000}"/>
    <cellStyle name="Normal 35 15" xfId="52255" xr:uid="{00000000-0005-0000-0000-00001BCC0000}"/>
    <cellStyle name="Normal 35 16" xfId="52256" xr:uid="{00000000-0005-0000-0000-00001CCC0000}"/>
    <cellStyle name="Normal 35 17" xfId="52257" xr:uid="{00000000-0005-0000-0000-00001DCC0000}"/>
    <cellStyle name="Normal 35 18" xfId="52258" xr:uid="{00000000-0005-0000-0000-00001ECC0000}"/>
    <cellStyle name="Normal 35 19" xfId="52259" xr:uid="{00000000-0005-0000-0000-00001FCC0000}"/>
    <cellStyle name="Normal 35 2" xfId="52260" xr:uid="{00000000-0005-0000-0000-000020CC0000}"/>
    <cellStyle name="Normal 35 2 10" xfId="52261" xr:uid="{00000000-0005-0000-0000-000021CC0000}"/>
    <cellStyle name="Normal 35 2 10 2" xfId="52262" xr:uid="{00000000-0005-0000-0000-000022CC0000}"/>
    <cellStyle name="Normal 35 2 10 3" xfId="52263" xr:uid="{00000000-0005-0000-0000-000023CC0000}"/>
    <cellStyle name="Normal 35 2 11" xfId="52264" xr:uid="{00000000-0005-0000-0000-000024CC0000}"/>
    <cellStyle name="Normal 35 2 11 2" xfId="52265" xr:uid="{00000000-0005-0000-0000-000025CC0000}"/>
    <cellStyle name="Normal 35 2 11 3" xfId="52266" xr:uid="{00000000-0005-0000-0000-000026CC0000}"/>
    <cellStyle name="Normal 35 2 12" xfId="52267" xr:uid="{00000000-0005-0000-0000-000027CC0000}"/>
    <cellStyle name="Normal 35 2 12 2" xfId="52268" xr:uid="{00000000-0005-0000-0000-000028CC0000}"/>
    <cellStyle name="Normal 35 2 12 3" xfId="52269" xr:uid="{00000000-0005-0000-0000-000029CC0000}"/>
    <cellStyle name="Normal 35 2 13" xfId="52270" xr:uid="{00000000-0005-0000-0000-00002ACC0000}"/>
    <cellStyle name="Normal 35 2 13 2" xfId="52271" xr:uid="{00000000-0005-0000-0000-00002BCC0000}"/>
    <cellStyle name="Normal 35 2 14" xfId="52272" xr:uid="{00000000-0005-0000-0000-00002CCC0000}"/>
    <cellStyle name="Normal 35 2 14 2" xfId="52273" xr:uid="{00000000-0005-0000-0000-00002DCC0000}"/>
    <cellStyle name="Normal 35 2 15" xfId="52274" xr:uid="{00000000-0005-0000-0000-00002ECC0000}"/>
    <cellStyle name="Normal 35 2 16" xfId="52275" xr:uid="{00000000-0005-0000-0000-00002FCC0000}"/>
    <cellStyle name="Normal 35 2 17" xfId="52276" xr:uid="{00000000-0005-0000-0000-000030CC0000}"/>
    <cellStyle name="Normal 35 2 18" xfId="52277" xr:uid="{00000000-0005-0000-0000-000031CC0000}"/>
    <cellStyle name="Normal 35 2 19" xfId="52278" xr:uid="{00000000-0005-0000-0000-000032CC0000}"/>
    <cellStyle name="Normal 35 2 2" xfId="13" xr:uid="{00000000-0005-0000-0000-000033CC0000}"/>
    <cellStyle name="Normal 35 2 2 10" xfId="52279" xr:uid="{00000000-0005-0000-0000-000034CC0000}"/>
    <cellStyle name="Normal 35 2 2 10 2" xfId="52280" xr:uid="{00000000-0005-0000-0000-000035CC0000}"/>
    <cellStyle name="Normal 35 2 2 10 3" xfId="52281" xr:uid="{00000000-0005-0000-0000-000036CC0000}"/>
    <cellStyle name="Normal 35 2 2 11" xfId="52282" xr:uid="{00000000-0005-0000-0000-000037CC0000}"/>
    <cellStyle name="Normal 35 2 2 11 2" xfId="52283" xr:uid="{00000000-0005-0000-0000-000038CC0000}"/>
    <cellStyle name="Normal 35 2 2 11 3" xfId="52284" xr:uid="{00000000-0005-0000-0000-000039CC0000}"/>
    <cellStyle name="Normal 35 2 2 12" xfId="52285" xr:uid="{00000000-0005-0000-0000-00003ACC0000}"/>
    <cellStyle name="Normal 35 2 2 12 2" xfId="52286" xr:uid="{00000000-0005-0000-0000-00003BCC0000}"/>
    <cellStyle name="Normal 35 2 2 13" xfId="52287" xr:uid="{00000000-0005-0000-0000-00003CCC0000}"/>
    <cellStyle name="Normal 35 2 2 13 2" xfId="52288" xr:uid="{00000000-0005-0000-0000-00003DCC0000}"/>
    <cellStyle name="Normal 35 2 2 14" xfId="52289" xr:uid="{00000000-0005-0000-0000-00003ECC0000}"/>
    <cellStyle name="Normal 35 2 2 15" xfId="52290" xr:uid="{00000000-0005-0000-0000-00003FCC0000}"/>
    <cellStyle name="Normal 35 2 2 16" xfId="52291" xr:uid="{00000000-0005-0000-0000-000040CC0000}"/>
    <cellStyle name="Normal 35 2 2 17" xfId="52292" xr:uid="{00000000-0005-0000-0000-000041CC0000}"/>
    <cellStyle name="Normal 35 2 2 18" xfId="52293" xr:uid="{00000000-0005-0000-0000-000042CC0000}"/>
    <cellStyle name="Normal 35 2 2 19" xfId="52294" xr:uid="{00000000-0005-0000-0000-000043CC0000}"/>
    <cellStyle name="Normal 35 2 2 2" xfId="52295" xr:uid="{00000000-0005-0000-0000-000044CC0000}"/>
    <cellStyle name="Normal 35 2 2 2 10" xfId="52296" xr:uid="{00000000-0005-0000-0000-000045CC0000}"/>
    <cellStyle name="Normal 35 2 2 2 10 2" xfId="52297" xr:uid="{00000000-0005-0000-0000-000046CC0000}"/>
    <cellStyle name="Normal 35 2 2 2 11" xfId="52298" xr:uid="{00000000-0005-0000-0000-000047CC0000}"/>
    <cellStyle name="Normal 35 2 2 2 11 2" xfId="52299" xr:uid="{00000000-0005-0000-0000-000048CC0000}"/>
    <cellStyle name="Normal 35 2 2 2 12" xfId="52300" xr:uid="{00000000-0005-0000-0000-000049CC0000}"/>
    <cellStyle name="Normal 35 2 2 2 13" xfId="52301" xr:uid="{00000000-0005-0000-0000-00004ACC0000}"/>
    <cellStyle name="Normal 35 2 2 2 14" xfId="52302" xr:uid="{00000000-0005-0000-0000-00004BCC0000}"/>
    <cellStyle name="Normal 35 2 2 2 15" xfId="52303" xr:uid="{00000000-0005-0000-0000-00004CCC0000}"/>
    <cellStyle name="Normal 35 2 2 2 16" xfId="52304" xr:uid="{00000000-0005-0000-0000-00004DCC0000}"/>
    <cellStyle name="Normal 35 2 2 2 17" xfId="52305" xr:uid="{00000000-0005-0000-0000-00004ECC0000}"/>
    <cellStyle name="Normal 35 2 2 2 2" xfId="52306" xr:uid="{00000000-0005-0000-0000-00004FCC0000}"/>
    <cellStyle name="Normal 35 2 2 2 2 2" xfId="52307" xr:uid="{00000000-0005-0000-0000-000050CC0000}"/>
    <cellStyle name="Normal 35 2 2 2 2 3" xfId="52308" xr:uid="{00000000-0005-0000-0000-000051CC0000}"/>
    <cellStyle name="Normal 35 2 2 2 3" xfId="52309" xr:uid="{00000000-0005-0000-0000-000052CC0000}"/>
    <cellStyle name="Normal 35 2 2 2 3 2" xfId="52310" xr:uid="{00000000-0005-0000-0000-000053CC0000}"/>
    <cellStyle name="Normal 35 2 2 2 3 3" xfId="52311" xr:uid="{00000000-0005-0000-0000-000054CC0000}"/>
    <cellStyle name="Normal 35 2 2 2 4" xfId="52312" xr:uid="{00000000-0005-0000-0000-000055CC0000}"/>
    <cellStyle name="Normal 35 2 2 2 4 2" xfId="52313" xr:uid="{00000000-0005-0000-0000-000056CC0000}"/>
    <cellStyle name="Normal 35 2 2 2 4 3" xfId="52314" xr:uid="{00000000-0005-0000-0000-000057CC0000}"/>
    <cellStyle name="Normal 35 2 2 2 5" xfId="52315" xr:uid="{00000000-0005-0000-0000-000058CC0000}"/>
    <cellStyle name="Normal 35 2 2 2 5 2" xfId="52316" xr:uid="{00000000-0005-0000-0000-000059CC0000}"/>
    <cellStyle name="Normal 35 2 2 2 5 3" xfId="52317" xr:uid="{00000000-0005-0000-0000-00005ACC0000}"/>
    <cellStyle name="Normal 35 2 2 2 6" xfId="52318" xr:uid="{00000000-0005-0000-0000-00005BCC0000}"/>
    <cellStyle name="Normal 35 2 2 2 6 2" xfId="52319" xr:uid="{00000000-0005-0000-0000-00005CCC0000}"/>
    <cellStyle name="Normal 35 2 2 2 6 3" xfId="52320" xr:uid="{00000000-0005-0000-0000-00005DCC0000}"/>
    <cellStyle name="Normal 35 2 2 2 7" xfId="52321" xr:uid="{00000000-0005-0000-0000-00005ECC0000}"/>
    <cellStyle name="Normal 35 2 2 2 7 2" xfId="52322" xr:uid="{00000000-0005-0000-0000-00005FCC0000}"/>
    <cellStyle name="Normal 35 2 2 2 7 3" xfId="52323" xr:uid="{00000000-0005-0000-0000-000060CC0000}"/>
    <cellStyle name="Normal 35 2 2 2 8" xfId="52324" xr:uid="{00000000-0005-0000-0000-000061CC0000}"/>
    <cellStyle name="Normal 35 2 2 2 8 2" xfId="52325" xr:uid="{00000000-0005-0000-0000-000062CC0000}"/>
    <cellStyle name="Normal 35 2 2 2 8 3" xfId="52326" xr:uid="{00000000-0005-0000-0000-000063CC0000}"/>
    <cellStyle name="Normal 35 2 2 2 9" xfId="52327" xr:uid="{00000000-0005-0000-0000-000064CC0000}"/>
    <cellStyle name="Normal 35 2 2 2 9 2" xfId="52328" xr:uid="{00000000-0005-0000-0000-000065CC0000}"/>
    <cellStyle name="Normal 35 2 2 2 9 3" xfId="52329" xr:uid="{00000000-0005-0000-0000-000066CC0000}"/>
    <cellStyle name="Normal 35 2 2 3" xfId="52330" xr:uid="{00000000-0005-0000-0000-000067CC0000}"/>
    <cellStyle name="Normal 35 2 2 3 10" xfId="52331" xr:uid="{00000000-0005-0000-0000-000068CC0000}"/>
    <cellStyle name="Normal 35 2 2 3 11" xfId="52332" xr:uid="{00000000-0005-0000-0000-000069CC0000}"/>
    <cellStyle name="Normal 35 2 2 3 12" xfId="52333" xr:uid="{00000000-0005-0000-0000-00006ACC0000}"/>
    <cellStyle name="Normal 35 2 2 3 13" xfId="52334" xr:uid="{00000000-0005-0000-0000-00006BCC0000}"/>
    <cellStyle name="Normal 35 2 2 3 14" xfId="52335" xr:uid="{00000000-0005-0000-0000-00006CCC0000}"/>
    <cellStyle name="Normal 35 2 2 3 2" xfId="52336" xr:uid="{00000000-0005-0000-0000-00006DCC0000}"/>
    <cellStyle name="Normal 35 2 2 3 2 2" xfId="52337" xr:uid="{00000000-0005-0000-0000-00006ECC0000}"/>
    <cellStyle name="Normal 35 2 2 3 3" xfId="52338" xr:uid="{00000000-0005-0000-0000-00006FCC0000}"/>
    <cellStyle name="Normal 35 2 2 3 3 2" xfId="52339" xr:uid="{00000000-0005-0000-0000-000070CC0000}"/>
    <cellStyle name="Normal 35 2 2 3 4" xfId="52340" xr:uid="{00000000-0005-0000-0000-000071CC0000}"/>
    <cellStyle name="Normal 35 2 2 3 4 2" xfId="52341" xr:uid="{00000000-0005-0000-0000-000072CC0000}"/>
    <cellStyle name="Normal 35 2 2 3 5" xfId="52342" xr:uid="{00000000-0005-0000-0000-000073CC0000}"/>
    <cellStyle name="Normal 35 2 2 3 5 2" xfId="52343" xr:uid="{00000000-0005-0000-0000-000074CC0000}"/>
    <cellStyle name="Normal 35 2 2 3 6" xfId="52344" xr:uid="{00000000-0005-0000-0000-000075CC0000}"/>
    <cellStyle name="Normal 35 2 2 3 6 2" xfId="52345" xr:uid="{00000000-0005-0000-0000-000076CC0000}"/>
    <cellStyle name="Normal 35 2 2 3 7" xfId="52346" xr:uid="{00000000-0005-0000-0000-000077CC0000}"/>
    <cellStyle name="Normal 35 2 2 3 7 2" xfId="52347" xr:uid="{00000000-0005-0000-0000-000078CC0000}"/>
    <cellStyle name="Normal 35 2 2 3 8" xfId="52348" xr:uid="{00000000-0005-0000-0000-000079CC0000}"/>
    <cellStyle name="Normal 35 2 2 3 8 2" xfId="52349" xr:uid="{00000000-0005-0000-0000-00007ACC0000}"/>
    <cellStyle name="Normal 35 2 2 3 9" xfId="52350" xr:uid="{00000000-0005-0000-0000-00007BCC0000}"/>
    <cellStyle name="Normal 35 2 2 3 9 2" xfId="52351" xr:uid="{00000000-0005-0000-0000-00007CCC0000}"/>
    <cellStyle name="Normal 35 2 2 4" xfId="52352" xr:uid="{00000000-0005-0000-0000-00007DCC0000}"/>
    <cellStyle name="Normal 35 2 2 4 2" xfId="52353" xr:uid="{00000000-0005-0000-0000-00007ECC0000}"/>
    <cellStyle name="Normal 35 2 2 4 3" xfId="52354" xr:uid="{00000000-0005-0000-0000-00007FCC0000}"/>
    <cellStyle name="Normal 35 2 2 5" xfId="52355" xr:uid="{00000000-0005-0000-0000-000080CC0000}"/>
    <cellStyle name="Normal 35 2 2 5 2" xfId="52356" xr:uid="{00000000-0005-0000-0000-000081CC0000}"/>
    <cellStyle name="Normal 35 2 2 5 3" xfId="52357" xr:uid="{00000000-0005-0000-0000-000082CC0000}"/>
    <cellStyle name="Normal 35 2 2 6" xfId="52358" xr:uid="{00000000-0005-0000-0000-000083CC0000}"/>
    <cellStyle name="Normal 35 2 2 6 2" xfId="52359" xr:uid="{00000000-0005-0000-0000-000084CC0000}"/>
    <cellStyle name="Normal 35 2 2 6 3" xfId="52360" xr:uid="{00000000-0005-0000-0000-000085CC0000}"/>
    <cellStyle name="Normal 35 2 2 7" xfId="52361" xr:uid="{00000000-0005-0000-0000-000086CC0000}"/>
    <cellStyle name="Normal 35 2 2 7 2" xfId="52362" xr:uid="{00000000-0005-0000-0000-000087CC0000}"/>
    <cellStyle name="Normal 35 2 2 7 3" xfId="52363" xr:uid="{00000000-0005-0000-0000-000088CC0000}"/>
    <cellStyle name="Normal 35 2 2 8" xfId="52364" xr:uid="{00000000-0005-0000-0000-000089CC0000}"/>
    <cellStyle name="Normal 35 2 2 8 2" xfId="52365" xr:uid="{00000000-0005-0000-0000-00008ACC0000}"/>
    <cellStyle name="Normal 35 2 2 8 3" xfId="52366" xr:uid="{00000000-0005-0000-0000-00008BCC0000}"/>
    <cellStyle name="Normal 35 2 2 9" xfId="52367" xr:uid="{00000000-0005-0000-0000-00008CCC0000}"/>
    <cellStyle name="Normal 35 2 2 9 2" xfId="52368" xr:uid="{00000000-0005-0000-0000-00008DCC0000}"/>
    <cellStyle name="Normal 35 2 2 9 3" xfId="52369" xr:uid="{00000000-0005-0000-0000-00008ECC0000}"/>
    <cellStyle name="Normal 35 2 20" xfId="52370" xr:uid="{00000000-0005-0000-0000-00008FCC0000}"/>
    <cellStyle name="Normal 35 2 21" xfId="52371" xr:uid="{00000000-0005-0000-0000-000090CC0000}"/>
    <cellStyle name="Normal 35 2 22" xfId="52372" xr:uid="{00000000-0005-0000-0000-000091CC0000}"/>
    <cellStyle name="Normal 35 2 3" xfId="52373" xr:uid="{00000000-0005-0000-0000-000092CC0000}"/>
    <cellStyle name="Normal 35 2 3 10" xfId="52374" xr:uid="{00000000-0005-0000-0000-000093CC0000}"/>
    <cellStyle name="Normal 35 2 3 10 2" xfId="52375" xr:uid="{00000000-0005-0000-0000-000094CC0000}"/>
    <cellStyle name="Normal 35 2 3 11" xfId="52376" xr:uid="{00000000-0005-0000-0000-000095CC0000}"/>
    <cellStyle name="Normal 35 2 3 11 2" xfId="52377" xr:uid="{00000000-0005-0000-0000-000096CC0000}"/>
    <cellStyle name="Normal 35 2 3 12" xfId="52378" xr:uid="{00000000-0005-0000-0000-000097CC0000}"/>
    <cellStyle name="Normal 35 2 3 13" xfId="52379" xr:uid="{00000000-0005-0000-0000-000098CC0000}"/>
    <cellStyle name="Normal 35 2 3 14" xfId="52380" xr:uid="{00000000-0005-0000-0000-000099CC0000}"/>
    <cellStyle name="Normal 35 2 3 15" xfId="52381" xr:uid="{00000000-0005-0000-0000-00009ACC0000}"/>
    <cellStyle name="Normal 35 2 3 16" xfId="52382" xr:uid="{00000000-0005-0000-0000-00009BCC0000}"/>
    <cellStyle name="Normal 35 2 3 17" xfId="52383" xr:uid="{00000000-0005-0000-0000-00009CCC0000}"/>
    <cellStyle name="Normal 35 2 3 2" xfId="52384" xr:uid="{00000000-0005-0000-0000-00009DCC0000}"/>
    <cellStyle name="Normal 35 2 3 2 2" xfId="52385" xr:uid="{00000000-0005-0000-0000-00009ECC0000}"/>
    <cellStyle name="Normal 35 2 3 2 3" xfId="52386" xr:uid="{00000000-0005-0000-0000-00009FCC0000}"/>
    <cellStyle name="Normal 35 2 3 3" xfId="52387" xr:uid="{00000000-0005-0000-0000-0000A0CC0000}"/>
    <cellStyle name="Normal 35 2 3 3 2" xfId="52388" xr:uid="{00000000-0005-0000-0000-0000A1CC0000}"/>
    <cellStyle name="Normal 35 2 3 3 3" xfId="52389" xr:uid="{00000000-0005-0000-0000-0000A2CC0000}"/>
    <cellStyle name="Normal 35 2 3 4" xfId="52390" xr:uid="{00000000-0005-0000-0000-0000A3CC0000}"/>
    <cellStyle name="Normal 35 2 3 4 2" xfId="52391" xr:uid="{00000000-0005-0000-0000-0000A4CC0000}"/>
    <cellStyle name="Normal 35 2 3 4 3" xfId="52392" xr:uid="{00000000-0005-0000-0000-0000A5CC0000}"/>
    <cellStyle name="Normal 35 2 3 5" xfId="52393" xr:uid="{00000000-0005-0000-0000-0000A6CC0000}"/>
    <cellStyle name="Normal 35 2 3 5 2" xfId="52394" xr:uid="{00000000-0005-0000-0000-0000A7CC0000}"/>
    <cellStyle name="Normal 35 2 3 5 3" xfId="52395" xr:uid="{00000000-0005-0000-0000-0000A8CC0000}"/>
    <cellStyle name="Normal 35 2 3 6" xfId="52396" xr:uid="{00000000-0005-0000-0000-0000A9CC0000}"/>
    <cellStyle name="Normal 35 2 3 6 2" xfId="52397" xr:uid="{00000000-0005-0000-0000-0000AACC0000}"/>
    <cellStyle name="Normal 35 2 3 6 3" xfId="52398" xr:uid="{00000000-0005-0000-0000-0000ABCC0000}"/>
    <cellStyle name="Normal 35 2 3 7" xfId="52399" xr:uid="{00000000-0005-0000-0000-0000ACCC0000}"/>
    <cellStyle name="Normal 35 2 3 7 2" xfId="52400" xr:uid="{00000000-0005-0000-0000-0000ADCC0000}"/>
    <cellStyle name="Normal 35 2 3 7 3" xfId="52401" xr:uid="{00000000-0005-0000-0000-0000AECC0000}"/>
    <cellStyle name="Normal 35 2 3 8" xfId="52402" xr:uid="{00000000-0005-0000-0000-0000AFCC0000}"/>
    <cellStyle name="Normal 35 2 3 8 2" xfId="52403" xr:uid="{00000000-0005-0000-0000-0000B0CC0000}"/>
    <cellStyle name="Normal 35 2 3 8 3" xfId="52404" xr:uid="{00000000-0005-0000-0000-0000B1CC0000}"/>
    <cellStyle name="Normal 35 2 3 9" xfId="52405" xr:uid="{00000000-0005-0000-0000-0000B2CC0000}"/>
    <cellStyle name="Normal 35 2 3 9 2" xfId="52406" xr:uid="{00000000-0005-0000-0000-0000B3CC0000}"/>
    <cellStyle name="Normal 35 2 3 9 3" xfId="52407" xr:uid="{00000000-0005-0000-0000-0000B4CC0000}"/>
    <cellStyle name="Normal 35 2 4" xfId="52408" xr:uid="{00000000-0005-0000-0000-0000B5CC0000}"/>
    <cellStyle name="Normal 35 2 4 10" xfId="52409" xr:uid="{00000000-0005-0000-0000-0000B6CC0000}"/>
    <cellStyle name="Normal 35 2 4 10 2" xfId="52410" xr:uid="{00000000-0005-0000-0000-0000B7CC0000}"/>
    <cellStyle name="Normal 35 2 4 11" xfId="52411" xr:uid="{00000000-0005-0000-0000-0000B8CC0000}"/>
    <cellStyle name="Normal 35 2 4 11 2" xfId="52412" xr:uid="{00000000-0005-0000-0000-0000B9CC0000}"/>
    <cellStyle name="Normal 35 2 4 12" xfId="52413" xr:uid="{00000000-0005-0000-0000-0000BACC0000}"/>
    <cellStyle name="Normal 35 2 4 13" xfId="52414" xr:uid="{00000000-0005-0000-0000-0000BBCC0000}"/>
    <cellStyle name="Normal 35 2 4 14" xfId="52415" xr:uid="{00000000-0005-0000-0000-0000BCCC0000}"/>
    <cellStyle name="Normal 35 2 4 15" xfId="52416" xr:uid="{00000000-0005-0000-0000-0000BDCC0000}"/>
    <cellStyle name="Normal 35 2 4 16" xfId="52417" xr:uid="{00000000-0005-0000-0000-0000BECC0000}"/>
    <cellStyle name="Normal 35 2 4 17" xfId="52418" xr:uid="{00000000-0005-0000-0000-0000BFCC0000}"/>
    <cellStyle name="Normal 35 2 4 2" xfId="52419" xr:uid="{00000000-0005-0000-0000-0000C0CC0000}"/>
    <cellStyle name="Normal 35 2 4 2 2" xfId="52420" xr:uid="{00000000-0005-0000-0000-0000C1CC0000}"/>
    <cellStyle name="Normal 35 2 4 2 3" xfId="52421" xr:uid="{00000000-0005-0000-0000-0000C2CC0000}"/>
    <cellStyle name="Normal 35 2 4 3" xfId="52422" xr:uid="{00000000-0005-0000-0000-0000C3CC0000}"/>
    <cellStyle name="Normal 35 2 4 3 2" xfId="52423" xr:uid="{00000000-0005-0000-0000-0000C4CC0000}"/>
    <cellStyle name="Normal 35 2 4 3 3" xfId="52424" xr:uid="{00000000-0005-0000-0000-0000C5CC0000}"/>
    <cellStyle name="Normal 35 2 4 4" xfId="52425" xr:uid="{00000000-0005-0000-0000-0000C6CC0000}"/>
    <cellStyle name="Normal 35 2 4 4 2" xfId="52426" xr:uid="{00000000-0005-0000-0000-0000C7CC0000}"/>
    <cellStyle name="Normal 35 2 4 4 3" xfId="52427" xr:uid="{00000000-0005-0000-0000-0000C8CC0000}"/>
    <cellStyle name="Normal 35 2 4 5" xfId="52428" xr:uid="{00000000-0005-0000-0000-0000C9CC0000}"/>
    <cellStyle name="Normal 35 2 4 5 2" xfId="52429" xr:uid="{00000000-0005-0000-0000-0000CACC0000}"/>
    <cellStyle name="Normal 35 2 4 5 3" xfId="52430" xr:uid="{00000000-0005-0000-0000-0000CBCC0000}"/>
    <cellStyle name="Normal 35 2 4 6" xfId="52431" xr:uid="{00000000-0005-0000-0000-0000CCCC0000}"/>
    <cellStyle name="Normal 35 2 4 6 2" xfId="52432" xr:uid="{00000000-0005-0000-0000-0000CDCC0000}"/>
    <cellStyle name="Normal 35 2 4 6 3" xfId="52433" xr:uid="{00000000-0005-0000-0000-0000CECC0000}"/>
    <cellStyle name="Normal 35 2 4 7" xfId="52434" xr:uid="{00000000-0005-0000-0000-0000CFCC0000}"/>
    <cellStyle name="Normal 35 2 4 7 2" xfId="52435" xr:uid="{00000000-0005-0000-0000-0000D0CC0000}"/>
    <cellStyle name="Normal 35 2 4 7 3" xfId="52436" xr:uid="{00000000-0005-0000-0000-0000D1CC0000}"/>
    <cellStyle name="Normal 35 2 4 8" xfId="52437" xr:uid="{00000000-0005-0000-0000-0000D2CC0000}"/>
    <cellStyle name="Normal 35 2 4 8 2" xfId="52438" xr:uid="{00000000-0005-0000-0000-0000D3CC0000}"/>
    <cellStyle name="Normal 35 2 4 8 3" xfId="52439" xr:uid="{00000000-0005-0000-0000-0000D4CC0000}"/>
    <cellStyle name="Normal 35 2 4 9" xfId="52440" xr:uid="{00000000-0005-0000-0000-0000D5CC0000}"/>
    <cellStyle name="Normal 35 2 4 9 2" xfId="52441" xr:uid="{00000000-0005-0000-0000-0000D6CC0000}"/>
    <cellStyle name="Normal 35 2 4 9 3" xfId="52442" xr:uid="{00000000-0005-0000-0000-0000D7CC0000}"/>
    <cellStyle name="Normal 35 2 5" xfId="52443" xr:uid="{00000000-0005-0000-0000-0000D8CC0000}"/>
    <cellStyle name="Normal 35 2 5 10" xfId="52444" xr:uid="{00000000-0005-0000-0000-0000D9CC0000}"/>
    <cellStyle name="Normal 35 2 5 11" xfId="52445" xr:uid="{00000000-0005-0000-0000-0000DACC0000}"/>
    <cellStyle name="Normal 35 2 5 12" xfId="52446" xr:uid="{00000000-0005-0000-0000-0000DBCC0000}"/>
    <cellStyle name="Normal 35 2 5 13" xfId="52447" xr:uid="{00000000-0005-0000-0000-0000DCCC0000}"/>
    <cellStyle name="Normal 35 2 5 14" xfId="52448" xr:uid="{00000000-0005-0000-0000-0000DDCC0000}"/>
    <cellStyle name="Normal 35 2 5 15" xfId="52449" xr:uid="{00000000-0005-0000-0000-0000DECC0000}"/>
    <cellStyle name="Normal 35 2 5 2" xfId="52450" xr:uid="{00000000-0005-0000-0000-0000DFCC0000}"/>
    <cellStyle name="Normal 35 2 5 2 2" xfId="52451" xr:uid="{00000000-0005-0000-0000-0000E0CC0000}"/>
    <cellStyle name="Normal 35 2 5 3" xfId="52452" xr:uid="{00000000-0005-0000-0000-0000E1CC0000}"/>
    <cellStyle name="Normal 35 2 5 4" xfId="52453" xr:uid="{00000000-0005-0000-0000-0000E2CC0000}"/>
    <cellStyle name="Normal 35 2 5 5" xfId="52454" xr:uid="{00000000-0005-0000-0000-0000E3CC0000}"/>
    <cellStyle name="Normal 35 2 5 6" xfId="52455" xr:uid="{00000000-0005-0000-0000-0000E4CC0000}"/>
    <cellStyle name="Normal 35 2 5 7" xfId="52456" xr:uid="{00000000-0005-0000-0000-0000E5CC0000}"/>
    <cellStyle name="Normal 35 2 5 8" xfId="52457" xr:uid="{00000000-0005-0000-0000-0000E6CC0000}"/>
    <cellStyle name="Normal 35 2 5 9" xfId="52458" xr:uid="{00000000-0005-0000-0000-0000E7CC0000}"/>
    <cellStyle name="Normal 35 2 6" xfId="52459" xr:uid="{00000000-0005-0000-0000-0000E8CC0000}"/>
    <cellStyle name="Normal 35 2 6 2" xfId="52460" xr:uid="{00000000-0005-0000-0000-0000E9CC0000}"/>
    <cellStyle name="Normal 35 2 6 3" xfId="52461" xr:uid="{00000000-0005-0000-0000-0000EACC0000}"/>
    <cellStyle name="Normal 35 2 6 4" xfId="52462" xr:uid="{00000000-0005-0000-0000-0000EBCC0000}"/>
    <cellStyle name="Normal 35 2 6 5" xfId="52463" xr:uid="{00000000-0005-0000-0000-0000ECCC0000}"/>
    <cellStyle name="Normal 35 2 6 6" xfId="52464" xr:uid="{00000000-0005-0000-0000-0000EDCC0000}"/>
    <cellStyle name="Normal 35 2 7" xfId="52465" xr:uid="{00000000-0005-0000-0000-0000EECC0000}"/>
    <cellStyle name="Normal 35 2 7 2" xfId="52466" xr:uid="{00000000-0005-0000-0000-0000EFCC0000}"/>
    <cellStyle name="Normal 35 2 7 3" xfId="52467" xr:uid="{00000000-0005-0000-0000-0000F0CC0000}"/>
    <cellStyle name="Normal 35 2 8" xfId="52468" xr:uid="{00000000-0005-0000-0000-0000F1CC0000}"/>
    <cellStyle name="Normal 35 2 8 2" xfId="52469" xr:uid="{00000000-0005-0000-0000-0000F2CC0000}"/>
    <cellStyle name="Normal 35 2 8 3" xfId="52470" xr:uid="{00000000-0005-0000-0000-0000F3CC0000}"/>
    <cellStyle name="Normal 35 2 9" xfId="52471" xr:uid="{00000000-0005-0000-0000-0000F4CC0000}"/>
    <cellStyle name="Normal 35 2 9 2" xfId="52472" xr:uid="{00000000-0005-0000-0000-0000F5CC0000}"/>
    <cellStyle name="Normal 35 2 9 3" xfId="52473" xr:uid="{00000000-0005-0000-0000-0000F6CC0000}"/>
    <cellStyle name="Normal 35 20" xfId="52474" xr:uid="{00000000-0005-0000-0000-0000F7CC0000}"/>
    <cellStyle name="Normal 35 21" xfId="52475" xr:uid="{00000000-0005-0000-0000-0000F8CC0000}"/>
    <cellStyle name="Normal 35 3" xfId="52476" xr:uid="{00000000-0005-0000-0000-0000F9CC0000}"/>
    <cellStyle name="Normal 35 3 10" xfId="52477" xr:uid="{00000000-0005-0000-0000-0000FACC0000}"/>
    <cellStyle name="Normal 35 3 10 2" xfId="52478" xr:uid="{00000000-0005-0000-0000-0000FBCC0000}"/>
    <cellStyle name="Normal 35 3 11" xfId="52479" xr:uid="{00000000-0005-0000-0000-0000FCCC0000}"/>
    <cellStyle name="Normal 35 3 11 2" xfId="52480" xr:uid="{00000000-0005-0000-0000-0000FDCC0000}"/>
    <cellStyle name="Normal 35 3 12" xfId="52481" xr:uid="{00000000-0005-0000-0000-0000FECC0000}"/>
    <cellStyle name="Normal 35 3 13" xfId="52482" xr:uid="{00000000-0005-0000-0000-0000FFCC0000}"/>
    <cellStyle name="Normal 35 3 14" xfId="52483" xr:uid="{00000000-0005-0000-0000-000000CD0000}"/>
    <cellStyle name="Normal 35 3 15" xfId="52484" xr:uid="{00000000-0005-0000-0000-000001CD0000}"/>
    <cellStyle name="Normal 35 3 16" xfId="52485" xr:uid="{00000000-0005-0000-0000-000002CD0000}"/>
    <cellStyle name="Normal 35 3 17" xfId="52486" xr:uid="{00000000-0005-0000-0000-000003CD0000}"/>
    <cellStyle name="Normal 35 3 18" xfId="52487" xr:uid="{00000000-0005-0000-0000-000004CD0000}"/>
    <cellStyle name="Normal 35 3 2" xfId="52488" xr:uid="{00000000-0005-0000-0000-000005CD0000}"/>
    <cellStyle name="Normal 35 3 2 2" xfId="52489" xr:uid="{00000000-0005-0000-0000-000006CD0000}"/>
    <cellStyle name="Normal 35 3 2 3" xfId="52490" xr:uid="{00000000-0005-0000-0000-000007CD0000}"/>
    <cellStyle name="Normal 35 3 2 4" xfId="52491" xr:uid="{00000000-0005-0000-0000-000008CD0000}"/>
    <cellStyle name="Normal 35 3 2 5" xfId="52492" xr:uid="{00000000-0005-0000-0000-000009CD0000}"/>
    <cellStyle name="Normal 35 3 2 6" xfId="52493" xr:uid="{00000000-0005-0000-0000-00000ACD0000}"/>
    <cellStyle name="Normal 35 3 3" xfId="52494" xr:uid="{00000000-0005-0000-0000-00000BCD0000}"/>
    <cellStyle name="Normal 35 3 3 2" xfId="52495" xr:uid="{00000000-0005-0000-0000-00000CCD0000}"/>
    <cellStyle name="Normal 35 3 3 3" xfId="52496" xr:uid="{00000000-0005-0000-0000-00000DCD0000}"/>
    <cellStyle name="Normal 35 3 4" xfId="52497" xr:uid="{00000000-0005-0000-0000-00000ECD0000}"/>
    <cellStyle name="Normal 35 3 4 2" xfId="52498" xr:uid="{00000000-0005-0000-0000-00000FCD0000}"/>
    <cellStyle name="Normal 35 3 4 3" xfId="52499" xr:uid="{00000000-0005-0000-0000-000010CD0000}"/>
    <cellStyle name="Normal 35 3 5" xfId="52500" xr:uid="{00000000-0005-0000-0000-000011CD0000}"/>
    <cellStyle name="Normal 35 3 5 2" xfId="52501" xr:uid="{00000000-0005-0000-0000-000012CD0000}"/>
    <cellStyle name="Normal 35 3 5 3" xfId="52502" xr:uid="{00000000-0005-0000-0000-000013CD0000}"/>
    <cellStyle name="Normal 35 3 6" xfId="52503" xr:uid="{00000000-0005-0000-0000-000014CD0000}"/>
    <cellStyle name="Normal 35 3 6 2" xfId="52504" xr:uid="{00000000-0005-0000-0000-000015CD0000}"/>
    <cellStyle name="Normal 35 3 6 3" xfId="52505" xr:uid="{00000000-0005-0000-0000-000016CD0000}"/>
    <cellStyle name="Normal 35 3 7" xfId="52506" xr:uid="{00000000-0005-0000-0000-000017CD0000}"/>
    <cellStyle name="Normal 35 3 7 2" xfId="52507" xr:uid="{00000000-0005-0000-0000-000018CD0000}"/>
    <cellStyle name="Normal 35 3 7 3" xfId="52508" xr:uid="{00000000-0005-0000-0000-000019CD0000}"/>
    <cellStyle name="Normal 35 3 8" xfId="52509" xr:uid="{00000000-0005-0000-0000-00001ACD0000}"/>
    <cellStyle name="Normal 35 3 8 2" xfId="52510" xr:uid="{00000000-0005-0000-0000-00001BCD0000}"/>
    <cellStyle name="Normal 35 3 8 3" xfId="52511" xr:uid="{00000000-0005-0000-0000-00001CCD0000}"/>
    <cellStyle name="Normal 35 3 9" xfId="52512" xr:uid="{00000000-0005-0000-0000-00001DCD0000}"/>
    <cellStyle name="Normal 35 3 9 2" xfId="52513" xr:uid="{00000000-0005-0000-0000-00001ECD0000}"/>
    <cellStyle name="Normal 35 3 9 3" xfId="52514" xr:uid="{00000000-0005-0000-0000-00001FCD0000}"/>
    <cellStyle name="Normal 35 4" xfId="52515" xr:uid="{00000000-0005-0000-0000-000020CD0000}"/>
    <cellStyle name="Normal 35 4 10" xfId="52516" xr:uid="{00000000-0005-0000-0000-000021CD0000}"/>
    <cellStyle name="Normal 35 4 11" xfId="52517" xr:uid="{00000000-0005-0000-0000-000022CD0000}"/>
    <cellStyle name="Normal 35 4 12" xfId="52518" xr:uid="{00000000-0005-0000-0000-000023CD0000}"/>
    <cellStyle name="Normal 35 4 13" xfId="52519" xr:uid="{00000000-0005-0000-0000-000024CD0000}"/>
    <cellStyle name="Normal 35 4 14" xfId="52520" xr:uid="{00000000-0005-0000-0000-000025CD0000}"/>
    <cellStyle name="Normal 35 4 15" xfId="52521" xr:uid="{00000000-0005-0000-0000-000026CD0000}"/>
    <cellStyle name="Normal 35 4 16" xfId="52522" xr:uid="{00000000-0005-0000-0000-000027CD0000}"/>
    <cellStyle name="Normal 35 4 2" xfId="52523" xr:uid="{00000000-0005-0000-0000-000028CD0000}"/>
    <cellStyle name="Normal 35 4 2 2" xfId="52524" xr:uid="{00000000-0005-0000-0000-000029CD0000}"/>
    <cellStyle name="Normal 35 4 2 3" xfId="52525" xr:uid="{00000000-0005-0000-0000-00002ACD0000}"/>
    <cellStyle name="Normal 35 4 2 4" xfId="52526" xr:uid="{00000000-0005-0000-0000-00002BCD0000}"/>
    <cellStyle name="Normal 35 4 2 5" xfId="52527" xr:uid="{00000000-0005-0000-0000-00002CCD0000}"/>
    <cellStyle name="Normal 35 4 3" xfId="52528" xr:uid="{00000000-0005-0000-0000-00002DCD0000}"/>
    <cellStyle name="Normal 35 4 4" xfId="52529" xr:uid="{00000000-0005-0000-0000-00002ECD0000}"/>
    <cellStyle name="Normal 35 4 5" xfId="52530" xr:uid="{00000000-0005-0000-0000-00002FCD0000}"/>
    <cellStyle name="Normal 35 4 6" xfId="52531" xr:uid="{00000000-0005-0000-0000-000030CD0000}"/>
    <cellStyle name="Normal 35 4 7" xfId="52532" xr:uid="{00000000-0005-0000-0000-000031CD0000}"/>
    <cellStyle name="Normal 35 4 8" xfId="52533" xr:uid="{00000000-0005-0000-0000-000032CD0000}"/>
    <cellStyle name="Normal 35 4 9" xfId="52534" xr:uid="{00000000-0005-0000-0000-000033CD0000}"/>
    <cellStyle name="Normal 35 5" xfId="52535" xr:uid="{00000000-0005-0000-0000-000034CD0000}"/>
    <cellStyle name="Normal 35 5 2" xfId="52536" xr:uid="{00000000-0005-0000-0000-000035CD0000}"/>
    <cellStyle name="Normal 35 5 3" xfId="52537" xr:uid="{00000000-0005-0000-0000-000036CD0000}"/>
    <cellStyle name="Normal 35 5 4" xfId="52538" xr:uid="{00000000-0005-0000-0000-000037CD0000}"/>
    <cellStyle name="Normal 35 5 5" xfId="52539" xr:uid="{00000000-0005-0000-0000-000038CD0000}"/>
    <cellStyle name="Normal 35 5 6" xfId="52540" xr:uid="{00000000-0005-0000-0000-000039CD0000}"/>
    <cellStyle name="Normal 35 6" xfId="52541" xr:uid="{00000000-0005-0000-0000-00003ACD0000}"/>
    <cellStyle name="Normal 35 6 2" xfId="52542" xr:uid="{00000000-0005-0000-0000-00003BCD0000}"/>
    <cellStyle name="Normal 35 6 3" xfId="52543" xr:uid="{00000000-0005-0000-0000-00003CCD0000}"/>
    <cellStyle name="Normal 35 7" xfId="52544" xr:uid="{00000000-0005-0000-0000-00003DCD0000}"/>
    <cellStyle name="Normal 35 7 2" xfId="52545" xr:uid="{00000000-0005-0000-0000-00003ECD0000}"/>
    <cellStyle name="Normal 35 7 3" xfId="52546" xr:uid="{00000000-0005-0000-0000-00003FCD0000}"/>
    <cellStyle name="Normal 35 8" xfId="52547" xr:uid="{00000000-0005-0000-0000-000040CD0000}"/>
    <cellStyle name="Normal 35 8 2" xfId="52548" xr:uid="{00000000-0005-0000-0000-000041CD0000}"/>
    <cellStyle name="Normal 35 8 3" xfId="52549" xr:uid="{00000000-0005-0000-0000-000042CD0000}"/>
    <cellStyle name="Normal 35 9" xfId="52550" xr:uid="{00000000-0005-0000-0000-000043CD0000}"/>
    <cellStyle name="Normal 35 9 2" xfId="52551" xr:uid="{00000000-0005-0000-0000-000044CD0000}"/>
    <cellStyle name="Normal 35 9 3" xfId="52552" xr:uid="{00000000-0005-0000-0000-000045CD0000}"/>
    <cellStyle name="Normal 35_Labour" xfId="52553" xr:uid="{00000000-0005-0000-0000-000046CD0000}"/>
    <cellStyle name="Normal 36" xfId="52554" xr:uid="{00000000-0005-0000-0000-000047CD0000}"/>
    <cellStyle name="Normal 36 10" xfId="52555" xr:uid="{00000000-0005-0000-0000-000048CD0000}"/>
    <cellStyle name="Normal 36 10 2" xfId="52556" xr:uid="{00000000-0005-0000-0000-000049CD0000}"/>
    <cellStyle name="Normal 36 10 3" xfId="52557" xr:uid="{00000000-0005-0000-0000-00004ACD0000}"/>
    <cellStyle name="Normal 36 11" xfId="52558" xr:uid="{00000000-0005-0000-0000-00004BCD0000}"/>
    <cellStyle name="Normal 36 11 2" xfId="52559" xr:uid="{00000000-0005-0000-0000-00004CCD0000}"/>
    <cellStyle name="Normal 36 11 3" xfId="52560" xr:uid="{00000000-0005-0000-0000-00004DCD0000}"/>
    <cellStyle name="Normal 36 12" xfId="52561" xr:uid="{00000000-0005-0000-0000-00004ECD0000}"/>
    <cellStyle name="Normal 36 12 2" xfId="52562" xr:uid="{00000000-0005-0000-0000-00004FCD0000}"/>
    <cellStyle name="Normal 36 12 3" xfId="52563" xr:uid="{00000000-0005-0000-0000-000050CD0000}"/>
    <cellStyle name="Normal 36 13" xfId="52564" xr:uid="{00000000-0005-0000-0000-000051CD0000}"/>
    <cellStyle name="Normal 36 13 2" xfId="52565" xr:uid="{00000000-0005-0000-0000-000052CD0000}"/>
    <cellStyle name="Normal 36 13 3" xfId="52566" xr:uid="{00000000-0005-0000-0000-000053CD0000}"/>
    <cellStyle name="Normal 36 14" xfId="52567" xr:uid="{00000000-0005-0000-0000-000054CD0000}"/>
    <cellStyle name="Normal 36 14 2" xfId="52568" xr:uid="{00000000-0005-0000-0000-000055CD0000}"/>
    <cellStyle name="Normal 36 15" xfId="52569" xr:uid="{00000000-0005-0000-0000-000056CD0000}"/>
    <cellStyle name="Normal 36 15 2" xfId="52570" xr:uid="{00000000-0005-0000-0000-000057CD0000}"/>
    <cellStyle name="Normal 36 16" xfId="52571" xr:uid="{00000000-0005-0000-0000-000058CD0000}"/>
    <cellStyle name="Normal 36 17" xfId="52572" xr:uid="{00000000-0005-0000-0000-000059CD0000}"/>
    <cellStyle name="Normal 36 18" xfId="52573" xr:uid="{00000000-0005-0000-0000-00005ACD0000}"/>
    <cellStyle name="Normal 36 19" xfId="52574" xr:uid="{00000000-0005-0000-0000-00005BCD0000}"/>
    <cellStyle name="Normal 36 2" xfId="52575" xr:uid="{00000000-0005-0000-0000-00005CCD0000}"/>
    <cellStyle name="Normal 36 2 10" xfId="52576" xr:uid="{00000000-0005-0000-0000-00005DCD0000}"/>
    <cellStyle name="Normal 36 2 10 2" xfId="52577" xr:uid="{00000000-0005-0000-0000-00005ECD0000}"/>
    <cellStyle name="Normal 36 2 10 3" xfId="52578" xr:uid="{00000000-0005-0000-0000-00005FCD0000}"/>
    <cellStyle name="Normal 36 2 11" xfId="52579" xr:uid="{00000000-0005-0000-0000-000060CD0000}"/>
    <cellStyle name="Normal 36 2 11 2" xfId="52580" xr:uid="{00000000-0005-0000-0000-000061CD0000}"/>
    <cellStyle name="Normal 36 2 11 3" xfId="52581" xr:uid="{00000000-0005-0000-0000-000062CD0000}"/>
    <cellStyle name="Normal 36 2 12" xfId="52582" xr:uid="{00000000-0005-0000-0000-000063CD0000}"/>
    <cellStyle name="Normal 36 2 12 2" xfId="52583" xr:uid="{00000000-0005-0000-0000-000064CD0000}"/>
    <cellStyle name="Normal 36 2 12 3" xfId="52584" xr:uid="{00000000-0005-0000-0000-000065CD0000}"/>
    <cellStyle name="Normal 36 2 13" xfId="52585" xr:uid="{00000000-0005-0000-0000-000066CD0000}"/>
    <cellStyle name="Normal 36 2 13 2" xfId="52586" xr:uid="{00000000-0005-0000-0000-000067CD0000}"/>
    <cellStyle name="Normal 36 2 13 3" xfId="52587" xr:uid="{00000000-0005-0000-0000-000068CD0000}"/>
    <cellStyle name="Normal 36 2 14" xfId="52588" xr:uid="{00000000-0005-0000-0000-000069CD0000}"/>
    <cellStyle name="Normal 36 2 14 2" xfId="52589" xr:uid="{00000000-0005-0000-0000-00006ACD0000}"/>
    <cellStyle name="Normal 36 2 15" xfId="52590" xr:uid="{00000000-0005-0000-0000-00006BCD0000}"/>
    <cellStyle name="Normal 36 2 15 2" xfId="52591" xr:uid="{00000000-0005-0000-0000-00006CCD0000}"/>
    <cellStyle name="Normal 36 2 16" xfId="52592" xr:uid="{00000000-0005-0000-0000-00006DCD0000}"/>
    <cellStyle name="Normal 36 2 17" xfId="52593" xr:uid="{00000000-0005-0000-0000-00006ECD0000}"/>
    <cellStyle name="Normal 36 2 18" xfId="52594" xr:uid="{00000000-0005-0000-0000-00006FCD0000}"/>
    <cellStyle name="Normal 36 2 19" xfId="52595" xr:uid="{00000000-0005-0000-0000-000070CD0000}"/>
    <cellStyle name="Normal 36 2 2" xfId="52596" xr:uid="{00000000-0005-0000-0000-000071CD0000}"/>
    <cellStyle name="Normal 36 2 2 10" xfId="52597" xr:uid="{00000000-0005-0000-0000-000072CD0000}"/>
    <cellStyle name="Normal 36 2 2 10 2" xfId="52598" xr:uid="{00000000-0005-0000-0000-000073CD0000}"/>
    <cellStyle name="Normal 36 2 2 10 3" xfId="52599" xr:uid="{00000000-0005-0000-0000-000074CD0000}"/>
    <cellStyle name="Normal 36 2 2 11" xfId="52600" xr:uid="{00000000-0005-0000-0000-000075CD0000}"/>
    <cellStyle name="Normal 36 2 2 11 2" xfId="52601" xr:uid="{00000000-0005-0000-0000-000076CD0000}"/>
    <cellStyle name="Normal 36 2 2 11 3" xfId="52602" xr:uid="{00000000-0005-0000-0000-000077CD0000}"/>
    <cellStyle name="Normal 36 2 2 12" xfId="52603" xr:uid="{00000000-0005-0000-0000-000078CD0000}"/>
    <cellStyle name="Normal 36 2 2 12 2" xfId="52604" xr:uid="{00000000-0005-0000-0000-000079CD0000}"/>
    <cellStyle name="Normal 36 2 2 12 3" xfId="52605" xr:uid="{00000000-0005-0000-0000-00007ACD0000}"/>
    <cellStyle name="Normal 36 2 2 13" xfId="52606" xr:uid="{00000000-0005-0000-0000-00007BCD0000}"/>
    <cellStyle name="Normal 36 2 2 13 2" xfId="52607" xr:uid="{00000000-0005-0000-0000-00007CCD0000}"/>
    <cellStyle name="Normal 36 2 2 14" xfId="52608" xr:uid="{00000000-0005-0000-0000-00007DCD0000}"/>
    <cellStyle name="Normal 36 2 2 14 2" xfId="52609" xr:uid="{00000000-0005-0000-0000-00007ECD0000}"/>
    <cellStyle name="Normal 36 2 2 15" xfId="52610" xr:uid="{00000000-0005-0000-0000-00007FCD0000}"/>
    <cellStyle name="Normal 36 2 2 16" xfId="52611" xr:uid="{00000000-0005-0000-0000-000080CD0000}"/>
    <cellStyle name="Normal 36 2 2 17" xfId="52612" xr:uid="{00000000-0005-0000-0000-000081CD0000}"/>
    <cellStyle name="Normal 36 2 2 18" xfId="52613" xr:uid="{00000000-0005-0000-0000-000082CD0000}"/>
    <cellStyle name="Normal 36 2 2 19" xfId="52614" xr:uid="{00000000-0005-0000-0000-000083CD0000}"/>
    <cellStyle name="Normal 36 2 2 2" xfId="52615" xr:uid="{00000000-0005-0000-0000-000084CD0000}"/>
    <cellStyle name="Normal 36 2 2 2 10" xfId="52616" xr:uid="{00000000-0005-0000-0000-000085CD0000}"/>
    <cellStyle name="Normal 36 2 2 2 10 2" xfId="52617" xr:uid="{00000000-0005-0000-0000-000086CD0000}"/>
    <cellStyle name="Normal 36 2 2 2 10 3" xfId="52618" xr:uid="{00000000-0005-0000-0000-000087CD0000}"/>
    <cellStyle name="Normal 36 2 2 2 11" xfId="52619" xr:uid="{00000000-0005-0000-0000-000088CD0000}"/>
    <cellStyle name="Normal 36 2 2 2 11 2" xfId="52620" xr:uid="{00000000-0005-0000-0000-000089CD0000}"/>
    <cellStyle name="Normal 36 2 2 2 11 3" xfId="52621" xr:uid="{00000000-0005-0000-0000-00008ACD0000}"/>
    <cellStyle name="Normal 36 2 2 2 12" xfId="52622" xr:uid="{00000000-0005-0000-0000-00008BCD0000}"/>
    <cellStyle name="Normal 36 2 2 2 12 2" xfId="52623" xr:uid="{00000000-0005-0000-0000-00008CCD0000}"/>
    <cellStyle name="Normal 36 2 2 2 13" xfId="52624" xr:uid="{00000000-0005-0000-0000-00008DCD0000}"/>
    <cellStyle name="Normal 36 2 2 2 13 2" xfId="52625" xr:uid="{00000000-0005-0000-0000-00008ECD0000}"/>
    <cellStyle name="Normal 36 2 2 2 14" xfId="52626" xr:uid="{00000000-0005-0000-0000-00008FCD0000}"/>
    <cellStyle name="Normal 36 2 2 2 15" xfId="52627" xr:uid="{00000000-0005-0000-0000-000090CD0000}"/>
    <cellStyle name="Normal 36 2 2 2 16" xfId="52628" xr:uid="{00000000-0005-0000-0000-000091CD0000}"/>
    <cellStyle name="Normal 36 2 2 2 17" xfId="52629" xr:uid="{00000000-0005-0000-0000-000092CD0000}"/>
    <cellStyle name="Normal 36 2 2 2 18" xfId="52630" xr:uid="{00000000-0005-0000-0000-000093CD0000}"/>
    <cellStyle name="Normal 36 2 2 2 19" xfId="52631" xr:uid="{00000000-0005-0000-0000-000094CD0000}"/>
    <cellStyle name="Normal 36 2 2 2 2" xfId="52632" xr:uid="{00000000-0005-0000-0000-000095CD0000}"/>
    <cellStyle name="Normal 36 2 2 2 2 10" xfId="52633" xr:uid="{00000000-0005-0000-0000-000096CD0000}"/>
    <cellStyle name="Normal 36 2 2 2 2 10 2" xfId="52634" xr:uid="{00000000-0005-0000-0000-000097CD0000}"/>
    <cellStyle name="Normal 36 2 2 2 2 10 3" xfId="52635" xr:uid="{00000000-0005-0000-0000-000098CD0000}"/>
    <cellStyle name="Normal 36 2 2 2 2 11" xfId="52636" xr:uid="{00000000-0005-0000-0000-000099CD0000}"/>
    <cellStyle name="Normal 36 2 2 2 2 11 2" xfId="52637" xr:uid="{00000000-0005-0000-0000-00009ACD0000}"/>
    <cellStyle name="Normal 36 2 2 2 2 12" xfId="52638" xr:uid="{00000000-0005-0000-0000-00009BCD0000}"/>
    <cellStyle name="Normal 36 2 2 2 2 12 2" xfId="52639" xr:uid="{00000000-0005-0000-0000-00009CCD0000}"/>
    <cellStyle name="Normal 36 2 2 2 2 13" xfId="52640" xr:uid="{00000000-0005-0000-0000-00009DCD0000}"/>
    <cellStyle name="Normal 36 2 2 2 2 14" xfId="52641" xr:uid="{00000000-0005-0000-0000-00009ECD0000}"/>
    <cellStyle name="Normal 36 2 2 2 2 15" xfId="52642" xr:uid="{00000000-0005-0000-0000-00009FCD0000}"/>
    <cellStyle name="Normal 36 2 2 2 2 16" xfId="52643" xr:uid="{00000000-0005-0000-0000-0000A0CD0000}"/>
    <cellStyle name="Normal 36 2 2 2 2 17" xfId="52644" xr:uid="{00000000-0005-0000-0000-0000A1CD0000}"/>
    <cellStyle name="Normal 36 2 2 2 2 18" xfId="52645" xr:uid="{00000000-0005-0000-0000-0000A2CD0000}"/>
    <cellStyle name="Normal 36 2 2 2 2 19" xfId="52646" xr:uid="{00000000-0005-0000-0000-0000A3CD0000}"/>
    <cellStyle name="Normal 36 2 2 2 2 2" xfId="52647" xr:uid="{00000000-0005-0000-0000-0000A4CD0000}"/>
    <cellStyle name="Normal 36 2 2 2 2 2 10" xfId="52648" xr:uid="{00000000-0005-0000-0000-0000A5CD0000}"/>
    <cellStyle name="Normal 36 2 2 2 2 2 10 2" xfId="52649" xr:uid="{00000000-0005-0000-0000-0000A6CD0000}"/>
    <cellStyle name="Normal 36 2 2 2 2 2 11" xfId="52650" xr:uid="{00000000-0005-0000-0000-0000A7CD0000}"/>
    <cellStyle name="Normal 36 2 2 2 2 2 11 2" xfId="52651" xr:uid="{00000000-0005-0000-0000-0000A8CD0000}"/>
    <cellStyle name="Normal 36 2 2 2 2 2 12" xfId="52652" xr:uid="{00000000-0005-0000-0000-0000A9CD0000}"/>
    <cellStyle name="Normal 36 2 2 2 2 2 13" xfId="52653" xr:uid="{00000000-0005-0000-0000-0000AACD0000}"/>
    <cellStyle name="Normal 36 2 2 2 2 2 14" xfId="52654" xr:uid="{00000000-0005-0000-0000-0000ABCD0000}"/>
    <cellStyle name="Normal 36 2 2 2 2 2 15" xfId="52655" xr:uid="{00000000-0005-0000-0000-0000ACCD0000}"/>
    <cellStyle name="Normal 36 2 2 2 2 2 16" xfId="52656" xr:uid="{00000000-0005-0000-0000-0000ADCD0000}"/>
    <cellStyle name="Normal 36 2 2 2 2 2 17" xfId="52657" xr:uid="{00000000-0005-0000-0000-0000AECD0000}"/>
    <cellStyle name="Normal 36 2 2 2 2 2 18" xfId="52658" xr:uid="{00000000-0005-0000-0000-0000AFCD0000}"/>
    <cellStyle name="Normal 36 2 2 2 2 2 19" xfId="52659" xr:uid="{00000000-0005-0000-0000-0000B0CD0000}"/>
    <cellStyle name="Normal 36 2 2 2 2 2 2" xfId="52660" xr:uid="{00000000-0005-0000-0000-0000B1CD0000}"/>
    <cellStyle name="Normal 36 2 2 2 2 2 2 10" xfId="52661" xr:uid="{00000000-0005-0000-0000-0000B2CD0000}"/>
    <cellStyle name="Normal 36 2 2 2 2 2 2 11" xfId="52662" xr:uid="{00000000-0005-0000-0000-0000B3CD0000}"/>
    <cellStyle name="Normal 36 2 2 2 2 2 2 12" xfId="52663" xr:uid="{00000000-0005-0000-0000-0000B4CD0000}"/>
    <cellStyle name="Normal 36 2 2 2 2 2 2 13" xfId="52664" xr:uid="{00000000-0005-0000-0000-0000B5CD0000}"/>
    <cellStyle name="Normal 36 2 2 2 2 2 2 14" xfId="52665" xr:uid="{00000000-0005-0000-0000-0000B6CD0000}"/>
    <cellStyle name="Normal 36 2 2 2 2 2 2 15" xfId="52666" xr:uid="{00000000-0005-0000-0000-0000B7CD0000}"/>
    <cellStyle name="Normal 36 2 2 2 2 2 2 2" xfId="52667" xr:uid="{00000000-0005-0000-0000-0000B8CD0000}"/>
    <cellStyle name="Normal 36 2 2 2 2 2 2 2 2" xfId="52668" xr:uid="{00000000-0005-0000-0000-0000B9CD0000}"/>
    <cellStyle name="Normal 36 2 2 2 2 2 2 3" xfId="52669" xr:uid="{00000000-0005-0000-0000-0000BACD0000}"/>
    <cellStyle name="Normal 36 2 2 2 2 2 2 4" xfId="52670" xr:uid="{00000000-0005-0000-0000-0000BBCD0000}"/>
    <cellStyle name="Normal 36 2 2 2 2 2 2 5" xfId="52671" xr:uid="{00000000-0005-0000-0000-0000BCCD0000}"/>
    <cellStyle name="Normal 36 2 2 2 2 2 2 6" xfId="52672" xr:uid="{00000000-0005-0000-0000-0000BDCD0000}"/>
    <cellStyle name="Normal 36 2 2 2 2 2 2 7" xfId="52673" xr:uid="{00000000-0005-0000-0000-0000BECD0000}"/>
    <cellStyle name="Normal 36 2 2 2 2 2 2 8" xfId="52674" xr:uid="{00000000-0005-0000-0000-0000BFCD0000}"/>
    <cellStyle name="Normal 36 2 2 2 2 2 2 9" xfId="52675" xr:uid="{00000000-0005-0000-0000-0000C0CD0000}"/>
    <cellStyle name="Normal 36 2 2 2 2 2 3" xfId="52676" xr:uid="{00000000-0005-0000-0000-0000C1CD0000}"/>
    <cellStyle name="Normal 36 2 2 2 2 2 3 10" xfId="52677" xr:uid="{00000000-0005-0000-0000-0000C2CD0000}"/>
    <cellStyle name="Normal 36 2 2 2 2 2 3 11" xfId="52678" xr:uid="{00000000-0005-0000-0000-0000C3CD0000}"/>
    <cellStyle name="Normal 36 2 2 2 2 2 3 12" xfId="52679" xr:uid="{00000000-0005-0000-0000-0000C4CD0000}"/>
    <cellStyle name="Normal 36 2 2 2 2 2 3 13" xfId="52680" xr:uid="{00000000-0005-0000-0000-0000C5CD0000}"/>
    <cellStyle name="Normal 36 2 2 2 2 2 3 14" xfId="52681" xr:uid="{00000000-0005-0000-0000-0000C6CD0000}"/>
    <cellStyle name="Normal 36 2 2 2 2 2 3 15" xfId="52682" xr:uid="{00000000-0005-0000-0000-0000C7CD0000}"/>
    <cellStyle name="Normal 36 2 2 2 2 2 3 2" xfId="52683" xr:uid="{00000000-0005-0000-0000-0000C8CD0000}"/>
    <cellStyle name="Normal 36 2 2 2 2 2 3 2 2" xfId="52684" xr:uid="{00000000-0005-0000-0000-0000C9CD0000}"/>
    <cellStyle name="Normal 36 2 2 2 2 2 3 3" xfId="52685" xr:uid="{00000000-0005-0000-0000-0000CACD0000}"/>
    <cellStyle name="Normal 36 2 2 2 2 2 3 4" xfId="52686" xr:uid="{00000000-0005-0000-0000-0000CBCD0000}"/>
    <cellStyle name="Normal 36 2 2 2 2 2 3 5" xfId="52687" xr:uid="{00000000-0005-0000-0000-0000CCCD0000}"/>
    <cellStyle name="Normal 36 2 2 2 2 2 3 6" xfId="52688" xr:uid="{00000000-0005-0000-0000-0000CDCD0000}"/>
    <cellStyle name="Normal 36 2 2 2 2 2 3 7" xfId="52689" xr:uid="{00000000-0005-0000-0000-0000CECD0000}"/>
    <cellStyle name="Normal 36 2 2 2 2 2 3 8" xfId="52690" xr:uid="{00000000-0005-0000-0000-0000CFCD0000}"/>
    <cellStyle name="Normal 36 2 2 2 2 2 3 9" xfId="52691" xr:uid="{00000000-0005-0000-0000-0000D0CD0000}"/>
    <cellStyle name="Normal 36 2 2 2 2 2 4" xfId="52692" xr:uid="{00000000-0005-0000-0000-0000D1CD0000}"/>
    <cellStyle name="Normal 36 2 2 2 2 2 4 2" xfId="52693" xr:uid="{00000000-0005-0000-0000-0000D2CD0000}"/>
    <cellStyle name="Normal 36 2 2 2 2 2 4 3" xfId="52694" xr:uid="{00000000-0005-0000-0000-0000D3CD0000}"/>
    <cellStyle name="Normal 36 2 2 2 2 2 5" xfId="52695" xr:uid="{00000000-0005-0000-0000-0000D4CD0000}"/>
    <cellStyle name="Normal 36 2 2 2 2 2 5 2" xfId="52696" xr:uid="{00000000-0005-0000-0000-0000D5CD0000}"/>
    <cellStyle name="Normal 36 2 2 2 2 2 5 3" xfId="52697" xr:uid="{00000000-0005-0000-0000-0000D6CD0000}"/>
    <cellStyle name="Normal 36 2 2 2 2 2 6" xfId="52698" xr:uid="{00000000-0005-0000-0000-0000D7CD0000}"/>
    <cellStyle name="Normal 36 2 2 2 2 2 6 2" xfId="52699" xr:uid="{00000000-0005-0000-0000-0000D8CD0000}"/>
    <cellStyle name="Normal 36 2 2 2 2 2 6 3" xfId="52700" xr:uid="{00000000-0005-0000-0000-0000D9CD0000}"/>
    <cellStyle name="Normal 36 2 2 2 2 2 7" xfId="52701" xr:uid="{00000000-0005-0000-0000-0000DACD0000}"/>
    <cellStyle name="Normal 36 2 2 2 2 2 7 2" xfId="52702" xr:uid="{00000000-0005-0000-0000-0000DBCD0000}"/>
    <cellStyle name="Normal 36 2 2 2 2 2 7 3" xfId="52703" xr:uid="{00000000-0005-0000-0000-0000DCCD0000}"/>
    <cellStyle name="Normal 36 2 2 2 2 2 8" xfId="52704" xr:uid="{00000000-0005-0000-0000-0000DDCD0000}"/>
    <cellStyle name="Normal 36 2 2 2 2 2 8 2" xfId="52705" xr:uid="{00000000-0005-0000-0000-0000DECD0000}"/>
    <cellStyle name="Normal 36 2 2 2 2 2 8 3" xfId="52706" xr:uid="{00000000-0005-0000-0000-0000DFCD0000}"/>
    <cellStyle name="Normal 36 2 2 2 2 2 9" xfId="52707" xr:uid="{00000000-0005-0000-0000-0000E0CD0000}"/>
    <cellStyle name="Normal 36 2 2 2 2 2 9 2" xfId="52708" xr:uid="{00000000-0005-0000-0000-0000E1CD0000}"/>
    <cellStyle name="Normal 36 2 2 2 2 2 9 3" xfId="52709" xr:uid="{00000000-0005-0000-0000-0000E2CD0000}"/>
    <cellStyle name="Normal 36 2 2 2 2 20" xfId="52710" xr:uid="{00000000-0005-0000-0000-0000E3CD0000}"/>
    <cellStyle name="Normal 36 2 2 2 2 3" xfId="52711" xr:uid="{00000000-0005-0000-0000-0000E4CD0000}"/>
    <cellStyle name="Normal 36 2 2 2 2 3 10" xfId="52712" xr:uid="{00000000-0005-0000-0000-0000E5CD0000}"/>
    <cellStyle name="Normal 36 2 2 2 2 3 11" xfId="52713" xr:uid="{00000000-0005-0000-0000-0000E6CD0000}"/>
    <cellStyle name="Normal 36 2 2 2 2 3 12" xfId="52714" xr:uid="{00000000-0005-0000-0000-0000E7CD0000}"/>
    <cellStyle name="Normal 36 2 2 2 2 3 13" xfId="52715" xr:uid="{00000000-0005-0000-0000-0000E8CD0000}"/>
    <cellStyle name="Normal 36 2 2 2 2 3 14" xfId="52716" xr:uid="{00000000-0005-0000-0000-0000E9CD0000}"/>
    <cellStyle name="Normal 36 2 2 2 2 3 15" xfId="52717" xr:uid="{00000000-0005-0000-0000-0000EACD0000}"/>
    <cellStyle name="Normal 36 2 2 2 2 3 16" xfId="52718" xr:uid="{00000000-0005-0000-0000-0000EBCD0000}"/>
    <cellStyle name="Normal 36 2 2 2 2 3 2" xfId="52719" xr:uid="{00000000-0005-0000-0000-0000ECCD0000}"/>
    <cellStyle name="Normal 36 2 2 2 2 3 2 10" xfId="52720" xr:uid="{00000000-0005-0000-0000-0000EDCD0000}"/>
    <cellStyle name="Normal 36 2 2 2 2 3 2 11" xfId="52721" xr:uid="{00000000-0005-0000-0000-0000EECD0000}"/>
    <cellStyle name="Normal 36 2 2 2 2 3 2 12" xfId="52722" xr:uid="{00000000-0005-0000-0000-0000EFCD0000}"/>
    <cellStyle name="Normal 36 2 2 2 2 3 2 13" xfId="52723" xr:uid="{00000000-0005-0000-0000-0000F0CD0000}"/>
    <cellStyle name="Normal 36 2 2 2 2 3 2 14" xfId="52724" xr:uid="{00000000-0005-0000-0000-0000F1CD0000}"/>
    <cellStyle name="Normal 36 2 2 2 2 3 2 15" xfId="52725" xr:uid="{00000000-0005-0000-0000-0000F2CD0000}"/>
    <cellStyle name="Normal 36 2 2 2 2 3 2 2" xfId="52726" xr:uid="{00000000-0005-0000-0000-0000F3CD0000}"/>
    <cellStyle name="Normal 36 2 2 2 2 3 2 3" xfId="52727" xr:uid="{00000000-0005-0000-0000-0000F4CD0000}"/>
    <cellStyle name="Normal 36 2 2 2 2 3 2 4" xfId="52728" xr:uid="{00000000-0005-0000-0000-0000F5CD0000}"/>
    <cellStyle name="Normal 36 2 2 2 2 3 2 5" xfId="52729" xr:uid="{00000000-0005-0000-0000-0000F6CD0000}"/>
    <cellStyle name="Normal 36 2 2 2 2 3 2 6" xfId="52730" xr:uid="{00000000-0005-0000-0000-0000F7CD0000}"/>
    <cellStyle name="Normal 36 2 2 2 2 3 2 7" xfId="52731" xr:uid="{00000000-0005-0000-0000-0000F8CD0000}"/>
    <cellStyle name="Normal 36 2 2 2 2 3 2 8" xfId="52732" xr:uid="{00000000-0005-0000-0000-0000F9CD0000}"/>
    <cellStyle name="Normal 36 2 2 2 2 3 2 9" xfId="52733" xr:uid="{00000000-0005-0000-0000-0000FACD0000}"/>
    <cellStyle name="Normal 36 2 2 2 2 3 3" xfId="52734" xr:uid="{00000000-0005-0000-0000-0000FBCD0000}"/>
    <cellStyle name="Normal 36 2 2 2 2 3 4" xfId="52735" xr:uid="{00000000-0005-0000-0000-0000FCCD0000}"/>
    <cellStyle name="Normal 36 2 2 2 2 3 5" xfId="52736" xr:uid="{00000000-0005-0000-0000-0000FDCD0000}"/>
    <cellStyle name="Normal 36 2 2 2 2 3 6" xfId="52737" xr:uid="{00000000-0005-0000-0000-0000FECD0000}"/>
    <cellStyle name="Normal 36 2 2 2 2 3 7" xfId="52738" xr:uid="{00000000-0005-0000-0000-0000FFCD0000}"/>
    <cellStyle name="Normal 36 2 2 2 2 3 8" xfId="52739" xr:uid="{00000000-0005-0000-0000-000000CE0000}"/>
    <cellStyle name="Normal 36 2 2 2 2 3 9" xfId="52740" xr:uid="{00000000-0005-0000-0000-000001CE0000}"/>
    <cellStyle name="Normal 36 2 2 2 2 4" xfId="52741" xr:uid="{00000000-0005-0000-0000-000002CE0000}"/>
    <cellStyle name="Normal 36 2 2 2 2 4 10" xfId="52742" xr:uid="{00000000-0005-0000-0000-000003CE0000}"/>
    <cellStyle name="Normal 36 2 2 2 2 4 11" xfId="52743" xr:uid="{00000000-0005-0000-0000-000004CE0000}"/>
    <cellStyle name="Normal 36 2 2 2 2 4 12" xfId="52744" xr:uid="{00000000-0005-0000-0000-000005CE0000}"/>
    <cellStyle name="Normal 36 2 2 2 2 4 13" xfId="52745" xr:uid="{00000000-0005-0000-0000-000006CE0000}"/>
    <cellStyle name="Normal 36 2 2 2 2 4 14" xfId="52746" xr:uid="{00000000-0005-0000-0000-000007CE0000}"/>
    <cellStyle name="Normal 36 2 2 2 2 4 15" xfId="52747" xr:uid="{00000000-0005-0000-0000-000008CE0000}"/>
    <cellStyle name="Normal 36 2 2 2 2 4 2" xfId="52748" xr:uid="{00000000-0005-0000-0000-000009CE0000}"/>
    <cellStyle name="Normal 36 2 2 2 2 4 2 2" xfId="52749" xr:uid="{00000000-0005-0000-0000-00000ACE0000}"/>
    <cellStyle name="Normal 36 2 2 2 2 4 3" xfId="52750" xr:uid="{00000000-0005-0000-0000-00000BCE0000}"/>
    <cellStyle name="Normal 36 2 2 2 2 4 4" xfId="52751" xr:uid="{00000000-0005-0000-0000-00000CCE0000}"/>
    <cellStyle name="Normal 36 2 2 2 2 4 5" xfId="52752" xr:uid="{00000000-0005-0000-0000-00000DCE0000}"/>
    <cellStyle name="Normal 36 2 2 2 2 4 6" xfId="52753" xr:uid="{00000000-0005-0000-0000-00000ECE0000}"/>
    <cellStyle name="Normal 36 2 2 2 2 4 7" xfId="52754" xr:uid="{00000000-0005-0000-0000-00000FCE0000}"/>
    <cellStyle name="Normal 36 2 2 2 2 4 8" xfId="52755" xr:uid="{00000000-0005-0000-0000-000010CE0000}"/>
    <cellStyle name="Normal 36 2 2 2 2 4 9" xfId="52756" xr:uid="{00000000-0005-0000-0000-000011CE0000}"/>
    <cellStyle name="Normal 36 2 2 2 2 5" xfId="52757" xr:uid="{00000000-0005-0000-0000-000012CE0000}"/>
    <cellStyle name="Normal 36 2 2 2 2 5 2" xfId="52758" xr:uid="{00000000-0005-0000-0000-000013CE0000}"/>
    <cellStyle name="Normal 36 2 2 2 2 5 3" xfId="52759" xr:uid="{00000000-0005-0000-0000-000014CE0000}"/>
    <cellStyle name="Normal 36 2 2 2 2 6" xfId="52760" xr:uid="{00000000-0005-0000-0000-000015CE0000}"/>
    <cellStyle name="Normal 36 2 2 2 2 6 2" xfId="52761" xr:uid="{00000000-0005-0000-0000-000016CE0000}"/>
    <cellStyle name="Normal 36 2 2 2 2 6 3" xfId="52762" xr:uid="{00000000-0005-0000-0000-000017CE0000}"/>
    <cellStyle name="Normal 36 2 2 2 2 7" xfId="52763" xr:uid="{00000000-0005-0000-0000-000018CE0000}"/>
    <cellStyle name="Normal 36 2 2 2 2 7 2" xfId="52764" xr:uid="{00000000-0005-0000-0000-000019CE0000}"/>
    <cellStyle name="Normal 36 2 2 2 2 7 3" xfId="52765" xr:uid="{00000000-0005-0000-0000-00001ACE0000}"/>
    <cellStyle name="Normal 36 2 2 2 2 8" xfId="52766" xr:uid="{00000000-0005-0000-0000-00001BCE0000}"/>
    <cellStyle name="Normal 36 2 2 2 2 8 2" xfId="52767" xr:uid="{00000000-0005-0000-0000-00001CCE0000}"/>
    <cellStyle name="Normal 36 2 2 2 2 8 3" xfId="52768" xr:uid="{00000000-0005-0000-0000-00001DCE0000}"/>
    <cellStyle name="Normal 36 2 2 2 2 9" xfId="52769" xr:uid="{00000000-0005-0000-0000-00001ECE0000}"/>
    <cellStyle name="Normal 36 2 2 2 2 9 2" xfId="52770" xr:uid="{00000000-0005-0000-0000-00001FCE0000}"/>
    <cellStyle name="Normal 36 2 2 2 2 9 3" xfId="52771" xr:uid="{00000000-0005-0000-0000-000020CE0000}"/>
    <cellStyle name="Normal 36 2 2 2 20" xfId="52772" xr:uid="{00000000-0005-0000-0000-000021CE0000}"/>
    <cellStyle name="Normal 36 2 2 2 21" xfId="52773" xr:uid="{00000000-0005-0000-0000-000022CE0000}"/>
    <cellStyle name="Normal 36 2 2 2 3" xfId="52774" xr:uid="{00000000-0005-0000-0000-000023CE0000}"/>
    <cellStyle name="Normal 36 2 2 2 3 10" xfId="52775" xr:uid="{00000000-0005-0000-0000-000024CE0000}"/>
    <cellStyle name="Normal 36 2 2 2 3 10 2" xfId="52776" xr:uid="{00000000-0005-0000-0000-000025CE0000}"/>
    <cellStyle name="Normal 36 2 2 2 3 11" xfId="52777" xr:uid="{00000000-0005-0000-0000-000026CE0000}"/>
    <cellStyle name="Normal 36 2 2 2 3 11 2" xfId="52778" xr:uid="{00000000-0005-0000-0000-000027CE0000}"/>
    <cellStyle name="Normal 36 2 2 2 3 12" xfId="52779" xr:uid="{00000000-0005-0000-0000-000028CE0000}"/>
    <cellStyle name="Normal 36 2 2 2 3 13" xfId="52780" xr:uid="{00000000-0005-0000-0000-000029CE0000}"/>
    <cellStyle name="Normal 36 2 2 2 3 14" xfId="52781" xr:uid="{00000000-0005-0000-0000-00002ACE0000}"/>
    <cellStyle name="Normal 36 2 2 2 3 15" xfId="52782" xr:uid="{00000000-0005-0000-0000-00002BCE0000}"/>
    <cellStyle name="Normal 36 2 2 2 3 16" xfId="52783" xr:uid="{00000000-0005-0000-0000-00002CCE0000}"/>
    <cellStyle name="Normal 36 2 2 2 3 17" xfId="52784" xr:uid="{00000000-0005-0000-0000-00002DCE0000}"/>
    <cellStyle name="Normal 36 2 2 2 3 18" xfId="52785" xr:uid="{00000000-0005-0000-0000-00002ECE0000}"/>
    <cellStyle name="Normal 36 2 2 2 3 19" xfId="52786" xr:uid="{00000000-0005-0000-0000-00002FCE0000}"/>
    <cellStyle name="Normal 36 2 2 2 3 2" xfId="52787" xr:uid="{00000000-0005-0000-0000-000030CE0000}"/>
    <cellStyle name="Normal 36 2 2 2 3 2 10" xfId="52788" xr:uid="{00000000-0005-0000-0000-000031CE0000}"/>
    <cellStyle name="Normal 36 2 2 2 3 2 11" xfId="52789" xr:uid="{00000000-0005-0000-0000-000032CE0000}"/>
    <cellStyle name="Normal 36 2 2 2 3 2 12" xfId="52790" xr:uid="{00000000-0005-0000-0000-000033CE0000}"/>
    <cellStyle name="Normal 36 2 2 2 3 2 13" xfId="52791" xr:uid="{00000000-0005-0000-0000-000034CE0000}"/>
    <cellStyle name="Normal 36 2 2 2 3 2 14" xfId="52792" xr:uid="{00000000-0005-0000-0000-000035CE0000}"/>
    <cellStyle name="Normal 36 2 2 2 3 2 15" xfId="52793" xr:uid="{00000000-0005-0000-0000-000036CE0000}"/>
    <cellStyle name="Normal 36 2 2 2 3 2 2" xfId="52794" xr:uid="{00000000-0005-0000-0000-000037CE0000}"/>
    <cellStyle name="Normal 36 2 2 2 3 2 2 2" xfId="52795" xr:uid="{00000000-0005-0000-0000-000038CE0000}"/>
    <cellStyle name="Normal 36 2 2 2 3 2 3" xfId="52796" xr:uid="{00000000-0005-0000-0000-000039CE0000}"/>
    <cellStyle name="Normal 36 2 2 2 3 2 4" xfId="52797" xr:uid="{00000000-0005-0000-0000-00003ACE0000}"/>
    <cellStyle name="Normal 36 2 2 2 3 2 5" xfId="52798" xr:uid="{00000000-0005-0000-0000-00003BCE0000}"/>
    <cellStyle name="Normal 36 2 2 2 3 2 6" xfId="52799" xr:uid="{00000000-0005-0000-0000-00003CCE0000}"/>
    <cellStyle name="Normal 36 2 2 2 3 2 7" xfId="52800" xr:uid="{00000000-0005-0000-0000-00003DCE0000}"/>
    <cellStyle name="Normal 36 2 2 2 3 2 8" xfId="52801" xr:uid="{00000000-0005-0000-0000-00003ECE0000}"/>
    <cellStyle name="Normal 36 2 2 2 3 2 9" xfId="52802" xr:uid="{00000000-0005-0000-0000-00003FCE0000}"/>
    <cellStyle name="Normal 36 2 2 2 3 3" xfId="52803" xr:uid="{00000000-0005-0000-0000-000040CE0000}"/>
    <cellStyle name="Normal 36 2 2 2 3 3 10" xfId="52804" xr:uid="{00000000-0005-0000-0000-000041CE0000}"/>
    <cellStyle name="Normal 36 2 2 2 3 3 11" xfId="52805" xr:uid="{00000000-0005-0000-0000-000042CE0000}"/>
    <cellStyle name="Normal 36 2 2 2 3 3 12" xfId="52806" xr:uid="{00000000-0005-0000-0000-000043CE0000}"/>
    <cellStyle name="Normal 36 2 2 2 3 3 13" xfId="52807" xr:uid="{00000000-0005-0000-0000-000044CE0000}"/>
    <cellStyle name="Normal 36 2 2 2 3 3 14" xfId="52808" xr:uid="{00000000-0005-0000-0000-000045CE0000}"/>
    <cellStyle name="Normal 36 2 2 2 3 3 15" xfId="52809" xr:uid="{00000000-0005-0000-0000-000046CE0000}"/>
    <cellStyle name="Normal 36 2 2 2 3 3 2" xfId="52810" xr:uid="{00000000-0005-0000-0000-000047CE0000}"/>
    <cellStyle name="Normal 36 2 2 2 3 3 2 2" xfId="52811" xr:uid="{00000000-0005-0000-0000-000048CE0000}"/>
    <cellStyle name="Normal 36 2 2 2 3 3 3" xfId="52812" xr:uid="{00000000-0005-0000-0000-000049CE0000}"/>
    <cellStyle name="Normal 36 2 2 2 3 3 4" xfId="52813" xr:uid="{00000000-0005-0000-0000-00004ACE0000}"/>
    <cellStyle name="Normal 36 2 2 2 3 3 5" xfId="52814" xr:uid="{00000000-0005-0000-0000-00004BCE0000}"/>
    <cellStyle name="Normal 36 2 2 2 3 3 6" xfId="52815" xr:uid="{00000000-0005-0000-0000-00004CCE0000}"/>
    <cellStyle name="Normal 36 2 2 2 3 3 7" xfId="52816" xr:uid="{00000000-0005-0000-0000-00004DCE0000}"/>
    <cellStyle name="Normal 36 2 2 2 3 3 8" xfId="52817" xr:uid="{00000000-0005-0000-0000-00004ECE0000}"/>
    <cellStyle name="Normal 36 2 2 2 3 3 9" xfId="52818" xr:uid="{00000000-0005-0000-0000-00004FCE0000}"/>
    <cellStyle name="Normal 36 2 2 2 3 4" xfId="52819" xr:uid="{00000000-0005-0000-0000-000050CE0000}"/>
    <cellStyle name="Normal 36 2 2 2 3 4 2" xfId="52820" xr:uid="{00000000-0005-0000-0000-000051CE0000}"/>
    <cellStyle name="Normal 36 2 2 2 3 4 3" xfId="52821" xr:uid="{00000000-0005-0000-0000-000052CE0000}"/>
    <cellStyle name="Normal 36 2 2 2 3 5" xfId="52822" xr:uid="{00000000-0005-0000-0000-000053CE0000}"/>
    <cellStyle name="Normal 36 2 2 2 3 5 2" xfId="52823" xr:uid="{00000000-0005-0000-0000-000054CE0000}"/>
    <cellStyle name="Normal 36 2 2 2 3 5 3" xfId="52824" xr:uid="{00000000-0005-0000-0000-000055CE0000}"/>
    <cellStyle name="Normal 36 2 2 2 3 6" xfId="52825" xr:uid="{00000000-0005-0000-0000-000056CE0000}"/>
    <cellStyle name="Normal 36 2 2 2 3 6 2" xfId="52826" xr:uid="{00000000-0005-0000-0000-000057CE0000}"/>
    <cellStyle name="Normal 36 2 2 2 3 6 3" xfId="52827" xr:uid="{00000000-0005-0000-0000-000058CE0000}"/>
    <cellStyle name="Normal 36 2 2 2 3 7" xfId="52828" xr:uid="{00000000-0005-0000-0000-000059CE0000}"/>
    <cellStyle name="Normal 36 2 2 2 3 7 2" xfId="52829" xr:uid="{00000000-0005-0000-0000-00005ACE0000}"/>
    <cellStyle name="Normal 36 2 2 2 3 7 3" xfId="52830" xr:uid="{00000000-0005-0000-0000-00005BCE0000}"/>
    <cellStyle name="Normal 36 2 2 2 3 8" xfId="52831" xr:uid="{00000000-0005-0000-0000-00005CCE0000}"/>
    <cellStyle name="Normal 36 2 2 2 3 8 2" xfId="52832" xr:uid="{00000000-0005-0000-0000-00005DCE0000}"/>
    <cellStyle name="Normal 36 2 2 2 3 8 3" xfId="52833" xr:uid="{00000000-0005-0000-0000-00005ECE0000}"/>
    <cellStyle name="Normal 36 2 2 2 3 9" xfId="52834" xr:uid="{00000000-0005-0000-0000-00005FCE0000}"/>
    <cellStyle name="Normal 36 2 2 2 3 9 2" xfId="52835" xr:uid="{00000000-0005-0000-0000-000060CE0000}"/>
    <cellStyle name="Normal 36 2 2 2 3 9 3" xfId="52836" xr:uid="{00000000-0005-0000-0000-000061CE0000}"/>
    <cellStyle name="Normal 36 2 2 2 4" xfId="52837" xr:uid="{00000000-0005-0000-0000-000062CE0000}"/>
    <cellStyle name="Normal 36 2 2 2 4 10" xfId="52838" xr:uid="{00000000-0005-0000-0000-000063CE0000}"/>
    <cellStyle name="Normal 36 2 2 2 4 11" xfId="52839" xr:uid="{00000000-0005-0000-0000-000064CE0000}"/>
    <cellStyle name="Normal 36 2 2 2 4 12" xfId="52840" xr:uid="{00000000-0005-0000-0000-000065CE0000}"/>
    <cellStyle name="Normal 36 2 2 2 4 13" xfId="52841" xr:uid="{00000000-0005-0000-0000-000066CE0000}"/>
    <cellStyle name="Normal 36 2 2 2 4 14" xfId="52842" xr:uid="{00000000-0005-0000-0000-000067CE0000}"/>
    <cellStyle name="Normal 36 2 2 2 4 15" xfId="52843" xr:uid="{00000000-0005-0000-0000-000068CE0000}"/>
    <cellStyle name="Normal 36 2 2 2 4 16" xfId="52844" xr:uid="{00000000-0005-0000-0000-000069CE0000}"/>
    <cellStyle name="Normal 36 2 2 2 4 2" xfId="52845" xr:uid="{00000000-0005-0000-0000-00006ACE0000}"/>
    <cellStyle name="Normal 36 2 2 2 4 2 10" xfId="52846" xr:uid="{00000000-0005-0000-0000-00006BCE0000}"/>
    <cellStyle name="Normal 36 2 2 2 4 2 11" xfId="52847" xr:uid="{00000000-0005-0000-0000-00006CCE0000}"/>
    <cellStyle name="Normal 36 2 2 2 4 2 12" xfId="52848" xr:uid="{00000000-0005-0000-0000-00006DCE0000}"/>
    <cellStyle name="Normal 36 2 2 2 4 2 13" xfId="52849" xr:uid="{00000000-0005-0000-0000-00006ECE0000}"/>
    <cellStyle name="Normal 36 2 2 2 4 2 14" xfId="52850" xr:uid="{00000000-0005-0000-0000-00006FCE0000}"/>
    <cellStyle name="Normal 36 2 2 2 4 2 15" xfId="52851" xr:uid="{00000000-0005-0000-0000-000070CE0000}"/>
    <cellStyle name="Normal 36 2 2 2 4 2 2" xfId="52852" xr:uid="{00000000-0005-0000-0000-000071CE0000}"/>
    <cellStyle name="Normal 36 2 2 2 4 2 3" xfId="52853" xr:uid="{00000000-0005-0000-0000-000072CE0000}"/>
    <cellStyle name="Normal 36 2 2 2 4 2 4" xfId="52854" xr:uid="{00000000-0005-0000-0000-000073CE0000}"/>
    <cellStyle name="Normal 36 2 2 2 4 2 5" xfId="52855" xr:uid="{00000000-0005-0000-0000-000074CE0000}"/>
    <cellStyle name="Normal 36 2 2 2 4 2 6" xfId="52856" xr:uid="{00000000-0005-0000-0000-000075CE0000}"/>
    <cellStyle name="Normal 36 2 2 2 4 2 7" xfId="52857" xr:uid="{00000000-0005-0000-0000-000076CE0000}"/>
    <cellStyle name="Normal 36 2 2 2 4 2 8" xfId="52858" xr:uid="{00000000-0005-0000-0000-000077CE0000}"/>
    <cellStyle name="Normal 36 2 2 2 4 2 9" xfId="52859" xr:uid="{00000000-0005-0000-0000-000078CE0000}"/>
    <cellStyle name="Normal 36 2 2 2 4 3" xfId="52860" xr:uid="{00000000-0005-0000-0000-000079CE0000}"/>
    <cellStyle name="Normal 36 2 2 2 4 4" xfId="52861" xr:uid="{00000000-0005-0000-0000-00007ACE0000}"/>
    <cellStyle name="Normal 36 2 2 2 4 5" xfId="52862" xr:uid="{00000000-0005-0000-0000-00007BCE0000}"/>
    <cellStyle name="Normal 36 2 2 2 4 6" xfId="52863" xr:uid="{00000000-0005-0000-0000-00007CCE0000}"/>
    <cellStyle name="Normal 36 2 2 2 4 7" xfId="52864" xr:uid="{00000000-0005-0000-0000-00007DCE0000}"/>
    <cellStyle name="Normal 36 2 2 2 4 8" xfId="52865" xr:uid="{00000000-0005-0000-0000-00007ECE0000}"/>
    <cellStyle name="Normal 36 2 2 2 4 9" xfId="52866" xr:uid="{00000000-0005-0000-0000-00007FCE0000}"/>
    <cellStyle name="Normal 36 2 2 2 5" xfId="52867" xr:uid="{00000000-0005-0000-0000-000080CE0000}"/>
    <cellStyle name="Normal 36 2 2 2 5 10" xfId="52868" xr:uid="{00000000-0005-0000-0000-000081CE0000}"/>
    <cellStyle name="Normal 36 2 2 2 5 11" xfId="52869" xr:uid="{00000000-0005-0000-0000-000082CE0000}"/>
    <cellStyle name="Normal 36 2 2 2 5 12" xfId="52870" xr:uid="{00000000-0005-0000-0000-000083CE0000}"/>
    <cellStyle name="Normal 36 2 2 2 5 13" xfId="52871" xr:uid="{00000000-0005-0000-0000-000084CE0000}"/>
    <cellStyle name="Normal 36 2 2 2 5 14" xfId="52872" xr:uid="{00000000-0005-0000-0000-000085CE0000}"/>
    <cellStyle name="Normal 36 2 2 2 5 15" xfId="52873" xr:uid="{00000000-0005-0000-0000-000086CE0000}"/>
    <cellStyle name="Normal 36 2 2 2 5 2" xfId="52874" xr:uid="{00000000-0005-0000-0000-000087CE0000}"/>
    <cellStyle name="Normal 36 2 2 2 5 2 2" xfId="52875" xr:uid="{00000000-0005-0000-0000-000088CE0000}"/>
    <cellStyle name="Normal 36 2 2 2 5 3" xfId="52876" xr:uid="{00000000-0005-0000-0000-000089CE0000}"/>
    <cellStyle name="Normal 36 2 2 2 5 4" xfId="52877" xr:uid="{00000000-0005-0000-0000-00008ACE0000}"/>
    <cellStyle name="Normal 36 2 2 2 5 5" xfId="52878" xr:uid="{00000000-0005-0000-0000-00008BCE0000}"/>
    <cellStyle name="Normal 36 2 2 2 5 6" xfId="52879" xr:uid="{00000000-0005-0000-0000-00008CCE0000}"/>
    <cellStyle name="Normal 36 2 2 2 5 7" xfId="52880" xr:uid="{00000000-0005-0000-0000-00008DCE0000}"/>
    <cellStyle name="Normal 36 2 2 2 5 8" xfId="52881" xr:uid="{00000000-0005-0000-0000-00008ECE0000}"/>
    <cellStyle name="Normal 36 2 2 2 5 9" xfId="52882" xr:uid="{00000000-0005-0000-0000-00008FCE0000}"/>
    <cellStyle name="Normal 36 2 2 2 6" xfId="52883" xr:uid="{00000000-0005-0000-0000-000090CE0000}"/>
    <cellStyle name="Normal 36 2 2 2 6 2" xfId="52884" xr:uid="{00000000-0005-0000-0000-000091CE0000}"/>
    <cellStyle name="Normal 36 2 2 2 6 3" xfId="52885" xr:uid="{00000000-0005-0000-0000-000092CE0000}"/>
    <cellStyle name="Normal 36 2 2 2 7" xfId="52886" xr:uid="{00000000-0005-0000-0000-000093CE0000}"/>
    <cellStyle name="Normal 36 2 2 2 7 2" xfId="52887" xr:uid="{00000000-0005-0000-0000-000094CE0000}"/>
    <cellStyle name="Normal 36 2 2 2 7 3" xfId="52888" xr:uid="{00000000-0005-0000-0000-000095CE0000}"/>
    <cellStyle name="Normal 36 2 2 2 8" xfId="52889" xr:uid="{00000000-0005-0000-0000-000096CE0000}"/>
    <cellStyle name="Normal 36 2 2 2 8 2" xfId="52890" xr:uid="{00000000-0005-0000-0000-000097CE0000}"/>
    <cellStyle name="Normal 36 2 2 2 8 3" xfId="52891" xr:uid="{00000000-0005-0000-0000-000098CE0000}"/>
    <cellStyle name="Normal 36 2 2 2 9" xfId="52892" xr:uid="{00000000-0005-0000-0000-000099CE0000}"/>
    <cellStyle name="Normal 36 2 2 2 9 2" xfId="52893" xr:uid="{00000000-0005-0000-0000-00009ACE0000}"/>
    <cellStyle name="Normal 36 2 2 2 9 3" xfId="52894" xr:uid="{00000000-0005-0000-0000-00009BCE0000}"/>
    <cellStyle name="Normal 36 2 2 20" xfId="52895" xr:uid="{00000000-0005-0000-0000-00009CCE0000}"/>
    <cellStyle name="Normal 36 2 2 21" xfId="52896" xr:uid="{00000000-0005-0000-0000-00009DCE0000}"/>
    <cellStyle name="Normal 36 2 2 22" xfId="52897" xr:uid="{00000000-0005-0000-0000-00009ECE0000}"/>
    <cellStyle name="Normal 36 2 2 3" xfId="52898" xr:uid="{00000000-0005-0000-0000-00009FCE0000}"/>
    <cellStyle name="Normal 36 2 2 3 10" xfId="52899" xr:uid="{00000000-0005-0000-0000-0000A0CE0000}"/>
    <cellStyle name="Normal 36 2 2 3 10 2" xfId="52900" xr:uid="{00000000-0005-0000-0000-0000A1CE0000}"/>
    <cellStyle name="Normal 36 2 2 3 10 3" xfId="52901" xr:uid="{00000000-0005-0000-0000-0000A2CE0000}"/>
    <cellStyle name="Normal 36 2 2 3 11" xfId="52902" xr:uid="{00000000-0005-0000-0000-0000A3CE0000}"/>
    <cellStyle name="Normal 36 2 2 3 11 2" xfId="52903" xr:uid="{00000000-0005-0000-0000-0000A4CE0000}"/>
    <cellStyle name="Normal 36 2 2 3 12" xfId="52904" xr:uid="{00000000-0005-0000-0000-0000A5CE0000}"/>
    <cellStyle name="Normal 36 2 2 3 12 2" xfId="52905" xr:uid="{00000000-0005-0000-0000-0000A6CE0000}"/>
    <cellStyle name="Normal 36 2 2 3 13" xfId="52906" xr:uid="{00000000-0005-0000-0000-0000A7CE0000}"/>
    <cellStyle name="Normal 36 2 2 3 14" xfId="52907" xr:uid="{00000000-0005-0000-0000-0000A8CE0000}"/>
    <cellStyle name="Normal 36 2 2 3 15" xfId="52908" xr:uid="{00000000-0005-0000-0000-0000A9CE0000}"/>
    <cellStyle name="Normal 36 2 2 3 16" xfId="52909" xr:uid="{00000000-0005-0000-0000-0000AACE0000}"/>
    <cellStyle name="Normal 36 2 2 3 17" xfId="52910" xr:uid="{00000000-0005-0000-0000-0000ABCE0000}"/>
    <cellStyle name="Normal 36 2 2 3 18" xfId="52911" xr:uid="{00000000-0005-0000-0000-0000ACCE0000}"/>
    <cellStyle name="Normal 36 2 2 3 19" xfId="52912" xr:uid="{00000000-0005-0000-0000-0000ADCE0000}"/>
    <cellStyle name="Normal 36 2 2 3 2" xfId="52913" xr:uid="{00000000-0005-0000-0000-0000AECE0000}"/>
    <cellStyle name="Normal 36 2 2 3 2 10" xfId="52914" xr:uid="{00000000-0005-0000-0000-0000AFCE0000}"/>
    <cellStyle name="Normal 36 2 2 3 2 10 2" xfId="52915" xr:uid="{00000000-0005-0000-0000-0000B0CE0000}"/>
    <cellStyle name="Normal 36 2 2 3 2 11" xfId="52916" xr:uid="{00000000-0005-0000-0000-0000B1CE0000}"/>
    <cellStyle name="Normal 36 2 2 3 2 11 2" xfId="52917" xr:uid="{00000000-0005-0000-0000-0000B2CE0000}"/>
    <cellStyle name="Normal 36 2 2 3 2 12" xfId="52918" xr:uid="{00000000-0005-0000-0000-0000B3CE0000}"/>
    <cellStyle name="Normal 36 2 2 3 2 13" xfId="52919" xr:uid="{00000000-0005-0000-0000-0000B4CE0000}"/>
    <cellStyle name="Normal 36 2 2 3 2 14" xfId="52920" xr:uid="{00000000-0005-0000-0000-0000B5CE0000}"/>
    <cellStyle name="Normal 36 2 2 3 2 15" xfId="52921" xr:uid="{00000000-0005-0000-0000-0000B6CE0000}"/>
    <cellStyle name="Normal 36 2 2 3 2 16" xfId="52922" xr:uid="{00000000-0005-0000-0000-0000B7CE0000}"/>
    <cellStyle name="Normal 36 2 2 3 2 17" xfId="52923" xr:uid="{00000000-0005-0000-0000-0000B8CE0000}"/>
    <cellStyle name="Normal 36 2 2 3 2 18" xfId="52924" xr:uid="{00000000-0005-0000-0000-0000B9CE0000}"/>
    <cellStyle name="Normal 36 2 2 3 2 19" xfId="52925" xr:uid="{00000000-0005-0000-0000-0000BACE0000}"/>
    <cellStyle name="Normal 36 2 2 3 2 2" xfId="52926" xr:uid="{00000000-0005-0000-0000-0000BBCE0000}"/>
    <cellStyle name="Normal 36 2 2 3 2 2 10" xfId="52927" xr:uid="{00000000-0005-0000-0000-0000BCCE0000}"/>
    <cellStyle name="Normal 36 2 2 3 2 2 11" xfId="52928" xr:uid="{00000000-0005-0000-0000-0000BDCE0000}"/>
    <cellStyle name="Normal 36 2 2 3 2 2 12" xfId="52929" xr:uid="{00000000-0005-0000-0000-0000BECE0000}"/>
    <cellStyle name="Normal 36 2 2 3 2 2 13" xfId="52930" xr:uid="{00000000-0005-0000-0000-0000BFCE0000}"/>
    <cellStyle name="Normal 36 2 2 3 2 2 14" xfId="52931" xr:uid="{00000000-0005-0000-0000-0000C0CE0000}"/>
    <cellStyle name="Normal 36 2 2 3 2 2 15" xfId="52932" xr:uid="{00000000-0005-0000-0000-0000C1CE0000}"/>
    <cellStyle name="Normal 36 2 2 3 2 2 2" xfId="52933" xr:uid="{00000000-0005-0000-0000-0000C2CE0000}"/>
    <cellStyle name="Normal 36 2 2 3 2 2 2 2" xfId="52934" xr:uid="{00000000-0005-0000-0000-0000C3CE0000}"/>
    <cellStyle name="Normal 36 2 2 3 2 2 3" xfId="52935" xr:uid="{00000000-0005-0000-0000-0000C4CE0000}"/>
    <cellStyle name="Normal 36 2 2 3 2 2 4" xfId="52936" xr:uid="{00000000-0005-0000-0000-0000C5CE0000}"/>
    <cellStyle name="Normal 36 2 2 3 2 2 5" xfId="52937" xr:uid="{00000000-0005-0000-0000-0000C6CE0000}"/>
    <cellStyle name="Normal 36 2 2 3 2 2 6" xfId="52938" xr:uid="{00000000-0005-0000-0000-0000C7CE0000}"/>
    <cellStyle name="Normal 36 2 2 3 2 2 7" xfId="52939" xr:uid="{00000000-0005-0000-0000-0000C8CE0000}"/>
    <cellStyle name="Normal 36 2 2 3 2 2 8" xfId="52940" xr:uid="{00000000-0005-0000-0000-0000C9CE0000}"/>
    <cellStyle name="Normal 36 2 2 3 2 2 9" xfId="52941" xr:uid="{00000000-0005-0000-0000-0000CACE0000}"/>
    <cellStyle name="Normal 36 2 2 3 2 3" xfId="52942" xr:uid="{00000000-0005-0000-0000-0000CBCE0000}"/>
    <cellStyle name="Normal 36 2 2 3 2 3 10" xfId="52943" xr:uid="{00000000-0005-0000-0000-0000CCCE0000}"/>
    <cellStyle name="Normal 36 2 2 3 2 3 11" xfId="52944" xr:uid="{00000000-0005-0000-0000-0000CDCE0000}"/>
    <cellStyle name="Normal 36 2 2 3 2 3 12" xfId="52945" xr:uid="{00000000-0005-0000-0000-0000CECE0000}"/>
    <cellStyle name="Normal 36 2 2 3 2 3 13" xfId="52946" xr:uid="{00000000-0005-0000-0000-0000CFCE0000}"/>
    <cellStyle name="Normal 36 2 2 3 2 3 14" xfId="52947" xr:uid="{00000000-0005-0000-0000-0000D0CE0000}"/>
    <cellStyle name="Normal 36 2 2 3 2 3 15" xfId="52948" xr:uid="{00000000-0005-0000-0000-0000D1CE0000}"/>
    <cellStyle name="Normal 36 2 2 3 2 3 2" xfId="52949" xr:uid="{00000000-0005-0000-0000-0000D2CE0000}"/>
    <cellStyle name="Normal 36 2 2 3 2 3 2 2" xfId="52950" xr:uid="{00000000-0005-0000-0000-0000D3CE0000}"/>
    <cellStyle name="Normal 36 2 2 3 2 3 3" xfId="52951" xr:uid="{00000000-0005-0000-0000-0000D4CE0000}"/>
    <cellStyle name="Normal 36 2 2 3 2 3 4" xfId="52952" xr:uid="{00000000-0005-0000-0000-0000D5CE0000}"/>
    <cellStyle name="Normal 36 2 2 3 2 3 5" xfId="52953" xr:uid="{00000000-0005-0000-0000-0000D6CE0000}"/>
    <cellStyle name="Normal 36 2 2 3 2 3 6" xfId="52954" xr:uid="{00000000-0005-0000-0000-0000D7CE0000}"/>
    <cellStyle name="Normal 36 2 2 3 2 3 7" xfId="52955" xr:uid="{00000000-0005-0000-0000-0000D8CE0000}"/>
    <cellStyle name="Normal 36 2 2 3 2 3 8" xfId="52956" xr:uid="{00000000-0005-0000-0000-0000D9CE0000}"/>
    <cellStyle name="Normal 36 2 2 3 2 3 9" xfId="52957" xr:uid="{00000000-0005-0000-0000-0000DACE0000}"/>
    <cellStyle name="Normal 36 2 2 3 2 4" xfId="52958" xr:uid="{00000000-0005-0000-0000-0000DBCE0000}"/>
    <cellStyle name="Normal 36 2 2 3 2 4 2" xfId="52959" xr:uid="{00000000-0005-0000-0000-0000DCCE0000}"/>
    <cellStyle name="Normal 36 2 2 3 2 4 3" xfId="52960" xr:uid="{00000000-0005-0000-0000-0000DDCE0000}"/>
    <cellStyle name="Normal 36 2 2 3 2 5" xfId="52961" xr:uid="{00000000-0005-0000-0000-0000DECE0000}"/>
    <cellStyle name="Normal 36 2 2 3 2 5 2" xfId="52962" xr:uid="{00000000-0005-0000-0000-0000DFCE0000}"/>
    <cellStyle name="Normal 36 2 2 3 2 5 3" xfId="52963" xr:uid="{00000000-0005-0000-0000-0000E0CE0000}"/>
    <cellStyle name="Normal 36 2 2 3 2 6" xfId="52964" xr:uid="{00000000-0005-0000-0000-0000E1CE0000}"/>
    <cellStyle name="Normal 36 2 2 3 2 6 2" xfId="52965" xr:uid="{00000000-0005-0000-0000-0000E2CE0000}"/>
    <cellStyle name="Normal 36 2 2 3 2 6 3" xfId="52966" xr:uid="{00000000-0005-0000-0000-0000E3CE0000}"/>
    <cellStyle name="Normal 36 2 2 3 2 7" xfId="52967" xr:uid="{00000000-0005-0000-0000-0000E4CE0000}"/>
    <cellStyle name="Normal 36 2 2 3 2 7 2" xfId="52968" xr:uid="{00000000-0005-0000-0000-0000E5CE0000}"/>
    <cellStyle name="Normal 36 2 2 3 2 7 3" xfId="52969" xr:uid="{00000000-0005-0000-0000-0000E6CE0000}"/>
    <cellStyle name="Normal 36 2 2 3 2 8" xfId="52970" xr:uid="{00000000-0005-0000-0000-0000E7CE0000}"/>
    <cellStyle name="Normal 36 2 2 3 2 8 2" xfId="52971" xr:uid="{00000000-0005-0000-0000-0000E8CE0000}"/>
    <cellStyle name="Normal 36 2 2 3 2 8 3" xfId="52972" xr:uid="{00000000-0005-0000-0000-0000E9CE0000}"/>
    <cellStyle name="Normal 36 2 2 3 2 9" xfId="52973" xr:uid="{00000000-0005-0000-0000-0000EACE0000}"/>
    <cellStyle name="Normal 36 2 2 3 2 9 2" xfId="52974" xr:uid="{00000000-0005-0000-0000-0000EBCE0000}"/>
    <cellStyle name="Normal 36 2 2 3 2 9 3" xfId="52975" xr:uid="{00000000-0005-0000-0000-0000ECCE0000}"/>
    <cellStyle name="Normal 36 2 2 3 20" xfId="52976" xr:uid="{00000000-0005-0000-0000-0000EDCE0000}"/>
    <cellStyle name="Normal 36 2 2 3 3" xfId="52977" xr:uid="{00000000-0005-0000-0000-0000EECE0000}"/>
    <cellStyle name="Normal 36 2 2 3 3 10" xfId="52978" xr:uid="{00000000-0005-0000-0000-0000EFCE0000}"/>
    <cellStyle name="Normal 36 2 2 3 3 11" xfId="52979" xr:uid="{00000000-0005-0000-0000-0000F0CE0000}"/>
    <cellStyle name="Normal 36 2 2 3 3 12" xfId="52980" xr:uid="{00000000-0005-0000-0000-0000F1CE0000}"/>
    <cellStyle name="Normal 36 2 2 3 3 13" xfId="52981" xr:uid="{00000000-0005-0000-0000-0000F2CE0000}"/>
    <cellStyle name="Normal 36 2 2 3 3 14" xfId="52982" xr:uid="{00000000-0005-0000-0000-0000F3CE0000}"/>
    <cellStyle name="Normal 36 2 2 3 3 15" xfId="52983" xr:uid="{00000000-0005-0000-0000-0000F4CE0000}"/>
    <cellStyle name="Normal 36 2 2 3 3 16" xfId="52984" xr:uid="{00000000-0005-0000-0000-0000F5CE0000}"/>
    <cellStyle name="Normal 36 2 2 3 3 2" xfId="52985" xr:uid="{00000000-0005-0000-0000-0000F6CE0000}"/>
    <cellStyle name="Normal 36 2 2 3 3 2 10" xfId="52986" xr:uid="{00000000-0005-0000-0000-0000F7CE0000}"/>
    <cellStyle name="Normal 36 2 2 3 3 2 11" xfId="52987" xr:uid="{00000000-0005-0000-0000-0000F8CE0000}"/>
    <cellStyle name="Normal 36 2 2 3 3 2 12" xfId="52988" xr:uid="{00000000-0005-0000-0000-0000F9CE0000}"/>
    <cellStyle name="Normal 36 2 2 3 3 2 13" xfId="52989" xr:uid="{00000000-0005-0000-0000-0000FACE0000}"/>
    <cellStyle name="Normal 36 2 2 3 3 2 14" xfId="52990" xr:uid="{00000000-0005-0000-0000-0000FBCE0000}"/>
    <cellStyle name="Normal 36 2 2 3 3 2 15" xfId="52991" xr:uid="{00000000-0005-0000-0000-0000FCCE0000}"/>
    <cellStyle name="Normal 36 2 2 3 3 2 2" xfId="52992" xr:uid="{00000000-0005-0000-0000-0000FDCE0000}"/>
    <cellStyle name="Normal 36 2 2 3 3 2 3" xfId="52993" xr:uid="{00000000-0005-0000-0000-0000FECE0000}"/>
    <cellStyle name="Normal 36 2 2 3 3 2 4" xfId="52994" xr:uid="{00000000-0005-0000-0000-0000FFCE0000}"/>
    <cellStyle name="Normal 36 2 2 3 3 2 5" xfId="52995" xr:uid="{00000000-0005-0000-0000-000000CF0000}"/>
    <cellStyle name="Normal 36 2 2 3 3 2 6" xfId="52996" xr:uid="{00000000-0005-0000-0000-000001CF0000}"/>
    <cellStyle name="Normal 36 2 2 3 3 2 7" xfId="52997" xr:uid="{00000000-0005-0000-0000-000002CF0000}"/>
    <cellStyle name="Normal 36 2 2 3 3 2 8" xfId="52998" xr:uid="{00000000-0005-0000-0000-000003CF0000}"/>
    <cellStyle name="Normal 36 2 2 3 3 2 9" xfId="52999" xr:uid="{00000000-0005-0000-0000-000004CF0000}"/>
    <cellStyle name="Normal 36 2 2 3 3 3" xfId="53000" xr:uid="{00000000-0005-0000-0000-000005CF0000}"/>
    <cellStyle name="Normal 36 2 2 3 3 4" xfId="53001" xr:uid="{00000000-0005-0000-0000-000006CF0000}"/>
    <cellStyle name="Normal 36 2 2 3 3 5" xfId="53002" xr:uid="{00000000-0005-0000-0000-000007CF0000}"/>
    <cellStyle name="Normal 36 2 2 3 3 6" xfId="53003" xr:uid="{00000000-0005-0000-0000-000008CF0000}"/>
    <cellStyle name="Normal 36 2 2 3 3 7" xfId="53004" xr:uid="{00000000-0005-0000-0000-000009CF0000}"/>
    <cellStyle name="Normal 36 2 2 3 3 8" xfId="53005" xr:uid="{00000000-0005-0000-0000-00000ACF0000}"/>
    <cellStyle name="Normal 36 2 2 3 3 9" xfId="53006" xr:uid="{00000000-0005-0000-0000-00000BCF0000}"/>
    <cellStyle name="Normal 36 2 2 3 4" xfId="53007" xr:uid="{00000000-0005-0000-0000-00000CCF0000}"/>
    <cellStyle name="Normal 36 2 2 3 4 10" xfId="53008" xr:uid="{00000000-0005-0000-0000-00000DCF0000}"/>
    <cellStyle name="Normal 36 2 2 3 4 11" xfId="53009" xr:uid="{00000000-0005-0000-0000-00000ECF0000}"/>
    <cellStyle name="Normal 36 2 2 3 4 12" xfId="53010" xr:uid="{00000000-0005-0000-0000-00000FCF0000}"/>
    <cellStyle name="Normal 36 2 2 3 4 13" xfId="53011" xr:uid="{00000000-0005-0000-0000-000010CF0000}"/>
    <cellStyle name="Normal 36 2 2 3 4 14" xfId="53012" xr:uid="{00000000-0005-0000-0000-000011CF0000}"/>
    <cellStyle name="Normal 36 2 2 3 4 15" xfId="53013" xr:uid="{00000000-0005-0000-0000-000012CF0000}"/>
    <cellStyle name="Normal 36 2 2 3 4 2" xfId="53014" xr:uid="{00000000-0005-0000-0000-000013CF0000}"/>
    <cellStyle name="Normal 36 2 2 3 4 2 2" xfId="53015" xr:uid="{00000000-0005-0000-0000-000014CF0000}"/>
    <cellStyle name="Normal 36 2 2 3 4 3" xfId="53016" xr:uid="{00000000-0005-0000-0000-000015CF0000}"/>
    <cellStyle name="Normal 36 2 2 3 4 4" xfId="53017" xr:uid="{00000000-0005-0000-0000-000016CF0000}"/>
    <cellStyle name="Normal 36 2 2 3 4 5" xfId="53018" xr:uid="{00000000-0005-0000-0000-000017CF0000}"/>
    <cellStyle name="Normal 36 2 2 3 4 6" xfId="53019" xr:uid="{00000000-0005-0000-0000-000018CF0000}"/>
    <cellStyle name="Normal 36 2 2 3 4 7" xfId="53020" xr:uid="{00000000-0005-0000-0000-000019CF0000}"/>
    <cellStyle name="Normal 36 2 2 3 4 8" xfId="53021" xr:uid="{00000000-0005-0000-0000-00001ACF0000}"/>
    <cellStyle name="Normal 36 2 2 3 4 9" xfId="53022" xr:uid="{00000000-0005-0000-0000-00001BCF0000}"/>
    <cellStyle name="Normal 36 2 2 3 5" xfId="53023" xr:uid="{00000000-0005-0000-0000-00001CCF0000}"/>
    <cellStyle name="Normal 36 2 2 3 5 2" xfId="53024" xr:uid="{00000000-0005-0000-0000-00001DCF0000}"/>
    <cellStyle name="Normal 36 2 2 3 5 3" xfId="53025" xr:uid="{00000000-0005-0000-0000-00001ECF0000}"/>
    <cellStyle name="Normal 36 2 2 3 6" xfId="53026" xr:uid="{00000000-0005-0000-0000-00001FCF0000}"/>
    <cellStyle name="Normal 36 2 2 3 6 2" xfId="53027" xr:uid="{00000000-0005-0000-0000-000020CF0000}"/>
    <cellStyle name="Normal 36 2 2 3 6 3" xfId="53028" xr:uid="{00000000-0005-0000-0000-000021CF0000}"/>
    <cellStyle name="Normal 36 2 2 3 7" xfId="53029" xr:uid="{00000000-0005-0000-0000-000022CF0000}"/>
    <cellStyle name="Normal 36 2 2 3 7 2" xfId="53030" xr:uid="{00000000-0005-0000-0000-000023CF0000}"/>
    <cellStyle name="Normal 36 2 2 3 7 3" xfId="53031" xr:uid="{00000000-0005-0000-0000-000024CF0000}"/>
    <cellStyle name="Normal 36 2 2 3 8" xfId="53032" xr:uid="{00000000-0005-0000-0000-000025CF0000}"/>
    <cellStyle name="Normal 36 2 2 3 8 2" xfId="53033" xr:uid="{00000000-0005-0000-0000-000026CF0000}"/>
    <cellStyle name="Normal 36 2 2 3 8 3" xfId="53034" xr:uid="{00000000-0005-0000-0000-000027CF0000}"/>
    <cellStyle name="Normal 36 2 2 3 9" xfId="53035" xr:uid="{00000000-0005-0000-0000-000028CF0000}"/>
    <cellStyle name="Normal 36 2 2 3 9 2" xfId="53036" xr:uid="{00000000-0005-0000-0000-000029CF0000}"/>
    <cellStyle name="Normal 36 2 2 3 9 3" xfId="53037" xr:uid="{00000000-0005-0000-0000-00002ACF0000}"/>
    <cellStyle name="Normal 36 2 2 4" xfId="53038" xr:uid="{00000000-0005-0000-0000-00002BCF0000}"/>
    <cellStyle name="Normal 36 2 2 4 10" xfId="53039" xr:uid="{00000000-0005-0000-0000-00002CCF0000}"/>
    <cellStyle name="Normal 36 2 2 4 10 2" xfId="53040" xr:uid="{00000000-0005-0000-0000-00002DCF0000}"/>
    <cellStyle name="Normal 36 2 2 4 11" xfId="53041" xr:uid="{00000000-0005-0000-0000-00002ECF0000}"/>
    <cellStyle name="Normal 36 2 2 4 11 2" xfId="53042" xr:uid="{00000000-0005-0000-0000-00002FCF0000}"/>
    <cellStyle name="Normal 36 2 2 4 12" xfId="53043" xr:uid="{00000000-0005-0000-0000-000030CF0000}"/>
    <cellStyle name="Normal 36 2 2 4 13" xfId="53044" xr:uid="{00000000-0005-0000-0000-000031CF0000}"/>
    <cellStyle name="Normal 36 2 2 4 14" xfId="53045" xr:uid="{00000000-0005-0000-0000-000032CF0000}"/>
    <cellStyle name="Normal 36 2 2 4 15" xfId="53046" xr:uid="{00000000-0005-0000-0000-000033CF0000}"/>
    <cellStyle name="Normal 36 2 2 4 16" xfId="53047" xr:uid="{00000000-0005-0000-0000-000034CF0000}"/>
    <cellStyle name="Normal 36 2 2 4 17" xfId="53048" xr:uid="{00000000-0005-0000-0000-000035CF0000}"/>
    <cellStyle name="Normal 36 2 2 4 18" xfId="53049" xr:uid="{00000000-0005-0000-0000-000036CF0000}"/>
    <cellStyle name="Normal 36 2 2 4 19" xfId="53050" xr:uid="{00000000-0005-0000-0000-000037CF0000}"/>
    <cellStyle name="Normal 36 2 2 4 2" xfId="53051" xr:uid="{00000000-0005-0000-0000-000038CF0000}"/>
    <cellStyle name="Normal 36 2 2 4 2 10" xfId="53052" xr:uid="{00000000-0005-0000-0000-000039CF0000}"/>
    <cellStyle name="Normal 36 2 2 4 2 11" xfId="53053" xr:uid="{00000000-0005-0000-0000-00003ACF0000}"/>
    <cellStyle name="Normal 36 2 2 4 2 12" xfId="53054" xr:uid="{00000000-0005-0000-0000-00003BCF0000}"/>
    <cellStyle name="Normal 36 2 2 4 2 13" xfId="53055" xr:uid="{00000000-0005-0000-0000-00003CCF0000}"/>
    <cellStyle name="Normal 36 2 2 4 2 14" xfId="53056" xr:uid="{00000000-0005-0000-0000-00003DCF0000}"/>
    <cellStyle name="Normal 36 2 2 4 2 15" xfId="53057" xr:uid="{00000000-0005-0000-0000-00003ECF0000}"/>
    <cellStyle name="Normal 36 2 2 4 2 2" xfId="53058" xr:uid="{00000000-0005-0000-0000-00003FCF0000}"/>
    <cellStyle name="Normal 36 2 2 4 2 2 2" xfId="53059" xr:uid="{00000000-0005-0000-0000-000040CF0000}"/>
    <cellStyle name="Normal 36 2 2 4 2 3" xfId="53060" xr:uid="{00000000-0005-0000-0000-000041CF0000}"/>
    <cellStyle name="Normal 36 2 2 4 2 4" xfId="53061" xr:uid="{00000000-0005-0000-0000-000042CF0000}"/>
    <cellStyle name="Normal 36 2 2 4 2 5" xfId="53062" xr:uid="{00000000-0005-0000-0000-000043CF0000}"/>
    <cellStyle name="Normal 36 2 2 4 2 6" xfId="53063" xr:uid="{00000000-0005-0000-0000-000044CF0000}"/>
    <cellStyle name="Normal 36 2 2 4 2 7" xfId="53064" xr:uid="{00000000-0005-0000-0000-000045CF0000}"/>
    <cellStyle name="Normal 36 2 2 4 2 8" xfId="53065" xr:uid="{00000000-0005-0000-0000-000046CF0000}"/>
    <cellStyle name="Normal 36 2 2 4 2 9" xfId="53066" xr:uid="{00000000-0005-0000-0000-000047CF0000}"/>
    <cellStyle name="Normal 36 2 2 4 3" xfId="53067" xr:uid="{00000000-0005-0000-0000-000048CF0000}"/>
    <cellStyle name="Normal 36 2 2 4 3 10" xfId="53068" xr:uid="{00000000-0005-0000-0000-000049CF0000}"/>
    <cellStyle name="Normal 36 2 2 4 3 11" xfId="53069" xr:uid="{00000000-0005-0000-0000-00004ACF0000}"/>
    <cellStyle name="Normal 36 2 2 4 3 12" xfId="53070" xr:uid="{00000000-0005-0000-0000-00004BCF0000}"/>
    <cellStyle name="Normal 36 2 2 4 3 13" xfId="53071" xr:uid="{00000000-0005-0000-0000-00004CCF0000}"/>
    <cellStyle name="Normal 36 2 2 4 3 14" xfId="53072" xr:uid="{00000000-0005-0000-0000-00004DCF0000}"/>
    <cellStyle name="Normal 36 2 2 4 3 15" xfId="53073" xr:uid="{00000000-0005-0000-0000-00004ECF0000}"/>
    <cellStyle name="Normal 36 2 2 4 3 2" xfId="53074" xr:uid="{00000000-0005-0000-0000-00004FCF0000}"/>
    <cellStyle name="Normal 36 2 2 4 3 2 2" xfId="53075" xr:uid="{00000000-0005-0000-0000-000050CF0000}"/>
    <cellStyle name="Normal 36 2 2 4 3 3" xfId="53076" xr:uid="{00000000-0005-0000-0000-000051CF0000}"/>
    <cellStyle name="Normal 36 2 2 4 3 4" xfId="53077" xr:uid="{00000000-0005-0000-0000-000052CF0000}"/>
    <cellStyle name="Normal 36 2 2 4 3 5" xfId="53078" xr:uid="{00000000-0005-0000-0000-000053CF0000}"/>
    <cellStyle name="Normal 36 2 2 4 3 6" xfId="53079" xr:uid="{00000000-0005-0000-0000-000054CF0000}"/>
    <cellStyle name="Normal 36 2 2 4 3 7" xfId="53080" xr:uid="{00000000-0005-0000-0000-000055CF0000}"/>
    <cellStyle name="Normal 36 2 2 4 3 8" xfId="53081" xr:uid="{00000000-0005-0000-0000-000056CF0000}"/>
    <cellStyle name="Normal 36 2 2 4 3 9" xfId="53082" xr:uid="{00000000-0005-0000-0000-000057CF0000}"/>
    <cellStyle name="Normal 36 2 2 4 4" xfId="53083" xr:uid="{00000000-0005-0000-0000-000058CF0000}"/>
    <cellStyle name="Normal 36 2 2 4 4 2" xfId="53084" xr:uid="{00000000-0005-0000-0000-000059CF0000}"/>
    <cellStyle name="Normal 36 2 2 4 4 3" xfId="53085" xr:uid="{00000000-0005-0000-0000-00005ACF0000}"/>
    <cellStyle name="Normal 36 2 2 4 5" xfId="53086" xr:uid="{00000000-0005-0000-0000-00005BCF0000}"/>
    <cellStyle name="Normal 36 2 2 4 5 2" xfId="53087" xr:uid="{00000000-0005-0000-0000-00005CCF0000}"/>
    <cellStyle name="Normal 36 2 2 4 5 3" xfId="53088" xr:uid="{00000000-0005-0000-0000-00005DCF0000}"/>
    <cellStyle name="Normal 36 2 2 4 6" xfId="53089" xr:uid="{00000000-0005-0000-0000-00005ECF0000}"/>
    <cellStyle name="Normal 36 2 2 4 6 2" xfId="53090" xr:uid="{00000000-0005-0000-0000-00005FCF0000}"/>
    <cellStyle name="Normal 36 2 2 4 6 3" xfId="53091" xr:uid="{00000000-0005-0000-0000-000060CF0000}"/>
    <cellStyle name="Normal 36 2 2 4 7" xfId="53092" xr:uid="{00000000-0005-0000-0000-000061CF0000}"/>
    <cellStyle name="Normal 36 2 2 4 7 2" xfId="53093" xr:uid="{00000000-0005-0000-0000-000062CF0000}"/>
    <cellStyle name="Normal 36 2 2 4 7 3" xfId="53094" xr:uid="{00000000-0005-0000-0000-000063CF0000}"/>
    <cellStyle name="Normal 36 2 2 4 8" xfId="53095" xr:uid="{00000000-0005-0000-0000-000064CF0000}"/>
    <cellStyle name="Normal 36 2 2 4 8 2" xfId="53096" xr:uid="{00000000-0005-0000-0000-000065CF0000}"/>
    <cellStyle name="Normal 36 2 2 4 8 3" xfId="53097" xr:uid="{00000000-0005-0000-0000-000066CF0000}"/>
    <cellStyle name="Normal 36 2 2 4 9" xfId="53098" xr:uid="{00000000-0005-0000-0000-000067CF0000}"/>
    <cellStyle name="Normal 36 2 2 4 9 2" xfId="53099" xr:uid="{00000000-0005-0000-0000-000068CF0000}"/>
    <cellStyle name="Normal 36 2 2 4 9 3" xfId="53100" xr:uid="{00000000-0005-0000-0000-000069CF0000}"/>
    <cellStyle name="Normal 36 2 2 5" xfId="53101" xr:uid="{00000000-0005-0000-0000-00006ACF0000}"/>
    <cellStyle name="Normal 36 2 2 5 10" xfId="53102" xr:uid="{00000000-0005-0000-0000-00006BCF0000}"/>
    <cellStyle name="Normal 36 2 2 5 11" xfId="53103" xr:uid="{00000000-0005-0000-0000-00006CCF0000}"/>
    <cellStyle name="Normal 36 2 2 5 12" xfId="53104" xr:uid="{00000000-0005-0000-0000-00006DCF0000}"/>
    <cellStyle name="Normal 36 2 2 5 13" xfId="53105" xr:uid="{00000000-0005-0000-0000-00006ECF0000}"/>
    <cellStyle name="Normal 36 2 2 5 14" xfId="53106" xr:uid="{00000000-0005-0000-0000-00006FCF0000}"/>
    <cellStyle name="Normal 36 2 2 5 15" xfId="53107" xr:uid="{00000000-0005-0000-0000-000070CF0000}"/>
    <cellStyle name="Normal 36 2 2 5 16" xfId="53108" xr:uid="{00000000-0005-0000-0000-000071CF0000}"/>
    <cellStyle name="Normal 36 2 2 5 2" xfId="53109" xr:uid="{00000000-0005-0000-0000-000072CF0000}"/>
    <cellStyle name="Normal 36 2 2 5 2 10" xfId="53110" xr:uid="{00000000-0005-0000-0000-000073CF0000}"/>
    <cellStyle name="Normal 36 2 2 5 2 11" xfId="53111" xr:uid="{00000000-0005-0000-0000-000074CF0000}"/>
    <cellStyle name="Normal 36 2 2 5 2 12" xfId="53112" xr:uid="{00000000-0005-0000-0000-000075CF0000}"/>
    <cellStyle name="Normal 36 2 2 5 2 13" xfId="53113" xr:uid="{00000000-0005-0000-0000-000076CF0000}"/>
    <cellStyle name="Normal 36 2 2 5 2 14" xfId="53114" xr:uid="{00000000-0005-0000-0000-000077CF0000}"/>
    <cellStyle name="Normal 36 2 2 5 2 15" xfId="53115" xr:uid="{00000000-0005-0000-0000-000078CF0000}"/>
    <cellStyle name="Normal 36 2 2 5 2 2" xfId="53116" xr:uid="{00000000-0005-0000-0000-000079CF0000}"/>
    <cellStyle name="Normal 36 2 2 5 2 3" xfId="53117" xr:uid="{00000000-0005-0000-0000-00007ACF0000}"/>
    <cellStyle name="Normal 36 2 2 5 2 4" xfId="53118" xr:uid="{00000000-0005-0000-0000-00007BCF0000}"/>
    <cellStyle name="Normal 36 2 2 5 2 5" xfId="53119" xr:uid="{00000000-0005-0000-0000-00007CCF0000}"/>
    <cellStyle name="Normal 36 2 2 5 2 6" xfId="53120" xr:uid="{00000000-0005-0000-0000-00007DCF0000}"/>
    <cellStyle name="Normal 36 2 2 5 2 7" xfId="53121" xr:uid="{00000000-0005-0000-0000-00007ECF0000}"/>
    <cellStyle name="Normal 36 2 2 5 2 8" xfId="53122" xr:uid="{00000000-0005-0000-0000-00007FCF0000}"/>
    <cellStyle name="Normal 36 2 2 5 2 9" xfId="53123" xr:uid="{00000000-0005-0000-0000-000080CF0000}"/>
    <cellStyle name="Normal 36 2 2 5 3" xfId="53124" xr:uid="{00000000-0005-0000-0000-000081CF0000}"/>
    <cellStyle name="Normal 36 2 2 5 4" xfId="53125" xr:uid="{00000000-0005-0000-0000-000082CF0000}"/>
    <cellStyle name="Normal 36 2 2 5 5" xfId="53126" xr:uid="{00000000-0005-0000-0000-000083CF0000}"/>
    <cellStyle name="Normal 36 2 2 5 6" xfId="53127" xr:uid="{00000000-0005-0000-0000-000084CF0000}"/>
    <cellStyle name="Normal 36 2 2 5 7" xfId="53128" xr:uid="{00000000-0005-0000-0000-000085CF0000}"/>
    <cellStyle name="Normal 36 2 2 5 8" xfId="53129" xr:uid="{00000000-0005-0000-0000-000086CF0000}"/>
    <cellStyle name="Normal 36 2 2 5 9" xfId="53130" xr:uid="{00000000-0005-0000-0000-000087CF0000}"/>
    <cellStyle name="Normal 36 2 2 6" xfId="53131" xr:uid="{00000000-0005-0000-0000-000088CF0000}"/>
    <cellStyle name="Normal 36 2 2 6 10" xfId="53132" xr:uid="{00000000-0005-0000-0000-000089CF0000}"/>
    <cellStyle name="Normal 36 2 2 6 11" xfId="53133" xr:uid="{00000000-0005-0000-0000-00008ACF0000}"/>
    <cellStyle name="Normal 36 2 2 6 12" xfId="53134" xr:uid="{00000000-0005-0000-0000-00008BCF0000}"/>
    <cellStyle name="Normal 36 2 2 6 13" xfId="53135" xr:uid="{00000000-0005-0000-0000-00008CCF0000}"/>
    <cellStyle name="Normal 36 2 2 6 14" xfId="53136" xr:uid="{00000000-0005-0000-0000-00008DCF0000}"/>
    <cellStyle name="Normal 36 2 2 6 15" xfId="53137" xr:uid="{00000000-0005-0000-0000-00008ECF0000}"/>
    <cellStyle name="Normal 36 2 2 6 2" xfId="53138" xr:uid="{00000000-0005-0000-0000-00008FCF0000}"/>
    <cellStyle name="Normal 36 2 2 6 2 2" xfId="53139" xr:uid="{00000000-0005-0000-0000-000090CF0000}"/>
    <cellStyle name="Normal 36 2 2 6 3" xfId="53140" xr:uid="{00000000-0005-0000-0000-000091CF0000}"/>
    <cellStyle name="Normal 36 2 2 6 4" xfId="53141" xr:uid="{00000000-0005-0000-0000-000092CF0000}"/>
    <cellStyle name="Normal 36 2 2 6 5" xfId="53142" xr:uid="{00000000-0005-0000-0000-000093CF0000}"/>
    <cellStyle name="Normal 36 2 2 6 6" xfId="53143" xr:uid="{00000000-0005-0000-0000-000094CF0000}"/>
    <cellStyle name="Normal 36 2 2 6 7" xfId="53144" xr:uid="{00000000-0005-0000-0000-000095CF0000}"/>
    <cellStyle name="Normal 36 2 2 6 8" xfId="53145" xr:uid="{00000000-0005-0000-0000-000096CF0000}"/>
    <cellStyle name="Normal 36 2 2 6 9" xfId="53146" xr:uid="{00000000-0005-0000-0000-000097CF0000}"/>
    <cellStyle name="Normal 36 2 2 7" xfId="53147" xr:uid="{00000000-0005-0000-0000-000098CF0000}"/>
    <cellStyle name="Normal 36 2 2 7 2" xfId="53148" xr:uid="{00000000-0005-0000-0000-000099CF0000}"/>
    <cellStyle name="Normal 36 2 2 7 3" xfId="53149" xr:uid="{00000000-0005-0000-0000-00009ACF0000}"/>
    <cellStyle name="Normal 36 2 2 8" xfId="53150" xr:uid="{00000000-0005-0000-0000-00009BCF0000}"/>
    <cellStyle name="Normal 36 2 2 8 2" xfId="53151" xr:uid="{00000000-0005-0000-0000-00009CCF0000}"/>
    <cellStyle name="Normal 36 2 2 8 3" xfId="53152" xr:uid="{00000000-0005-0000-0000-00009DCF0000}"/>
    <cellStyle name="Normal 36 2 2 9" xfId="53153" xr:uid="{00000000-0005-0000-0000-00009ECF0000}"/>
    <cellStyle name="Normal 36 2 2 9 2" xfId="53154" xr:uid="{00000000-0005-0000-0000-00009FCF0000}"/>
    <cellStyle name="Normal 36 2 2 9 3" xfId="53155" xr:uid="{00000000-0005-0000-0000-0000A0CF0000}"/>
    <cellStyle name="Normal 36 2 20" xfId="53156" xr:uid="{00000000-0005-0000-0000-0000A1CF0000}"/>
    <cellStyle name="Normal 36 2 21" xfId="53157" xr:uid="{00000000-0005-0000-0000-0000A2CF0000}"/>
    <cellStyle name="Normal 36 2 22" xfId="53158" xr:uid="{00000000-0005-0000-0000-0000A3CF0000}"/>
    <cellStyle name="Normal 36 2 23" xfId="53159" xr:uid="{00000000-0005-0000-0000-0000A4CF0000}"/>
    <cellStyle name="Normal 36 2 3" xfId="53160" xr:uid="{00000000-0005-0000-0000-0000A5CF0000}"/>
    <cellStyle name="Normal 36 2 3 10" xfId="53161" xr:uid="{00000000-0005-0000-0000-0000A6CF0000}"/>
    <cellStyle name="Normal 36 2 3 10 2" xfId="53162" xr:uid="{00000000-0005-0000-0000-0000A7CF0000}"/>
    <cellStyle name="Normal 36 2 3 10 3" xfId="53163" xr:uid="{00000000-0005-0000-0000-0000A8CF0000}"/>
    <cellStyle name="Normal 36 2 3 11" xfId="53164" xr:uid="{00000000-0005-0000-0000-0000A9CF0000}"/>
    <cellStyle name="Normal 36 2 3 11 2" xfId="53165" xr:uid="{00000000-0005-0000-0000-0000AACF0000}"/>
    <cellStyle name="Normal 36 2 3 11 3" xfId="53166" xr:uid="{00000000-0005-0000-0000-0000ABCF0000}"/>
    <cellStyle name="Normal 36 2 3 12" xfId="53167" xr:uid="{00000000-0005-0000-0000-0000ACCF0000}"/>
    <cellStyle name="Normal 36 2 3 12 2" xfId="53168" xr:uid="{00000000-0005-0000-0000-0000ADCF0000}"/>
    <cellStyle name="Normal 36 2 3 13" xfId="53169" xr:uid="{00000000-0005-0000-0000-0000AECF0000}"/>
    <cellStyle name="Normal 36 2 3 13 2" xfId="53170" xr:uid="{00000000-0005-0000-0000-0000AFCF0000}"/>
    <cellStyle name="Normal 36 2 3 14" xfId="53171" xr:uid="{00000000-0005-0000-0000-0000B0CF0000}"/>
    <cellStyle name="Normal 36 2 3 15" xfId="53172" xr:uid="{00000000-0005-0000-0000-0000B1CF0000}"/>
    <cellStyle name="Normal 36 2 3 16" xfId="53173" xr:uid="{00000000-0005-0000-0000-0000B2CF0000}"/>
    <cellStyle name="Normal 36 2 3 17" xfId="53174" xr:uid="{00000000-0005-0000-0000-0000B3CF0000}"/>
    <cellStyle name="Normal 36 2 3 18" xfId="53175" xr:uid="{00000000-0005-0000-0000-0000B4CF0000}"/>
    <cellStyle name="Normal 36 2 3 19" xfId="53176" xr:uid="{00000000-0005-0000-0000-0000B5CF0000}"/>
    <cellStyle name="Normal 36 2 3 2" xfId="53177" xr:uid="{00000000-0005-0000-0000-0000B6CF0000}"/>
    <cellStyle name="Normal 36 2 3 2 10" xfId="53178" xr:uid="{00000000-0005-0000-0000-0000B7CF0000}"/>
    <cellStyle name="Normal 36 2 3 2 10 2" xfId="53179" xr:uid="{00000000-0005-0000-0000-0000B8CF0000}"/>
    <cellStyle name="Normal 36 2 3 2 10 3" xfId="53180" xr:uid="{00000000-0005-0000-0000-0000B9CF0000}"/>
    <cellStyle name="Normal 36 2 3 2 11" xfId="53181" xr:uid="{00000000-0005-0000-0000-0000BACF0000}"/>
    <cellStyle name="Normal 36 2 3 2 11 2" xfId="53182" xr:uid="{00000000-0005-0000-0000-0000BBCF0000}"/>
    <cellStyle name="Normal 36 2 3 2 12" xfId="53183" xr:uid="{00000000-0005-0000-0000-0000BCCF0000}"/>
    <cellStyle name="Normal 36 2 3 2 12 2" xfId="53184" xr:uid="{00000000-0005-0000-0000-0000BDCF0000}"/>
    <cellStyle name="Normal 36 2 3 2 13" xfId="53185" xr:uid="{00000000-0005-0000-0000-0000BECF0000}"/>
    <cellStyle name="Normal 36 2 3 2 14" xfId="53186" xr:uid="{00000000-0005-0000-0000-0000BFCF0000}"/>
    <cellStyle name="Normal 36 2 3 2 15" xfId="53187" xr:uid="{00000000-0005-0000-0000-0000C0CF0000}"/>
    <cellStyle name="Normal 36 2 3 2 16" xfId="53188" xr:uid="{00000000-0005-0000-0000-0000C1CF0000}"/>
    <cellStyle name="Normal 36 2 3 2 17" xfId="53189" xr:uid="{00000000-0005-0000-0000-0000C2CF0000}"/>
    <cellStyle name="Normal 36 2 3 2 18" xfId="53190" xr:uid="{00000000-0005-0000-0000-0000C3CF0000}"/>
    <cellStyle name="Normal 36 2 3 2 19" xfId="53191" xr:uid="{00000000-0005-0000-0000-0000C4CF0000}"/>
    <cellStyle name="Normal 36 2 3 2 2" xfId="53192" xr:uid="{00000000-0005-0000-0000-0000C5CF0000}"/>
    <cellStyle name="Normal 36 2 3 2 2 10" xfId="53193" xr:uid="{00000000-0005-0000-0000-0000C6CF0000}"/>
    <cellStyle name="Normal 36 2 3 2 2 10 2" xfId="53194" xr:uid="{00000000-0005-0000-0000-0000C7CF0000}"/>
    <cellStyle name="Normal 36 2 3 2 2 11" xfId="53195" xr:uid="{00000000-0005-0000-0000-0000C8CF0000}"/>
    <cellStyle name="Normal 36 2 3 2 2 11 2" xfId="53196" xr:uid="{00000000-0005-0000-0000-0000C9CF0000}"/>
    <cellStyle name="Normal 36 2 3 2 2 12" xfId="53197" xr:uid="{00000000-0005-0000-0000-0000CACF0000}"/>
    <cellStyle name="Normal 36 2 3 2 2 13" xfId="53198" xr:uid="{00000000-0005-0000-0000-0000CBCF0000}"/>
    <cellStyle name="Normal 36 2 3 2 2 14" xfId="53199" xr:uid="{00000000-0005-0000-0000-0000CCCF0000}"/>
    <cellStyle name="Normal 36 2 3 2 2 15" xfId="53200" xr:uid="{00000000-0005-0000-0000-0000CDCF0000}"/>
    <cellStyle name="Normal 36 2 3 2 2 16" xfId="53201" xr:uid="{00000000-0005-0000-0000-0000CECF0000}"/>
    <cellStyle name="Normal 36 2 3 2 2 17" xfId="53202" xr:uid="{00000000-0005-0000-0000-0000CFCF0000}"/>
    <cellStyle name="Normal 36 2 3 2 2 18" xfId="53203" xr:uid="{00000000-0005-0000-0000-0000D0CF0000}"/>
    <cellStyle name="Normal 36 2 3 2 2 19" xfId="53204" xr:uid="{00000000-0005-0000-0000-0000D1CF0000}"/>
    <cellStyle name="Normal 36 2 3 2 2 2" xfId="53205" xr:uid="{00000000-0005-0000-0000-0000D2CF0000}"/>
    <cellStyle name="Normal 36 2 3 2 2 2 10" xfId="53206" xr:uid="{00000000-0005-0000-0000-0000D3CF0000}"/>
    <cellStyle name="Normal 36 2 3 2 2 2 11" xfId="53207" xr:uid="{00000000-0005-0000-0000-0000D4CF0000}"/>
    <cellStyle name="Normal 36 2 3 2 2 2 12" xfId="53208" xr:uid="{00000000-0005-0000-0000-0000D5CF0000}"/>
    <cellStyle name="Normal 36 2 3 2 2 2 13" xfId="53209" xr:uid="{00000000-0005-0000-0000-0000D6CF0000}"/>
    <cellStyle name="Normal 36 2 3 2 2 2 14" xfId="53210" xr:uid="{00000000-0005-0000-0000-0000D7CF0000}"/>
    <cellStyle name="Normal 36 2 3 2 2 2 15" xfId="53211" xr:uid="{00000000-0005-0000-0000-0000D8CF0000}"/>
    <cellStyle name="Normal 36 2 3 2 2 2 2" xfId="53212" xr:uid="{00000000-0005-0000-0000-0000D9CF0000}"/>
    <cellStyle name="Normal 36 2 3 2 2 2 2 2" xfId="53213" xr:uid="{00000000-0005-0000-0000-0000DACF0000}"/>
    <cellStyle name="Normal 36 2 3 2 2 2 3" xfId="53214" xr:uid="{00000000-0005-0000-0000-0000DBCF0000}"/>
    <cellStyle name="Normal 36 2 3 2 2 2 4" xfId="53215" xr:uid="{00000000-0005-0000-0000-0000DCCF0000}"/>
    <cellStyle name="Normal 36 2 3 2 2 2 5" xfId="53216" xr:uid="{00000000-0005-0000-0000-0000DDCF0000}"/>
    <cellStyle name="Normal 36 2 3 2 2 2 6" xfId="53217" xr:uid="{00000000-0005-0000-0000-0000DECF0000}"/>
    <cellStyle name="Normal 36 2 3 2 2 2 7" xfId="53218" xr:uid="{00000000-0005-0000-0000-0000DFCF0000}"/>
    <cellStyle name="Normal 36 2 3 2 2 2 8" xfId="53219" xr:uid="{00000000-0005-0000-0000-0000E0CF0000}"/>
    <cellStyle name="Normal 36 2 3 2 2 2 9" xfId="53220" xr:uid="{00000000-0005-0000-0000-0000E1CF0000}"/>
    <cellStyle name="Normal 36 2 3 2 2 3" xfId="53221" xr:uid="{00000000-0005-0000-0000-0000E2CF0000}"/>
    <cellStyle name="Normal 36 2 3 2 2 3 10" xfId="53222" xr:uid="{00000000-0005-0000-0000-0000E3CF0000}"/>
    <cellStyle name="Normal 36 2 3 2 2 3 11" xfId="53223" xr:uid="{00000000-0005-0000-0000-0000E4CF0000}"/>
    <cellStyle name="Normal 36 2 3 2 2 3 12" xfId="53224" xr:uid="{00000000-0005-0000-0000-0000E5CF0000}"/>
    <cellStyle name="Normal 36 2 3 2 2 3 13" xfId="53225" xr:uid="{00000000-0005-0000-0000-0000E6CF0000}"/>
    <cellStyle name="Normal 36 2 3 2 2 3 14" xfId="53226" xr:uid="{00000000-0005-0000-0000-0000E7CF0000}"/>
    <cellStyle name="Normal 36 2 3 2 2 3 15" xfId="53227" xr:uid="{00000000-0005-0000-0000-0000E8CF0000}"/>
    <cellStyle name="Normal 36 2 3 2 2 3 2" xfId="53228" xr:uid="{00000000-0005-0000-0000-0000E9CF0000}"/>
    <cellStyle name="Normal 36 2 3 2 2 3 2 2" xfId="53229" xr:uid="{00000000-0005-0000-0000-0000EACF0000}"/>
    <cellStyle name="Normal 36 2 3 2 2 3 3" xfId="53230" xr:uid="{00000000-0005-0000-0000-0000EBCF0000}"/>
    <cellStyle name="Normal 36 2 3 2 2 3 4" xfId="53231" xr:uid="{00000000-0005-0000-0000-0000ECCF0000}"/>
    <cellStyle name="Normal 36 2 3 2 2 3 5" xfId="53232" xr:uid="{00000000-0005-0000-0000-0000EDCF0000}"/>
    <cellStyle name="Normal 36 2 3 2 2 3 6" xfId="53233" xr:uid="{00000000-0005-0000-0000-0000EECF0000}"/>
    <cellStyle name="Normal 36 2 3 2 2 3 7" xfId="53234" xr:uid="{00000000-0005-0000-0000-0000EFCF0000}"/>
    <cellStyle name="Normal 36 2 3 2 2 3 8" xfId="53235" xr:uid="{00000000-0005-0000-0000-0000F0CF0000}"/>
    <cellStyle name="Normal 36 2 3 2 2 3 9" xfId="53236" xr:uid="{00000000-0005-0000-0000-0000F1CF0000}"/>
    <cellStyle name="Normal 36 2 3 2 2 4" xfId="53237" xr:uid="{00000000-0005-0000-0000-0000F2CF0000}"/>
    <cellStyle name="Normal 36 2 3 2 2 4 2" xfId="53238" xr:uid="{00000000-0005-0000-0000-0000F3CF0000}"/>
    <cellStyle name="Normal 36 2 3 2 2 4 3" xfId="53239" xr:uid="{00000000-0005-0000-0000-0000F4CF0000}"/>
    <cellStyle name="Normal 36 2 3 2 2 5" xfId="53240" xr:uid="{00000000-0005-0000-0000-0000F5CF0000}"/>
    <cellStyle name="Normal 36 2 3 2 2 5 2" xfId="53241" xr:uid="{00000000-0005-0000-0000-0000F6CF0000}"/>
    <cellStyle name="Normal 36 2 3 2 2 5 3" xfId="53242" xr:uid="{00000000-0005-0000-0000-0000F7CF0000}"/>
    <cellStyle name="Normal 36 2 3 2 2 6" xfId="53243" xr:uid="{00000000-0005-0000-0000-0000F8CF0000}"/>
    <cellStyle name="Normal 36 2 3 2 2 6 2" xfId="53244" xr:uid="{00000000-0005-0000-0000-0000F9CF0000}"/>
    <cellStyle name="Normal 36 2 3 2 2 6 3" xfId="53245" xr:uid="{00000000-0005-0000-0000-0000FACF0000}"/>
    <cellStyle name="Normal 36 2 3 2 2 7" xfId="53246" xr:uid="{00000000-0005-0000-0000-0000FBCF0000}"/>
    <cellStyle name="Normal 36 2 3 2 2 7 2" xfId="53247" xr:uid="{00000000-0005-0000-0000-0000FCCF0000}"/>
    <cellStyle name="Normal 36 2 3 2 2 7 3" xfId="53248" xr:uid="{00000000-0005-0000-0000-0000FDCF0000}"/>
    <cellStyle name="Normal 36 2 3 2 2 8" xfId="53249" xr:uid="{00000000-0005-0000-0000-0000FECF0000}"/>
    <cellStyle name="Normal 36 2 3 2 2 8 2" xfId="53250" xr:uid="{00000000-0005-0000-0000-0000FFCF0000}"/>
    <cellStyle name="Normal 36 2 3 2 2 8 3" xfId="53251" xr:uid="{00000000-0005-0000-0000-000000D00000}"/>
    <cellStyle name="Normal 36 2 3 2 2 9" xfId="53252" xr:uid="{00000000-0005-0000-0000-000001D00000}"/>
    <cellStyle name="Normal 36 2 3 2 2 9 2" xfId="53253" xr:uid="{00000000-0005-0000-0000-000002D00000}"/>
    <cellStyle name="Normal 36 2 3 2 2 9 3" xfId="53254" xr:uid="{00000000-0005-0000-0000-000003D00000}"/>
    <cellStyle name="Normal 36 2 3 2 20" xfId="53255" xr:uid="{00000000-0005-0000-0000-000004D00000}"/>
    <cellStyle name="Normal 36 2 3 2 3" xfId="53256" xr:uid="{00000000-0005-0000-0000-000005D00000}"/>
    <cellStyle name="Normal 36 2 3 2 3 10" xfId="53257" xr:uid="{00000000-0005-0000-0000-000006D00000}"/>
    <cellStyle name="Normal 36 2 3 2 3 11" xfId="53258" xr:uid="{00000000-0005-0000-0000-000007D00000}"/>
    <cellStyle name="Normal 36 2 3 2 3 12" xfId="53259" xr:uid="{00000000-0005-0000-0000-000008D00000}"/>
    <cellStyle name="Normal 36 2 3 2 3 13" xfId="53260" xr:uid="{00000000-0005-0000-0000-000009D00000}"/>
    <cellStyle name="Normal 36 2 3 2 3 14" xfId="53261" xr:uid="{00000000-0005-0000-0000-00000AD00000}"/>
    <cellStyle name="Normal 36 2 3 2 3 15" xfId="53262" xr:uid="{00000000-0005-0000-0000-00000BD00000}"/>
    <cellStyle name="Normal 36 2 3 2 3 16" xfId="53263" xr:uid="{00000000-0005-0000-0000-00000CD00000}"/>
    <cellStyle name="Normal 36 2 3 2 3 2" xfId="53264" xr:uid="{00000000-0005-0000-0000-00000DD00000}"/>
    <cellStyle name="Normal 36 2 3 2 3 2 10" xfId="53265" xr:uid="{00000000-0005-0000-0000-00000ED00000}"/>
    <cellStyle name="Normal 36 2 3 2 3 2 11" xfId="53266" xr:uid="{00000000-0005-0000-0000-00000FD00000}"/>
    <cellStyle name="Normal 36 2 3 2 3 2 12" xfId="53267" xr:uid="{00000000-0005-0000-0000-000010D00000}"/>
    <cellStyle name="Normal 36 2 3 2 3 2 13" xfId="53268" xr:uid="{00000000-0005-0000-0000-000011D00000}"/>
    <cellStyle name="Normal 36 2 3 2 3 2 14" xfId="53269" xr:uid="{00000000-0005-0000-0000-000012D00000}"/>
    <cellStyle name="Normal 36 2 3 2 3 2 15" xfId="53270" xr:uid="{00000000-0005-0000-0000-000013D00000}"/>
    <cellStyle name="Normal 36 2 3 2 3 2 2" xfId="53271" xr:uid="{00000000-0005-0000-0000-000014D00000}"/>
    <cellStyle name="Normal 36 2 3 2 3 2 3" xfId="53272" xr:uid="{00000000-0005-0000-0000-000015D00000}"/>
    <cellStyle name="Normal 36 2 3 2 3 2 4" xfId="53273" xr:uid="{00000000-0005-0000-0000-000016D00000}"/>
    <cellStyle name="Normal 36 2 3 2 3 2 5" xfId="53274" xr:uid="{00000000-0005-0000-0000-000017D00000}"/>
    <cellStyle name="Normal 36 2 3 2 3 2 6" xfId="53275" xr:uid="{00000000-0005-0000-0000-000018D00000}"/>
    <cellStyle name="Normal 36 2 3 2 3 2 7" xfId="53276" xr:uid="{00000000-0005-0000-0000-000019D00000}"/>
    <cellStyle name="Normal 36 2 3 2 3 2 8" xfId="53277" xr:uid="{00000000-0005-0000-0000-00001AD00000}"/>
    <cellStyle name="Normal 36 2 3 2 3 2 9" xfId="53278" xr:uid="{00000000-0005-0000-0000-00001BD00000}"/>
    <cellStyle name="Normal 36 2 3 2 3 3" xfId="53279" xr:uid="{00000000-0005-0000-0000-00001CD00000}"/>
    <cellStyle name="Normal 36 2 3 2 3 4" xfId="53280" xr:uid="{00000000-0005-0000-0000-00001DD00000}"/>
    <cellStyle name="Normal 36 2 3 2 3 5" xfId="53281" xr:uid="{00000000-0005-0000-0000-00001ED00000}"/>
    <cellStyle name="Normal 36 2 3 2 3 6" xfId="53282" xr:uid="{00000000-0005-0000-0000-00001FD00000}"/>
    <cellStyle name="Normal 36 2 3 2 3 7" xfId="53283" xr:uid="{00000000-0005-0000-0000-000020D00000}"/>
    <cellStyle name="Normal 36 2 3 2 3 8" xfId="53284" xr:uid="{00000000-0005-0000-0000-000021D00000}"/>
    <cellStyle name="Normal 36 2 3 2 3 9" xfId="53285" xr:uid="{00000000-0005-0000-0000-000022D00000}"/>
    <cellStyle name="Normal 36 2 3 2 4" xfId="53286" xr:uid="{00000000-0005-0000-0000-000023D00000}"/>
    <cellStyle name="Normal 36 2 3 2 4 10" xfId="53287" xr:uid="{00000000-0005-0000-0000-000024D00000}"/>
    <cellStyle name="Normal 36 2 3 2 4 11" xfId="53288" xr:uid="{00000000-0005-0000-0000-000025D00000}"/>
    <cellStyle name="Normal 36 2 3 2 4 12" xfId="53289" xr:uid="{00000000-0005-0000-0000-000026D00000}"/>
    <cellStyle name="Normal 36 2 3 2 4 13" xfId="53290" xr:uid="{00000000-0005-0000-0000-000027D00000}"/>
    <cellStyle name="Normal 36 2 3 2 4 14" xfId="53291" xr:uid="{00000000-0005-0000-0000-000028D00000}"/>
    <cellStyle name="Normal 36 2 3 2 4 15" xfId="53292" xr:uid="{00000000-0005-0000-0000-000029D00000}"/>
    <cellStyle name="Normal 36 2 3 2 4 2" xfId="53293" xr:uid="{00000000-0005-0000-0000-00002AD00000}"/>
    <cellStyle name="Normal 36 2 3 2 4 2 2" xfId="53294" xr:uid="{00000000-0005-0000-0000-00002BD00000}"/>
    <cellStyle name="Normal 36 2 3 2 4 3" xfId="53295" xr:uid="{00000000-0005-0000-0000-00002CD00000}"/>
    <cellStyle name="Normal 36 2 3 2 4 4" xfId="53296" xr:uid="{00000000-0005-0000-0000-00002DD00000}"/>
    <cellStyle name="Normal 36 2 3 2 4 5" xfId="53297" xr:uid="{00000000-0005-0000-0000-00002ED00000}"/>
    <cellStyle name="Normal 36 2 3 2 4 6" xfId="53298" xr:uid="{00000000-0005-0000-0000-00002FD00000}"/>
    <cellStyle name="Normal 36 2 3 2 4 7" xfId="53299" xr:uid="{00000000-0005-0000-0000-000030D00000}"/>
    <cellStyle name="Normal 36 2 3 2 4 8" xfId="53300" xr:uid="{00000000-0005-0000-0000-000031D00000}"/>
    <cellStyle name="Normal 36 2 3 2 4 9" xfId="53301" xr:uid="{00000000-0005-0000-0000-000032D00000}"/>
    <cellStyle name="Normal 36 2 3 2 5" xfId="53302" xr:uid="{00000000-0005-0000-0000-000033D00000}"/>
    <cellStyle name="Normal 36 2 3 2 5 2" xfId="53303" xr:uid="{00000000-0005-0000-0000-000034D00000}"/>
    <cellStyle name="Normal 36 2 3 2 5 3" xfId="53304" xr:uid="{00000000-0005-0000-0000-000035D00000}"/>
    <cellStyle name="Normal 36 2 3 2 6" xfId="53305" xr:uid="{00000000-0005-0000-0000-000036D00000}"/>
    <cellStyle name="Normal 36 2 3 2 6 2" xfId="53306" xr:uid="{00000000-0005-0000-0000-000037D00000}"/>
    <cellStyle name="Normal 36 2 3 2 6 3" xfId="53307" xr:uid="{00000000-0005-0000-0000-000038D00000}"/>
    <cellStyle name="Normal 36 2 3 2 7" xfId="53308" xr:uid="{00000000-0005-0000-0000-000039D00000}"/>
    <cellStyle name="Normal 36 2 3 2 7 2" xfId="53309" xr:uid="{00000000-0005-0000-0000-00003AD00000}"/>
    <cellStyle name="Normal 36 2 3 2 7 3" xfId="53310" xr:uid="{00000000-0005-0000-0000-00003BD00000}"/>
    <cellStyle name="Normal 36 2 3 2 8" xfId="53311" xr:uid="{00000000-0005-0000-0000-00003CD00000}"/>
    <cellStyle name="Normal 36 2 3 2 8 2" xfId="53312" xr:uid="{00000000-0005-0000-0000-00003DD00000}"/>
    <cellStyle name="Normal 36 2 3 2 8 3" xfId="53313" xr:uid="{00000000-0005-0000-0000-00003ED00000}"/>
    <cellStyle name="Normal 36 2 3 2 9" xfId="53314" xr:uid="{00000000-0005-0000-0000-00003FD00000}"/>
    <cellStyle name="Normal 36 2 3 2 9 2" xfId="53315" xr:uid="{00000000-0005-0000-0000-000040D00000}"/>
    <cellStyle name="Normal 36 2 3 2 9 3" xfId="53316" xr:uid="{00000000-0005-0000-0000-000041D00000}"/>
    <cellStyle name="Normal 36 2 3 20" xfId="53317" xr:uid="{00000000-0005-0000-0000-000042D00000}"/>
    <cellStyle name="Normal 36 2 3 21" xfId="53318" xr:uid="{00000000-0005-0000-0000-000043D00000}"/>
    <cellStyle name="Normal 36 2 3 3" xfId="53319" xr:uid="{00000000-0005-0000-0000-000044D00000}"/>
    <cellStyle name="Normal 36 2 3 3 10" xfId="53320" xr:uid="{00000000-0005-0000-0000-000045D00000}"/>
    <cellStyle name="Normal 36 2 3 3 10 2" xfId="53321" xr:uid="{00000000-0005-0000-0000-000046D00000}"/>
    <cellStyle name="Normal 36 2 3 3 11" xfId="53322" xr:uid="{00000000-0005-0000-0000-000047D00000}"/>
    <cellStyle name="Normal 36 2 3 3 11 2" xfId="53323" xr:uid="{00000000-0005-0000-0000-000048D00000}"/>
    <cellStyle name="Normal 36 2 3 3 12" xfId="53324" xr:uid="{00000000-0005-0000-0000-000049D00000}"/>
    <cellStyle name="Normal 36 2 3 3 13" xfId="53325" xr:uid="{00000000-0005-0000-0000-00004AD00000}"/>
    <cellStyle name="Normal 36 2 3 3 14" xfId="53326" xr:uid="{00000000-0005-0000-0000-00004BD00000}"/>
    <cellStyle name="Normal 36 2 3 3 15" xfId="53327" xr:uid="{00000000-0005-0000-0000-00004CD00000}"/>
    <cellStyle name="Normal 36 2 3 3 16" xfId="53328" xr:uid="{00000000-0005-0000-0000-00004DD00000}"/>
    <cellStyle name="Normal 36 2 3 3 17" xfId="53329" xr:uid="{00000000-0005-0000-0000-00004ED00000}"/>
    <cellStyle name="Normal 36 2 3 3 18" xfId="53330" xr:uid="{00000000-0005-0000-0000-00004FD00000}"/>
    <cellStyle name="Normal 36 2 3 3 19" xfId="53331" xr:uid="{00000000-0005-0000-0000-000050D00000}"/>
    <cellStyle name="Normal 36 2 3 3 2" xfId="53332" xr:uid="{00000000-0005-0000-0000-000051D00000}"/>
    <cellStyle name="Normal 36 2 3 3 2 10" xfId="53333" xr:uid="{00000000-0005-0000-0000-000052D00000}"/>
    <cellStyle name="Normal 36 2 3 3 2 11" xfId="53334" xr:uid="{00000000-0005-0000-0000-000053D00000}"/>
    <cellStyle name="Normal 36 2 3 3 2 12" xfId="53335" xr:uid="{00000000-0005-0000-0000-000054D00000}"/>
    <cellStyle name="Normal 36 2 3 3 2 13" xfId="53336" xr:uid="{00000000-0005-0000-0000-000055D00000}"/>
    <cellStyle name="Normal 36 2 3 3 2 14" xfId="53337" xr:uid="{00000000-0005-0000-0000-000056D00000}"/>
    <cellStyle name="Normal 36 2 3 3 2 15" xfId="53338" xr:uid="{00000000-0005-0000-0000-000057D00000}"/>
    <cellStyle name="Normal 36 2 3 3 2 2" xfId="53339" xr:uid="{00000000-0005-0000-0000-000058D00000}"/>
    <cellStyle name="Normal 36 2 3 3 2 2 2" xfId="53340" xr:uid="{00000000-0005-0000-0000-000059D00000}"/>
    <cellStyle name="Normal 36 2 3 3 2 3" xfId="53341" xr:uid="{00000000-0005-0000-0000-00005AD00000}"/>
    <cellStyle name="Normal 36 2 3 3 2 4" xfId="53342" xr:uid="{00000000-0005-0000-0000-00005BD00000}"/>
    <cellStyle name="Normal 36 2 3 3 2 5" xfId="53343" xr:uid="{00000000-0005-0000-0000-00005CD00000}"/>
    <cellStyle name="Normal 36 2 3 3 2 6" xfId="53344" xr:uid="{00000000-0005-0000-0000-00005DD00000}"/>
    <cellStyle name="Normal 36 2 3 3 2 7" xfId="53345" xr:uid="{00000000-0005-0000-0000-00005ED00000}"/>
    <cellStyle name="Normal 36 2 3 3 2 8" xfId="53346" xr:uid="{00000000-0005-0000-0000-00005FD00000}"/>
    <cellStyle name="Normal 36 2 3 3 2 9" xfId="53347" xr:uid="{00000000-0005-0000-0000-000060D00000}"/>
    <cellStyle name="Normal 36 2 3 3 3" xfId="53348" xr:uid="{00000000-0005-0000-0000-000061D00000}"/>
    <cellStyle name="Normal 36 2 3 3 3 10" xfId="53349" xr:uid="{00000000-0005-0000-0000-000062D00000}"/>
    <cellStyle name="Normal 36 2 3 3 3 11" xfId="53350" xr:uid="{00000000-0005-0000-0000-000063D00000}"/>
    <cellStyle name="Normal 36 2 3 3 3 12" xfId="53351" xr:uid="{00000000-0005-0000-0000-000064D00000}"/>
    <cellStyle name="Normal 36 2 3 3 3 13" xfId="53352" xr:uid="{00000000-0005-0000-0000-000065D00000}"/>
    <cellStyle name="Normal 36 2 3 3 3 14" xfId="53353" xr:uid="{00000000-0005-0000-0000-000066D00000}"/>
    <cellStyle name="Normal 36 2 3 3 3 15" xfId="53354" xr:uid="{00000000-0005-0000-0000-000067D00000}"/>
    <cellStyle name="Normal 36 2 3 3 3 2" xfId="53355" xr:uid="{00000000-0005-0000-0000-000068D00000}"/>
    <cellStyle name="Normal 36 2 3 3 3 2 2" xfId="53356" xr:uid="{00000000-0005-0000-0000-000069D00000}"/>
    <cellStyle name="Normal 36 2 3 3 3 3" xfId="53357" xr:uid="{00000000-0005-0000-0000-00006AD00000}"/>
    <cellStyle name="Normal 36 2 3 3 3 4" xfId="53358" xr:uid="{00000000-0005-0000-0000-00006BD00000}"/>
    <cellStyle name="Normal 36 2 3 3 3 5" xfId="53359" xr:uid="{00000000-0005-0000-0000-00006CD00000}"/>
    <cellStyle name="Normal 36 2 3 3 3 6" xfId="53360" xr:uid="{00000000-0005-0000-0000-00006DD00000}"/>
    <cellStyle name="Normal 36 2 3 3 3 7" xfId="53361" xr:uid="{00000000-0005-0000-0000-00006ED00000}"/>
    <cellStyle name="Normal 36 2 3 3 3 8" xfId="53362" xr:uid="{00000000-0005-0000-0000-00006FD00000}"/>
    <cellStyle name="Normal 36 2 3 3 3 9" xfId="53363" xr:uid="{00000000-0005-0000-0000-000070D00000}"/>
    <cellStyle name="Normal 36 2 3 3 4" xfId="53364" xr:uid="{00000000-0005-0000-0000-000071D00000}"/>
    <cellStyle name="Normal 36 2 3 3 4 2" xfId="53365" xr:uid="{00000000-0005-0000-0000-000072D00000}"/>
    <cellStyle name="Normal 36 2 3 3 4 3" xfId="53366" xr:uid="{00000000-0005-0000-0000-000073D00000}"/>
    <cellStyle name="Normal 36 2 3 3 5" xfId="53367" xr:uid="{00000000-0005-0000-0000-000074D00000}"/>
    <cellStyle name="Normal 36 2 3 3 5 2" xfId="53368" xr:uid="{00000000-0005-0000-0000-000075D00000}"/>
    <cellStyle name="Normal 36 2 3 3 5 3" xfId="53369" xr:uid="{00000000-0005-0000-0000-000076D00000}"/>
    <cellStyle name="Normal 36 2 3 3 6" xfId="53370" xr:uid="{00000000-0005-0000-0000-000077D00000}"/>
    <cellStyle name="Normal 36 2 3 3 6 2" xfId="53371" xr:uid="{00000000-0005-0000-0000-000078D00000}"/>
    <cellStyle name="Normal 36 2 3 3 6 3" xfId="53372" xr:uid="{00000000-0005-0000-0000-000079D00000}"/>
    <cellStyle name="Normal 36 2 3 3 7" xfId="53373" xr:uid="{00000000-0005-0000-0000-00007AD00000}"/>
    <cellStyle name="Normal 36 2 3 3 7 2" xfId="53374" xr:uid="{00000000-0005-0000-0000-00007BD00000}"/>
    <cellStyle name="Normal 36 2 3 3 7 3" xfId="53375" xr:uid="{00000000-0005-0000-0000-00007CD00000}"/>
    <cellStyle name="Normal 36 2 3 3 8" xfId="53376" xr:uid="{00000000-0005-0000-0000-00007DD00000}"/>
    <cellStyle name="Normal 36 2 3 3 8 2" xfId="53377" xr:uid="{00000000-0005-0000-0000-00007ED00000}"/>
    <cellStyle name="Normal 36 2 3 3 8 3" xfId="53378" xr:uid="{00000000-0005-0000-0000-00007FD00000}"/>
    <cellStyle name="Normal 36 2 3 3 9" xfId="53379" xr:uid="{00000000-0005-0000-0000-000080D00000}"/>
    <cellStyle name="Normal 36 2 3 3 9 2" xfId="53380" xr:uid="{00000000-0005-0000-0000-000081D00000}"/>
    <cellStyle name="Normal 36 2 3 3 9 3" xfId="53381" xr:uid="{00000000-0005-0000-0000-000082D00000}"/>
    <cellStyle name="Normal 36 2 3 4" xfId="53382" xr:uid="{00000000-0005-0000-0000-000083D00000}"/>
    <cellStyle name="Normal 36 2 3 4 10" xfId="53383" xr:uid="{00000000-0005-0000-0000-000084D00000}"/>
    <cellStyle name="Normal 36 2 3 4 11" xfId="53384" xr:uid="{00000000-0005-0000-0000-000085D00000}"/>
    <cellStyle name="Normal 36 2 3 4 12" xfId="53385" xr:uid="{00000000-0005-0000-0000-000086D00000}"/>
    <cellStyle name="Normal 36 2 3 4 13" xfId="53386" xr:uid="{00000000-0005-0000-0000-000087D00000}"/>
    <cellStyle name="Normal 36 2 3 4 14" xfId="53387" xr:uid="{00000000-0005-0000-0000-000088D00000}"/>
    <cellStyle name="Normal 36 2 3 4 15" xfId="53388" xr:uid="{00000000-0005-0000-0000-000089D00000}"/>
    <cellStyle name="Normal 36 2 3 4 16" xfId="53389" xr:uid="{00000000-0005-0000-0000-00008AD00000}"/>
    <cellStyle name="Normal 36 2 3 4 2" xfId="53390" xr:uid="{00000000-0005-0000-0000-00008BD00000}"/>
    <cellStyle name="Normal 36 2 3 4 2 10" xfId="53391" xr:uid="{00000000-0005-0000-0000-00008CD00000}"/>
    <cellStyle name="Normal 36 2 3 4 2 11" xfId="53392" xr:uid="{00000000-0005-0000-0000-00008DD00000}"/>
    <cellStyle name="Normal 36 2 3 4 2 12" xfId="53393" xr:uid="{00000000-0005-0000-0000-00008ED00000}"/>
    <cellStyle name="Normal 36 2 3 4 2 13" xfId="53394" xr:uid="{00000000-0005-0000-0000-00008FD00000}"/>
    <cellStyle name="Normal 36 2 3 4 2 14" xfId="53395" xr:uid="{00000000-0005-0000-0000-000090D00000}"/>
    <cellStyle name="Normal 36 2 3 4 2 15" xfId="53396" xr:uid="{00000000-0005-0000-0000-000091D00000}"/>
    <cellStyle name="Normal 36 2 3 4 2 2" xfId="53397" xr:uid="{00000000-0005-0000-0000-000092D00000}"/>
    <cellStyle name="Normal 36 2 3 4 2 3" xfId="53398" xr:uid="{00000000-0005-0000-0000-000093D00000}"/>
    <cellStyle name="Normal 36 2 3 4 2 4" xfId="53399" xr:uid="{00000000-0005-0000-0000-000094D00000}"/>
    <cellStyle name="Normal 36 2 3 4 2 5" xfId="53400" xr:uid="{00000000-0005-0000-0000-000095D00000}"/>
    <cellStyle name="Normal 36 2 3 4 2 6" xfId="53401" xr:uid="{00000000-0005-0000-0000-000096D00000}"/>
    <cellStyle name="Normal 36 2 3 4 2 7" xfId="53402" xr:uid="{00000000-0005-0000-0000-000097D00000}"/>
    <cellStyle name="Normal 36 2 3 4 2 8" xfId="53403" xr:uid="{00000000-0005-0000-0000-000098D00000}"/>
    <cellStyle name="Normal 36 2 3 4 2 9" xfId="53404" xr:uid="{00000000-0005-0000-0000-000099D00000}"/>
    <cellStyle name="Normal 36 2 3 4 3" xfId="53405" xr:uid="{00000000-0005-0000-0000-00009AD00000}"/>
    <cellStyle name="Normal 36 2 3 4 4" xfId="53406" xr:uid="{00000000-0005-0000-0000-00009BD00000}"/>
    <cellStyle name="Normal 36 2 3 4 5" xfId="53407" xr:uid="{00000000-0005-0000-0000-00009CD00000}"/>
    <cellStyle name="Normal 36 2 3 4 6" xfId="53408" xr:uid="{00000000-0005-0000-0000-00009DD00000}"/>
    <cellStyle name="Normal 36 2 3 4 7" xfId="53409" xr:uid="{00000000-0005-0000-0000-00009ED00000}"/>
    <cellStyle name="Normal 36 2 3 4 8" xfId="53410" xr:uid="{00000000-0005-0000-0000-00009FD00000}"/>
    <cellStyle name="Normal 36 2 3 4 9" xfId="53411" xr:uid="{00000000-0005-0000-0000-0000A0D00000}"/>
    <cellStyle name="Normal 36 2 3 5" xfId="53412" xr:uid="{00000000-0005-0000-0000-0000A1D00000}"/>
    <cellStyle name="Normal 36 2 3 5 10" xfId="53413" xr:uid="{00000000-0005-0000-0000-0000A2D00000}"/>
    <cellStyle name="Normal 36 2 3 5 11" xfId="53414" xr:uid="{00000000-0005-0000-0000-0000A3D00000}"/>
    <cellStyle name="Normal 36 2 3 5 12" xfId="53415" xr:uid="{00000000-0005-0000-0000-0000A4D00000}"/>
    <cellStyle name="Normal 36 2 3 5 13" xfId="53416" xr:uid="{00000000-0005-0000-0000-0000A5D00000}"/>
    <cellStyle name="Normal 36 2 3 5 14" xfId="53417" xr:uid="{00000000-0005-0000-0000-0000A6D00000}"/>
    <cellStyle name="Normal 36 2 3 5 15" xfId="53418" xr:uid="{00000000-0005-0000-0000-0000A7D00000}"/>
    <cellStyle name="Normal 36 2 3 5 2" xfId="53419" xr:uid="{00000000-0005-0000-0000-0000A8D00000}"/>
    <cellStyle name="Normal 36 2 3 5 2 2" xfId="53420" xr:uid="{00000000-0005-0000-0000-0000A9D00000}"/>
    <cellStyle name="Normal 36 2 3 5 3" xfId="53421" xr:uid="{00000000-0005-0000-0000-0000AAD00000}"/>
    <cellStyle name="Normal 36 2 3 5 4" xfId="53422" xr:uid="{00000000-0005-0000-0000-0000ABD00000}"/>
    <cellStyle name="Normal 36 2 3 5 5" xfId="53423" xr:uid="{00000000-0005-0000-0000-0000ACD00000}"/>
    <cellStyle name="Normal 36 2 3 5 6" xfId="53424" xr:uid="{00000000-0005-0000-0000-0000ADD00000}"/>
    <cellStyle name="Normal 36 2 3 5 7" xfId="53425" xr:uid="{00000000-0005-0000-0000-0000AED00000}"/>
    <cellStyle name="Normal 36 2 3 5 8" xfId="53426" xr:uid="{00000000-0005-0000-0000-0000AFD00000}"/>
    <cellStyle name="Normal 36 2 3 5 9" xfId="53427" xr:uid="{00000000-0005-0000-0000-0000B0D00000}"/>
    <cellStyle name="Normal 36 2 3 6" xfId="53428" xr:uid="{00000000-0005-0000-0000-0000B1D00000}"/>
    <cellStyle name="Normal 36 2 3 6 2" xfId="53429" xr:uid="{00000000-0005-0000-0000-0000B2D00000}"/>
    <cellStyle name="Normal 36 2 3 6 3" xfId="53430" xr:uid="{00000000-0005-0000-0000-0000B3D00000}"/>
    <cellStyle name="Normal 36 2 3 7" xfId="53431" xr:uid="{00000000-0005-0000-0000-0000B4D00000}"/>
    <cellStyle name="Normal 36 2 3 7 2" xfId="53432" xr:uid="{00000000-0005-0000-0000-0000B5D00000}"/>
    <cellStyle name="Normal 36 2 3 7 3" xfId="53433" xr:uid="{00000000-0005-0000-0000-0000B6D00000}"/>
    <cellStyle name="Normal 36 2 3 8" xfId="53434" xr:uid="{00000000-0005-0000-0000-0000B7D00000}"/>
    <cellStyle name="Normal 36 2 3 8 2" xfId="53435" xr:uid="{00000000-0005-0000-0000-0000B8D00000}"/>
    <cellStyle name="Normal 36 2 3 8 3" xfId="53436" xr:uid="{00000000-0005-0000-0000-0000B9D00000}"/>
    <cellStyle name="Normal 36 2 3 9" xfId="53437" xr:uid="{00000000-0005-0000-0000-0000BAD00000}"/>
    <cellStyle name="Normal 36 2 3 9 2" xfId="53438" xr:uid="{00000000-0005-0000-0000-0000BBD00000}"/>
    <cellStyle name="Normal 36 2 3 9 3" xfId="53439" xr:uid="{00000000-0005-0000-0000-0000BCD00000}"/>
    <cellStyle name="Normal 36 2 4" xfId="53440" xr:uid="{00000000-0005-0000-0000-0000BDD00000}"/>
    <cellStyle name="Normal 36 2 4 10" xfId="53441" xr:uid="{00000000-0005-0000-0000-0000BED00000}"/>
    <cellStyle name="Normal 36 2 4 10 2" xfId="53442" xr:uid="{00000000-0005-0000-0000-0000BFD00000}"/>
    <cellStyle name="Normal 36 2 4 10 3" xfId="53443" xr:uid="{00000000-0005-0000-0000-0000C0D00000}"/>
    <cellStyle name="Normal 36 2 4 11" xfId="53444" xr:uid="{00000000-0005-0000-0000-0000C1D00000}"/>
    <cellStyle name="Normal 36 2 4 11 2" xfId="53445" xr:uid="{00000000-0005-0000-0000-0000C2D00000}"/>
    <cellStyle name="Normal 36 2 4 12" xfId="53446" xr:uid="{00000000-0005-0000-0000-0000C3D00000}"/>
    <cellStyle name="Normal 36 2 4 12 2" xfId="53447" xr:uid="{00000000-0005-0000-0000-0000C4D00000}"/>
    <cellStyle name="Normal 36 2 4 13" xfId="53448" xr:uid="{00000000-0005-0000-0000-0000C5D00000}"/>
    <cellStyle name="Normal 36 2 4 14" xfId="53449" xr:uid="{00000000-0005-0000-0000-0000C6D00000}"/>
    <cellStyle name="Normal 36 2 4 15" xfId="53450" xr:uid="{00000000-0005-0000-0000-0000C7D00000}"/>
    <cellStyle name="Normal 36 2 4 16" xfId="53451" xr:uid="{00000000-0005-0000-0000-0000C8D00000}"/>
    <cellStyle name="Normal 36 2 4 17" xfId="53452" xr:uid="{00000000-0005-0000-0000-0000C9D00000}"/>
    <cellStyle name="Normal 36 2 4 18" xfId="53453" xr:uid="{00000000-0005-0000-0000-0000CAD00000}"/>
    <cellStyle name="Normal 36 2 4 19" xfId="53454" xr:uid="{00000000-0005-0000-0000-0000CBD00000}"/>
    <cellStyle name="Normal 36 2 4 2" xfId="53455" xr:uid="{00000000-0005-0000-0000-0000CCD00000}"/>
    <cellStyle name="Normal 36 2 4 2 10" xfId="53456" xr:uid="{00000000-0005-0000-0000-0000CDD00000}"/>
    <cellStyle name="Normal 36 2 4 2 10 2" xfId="53457" xr:uid="{00000000-0005-0000-0000-0000CED00000}"/>
    <cellStyle name="Normal 36 2 4 2 11" xfId="53458" xr:uid="{00000000-0005-0000-0000-0000CFD00000}"/>
    <cellStyle name="Normal 36 2 4 2 11 2" xfId="53459" xr:uid="{00000000-0005-0000-0000-0000D0D00000}"/>
    <cellStyle name="Normal 36 2 4 2 12" xfId="53460" xr:uid="{00000000-0005-0000-0000-0000D1D00000}"/>
    <cellStyle name="Normal 36 2 4 2 13" xfId="53461" xr:uid="{00000000-0005-0000-0000-0000D2D00000}"/>
    <cellStyle name="Normal 36 2 4 2 14" xfId="53462" xr:uid="{00000000-0005-0000-0000-0000D3D00000}"/>
    <cellStyle name="Normal 36 2 4 2 15" xfId="53463" xr:uid="{00000000-0005-0000-0000-0000D4D00000}"/>
    <cellStyle name="Normal 36 2 4 2 16" xfId="53464" xr:uid="{00000000-0005-0000-0000-0000D5D00000}"/>
    <cellStyle name="Normal 36 2 4 2 17" xfId="53465" xr:uid="{00000000-0005-0000-0000-0000D6D00000}"/>
    <cellStyle name="Normal 36 2 4 2 18" xfId="53466" xr:uid="{00000000-0005-0000-0000-0000D7D00000}"/>
    <cellStyle name="Normal 36 2 4 2 19" xfId="53467" xr:uid="{00000000-0005-0000-0000-0000D8D00000}"/>
    <cellStyle name="Normal 36 2 4 2 2" xfId="53468" xr:uid="{00000000-0005-0000-0000-0000D9D00000}"/>
    <cellStyle name="Normal 36 2 4 2 2 10" xfId="53469" xr:uid="{00000000-0005-0000-0000-0000DAD00000}"/>
    <cellStyle name="Normal 36 2 4 2 2 11" xfId="53470" xr:uid="{00000000-0005-0000-0000-0000DBD00000}"/>
    <cellStyle name="Normal 36 2 4 2 2 12" xfId="53471" xr:uid="{00000000-0005-0000-0000-0000DCD00000}"/>
    <cellStyle name="Normal 36 2 4 2 2 13" xfId="53472" xr:uid="{00000000-0005-0000-0000-0000DDD00000}"/>
    <cellStyle name="Normal 36 2 4 2 2 14" xfId="53473" xr:uid="{00000000-0005-0000-0000-0000DED00000}"/>
    <cellStyle name="Normal 36 2 4 2 2 15" xfId="53474" xr:uid="{00000000-0005-0000-0000-0000DFD00000}"/>
    <cellStyle name="Normal 36 2 4 2 2 2" xfId="53475" xr:uid="{00000000-0005-0000-0000-0000E0D00000}"/>
    <cellStyle name="Normal 36 2 4 2 2 2 2" xfId="53476" xr:uid="{00000000-0005-0000-0000-0000E1D00000}"/>
    <cellStyle name="Normal 36 2 4 2 2 3" xfId="53477" xr:uid="{00000000-0005-0000-0000-0000E2D00000}"/>
    <cellStyle name="Normal 36 2 4 2 2 4" xfId="53478" xr:uid="{00000000-0005-0000-0000-0000E3D00000}"/>
    <cellStyle name="Normal 36 2 4 2 2 5" xfId="53479" xr:uid="{00000000-0005-0000-0000-0000E4D00000}"/>
    <cellStyle name="Normal 36 2 4 2 2 6" xfId="53480" xr:uid="{00000000-0005-0000-0000-0000E5D00000}"/>
    <cellStyle name="Normal 36 2 4 2 2 7" xfId="53481" xr:uid="{00000000-0005-0000-0000-0000E6D00000}"/>
    <cellStyle name="Normal 36 2 4 2 2 8" xfId="53482" xr:uid="{00000000-0005-0000-0000-0000E7D00000}"/>
    <cellStyle name="Normal 36 2 4 2 2 9" xfId="53483" xr:uid="{00000000-0005-0000-0000-0000E8D00000}"/>
    <cellStyle name="Normal 36 2 4 2 3" xfId="53484" xr:uid="{00000000-0005-0000-0000-0000E9D00000}"/>
    <cellStyle name="Normal 36 2 4 2 3 10" xfId="53485" xr:uid="{00000000-0005-0000-0000-0000EAD00000}"/>
    <cellStyle name="Normal 36 2 4 2 3 11" xfId="53486" xr:uid="{00000000-0005-0000-0000-0000EBD00000}"/>
    <cellStyle name="Normal 36 2 4 2 3 12" xfId="53487" xr:uid="{00000000-0005-0000-0000-0000ECD00000}"/>
    <cellStyle name="Normal 36 2 4 2 3 13" xfId="53488" xr:uid="{00000000-0005-0000-0000-0000EDD00000}"/>
    <cellStyle name="Normal 36 2 4 2 3 14" xfId="53489" xr:uid="{00000000-0005-0000-0000-0000EED00000}"/>
    <cellStyle name="Normal 36 2 4 2 3 15" xfId="53490" xr:uid="{00000000-0005-0000-0000-0000EFD00000}"/>
    <cellStyle name="Normal 36 2 4 2 3 2" xfId="53491" xr:uid="{00000000-0005-0000-0000-0000F0D00000}"/>
    <cellStyle name="Normal 36 2 4 2 3 2 2" xfId="53492" xr:uid="{00000000-0005-0000-0000-0000F1D00000}"/>
    <cellStyle name="Normal 36 2 4 2 3 3" xfId="53493" xr:uid="{00000000-0005-0000-0000-0000F2D00000}"/>
    <cellStyle name="Normal 36 2 4 2 3 4" xfId="53494" xr:uid="{00000000-0005-0000-0000-0000F3D00000}"/>
    <cellStyle name="Normal 36 2 4 2 3 5" xfId="53495" xr:uid="{00000000-0005-0000-0000-0000F4D00000}"/>
    <cellStyle name="Normal 36 2 4 2 3 6" xfId="53496" xr:uid="{00000000-0005-0000-0000-0000F5D00000}"/>
    <cellStyle name="Normal 36 2 4 2 3 7" xfId="53497" xr:uid="{00000000-0005-0000-0000-0000F6D00000}"/>
    <cellStyle name="Normal 36 2 4 2 3 8" xfId="53498" xr:uid="{00000000-0005-0000-0000-0000F7D00000}"/>
    <cellStyle name="Normal 36 2 4 2 3 9" xfId="53499" xr:uid="{00000000-0005-0000-0000-0000F8D00000}"/>
    <cellStyle name="Normal 36 2 4 2 4" xfId="53500" xr:uid="{00000000-0005-0000-0000-0000F9D00000}"/>
    <cellStyle name="Normal 36 2 4 2 4 2" xfId="53501" xr:uid="{00000000-0005-0000-0000-0000FAD00000}"/>
    <cellStyle name="Normal 36 2 4 2 4 3" xfId="53502" xr:uid="{00000000-0005-0000-0000-0000FBD00000}"/>
    <cellStyle name="Normal 36 2 4 2 5" xfId="53503" xr:uid="{00000000-0005-0000-0000-0000FCD00000}"/>
    <cellStyle name="Normal 36 2 4 2 5 2" xfId="53504" xr:uid="{00000000-0005-0000-0000-0000FDD00000}"/>
    <cellStyle name="Normal 36 2 4 2 5 3" xfId="53505" xr:uid="{00000000-0005-0000-0000-0000FED00000}"/>
    <cellStyle name="Normal 36 2 4 2 6" xfId="53506" xr:uid="{00000000-0005-0000-0000-0000FFD00000}"/>
    <cellStyle name="Normal 36 2 4 2 6 2" xfId="53507" xr:uid="{00000000-0005-0000-0000-000000D10000}"/>
    <cellStyle name="Normal 36 2 4 2 6 3" xfId="53508" xr:uid="{00000000-0005-0000-0000-000001D10000}"/>
    <cellStyle name="Normal 36 2 4 2 7" xfId="53509" xr:uid="{00000000-0005-0000-0000-000002D10000}"/>
    <cellStyle name="Normal 36 2 4 2 7 2" xfId="53510" xr:uid="{00000000-0005-0000-0000-000003D10000}"/>
    <cellStyle name="Normal 36 2 4 2 7 3" xfId="53511" xr:uid="{00000000-0005-0000-0000-000004D10000}"/>
    <cellStyle name="Normal 36 2 4 2 8" xfId="53512" xr:uid="{00000000-0005-0000-0000-000005D10000}"/>
    <cellStyle name="Normal 36 2 4 2 8 2" xfId="53513" xr:uid="{00000000-0005-0000-0000-000006D10000}"/>
    <cellStyle name="Normal 36 2 4 2 8 3" xfId="53514" xr:uid="{00000000-0005-0000-0000-000007D10000}"/>
    <cellStyle name="Normal 36 2 4 2 9" xfId="53515" xr:uid="{00000000-0005-0000-0000-000008D10000}"/>
    <cellStyle name="Normal 36 2 4 2 9 2" xfId="53516" xr:uid="{00000000-0005-0000-0000-000009D10000}"/>
    <cellStyle name="Normal 36 2 4 2 9 3" xfId="53517" xr:uid="{00000000-0005-0000-0000-00000AD10000}"/>
    <cellStyle name="Normal 36 2 4 20" xfId="53518" xr:uid="{00000000-0005-0000-0000-00000BD10000}"/>
    <cellStyle name="Normal 36 2 4 3" xfId="53519" xr:uid="{00000000-0005-0000-0000-00000CD10000}"/>
    <cellStyle name="Normal 36 2 4 3 10" xfId="53520" xr:uid="{00000000-0005-0000-0000-00000DD10000}"/>
    <cellStyle name="Normal 36 2 4 3 11" xfId="53521" xr:uid="{00000000-0005-0000-0000-00000ED10000}"/>
    <cellStyle name="Normal 36 2 4 3 12" xfId="53522" xr:uid="{00000000-0005-0000-0000-00000FD10000}"/>
    <cellStyle name="Normal 36 2 4 3 13" xfId="53523" xr:uid="{00000000-0005-0000-0000-000010D10000}"/>
    <cellStyle name="Normal 36 2 4 3 14" xfId="53524" xr:uid="{00000000-0005-0000-0000-000011D10000}"/>
    <cellStyle name="Normal 36 2 4 3 15" xfId="53525" xr:uid="{00000000-0005-0000-0000-000012D10000}"/>
    <cellStyle name="Normal 36 2 4 3 16" xfId="53526" xr:uid="{00000000-0005-0000-0000-000013D10000}"/>
    <cellStyle name="Normal 36 2 4 3 2" xfId="53527" xr:uid="{00000000-0005-0000-0000-000014D10000}"/>
    <cellStyle name="Normal 36 2 4 3 2 10" xfId="53528" xr:uid="{00000000-0005-0000-0000-000015D10000}"/>
    <cellStyle name="Normal 36 2 4 3 2 11" xfId="53529" xr:uid="{00000000-0005-0000-0000-000016D10000}"/>
    <cellStyle name="Normal 36 2 4 3 2 12" xfId="53530" xr:uid="{00000000-0005-0000-0000-000017D10000}"/>
    <cellStyle name="Normal 36 2 4 3 2 13" xfId="53531" xr:uid="{00000000-0005-0000-0000-000018D10000}"/>
    <cellStyle name="Normal 36 2 4 3 2 14" xfId="53532" xr:uid="{00000000-0005-0000-0000-000019D10000}"/>
    <cellStyle name="Normal 36 2 4 3 2 15" xfId="53533" xr:uid="{00000000-0005-0000-0000-00001AD10000}"/>
    <cellStyle name="Normal 36 2 4 3 2 2" xfId="53534" xr:uid="{00000000-0005-0000-0000-00001BD10000}"/>
    <cellStyle name="Normal 36 2 4 3 2 3" xfId="53535" xr:uid="{00000000-0005-0000-0000-00001CD10000}"/>
    <cellStyle name="Normal 36 2 4 3 2 4" xfId="53536" xr:uid="{00000000-0005-0000-0000-00001DD10000}"/>
    <cellStyle name="Normal 36 2 4 3 2 5" xfId="53537" xr:uid="{00000000-0005-0000-0000-00001ED10000}"/>
    <cellStyle name="Normal 36 2 4 3 2 6" xfId="53538" xr:uid="{00000000-0005-0000-0000-00001FD10000}"/>
    <cellStyle name="Normal 36 2 4 3 2 7" xfId="53539" xr:uid="{00000000-0005-0000-0000-000020D10000}"/>
    <cellStyle name="Normal 36 2 4 3 2 8" xfId="53540" xr:uid="{00000000-0005-0000-0000-000021D10000}"/>
    <cellStyle name="Normal 36 2 4 3 2 9" xfId="53541" xr:uid="{00000000-0005-0000-0000-000022D10000}"/>
    <cellStyle name="Normal 36 2 4 3 3" xfId="53542" xr:uid="{00000000-0005-0000-0000-000023D10000}"/>
    <cellStyle name="Normal 36 2 4 3 4" xfId="53543" xr:uid="{00000000-0005-0000-0000-000024D10000}"/>
    <cellStyle name="Normal 36 2 4 3 5" xfId="53544" xr:uid="{00000000-0005-0000-0000-000025D10000}"/>
    <cellStyle name="Normal 36 2 4 3 6" xfId="53545" xr:uid="{00000000-0005-0000-0000-000026D10000}"/>
    <cellStyle name="Normal 36 2 4 3 7" xfId="53546" xr:uid="{00000000-0005-0000-0000-000027D10000}"/>
    <cellStyle name="Normal 36 2 4 3 8" xfId="53547" xr:uid="{00000000-0005-0000-0000-000028D10000}"/>
    <cellStyle name="Normal 36 2 4 3 9" xfId="53548" xr:uid="{00000000-0005-0000-0000-000029D10000}"/>
    <cellStyle name="Normal 36 2 4 4" xfId="53549" xr:uid="{00000000-0005-0000-0000-00002AD10000}"/>
    <cellStyle name="Normal 36 2 4 4 10" xfId="53550" xr:uid="{00000000-0005-0000-0000-00002BD10000}"/>
    <cellStyle name="Normal 36 2 4 4 11" xfId="53551" xr:uid="{00000000-0005-0000-0000-00002CD10000}"/>
    <cellStyle name="Normal 36 2 4 4 12" xfId="53552" xr:uid="{00000000-0005-0000-0000-00002DD10000}"/>
    <cellStyle name="Normal 36 2 4 4 13" xfId="53553" xr:uid="{00000000-0005-0000-0000-00002ED10000}"/>
    <cellStyle name="Normal 36 2 4 4 14" xfId="53554" xr:uid="{00000000-0005-0000-0000-00002FD10000}"/>
    <cellStyle name="Normal 36 2 4 4 15" xfId="53555" xr:uid="{00000000-0005-0000-0000-000030D10000}"/>
    <cellStyle name="Normal 36 2 4 4 2" xfId="53556" xr:uid="{00000000-0005-0000-0000-000031D10000}"/>
    <cellStyle name="Normal 36 2 4 4 2 2" xfId="53557" xr:uid="{00000000-0005-0000-0000-000032D10000}"/>
    <cellStyle name="Normal 36 2 4 4 3" xfId="53558" xr:uid="{00000000-0005-0000-0000-000033D10000}"/>
    <cellStyle name="Normal 36 2 4 4 4" xfId="53559" xr:uid="{00000000-0005-0000-0000-000034D10000}"/>
    <cellStyle name="Normal 36 2 4 4 5" xfId="53560" xr:uid="{00000000-0005-0000-0000-000035D10000}"/>
    <cellStyle name="Normal 36 2 4 4 6" xfId="53561" xr:uid="{00000000-0005-0000-0000-000036D10000}"/>
    <cellStyle name="Normal 36 2 4 4 7" xfId="53562" xr:uid="{00000000-0005-0000-0000-000037D10000}"/>
    <cellStyle name="Normal 36 2 4 4 8" xfId="53563" xr:uid="{00000000-0005-0000-0000-000038D10000}"/>
    <cellStyle name="Normal 36 2 4 4 9" xfId="53564" xr:uid="{00000000-0005-0000-0000-000039D10000}"/>
    <cellStyle name="Normal 36 2 4 5" xfId="53565" xr:uid="{00000000-0005-0000-0000-00003AD10000}"/>
    <cellStyle name="Normal 36 2 4 5 2" xfId="53566" xr:uid="{00000000-0005-0000-0000-00003BD10000}"/>
    <cellStyle name="Normal 36 2 4 5 3" xfId="53567" xr:uid="{00000000-0005-0000-0000-00003CD10000}"/>
    <cellStyle name="Normal 36 2 4 6" xfId="53568" xr:uid="{00000000-0005-0000-0000-00003DD10000}"/>
    <cellStyle name="Normal 36 2 4 6 2" xfId="53569" xr:uid="{00000000-0005-0000-0000-00003ED10000}"/>
    <cellStyle name="Normal 36 2 4 6 3" xfId="53570" xr:uid="{00000000-0005-0000-0000-00003FD10000}"/>
    <cellStyle name="Normal 36 2 4 7" xfId="53571" xr:uid="{00000000-0005-0000-0000-000040D10000}"/>
    <cellStyle name="Normal 36 2 4 7 2" xfId="53572" xr:uid="{00000000-0005-0000-0000-000041D10000}"/>
    <cellStyle name="Normal 36 2 4 7 3" xfId="53573" xr:uid="{00000000-0005-0000-0000-000042D10000}"/>
    <cellStyle name="Normal 36 2 4 8" xfId="53574" xr:uid="{00000000-0005-0000-0000-000043D10000}"/>
    <cellStyle name="Normal 36 2 4 8 2" xfId="53575" xr:uid="{00000000-0005-0000-0000-000044D10000}"/>
    <cellStyle name="Normal 36 2 4 8 3" xfId="53576" xr:uid="{00000000-0005-0000-0000-000045D10000}"/>
    <cellStyle name="Normal 36 2 4 9" xfId="53577" xr:uid="{00000000-0005-0000-0000-000046D10000}"/>
    <cellStyle name="Normal 36 2 4 9 2" xfId="53578" xr:uid="{00000000-0005-0000-0000-000047D10000}"/>
    <cellStyle name="Normal 36 2 4 9 3" xfId="53579" xr:uid="{00000000-0005-0000-0000-000048D10000}"/>
    <cellStyle name="Normal 36 2 5" xfId="53580" xr:uid="{00000000-0005-0000-0000-000049D10000}"/>
    <cellStyle name="Normal 36 2 5 10" xfId="53581" xr:uid="{00000000-0005-0000-0000-00004AD10000}"/>
    <cellStyle name="Normal 36 2 5 10 2" xfId="53582" xr:uid="{00000000-0005-0000-0000-00004BD10000}"/>
    <cellStyle name="Normal 36 2 5 11" xfId="53583" xr:uid="{00000000-0005-0000-0000-00004CD10000}"/>
    <cellStyle name="Normal 36 2 5 11 2" xfId="53584" xr:uid="{00000000-0005-0000-0000-00004DD10000}"/>
    <cellStyle name="Normal 36 2 5 12" xfId="53585" xr:uid="{00000000-0005-0000-0000-00004ED10000}"/>
    <cellStyle name="Normal 36 2 5 13" xfId="53586" xr:uid="{00000000-0005-0000-0000-00004FD10000}"/>
    <cellStyle name="Normal 36 2 5 14" xfId="53587" xr:uid="{00000000-0005-0000-0000-000050D10000}"/>
    <cellStyle name="Normal 36 2 5 15" xfId="53588" xr:uid="{00000000-0005-0000-0000-000051D10000}"/>
    <cellStyle name="Normal 36 2 5 16" xfId="53589" xr:uid="{00000000-0005-0000-0000-000052D10000}"/>
    <cellStyle name="Normal 36 2 5 17" xfId="53590" xr:uid="{00000000-0005-0000-0000-000053D10000}"/>
    <cellStyle name="Normal 36 2 5 18" xfId="53591" xr:uid="{00000000-0005-0000-0000-000054D10000}"/>
    <cellStyle name="Normal 36 2 5 19" xfId="53592" xr:uid="{00000000-0005-0000-0000-000055D10000}"/>
    <cellStyle name="Normal 36 2 5 2" xfId="53593" xr:uid="{00000000-0005-0000-0000-000056D10000}"/>
    <cellStyle name="Normal 36 2 5 2 10" xfId="53594" xr:uid="{00000000-0005-0000-0000-000057D10000}"/>
    <cellStyle name="Normal 36 2 5 2 11" xfId="53595" xr:uid="{00000000-0005-0000-0000-000058D10000}"/>
    <cellStyle name="Normal 36 2 5 2 12" xfId="53596" xr:uid="{00000000-0005-0000-0000-000059D10000}"/>
    <cellStyle name="Normal 36 2 5 2 13" xfId="53597" xr:uid="{00000000-0005-0000-0000-00005AD10000}"/>
    <cellStyle name="Normal 36 2 5 2 14" xfId="53598" xr:uid="{00000000-0005-0000-0000-00005BD10000}"/>
    <cellStyle name="Normal 36 2 5 2 15" xfId="53599" xr:uid="{00000000-0005-0000-0000-00005CD10000}"/>
    <cellStyle name="Normal 36 2 5 2 2" xfId="53600" xr:uid="{00000000-0005-0000-0000-00005DD10000}"/>
    <cellStyle name="Normal 36 2 5 2 2 2" xfId="53601" xr:uid="{00000000-0005-0000-0000-00005ED10000}"/>
    <cellStyle name="Normal 36 2 5 2 3" xfId="53602" xr:uid="{00000000-0005-0000-0000-00005FD10000}"/>
    <cellStyle name="Normal 36 2 5 2 4" xfId="53603" xr:uid="{00000000-0005-0000-0000-000060D10000}"/>
    <cellStyle name="Normal 36 2 5 2 5" xfId="53604" xr:uid="{00000000-0005-0000-0000-000061D10000}"/>
    <cellStyle name="Normal 36 2 5 2 6" xfId="53605" xr:uid="{00000000-0005-0000-0000-000062D10000}"/>
    <cellStyle name="Normal 36 2 5 2 7" xfId="53606" xr:uid="{00000000-0005-0000-0000-000063D10000}"/>
    <cellStyle name="Normal 36 2 5 2 8" xfId="53607" xr:uid="{00000000-0005-0000-0000-000064D10000}"/>
    <cellStyle name="Normal 36 2 5 2 9" xfId="53608" xr:uid="{00000000-0005-0000-0000-000065D10000}"/>
    <cellStyle name="Normal 36 2 5 3" xfId="53609" xr:uid="{00000000-0005-0000-0000-000066D10000}"/>
    <cellStyle name="Normal 36 2 5 3 10" xfId="53610" xr:uid="{00000000-0005-0000-0000-000067D10000}"/>
    <cellStyle name="Normal 36 2 5 3 11" xfId="53611" xr:uid="{00000000-0005-0000-0000-000068D10000}"/>
    <cellStyle name="Normal 36 2 5 3 12" xfId="53612" xr:uid="{00000000-0005-0000-0000-000069D10000}"/>
    <cellStyle name="Normal 36 2 5 3 13" xfId="53613" xr:uid="{00000000-0005-0000-0000-00006AD10000}"/>
    <cellStyle name="Normal 36 2 5 3 14" xfId="53614" xr:uid="{00000000-0005-0000-0000-00006BD10000}"/>
    <cellStyle name="Normal 36 2 5 3 15" xfId="53615" xr:uid="{00000000-0005-0000-0000-00006CD10000}"/>
    <cellStyle name="Normal 36 2 5 3 2" xfId="53616" xr:uid="{00000000-0005-0000-0000-00006DD10000}"/>
    <cellStyle name="Normal 36 2 5 3 2 2" xfId="53617" xr:uid="{00000000-0005-0000-0000-00006ED10000}"/>
    <cellStyle name="Normal 36 2 5 3 3" xfId="53618" xr:uid="{00000000-0005-0000-0000-00006FD10000}"/>
    <cellStyle name="Normal 36 2 5 3 4" xfId="53619" xr:uid="{00000000-0005-0000-0000-000070D10000}"/>
    <cellStyle name="Normal 36 2 5 3 5" xfId="53620" xr:uid="{00000000-0005-0000-0000-000071D10000}"/>
    <cellStyle name="Normal 36 2 5 3 6" xfId="53621" xr:uid="{00000000-0005-0000-0000-000072D10000}"/>
    <cellStyle name="Normal 36 2 5 3 7" xfId="53622" xr:uid="{00000000-0005-0000-0000-000073D10000}"/>
    <cellStyle name="Normal 36 2 5 3 8" xfId="53623" xr:uid="{00000000-0005-0000-0000-000074D10000}"/>
    <cellStyle name="Normal 36 2 5 3 9" xfId="53624" xr:uid="{00000000-0005-0000-0000-000075D10000}"/>
    <cellStyle name="Normal 36 2 5 4" xfId="53625" xr:uid="{00000000-0005-0000-0000-000076D10000}"/>
    <cellStyle name="Normal 36 2 5 4 2" xfId="53626" xr:uid="{00000000-0005-0000-0000-000077D10000}"/>
    <cellStyle name="Normal 36 2 5 4 3" xfId="53627" xr:uid="{00000000-0005-0000-0000-000078D10000}"/>
    <cellStyle name="Normal 36 2 5 5" xfId="53628" xr:uid="{00000000-0005-0000-0000-000079D10000}"/>
    <cellStyle name="Normal 36 2 5 5 2" xfId="53629" xr:uid="{00000000-0005-0000-0000-00007AD10000}"/>
    <cellStyle name="Normal 36 2 5 5 3" xfId="53630" xr:uid="{00000000-0005-0000-0000-00007BD10000}"/>
    <cellStyle name="Normal 36 2 5 6" xfId="53631" xr:uid="{00000000-0005-0000-0000-00007CD10000}"/>
    <cellStyle name="Normal 36 2 5 6 2" xfId="53632" xr:uid="{00000000-0005-0000-0000-00007DD10000}"/>
    <cellStyle name="Normal 36 2 5 6 3" xfId="53633" xr:uid="{00000000-0005-0000-0000-00007ED10000}"/>
    <cellStyle name="Normal 36 2 5 7" xfId="53634" xr:uid="{00000000-0005-0000-0000-00007FD10000}"/>
    <cellStyle name="Normal 36 2 5 7 2" xfId="53635" xr:uid="{00000000-0005-0000-0000-000080D10000}"/>
    <cellStyle name="Normal 36 2 5 7 3" xfId="53636" xr:uid="{00000000-0005-0000-0000-000081D10000}"/>
    <cellStyle name="Normal 36 2 5 8" xfId="53637" xr:uid="{00000000-0005-0000-0000-000082D10000}"/>
    <cellStyle name="Normal 36 2 5 8 2" xfId="53638" xr:uid="{00000000-0005-0000-0000-000083D10000}"/>
    <cellStyle name="Normal 36 2 5 8 3" xfId="53639" xr:uid="{00000000-0005-0000-0000-000084D10000}"/>
    <cellStyle name="Normal 36 2 5 9" xfId="53640" xr:uid="{00000000-0005-0000-0000-000085D10000}"/>
    <cellStyle name="Normal 36 2 5 9 2" xfId="53641" xr:uid="{00000000-0005-0000-0000-000086D10000}"/>
    <cellStyle name="Normal 36 2 5 9 3" xfId="53642" xr:uid="{00000000-0005-0000-0000-000087D10000}"/>
    <cellStyle name="Normal 36 2 6" xfId="53643" xr:uid="{00000000-0005-0000-0000-000088D10000}"/>
    <cellStyle name="Normal 36 2 6 10" xfId="53644" xr:uid="{00000000-0005-0000-0000-000089D10000}"/>
    <cellStyle name="Normal 36 2 6 11" xfId="53645" xr:uid="{00000000-0005-0000-0000-00008AD10000}"/>
    <cellStyle name="Normal 36 2 6 12" xfId="53646" xr:uid="{00000000-0005-0000-0000-00008BD10000}"/>
    <cellStyle name="Normal 36 2 6 13" xfId="53647" xr:uid="{00000000-0005-0000-0000-00008CD10000}"/>
    <cellStyle name="Normal 36 2 6 14" xfId="53648" xr:uid="{00000000-0005-0000-0000-00008DD10000}"/>
    <cellStyle name="Normal 36 2 6 15" xfId="53649" xr:uid="{00000000-0005-0000-0000-00008ED10000}"/>
    <cellStyle name="Normal 36 2 6 16" xfId="53650" xr:uid="{00000000-0005-0000-0000-00008FD10000}"/>
    <cellStyle name="Normal 36 2 6 2" xfId="53651" xr:uid="{00000000-0005-0000-0000-000090D10000}"/>
    <cellStyle name="Normal 36 2 6 2 10" xfId="53652" xr:uid="{00000000-0005-0000-0000-000091D10000}"/>
    <cellStyle name="Normal 36 2 6 2 11" xfId="53653" xr:uid="{00000000-0005-0000-0000-000092D10000}"/>
    <cellStyle name="Normal 36 2 6 2 12" xfId="53654" xr:uid="{00000000-0005-0000-0000-000093D10000}"/>
    <cellStyle name="Normal 36 2 6 2 13" xfId="53655" xr:uid="{00000000-0005-0000-0000-000094D10000}"/>
    <cellStyle name="Normal 36 2 6 2 14" xfId="53656" xr:uid="{00000000-0005-0000-0000-000095D10000}"/>
    <cellStyle name="Normal 36 2 6 2 15" xfId="53657" xr:uid="{00000000-0005-0000-0000-000096D10000}"/>
    <cellStyle name="Normal 36 2 6 2 2" xfId="53658" xr:uid="{00000000-0005-0000-0000-000097D10000}"/>
    <cellStyle name="Normal 36 2 6 2 3" xfId="53659" xr:uid="{00000000-0005-0000-0000-000098D10000}"/>
    <cellStyle name="Normal 36 2 6 2 4" xfId="53660" xr:uid="{00000000-0005-0000-0000-000099D10000}"/>
    <cellStyle name="Normal 36 2 6 2 5" xfId="53661" xr:uid="{00000000-0005-0000-0000-00009AD10000}"/>
    <cellStyle name="Normal 36 2 6 2 6" xfId="53662" xr:uid="{00000000-0005-0000-0000-00009BD10000}"/>
    <cellStyle name="Normal 36 2 6 2 7" xfId="53663" xr:uid="{00000000-0005-0000-0000-00009CD10000}"/>
    <cellStyle name="Normal 36 2 6 2 8" xfId="53664" xr:uid="{00000000-0005-0000-0000-00009DD10000}"/>
    <cellStyle name="Normal 36 2 6 2 9" xfId="53665" xr:uid="{00000000-0005-0000-0000-00009ED10000}"/>
    <cellStyle name="Normal 36 2 6 3" xfId="53666" xr:uid="{00000000-0005-0000-0000-00009FD10000}"/>
    <cellStyle name="Normal 36 2 6 4" xfId="53667" xr:uid="{00000000-0005-0000-0000-0000A0D10000}"/>
    <cellStyle name="Normal 36 2 6 5" xfId="53668" xr:uid="{00000000-0005-0000-0000-0000A1D10000}"/>
    <cellStyle name="Normal 36 2 6 6" xfId="53669" xr:uid="{00000000-0005-0000-0000-0000A2D10000}"/>
    <cellStyle name="Normal 36 2 6 7" xfId="53670" xr:uid="{00000000-0005-0000-0000-0000A3D10000}"/>
    <cellStyle name="Normal 36 2 6 8" xfId="53671" xr:uid="{00000000-0005-0000-0000-0000A4D10000}"/>
    <cellStyle name="Normal 36 2 6 9" xfId="53672" xr:uid="{00000000-0005-0000-0000-0000A5D10000}"/>
    <cellStyle name="Normal 36 2 7" xfId="53673" xr:uid="{00000000-0005-0000-0000-0000A6D10000}"/>
    <cellStyle name="Normal 36 2 7 10" xfId="53674" xr:uid="{00000000-0005-0000-0000-0000A7D10000}"/>
    <cellStyle name="Normal 36 2 7 11" xfId="53675" xr:uid="{00000000-0005-0000-0000-0000A8D10000}"/>
    <cellStyle name="Normal 36 2 7 12" xfId="53676" xr:uid="{00000000-0005-0000-0000-0000A9D10000}"/>
    <cellStyle name="Normal 36 2 7 13" xfId="53677" xr:uid="{00000000-0005-0000-0000-0000AAD10000}"/>
    <cellStyle name="Normal 36 2 7 14" xfId="53678" xr:uid="{00000000-0005-0000-0000-0000ABD10000}"/>
    <cellStyle name="Normal 36 2 7 15" xfId="53679" xr:uid="{00000000-0005-0000-0000-0000ACD10000}"/>
    <cellStyle name="Normal 36 2 7 2" xfId="53680" xr:uid="{00000000-0005-0000-0000-0000ADD10000}"/>
    <cellStyle name="Normal 36 2 7 2 2" xfId="53681" xr:uid="{00000000-0005-0000-0000-0000AED10000}"/>
    <cellStyle name="Normal 36 2 7 3" xfId="53682" xr:uid="{00000000-0005-0000-0000-0000AFD10000}"/>
    <cellStyle name="Normal 36 2 7 4" xfId="53683" xr:uid="{00000000-0005-0000-0000-0000B0D10000}"/>
    <cellStyle name="Normal 36 2 7 5" xfId="53684" xr:uid="{00000000-0005-0000-0000-0000B1D10000}"/>
    <cellStyle name="Normal 36 2 7 6" xfId="53685" xr:uid="{00000000-0005-0000-0000-0000B2D10000}"/>
    <cellStyle name="Normal 36 2 7 7" xfId="53686" xr:uid="{00000000-0005-0000-0000-0000B3D10000}"/>
    <cellStyle name="Normal 36 2 7 8" xfId="53687" xr:uid="{00000000-0005-0000-0000-0000B4D10000}"/>
    <cellStyle name="Normal 36 2 7 9" xfId="53688" xr:uid="{00000000-0005-0000-0000-0000B5D10000}"/>
    <cellStyle name="Normal 36 2 8" xfId="53689" xr:uid="{00000000-0005-0000-0000-0000B6D10000}"/>
    <cellStyle name="Normal 36 2 8 2" xfId="53690" xr:uid="{00000000-0005-0000-0000-0000B7D10000}"/>
    <cellStyle name="Normal 36 2 8 3" xfId="53691" xr:uid="{00000000-0005-0000-0000-0000B8D10000}"/>
    <cellStyle name="Normal 36 2 9" xfId="53692" xr:uid="{00000000-0005-0000-0000-0000B9D10000}"/>
    <cellStyle name="Normal 36 2 9 2" xfId="53693" xr:uid="{00000000-0005-0000-0000-0000BAD10000}"/>
    <cellStyle name="Normal 36 2 9 3" xfId="53694" xr:uid="{00000000-0005-0000-0000-0000BBD10000}"/>
    <cellStyle name="Normal 36 20" xfId="53695" xr:uid="{00000000-0005-0000-0000-0000BCD10000}"/>
    <cellStyle name="Normal 36 21" xfId="53696" xr:uid="{00000000-0005-0000-0000-0000BDD10000}"/>
    <cellStyle name="Normal 36 22" xfId="53697" xr:uid="{00000000-0005-0000-0000-0000BED10000}"/>
    <cellStyle name="Normal 36 23" xfId="53698" xr:uid="{00000000-0005-0000-0000-0000BFD10000}"/>
    <cellStyle name="Normal 36 3" xfId="53699" xr:uid="{00000000-0005-0000-0000-0000C0D10000}"/>
    <cellStyle name="Normal 36 3 10" xfId="53700" xr:uid="{00000000-0005-0000-0000-0000C1D10000}"/>
    <cellStyle name="Normal 36 3 10 2" xfId="53701" xr:uid="{00000000-0005-0000-0000-0000C2D10000}"/>
    <cellStyle name="Normal 36 3 10 3" xfId="53702" xr:uid="{00000000-0005-0000-0000-0000C3D10000}"/>
    <cellStyle name="Normal 36 3 11" xfId="53703" xr:uid="{00000000-0005-0000-0000-0000C4D10000}"/>
    <cellStyle name="Normal 36 3 11 2" xfId="53704" xr:uid="{00000000-0005-0000-0000-0000C5D10000}"/>
    <cellStyle name="Normal 36 3 11 3" xfId="53705" xr:uid="{00000000-0005-0000-0000-0000C6D10000}"/>
    <cellStyle name="Normal 36 3 12" xfId="53706" xr:uid="{00000000-0005-0000-0000-0000C7D10000}"/>
    <cellStyle name="Normal 36 3 12 2" xfId="53707" xr:uid="{00000000-0005-0000-0000-0000C8D10000}"/>
    <cellStyle name="Normal 36 3 13" xfId="53708" xr:uid="{00000000-0005-0000-0000-0000C9D10000}"/>
    <cellStyle name="Normal 36 3 13 2" xfId="53709" xr:uid="{00000000-0005-0000-0000-0000CAD10000}"/>
    <cellStyle name="Normal 36 3 14" xfId="53710" xr:uid="{00000000-0005-0000-0000-0000CBD10000}"/>
    <cellStyle name="Normal 36 3 15" xfId="53711" xr:uid="{00000000-0005-0000-0000-0000CCD10000}"/>
    <cellStyle name="Normal 36 3 16" xfId="53712" xr:uid="{00000000-0005-0000-0000-0000CDD10000}"/>
    <cellStyle name="Normal 36 3 17" xfId="53713" xr:uid="{00000000-0005-0000-0000-0000CED10000}"/>
    <cellStyle name="Normal 36 3 18" xfId="53714" xr:uid="{00000000-0005-0000-0000-0000CFD10000}"/>
    <cellStyle name="Normal 36 3 19" xfId="53715" xr:uid="{00000000-0005-0000-0000-0000D0D10000}"/>
    <cellStyle name="Normal 36 3 2" xfId="53716" xr:uid="{00000000-0005-0000-0000-0000D1D10000}"/>
    <cellStyle name="Normal 36 3 2 10" xfId="53717" xr:uid="{00000000-0005-0000-0000-0000D2D10000}"/>
    <cellStyle name="Normal 36 3 2 10 2" xfId="53718" xr:uid="{00000000-0005-0000-0000-0000D3D10000}"/>
    <cellStyle name="Normal 36 3 2 10 3" xfId="53719" xr:uid="{00000000-0005-0000-0000-0000D4D10000}"/>
    <cellStyle name="Normal 36 3 2 11" xfId="53720" xr:uid="{00000000-0005-0000-0000-0000D5D10000}"/>
    <cellStyle name="Normal 36 3 2 11 2" xfId="53721" xr:uid="{00000000-0005-0000-0000-0000D6D10000}"/>
    <cellStyle name="Normal 36 3 2 12" xfId="53722" xr:uid="{00000000-0005-0000-0000-0000D7D10000}"/>
    <cellStyle name="Normal 36 3 2 12 2" xfId="53723" xr:uid="{00000000-0005-0000-0000-0000D8D10000}"/>
    <cellStyle name="Normal 36 3 2 13" xfId="53724" xr:uid="{00000000-0005-0000-0000-0000D9D10000}"/>
    <cellStyle name="Normal 36 3 2 14" xfId="53725" xr:uid="{00000000-0005-0000-0000-0000DAD10000}"/>
    <cellStyle name="Normal 36 3 2 15" xfId="53726" xr:uid="{00000000-0005-0000-0000-0000DBD10000}"/>
    <cellStyle name="Normal 36 3 2 16" xfId="53727" xr:uid="{00000000-0005-0000-0000-0000DCD10000}"/>
    <cellStyle name="Normal 36 3 2 17" xfId="53728" xr:uid="{00000000-0005-0000-0000-0000DDD10000}"/>
    <cellStyle name="Normal 36 3 2 18" xfId="53729" xr:uid="{00000000-0005-0000-0000-0000DED10000}"/>
    <cellStyle name="Normal 36 3 2 19" xfId="53730" xr:uid="{00000000-0005-0000-0000-0000DFD10000}"/>
    <cellStyle name="Normal 36 3 2 2" xfId="53731" xr:uid="{00000000-0005-0000-0000-0000E0D10000}"/>
    <cellStyle name="Normal 36 3 2 2 10" xfId="53732" xr:uid="{00000000-0005-0000-0000-0000E1D10000}"/>
    <cellStyle name="Normal 36 3 2 2 10 2" xfId="53733" xr:uid="{00000000-0005-0000-0000-0000E2D10000}"/>
    <cellStyle name="Normal 36 3 2 2 11" xfId="53734" xr:uid="{00000000-0005-0000-0000-0000E3D10000}"/>
    <cellStyle name="Normal 36 3 2 2 11 2" xfId="53735" xr:uid="{00000000-0005-0000-0000-0000E4D10000}"/>
    <cellStyle name="Normal 36 3 2 2 12" xfId="53736" xr:uid="{00000000-0005-0000-0000-0000E5D10000}"/>
    <cellStyle name="Normal 36 3 2 2 13" xfId="53737" xr:uid="{00000000-0005-0000-0000-0000E6D10000}"/>
    <cellStyle name="Normal 36 3 2 2 14" xfId="53738" xr:uid="{00000000-0005-0000-0000-0000E7D10000}"/>
    <cellStyle name="Normal 36 3 2 2 15" xfId="53739" xr:uid="{00000000-0005-0000-0000-0000E8D10000}"/>
    <cellStyle name="Normal 36 3 2 2 16" xfId="53740" xr:uid="{00000000-0005-0000-0000-0000E9D10000}"/>
    <cellStyle name="Normal 36 3 2 2 17" xfId="53741" xr:uid="{00000000-0005-0000-0000-0000EAD10000}"/>
    <cellStyle name="Normal 36 3 2 2 18" xfId="53742" xr:uid="{00000000-0005-0000-0000-0000EBD10000}"/>
    <cellStyle name="Normal 36 3 2 2 19" xfId="53743" xr:uid="{00000000-0005-0000-0000-0000ECD10000}"/>
    <cellStyle name="Normal 36 3 2 2 2" xfId="53744" xr:uid="{00000000-0005-0000-0000-0000EDD10000}"/>
    <cellStyle name="Normal 36 3 2 2 2 10" xfId="53745" xr:uid="{00000000-0005-0000-0000-0000EED10000}"/>
    <cellStyle name="Normal 36 3 2 2 2 11" xfId="53746" xr:uid="{00000000-0005-0000-0000-0000EFD10000}"/>
    <cellStyle name="Normal 36 3 2 2 2 12" xfId="53747" xr:uid="{00000000-0005-0000-0000-0000F0D10000}"/>
    <cellStyle name="Normal 36 3 2 2 2 13" xfId="53748" xr:uid="{00000000-0005-0000-0000-0000F1D10000}"/>
    <cellStyle name="Normal 36 3 2 2 2 14" xfId="53749" xr:uid="{00000000-0005-0000-0000-0000F2D10000}"/>
    <cellStyle name="Normal 36 3 2 2 2 15" xfId="53750" xr:uid="{00000000-0005-0000-0000-0000F3D10000}"/>
    <cellStyle name="Normal 36 3 2 2 2 2" xfId="53751" xr:uid="{00000000-0005-0000-0000-0000F4D10000}"/>
    <cellStyle name="Normal 36 3 2 2 2 2 2" xfId="53752" xr:uid="{00000000-0005-0000-0000-0000F5D10000}"/>
    <cellStyle name="Normal 36 3 2 2 2 3" xfId="53753" xr:uid="{00000000-0005-0000-0000-0000F6D10000}"/>
    <cellStyle name="Normal 36 3 2 2 2 4" xfId="53754" xr:uid="{00000000-0005-0000-0000-0000F7D10000}"/>
    <cellStyle name="Normal 36 3 2 2 2 5" xfId="53755" xr:uid="{00000000-0005-0000-0000-0000F8D10000}"/>
    <cellStyle name="Normal 36 3 2 2 2 6" xfId="53756" xr:uid="{00000000-0005-0000-0000-0000F9D10000}"/>
    <cellStyle name="Normal 36 3 2 2 2 7" xfId="53757" xr:uid="{00000000-0005-0000-0000-0000FAD10000}"/>
    <cellStyle name="Normal 36 3 2 2 2 8" xfId="53758" xr:uid="{00000000-0005-0000-0000-0000FBD10000}"/>
    <cellStyle name="Normal 36 3 2 2 2 9" xfId="53759" xr:uid="{00000000-0005-0000-0000-0000FCD10000}"/>
    <cellStyle name="Normal 36 3 2 2 3" xfId="53760" xr:uid="{00000000-0005-0000-0000-0000FDD10000}"/>
    <cellStyle name="Normal 36 3 2 2 3 10" xfId="53761" xr:uid="{00000000-0005-0000-0000-0000FED10000}"/>
    <cellStyle name="Normal 36 3 2 2 3 11" xfId="53762" xr:uid="{00000000-0005-0000-0000-0000FFD10000}"/>
    <cellStyle name="Normal 36 3 2 2 3 12" xfId="53763" xr:uid="{00000000-0005-0000-0000-000000D20000}"/>
    <cellStyle name="Normal 36 3 2 2 3 13" xfId="53764" xr:uid="{00000000-0005-0000-0000-000001D20000}"/>
    <cellStyle name="Normal 36 3 2 2 3 14" xfId="53765" xr:uid="{00000000-0005-0000-0000-000002D20000}"/>
    <cellStyle name="Normal 36 3 2 2 3 15" xfId="53766" xr:uid="{00000000-0005-0000-0000-000003D20000}"/>
    <cellStyle name="Normal 36 3 2 2 3 2" xfId="53767" xr:uid="{00000000-0005-0000-0000-000004D20000}"/>
    <cellStyle name="Normal 36 3 2 2 3 2 2" xfId="53768" xr:uid="{00000000-0005-0000-0000-000005D20000}"/>
    <cellStyle name="Normal 36 3 2 2 3 3" xfId="53769" xr:uid="{00000000-0005-0000-0000-000006D20000}"/>
    <cellStyle name="Normal 36 3 2 2 3 4" xfId="53770" xr:uid="{00000000-0005-0000-0000-000007D20000}"/>
    <cellStyle name="Normal 36 3 2 2 3 5" xfId="53771" xr:uid="{00000000-0005-0000-0000-000008D20000}"/>
    <cellStyle name="Normal 36 3 2 2 3 6" xfId="53772" xr:uid="{00000000-0005-0000-0000-000009D20000}"/>
    <cellStyle name="Normal 36 3 2 2 3 7" xfId="53773" xr:uid="{00000000-0005-0000-0000-00000AD20000}"/>
    <cellStyle name="Normal 36 3 2 2 3 8" xfId="53774" xr:uid="{00000000-0005-0000-0000-00000BD20000}"/>
    <cellStyle name="Normal 36 3 2 2 3 9" xfId="53775" xr:uid="{00000000-0005-0000-0000-00000CD20000}"/>
    <cellStyle name="Normal 36 3 2 2 4" xfId="53776" xr:uid="{00000000-0005-0000-0000-00000DD20000}"/>
    <cellStyle name="Normal 36 3 2 2 4 2" xfId="53777" xr:uid="{00000000-0005-0000-0000-00000ED20000}"/>
    <cellStyle name="Normal 36 3 2 2 4 3" xfId="53778" xr:uid="{00000000-0005-0000-0000-00000FD20000}"/>
    <cellStyle name="Normal 36 3 2 2 5" xfId="53779" xr:uid="{00000000-0005-0000-0000-000010D20000}"/>
    <cellStyle name="Normal 36 3 2 2 5 2" xfId="53780" xr:uid="{00000000-0005-0000-0000-000011D20000}"/>
    <cellStyle name="Normal 36 3 2 2 5 3" xfId="53781" xr:uid="{00000000-0005-0000-0000-000012D20000}"/>
    <cellStyle name="Normal 36 3 2 2 6" xfId="53782" xr:uid="{00000000-0005-0000-0000-000013D20000}"/>
    <cellStyle name="Normal 36 3 2 2 6 2" xfId="53783" xr:uid="{00000000-0005-0000-0000-000014D20000}"/>
    <cellStyle name="Normal 36 3 2 2 6 3" xfId="53784" xr:uid="{00000000-0005-0000-0000-000015D20000}"/>
    <cellStyle name="Normal 36 3 2 2 7" xfId="53785" xr:uid="{00000000-0005-0000-0000-000016D20000}"/>
    <cellStyle name="Normal 36 3 2 2 7 2" xfId="53786" xr:uid="{00000000-0005-0000-0000-000017D20000}"/>
    <cellStyle name="Normal 36 3 2 2 7 3" xfId="53787" xr:uid="{00000000-0005-0000-0000-000018D20000}"/>
    <cellStyle name="Normal 36 3 2 2 8" xfId="53788" xr:uid="{00000000-0005-0000-0000-000019D20000}"/>
    <cellStyle name="Normal 36 3 2 2 8 2" xfId="53789" xr:uid="{00000000-0005-0000-0000-00001AD20000}"/>
    <cellStyle name="Normal 36 3 2 2 8 3" xfId="53790" xr:uid="{00000000-0005-0000-0000-00001BD20000}"/>
    <cellStyle name="Normal 36 3 2 2 9" xfId="53791" xr:uid="{00000000-0005-0000-0000-00001CD20000}"/>
    <cellStyle name="Normal 36 3 2 2 9 2" xfId="53792" xr:uid="{00000000-0005-0000-0000-00001DD20000}"/>
    <cellStyle name="Normal 36 3 2 2 9 3" xfId="53793" xr:uid="{00000000-0005-0000-0000-00001ED20000}"/>
    <cellStyle name="Normal 36 3 2 20" xfId="53794" xr:uid="{00000000-0005-0000-0000-00001FD20000}"/>
    <cellStyle name="Normal 36 3 2 3" xfId="53795" xr:uid="{00000000-0005-0000-0000-000020D20000}"/>
    <cellStyle name="Normal 36 3 2 3 10" xfId="53796" xr:uid="{00000000-0005-0000-0000-000021D20000}"/>
    <cellStyle name="Normal 36 3 2 3 11" xfId="53797" xr:uid="{00000000-0005-0000-0000-000022D20000}"/>
    <cellStyle name="Normal 36 3 2 3 12" xfId="53798" xr:uid="{00000000-0005-0000-0000-000023D20000}"/>
    <cellStyle name="Normal 36 3 2 3 13" xfId="53799" xr:uid="{00000000-0005-0000-0000-000024D20000}"/>
    <cellStyle name="Normal 36 3 2 3 14" xfId="53800" xr:uid="{00000000-0005-0000-0000-000025D20000}"/>
    <cellStyle name="Normal 36 3 2 3 15" xfId="53801" xr:uid="{00000000-0005-0000-0000-000026D20000}"/>
    <cellStyle name="Normal 36 3 2 3 16" xfId="53802" xr:uid="{00000000-0005-0000-0000-000027D20000}"/>
    <cellStyle name="Normal 36 3 2 3 2" xfId="53803" xr:uid="{00000000-0005-0000-0000-000028D20000}"/>
    <cellStyle name="Normal 36 3 2 3 2 10" xfId="53804" xr:uid="{00000000-0005-0000-0000-000029D20000}"/>
    <cellStyle name="Normal 36 3 2 3 2 11" xfId="53805" xr:uid="{00000000-0005-0000-0000-00002AD20000}"/>
    <cellStyle name="Normal 36 3 2 3 2 12" xfId="53806" xr:uid="{00000000-0005-0000-0000-00002BD20000}"/>
    <cellStyle name="Normal 36 3 2 3 2 13" xfId="53807" xr:uid="{00000000-0005-0000-0000-00002CD20000}"/>
    <cellStyle name="Normal 36 3 2 3 2 14" xfId="53808" xr:uid="{00000000-0005-0000-0000-00002DD20000}"/>
    <cellStyle name="Normal 36 3 2 3 2 15" xfId="53809" xr:uid="{00000000-0005-0000-0000-00002ED20000}"/>
    <cellStyle name="Normal 36 3 2 3 2 2" xfId="53810" xr:uid="{00000000-0005-0000-0000-00002FD20000}"/>
    <cellStyle name="Normal 36 3 2 3 2 3" xfId="53811" xr:uid="{00000000-0005-0000-0000-000030D20000}"/>
    <cellStyle name="Normal 36 3 2 3 2 4" xfId="53812" xr:uid="{00000000-0005-0000-0000-000031D20000}"/>
    <cellStyle name="Normal 36 3 2 3 2 5" xfId="53813" xr:uid="{00000000-0005-0000-0000-000032D20000}"/>
    <cellStyle name="Normal 36 3 2 3 2 6" xfId="53814" xr:uid="{00000000-0005-0000-0000-000033D20000}"/>
    <cellStyle name="Normal 36 3 2 3 2 7" xfId="53815" xr:uid="{00000000-0005-0000-0000-000034D20000}"/>
    <cellStyle name="Normal 36 3 2 3 2 8" xfId="53816" xr:uid="{00000000-0005-0000-0000-000035D20000}"/>
    <cellStyle name="Normal 36 3 2 3 2 9" xfId="53817" xr:uid="{00000000-0005-0000-0000-000036D20000}"/>
    <cellStyle name="Normal 36 3 2 3 3" xfId="53818" xr:uid="{00000000-0005-0000-0000-000037D20000}"/>
    <cellStyle name="Normal 36 3 2 3 4" xfId="53819" xr:uid="{00000000-0005-0000-0000-000038D20000}"/>
    <cellStyle name="Normal 36 3 2 3 5" xfId="53820" xr:uid="{00000000-0005-0000-0000-000039D20000}"/>
    <cellStyle name="Normal 36 3 2 3 6" xfId="53821" xr:uid="{00000000-0005-0000-0000-00003AD20000}"/>
    <cellStyle name="Normal 36 3 2 3 7" xfId="53822" xr:uid="{00000000-0005-0000-0000-00003BD20000}"/>
    <cellStyle name="Normal 36 3 2 3 8" xfId="53823" xr:uid="{00000000-0005-0000-0000-00003CD20000}"/>
    <cellStyle name="Normal 36 3 2 3 9" xfId="53824" xr:uid="{00000000-0005-0000-0000-00003DD20000}"/>
    <cellStyle name="Normal 36 3 2 4" xfId="53825" xr:uid="{00000000-0005-0000-0000-00003ED20000}"/>
    <cellStyle name="Normal 36 3 2 4 10" xfId="53826" xr:uid="{00000000-0005-0000-0000-00003FD20000}"/>
    <cellStyle name="Normal 36 3 2 4 11" xfId="53827" xr:uid="{00000000-0005-0000-0000-000040D20000}"/>
    <cellStyle name="Normal 36 3 2 4 12" xfId="53828" xr:uid="{00000000-0005-0000-0000-000041D20000}"/>
    <cellStyle name="Normal 36 3 2 4 13" xfId="53829" xr:uid="{00000000-0005-0000-0000-000042D20000}"/>
    <cellStyle name="Normal 36 3 2 4 14" xfId="53830" xr:uid="{00000000-0005-0000-0000-000043D20000}"/>
    <cellStyle name="Normal 36 3 2 4 15" xfId="53831" xr:uid="{00000000-0005-0000-0000-000044D20000}"/>
    <cellStyle name="Normal 36 3 2 4 2" xfId="53832" xr:uid="{00000000-0005-0000-0000-000045D20000}"/>
    <cellStyle name="Normal 36 3 2 4 2 2" xfId="53833" xr:uid="{00000000-0005-0000-0000-000046D20000}"/>
    <cellStyle name="Normal 36 3 2 4 3" xfId="53834" xr:uid="{00000000-0005-0000-0000-000047D20000}"/>
    <cellStyle name="Normal 36 3 2 4 4" xfId="53835" xr:uid="{00000000-0005-0000-0000-000048D20000}"/>
    <cellStyle name="Normal 36 3 2 4 5" xfId="53836" xr:uid="{00000000-0005-0000-0000-000049D20000}"/>
    <cellStyle name="Normal 36 3 2 4 6" xfId="53837" xr:uid="{00000000-0005-0000-0000-00004AD20000}"/>
    <cellStyle name="Normal 36 3 2 4 7" xfId="53838" xr:uid="{00000000-0005-0000-0000-00004BD20000}"/>
    <cellStyle name="Normal 36 3 2 4 8" xfId="53839" xr:uid="{00000000-0005-0000-0000-00004CD20000}"/>
    <cellStyle name="Normal 36 3 2 4 9" xfId="53840" xr:uid="{00000000-0005-0000-0000-00004DD20000}"/>
    <cellStyle name="Normal 36 3 2 5" xfId="53841" xr:uid="{00000000-0005-0000-0000-00004ED20000}"/>
    <cellStyle name="Normal 36 3 2 5 2" xfId="53842" xr:uid="{00000000-0005-0000-0000-00004FD20000}"/>
    <cellStyle name="Normal 36 3 2 5 3" xfId="53843" xr:uid="{00000000-0005-0000-0000-000050D20000}"/>
    <cellStyle name="Normal 36 3 2 6" xfId="53844" xr:uid="{00000000-0005-0000-0000-000051D20000}"/>
    <cellStyle name="Normal 36 3 2 6 2" xfId="53845" xr:uid="{00000000-0005-0000-0000-000052D20000}"/>
    <cellStyle name="Normal 36 3 2 6 3" xfId="53846" xr:uid="{00000000-0005-0000-0000-000053D20000}"/>
    <cellStyle name="Normal 36 3 2 7" xfId="53847" xr:uid="{00000000-0005-0000-0000-000054D20000}"/>
    <cellStyle name="Normal 36 3 2 7 2" xfId="53848" xr:uid="{00000000-0005-0000-0000-000055D20000}"/>
    <cellStyle name="Normal 36 3 2 7 3" xfId="53849" xr:uid="{00000000-0005-0000-0000-000056D20000}"/>
    <cellStyle name="Normal 36 3 2 8" xfId="53850" xr:uid="{00000000-0005-0000-0000-000057D20000}"/>
    <cellStyle name="Normal 36 3 2 8 2" xfId="53851" xr:uid="{00000000-0005-0000-0000-000058D20000}"/>
    <cellStyle name="Normal 36 3 2 8 3" xfId="53852" xr:uid="{00000000-0005-0000-0000-000059D20000}"/>
    <cellStyle name="Normal 36 3 2 9" xfId="53853" xr:uid="{00000000-0005-0000-0000-00005AD20000}"/>
    <cellStyle name="Normal 36 3 2 9 2" xfId="53854" xr:uid="{00000000-0005-0000-0000-00005BD20000}"/>
    <cellStyle name="Normal 36 3 2 9 3" xfId="53855" xr:uid="{00000000-0005-0000-0000-00005CD20000}"/>
    <cellStyle name="Normal 36 3 20" xfId="53856" xr:uid="{00000000-0005-0000-0000-00005DD20000}"/>
    <cellStyle name="Normal 36 3 21" xfId="53857" xr:uid="{00000000-0005-0000-0000-00005ED20000}"/>
    <cellStyle name="Normal 36 3 3" xfId="53858" xr:uid="{00000000-0005-0000-0000-00005FD20000}"/>
    <cellStyle name="Normal 36 3 3 10" xfId="53859" xr:uid="{00000000-0005-0000-0000-000060D20000}"/>
    <cellStyle name="Normal 36 3 3 10 2" xfId="53860" xr:uid="{00000000-0005-0000-0000-000061D20000}"/>
    <cellStyle name="Normal 36 3 3 11" xfId="53861" xr:uid="{00000000-0005-0000-0000-000062D20000}"/>
    <cellStyle name="Normal 36 3 3 11 2" xfId="53862" xr:uid="{00000000-0005-0000-0000-000063D20000}"/>
    <cellStyle name="Normal 36 3 3 12" xfId="53863" xr:uid="{00000000-0005-0000-0000-000064D20000}"/>
    <cellStyle name="Normal 36 3 3 13" xfId="53864" xr:uid="{00000000-0005-0000-0000-000065D20000}"/>
    <cellStyle name="Normal 36 3 3 14" xfId="53865" xr:uid="{00000000-0005-0000-0000-000066D20000}"/>
    <cellStyle name="Normal 36 3 3 15" xfId="53866" xr:uid="{00000000-0005-0000-0000-000067D20000}"/>
    <cellStyle name="Normal 36 3 3 16" xfId="53867" xr:uid="{00000000-0005-0000-0000-000068D20000}"/>
    <cellStyle name="Normal 36 3 3 17" xfId="53868" xr:uid="{00000000-0005-0000-0000-000069D20000}"/>
    <cellStyle name="Normal 36 3 3 18" xfId="53869" xr:uid="{00000000-0005-0000-0000-00006AD20000}"/>
    <cellStyle name="Normal 36 3 3 19" xfId="53870" xr:uid="{00000000-0005-0000-0000-00006BD20000}"/>
    <cellStyle name="Normal 36 3 3 2" xfId="53871" xr:uid="{00000000-0005-0000-0000-00006CD20000}"/>
    <cellStyle name="Normal 36 3 3 2 10" xfId="53872" xr:uid="{00000000-0005-0000-0000-00006DD20000}"/>
    <cellStyle name="Normal 36 3 3 2 11" xfId="53873" xr:uid="{00000000-0005-0000-0000-00006ED20000}"/>
    <cellStyle name="Normal 36 3 3 2 12" xfId="53874" xr:uid="{00000000-0005-0000-0000-00006FD20000}"/>
    <cellStyle name="Normal 36 3 3 2 13" xfId="53875" xr:uid="{00000000-0005-0000-0000-000070D20000}"/>
    <cellStyle name="Normal 36 3 3 2 14" xfId="53876" xr:uid="{00000000-0005-0000-0000-000071D20000}"/>
    <cellStyle name="Normal 36 3 3 2 15" xfId="53877" xr:uid="{00000000-0005-0000-0000-000072D20000}"/>
    <cellStyle name="Normal 36 3 3 2 2" xfId="53878" xr:uid="{00000000-0005-0000-0000-000073D20000}"/>
    <cellStyle name="Normal 36 3 3 2 2 2" xfId="53879" xr:uid="{00000000-0005-0000-0000-000074D20000}"/>
    <cellStyle name="Normal 36 3 3 2 3" xfId="53880" xr:uid="{00000000-0005-0000-0000-000075D20000}"/>
    <cellStyle name="Normal 36 3 3 2 4" xfId="53881" xr:uid="{00000000-0005-0000-0000-000076D20000}"/>
    <cellStyle name="Normal 36 3 3 2 5" xfId="53882" xr:uid="{00000000-0005-0000-0000-000077D20000}"/>
    <cellStyle name="Normal 36 3 3 2 6" xfId="53883" xr:uid="{00000000-0005-0000-0000-000078D20000}"/>
    <cellStyle name="Normal 36 3 3 2 7" xfId="53884" xr:uid="{00000000-0005-0000-0000-000079D20000}"/>
    <cellStyle name="Normal 36 3 3 2 8" xfId="53885" xr:uid="{00000000-0005-0000-0000-00007AD20000}"/>
    <cellStyle name="Normal 36 3 3 2 9" xfId="53886" xr:uid="{00000000-0005-0000-0000-00007BD20000}"/>
    <cellStyle name="Normal 36 3 3 3" xfId="53887" xr:uid="{00000000-0005-0000-0000-00007CD20000}"/>
    <cellStyle name="Normal 36 3 3 3 10" xfId="53888" xr:uid="{00000000-0005-0000-0000-00007DD20000}"/>
    <cellStyle name="Normal 36 3 3 3 11" xfId="53889" xr:uid="{00000000-0005-0000-0000-00007ED20000}"/>
    <cellStyle name="Normal 36 3 3 3 12" xfId="53890" xr:uid="{00000000-0005-0000-0000-00007FD20000}"/>
    <cellStyle name="Normal 36 3 3 3 13" xfId="53891" xr:uid="{00000000-0005-0000-0000-000080D20000}"/>
    <cellStyle name="Normal 36 3 3 3 14" xfId="53892" xr:uid="{00000000-0005-0000-0000-000081D20000}"/>
    <cellStyle name="Normal 36 3 3 3 15" xfId="53893" xr:uid="{00000000-0005-0000-0000-000082D20000}"/>
    <cellStyle name="Normal 36 3 3 3 2" xfId="53894" xr:uid="{00000000-0005-0000-0000-000083D20000}"/>
    <cellStyle name="Normal 36 3 3 3 2 2" xfId="53895" xr:uid="{00000000-0005-0000-0000-000084D20000}"/>
    <cellStyle name="Normal 36 3 3 3 3" xfId="53896" xr:uid="{00000000-0005-0000-0000-000085D20000}"/>
    <cellStyle name="Normal 36 3 3 3 4" xfId="53897" xr:uid="{00000000-0005-0000-0000-000086D20000}"/>
    <cellStyle name="Normal 36 3 3 3 5" xfId="53898" xr:uid="{00000000-0005-0000-0000-000087D20000}"/>
    <cellStyle name="Normal 36 3 3 3 6" xfId="53899" xr:uid="{00000000-0005-0000-0000-000088D20000}"/>
    <cellStyle name="Normal 36 3 3 3 7" xfId="53900" xr:uid="{00000000-0005-0000-0000-000089D20000}"/>
    <cellStyle name="Normal 36 3 3 3 8" xfId="53901" xr:uid="{00000000-0005-0000-0000-00008AD20000}"/>
    <cellStyle name="Normal 36 3 3 3 9" xfId="53902" xr:uid="{00000000-0005-0000-0000-00008BD20000}"/>
    <cellStyle name="Normal 36 3 3 4" xfId="53903" xr:uid="{00000000-0005-0000-0000-00008CD20000}"/>
    <cellStyle name="Normal 36 3 3 4 2" xfId="53904" xr:uid="{00000000-0005-0000-0000-00008DD20000}"/>
    <cellStyle name="Normal 36 3 3 4 3" xfId="53905" xr:uid="{00000000-0005-0000-0000-00008ED20000}"/>
    <cellStyle name="Normal 36 3 3 5" xfId="53906" xr:uid="{00000000-0005-0000-0000-00008FD20000}"/>
    <cellStyle name="Normal 36 3 3 5 2" xfId="53907" xr:uid="{00000000-0005-0000-0000-000090D20000}"/>
    <cellStyle name="Normal 36 3 3 5 3" xfId="53908" xr:uid="{00000000-0005-0000-0000-000091D20000}"/>
    <cellStyle name="Normal 36 3 3 6" xfId="53909" xr:uid="{00000000-0005-0000-0000-000092D20000}"/>
    <cellStyle name="Normal 36 3 3 6 2" xfId="53910" xr:uid="{00000000-0005-0000-0000-000093D20000}"/>
    <cellStyle name="Normal 36 3 3 6 3" xfId="53911" xr:uid="{00000000-0005-0000-0000-000094D20000}"/>
    <cellStyle name="Normal 36 3 3 7" xfId="53912" xr:uid="{00000000-0005-0000-0000-000095D20000}"/>
    <cellStyle name="Normal 36 3 3 7 2" xfId="53913" xr:uid="{00000000-0005-0000-0000-000096D20000}"/>
    <cellStyle name="Normal 36 3 3 7 3" xfId="53914" xr:uid="{00000000-0005-0000-0000-000097D20000}"/>
    <cellStyle name="Normal 36 3 3 8" xfId="53915" xr:uid="{00000000-0005-0000-0000-000098D20000}"/>
    <cellStyle name="Normal 36 3 3 8 2" xfId="53916" xr:uid="{00000000-0005-0000-0000-000099D20000}"/>
    <cellStyle name="Normal 36 3 3 8 3" xfId="53917" xr:uid="{00000000-0005-0000-0000-00009AD20000}"/>
    <cellStyle name="Normal 36 3 3 9" xfId="53918" xr:uid="{00000000-0005-0000-0000-00009BD20000}"/>
    <cellStyle name="Normal 36 3 3 9 2" xfId="53919" xr:uid="{00000000-0005-0000-0000-00009CD20000}"/>
    <cellStyle name="Normal 36 3 3 9 3" xfId="53920" xr:uid="{00000000-0005-0000-0000-00009DD20000}"/>
    <cellStyle name="Normal 36 3 4" xfId="53921" xr:uid="{00000000-0005-0000-0000-00009ED20000}"/>
    <cellStyle name="Normal 36 3 4 10" xfId="53922" xr:uid="{00000000-0005-0000-0000-00009FD20000}"/>
    <cellStyle name="Normal 36 3 4 11" xfId="53923" xr:uid="{00000000-0005-0000-0000-0000A0D20000}"/>
    <cellStyle name="Normal 36 3 4 12" xfId="53924" xr:uid="{00000000-0005-0000-0000-0000A1D20000}"/>
    <cellStyle name="Normal 36 3 4 13" xfId="53925" xr:uid="{00000000-0005-0000-0000-0000A2D20000}"/>
    <cellStyle name="Normal 36 3 4 14" xfId="53926" xr:uid="{00000000-0005-0000-0000-0000A3D20000}"/>
    <cellStyle name="Normal 36 3 4 15" xfId="53927" xr:uid="{00000000-0005-0000-0000-0000A4D20000}"/>
    <cellStyle name="Normal 36 3 4 16" xfId="53928" xr:uid="{00000000-0005-0000-0000-0000A5D20000}"/>
    <cellStyle name="Normal 36 3 4 2" xfId="53929" xr:uid="{00000000-0005-0000-0000-0000A6D20000}"/>
    <cellStyle name="Normal 36 3 4 2 10" xfId="53930" xr:uid="{00000000-0005-0000-0000-0000A7D20000}"/>
    <cellStyle name="Normal 36 3 4 2 11" xfId="53931" xr:uid="{00000000-0005-0000-0000-0000A8D20000}"/>
    <cellStyle name="Normal 36 3 4 2 12" xfId="53932" xr:uid="{00000000-0005-0000-0000-0000A9D20000}"/>
    <cellStyle name="Normal 36 3 4 2 13" xfId="53933" xr:uid="{00000000-0005-0000-0000-0000AAD20000}"/>
    <cellStyle name="Normal 36 3 4 2 14" xfId="53934" xr:uid="{00000000-0005-0000-0000-0000ABD20000}"/>
    <cellStyle name="Normal 36 3 4 2 15" xfId="53935" xr:uid="{00000000-0005-0000-0000-0000ACD20000}"/>
    <cellStyle name="Normal 36 3 4 2 2" xfId="53936" xr:uid="{00000000-0005-0000-0000-0000ADD20000}"/>
    <cellStyle name="Normal 36 3 4 2 3" xfId="53937" xr:uid="{00000000-0005-0000-0000-0000AED20000}"/>
    <cellStyle name="Normal 36 3 4 2 4" xfId="53938" xr:uid="{00000000-0005-0000-0000-0000AFD20000}"/>
    <cellStyle name="Normal 36 3 4 2 5" xfId="53939" xr:uid="{00000000-0005-0000-0000-0000B0D20000}"/>
    <cellStyle name="Normal 36 3 4 2 6" xfId="53940" xr:uid="{00000000-0005-0000-0000-0000B1D20000}"/>
    <cellStyle name="Normal 36 3 4 2 7" xfId="53941" xr:uid="{00000000-0005-0000-0000-0000B2D20000}"/>
    <cellStyle name="Normal 36 3 4 2 8" xfId="53942" xr:uid="{00000000-0005-0000-0000-0000B3D20000}"/>
    <cellStyle name="Normal 36 3 4 2 9" xfId="53943" xr:uid="{00000000-0005-0000-0000-0000B4D20000}"/>
    <cellStyle name="Normal 36 3 4 3" xfId="53944" xr:uid="{00000000-0005-0000-0000-0000B5D20000}"/>
    <cellStyle name="Normal 36 3 4 4" xfId="53945" xr:uid="{00000000-0005-0000-0000-0000B6D20000}"/>
    <cellStyle name="Normal 36 3 4 5" xfId="53946" xr:uid="{00000000-0005-0000-0000-0000B7D20000}"/>
    <cellStyle name="Normal 36 3 4 6" xfId="53947" xr:uid="{00000000-0005-0000-0000-0000B8D20000}"/>
    <cellStyle name="Normal 36 3 4 7" xfId="53948" xr:uid="{00000000-0005-0000-0000-0000B9D20000}"/>
    <cellStyle name="Normal 36 3 4 8" xfId="53949" xr:uid="{00000000-0005-0000-0000-0000BAD20000}"/>
    <cellStyle name="Normal 36 3 4 9" xfId="53950" xr:uid="{00000000-0005-0000-0000-0000BBD20000}"/>
    <cellStyle name="Normal 36 3 5" xfId="53951" xr:uid="{00000000-0005-0000-0000-0000BCD20000}"/>
    <cellStyle name="Normal 36 3 5 10" xfId="53952" xr:uid="{00000000-0005-0000-0000-0000BDD20000}"/>
    <cellStyle name="Normal 36 3 5 11" xfId="53953" xr:uid="{00000000-0005-0000-0000-0000BED20000}"/>
    <cellStyle name="Normal 36 3 5 12" xfId="53954" xr:uid="{00000000-0005-0000-0000-0000BFD20000}"/>
    <cellStyle name="Normal 36 3 5 13" xfId="53955" xr:uid="{00000000-0005-0000-0000-0000C0D20000}"/>
    <cellStyle name="Normal 36 3 5 14" xfId="53956" xr:uid="{00000000-0005-0000-0000-0000C1D20000}"/>
    <cellStyle name="Normal 36 3 5 15" xfId="53957" xr:uid="{00000000-0005-0000-0000-0000C2D20000}"/>
    <cellStyle name="Normal 36 3 5 2" xfId="53958" xr:uid="{00000000-0005-0000-0000-0000C3D20000}"/>
    <cellStyle name="Normal 36 3 5 2 2" xfId="53959" xr:uid="{00000000-0005-0000-0000-0000C4D20000}"/>
    <cellStyle name="Normal 36 3 5 3" xfId="53960" xr:uid="{00000000-0005-0000-0000-0000C5D20000}"/>
    <cellStyle name="Normal 36 3 5 4" xfId="53961" xr:uid="{00000000-0005-0000-0000-0000C6D20000}"/>
    <cellStyle name="Normal 36 3 5 5" xfId="53962" xr:uid="{00000000-0005-0000-0000-0000C7D20000}"/>
    <cellStyle name="Normal 36 3 5 6" xfId="53963" xr:uid="{00000000-0005-0000-0000-0000C8D20000}"/>
    <cellStyle name="Normal 36 3 5 7" xfId="53964" xr:uid="{00000000-0005-0000-0000-0000C9D20000}"/>
    <cellStyle name="Normal 36 3 5 8" xfId="53965" xr:uid="{00000000-0005-0000-0000-0000CAD20000}"/>
    <cellStyle name="Normal 36 3 5 9" xfId="53966" xr:uid="{00000000-0005-0000-0000-0000CBD20000}"/>
    <cellStyle name="Normal 36 3 6" xfId="53967" xr:uid="{00000000-0005-0000-0000-0000CCD20000}"/>
    <cellStyle name="Normal 36 3 6 2" xfId="53968" xr:uid="{00000000-0005-0000-0000-0000CDD20000}"/>
    <cellStyle name="Normal 36 3 6 3" xfId="53969" xr:uid="{00000000-0005-0000-0000-0000CED20000}"/>
    <cellStyle name="Normal 36 3 7" xfId="53970" xr:uid="{00000000-0005-0000-0000-0000CFD20000}"/>
    <cellStyle name="Normal 36 3 7 2" xfId="53971" xr:uid="{00000000-0005-0000-0000-0000D0D20000}"/>
    <cellStyle name="Normal 36 3 7 3" xfId="53972" xr:uid="{00000000-0005-0000-0000-0000D1D20000}"/>
    <cellStyle name="Normal 36 3 8" xfId="53973" xr:uid="{00000000-0005-0000-0000-0000D2D20000}"/>
    <cellStyle name="Normal 36 3 8 2" xfId="53974" xr:uid="{00000000-0005-0000-0000-0000D3D20000}"/>
    <cellStyle name="Normal 36 3 8 3" xfId="53975" xr:uid="{00000000-0005-0000-0000-0000D4D20000}"/>
    <cellStyle name="Normal 36 3 9" xfId="53976" xr:uid="{00000000-0005-0000-0000-0000D5D20000}"/>
    <cellStyle name="Normal 36 3 9 2" xfId="53977" xr:uid="{00000000-0005-0000-0000-0000D6D20000}"/>
    <cellStyle name="Normal 36 3 9 3" xfId="53978" xr:uid="{00000000-0005-0000-0000-0000D7D20000}"/>
    <cellStyle name="Normal 36 4" xfId="53979" xr:uid="{00000000-0005-0000-0000-0000D8D20000}"/>
    <cellStyle name="Normal 36 4 10" xfId="53980" xr:uid="{00000000-0005-0000-0000-0000D9D20000}"/>
    <cellStyle name="Normal 36 4 10 2" xfId="53981" xr:uid="{00000000-0005-0000-0000-0000DAD20000}"/>
    <cellStyle name="Normal 36 4 10 3" xfId="53982" xr:uid="{00000000-0005-0000-0000-0000DBD20000}"/>
    <cellStyle name="Normal 36 4 11" xfId="53983" xr:uid="{00000000-0005-0000-0000-0000DCD20000}"/>
    <cellStyle name="Normal 36 4 11 2" xfId="53984" xr:uid="{00000000-0005-0000-0000-0000DDD20000}"/>
    <cellStyle name="Normal 36 4 12" xfId="53985" xr:uid="{00000000-0005-0000-0000-0000DED20000}"/>
    <cellStyle name="Normal 36 4 12 2" xfId="53986" xr:uid="{00000000-0005-0000-0000-0000DFD20000}"/>
    <cellStyle name="Normal 36 4 13" xfId="53987" xr:uid="{00000000-0005-0000-0000-0000E0D20000}"/>
    <cellStyle name="Normal 36 4 14" xfId="53988" xr:uid="{00000000-0005-0000-0000-0000E1D20000}"/>
    <cellStyle name="Normal 36 4 15" xfId="53989" xr:uid="{00000000-0005-0000-0000-0000E2D20000}"/>
    <cellStyle name="Normal 36 4 16" xfId="53990" xr:uid="{00000000-0005-0000-0000-0000E3D20000}"/>
    <cellStyle name="Normal 36 4 17" xfId="53991" xr:uid="{00000000-0005-0000-0000-0000E4D20000}"/>
    <cellStyle name="Normal 36 4 18" xfId="53992" xr:uid="{00000000-0005-0000-0000-0000E5D20000}"/>
    <cellStyle name="Normal 36 4 19" xfId="53993" xr:uid="{00000000-0005-0000-0000-0000E6D20000}"/>
    <cellStyle name="Normal 36 4 2" xfId="53994" xr:uid="{00000000-0005-0000-0000-0000E7D20000}"/>
    <cellStyle name="Normal 36 4 2 10" xfId="53995" xr:uid="{00000000-0005-0000-0000-0000E8D20000}"/>
    <cellStyle name="Normal 36 4 2 10 2" xfId="53996" xr:uid="{00000000-0005-0000-0000-0000E9D20000}"/>
    <cellStyle name="Normal 36 4 2 11" xfId="53997" xr:uid="{00000000-0005-0000-0000-0000EAD20000}"/>
    <cellStyle name="Normal 36 4 2 11 2" xfId="53998" xr:uid="{00000000-0005-0000-0000-0000EBD20000}"/>
    <cellStyle name="Normal 36 4 2 12" xfId="53999" xr:uid="{00000000-0005-0000-0000-0000ECD20000}"/>
    <cellStyle name="Normal 36 4 2 13" xfId="54000" xr:uid="{00000000-0005-0000-0000-0000EDD20000}"/>
    <cellStyle name="Normal 36 4 2 14" xfId="54001" xr:uid="{00000000-0005-0000-0000-0000EED20000}"/>
    <cellStyle name="Normal 36 4 2 15" xfId="54002" xr:uid="{00000000-0005-0000-0000-0000EFD20000}"/>
    <cellStyle name="Normal 36 4 2 16" xfId="54003" xr:uid="{00000000-0005-0000-0000-0000F0D20000}"/>
    <cellStyle name="Normal 36 4 2 17" xfId="54004" xr:uid="{00000000-0005-0000-0000-0000F1D20000}"/>
    <cellStyle name="Normal 36 4 2 18" xfId="54005" xr:uid="{00000000-0005-0000-0000-0000F2D20000}"/>
    <cellStyle name="Normal 36 4 2 19" xfId="54006" xr:uid="{00000000-0005-0000-0000-0000F3D20000}"/>
    <cellStyle name="Normal 36 4 2 2" xfId="54007" xr:uid="{00000000-0005-0000-0000-0000F4D20000}"/>
    <cellStyle name="Normal 36 4 2 2 10" xfId="54008" xr:uid="{00000000-0005-0000-0000-0000F5D20000}"/>
    <cellStyle name="Normal 36 4 2 2 11" xfId="54009" xr:uid="{00000000-0005-0000-0000-0000F6D20000}"/>
    <cellStyle name="Normal 36 4 2 2 12" xfId="54010" xr:uid="{00000000-0005-0000-0000-0000F7D20000}"/>
    <cellStyle name="Normal 36 4 2 2 13" xfId="54011" xr:uid="{00000000-0005-0000-0000-0000F8D20000}"/>
    <cellStyle name="Normal 36 4 2 2 14" xfId="54012" xr:uid="{00000000-0005-0000-0000-0000F9D20000}"/>
    <cellStyle name="Normal 36 4 2 2 15" xfId="54013" xr:uid="{00000000-0005-0000-0000-0000FAD20000}"/>
    <cellStyle name="Normal 36 4 2 2 2" xfId="54014" xr:uid="{00000000-0005-0000-0000-0000FBD20000}"/>
    <cellStyle name="Normal 36 4 2 2 2 2" xfId="54015" xr:uid="{00000000-0005-0000-0000-0000FCD20000}"/>
    <cellStyle name="Normal 36 4 2 2 3" xfId="54016" xr:uid="{00000000-0005-0000-0000-0000FDD20000}"/>
    <cellStyle name="Normal 36 4 2 2 4" xfId="54017" xr:uid="{00000000-0005-0000-0000-0000FED20000}"/>
    <cellStyle name="Normal 36 4 2 2 5" xfId="54018" xr:uid="{00000000-0005-0000-0000-0000FFD20000}"/>
    <cellStyle name="Normal 36 4 2 2 6" xfId="54019" xr:uid="{00000000-0005-0000-0000-000000D30000}"/>
    <cellStyle name="Normal 36 4 2 2 7" xfId="54020" xr:uid="{00000000-0005-0000-0000-000001D30000}"/>
    <cellStyle name="Normal 36 4 2 2 8" xfId="54021" xr:uid="{00000000-0005-0000-0000-000002D30000}"/>
    <cellStyle name="Normal 36 4 2 2 9" xfId="54022" xr:uid="{00000000-0005-0000-0000-000003D30000}"/>
    <cellStyle name="Normal 36 4 2 3" xfId="54023" xr:uid="{00000000-0005-0000-0000-000004D30000}"/>
    <cellStyle name="Normal 36 4 2 3 10" xfId="54024" xr:uid="{00000000-0005-0000-0000-000005D30000}"/>
    <cellStyle name="Normal 36 4 2 3 11" xfId="54025" xr:uid="{00000000-0005-0000-0000-000006D30000}"/>
    <cellStyle name="Normal 36 4 2 3 12" xfId="54026" xr:uid="{00000000-0005-0000-0000-000007D30000}"/>
    <cellStyle name="Normal 36 4 2 3 13" xfId="54027" xr:uid="{00000000-0005-0000-0000-000008D30000}"/>
    <cellStyle name="Normal 36 4 2 3 14" xfId="54028" xr:uid="{00000000-0005-0000-0000-000009D30000}"/>
    <cellStyle name="Normal 36 4 2 3 15" xfId="54029" xr:uid="{00000000-0005-0000-0000-00000AD30000}"/>
    <cellStyle name="Normal 36 4 2 3 2" xfId="54030" xr:uid="{00000000-0005-0000-0000-00000BD30000}"/>
    <cellStyle name="Normal 36 4 2 3 2 2" xfId="54031" xr:uid="{00000000-0005-0000-0000-00000CD30000}"/>
    <cellStyle name="Normal 36 4 2 3 3" xfId="54032" xr:uid="{00000000-0005-0000-0000-00000DD30000}"/>
    <cellStyle name="Normal 36 4 2 3 4" xfId="54033" xr:uid="{00000000-0005-0000-0000-00000ED30000}"/>
    <cellStyle name="Normal 36 4 2 3 5" xfId="54034" xr:uid="{00000000-0005-0000-0000-00000FD30000}"/>
    <cellStyle name="Normal 36 4 2 3 6" xfId="54035" xr:uid="{00000000-0005-0000-0000-000010D30000}"/>
    <cellStyle name="Normal 36 4 2 3 7" xfId="54036" xr:uid="{00000000-0005-0000-0000-000011D30000}"/>
    <cellStyle name="Normal 36 4 2 3 8" xfId="54037" xr:uid="{00000000-0005-0000-0000-000012D30000}"/>
    <cellStyle name="Normal 36 4 2 3 9" xfId="54038" xr:uid="{00000000-0005-0000-0000-000013D30000}"/>
    <cellStyle name="Normal 36 4 2 4" xfId="54039" xr:uid="{00000000-0005-0000-0000-000014D30000}"/>
    <cellStyle name="Normal 36 4 2 4 2" xfId="54040" xr:uid="{00000000-0005-0000-0000-000015D30000}"/>
    <cellStyle name="Normal 36 4 2 4 3" xfId="54041" xr:uid="{00000000-0005-0000-0000-000016D30000}"/>
    <cellStyle name="Normal 36 4 2 5" xfId="54042" xr:uid="{00000000-0005-0000-0000-000017D30000}"/>
    <cellStyle name="Normal 36 4 2 5 2" xfId="54043" xr:uid="{00000000-0005-0000-0000-000018D30000}"/>
    <cellStyle name="Normal 36 4 2 5 3" xfId="54044" xr:uid="{00000000-0005-0000-0000-000019D30000}"/>
    <cellStyle name="Normal 36 4 2 6" xfId="54045" xr:uid="{00000000-0005-0000-0000-00001AD30000}"/>
    <cellStyle name="Normal 36 4 2 6 2" xfId="54046" xr:uid="{00000000-0005-0000-0000-00001BD30000}"/>
    <cellStyle name="Normal 36 4 2 6 3" xfId="54047" xr:uid="{00000000-0005-0000-0000-00001CD30000}"/>
    <cellStyle name="Normal 36 4 2 7" xfId="54048" xr:uid="{00000000-0005-0000-0000-00001DD30000}"/>
    <cellStyle name="Normal 36 4 2 7 2" xfId="54049" xr:uid="{00000000-0005-0000-0000-00001ED30000}"/>
    <cellStyle name="Normal 36 4 2 7 3" xfId="54050" xr:uid="{00000000-0005-0000-0000-00001FD30000}"/>
    <cellStyle name="Normal 36 4 2 8" xfId="54051" xr:uid="{00000000-0005-0000-0000-000020D30000}"/>
    <cellStyle name="Normal 36 4 2 8 2" xfId="54052" xr:uid="{00000000-0005-0000-0000-000021D30000}"/>
    <cellStyle name="Normal 36 4 2 8 3" xfId="54053" xr:uid="{00000000-0005-0000-0000-000022D30000}"/>
    <cellStyle name="Normal 36 4 2 9" xfId="54054" xr:uid="{00000000-0005-0000-0000-000023D30000}"/>
    <cellStyle name="Normal 36 4 2 9 2" xfId="54055" xr:uid="{00000000-0005-0000-0000-000024D30000}"/>
    <cellStyle name="Normal 36 4 2 9 3" xfId="54056" xr:uid="{00000000-0005-0000-0000-000025D30000}"/>
    <cellStyle name="Normal 36 4 20" xfId="54057" xr:uid="{00000000-0005-0000-0000-000026D30000}"/>
    <cellStyle name="Normal 36 4 3" xfId="54058" xr:uid="{00000000-0005-0000-0000-000027D30000}"/>
    <cellStyle name="Normal 36 4 3 10" xfId="54059" xr:uid="{00000000-0005-0000-0000-000028D30000}"/>
    <cellStyle name="Normal 36 4 3 11" xfId="54060" xr:uid="{00000000-0005-0000-0000-000029D30000}"/>
    <cellStyle name="Normal 36 4 3 12" xfId="54061" xr:uid="{00000000-0005-0000-0000-00002AD30000}"/>
    <cellStyle name="Normal 36 4 3 13" xfId="54062" xr:uid="{00000000-0005-0000-0000-00002BD30000}"/>
    <cellStyle name="Normal 36 4 3 14" xfId="54063" xr:uid="{00000000-0005-0000-0000-00002CD30000}"/>
    <cellStyle name="Normal 36 4 3 15" xfId="54064" xr:uid="{00000000-0005-0000-0000-00002DD30000}"/>
    <cellStyle name="Normal 36 4 3 16" xfId="54065" xr:uid="{00000000-0005-0000-0000-00002ED30000}"/>
    <cellStyle name="Normal 36 4 3 2" xfId="54066" xr:uid="{00000000-0005-0000-0000-00002FD30000}"/>
    <cellStyle name="Normal 36 4 3 2 10" xfId="54067" xr:uid="{00000000-0005-0000-0000-000030D30000}"/>
    <cellStyle name="Normal 36 4 3 2 11" xfId="54068" xr:uid="{00000000-0005-0000-0000-000031D30000}"/>
    <cellStyle name="Normal 36 4 3 2 12" xfId="54069" xr:uid="{00000000-0005-0000-0000-000032D30000}"/>
    <cellStyle name="Normal 36 4 3 2 13" xfId="54070" xr:uid="{00000000-0005-0000-0000-000033D30000}"/>
    <cellStyle name="Normal 36 4 3 2 14" xfId="54071" xr:uid="{00000000-0005-0000-0000-000034D30000}"/>
    <cellStyle name="Normal 36 4 3 2 15" xfId="54072" xr:uid="{00000000-0005-0000-0000-000035D30000}"/>
    <cellStyle name="Normal 36 4 3 2 2" xfId="54073" xr:uid="{00000000-0005-0000-0000-000036D30000}"/>
    <cellStyle name="Normal 36 4 3 2 3" xfId="54074" xr:uid="{00000000-0005-0000-0000-000037D30000}"/>
    <cellStyle name="Normal 36 4 3 2 4" xfId="54075" xr:uid="{00000000-0005-0000-0000-000038D30000}"/>
    <cellStyle name="Normal 36 4 3 2 5" xfId="54076" xr:uid="{00000000-0005-0000-0000-000039D30000}"/>
    <cellStyle name="Normal 36 4 3 2 6" xfId="54077" xr:uid="{00000000-0005-0000-0000-00003AD30000}"/>
    <cellStyle name="Normal 36 4 3 2 7" xfId="54078" xr:uid="{00000000-0005-0000-0000-00003BD30000}"/>
    <cellStyle name="Normal 36 4 3 2 8" xfId="54079" xr:uid="{00000000-0005-0000-0000-00003CD30000}"/>
    <cellStyle name="Normal 36 4 3 2 9" xfId="54080" xr:uid="{00000000-0005-0000-0000-00003DD30000}"/>
    <cellStyle name="Normal 36 4 3 3" xfId="54081" xr:uid="{00000000-0005-0000-0000-00003ED30000}"/>
    <cellStyle name="Normal 36 4 3 4" xfId="54082" xr:uid="{00000000-0005-0000-0000-00003FD30000}"/>
    <cellStyle name="Normal 36 4 3 5" xfId="54083" xr:uid="{00000000-0005-0000-0000-000040D30000}"/>
    <cellStyle name="Normal 36 4 3 6" xfId="54084" xr:uid="{00000000-0005-0000-0000-000041D30000}"/>
    <cellStyle name="Normal 36 4 3 7" xfId="54085" xr:uid="{00000000-0005-0000-0000-000042D30000}"/>
    <cellStyle name="Normal 36 4 3 8" xfId="54086" xr:uid="{00000000-0005-0000-0000-000043D30000}"/>
    <cellStyle name="Normal 36 4 3 9" xfId="54087" xr:uid="{00000000-0005-0000-0000-000044D30000}"/>
    <cellStyle name="Normal 36 4 4" xfId="54088" xr:uid="{00000000-0005-0000-0000-000045D30000}"/>
    <cellStyle name="Normal 36 4 4 10" xfId="54089" xr:uid="{00000000-0005-0000-0000-000046D30000}"/>
    <cellStyle name="Normal 36 4 4 11" xfId="54090" xr:uid="{00000000-0005-0000-0000-000047D30000}"/>
    <cellStyle name="Normal 36 4 4 12" xfId="54091" xr:uid="{00000000-0005-0000-0000-000048D30000}"/>
    <cellStyle name="Normal 36 4 4 13" xfId="54092" xr:uid="{00000000-0005-0000-0000-000049D30000}"/>
    <cellStyle name="Normal 36 4 4 14" xfId="54093" xr:uid="{00000000-0005-0000-0000-00004AD30000}"/>
    <cellStyle name="Normal 36 4 4 15" xfId="54094" xr:uid="{00000000-0005-0000-0000-00004BD30000}"/>
    <cellStyle name="Normal 36 4 4 2" xfId="54095" xr:uid="{00000000-0005-0000-0000-00004CD30000}"/>
    <cellStyle name="Normal 36 4 4 2 2" xfId="54096" xr:uid="{00000000-0005-0000-0000-00004DD30000}"/>
    <cellStyle name="Normal 36 4 4 3" xfId="54097" xr:uid="{00000000-0005-0000-0000-00004ED30000}"/>
    <cellStyle name="Normal 36 4 4 4" xfId="54098" xr:uid="{00000000-0005-0000-0000-00004FD30000}"/>
    <cellStyle name="Normal 36 4 4 5" xfId="54099" xr:uid="{00000000-0005-0000-0000-000050D30000}"/>
    <cellStyle name="Normal 36 4 4 6" xfId="54100" xr:uid="{00000000-0005-0000-0000-000051D30000}"/>
    <cellStyle name="Normal 36 4 4 7" xfId="54101" xr:uid="{00000000-0005-0000-0000-000052D30000}"/>
    <cellStyle name="Normal 36 4 4 8" xfId="54102" xr:uid="{00000000-0005-0000-0000-000053D30000}"/>
    <cellStyle name="Normal 36 4 4 9" xfId="54103" xr:uid="{00000000-0005-0000-0000-000054D30000}"/>
    <cellStyle name="Normal 36 4 5" xfId="54104" xr:uid="{00000000-0005-0000-0000-000055D30000}"/>
    <cellStyle name="Normal 36 4 5 2" xfId="54105" xr:uid="{00000000-0005-0000-0000-000056D30000}"/>
    <cellStyle name="Normal 36 4 5 3" xfId="54106" xr:uid="{00000000-0005-0000-0000-000057D30000}"/>
    <cellStyle name="Normal 36 4 6" xfId="54107" xr:uid="{00000000-0005-0000-0000-000058D30000}"/>
    <cellStyle name="Normal 36 4 6 2" xfId="54108" xr:uid="{00000000-0005-0000-0000-000059D30000}"/>
    <cellStyle name="Normal 36 4 6 3" xfId="54109" xr:uid="{00000000-0005-0000-0000-00005AD30000}"/>
    <cellStyle name="Normal 36 4 7" xfId="54110" xr:uid="{00000000-0005-0000-0000-00005BD30000}"/>
    <cellStyle name="Normal 36 4 7 2" xfId="54111" xr:uid="{00000000-0005-0000-0000-00005CD30000}"/>
    <cellStyle name="Normal 36 4 7 3" xfId="54112" xr:uid="{00000000-0005-0000-0000-00005DD30000}"/>
    <cellStyle name="Normal 36 4 8" xfId="54113" xr:uid="{00000000-0005-0000-0000-00005ED30000}"/>
    <cellStyle name="Normal 36 4 8 2" xfId="54114" xr:uid="{00000000-0005-0000-0000-00005FD30000}"/>
    <cellStyle name="Normal 36 4 8 3" xfId="54115" xr:uid="{00000000-0005-0000-0000-000060D30000}"/>
    <cellStyle name="Normal 36 4 9" xfId="54116" xr:uid="{00000000-0005-0000-0000-000061D30000}"/>
    <cellStyle name="Normal 36 4 9 2" xfId="54117" xr:uid="{00000000-0005-0000-0000-000062D30000}"/>
    <cellStyle name="Normal 36 4 9 3" xfId="54118" xr:uid="{00000000-0005-0000-0000-000063D30000}"/>
    <cellStyle name="Normal 36 5" xfId="54119" xr:uid="{00000000-0005-0000-0000-000064D30000}"/>
    <cellStyle name="Normal 36 5 10" xfId="54120" xr:uid="{00000000-0005-0000-0000-000065D30000}"/>
    <cellStyle name="Normal 36 5 10 2" xfId="54121" xr:uid="{00000000-0005-0000-0000-000066D30000}"/>
    <cellStyle name="Normal 36 5 11" xfId="54122" xr:uid="{00000000-0005-0000-0000-000067D30000}"/>
    <cellStyle name="Normal 36 5 11 2" xfId="54123" xr:uid="{00000000-0005-0000-0000-000068D30000}"/>
    <cellStyle name="Normal 36 5 12" xfId="54124" xr:uid="{00000000-0005-0000-0000-000069D30000}"/>
    <cellStyle name="Normal 36 5 13" xfId="54125" xr:uid="{00000000-0005-0000-0000-00006AD30000}"/>
    <cellStyle name="Normal 36 5 14" xfId="54126" xr:uid="{00000000-0005-0000-0000-00006BD30000}"/>
    <cellStyle name="Normal 36 5 15" xfId="54127" xr:uid="{00000000-0005-0000-0000-00006CD30000}"/>
    <cellStyle name="Normal 36 5 16" xfId="54128" xr:uid="{00000000-0005-0000-0000-00006DD30000}"/>
    <cellStyle name="Normal 36 5 17" xfId="54129" xr:uid="{00000000-0005-0000-0000-00006ED30000}"/>
    <cellStyle name="Normal 36 5 18" xfId="54130" xr:uid="{00000000-0005-0000-0000-00006FD30000}"/>
    <cellStyle name="Normal 36 5 19" xfId="54131" xr:uid="{00000000-0005-0000-0000-000070D30000}"/>
    <cellStyle name="Normal 36 5 2" xfId="54132" xr:uid="{00000000-0005-0000-0000-000071D30000}"/>
    <cellStyle name="Normal 36 5 2 10" xfId="54133" xr:uid="{00000000-0005-0000-0000-000072D30000}"/>
    <cellStyle name="Normal 36 5 2 11" xfId="54134" xr:uid="{00000000-0005-0000-0000-000073D30000}"/>
    <cellStyle name="Normal 36 5 2 12" xfId="54135" xr:uid="{00000000-0005-0000-0000-000074D30000}"/>
    <cellStyle name="Normal 36 5 2 13" xfId="54136" xr:uid="{00000000-0005-0000-0000-000075D30000}"/>
    <cellStyle name="Normal 36 5 2 14" xfId="54137" xr:uid="{00000000-0005-0000-0000-000076D30000}"/>
    <cellStyle name="Normal 36 5 2 15" xfId="54138" xr:uid="{00000000-0005-0000-0000-000077D30000}"/>
    <cellStyle name="Normal 36 5 2 2" xfId="54139" xr:uid="{00000000-0005-0000-0000-000078D30000}"/>
    <cellStyle name="Normal 36 5 2 2 2" xfId="54140" xr:uid="{00000000-0005-0000-0000-000079D30000}"/>
    <cellStyle name="Normal 36 5 2 3" xfId="54141" xr:uid="{00000000-0005-0000-0000-00007AD30000}"/>
    <cellStyle name="Normal 36 5 2 4" xfId="54142" xr:uid="{00000000-0005-0000-0000-00007BD30000}"/>
    <cellStyle name="Normal 36 5 2 5" xfId="54143" xr:uid="{00000000-0005-0000-0000-00007CD30000}"/>
    <cellStyle name="Normal 36 5 2 6" xfId="54144" xr:uid="{00000000-0005-0000-0000-00007DD30000}"/>
    <cellStyle name="Normal 36 5 2 7" xfId="54145" xr:uid="{00000000-0005-0000-0000-00007ED30000}"/>
    <cellStyle name="Normal 36 5 2 8" xfId="54146" xr:uid="{00000000-0005-0000-0000-00007FD30000}"/>
    <cellStyle name="Normal 36 5 2 9" xfId="54147" xr:uid="{00000000-0005-0000-0000-000080D30000}"/>
    <cellStyle name="Normal 36 5 3" xfId="54148" xr:uid="{00000000-0005-0000-0000-000081D30000}"/>
    <cellStyle name="Normal 36 5 3 10" xfId="54149" xr:uid="{00000000-0005-0000-0000-000082D30000}"/>
    <cellStyle name="Normal 36 5 3 11" xfId="54150" xr:uid="{00000000-0005-0000-0000-000083D30000}"/>
    <cellStyle name="Normal 36 5 3 12" xfId="54151" xr:uid="{00000000-0005-0000-0000-000084D30000}"/>
    <cellStyle name="Normal 36 5 3 13" xfId="54152" xr:uid="{00000000-0005-0000-0000-000085D30000}"/>
    <cellStyle name="Normal 36 5 3 14" xfId="54153" xr:uid="{00000000-0005-0000-0000-000086D30000}"/>
    <cellStyle name="Normal 36 5 3 15" xfId="54154" xr:uid="{00000000-0005-0000-0000-000087D30000}"/>
    <cellStyle name="Normal 36 5 3 2" xfId="54155" xr:uid="{00000000-0005-0000-0000-000088D30000}"/>
    <cellStyle name="Normal 36 5 3 2 2" xfId="54156" xr:uid="{00000000-0005-0000-0000-000089D30000}"/>
    <cellStyle name="Normal 36 5 3 3" xfId="54157" xr:uid="{00000000-0005-0000-0000-00008AD30000}"/>
    <cellStyle name="Normal 36 5 3 4" xfId="54158" xr:uid="{00000000-0005-0000-0000-00008BD30000}"/>
    <cellStyle name="Normal 36 5 3 5" xfId="54159" xr:uid="{00000000-0005-0000-0000-00008CD30000}"/>
    <cellStyle name="Normal 36 5 3 6" xfId="54160" xr:uid="{00000000-0005-0000-0000-00008DD30000}"/>
    <cellStyle name="Normal 36 5 3 7" xfId="54161" xr:uid="{00000000-0005-0000-0000-00008ED30000}"/>
    <cellStyle name="Normal 36 5 3 8" xfId="54162" xr:uid="{00000000-0005-0000-0000-00008FD30000}"/>
    <cellStyle name="Normal 36 5 3 9" xfId="54163" xr:uid="{00000000-0005-0000-0000-000090D30000}"/>
    <cellStyle name="Normal 36 5 4" xfId="54164" xr:uid="{00000000-0005-0000-0000-000091D30000}"/>
    <cellStyle name="Normal 36 5 4 2" xfId="54165" xr:uid="{00000000-0005-0000-0000-000092D30000}"/>
    <cellStyle name="Normal 36 5 4 3" xfId="54166" xr:uid="{00000000-0005-0000-0000-000093D30000}"/>
    <cellStyle name="Normal 36 5 5" xfId="54167" xr:uid="{00000000-0005-0000-0000-000094D30000}"/>
    <cellStyle name="Normal 36 5 5 2" xfId="54168" xr:uid="{00000000-0005-0000-0000-000095D30000}"/>
    <cellStyle name="Normal 36 5 5 3" xfId="54169" xr:uid="{00000000-0005-0000-0000-000096D30000}"/>
    <cellStyle name="Normal 36 5 6" xfId="54170" xr:uid="{00000000-0005-0000-0000-000097D30000}"/>
    <cellStyle name="Normal 36 5 6 2" xfId="54171" xr:uid="{00000000-0005-0000-0000-000098D30000}"/>
    <cellStyle name="Normal 36 5 6 3" xfId="54172" xr:uid="{00000000-0005-0000-0000-000099D30000}"/>
    <cellStyle name="Normal 36 5 7" xfId="54173" xr:uid="{00000000-0005-0000-0000-00009AD30000}"/>
    <cellStyle name="Normal 36 5 7 2" xfId="54174" xr:uid="{00000000-0005-0000-0000-00009BD30000}"/>
    <cellStyle name="Normal 36 5 7 3" xfId="54175" xr:uid="{00000000-0005-0000-0000-00009CD30000}"/>
    <cellStyle name="Normal 36 5 8" xfId="54176" xr:uid="{00000000-0005-0000-0000-00009DD30000}"/>
    <cellStyle name="Normal 36 5 8 2" xfId="54177" xr:uid="{00000000-0005-0000-0000-00009ED30000}"/>
    <cellStyle name="Normal 36 5 8 3" xfId="54178" xr:uid="{00000000-0005-0000-0000-00009FD30000}"/>
    <cellStyle name="Normal 36 5 9" xfId="54179" xr:uid="{00000000-0005-0000-0000-0000A0D30000}"/>
    <cellStyle name="Normal 36 5 9 2" xfId="54180" xr:uid="{00000000-0005-0000-0000-0000A1D30000}"/>
    <cellStyle name="Normal 36 5 9 3" xfId="54181" xr:uid="{00000000-0005-0000-0000-0000A2D30000}"/>
    <cellStyle name="Normal 36 6" xfId="54182" xr:uid="{00000000-0005-0000-0000-0000A3D30000}"/>
    <cellStyle name="Normal 36 6 10" xfId="54183" xr:uid="{00000000-0005-0000-0000-0000A4D30000}"/>
    <cellStyle name="Normal 36 6 11" xfId="54184" xr:uid="{00000000-0005-0000-0000-0000A5D30000}"/>
    <cellStyle name="Normal 36 6 12" xfId="54185" xr:uid="{00000000-0005-0000-0000-0000A6D30000}"/>
    <cellStyle name="Normal 36 6 13" xfId="54186" xr:uid="{00000000-0005-0000-0000-0000A7D30000}"/>
    <cellStyle name="Normal 36 6 14" xfId="54187" xr:uid="{00000000-0005-0000-0000-0000A8D30000}"/>
    <cellStyle name="Normal 36 6 15" xfId="54188" xr:uid="{00000000-0005-0000-0000-0000A9D30000}"/>
    <cellStyle name="Normal 36 6 16" xfId="54189" xr:uid="{00000000-0005-0000-0000-0000AAD30000}"/>
    <cellStyle name="Normal 36 6 2" xfId="54190" xr:uid="{00000000-0005-0000-0000-0000ABD30000}"/>
    <cellStyle name="Normal 36 6 2 10" xfId="54191" xr:uid="{00000000-0005-0000-0000-0000ACD30000}"/>
    <cellStyle name="Normal 36 6 2 11" xfId="54192" xr:uid="{00000000-0005-0000-0000-0000ADD30000}"/>
    <cellStyle name="Normal 36 6 2 12" xfId="54193" xr:uid="{00000000-0005-0000-0000-0000AED30000}"/>
    <cellStyle name="Normal 36 6 2 13" xfId="54194" xr:uid="{00000000-0005-0000-0000-0000AFD30000}"/>
    <cellStyle name="Normal 36 6 2 14" xfId="54195" xr:uid="{00000000-0005-0000-0000-0000B0D30000}"/>
    <cellStyle name="Normal 36 6 2 15" xfId="54196" xr:uid="{00000000-0005-0000-0000-0000B1D30000}"/>
    <cellStyle name="Normal 36 6 2 2" xfId="54197" xr:uid="{00000000-0005-0000-0000-0000B2D30000}"/>
    <cellStyle name="Normal 36 6 2 3" xfId="54198" xr:uid="{00000000-0005-0000-0000-0000B3D30000}"/>
    <cellStyle name="Normal 36 6 2 4" xfId="54199" xr:uid="{00000000-0005-0000-0000-0000B4D30000}"/>
    <cellStyle name="Normal 36 6 2 5" xfId="54200" xr:uid="{00000000-0005-0000-0000-0000B5D30000}"/>
    <cellStyle name="Normal 36 6 2 6" xfId="54201" xr:uid="{00000000-0005-0000-0000-0000B6D30000}"/>
    <cellStyle name="Normal 36 6 2 7" xfId="54202" xr:uid="{00000000-0005-0000-0000-0000B7D30000}"/>
    <cellStyle name="Normal 36 6 2 8" xfId="54203" xr:uid="{00000000-0005-0000-0000-0000B8D30000}"/>
    <cellStyle name="Normal 36 6 2 9" xfId="54204" xr:uid="{00000000-0005-0000-0000-0000B9D30000}"/>
    <cellStyle name="Normal 36 6 3" xfId="54205" xr:uid="{00000000-0005-0000-0000-0000BAD30000}"/>
    <cellStyle name="Normal 36 6 4" xfId="54206" xr:uid="{00000000-0005-0000-0000-0000BBD30000}"/>
    <cellStyle name="Normal 36 6 5" xfId="54207" xr:uid="{00000000-0005-0000-0000-0000BCD30000}"/>
    <cellStyle name="Normal 36 6 6" xfId="54208" xr:uid="{00000000-0005-0000-0000-0000BDD30000}"/>
    <cellStyle name="Normal 36 6 7" xfId="54209" xr:uid="{00000000-0005-0000-0000-0000BED30000}"/>
    <cellStyle name="Normal 36 6 8" xfId="54210" xr:uid="{00000000-0005-0000-0000-0000BFD30000}"/>
    <cellStyle name="Normal 36 6 9" xfId="54211" xr:uid="{00000000-0005-0000-0000-0000C0D30000}"/>
    <cellStyle name="Normal 36 7" xfId="54212" xr:uid="{00000000-0005-0000-0000-0000C1D30000}"/>
    <cellStyle name="Normal 36 7 10" xfId="54213" xr:uid="{00000000-0005-0000-0000-0000C2D30000}"/>
    <cellStyle name="Normal 36 7 11" xfId="54214" xr:uid="{00000000-0005-0000-0000-0000C3D30000}"/>
    <cellStyle name="Normal 36 7 12" xfId="54215" xr:uid="{00000000-0005-0000-0000-0000C4D30000}"/>
    <cellStyle name="Normal 36 7 13" xfId="54216" xr:uid="{00000000-0005-0000-0000-0000C5D30000}"/>
    <cellStyle name="Normal 36 7 14" xfId="54217" xr:uid="{00000000-0005-0000-0000-0000C6D30000}"/>
    <cellStyle name="Normal 36 7 15" xfId="54218" xr:uid="{00000000-0005-0000-0000-0000C7D30000}"/>
    <cellStyle name="Normal 36 7 2" xfId="54219" xr:uid="{00000000-0005-0000-0000-0000C8D30000}"/>
    <cellStyle name="Normal 36 7 2 2" xfId="54220" xr:uid="{00000000-0005-0000-0000-0000C9D30000}"/>
    <cellStyle name="Normal 36 7 3" xfId="54221" xr:uid="{00000000-0005-0000-0000-0000CAD30000}"/>
    <cellStyle name="Normal 36 7 4" xfId="54222" xr:uid="{00000000-0005-0000-0000-0000CBD30000}"/>
    <cellStyle name="Normal 36 7 5" xfId="54223" xr:uid="{00000000-0005-0000-0000-0000CCD30000}"/>
    <cellStyle name="Normal 36 7 6" xfId="54224" xr:uid="{00000000-0005-0000-0000-0000CDD30000}"/>
    <cellStyle name="Normal 36 7 7" xfId="54225" xr:uid="{00000000-0005-0000-0000-0000CED30000}"/>
    <cellStyle name="Normal 36 7 8" xfId="54226" xr:uid="{00000000-0005-0000-0000-0000CFD30000}"/>
    <cellStyle name="Normal 36 7 9" xfId="54227" xr:uid="{00000000-0005-0000-0000-0000D0D30000}"/>
    <cellStyle name="Normal 36 8" xfId="54228" xr:uid="{00000000-0005-0000-0000-0000D1D30000}"/>
    <cellStyle name="Normal 36 8 2" xfId="54229" xr:uid="{00000000-0005-0000-0000-0000D2D30000}"/>
    <cellStyle name="Normal 36 8 3" xfId="54230" xr:uid="{00000000-0005-0000-0000-0000D3D30000}"/>
    <cellStyle name="Normal 36 9" xfId="54231" xr:uid="{00000000-0005-0000-0000-0000D4D30000}"/>
    <cellStyle name="Normal 36 9 2" xfId="54232" xr:uid="{00000000-0005-0000-0000-0000D5D30000}"/>
    <cellStyle name="Normal 36 9 3" xfId="54233" xr:uid="{00000000-0005-0000-0000-0000D6D30000}"/>
    <cellStyle name="Normal 37" xfId="54234" xr:uid="{00000000-0005-0000-0000-0000D7D30000}"/>
    <cellStyle name="Normal 37 10" xfId="54235" xr:uid="{00000000-0005-0000-0000-0000D8D30000}"/>
    <cellStyle name="Normal 37 10 2" xfId="54236" xr:uid="{00000000-0005-0000-0000-0000D9D30000}"/>
    <cellStyle name="Normal 37 10 3" xfId="54237" xr:uid="{00000000-0005-0000-0000-0000DAD30000}"/>
    <cellStyle name="Normal 37 11" xfId="54238" xr:uid="{00000000-0005-0000-0000-0000DBD30000}"/>
    <cellStyle name="Normal 37 11 2" xfId="54239" xr:uid="{00000000-0005-0000-0000-0000DCD30000}"/>
    <cellStyle name="Normal 37 12" xfId="54240" xr:uid="{00000000-0005-0000-0000-0000DDD30000}"/>
    <cellStyle name="Normal 37 12 2" xfId="54241" xr:uid="{00000000-0005-0000-0000-0000DED30000}"/>
    <cellStyle name="Normal 37 13" xfId="54242" xr:uid="{00000000-0005-0000-0000-0000DFD30000}"/>
    <cellStyle name="Normal 37 14" xfId="54243" xr:uid="{00000000-0005-0000-0000-0000E0D30000}"/>
    <cellStyle name="Normal 37 15" xfId="54244" xr:uid="{00000000-0005-0000-0000-0000E1D30000}"/>
    <cellStyle name="Normal 37 16" xfId="54245" xr:uid="{00000000-0005-0000-0000-0000E2D30000}"/>
    <cellStyle name="Normal 37 17" xfId="54246" xr:uid="{00000000-0005-0000-0000-0000E3D30000}"/>
    <cellStyle name="Normal 37 18" xfId="54247" xr:uid="{00000000-0005-0000-0000-0000E4D30000}"/>
    <cellStyle name="Normal 37 19" xfId="54248" xr:uid="{00000000-0005-0000-0000-0000E5D30000}"/>
    <cellStyle name="Normal 37 2" xfId="54249" xr:uid="{00000000-0005-0000-0000-0000E6D30000}"/>
    <cellStyle name="Normal 37 2 10" xfId="54250" xr:uid="{00000000-0005-0000-0000-0000E7D30000}"/>
    <cellStyle name="Normal 37 2 10 2" xfId="54251" xr:uid="{00000000-0005-0000-0000-0000E8D30000}"/>
    <cellStyle name="Normal 37 2 11" xfId="54252" xr:uid="{00000000-0005-0000-0000-0000E9D30000}"/>
    <cellStyle name="Normal 37 2 11 2" xfId="54253" xr:uid="{00000000-0005-0000-0000-0000EAD30000}"/>
    <cellStyle name="Normal 37 2 12" xfId="54254" xr:uid="{00000000-0005-0000-0000-0000EBD30000}"/>
    <cellStyle name="Normal 37 2 13" xfId="54255" xr:uid="{00000000-0005-0000-0000-0000ECD30000}"/>
    <cellStyle name="Normal 37 2 14" xfId="54256" xr:uid="{00000000-0005-0000-0000-0000EDD30000}"/>
    <cellStyle name="Normal 37 2 15" xfId="54257" xr:uid="{00000000-0005-0000-0000-0000EED30000}"/>
    <cellStyle name="Normal 37 2 16" xfId="54258" xr:uid="{00000000-0005-0000-0000-0000EFD30000}"/>
    <cellStyle name="Normal 37 2 17" xfId="54259" xr:uid="{00000000-0005-0000-0000-0000F0D30000}"/>
    <cellStyle name="Normal 37 2 18" xfId="54260" xr:uid="{00000000-0005-0000-0000-0000F1D30000}"/>
    <cellStyle name="Normal 37 2 2" xfId="54261" xr:uid="{00000000-0005-0000-0000-0000F2D30000}"/>
    <cellStyle name="Normal 37 2 2 2" xfId="54262" xr:uid="{00000000-0005-0000-0000-0000F3D30000}"/>
    <cellStyle name="Normal 37 2 2 3" xfId="54263" xr:uid="{00000000-0005-0000-0000-0000F4D30000}"/>
    <cellStyle name="Normal 37 2 2 4" xfId="54264" xr:uid="{00000000-0005-0000-0000-0000F5D30000}"/>
    <cellStyle name="Normal 37 2 2 5" xfId="54265" xr:uid="{00000000-0005-0000-0000-0000F6D30000}"/>
    <cellStyle name="Normal 37 2 2 6" xfId="54266" xr:uid="{00000000-0005-0000-0000-0000F7D30000}"/>
    <cellStyle name="Normal 37 2 3" xfId="54267" xr:uid="{00000000-0005-0000-0000-0000F8D30000}"/>
    <cellStyle name="Normal 37 2 3 2" xfId="54268" xr:uid="{00000000-0005-0000-0000-0000F9D30000}"/>
    <cellStyle name="Normal 37 2 3 3" xfId="54269" xr:uid="{00000000-0005-0000-0000-0000FAD30000}"/>
    <cellStyle name="Normal 37 2 4" xfId="54270" xr:uid="{00000000-0005-0000-0000-0000FBD30000}"/>
    <cellStyle name="Normal 37 2 4 2" xfId="54271" xr:uid="{00000000-0005-0000-0000-0000FCD30000}"/>
    <cellStyle name="Normal 37 2 4 3" xfId="54272" xr:uid="{00000000-0005-0000-0000-0000FDD30000}"/>
    <cellStyle name="Normal 37 2 5" xfId="54273" xr:uid="{00000000-0005-0000-0000-0000FED30000}"/>
    <cellStyle name="Normal 37 2 5 2" xfId="54274" xr:uid="{00000000-0005-0000-0000-0000FFD30000}"/>
    <cellStyle name="Normal 37 2 5 3" xfId="54275" xr:uid="{00000000-0005-0000-0000-000000D40000}"/>
    <cellStyle name="Normal 37 2 6" xfId="54276" xr:uid="{00000000-0005-0000-0000-000001D40000}"/>
    <cellStyle name="Normal 37 2 6 2" xfId="54277" xr:uid="{00000000-0005-0000-0000-000002D40000}"/>
    <cellStyle name="Normal 37 2 6 3" xfId="54278" xr:uid="{00000000-0005-0000-0000-000003D40000}"/>
    <cellStyle name="Normal 37 2 7" xfId="54279" xr:uid="{00000000-0005-0000-0000-000004D40000}"/>
    <cellStyle name="Normal 37 2 7 2" xfId="54280" xr:uid="{00000000-0005-0000-0000-000005D40000}"/>
    <cellStyle name="Normal 37 2 7 3" xfId="54281" xr:uid="{00000000-0005-0000-0000-000006D40000}"/>
    <cellStyle name="Normal 37 2 8" xfId="54282" xr:uid="{00000000-0005-0000-0000-000007D40000}"/>
    <cellStyle name="Normal 37 2 8 2" xfId="54283" xr:uid="{00000000-0005-0000-0000-000008D40000}"/>
    <cellStyle name="Normal 37 2 8 3" xfId="54284" xr:uid="{00000000-0005-0000-0000-000009D40000}"/>
    <cellStyle name="Normal 37 2 9" xfId="54285" xr:uid="{00000000-0005-0000-0000-00000AD40000}"/>
    <cellStyle name="Normal 37 2 9 2" xfId="54286" xr:uid="{00000000-0005-0000-0000-00000BD40000}"/>
    <cellStyle name="Normal 37 2 9 3" xfId="54287" xr:uid="{00000000-0005-0000-0000-00000CD40000}"/>
    <cellStyle name="Normal 37 20" xfId="54288" xr:uid="{00000000-0005-0000-0000-00000DD40000}"/>
    <cellStyle name="Normal 37 21" xfId="54289" xr:uid="{00000000-0005-0000-0000-00000ED40000}"/>
    <cellStyle name="Normal 37 22" xfId="54290" xr:uid="{00000000-0005-0000-0000-00000FD40000}"/>
    <cellStyle name="Normal 37 23" xfId="54291" xr:uid="{00000000-0005-0000-0000-000010D40000}"/>
    <cellStyle name="Normal 37 3" xfId="54292" xr:uid="{00000000-0005-0000-0000-000011D40000}"/>
    <cellStyle name="Normal 37 3 10" xfId="54293" xr:uid="{00000000-0005-0000-0000-000012D40000}"/>
    <cellStyle name="Normal 37 3 11" xfId="54294" xr:uid="{00000000-0005-0000-0000-000013D40000}"/>
    <cellStyle name="Normal 37 3 12" xfId="54295" xr:uid="{00000000-0005-0000-0000-000014D40000}"/>
    <cellStyle name="Normal 37 3 13" xfId="54296" xr:uid="{00000000-0005-0000-0000-000015D40000}"/>
    <cellStyle name="Normal 37 3 14" xfId="54297" xr:uid="{00000000-0005-0000-0000-000016D40000}"/>
    <cellStyle name="Normal 37 3 15" xfId="54298" xr:uid="{00000000-0005-0000-0000-000017D40000}"/>
    <cellStyle name="Normal 37 3 16" xfId="54299" xr:uid="{00000000-0005-0000-0000-000018D40000}"/>
    <cellStyle name="Normal 37 3 2" xfId="54300" xr:uid="{00000000-0005-0000-0000-000019D40000}"/>
    <cellStyle name="Normal 37 3 2 2" xfId="54301" xr:uid="{00000000-0005-0000-0000-00001AD40000}"/>
    <cellStyle name="Normal 37 3 2 3" xfId="54302" xr:uid="{00000000-0005-0000-0000-00001BD40000}"/>
    <cellStyle name="Normal 37 3 2 4" xfId="54303" xr:uid="{00000000-0005-0000-0000-00001CD40000}"/>
    <cellStyle name="Normal 37 3 2 5" xfId="54304" xr:uid="{00000000-0005-0000-0000-00001DD40000}"/>
    <cellStyle name="Normal 37 3 3" xfId="54305" xr:uid="{00000000-0005-0000-0000-00001ED40000}"/>
    <cellStyle name="Normal 37 3 4" xfId="54306" xr:uid="{00000000-0005-0000-0000-00001FD40000}"/>
    <cellStyle name="Normal 37 3 5" xfId="54307" xr:uid="{00000000-0005-0000-0000-000020D40000}"/>
    <cellStyle name="Normal 37 3 6" xfId="54308" xr:uid="{00000000-0005-0000-0000-000021D40000}"/>
    <cellStyle name="Normal 37 3 7" xfId="54309" xr:uid="{00000000-0005-0000-0000-000022D40000}"/>
    <cellStyle name="Normal 37 3 8" xfId="54310" xr:uid="{00000000-0005-0000-0000-000023D40000}"/>
    <cellStyle name="Normal 37 3 9" xfId="54311" xr:uid="{00000000-0005-0000-0000-000024D40000}"/>
    <cellStyle name="Normal 37 4" xfId="54312" xr:uid="{00000000-0005-0000-0000-000025D40000}"/>
    <cellStyle name="Normal 37 4 2" xfId="54313" xr:uid="{00000000-0005-0000-0000-000026D40000}"/>
    <cellStyle name="Normal 37 4 3" xfId="54314" xr:uid="{00000000-0005-0000-0000-000027D40000}"/>
    <cellStyle name="Normal 37 4 4" xfId="54315" xr:uid="{00000000-0005-0000-0000-000028D40000}"/>
    <cellStyle name="Normal 37 4 5" xfId="54316" xr:uid="{00000000-0005-0000-0000-000029D40000}"/>
    <cellStyle name="Normal 37 4 6" xfId="54317" xr:uid="{00000000-0005-0000-0000-00002AD40000}"/>
    <cellStyle name="Normal 37 5" xfId="54318" xr:uid="{00000000-0005-0000-0000-00002BD40000}"/>
    <cellStyle name="Normal 37 5 2" xfId="54319" xr:uid="{00000000-0005-0000-0000-00002CD40000}"/>
    <cellStyle name="Normal 37 5 3" xfId="54320" xr:uid="{00000000-0005-0000-0000-00002DD40000}"/>
    <cellStyle name="Normal 37 5 4" xfId="54321" xr:uid="{00000000-0005-0000-0000-00002ED40000}"/>
    <cellStyle name="Normal 37 5 5" xfId="54322" xr:uid="{00000000-0005-0000-0000-00002FD40000}"/>
    <cellStyle name="Normal 37 5 6" xfId="54323" xr:uid="{00000000-0005-0000-0000-000030D40000}"/>
    <cellStyle name="Normal 37 6" xfId="54324" xr:uid="{00000000-0005-0000-0000-000031D40000}"/>
    <cellStyle name="Normal 37 6 2" xfId="54325" xr:uid="{00000000-0005-0000-0000-000032D40000}"/>
    <cellStyle name="Normal 37 6 3" xfId="54326" xr:uid="{00000000-0005-0000-0000-000033D40000}"/>
    <cellStyle name="Normal 37 6 4" xfId="54327" xr:uid="{00000000-0005-0000-0000-000034D40000}"/>
    <cellStyle name="Normal 37 6 5" xfId="54328" xr:uid="{00000000-0005-0000-0000-000035D40000}"/>
    <cellStyle name="Normal 37 6 6" xfId="54329" xr:uid="{00000000-0005-0000-0000-000036D40000}"/>
    <cellStyle name="Normal 37 7" xfId="54330" xr:uid="{00000000-0005-0000-0000-000037D40000}"/>
    <cellStyle name="Normal 37 7 2" xfId="54331" xr:uid="{00000000-0005-0000-0000-000038D40000}"/>
    <cellStyle name="Normal 37 7 3" xfId="54332" xr:uid="{00000000-0005-0000-0000-000039D40000}"/>
    <cellStyle name="Normal 37 7 4" xfId="54333" xr:uid="{00000000-0005-0000-0000-00003AD40000}"/>
    <cellStyle name="Normal 37 7 5" xfId="54334" xr:uid="{00000000-0005-0000-0000-00003BD40000}"/>
    <cellStyle name="Normal 37 7 6" xfId="54335" xr:uid="{00000000-0005-0000-0000-00003CD40000}"/>
    <cellStyle name="Normal 37 8" xfId="54336" xr:uid="{00000000-0005-0000-0000-00003DD40000}"/>
    <cellStyle name="Normal 37 8 2" xfId="54337" xr:uid="{00000000-0005-0000-0000-00003ED40000}"/>
    <cellStyle name="Normal 37 8 3" xfId="54338" xr:uid="{00000000-0005-0000-0000-00003FD40000}"/>
    <cellStyle name="Normal 37 9" xfId="54339" xr:uid="{00000000-0005-0000-0000-000040D40000}"/>
    <cellStyle name="Normal 37 9 2" xfId="54340" xr:uid="{00000000-0005-0000-0000-000041D40000}"/>
    <cellStyle name="Normal 37 9 3" xfId="54341" xr:uid="{00000000-0005-0000-0000-000042D40000}"/>
    <cellStyle name="Normal 38" xfId="54342" xr:uid="{00000000-0005-0000-0000-000043D40000}"/>
    <cellStyle name="Normal 38 10" xfId="54343" xr:uid="{00000000-0005-0000-0000-000044D40000}"/>
    <cellStyle name="Normal 38 10 2" xfId="54344" xr:uid="{00000000-0005-0000-0000-000045D40000}"/>
    <cellStyle name="Normal 38 10 3" xfId="54345" xr:uid="{00000000-0005-0000-0000-000046D40000}"/>
    <cellStyle name="Normal 38 11" xfId="54346" xr:uid="{00000000-0005-0000-0000-000047D40000}"/>
    <cellStyle name="Normal 38 11 2" xfId="54347" xr:uid="{00000000-0005-0000-0000-000048D40000}"/>
    <cellStyle name="Normal 38 11 3" xfId="54348" xr:uid="{00000000-0005-0000-0000-000049D40000}"/>
    <cellStyle name="Normal 38 12" xfId="54349" xr:uid="{00000000-0005-0000-0000-00004AD40000}"/>
    <cellStyle name="Normal 38 12 2" xfId="54350" xr:uid="{00000000-0005-0000-0000-00004BD40000}"/>
    <cellStyle name="Normal 38 13" xfId="54351" xr:uid="{00000000-0005-0000-0000-00004CD40000}"/>
    <cellStyle name="Normal 38 13 2" xfId="54352" xr:uid="{00000000-0005-0000-0000-00004DD40000}"/>
    <cellStyle name="Normal 38 14" xfId="54353" xr:uid="{00000000-0005-0000-0000-00004ED40000}"/>
    <cellStyle name="Normal 38 15" xfId="54354" xr:uid="{00000000-0005-0000-0000-00004FD40000}"/>
    <cellStyle name="Normal 38 16" xfId="54355" xr:uid="{00000000-0005-0000-0000-000050D40000}"/>
    <cellStyle name="Normal 38 17" xfId="54356" xr:uid="{00000000-0005-0000-0000-000051D40000}"/>
    <cellStyle name="Normal 38 18" xfId="54357" xr:uid="{00000000-0005-0000-0000-000052D40000}"/>
    <cellStyle name="Normal 38 19" xfId="54358" xr:uid="{00000000-0005-0000-0000-000053D40000}"/>
    <cellStyle name="Normal 38 2" xfId="54359" xr:uid="{00000000-0005-0000-0000-000054D40000}"/>
    <cellStyle name="Normal 38 2 10" xfId="54360" xr:uid="{00000000-0005-0000-0000-000055D40000}"/>
    <cellStyle name="Normal 38 2 10 2" xfId="54361" xr:uid="{00000000-0005-0000-0000-000056D40000}"/>
    <cellStyle name="Normal 38 2 10 3" xfId="54362" xr:uid="{00000000-0005-0000-0000-000057D40000}"/>
    <cellStyle name="Normal 38 2 11" xfId="54363" xr:uid="{00000000-0005-0000-0000-000058D40000}"/>
    <cellStyle name="Normal 38 2 11 2" xfId="54364" xr:uid="{00000000-0005-0000-0000-000059D40000}"/>
    <cellStyle name="Normal 38 2 12" xfId="54365" xr:uid="{00000000-0005-0000-0000-00005AD40000}"/>
    <cellStyle name="Normal 38 2 12 2" xfId="54366" xr:uid="{00000000-0005-0000-0000-00005BD40000}"/>
    <cellStyle name="Normal 38 2 13" xfId="54367" xr:uid="{00000000-0005-0000-0000-00005CD40000}"/>
    <cellStyle name="Normal 38 2 14" xfId="54368" xr:uid="{00000000-0005-0000-0000-00005DD40000}"/>
    <cellStyle name="Normal 38 2 15" xfId="54369" xr:uid="{00000000-0005-0000-0000-00005ED40000}"/>
    <cellStyle name="Normal 38 2 16" xfId="54370" xr:uid="{00000000-0005-0000-0000-00005FD40000}"/>
    <cellStyle name="Normal 38 2 17" xfId="54371" xr:uid="{00000000-0005-0000-0000-000060D40000}"/>
    <cellStyle name="Normal 38 2 18" xfId="54372" xr:uid="{00000000-0005-0000-0000-000061D40000}"/>
    <cellStyle name="Normal 38 2 19" xfId="54373" xr:uid="{00000000-0005-0000-0000-000062D40000}"/>
    <cellStyle name="Normal 38 2 2" xfId="54374" xr:uid="{00000000-0005-0000-0000-000063D40000}"/>
    <cellStyle name="Normal 38 2 2 10" xfId="54375" xr:uid="{00000000-0005-0000-0000-000064D40000}"/>
    <cellStyle name="Normal 38 2 2 10 2" xfId="54376" xr:uid="{00000000-0005-0000-0000-000065D40000}"/>
    <cellStyle name="Normal 38 2 2 11" xfId="54377" xr:uid="{00000000-0005-0000-0000-000066D40000}"/>
    <cellStyle name="Normal 38 2 2 11 2" xfId="54378" xr:uid="{00000000-0005-0000-0000-000067D40000}"/>
    <cellStyle name="Normal 38 2 2 12" xfId="54379" xr:uid="{00000000-0005-0000-0000-000068D40000}"/>
    <cellStyle name="Normal 38 2 2 13" xfId="54380" xr:uid="{00000000-0005-0000-0000-000069D40000}"/>
    <cellStyle name="Normal 38 2 2 14" xfId="54381" xr:uid="{00000000-0005-0000-0000-00006AD40000}"/>
    <cellStyle name="Normal 38 2 2 15" xfId="54382" xr:uid="{00000000-0005-0000-0000-00006BD40000}"/>
    <cellStyle name="Normal 38 2 2 16" xfId="54383" xr:uid="{00000000-0005-0000-0000-00006CD40000}"/>
    <cellStyle name="Normal 38 2 2 17" xfId="54384" xr:uid="{00000000-0005-0000-0000-00006DD40000}"/>
    <cellStyle name="Normal 38 2 2 2" xfId="54385" xr:uid="{00000000-0005-0000-0000-00006ED40000}"/>
    <cellStyle name="Normal 38 2 2 2 2" xfId="54386" xr:uid="{00000000-0005-0000-0000-00006FD40000}"/>
    <cellStyle name="Normal 38 2 2 2 3" xfId="54387" xr:uid="{00000000-0005-0000-0000-000070D40000}"/>
    <cellStyle name="Normal 38 2 2 3" xfId="54388" xr:uid="{00000000-0005-0000-0000-000071D40000}"/>
    <cellStyle name="Normal 38 2 2 3 2" xfId="54389" xr:uid="{00000000-0005-0000-0000-000072D40000}"/>
    <cellStyle name="Normal 38 2 2 3 3" xfId="54390" xr:uid="{00000000-0005-0000-0000-000073D40000}"/>
    <cellStyle name="Normal 38 2 2 4" xfId="54391" xr:uid="{00000000-0005-0000-0000-000074D40000}"/>
    <cellStyle name="Normal 38 2 2 4 2" xfId="54392" xr:uid="{00000000-0005-0000-0000-000075D40000}"/>
    <cellStyle name="Normal 38 2 2 4 3" xfId="54393" xr:uid="{00000000-0005-0000-0000-000076D40000}"/>
    <cellStyle name="Normal 38 2 2 5" xfId="54394" xr:uid="{00000000-0005-0000-0000-000077D40000}"/>
    <cellStyle name="Normal 38 2 2 5 2" xfId="54395" xr:uid="{00000000-0005-0000-0000-000078D40000}"/>
    <cellStyle name="Normal 38 2 2 5 3" xfId="54396" xr:uid="{00000000-0005-0000-0000-000079D40000}"/>
    <cellStyle name="Normal 38 2 2 6" xfId="54397" xr:uid="{00000000-0005-0000-0000-00007AD40000}"/>
    <cellStyle name="Normal 38 2 2 6 2" xfId="54398" xr:uid="{00000000-0005-0000-0000-00007BD40000}"/>
    <cellStyle name="Normal 38 2 2 6 3" xfId="54399" xr:uid="{00000000-0005-0000-0000-00007CD40000}"/>
    <cellStyle name="Normal 38 2 2 7" xfId="54400" xr:uid="{00000000-0005-0000-0000-00007DD40000}"/>
    <cellStyle name="Normal 38 2 2 7 2" xfId="54401" xr:uid="{00000000-0005-0000-0000-00007ED40000}"/>
    <cellStyle name="Normal 38 2 2 7 3" xfId="54402" xr:uid="{00000000-0005-0000-0000-00007FD40000}"/>
    <cellStyle name="Normal 38 2 2 8" xfId="54403" xr:uid="{00000000-0005-0000-0000-000080D40000}"/>
    <cellStyle name="Normal 38 2 2 8 2" xfId="54404" xr:uid="{00000000-0005-0000-0000-000081D40000}"/>
    <cellStyle name="Normal 38 2 2 8 3" xfId="54405" xr:uid="{00000000-0005-0000-0000-000082D40000}"/>
    <cellStyle name="Normal 38 2 2 9" xfId="54406" xr:uid="{00000000-0005-0000-0000-000083D40000}"/>
    <cellStyle name="Normal 38 2 2 9 2" xfId="54407" xr:uid="{00000000-0005-0000-0000-000084D40000}"/>
    <cellStyle name="Normal 38 2 2 9 3" xfId="54408" xr:uid="{00000000-0005-0000-0000-000085D40000}"/>
    <cellStyle name="Normal 38 2 20" xfId="54409" xr:uid="{00000000-0005-0000-0000-000086D40000}"/>
    <cellStyle name="Normal 38 2 3" xfId="54410" xr:uid="{00000000-0005-0000-0000-000087D40000}"/>
    <cellStyle name="Normal 38 2 3 10" xfId="54411" xr:uid="{00000000-0005-0000-0000-000088D40000}"/>
    <cellStyle name="Normal 38 2 3 11" xfId="54412" xr:uid="{00000000-0005-0000-0000-000089D40000}"/>
    <cellStyle name="Normal 38 2 3 12" xfId="54413" xr:uid="{00000000-0005-0000-0000-00008AD40000}"/>
    <cellStyle name="Normal 38 2 3 13" xfId="54414" xr:uid="{00000000-0005-0000-0000-00008BD40000}"/>
    <cellStyle name="Normal 38 2 3 14" xfId="54415" xr:uid="{00000000-0005-0000-0000-00008CD40000}"/>
    <cellStyle name="Normal 38 2 3 15" xfId="54416" xr:uid="{00000000-0005-0000-0000-00008DD40000}"/>
    <cellStyle name="Normal 38 2 3 2" xfId="54417" xr:uid="{00000000-0005-0000-0000-00008ED40000}"/>
    <cellStyle name="Normal 38 2 3 2 2" xfId="54418" xr:uid="{00000000-0005-0000-0000-00008FD40000}"/>
    <cellStyle name="Normal 38 2 3 3" xfId="54419" xr:uid="{00000000-0005-0000-0000-000090D40000}"/>
    <cellStyle name="Normal 38 2 3 4" xfId="54420" xr:uid="{00000000-0005-0000-0000-000091D40000}"/>
    <cellStyle name="Normal 38 2 3 5" xfId="54421" xr:uid="{00000000-0005-0000-0000-000092D40000}"/>
    <cellStyle name="Normal 38 2 3 6" xfId="54422" xr:uid="{00000000-0005-0000-0000-000093D40000}"/>
    <cellStyle name="Normal 38 2 3 7" xfId="54423" xr:uid="{00000000-0005-0000-0000-000094D40000}"/>
    <cellStyle name="Normal 38 2 3 8" xfId="54424" xr:uid="{00000000-0005-0000-0000-000095D40000}"/>
    <cellStyle name="Normal 38 2 3 9" xfId="54425" xr:uid="{00000000-0005-0000-0000-000096D40000}"/>
    <cellStyle name="Normal 38 2 4" xfId="54426" xr:uid="{00000000-0005-0000-0000-000097D40000}"/>
    <cellStyle name="Normal 38 2 4 10" xfId="54427" xr:uid="{00000000-0005-0000-0000-000098D40000}"/>
    <cellStyle name="Normal 38 2 4 11" xfId="54428" xr:uid="{00000000-0005-0000-0000-000099D40000}"/>
    <cellStyle name="Normal 38 2 4 12" xfId="54429" xr:uid="{00000000-0005-0000-0000-00009AD40000}"/>
    <cellStyle name="Normal 38 2 4 13" xfId="54430" xr:uid="{00000000-0005-0000-0000-00009BD40000}"/>
    <cellStyle name="Normal 38 2 4 14" xfId="54431" xr:uid="{00000000-0005-0000-0000-00009CD40000}"/>
    <cellStyle name="Normal 38 2 4 15" xfId="54432" xr:uid="{00000000-0005-0000-0000-00009DD40000}"/>
    <cellStyle name="Normal 38 2 4 2" xfId="54433" xr:uid="{00000000-0005-0000-0000-00009ED40000}"/>
    <cellStyle name="Normal 38 2 4 2 2" xfId="54434" xr:uid="{00000000-0005-0000-0000-00009FD40000}"/>
    <cellStyle name="Normal 38 2 4 3" xfId="54435" xr:uid="{00000000-0005-0000-0000-0000A0D40000}"/>
    <cellStyle name="Normal 38 2 4 4" xfId="54436" xr:uid="{00000000-0005-0000-0000-0000A1D40000}"/>
    <cellStyle name="Normal 38 2 4 5" xfId="54437" xr:uid="{00000000-0005-0000-0000-0000A2D40000}"/>
    <cellStyle name="Normal 38 2 4 6" xfId="54438" xr:uid="{00000000-0005-0000-0000-0000A3D40000}"/>
    <cellStyle name="Normal 38 2 4 7" xfId="54439" xr:uid="{00000000-0005-0000-0000-0000A4D40000}"/>
    <cellStyle name="Normal 38 2 4 8" xfId="54440" xr:uid="{00000000-0005-0000-0000-0000A5D40000}"/>
    <cellStyle name="Normal 38 2 4 9" xfId="54441" xr:uid="{00000000-0005-0000-0000-0000A6D40000}"/>
    <cellStyle name="Normal 38 2 5" xfId="54442" xr:uid="{00000000-0005-0000-0000-0000A7D40000}"/>
    <cellStyle name="Normal 38 2 5 2" xfId="54443" xr:uid="{00000000-0005-0000-0000-0000A8D40000}"/>
    <cellStyle name="Normal 38 2 5 3" xfId="54444" xr:uid="{00000000-0005-0000-0000-0000A9D40000}"/>
    <cellStyle name="Normal 38 2 6" xfId="54445" xr:uid="{00000000-0005-0000-0000-0000AAD40000}"/>
    <cellStyle name="Normal 38 2 6 2" xfId="54446" xr:uid="{00000000-0005-0000-0000-0000ABD40000}"/>
    <cellStyle name="Normal 38 2 6 3" xfId="54447" xr:uid="{00000000-0005-0000-0000-0000ACD40000}"/>
    <cellStyle name="Normal 38 2 7" xfId="54448" xr:uid="{00000000-0005-0000-0000-0000ADD40000}"/>
    <cellStyle name="Normal 38 2 7 2" xfId="54449" xr:uid="{00000000-0005-0000-0000-0000AED40000}"/>
    <cellStyle name="Normal 38 2 7 3" xfId="54450" xr:uid="{00000000-0005-0000-0000-0000AFD40000}"/>
    <cellStyle name="Normal 38 2 8" xfId="54451" xr:uid="{00000000-0005-0000-0000-0000B0D40000}"/>
    <cellStyle name="Normal 38 2 8 2" xfId="54452" xr:uid="{00000000-0005-0000-0000-0000B1D40000}"/>
    <cellStyle name="Normal 38 2 8 3" xfId="54453" xr:uid="{00000000-0005-0000-0000-0000B2D40000}"/>
    <cellStyle name="Normal 38 2 9" xfId="54454" xr:uid="{00000000-0005-0000-0000-0000B3D40000}"/>
    <cellStyle name="Normal 38 2 9 2" xfId="54455" xr:uid="{00000000-0005-0000-0000-0000B4D40000}"/>
    <cellStyle name="Normal 38 2 9 3" xfId="54456" xr:uid="{00000000-0005-0000-0000-0000B5D40000}"/>
    <cellStyle name="Normal 38 20" xfId="54457" xr:uid="{00000000-0005-0000-0000-0000B6D40000}"/>
    <cellStyle name="Normal 38 21" xfId="54458" xr:uid="{00000000-0005-0000-0000-0000B7D40000}"/>
    <cellStyle name="Normal 38 22" xfId="54459" xr:uid="{00000000-0005-0000-0000-0000B8D40000}"/>
    <cellStyle name="Normal 38 3" xfId="54460" xr:uid="{00000000-0005-0000-0000-0000B9D40000}"/>
    <cellStyle name="Normal 38 3 10" xfId="54461" xr:uid="{00000000-0005-0000-0000-0000BAD40000}"/>
    <cellStyle name="Normal 38 3 10 2" xfId="54462" xr:uid="{00000000-0005-0000-0000-0000BBD40000}"/>
    <cellStyle name="Normal 38 3 11" xfId="54463" xr:uid="{00000000-0005-0000-0000-0000BCD40000}"/>
    <cellStyle name="Normal 38 3 11 2" xfId="54464" xr:uid="{00000000-0005-0000-0000-0000BDD40000}"/>
    <cellStyle name="Normal 38 3 12" xfId="54465" xr:uid="{00000000-0005-0000-0000-0000BED40000}"/>
    <cellStyle name="Normal 38 3 13" xfId="54466" xr:uid="{00000000-0005-0000-0000-0000BFD40000}"/>
    <cellStyle name="Normal 38 3 14" xfId="54467" xr:uid="{00000000-0005-0000-0000-0000C0D40000}"/>
    <cellStyle name="Normal 38 3 15" xfId="54468" xr:uid="{00000000-0005-0000-0000-0000C1D40000}"/>
    <cellStyle name="Normal 38 3 16" xfId="54469" xr:uid="{00000000-0005-0000-0000-0000C2D40000}"/>
    <cellStyle name="Normal 38 3 17" xfId="54470" xr:uid="{00000000-0005-0000-0000-0000C3D40000}"/>
    <cellStyle name="Normal 38 3 18" xfId="54471" xr:uid="{00000000-0005-0000-0000-0000C4D40000}"/>
    <cellStyle name="Normal 38 3 2" xfId="54472" xr:uid="{00000000-0005-0000-0000-0000C5D40000}"/>
    <cellStyle name="Normal 38 3 2 2" xfId="54473" xr:uid="{00000000-0005-0000-0000-0000C6D40000}"/>
    <cellStyle name="Normal 38 3 2 3" xfId="54474" xr:uid="{00000000-0005-0000-0000-0000C7D40000}"/>
    <cellStyle name="Normal 38 3 2 4" xfId="54475" xr:uid="{00000000-0005-0000-0000-0000C8D40000}"/>
    <cellStyle name="Normal 38 3 2 5" xfId="54476" xr:uid="{00000000-0005-0000-0000-0000C9D40000}"/>
    <cellStyle name="Normal 38 3 2 6" xfId="54477" xr:uid="{00000000-0005-0000-0000-0000CAD40000}"/>
    <cellStyle name="Normal 38 3 3" xfId="54478" xr:uid="{00000000-0005-0000-0000-0000CBD40000}"/>
    <cellStyle name="Normal 38 3 3 2" xfId="54479" xr:uid="{00000000-0005-0000-0000-0000CCD40000}"/>
    <cellStyle name="Normal 38 3 3 3" xfId="54480" xr:uid="{00000000-0005-0000-0000-0000CDD40000}"/>
    <cellStyle name="Normal 38 3 4" xfId="54481" xr:uid="{00000000-0005-0000-0000-0000CED40000}"/>
    <cellStyle name="Normal 38 3 4 2" xfId="54482" xr:uid="{00000000-0005-0000-0000-0000CFD40000}"/>
    <cellStyle name="Normal 38 3 4 3" xfId="54483" xr:uid="{00000000-0005-0000-0000-0000D0D40000}"/>
    <cellStyle name="Normal 38 3 5" xfId="54484" xr:uid="{00000000-0005-0000-0000-0000D1D40000}"/>
    <cellStyle name="Normal 38 3 5 2" xfId="54485" xr:uid="{00000000-0005-0000-0000-0000D2D40000}"/>
    <cellStyle name="Normal 38 3 5 3" xfId="54486" xr:uid="{00000000-0005-0000-0000-0000D3D40000}"/>
    <cellStyle name="Normal 38 3 6" xfId="54487" xr:uid="{00000000-0005-0000-0000-0000D4D40000}"/>
    <cellStyle name="Normal 38 3 6 2" xfId="54488" xr:uid="{00000000-0005-0000-0000-0000D5D40000}"/>
    <cellStyle name="Normal 38 3 6 3" xfId="54489" xr:uid="{00000000-0005-0000-0000-0000D6D40000}"/>
    <cellStyle name="Normal 38 3 7" xfId="54490" xr:uid="{00000000-0005-0000-0000-0000D7D40000}"/>
    <cellStyle name="Normal 38 3 7 2" xfId="54491" xr:uid="{00000000-0005-0000-0000-0000D8D40000}"/>
    <cellStyle name="Normal 38 3 7 3" xfId="54492" xr:uid="{00000000-0005-0000-0000-0000D9D40000}"/>
    <cellStyle name="Normal 38 3 8" xfId="54493" xr:uid="{00000000-0005-0000-0000-0000DAD40000}"/>
    <cellStyle name="Normal 38 3 8 2" xfId="54494" xr:uid="{00000000-0005-0000-0000-0000DBD40000}"/>
    <cellStyle name="Normal 38 3 8 3" xfId="54495" xr:uid="{00000000-0005-0000-0000-0000DCD40000}"/>
    <cellStyle name="Normal 38 3 9" xfId="54496" xr:uid="{00000000-0005-0000-0000-0000DDD40000}"/>
    <cellStyle name="Normal 38 3 9 2" xfId="54497" xr:uid="{00000000-0005-0000-0000-0000DED40000}"/>
    <cellStyle name="Normal 38 3 9 3" xfId="54498" xr:uid="{00000000-0005-0000-0000-0000DFD40000}"/>
    <cellStyle name="Normal 38 4" xfId="54499" xr:uid="{00000000-0005-0000-0000-0000E0D40000}"/>
    <cellStyle name="Normal 38 4 10" xfId="54500" xr:uid="{00000000-0005-0000-0000-0000E1D40000}"/>
    <cellStyle name="Normal 38 4 11" xfId="54501" xr:uid="{00000000-0005-0000-0000-0000E2D40000}"/>
    <cellStyle name="Normal 38 4 12" xfId="54502" xr:uid="{00000000-0005-0000-0000-0000E3D40000}"/>
    <cellStyle name="Normal 38 4 13" xfId="54503" xr:uid="{00000000-0005-0000-0000-0000E4D40000}"/>
    <cellStyle name="Normal 38 4 14" xfId="54504" xr:uid="{00000000-0005-0000-0000-0000E5D40000}"/>
    <cellStyle name="Normal 38 4 15" xfId="54505" xr:uid="{00000000-0005-0000-0000-0000E6D40000}"/>
    <cellStyle name="Normal 38 4 16" xfId="54506" xr:uid="{00000000-0005-0000-0000-0000E7D40000}"/>
    <cellStyle name="Normal 38 4 2" xfId="54507" xr:uid="{00000000-0005-0000-0000-0000E8D40000}"/>
    <cellStyle name="Normal 38 4 2 2" xfId="54508" xr:uid="{00000000-0005-0000-0000-0000E9D40000}"/>
    <cellStyle name="Normal 38 4 2 3" xfId="54509" xr:uid="{00000000-0005-0000-0000-0000EAD40000}"/>
    <cellStyle name="Normal 38 4 2 4" xfId="54510" xr:uid="{00000000-0005-0000-0000-0000EBD40000}"/>
    <cellStyle name="Normal 38 4 2 5" xfId="54511" xr:uid="{00000000-0005-0000-0000-0000ECD40000}"/>
    <cellStyle name="Normal 38 4 3" xfId="54512" xr:uid="{00000000-0005-0000-0000-0000EDD40000}"/>
    <cellStyle name="Normal 38 4 4" xfId="54513" xr:uid="{00000000-0005-0000-0000-0000EED40000}"/>
    <cellStyle name="Normal 38 4 5" xfId="54514" xr:uid="{00000000-0005-0000-0000-0000EFD40000}"/>
    <cellStyle name="Normal 38 4 6" xfId="54515" xr:uid="{00000000-0005-0000-0000-0000F0D40000}"/>
    <cellStyle name="Normal 38 4 7" xfId="54516" xr:uid="{00000000-0005-0000-0000-0000F1D40000}"/>
    <cellStyle name="Normal 38 4 8" xfId="54517" xr:uid="{00000000-0005-0000-0000-0000F2D40000}"/>
    <cellStyle name="Normal 38 4 9" xfId="54518" xr:uid="{00000000-0005-0000-0000-0000F3D40000}"/>
    <cellStyle name="Normal 38 5" xfId="54519" xr:uid="{00000000-0005-0000-0000-0000F4D40000}"/>
    <cellStyle name="Normal 38 5 2" xfId="54520" xr:uid="{00000000-0005-0000-0000-0000F5D40000}"/>
    <cellStyle name="Normal 38 5 3" xfId="54521" xr:uid="{00000000-0005-0000-0000-0000F6D40000}"/>
    <cellStyle name="Normal 38 5 4" xfId="54522" xr:uid="{00000000-0005-0000-0000-0000F7D40000}"/>
    <cellStyle name="Normal 38 5 5" xfId="54523" xr:uid="{00000000-0005-0000-0000-0000F8D40000}"/>
    <cellStyle name="Normal 38 5 6" xfId="54524" xr:uid="{00000000-0005-0000-0000-0000F9D40000}"/>
    <cellStyle name="Normal 38 6" xfId="54525" xr:uid="{00000000-0005-0000-0000-0000FAD40000}"/>
    <cellStyle name="Normal 38 6 2" xfId="54526" xr:uid="{00000000-0005-0000-0000-0000FBD40000}"/>
    <cellStyle name="Normal 38 6 3" xfId="54527" xr:uid="{00000000-0005-0000-0000-0000FCD40000}"/>
    <cellStyle name="Normal 38 6 4" xfId="54528" xr:uid="{00000000-0005-0000-0000-0000FDD40000}"/>
    <cellStyle name="Normal 38 6 5" xfId="54529" xr:uid="{00000000-0005-0000-0000-0000FED40000}"/>
    <cellStyle name="Normal 38 6 6" xfId="54530" xr:uid="{00000000-0005-0000-0000-0000FFD40000}"/>
    <cellStyle name="Normal 38 7" xfId="54531" xr:uid="{00000000-0005-0000-0000-000000D50000}"/>
    <cellStyle name="Normal 38 7 2" xfId="54532" xr:uid="{00000000-0005-0000-0000-000001D50000}"/>
    <cellStyle name="Normal 38 7 3" xfId="54533" xr:uid="{00000000-0005-0000-0000-000002D50000}"/>
    <cellStyle name="Normal 38 8" xfId="54534" xr:uid="{00000000-0005-0000-0000-000003D50000}"/>
    <cellStyle name="Normal 38 8 2" xfId="54535" xr:uid="{00000000-0005-0000-0000-000004D50000}"/>
    <cellStyle name="Normal 38 8 3" xfId="54536" xr:uid="{00000000-0005-0000-0000-000005D50000}"/>
    <cellStyle name="Normal 38 9" xfId="54537" xr:uid="{00000000-0005-0000-0000-000006D50000}"/>
    <cellStyle name="Normal 38 9 2" xfId="54538" xr:uid="{00000000-0005-0000-0000-000007D50000}"/>
    <cellStyle name="Normal 38 9 3" xfId="54539" xr:uid="{00000000-0005-0000-0000-000008D50000}"/>
    <cellStyle name="Normal 39" xfId="54540" xr:uid="{00000000-0005-0000-0000-000009D50000}"/>
    <cellStyle name="Normal 39 10" xfId="54541" xr:uid="{00000000-0005-0000-0000-00000AD50000}"/>
    <cellStyle name="Normal 39 11" xfId="54542" xr:uid="{00000000-0005-0000-0000-00000BD50000}"/>
    <cellStyle name="Normal 39 12" xfId="54543" xr:uid="{00000000-0005-0000-0000-00000CD50000}"/>
    <cellStyle name="Normal 39 13" xfId="54544" xr:uid="{00000000-0005-0000-0000-00000DD50000}"/>
    <cellStyle name="Normal 39 14" xfId="54545" xr:uid="{00000000-0005-0000-0000-00000ED50000}"/>
    <cellStyle name="Normal 39 15" xfId="54546" xr:uid="{00000000-0005-0000-0000-00000FD50000}"/>
    <cellStyle name="Normal 39 16" xfId="54547" xr:uid="{00000000-0005-0000-0000-000010D50000}"/>
    <cellStyle name="Normal 39 17" xfId="54548" xr:uid="{00000000-0005-0000-0000-000011D50000}"/>
    <cellStyle name="Normal 39 18" xfId="54549" xr:uid="{00000000-0005-0000-0000-000012D50000}"/>
    <cellStyle name="Normal 39 19" xfId="54550" xr:uid="{00000000-0005-0000-0000-000013D50000}"/>
    <cellStyle name="Normal 39 2" xfId="54551" xr:uid="{00000000-0005-0000-0000-000014D50000}"/>
    <cellStyle name="Normal 39 2 2" xfId="54552" xr:uid="{00000000-0005-0000-0000-000015D50000}"/>
    <cellStyle name="Normal 39 2 3" xfId="54553" xr:uid="{00000000-0005-0000-0000-000016D50000}"/>
    <cellStyle name="Normal 39 20" xfId="54554" xr:uid="{00000000-0005-0000-0000-000017D50000}"/>
    <cellStyle name="Normal 39 21" xfId="54555" xr:uid="{00000000-0005-0000-0000-000018D50000}"/>
    <cellStyle name="Normal 39 22" xfId="54556" xr:uid="{00000000-0005-0000-0000-000019D50000}"/>
    <cellStyle name="Normal 39 23" xfId="54557" xr:uid="{00000000-0005-0000-0000-00001AD50000}"/>
    <cellStyle name="Normal 39 24" xfId="54558" xr:uid="{00000000-0005-0000-0000-00001BD50000}"/>
    <cellStyle name="Normal 39 25" xfId="54559" xr:uid="{00000000-0005-0000-0000-00001CD50000}"/>
    <cellStyle name="Normal 39 26" xfId="54560" xr:uid="{00000000-0005-0000-0000-00001DD50000}"/>
    <cellStyle name="Normal 39 27" xfId="54561" xr:uid="{00000000-0005-0000-0000-00001ED50000}"/>
    <cellStyle name="Normal 39 28" xfId="54562" xr:uid="{00000000-0005-0000-0000-00001FD50000}"/>
    <cellStyle name="Normal 39 29" xfId="54563" xr:uid="{00000000-0005-0000-0000-000020D50000}"/>
    <cellStyle name="Normal 39 3" xfId="54564" xr:uid="{00000000-0005-0000-0000-000021D50000}"/>
    <cellStyle name="Normal 39 30" xfId="54565" xr:uid="{00000000-0005-0000-0000-000022D50000}"/>
    <cellStyle name="Normal 39 31" xfId="54566" xr:uid="{00000000-0005-0000-0000-000023D50000}"/>
    <cellStyle name="Normal 39 32" xfId="54567" xr:uid="{00000000-0005-0000-0000-000024D50000}"/>
    <cellStyle name="Normal 39 33" xfId="54568" xr:uid="{00000000-0005-0000-0000-000025D50000}"/>
    <cellStyle name="Normal 39 34" xfId="54569" xr:uid="{00000000-0005-0000-0000-000026D50000}"/>
    <cellStyle name="Normal 39 35" xfId="54570" xr:uid="{00000000-0005-0000-0000-000027D50000}"/>
    <cellStyle name="Normal 39 36" xfId="54571" xr:uid="{00000000-0005-0000-0000-000028D50000}"/>
    <cellStyle name="Normal 39 37" xfId="54572" xr:uid="{00000000-0005-0000-0000-000029D50000}"/>
    <cellStyle name="Normal 39 38" xfId="54573" xr:uid="{00000000-0005-0000-0000-00002AD50000}"/>
    <cellStyle name="Normal 39 39" xfId="54574" xr:uid="{00000000-0005-0000-0000-00002BD50000}"/>
    <cellStyle name="Normal 39 4" xfId="54575" xr:uid="{00000000-0005-0000-0000-00002CD50000}"/>
    <cellStyle name="Normal 39 40" xfId="54576" xr:uid="{00000000-0005-0000-0000-00002DD50000}"/>
    <cellStyle name="Normal 39 41" xfId="54577" xr:uid="{00000000-0005-0000-0000-00002ED50000}"/>
    <cellStyle name="Normal 39 42" xfId="54578" xr:uid="{00000000-0005-0000-0000-00002FD50000}"/>
    <cellStyle name="Normal 39 43" xfId="54579" xr:uid="{00000000-0005-0000-0000-000030D50000}"/>
    <cellStyle name="Normal 39 44" xfId="54580" xr:uid="{00000000-0005-0000-0000-000031D50000}"/>
    <cellStyle name="Normal 39 45" xfId="54581" xr:uid="{00000000-0005-0000-0000-000032D50000}"/>
    <cellStyle name="Normal 39 46" xfId="54582" xr:uid="{00000000-0005-0000-0000-000033D50000}"/>
    <cellStyle name="Normal 39 47" xfId="54583" xr:uid="{00000000-0005-0000-0000-000034D50000}"/>
    <cellStyle name="Normal 39 48" xfId="54584" xr:uid="{00000000-0005-0000-0000-000035D50000}"/>
    <cellStyle name="Normal 39 49" xfId="54585" xr:uid="{00000000-0005-0000-0000-000036D50000}"/>
    <cellStyle name="Normal 39 5" xfId="54586" xr:uid="{00000000-0005-0000-0000-000037D50000}"/>
    <cellStyle name="Normal 39 50" xfId="54587" xr:uid="{00000000-0005-0000-0000-000038D50000}"/>
    <cellStyle name="Normal 39 51" xfId="54588" xr:uid="{00000000-0005-0000-0000-000039D50000}"/>
    <cellStyle name="Normal 39 52" xfId="54589" xr:uid="{00000000-0005-0000-0000-00003AD50000}"/>
    <cellStyle name="Normal 39 53" xfId="54590" xr:uid="{00000000-0005-0000-0000-00003BD50000}"/>
    <cellStyle name="Normal 39 54" xfId="54591" xr:uid="{00000000-0005-0000-0000-00003CD50000}"/>
    <cellStyle name="Normal 39 55" xfId="54592" xr:uid="{00000000-0005-0000-0000-00003DD50000}"/>
    <cellStyle name="Normal 39 56" xfId="54593" xr:uid="{00000000-0005-0000-0000-00003ED50000}"/>
    <cellStyle name="Normal 39 57" xfId="54594" xr:uid="{00000000-0005-0000-0000-00003FD50000}"/>
    <cellStyle name="Normal 39 58" xfId="54595" xr:uid="{00000000-0005-0000-0000-000040D50000}"/>
    <cellStyle name="Normal 39 59" xfId="54596" xr:uid="{00000000-0005-0000-0000-000041D50000}"/>
    <cellStyle name="Normal 39 6" xfId="54597" xr:uid="{00000000-0005-0000-0000-000042D50000}"/>
    <cellStyle name="Normal 39 60" xfId="54598" xr:uid="{00000000-0005-0000-0000-000043D50000}"/>
    <cellStyle name="Normal 39 61" xfId="54599" xr:uid="{00000000-0005-0000-0000-000044D50000}"/>
    <cellStyle name="Normal 39 62" xfId="54600" xr:uid="{00000000-0005-0000-0000-000045D50000}"/>
    <cellStyle name="Normal 39 63" xfId="54601" xr:uid="{00000000-0005-0000-0000-000046D50000}"/>
    <cellStyle name="Normal 39 64" xfId="54602" xr:uid="{00000000-0005-0000-0000-000047D50000}"/>
    <cellStyle name="Normal 39 65" xfId="54603" xr:uid="{00000000-0005-0000-0000-000048D50000}"/>
    <cellStyle name="Normal 39 66" xfId="54604" xr:uid="{00000000-0005-0000-0000-000049D50000}"/>
    <cellStyle name="Normal 39 67" xfId="54605" xr:uid="{00000000-0005-0000-0000-00004AD50000}"/>
    <cellStyle name="Normal 39 68" xfId="54606" xr:uid="{00000000-0005-0000-0000-00004BD50000}"/>
    <cellStyle name="Normal 39 69" xfId="54607" xr:uid="{00000000-0005-0000-0000-00004CD50000}"/>
    <cellStyle name="Normal 39 7" xfId="54608" xr:uid="{00000000-0005-0000-0000-00004DD50000}"/>
    <cellStyle name="Normal 39 70" xfId="54609" xr:uid="{00000000-0005-0000-0000-00004ED50000}"/>
    <cellStyle name="Normal 39 71" xfId="54610" xr:uid="{00000000-0005-0000-0000-00004FD50000}"/>
    <cellStyle name="Normal 39 72" xfId="54611" xr:uid="{00000000-0005-0000-0000-000050D50000}"/>
    <cellStyle name="Normal 39 73" xfId="54612" xr:uid="{00000000-0005-0000-0000-000051D50000}"/>
    <cellStyle name="Normal 39 74" xfId="54613" xr:uid="{00000000-0005-0000-0000-000052D50000}"/>
    <cellStyle name="Normal 39 75" xfId="54614" xr:uid="{00000000-0005-0000-0000-000053D50000}"/>
    <cellStyle name="Normal 39 76" xfId="54615" xr:uid="{00000000-0005-0000-0000-000054D50000}"/>
    <cellStyle name="Normal 39 77" xfId="54616" xr:uid="{00000000-0005-0000-0000-000055D50000}"/>
    <cellStyle name="Normal 39 78" xfId="54617" xr:uid="{00000000-0005-0000-0000-000056D50000}"/>
    <cellStyle name="Normal 39 79" xfId="54618" xr:uid="{00000000-0005-0000-0000-000057D50000}"/>
    <cellStyle name="Normal 39 8" xfId="54619" xr:uid="{00000000-0005-0000-0000-000058D50000}"/>
    <cellStyle name="Normal 39 80" xfId="54620" xr:uid="{00000000-0005-0000-0000-000059D50000}"/>
    <cellStyle name="Normal 39 81" xfId="54621" xr:uid="{00000000-0005-0000-0000-00005AD50000}"/>
    <cellStyle name="Normal 39 82" xfId="54622" xr:uid="{00000000-0005-0000-0000-00005BD50000}"/>
    <cellStyle name="Normal 39 83" xfId="54623" xr:uid="{00000000-0005-0000-0000-00005CD50000}"/>
    <cellStyle name="Normal 39 9" xfId="54624" xr:uid="{00000000-0005-0000-0000-00005DD50000}"/>
    <cellStyle name="Normal 4" xfId="54625" xr:uid="{00000000-0005-0000-0000-00005ED50000}"/>
    <cellStyle name="Normal 4 10" xfId="54626" xr:uid="{00000000-0005-0000-0000-00005FD50000}"/>
    <cellStyle name="Normal 4 2" xfId="54627" xr:uid="{00000000-0005-0000-0000-000060D50000}"/>
    <cellStyle name="Normal 4 3" xfId="54628" xr:uid="{00000000-0005-0000-0000-000061D50000}"/>
    <cellStyle name="Normal 4 4" xfId="54629" xr:uid="{00000000-0005-0000-0000-000062D50000}"/>
    <cellStyle name="Normal 4 4 2" xfId="54630" xr:uid="{00000000-0005-0000-0000-000063D50000}"/>
    <cellStyle name="Normal 4 4 2 10" xfId="54631" xr:uid="{00000000-0005-0000-0000-000064D50000}"/>
    <cellStyle name="Normal 4 4 2 10 2" xfId="54632" xr:uid="{00000000-0005-0000-0000-000065D50000}"/>
    <cellStyle name="Normal 4 4 2 10 3" xfId="54633" xr:uid="{00000000-0005-0000-0000-000066D50000}"/>
    <cellStyle name="Normal 4 4 2 11" xfId="54634" xr:uid="{00000000-0005-0000-0000-000067D50000}"/>
    <cellStyle name="Normal 4 4 2 11 2" xfId="54635" xr:uid="{00000000-0005-0000-0000-000068D50000}"/>
    <cellStyle name="Normal 4 4 2 12" xfId="54636" xr:uid="{00000000-0005-0000-0000-000069D50000}"/>
    <cellStyle name="Normal 4 4 2 12 2" xfId="54637" xr:uid="{00000000-0005-0000-0000-00006AD50000}"/>
    <cellStyle name="Normal 4 4 2 13" xfId="54638" xr:uid="{00000000-0005-0000-0000-00006BD50000}"/>
    <cellStyle name="Normal 4 4 2 14" xfId="54639" xr:uid="{00000000-0005-0000-0000-00006CD50000}"/>
    <cellStyle name="Normal 4 4 2 15" xfId="54640" xr:uid="{00000000-0005-0000-0000-00006DD50000}"/>
    <cellStyle name="Normal 4 4 2 16" xfId="54641" xr:uid="{00000000-0005-0000-0000-00006ED50000}"/>
    <cellStyle name="Normal 4 4 2 17" xfId="54642" xr:uid="{00000000-0005-0000-0000-00006FD50000}"/>
    <cellStyle name="Normal 4 4 2 18" xfId="54643" xr:uid="{00000000-0005-0000-0000-000070D50000}"/>
    <cellStyle name="Normal 4 4 2 19" xfId="54644" xr:uid="{00000000-0005-0000-0000-000071D50000}"/>
    <cellStyle name="Normal 4 4 2 2" xfId="54645" xr:uid="{00000000-0005-0000-0000-000072D50000}"/>
    <cellStyle name="Normal 4 4 2 2 10" xfId="54646" xr:uid="{00000000-0005-0000-0000-000073D50000}"/>
    <cellStyle name="Normal 4 4 2 2 10 2" xfId="54647" xr:uid="{00000000-0005-0000-0000-000074D50000}"/>
    <cellStyle name="Normal 4 4 2 2 11" xfId="54648" xr:uid="{00000000-0005-0000-0000-000075D50000}"/>
    <cellStyle name="Normal 4 4 2 2 11 2" xfId="54649" xr:uid="{00000000-0005-0000-0000-000076D50000}"/>
    <cellStyle name="Normal 4 4 2 2 12" xfId="54650" xr:uid="{00000000-0005-0000-0000-000077D50000}"/>
    <cellStyle name="Normal 4 4 2 2 13" xfId="54651" xr:uid="{00000000-0005-0000-0000-000078D50000}"/>
    <cellStyle name="Normal 4 4 2 2 14" xfId="54652" xr:uid="{00000000-0005-0000-0000-000079D50000}"/>
    <cellStyle name="Normal 4 4 2 2 15" xfId="54653" xr:uid="{00000000-0005-0000-0000-00007AD50000}"/>
    <cellStyle name="Normal 4 4 2 2 16" xfId="54654" xr:uid="{00000000-0005-0000-0000-00007BD50000}"/>
    <cellStyle name="Normal 4 4 2 2 17" xfId="54655" xr:uid="{00000000-0005-0000-0000-00007CD50000}"/>
    <cellStyle name="Normal 4 4 2 2 2" xfId="54656" xr:uid="{00000000-0005-0000-0000-00007DD50000}"/>
    <cellStyle name="Normal 4 4 2 2 2 2" xfId="54657" xr:uid="{00000000-0005-0000-0000-00007ED50000}"/>
    <cellStyle name="Normal 4 4 2 2 2 3" xfId="54658" xr:uid="{00000000-0005-0000-0000-00007FD50000}"/>
    <cellStyle name="Normal 4 4 2 2 3" xfId="54659" xr:uid="{00000000-0005-0000-0000-000080D50000}"/>
    <cellStyle name="Normal 4 4 2 2 3 2" xfId="54660" xr:uid="{00000000-0005-0000-0000-000081D50000}"/>
    <cellStyle name="Normal 4 4 2 2 3 3" xfId="54661" xr:uid="{00000000-0005-0000-0000-000082D50000}"/>
    <cellStyle name="Normal 4 4 2 2 4" xfId="54662" xr:uid="{00000000-0005-0000-0000-000083D50000}"/>
    <cellStyle name="Normal 4 4 2 2 4 2" xfId="54663" xr:uid="{00000000-0005-0000-0000-000084D50000}"/>
    <cellStyle name="Normal 4 4 2 2 4 3" xfId="54664" xr:uid="{00000000-0005-0000-0000-000085D50000}"/>
    <cellStyle name="Normal 4 4 2 2 5" xfId="54665" xr:uid="{00000000-0005-0000-0000-000086D50000}"/>
    <cellStyle name="Normal 4 4 2 2 5 2" xfId="54666" xr:uid="{00000000-0005-0000-0000-000087D50000}"/>
    <cellStyle name="Normal 4 4 2 2 5 3" xfId="54667" xr:uid="{00000000-0005-0000-0000-000088D50000}"/>
    <cellStyle name="Normal 4 4 2 2 6" xfId="54668" xr:uid="{00000000-0005-0000-0000-000089D50000}"/>
    <cellStyle name="Normal 4 4 2 2 6 2" xfId="54669" xr:uid="{00000000-0005-0000-0000-00008AD50000}"/>
    <cellStyle name="Normal 4 4 2 2 6 3" xfId="54670" xr:uid="{00000000-0005-0000-0000-00008BD50000}"/>
    <cellStyle name="Normal 4 4 2 2 7" xfId="54671" xr:uid="{00000000-0005-0000-0000-00008CD50000}"/>
    <cellStyle name="Normal 4 4 2 2 7 2" xfId="54672" xr:uid="{00000000-0005-0000-0000-00008DD50000}"/>
    <cellStyle name="Normal 4 4 2 2 7 3" xfId="54673" xr:uid="{00000000-0005-0000-0000-00008ED50000}"/>
    <cellStyle name="Normal 4 4 2 2 8" xfId="54674" xr:uid="{00000000-0005-0000-0000-00008FD50000}"/>
    <cellStyle name="Normal 4 4 2 2 8 2" xfId="54675" xr:uid="{00000000-0005-0000-0000-000090D50000}"/>
    <cellStyle name="Normal 4 4 2 2 8 3" xfId="54676" xr:uid="{00000000-0005-0000-0000-000091D50000}"/>
    <cellStyle name="Normal 4 4 2 2 9" xfId="54677" xr:uid="{00000000-0005-0000-0000-000092D50000}"/>
    <cellStyle name="Normal 4 4 2 2 9 2" xfId="54678" xr:uid="{00000000-0005-0000-0000-000093D50000}"/>
    <cellStyle name="Normal 4 4 2 2 9 3" xfId="54679" xr:uid="{00000000-0005-0000-0000-000094D50000}"/>
    <cellStyle name="Normal 4 4 2 3" xfId="54680" xr:uid="{00000000-0005-0000-0000-000095D50000}"/>
    <cellStyle name="Normal 4 4 2 3 10" xfId="54681" xr:uid="{00000000-0005-0000-0000-000096D50000}"/>
    <cellStyle name="Normal 4 4 2 3 11" xfId="54682" xr:uid="{00000000-0005-0000-0000-000097D50000}"/>
    <cellStyle name="Normal 4 4 2 3 12" xfId="54683" xr:uid="{00000000-0005-0000-0000-000098D50000}"/>
    <cellStyle name="Normal 4 4 2 3 13" xfId="54684" xr:uid="{00000000-0005-0000-0000-000099D50000}"/>
    <cellStyle name="Normal 4 4 2 3 14" xfId="54685" xr:uid="{00000000-0005-0000-0000-00009AD50000}"/>
    <cellStyle name="Normal 4 4 2 3 15" xfId="54686" xr:uid="{00000000-0005-0000-0000-00009BD50000}"/>
    <cellStyle name="Normal 4 4 2 3 2" xfId="54687" xr:uid="{00000000-0005-0000-0000-00009CD50000}"/>
    <cellStyle name="Normal 4 4 2 3 2 2" xfId="54688" xr:uid="{00000000-0005-0000-0000-00009DD50000}"/>
    <cellStyle name="Normal 4 4 2 3 3" xfId="54689" xr:uid="{00000000-0005-0000-0000-00009ED50000}"/>
    <cellStyle name="Normal 4 4 2 3 4" xfId="54690" xr:uid="{00000000-0005-0000-0000-00009FD50000}"/>
    <cellStyle name="Normal 4 4 2 3 5" xfId="54691" xr:uid="{00000000-0005-0000-0000-0000A0D50000}"/>
    <cellStyle name="Normal 4 4 2 3 6" xfId="54692" xr:uid="{00000000-0005-0000-0000-0000A1D50000}"/>
    <cellStyle name="Normal 4 4 2 3 7" xfId="54693" xr:uid="{00000000-0005-0000-0000-0000A2D50000}"/>
    <cellStyle name="Normal 4 4 2 3 8" xfId="54694" xr:uid="{00000000-0005-0000-0000-0000A3D50000}"/>
    <cellStyle name="Normal 4 4 2 3 9" xfId="54695" xr:uid="{00000000-0005-0000-0000-0000A4D50000}"/>
    <cellStyle name="Normal 4 4 2 4" xfId="54696" xr:uid="{00000000-0005-0000-0000-0000A5D50000}"/>
    <cellStyle name="Normal 4 4 2 4 2" xfId="54697" xr:uid="{00000000-0005-0000-0000-0000A6D50000}"/>
    <cellStyle name="Normal 4 4 2 4 3" xfId="54698" xr:uid="{00000000-0005-0000-0000-0000A7D50000}"/>
    <cellStyle name="Normal 4 4 2 5" xfId="54699" xr:uid="{00000000-0005-0000-0000-0000A8D50000}"/>
    <cellStyle name="Normal 4 4 2 5 2" xfId="54700" xr:uid="{00000000-0005-0000-0000-0000A9D50000}"/>
    <cellStyle name="Normal 4 4 2 5 3" xfId="54701" xr:uid="{00000000-0005-0000-0000-0000AAD50000}"/>
    <cellStyle name="Normal 4 4 2 6" xfId="54702" xr:uid="{00000000-0005-0000-0000-0000ABD50000}"/>
    <cellStyle name="Normal 4 4 2 6 2" xfId="54703" xr:uid="{00000000-0005-0000-0000-0000ACD50000}"/>
    <cellStyle name="Normal 4 4 2 6 3" xfId="54704" xr:uid="{00000000-0005-0000-0000-0000ADD50000}"/>
    <cellStyle name="Normal 4 4 2 7" xfId="54705" xr:uid="{00000000-0005-0000-0000-0000AED50000}"/>
    <cellStyle name="Normal 4 4 2 7 2" xfId="54706" xr:uid="{00000000-0005-0000-0000-0000AFD50000}"/>
    <cellStyle name="Normal 4 4 2 7 3" xfId="54707" xr:uid="{00000000-0005-0000-0000-0000B0D50000}"/>
    <cellStyle name="Normal 4 4 2 8" xfId="54708" xr:uid="{00000000-0005-0000-0000-0000B1D50000}"/>
    <cellStyle name="Normal 4 4 2 8 2" xfId="54709" xr:uid="{00000000-0005-0000-0000-0000B2D50000}"/>
    <cellStyle name="Normal 4 4 2 8 3" xfId="54710" xr:uid="{00000000-0005-0000-0000-0000B3D50000}"/>
    <cellStyle name="Normal 4 4 2 9" xfId="54711" xr:uid="{00000000-0005-0000-0000-0000B4D50000}"/>
    <cellStyle name="Normal 4 4 2 9 2" xfId="54712" xr:uid="{00000000-0005-0000-0000-0000B5D50000}"/>
    <cellStyle name="Normal 4 4 2 9 3" xfId="54713" xr:uid="{00000000-0005-0000-0000-0000B6D50000}"/>
    <cellStyle name="Normal 4 5" xfId="54714" xr:uid="{00000000-0005-0000-0000-0000B7D50000}"/>
    <cellStyle name="Normal 4 5 2" xfId="54715" xr:uid="{00000000-0005-0000-0000-0000B8D50000}"/>
    <cellStyle name="Normal 4 5 3" xfId="54716" xr:uid="{00000000-0005-0000-0000-0000B9D50000}"/>
    <cellStyle name="Normal 4 5 3 10" xfId="54717" xr:uid="{00000000-0005-0000-0000-0000BAD50000}"/>
    <cellStyle name="Normal 4 5 3 11" xfId="54718" xr:uid="{00000000-0005-0000-0000-0000BBD50000}"/>
    <cellStyle name="Normal 4 5 3 12" xfId="54719" xr:uid="{00000000-0005-0000-0000-0000BCD50000}"/>
    <cellStyle name="Normal 4 5 3 13" xfId="54720" xr:uid="{00000000-0005-0000-0000-0000BDD50000}"/>
    <cellStyle name="Normal 4 5 3 14" xfId="54721" xr:uid="{00000000-0005-0000-0000-0000BED50000}"/>
    <cellStyle name="Normal 4 5 3 15" xfId="54722" xr:uid="{00000000-0005-0000-0000-0000BFD50000}"/>
    <cellStyle name="Normal 4 5 3 2" xfId="54723" xr:uid="{00000000-0005-0000-0000-0000C0D50000}"/>
    <cellStyle name="Normal 4 5 3 3" xfId="54724" xr:uid="{00000000-0005-0000-0000-0000C1D50000}"/>
    <cellStyle name="Normal 4 5 3 4" xfId="54725" xr:uid="{00000000-0005-0000-0000-0000C2D50000}"/>
    <cellStyle name="Normal 4 5 3 5" xfId="54726" xr:uid="{00000000-0005-0000-0000-0000C3D50000}"/>
    <cellStyle name="Normal 4 5 3 6" xfId="54727" xr:uid="{00000000-0005-0000-0000-0000C4D50000}"/>
    <cellStyle name="Normal 4 5 3 7" xfId="54728" xr:uid="{00000000-0005-0000-0000-0000C5D50000}"/>
    <cellStyle name="Normal 4 5 3 8" xfId="54729" xr:uid="{00000000-0005-0000-0000-0000C6D50000}"/>
    <cellStyle name="Normal 4 5 3 9" xfId="54730" xr:uid="{00000000-0005-0000-0000-0000C7D50000}"/>
    <cellStyle name="Normal 4 6" xfId="54731" xr:uid="{00000000-0005-0000-0000-0000C8D50000}"/>
    <cellStyle name="Normal 4 6 10" xfId="54732" xr:uid="{00000000-0005-0000-0000-0000C9D50000}"/>
    <cellStyle name="Normal 4 6 11" xfId="54733" xr:uid="{00000000-0005-0000-0000-0000CAD50000}"/>
    <cellStyle name="Normal 4 6 12" xfId="54734" xr:uid="{00000000-0005-0000-0000-0000CBD50000}"/>
    <cellStyle name="Normal 4 6 13" xfId="54735" xr:uid="{00000000-0005-0000-0000-0000CCD50000}"/>
    <cellStyle name="Normal 4 6 14" xfId="54736" xr:uid="{00000000-0005-0000-0000-0000CDD50000}"/>
    <cellStyle name="Normal 4 6 15" xfId="54737" xr:uid="{00000000-0005-0000-0000-0000CED50000}"/>
    <cellStyle name="Normal 4 6 16" xfId="54738" xr:uid="{00000000-0005-0000-0000-0000CFD50000}"/>
    <cellStyle name="Normal 4 6 2" xfId="54739" xr:uid="{00000000-0005-0000-0000-0000D0D50000}"/>
    <cellStyle name="Normal 4 6 3" xfId="54740" xr:uid="{00000000-0005-0000-0000-0000D1D50000}"/>
    <cellStyle name="Normal 4 6 4" xfId="54741" xr:uid="{00000000-0005-0000-0000-0000D2D50000}"/>
    <cellStyle name="Normal 4 6 5" xfId="54742" xr:uid="{00000000-0005-0000-0000-0000D3D50000}"/>
    <cellStyle name="Normal 4 6 6" xfId="54743" xr:uid="{00000000-0005-0000-0000-0000D4D50000}"/>
    <cellStyle name="Normal 4 6 7" xfId="54744" xr:uid="{00000000-0005-0000-0000-0000D5D50000}"/>
    <cellStyle name="Normal 4 6 8" xfId="54745" xr:uid="{00000000-0005-0000-0000-0000D6D50000}"/>
    <cellStyle name="Normal 4 6 9" xfId="54746" xr:uid="{00000000-0005-0000-0000-0000D7D50000}"/>
    <cellStyle name="Normal 4 7" xfId="54747" xr:uid="{00000000-0005-0000-0000-0000D8D50000}"/>
    <cellStyle name="Normal 4 8" xfId="54748" xr:uid="{00000000-0005-0000-0000-0000D9D50000}"/>
    <cellStyle name="Normal 4 9" xfId="54749" xr:uid="{00000000-0005-0000-0000-0000DAD50000}"/>
    <cellStyle name="Normal 4_6094_REVIEW_APRIL_08" xfId="54750" xr:uid="{00000000-0005-0000-0000-0000DBD50000}"/>
    <cellStyle name="Normal 40" xfId="54751" xr:uid="{00000000-0005-0000-0000-0000DCD50000}"/>
    <cellStyle name="Normal 40 10" xfId="54752" xr:uid="{00000000-0005-0000-0000-0000DDD50000}"/>
    <cellStyle name="Normal 40 10 2" xfId="54753" xr:uid="{00000000-0005-0000-0000-0000DED50000}"/>
    <cellStyle name="Normal 40 10 3" xfId="54754" xr:uid="{00000000-0005-0000-0000-0000DFD50000}"/>
    <cellStyle name="Normal 40 11" xfId="54755" xr:uid="{00000000-0005-0000-0000-0000E0D50000}"/>
    <cellStyle name="Normal 40 11 2" xfId="54756" xr:uid="{00000000-0005-0000-0000-0000E1D50000}"/>
    <cellStyle name="Normal 40 12" xfId="54757" xr:uid="{00000000-0005-0000-0000-0000E2D50000}"/>
    <cellStyle name="Normal 40 12 2" xfId="54758" xr:uid="{00000000-0005-0000-0000-0000E3D50000}"/>
    <cellStyle name="Normal 40 13" xfId="54759" xr:uid="{00000000-0005-0000-0000-0000E4D50000}"/>
    <cellStyle name="Normal 40 14" xfId="54760" xr:uid="{00000000-0005-0000-0000-0000E5D50000}"/>
    <cellStyle name="Normal 40 15" xfId="54761" xr:uid="{00000000-0005-0000-0000-0000E6D50000}"/>
    <cellStyle name="Normal 40 16" xfId="54762" xr:uid="{00000000-0005-0000-0000-0000E7D50000}"/>
    <cellStyle name="Normal 40 17" xfId="54763" xr:uid="{00000000-0005-0000-0000-0000E8D50000}"/>
    <cellStyle name="Normal 40 18" xfId="54764" xr:uid="{00000000-0005-0000-0000-0000E9D50000}"/>
    <cellStyle name="Normal 40 19" xfId="54765" xr:uid="{00000000-0005-0000-0000-0000EAD50000}"/>
    <cellStyle name="Normal 40 2" xfId="54766" xr:uid="{00000000-0005-0000-0000-0000EBD50000}"/>
    <cellStyle name="Normal 40 2 10" xfId="54767" xr:uid="{00000000-0005-0000-0000-0000ECD50000}"/>
    <cellStyle name="Normal 40 2 10 2" xfId="54768" xr:uid="{00000000-0005-0000-0000-0000EDD50000}"/>
    <cellStyle name="Normal 40 2 11" xfId="54769" xr:uid="{00000000-0005-0000-0000-0000EED50000}"/>
    <cellStyle name="Normal 40 2 11 2" xfId="54770" xr:uid="{00000000-0005-0000-0000-0000EFD50000}"/>
    <cellStyle name="Normal 40 2 12" xfId="54771" xr:uid="{00000000-0005-0000-0000-0000F0D50000}"/>
    <cellStyle name="Normal 40 2 13" xfId="54772" xr:uid="{00000000-0005-0000-0000-0000F1D50000}"/>
    <cellStyle name="Normal 40 2 14" xfId="54773" xr:uid="{00000000-0005-0000-0000-0000F2D50000}"/>
    <cellStyle name="Normal 40 2 15" xfId="54774" xr:uid="{00000000-0005-0000-0000-0000F3D50000}"/>
    <cellStyle name="Normal 40 2 16" xfId="54775" xr:uid="{00000000-0005-0000-0000-0000F4D50000}"/>
    <cellStyle name="Normal 40 2 17" xfId="54776" xr:uid="{00000000-0005-0000-0000-0000F5D50000}"/>
    <cellStyle name="Normal 40 2 18" xfId="54777" xr:uid="{00000000-0005-0000-0000-0000F6D50000}"/>
    <cellStyle name="Normal 40 2 2" xfId="54778" xr:uid="{00000000-0005-0000-0000-0000F7D50000}"/>
    <cellStyle name="Normal 40 2 2 2" xfId="54779" xr:uid="{00000000-0005-0000-0000-0000F8D50000}"/>
    <cellStyle name="Normal 40 2 2 3" xfId="54780" xr:uid="{00000000-0005-0000-0000-0000F9D50000}"/>
    <cellStyle name="Normal 40 2 2 4" xfId="54781" xr:uid="{00000000-0005-0000-0000-0000FAD50000}"/>
    <cellStyle name="Normal 40 2 2 5" xfId="54782" xr:uid="{00000000-0005-0000-0000-0000FBD50000}"/>
    <cellStyle name="Normal 40 2 2 6" xfId="54783" xr:uid="{00000000-0005-0000-0000-0000FCD50000}"/>
    <cellStyle name="Normal 40 2 3" xfId="54784" xr:uid="{00000000-0005-0000-0000-0000FDD50000}"/>
    <cellStyle name="Normal 40 2 3 2" xfId="54785" xr:uid="{00000000-0005-0000-0000-0000FED50000}"/>
    <cellStyle name="Normal 40 2 3 3" xfId="54786" xr:uid="{00000000-0005-0000-0000-0000FFD50000}"/>
    <cellStyle name="Normal 40 2 4" xfId="54787" xr:uid="{00000000-0005-0000-0000-000000D60000}"/>
    <cellStyle name="Normal 40 2 4 2" xfId="54788" xr:uid="{00000000-0005-0000-0000-000001D60000}"/>
    <cellStyle name="Normal 40 2 4 3" xfId="54789" xr:uid="{00000000-0005-0000-0000-000002D60000}"/>
    <cellStyle name="Normal 40 2 5" xfId="54790" xr:uid="{00000000-0005-0000-0000-000003D60000}"/>
    <cellStyle name="Normal 40 2 5 2" xfId="54791" xr:uid="{00000000-0005-0000-0000-000004D60000}"/>
    <cellStyle name="Normal 40 2 5 3" xfId="54792" xr:uid="{00000000-0005-0000-0000-000005D60000}"/>
    <cellStyle name="Normal 40 2 6" xfId="54793" xr:uid="{00000000-0005-0000-0000-000006D60000}"/>
    <cellStyle name="Normal 40 2 6 2" xfId="54794" xr:uid="{00000000-0005-0000-0000-000007D60000}"/>
    <cellStyle name="Normal 40 2 6 3" xfId="54795" xr:uid="{00000000-0005-0000-0000-000008D60000}"/>
    <cellStyle name="Normal 40 2 7" xfId="54796" xr:uid="{00000000-0005-0000-0000-000009D60000}"/>
    <cellStyle name="Normal 40 2 7 2" xfId="54797" xr:uid="{00000000-0005-0000-0000-00000AD60000}"/>
    <cellStyle name="Normal 40 2 7 3" xfId="54798" xr:uid="{00000000-0005-0000-0000-00000BD60000}"/>
    <cellStyle name="Normal 40 2 8" xfId="54799" xr:uid="{00000000-0005-0000-0000-00000CD60000}"/>
    <cellStyle name="Normal 40 2 8 2" xfId="54800" xr:uid="{00000000-0005-0000-0000-00000DD60000}"/>
    <cellStyle name="Normal 40 2 8 3" xfId="54801" xr:uid="{00000000-0005-0000-0000-00000ED60000}"/>
    <cellStyle name="Normal 40 2 9" xfId="54802" xr:uid="{00000000-0005-0000-0000-00000FD60000}"/>
    <cellStyle name="Normal 40 2 9 2" xfId="54803" xr:uid="{00000000-0005-0000-0000-000010D60000}"/>
    <cellStyle name="Normal 40 2 9 3" xfId="54804" xr:uid="{00000000-0005-0000-0000-000011D60000}"/>
    <cellStyle name="Normal 40 20" xfId="54805" xr:uid="{00000000-0005-0000-0000-000012D60000}"/>
    <cellStyle name="Normal 40 3" xfId="54806" xr:uid="{00000000-0005-0000-0000-000013D60000}"/>
    <cellStyle name="Normal 40 3 10" xfId="54807" xr:uid="{00000000-0005-0000-0000-000014D60000}"/>
    <cellStyle name="Normal 40 3 11" xfId="54808" xr:uid="{00000000-0005-0000-0000-000015D60000}"/>
    <cellStyle name="Normal 40 3 12" xfId="54809" xr:uid="{00000000-0005-0000-0000-000016D60000}"/>
    <cellStyle name="Normal 40 3 13" xfId="54810" xr:uid="{00000000-0005-0000-0000-000017D60000}"/>
    <cellStyle name="Normal 40 3 14" xfId="54811" xr:uid="{00000000-0005-0000-0000-000018D60000}"/>
    <cellStyle name="Normal 40 3 15" xfId="54812" xr:uid="{00000000-0005-0000-0000-000019D60000}"/>
    <cellStyle name="Normal 40 3 2" xfId="54813" xr:uid="{00000000-0005-0000-0000-00001AD60000}"/>
    <cellStyle name="Normal 40 3 2 2" xfId="54814" xr:uid="{00000000-0005-0000-0000-00001BD60000}"/>
    <cellStyle name="Normal 40 3 3" xfId="54815" xr:uid="{00000000-0005-0000-0000-00001CD60000}"/>
    <cellStyle name="Normal 40 3 4" xfId="54816" xr:uid="{00000000-0005-0000-0000-00001DD60000}"/>
    <cellStyle name="Normal 40 3 5" xfId="54817" xr:uid="{00000000-0005-0000-0000-00001ED60000}"/>
    <cellStyle name="Normal 40 3 6" xfId="54818" xr:uid="{00000000-0005-0000-0000-00001FD60000}"/>
    <cellStyle name="Normal 40 3 7" xfId="54819" xr:uid="{00000000-0005-0000-0000-000020D60000}"/>
    <cellStyle name="Normal 40 3 8" xfId="54820" xr:uid="{00000000-0005-0000-0000-000021D60000}"/>
    <cellStyle name="Normal 40 3 9" xfId="54821" xr:uid="{00000000-0005-0000-0000-000022D60000}"/>
    <cellStyle name="Normal 40 4" xfId="54822" xr:uid="{00000000-0005-0000-0000-000023D60000}"/>
    <cellStyle name="Normal 40 4 2" xfId="54823" xr:uid="{00000000-0005-0000-0000-000024D60000}"/>
    <cellStyle name="Normal 40 4 3" xfId="54824" xr:uid="{00000000-0005-0000-0000-000025D60000}"/>
    <cellStyle name="Normal 40 4 4" xfId="54825" xr:uid="{00000000-0005-0000-0000-000026D60000}"/>
    <cellStyle name="Normal 40 4 5" xfId="54826" xr:uid="{00000000-0005-0000-0000-000027D60000}"/>
    <cellStyle name="Normal 40 4 6" xfId="54827" xr:uid="{00000000-0005-0000-0000-000028D60000}"/>
    <cellStyle name="Normal 40 5" xfId="54828" xr:uid="{00000000-0005-0000-0000-000029D60000}"/>
    <cellStyle name="Normal 40 5 2" xfId="54829" xr:uid="{00000000-0005-0000-0000-00002AD60000}"/>
    <cellStyle name="Normal 40 5 3" xfId="54830" xr:uid="{00000000-0005-0000-0000-00002BD60000}"/>
    <cellStyle name="Normal 40 6" xfId="54831" xr:uid="{00000000-0005-0000-0000-00002CD60000}"/>
    <cellStyle name="Normal 40 6 2" xfId="54832" xr:uid="{00000000-0005-0000-0000-00002DD60000}"/>
    <cellStyle name="Normal 40 6 3" xfId="54833" xr:uid="{00000000-0005-0000-0000-00002ED60000}"/>
    <cellStyle name="Normal 40 7" xfId="54834" xr:uid="{00000000-0005-0000-0000-00002FD60000}"/>
    <cellStyle name="Normal 40 7 2" xfId="54835" xr:uid="{00000000-0005-0000-0000-000030D60000}"/>
    <cellStyle name="Normal 40 7 3" xfId="54836" xr:uid="{00000000-0005-0000-0000-000031D60000}"/>
    <cellStyle name="Normal 40 8" xfId="54837" xr:uid="{00000000-0005-0000-0000-000032D60000}"/>
    <cellStyle name="Normal 40 8 2" xfId="54838" xr:uid="{00000000-0005-0000-0000-000033D60000}"/>
    <cellStyle name="Normal 40 8 3" xfId="54839" xr:uid="{00000000-0005-0000-0000-000034D60000}"/>
    <cellStyle name="Normal 40 9" xfId="54840" xr:uid="{00000000-0005-0000-0000-000035D60000}"/>
    <cellStyle name="Normal 40 9 2" xfId="54841" xr:uid="{00000000-0005-0000-0000-000036D60000}"/>
    <cellStyle name="Normal 40 9 3" xfId="54842" xr:uid="{00000000-0005-0000-0000-000037D60000}"/>
    <cellStyle name="Normal 41" xfId="54843" xr:uid="{00000000-0005-0000-0000-000038D60000}"/>
    <cellStyle name="Normal 41 10" xfId="54844" xr:uid="{00000000-0005-0000-0000-000039D60000}"/>
    <cellStyle name="Normal 41 10 2" xfId="54845" xr:uid="{00000000-0005-0000-0000-00003AD60000}"/>
    <cellStyle name="Normal 41 10 3" xfId="54846" xr:uid="{00000000-0005-0000-0000-00003BD60000}"/>
    <cellStyle name="Normal 41 11" xfId="54847" xr:uid="{00000000-0005-0000-0000-00003CD60000}"/>
    <cellStyle name="Normal 41 11 2" xfId="54848" xr:uid="{00000000-0005-0000-0000-00003DD60000}"/>
    <cellStyle name="Normal 41 12" xfId="54849" xr:uid="{00000000-0005-0000-0000-00003ED60000}"/>
    <cellStyle name="Normal 41 12 2" xfId="54850" xr:uid="{00000000-0005-0000-0000-00003FD60000}"/>
    <cellStyle name="Normal 41 13" xfId="54851" xr:uid="{00000000-0005-0000-0000-000040D60000}"/>
    <cellStyle name="Normal 41 14" xfId="54852" xr:uid="{00000000-0005-0000-0000-000041D60000}"/>
    <cellStyle name="Normal 41 15" xfId="54853" xr:uid="{00000000-0005-0000-0000-000042D60000}"/>
    <cellStyle name="Normal 41 16" xfId="54854" xr:uid="{00000000-0005-0000-0000-000043D60000}"/>
    <cellStyle name="Normal 41 17" xfId="54855" xr:uid="{00000000-0005-0000-0000-000044D60000}"/>
    <cellStyle name="Normal 41 18" xfId="54856" xr:uid="{00000000-0005-0000-0000-000045D60000}"/>
    <cellStyle name="Normal 41 19" xfId="54857" xr:uid="{00000000-0005-0000-0000-000046D60000}"/>
    <cellStyle name="Normal 41 2" xfId="54858" xr:uid="{00000000-0005-0000-0000-000047D60000}"/>
    <cellStyle name="Normal 41 2 10" xfId="54859" xr:uid="{00000000-0005-0000-0000-000048D60000}"/>
    <cellStyle name="Normal 41 2 10 2" xfId="54860" xr:uid="{00000000-0005-0000-0000-000049D60000}"/>
    <cellStyle name="Normal 41 2 11" xfId="54861" xr:uid="{00000000-0005-0000-0000-00004AD60000}"/>
    <cellStyle name="Normal 41 2 11 2" xfId="54862" xr:uid="{00000000-0005-0000-0000-00004BD60000}"/>
    <cellStyle name="Normal 41 2 12" xfId="54863" xr:uid="{00000000-0005-0000-0000-00004CD60000}"/>
    <cellStyle name="Normal 41 2 13" xfId="54864" xr:uid="{00000000-0005-0000-0000-00004DD60000}"/>
    <cellStyle name="Normal 41 2 14" xfId="54865" xr:uid="{00000000-0005-0000-0000-00004ED60000}"/>
    <cellStyle name="Normal 41 2 15" xfId="54866" xr:uid="{00000000-0005-0000-0000-00004FD60000}"/>
    <cellStyle name="Normal 41 2 16" xfId="54867" xr:uid="{00000000-0005-0000-0000-000050D60000}"/>
    <cellStyle name="Normal 41 2 17" xfId="54868" xr:uid="{00000000-0005-0000-0000-000051D60000}"/>
    <cellStyle name="Normal 41 2 18" xfId="54869" xr:uid="{00000000-0005-0000-0000-000052D60000}"/>
    <cellStyle name="Normal 41 2 2" xfId="54870" xr:uid="{00000000-0005-0000-0000-000053D60000}"/>
    <cellStyle name="Normal 41 2 2 2" xfId="54871" xr:uid="{00000000-0005-0000-0000-000054D60000}"/>
    <cellStyle name="Normal 41 2 2 3" xfId="54872" xr:uid="{00000000-0005-0000-0000-000055D60000}"/>
    <cellStyle name="Normal 41 2 2 4" xfId="54873" xr:uid="{00000000-0005-0000-0000-000056D60000}"/>
    <cellStyle name="Normal 41 2 2 5" xfId="54874" xr:uid="{00000000-0005-0000-0000-000057D60000}"/>
    <cellStyle name="Normal 41 2 2 6" xfId="54875" xr:uid="{00000000-0005-0000-0000-000058D60000}"/>
    <cellStyle name="Normal 41 2 3" xfId="54876" xr:uid="{00000000-0005-0000-0000-000059D60000}"/>
    <cellStyle name="Normal 41 2 3 2" xfId="54877" xr:uid="{00000000-0005-0000-0000-00005AD60000}"/>
    <cellStyle name="Normal 41 2 3 3" xfId="54878" xr:uid="{00000000-0005-0000-0000-00005BD60000}"/>
    <cellStyle name="Normal 41 2 4" xfId="54879" xr:uid="{00000000-0005-0000-0000-00005CD60000}"/>
    <cellStyle name="Normal 41 2 4 2" xfId="54880" xr:uid="{00000000-0005-0000-0000-00005DD60000}"/>
    <cellStyle name="Normal 41 2 4 3" xfId="54881" xr:uid="{00000000-0005-0000-0000-00005ED60000}"/>
    <cellStyle name="Normal 41 2 5" xfId="54882" xr:uid="{00000000-0005-0000-0000-00005FD60000}"/>
    <cellStyle name="Normal 41 2 5 2" xfId="54883" xr:uid="{00000000-0005-0000-0000-000060D60000}"/>
    <cellStyle name="Normal 41 2 5 3" xfId="54884" xr:uid="{00000000-0005-0000-0000-000061D60000}"/>
    <cellStyle name="Normal 41 2 6" xfId="54885" xr:uid="{00000000-0005-0000-0000-000062D60000}"/>
    <cellStyle name="Normal 41 2 6 2" xfId="54886" xr:uid="{00000000-0005-0000-0000-000063D60000}"/>
    <cellStyle name="Normal 41 2 6 3" xfId="54887" xr:uid="{00000000-0005-0000-0000-000064D60000}"/>
    <cellStyle name="Normal 41 2 7" xfId="54888" xr:uid="{00000000-0005-0000-0000-000065D60000}"/>
    <cellStyle name="Normal 41 2 7 2" xfId="54889" xr:uid="{00000000-0005-0000-0000-000066D60000}"/>
    <cellStyle name="Normal 41 2 7 3" xfId="54890" xr:uid="{00000000-0005-0000-0000-000067D60000}"/>
    <cellStyle name="Normal 41 2 8" xfId="54891" xr:uid="{00000000-0005-0000-0000-000068D60000}"/>
    <cellStyle name="Normal 41 2 8 2" xfId="54892" xr:uid="{00000000-0005-0000-0000-000069D60000}"/>
    <cellStyle name="Normal 41 2 8 3" xfId="54893" xr:uid="{00000000-0005-0000-0000-00006AD60000}"/>
    <cellStyle name="Normal 41 2 9" xfId="54894" xr:uid="{00000000-0005-0000-0000-00006BD60000}"/>
    <cellStyle name="Normal 41 2 9 2" xfId="54895" xr:uid="{00000000-0005-0000-0000-00006CD60000}"/>
    <cellStyle name="Normal 41 2 9 3" xfId="54896" xr:uid="{00000000-0005-0000-0000-00006DD60000}"/>
    <cellStyle name="Normal 41 3" xfId="54897" xr:uid="{00000000-0005-0000-0000-00006ED60000}"/>
    <cellStyle name="Normal 41 3 2" xfId="54898" xr:uid="{00000000-0005-0000-0000-00006FD60000}"/>
    <cellStyle name="Normal 41 3 3" xfId="54899" xr:uid="{00000000-0005-0000-0000-000070D60000}"/>
    <cellStyle name="Normal 41 3 4" xfId="54900" xr:uid="{00000000-0005-0000-0000-000071D60000}"/>
    <cellStyle name="Normal 41 3 5" xfId="54901" xr:uid="{00000000-0005-0000-0000-000072D60000}"/>
    <cellStyle name="Normal 41 3 6" xfId="54902" xr:uid="{00000000-0005-0000-0000-000073D60000}"/>
    <cellStyle name="Normal 41 4" xfId="54903" xr:uid="{00000000-0005-0000-0000-000074D60000}"/>
    <cellStyle name="Normal 41 4 2" xfId="54904" xr:uid="{00000000-0005-0000-0000-000075D60000}"/>
    <cellStyle name="Normal 41 4 3" xfId="54905" xr:uid="{00000000-0005-0000-0000-000076D60000}"/>
    <cellStyle name="Normal 41 5" xfId="54906" xr:uid="{00000000-0005-0000-0000-000077D60000}"/>
    <cellStyle name="Normal 41 5 2" xfId="54907" xr:uid="{00000000-0005-0000-0000-000078D60000}"/>
    <cellStyle name="Normal 41 5 3" xfId="54908" xr:uid="{00000000-0005-0000-0000-000079D60000}"/>
    <cellStyle name="Normal 41 6" xfId="54909" xr:uid="{00000000-0005-0000-0000-00007AD60000}"/>
    <cellStyle name="Normal 41 6 2" xfId="54910" xr:uid="{00000000-0005-0000-0000-00007BD60000}"/>
    <cellStyle name="Normal 41 6 3" xfId="54911" xr:uid="{00000000-0005-0000-0000-00007CD60000}"/>
    <cellStyle name="Normal 41 7" xfId="54912" xr:uid="{00000000-0005-0000-0000-00007DD60000}"/>
    <cellStyle name="Normal 41 7 2" xfId="54913" xr:uid="{00000000-0005-0000-0000-00007ED60000}"/>
    <cellStyle name="Normal 41 7 3" xfId="54914" xr:uid="{00000000-0005-0000-0000-00007FD60000}"/>
    <cellStyle name="Normal 41 8" xfId="54915" xr:uid="{00000000-0005-0000-0000-000080D60000}"/>
    <cellStyle name="Normal 41 8 2" xfId="54916" xr:uid="{00000000-0005-0000-0000-000081D60000}"/>
    <cellStyle name="Normal 41 8 3" xfId="54917" xr:uid="{00000000-0005-0000-0000-000082D60000}"/>
    <cellStyle name="Normal 41 9" xfId="54918" xr:uid="{00000000-0005-0000-0000-000083D60000}"/>
    <cellStyle name="Normal 41 9 2" xfId="54919" xr:uid="{00000000-0005-0000-0000-000084D60000}"/>
    <cellStyle name="Normal 41 9 3" xfId="54920" xr:uid="{00000000-0005-0000-0000-000085D60000}"/>
    <cellStyle name="Normal 42" xfId="54921" xr:uid="{00000000-0005-0000-0000-000086D60000}"/>
    <cellStyle name="Normal 42 10" xfId="54922" xr:uid="{00000000-0005-0000-0000-000087D60000}"/>
    <cellStyle name="Normal 42 11" xfId="54923" xr:uid="{00000000-0005-0000-0000-000088D60000}"/>
    <cellStyle name="Normal 42 12" xfId="54924" xr:uid="{00000000-0005-0000-0000-000089D60000}"/>
    <cellStyle name="Normal 42 13" xfId="54925" xr:uid="{00000000-0005-0000-0000-00008AD60000}"/>
    <cellStyle name="Normal 42 14" xfId="54926" xr:uid="{00000000-0005-0000-0000-00008BD60000}"/>
    <cellStyle name="Normal 42 15" xfId="54927" xr:uid="{00000000-0005-0000-0000-00008CD60000}"/>
    <cellStyle name="Normal 42 16" xfId="54928" xr:uid="{00000000-0005-0000-0000-00008DD60000}"/>
    <cellStyle name="Normal 42 17" xfId="54929" xr:uid="{00000000-0005-0000-0000-00008ED60000}"/>
    <cellStyle name="Normal 42 18" xfId="54930" xr:uid="{00000000-0005-0000-0000-00008FD60000}"/>
    <cellStyle name="Normal 42 19" xfId="54931" xr:uid="{00000000-0005-0000-0000-000090D60000}"/>
    <cellStyle name="Normal 42 2" xfId="54932" xr:uid="{00000000-0005-0000-0000-000091D60000}"/>
    <cellStyle name="Normal 42 2 2" xfId="54933" xr:uid="{00000000-0005-0000-0000-000092D60000}"/>
    <cellStyle name="Normal 42 2 3" xfId="54934" xr:uid="{00000000-0005-0000-0000-000093D60000}"/>
    <cellStyle name="Normal 42 20" xfId="54935" xr:uid="{00000000-0005-0000-0000-000094D60000}"/>
    <cellStyle name="Normal 42 21" xfId="54936" xr:uid="{00000000-0005-0000-0000-000095D60000}"/>
    <cellStyle name="Normal 42 22" xfId="54937" xr:uid="{00000000-0005-0000-0000-000096D60000}"/>
    <cellStyle name="Normal 42 23" xfId="54938" xr:uid="{00000000-0005-0000-0000-000097D60000}"/>
    <cellStyle name="Normal 42 24" xfId="54939" xr:uid="{00000000-0005-0000-0000-000098D60000}"/>
    <cellStyle name="Normal 42 25" xfId="54940" xr:uid="{00000000-0005-0000-0000-000099D60000}"/>
    <cellStyle name="Normal 42 26" xfId="54941" xr:uid="{00000000-0005-0000-0000-00009AD60000}"/>
    <cellStyle name="Normal 42 27" xfId="54942" xr:uid="{00000000-0005-0000-0000-00009BD60000}"/>
    <cellStyle name="Normal 42 28" xfId="54943" xr:uid="{00000000-0005-0000-0000-00009CD60000}"/>
    <cellStyle name="Normal 42 29" xfId="54944" xr:uid="{00000000-0005-0000-0000-00009DD60000}"/>
    <cellStyle name="Normal 42 3" xfId="54945" xr:uid="{00000000-0005-0000-0000-00009ED60000}"/>
    <cellStyle name="Normal 42 30" xfId="54946" xr:uid="{00000000-0005-0000-0000-00009FD60000}"/>
    <cellStyle name="Normal 42 31" xfId="54947" xr:uid="{00000000-0005-0000-0000-0000A0D60000}"/>
    <cellStyle name="Normal 42 32" xfId="54948" xr:uid="{00000000-0005-0000-0000-0000A1D60000}"/>
    <cellStyle name="Normal 42 33" xfId="54949" xr:uid="{00000000-0005-0000-0000-0000A2D60000}"/>
    <cellStyle name="Normal 42 34" xfId="54950" xr:uid="{00000000-0005-0000-0000-0000A3D60000}"/>
    <cellStyle name="Normal 42 35" xfId="54951" xr:uid="{00000000-0005-0000-0000-0000A4D60000}"/>
    <cellStyle name="Normal 42 36" xfId="54952" xr:uid="{00000000-0005-0000-0000-0000A5D60000}"/>
    <cellStyle name="Normal 42 37" xfId="54953" xr:uid="{00000000-0005-0000-0000-0000A6D60000}"/>
    <cellStyle name="Normal 42 38" xfId="54954" xr:uid="{00000000-0005-0000-0000-0000A7D60000}"/>
    <cellStyle name="Normal 42 39" xfId="54955" xr:uid="{00000000-0005-0000-0000-0000A8D60000}"/>
    <cellStyle name="Normal 42 4" xfId="54956" xr:uid="{00000000-0005-0000-0000-0000A9D60000}"/>
    <cellStyle name="Normal 42 40" xfId="54957" xr:uid="{00000000-0005-0000-0000-0000AAD60000}"/>
    <cellStyle name="Normal 42 41" xfId="54958" xr:uid="{00000000-0005-0000-0000-0000ABD60000}"/>
    <cellStyle name="Normal 42 42" xfId="54959" xr:uid="{00000000-0005-0000-0000-0000ACD60000}"/>
    <cellStyle name="Normal 42 43" xfId="54960" xr:uid="{00000000-0005-0000-0000-0000ADD60000}"/>
    <cellStyle name="Normal 42 44" xfId="54961" xr:uid="{00000000-0005-0000-0000-0000AED60000}"/>
    <cellStyle name="Normal 42 45" xfId="54962" xr:uid="{00000000-0005-0000-0000-0000AFD60000}"/>
    <cellStyle name="Normal 42 46" xfId="54963" xr:uid="{00000000-0005-0000-0000-0000B0D60000}"/>
    <cellStyle name="Normal 42 47" xfId="54964" xr:uid="{00000000-0005-0000-0000-0000B1D60000}"/>
    <cellStyle name="Normal 42 48" xfId="54965" xr:uid="{00000000-0005-0000-0000-0000B2D60000}"/>
    <cellStyle name="Normal 42 49" xfId="54966" xr:uid="{00000000-0005-0000-0000-0000B3D60000}"/>
    <cellStyle name="Normal 42 5" xfId="54967" xr:uid="{00000000-0005-0000-0000-0000B4D60000}"/>
    <cellStyle name="Normal 42 50" xfId="54968" xr:uid="{00000000-0005-0000-0000-0000B5D60000}"/>
    <cellStyle name="Normal 42 51" xfId="54969" xr:uid="{00000000-0005-0000-0000-0000B6D60000}"/>
    <cellStyle name="Normal 42 52" xfId="54970" xr:uid="{00000000-0005-0000-0000-0000B7D60000}"/>
    <cellStyle name="Normal 42 53" xfId="54971" xr:uid="{00000000-0005-0000-0000-0000B8D60000}"/>
    <cellStyle name="Normal 42 54" xfId="54972" xr:uid="{00000000-0005-0000-0000-0000B9D60000}"/>
    <cellStyle name="Normal 42 55" xfId="54973" xr:uid="{00000000-0005-0000-0000-0000BAD60000}"/>
    <cellStyle name="Normal 42 56" xfId="54974" xr:uid="{00000000-0005-0000-0000-0000BBD60000}"/>
    <cellStyle name="Normal 42 57" xfId="54975" xr:uid="{00000000-0005-0000-0000-0000BCD60000}"/>
    <cellStyle name="Normal 42 58" xfId="54976" xr:uid="{00000000-0005-0000-0000-0000BDD60000}"/>
    <cellStyle name="Normal 42 59" xfId="54977" xr:uid="{00000000-0005-0000-0000-0000BED60000}"/>
    <cellStyle name="Normal 42 6" xfId="54978" xr:uid="{00000000-0005-0000-0000-0000BFD60000}"/>
    <cellStyle name="Normal 42 60" xfId="54979" xr:uid="{00000000-0005-0000-0000-0000C0D60000}"/>
    <cellStyle name="Normal 42 61" xfId="54980" xr:uid="{00000000-0005-0000-0000-0000C1D60000}"/>
    <cellStyle name="Normal 42 62" xfId="54981" xr:uid="{00000000-0005-0000-0000-0000C2D60000}"/>
    <cellStyle name="Normal 42 63" xfId="54982" xr:uid="{00000000-0005-0000-0000-0000C3D60000}"/>
    <cellStyle name="Normal 42 64" xfId="54983" xr:uid="{00000000-0005-0000-0000-0000C4D60000}"/>
    <cellStyle name="Normal 42 65" xfId="54984" xr:uid="{00000000-0005-0000-0000-0000C5D60000}"/>
    <cellStyle name="Normal 42 66" xfId="54985" xr:uid="{00000000-0005-0000-0000-0000C6D60000}"/>
    <cellStyle name="Normal 42 67" xfId="54986" xr:uid="{00000000-0005-0000-0000-0000C7D60000}"/>
    <cellStyle name="Normal 42 68" xfId="54987" xr:uid="{00000000-0005-0000-0000-0000C8D60000}"/>
    <cellStyle name="Normal 42 69" xfId="54988" xr:uid="{00000000-0005-0000-0000-0000C9D60000}"/>
    <cellStyle name="Normal 42 7" xfId="54989" xr:uid="{00000000-0005-0000-0000-0000CAD60000}"/>
    <cellStyle name="Normal 42 70" xfId="54990" xr:uid="{00000000-0005-0000-0000-0000CBD60000}"/>
    <cellStyle name="Normal 42 71" xfId="54991" xr:uid="{00000000-0005-0000-0000-0000CCD60000}"/>
    <cellStyle name="Normal 42 72" xfId="54992" xr:uid="{00000000-0005-0000-0000-0000CDD60000}"/>
    <cellStyle name="Normal 42 73" xfId="54993" xr:uid="{00000000-0005-0000-0000-0000CED60000}"/>
    <cellStyle name="Normal 42 74" xfId="54994" xr:uid="{00000000-0005-0000-0000-0000CFD60000}"/>
    <cellStyle name="Normal 42 75" xfId="54995" xr:uid="{00000000-0005-0000-0000-0000D0D60000}"/>
    <cellStyle name="Normal 42 76" xfId="54996" xr:uid="{00000000-0005-0000-0000-0000D1D60000}"/>
    <cellStyle name="Normal 42 77" xfId="54997" xr:uid="{00000000-0005-0000-0000-0000D2D60000}"/>
    <cellStyle name="Normal 42 78" xfId="54998" xr:uid="{00000000-0005-0000-0000-0000D3D60000}"/>
    <cellStyle name="Normal 42 79" xfId="54999" xr:uid="{00000000-0005-0000-0000-0000D4D60000}"/>
    <cellStyle name="Normal 42 8" xfId="55000" xr:uid="{00000000-0005-0000-0000-0000D5D60000}"/>
    <cellStyle name="Normal 42 80" xfId="55001" xr:uid="{00000000-0005-0000-0000-0000D6D60000}"/>
    <cellStyle name="Normal 42 81" xfId="55002" xr:uid="{00000000-0005-0000-0000-0000D7D60000}"/>
    <cellStyle name="Normal 42 82" xfId="55003" xr:uid="{00000000-0005-0000-0000-0000D8D60000}"/>
    <cellStyle name="Normal 42 83" xfId="55004" xr:uid="{00000000-0005-0000-0000-0000D9D60000}"/>
    <cellStyle name="Normal 42 9" xfId="55005" xr:uid="{00000000-0005-0000-0000-0000DAD60000}"/>
    <cellStyle name="Normal 43" xfId="55006" xr:uid="{00000000-0005-0000-0000-0000DBD60000}"/>
    <cellStyle name="Normal 43 10" xfId="55007" xr:uid="{00000000-0005-0000-0000-0000DCD60000}"/>
    <cellStyle name="Normal 43 11" xfId="55008" xr:uid="{00000000-0005-0000-0000-0000DDD60000}"/>
    <cellStyle name="Normal 43 12" xfId="55009" xr:uid="{00000000-0005-0000-0000-0000DED60000}"/>
    <cellStyle name="Normal 43 13" xfId="55010" xr:uid="{00000000-0005-0000-0000-0000DFD60000}"/>
    <cellStyle name="Normal 43 14" xfId="55011" xr:uid="{00000000-0005-0000-0000-0000E0D60000}"/>
    <cellStyle name="Normal 43 15" xfId="55012" xr:uid="{00000000-0005-0000-0000-0000E1D60000}"/>
    <cellStyle name="Normal 43 16" xfId="55013" xr:uid="{00000000-0005-0000-0000-0000E2D60000}"/>
    <cellStyle name="Normal 43 17" xfId="55014" xr:uid="{00000000-0005-0000-0000-0000E3D60000}"/>
    <cellStyle name="Normal 43 2" xfId="55015" xr:uid="{00000000-0005-0000-0000-0000E4D60000}"/>
    <cellStyle name="Normal 43 3" xfId="55016" xr:uid="{00000000-0005-0000-0000-0000E5D60000}"/>
    <cellStyle name="Normal 43 4" xfId="55017" xr:uid="{00000000-0005-0000-0000-0000E6D60000}"/>
    <cellStyle name="Normal 43 5" xfId="55018" xr:uid="{00000000-0005-0000-0000-0000E7D60000}"/>
    <cellStyle name="Normal 43 6" xfId="55019" xr:uid="{00000000-0005-0000-0000-0000E8D60000}"/>
    <cellStyle name="Normal 43 7" xfId="55020" xr:uid="{00000000-0005-0000-0000-0000E9D60000}"/>
    <cellStyle name="Normal 43 8" xfId="55021" xr:uid="{00000000-0005-0000-0000-0000EAD60000}"/>
    <cellStyle name="Normal 43 9" xfId="55022" xr:uid="{00000000-0005-0000-0000-0000EBD60000}"/>
    <cellStyle name="Normal 44" xfId="55023" xr:uid="{00000000-0005-0000-0000-0000ECD60000}"/>
    <cellStyle name="Normal 44 10" xfId="55024" xr:uid="{00000000-0005-0000-0000-0000EDD60000}"/>
    <cellStyle name="Normal 44 11" xfId="55025" xr:uid="{00000000-0005-0000-0000-0000EED60000}"/>
    <cellStyle name="Normal 44 12" xfId="55026" xr:uid="{00000000-0005-0000-0000-0000EFD60000}"/>
    <cellStyle name="Normal 44 13" xfId="55027" xr:uid="{00000000-0005-0000-0000-0000F0D60000}"/>
    <cellStyle name="Normal 44 14" xfId="55028" xr:uid="{00000000-0005-0000-0000-0000F1D60000}"/>
    <cellStyle name="Normal 44 15" xfId="55029" xr:uid="{00000000-0005-0000-0000-0000F2D60000}"/>
    <cellStyle name="Normal 44 16" xfId="55030" xr:uid="{00000000-0005-0000-0000-0000F3D60000}"/>
    <cellStyle name="Normal 44 17" xfId="55031" xr:uid="{00000000-0005-0000-0000-0000F4D60000}"/>
    <cellStyle name="Normal 44 2" xfId="55032" xr:uid="{00000000-0005-0000-0000-0000F5D60000}"/>
    <cellStyle name="Normal 44 3" xfId="55033" xr:uid="{00000000-0005-0000-0000-0000F6D60000}"/>
    <cellStyle name="Normal 44 3 10" xfId="55034" xr:uid="{00000000-0005-0000-0000-0000F7D60000}"/>
    <cellStyle name="Normal 44 3 11" xfId="55035" xr:uid="{00000000-0005-0000-0000-0000F8D60000}"/>
    <cellStyle name="Normal 44 3 12" xfId="55036" xr:uid="{00000000-0005-0000-0000-0000F9D60000}"/>
    <cellStyle name="Normal 44 3 13" xfId="55037" xr:uid="{00000000-0005-0000-0000-0000FAD60000}"/>
    <cellStyle name="Normal 44 3 14" xfId="55038" xr:uid="{00000000-0005-0000-0000-0000FBD60000}"/>
    <cellStyle name="Normal 44 3 15" xfId="55039" xr:uid="{00000000-0005-0000-0000-0000FCD60000}"/>
    <cellStyle name="Normal 44 3 2" xfId="55040" xr:uid="{00000000-0005-0000-0000-0000FDD60000}"/>
    <cellStyle name="Normal 44 3 3" xfId="55041" xr:uid="{00000000-0005-0000-0000-0000FED60000}"/>
    <cellStyle name="Normal 44 3 4" xfId="55042" xr:uid="{00000000-0005-0000-0000-0000FFD60000}"/>
    <cellStyle name="Normal 44 3 5" xfId="55043" xr:uid="{00000000-0005-0000-0000-000000D70000}"/>
    <cellStyle name="Normal 44 3 6" xfId="55044" xr:uid="{00000000-0005-0000-0000-000001D70000}"/>
    <cellStyle name="Normal 44 3 7" xfId="55045" xr:uid="{00000000-0005-0000-0000-000002D70000}"/>
    <cellStyle name="Normal 44 3 8" xfId="55046" xr:uid="{00000000-0005-0000-0000-000003D70000}"/>
    <cellStyle name="Normal 44 3 9" xfId="55047" xr:uid="{00000000-0005-0000-0000-000004D70000}"/>
    <cellStyle name="Normal 44 4" xfId="55048" xr:uid="{00000000-0005-0000-0000-000005D70000}"/>
    <cellStyle name="Normal 44 5" xfId="55049" xr:uid="{00000000-0005-0000-0000-000006D70000}"/>
    <cellStyle name="Normal 44 6" xfId="55050" xr:uid="{00000000-0005-0000-0000-000007D70000}"/>
    <cellStyle name="Normal 44 7" xfId="55051" xr:uid="{00000000-0005-0000-0000-000008D70000}"/>
    <cellStyle name="Normal 44 8" xfId="55052" xr:uid="{00000000-0005-0000-0000-000009D70000}"/>
    <cellStyle name="Normal 44 9" xfId="55053" xr:uid="{00000000-0005-0000-0000-00000AD70000}"/>
    <cellStyle name="Normal 45" xfId="55054" xr:uid="{00000000-0005-0000-0000-00000BD70000}"/>
    <cellStyle name="Normal 45 2" xfId="55055" xr:uid="{00000000-0005-0000-0000-00000CD70000}"/>
    <cellStyle name="Normal 45 2 10" xfId="55056" xr:uid="{00000000-0005-0000-0000-00000DD70000}"/>
    <cellStyle name="Normal 45 2 11" xfId="55057" xr:uid="{00000000-0005-0000-0000-00000ED70000}"/>
    <cellStyle name="Normal 45 2 12" xfId="55058" xr:uid="{00000000-0005-0000-0000-00000FD70000}"/>
    <cellStyle name="Normal 45 2 13" xfId="55059" xr:uid="{00000000-0005-0000-0000-000010D70000}"/>
    <cellStyle name="Normal 45 2 14" xfId="55060" xr:uid="{00000000-0005-0000-0000-000011D70000}"/>
    <cellStyle name="Normal 45 2 15" xfId="55061" xr:uid="{00000000-0005-0000-0000-000012D70000}"/>
    <cellStyle name="Normal 45 2 2" xfId="55062" xr:uid="{00000000-0005-0000-0000-000013D70000}"/>
    <cellStyle name="Normal 45 2 3" xfId="55063" xr:uid="{00000000-0005-0000-0000-000014D70000}"/>
    <cellStyle name="Normal 45 2 4" xfId="55064" xr:uid="{00000000-0005-0000-0000-000015D70000}"/>
    <cellStyle name="Normal 45 2 5" xfId="55065" xr:uid="{00000000-0005-0000-0000-000016D70000}"/>
    <cellStyle name="Normal 45 2 6" xfId="55066" xr:uid="{00000000-0005-0000-0000-000017D70000}"/>
    <cellStyle name="Normal 45 2 7" xfId="55067" xr:uid="{00000000-0005-0000-0000-000018D70000}"/>
    <cellStyle name="Normal 45 2 8" xfId="55068" xr:uid="{00000000-0005-0000-0000-000019D70000}"/>
    <cellStyle name="Normal 45 2 9" xfId="55069" xr:uid="{00000000-0005-0000-0000-00001AD70000}"/>
    <cellStyle name="Normal 45 3" xfId="55070" xr:uid="{00000000-0005-0000-0000-00001BD70000}"/>
    <cellStyle name="Normal 46" xfId="55071" xr:uid="{00000000-0005-0000-0000-00001CD70000}"/>
    <cellStyle name="Normal 46 10" xfId="55072" xr:uid="{00000000-0005-0000-0000-00001DD70000}"/>
    <cellStyle name="Normal 46 11" xfId="55073" xr:uid="{00000000-0005-0000-0000-00001ED70000}"/>
    <cellStyle name="Normal 46 12" xfId="55074" xr:uid="{00000000-0005-0000-0000-00001FD70000}"/>
    <cellStyle name="Normal 46 13" xfId="55075" xr:uid="{00000000-0005-0000-0000-000020D70000}"/>
    <cellStyle name="Normal 46 14" xfId="55076" xr:uid="{00000000-0005-0000-0000-000021D70000}"/>
    <cellStyle name="Normal 46 15" xfId="55077" xr:uid="{00000000-0005-0000-0000-000022D70000}"/>
    <cellStyle name="Normal 46 16" xfId="55078" xr:uid="{00000000-0005-0000-0000-000023D70000}"/>
    <cellStyle name="Normal 46 2" xfId="55079" xr:uid="{00000000-0005-0000-0000-000024D70000}"/>
    <cellStyle name="Normal 46 3" xfId="55080" xr:uid="{00000000-0005-0000-0000-000025D70000}"/>
    <cellStyle name="Normal 46 4" xfId="55081" xr:uid="{00000000-0005-0000-0000-000026D70000}"/>
    <cellStyle name="Normal 46 5" xfId="55082" xr:uid="{00000000-0005-0000-0000-000027D70000}"/>
    <cellStyle name="Normal 46 6" xfId="55083" xr:uid="{00000000-0005-0000-0000-000028D70000}"/>
    <cellStyle name="Normal 46 7" xfId="55084" xr:uid="{00000000-0005-0000-0000-000029D70000}"/>
    <cellStyle name="Normal 46 8" xfId="55085" xr:uid="{00000000-0005-0000-0000-00002AD70000}"/>
    <cellStyle name="Normal 46 9" xfId="55086" xr:uid="{00000000-0005-0000-0000-00002BD70000}"/>
    <cellStyle name="Normal 47" xfId="55087" xr:uid="{00000000-0005-0000-0000-00002CD70000}"/>
    <cellStyle name="Normal 47 2" xfId="55088" xr:uid="{00000000-0005-0000-0000-00002DD70000}"/>
    <cellStyle name="Normal 47 3" xfId="55089" xr:uid="{00000000-0005-0000-0000-00002ED70000}"/>
    <cellStyle name="Normal 48" xfId="55090" xr:uid="{00000000-0005-0000-0000-00002FD70000}"/>
    <cellStyle name="Normal 49" xfId="55091" xr:uid="{00000000-0005-0000-0000-000030D70000}"/>
    <cellStyle name="Normal 49 2" xfId="55092" xr:uid="{00000000-0005-0000-0000-000031D70000}"/>
    <cellStyle name="Normal 49 3" xfId="55093" xr:uid="{00000000-0005-0000-0000-000032D70000}"/>
    <cellStyle name="Normal 5" xfId="55094" xr:uid="{00000000-0005-0000-0000-000033D70000}"/>
    <cellStyle name="Normal 5 10" xfId="55095" xr:uid="{00000000-0005-0000-0000-000034D70000}"/>
    <cellStyle name="Normal 5 10 10" xfId="55096" xr:uid="{00000000-0005-0000-0000-000035D70000}"/>
    <cellStyle name="Normal 5 10 11" xfId="55097" xr:uid="{00000000-0005-0000-0000-000036D70000}"/>
    <cellStyle name="Normal 5 10 12" xfId="55098" xr:uid="{00000000-0005-0000-0000-000037D70000}"/>
    <cellStyle name="Normal 5 10 13" xfId="55099" xr:uid="{00000000-0005-0000-0000-000038D70000}"/>
    <cellStyle name="Normal 5 10 14" xfId="55100" xr:uid="{00000000-0005-0000-0000-000039D70000}"/>
    <cellStyle name="Normal 5 10 15" xfId="55101" xr:uid="{00000000-0005-0000-0000-00003AD70000}"/>
    <cellStyle name="Normal 5 10 2" xfId="55102" xr:uid="{00000000-0005-0000-0000-00003BD70000}"/>
    <cellStyle name="Normal 5 10 3" xfId="55103" xr:uid="{00000000-0005-0000-0000-00003CD70000}"/>
    <cellStyle name="Normal 5 10 4" xfId="55104" xr:uid="{00000000-0005-0000-0000-00003DD70000}"/>
    <cellStyle name="Normal 5 10 5" xfId="55105" xr:uid="{00000000-0005-0000-0000-00003ED70000}"/>
    <cellStyle name="Normal 5 10 6" xfId="55106" xr:uid="{00000000-0005-0000-0000-00003FD70000}"/>
    <cellStyle name="Normal 5 10 7" xfId="55107" xr:uid="{00000000-0005-0000-0000-000040D70000}"/>
    <cellStyle name="Normal 5 10 8" xfId="55108" xr:uid="{00000000-0005-0000-0000-000041D70000}"/>
    <cellStyle name="Normal 5 10 9" xfId="55109" xr:uid="{00000000-0005-0000-0000-000042D70000}"/>
    <cellStyle name="Normal 5 11" xfId="55110" xr:uid="{00000000-0005-0000-0000-000043D70000}"/>
    <cellStyle name="Normal 5 11 10" xfId="55111" xr:uid="{00000000-0005-0000-0000-000044D70000}"/>
    <cellStyle name="Normal 5 11 11" xfId="55112" xr:uid="{00000000-0005-0000-0000-000045D70000}"/>
    <cellStyle name="Normal 5 11 12" xfId="55113" xr:uid="{00000000-0005-0000-0000-000046D70000}"/>
    <cellStyle name="Normal 5 11 13" xfId="55114" xr:uid="{00000000-0005-0000-0000-000047D70000}"/>
    <cellStyle name="Normal 5 11 14" xfId="55115" xr:uid="{00000000-0005-0000-0000-000048D70000}"/>
    <cellStyle name="Normal 5 11 15" xfId="55116" xr:uid="{00000000-0005-0000-0000-000049D70000}"/>
    <cellStyle name="Normal 5 11 2" xfId="55117" xr:uid="{00000000-0005-0000-0000-00004AD70000}"/>
    <cellStyle name="Normal 5 11 3" xfId="55118" xr:uid="{00000000-0005-0000-0000-00004BD70000}"/>
    <cellStyle name="Normal 5 11 4" xfId="55119" xr:uid="{00000000-0005-0000-0000-00004CD70000}"/>
    <cellStyle name="Normal 5 11 5" xfId="55120" xr:uid="{00000000-0005-0000-0000-00004DD70000}"/>
    <cellStyle name="Normal 5 11 6" xfId="55121" xr:uid="{00000000-0005-0000-0000-00004ED70000}"/>
    <cellStyle name="Normal 5 11 7" xfId="55122" xr:uid="{00000000-0005-0000-0000-00004FD70000}"/>
    <cellStyle name="Normal 5 11 8" xfId="55123" xr:uid="{00000000-0005-0000-0000-000050D70000}"/>
    <cellStyle name="Normal 5 11 9" xfId="55124" xr:uid="{00000000-0005-0000-0000-000051D70000}"/>
    <cellStyle name="Normal 5 12" xfId="55125" xr:uid="{00000000-0005-0000-0000-000052D70000}"/>
    <cellStyle name="Normal 5 12 10" xfId="55126" xr:uid="{00000000-0005-0000-0000-000053D70000}"/>
    <cellStyle name="Normal 5 12 11" xfId="55127" xr:uid="{00000000-0005-0000-0000-000054D70000}"/>
    <cellStyle name="Normal 5 12 12" xfId="55128" xr:uid="{00000000-0005-0000-0000-000055D70000}"/>
    <cellStyle name="Normal 5 12 13" xfId="55129" xr:uid="{00000000-0005-0000-0000-000056D70000}"/>
    <cellStyle name="Normal 5 12 14" xfId="55130" xr:uid="{00000000-0005-0000-0000-000057D70000}"/>
    <cellStyle name="Normal 5 12 15" xfId="55131" xr:uid="{00000000-0005-0000-0000-000058D70000}"/>
    <cellStyle name="Normal 5 12 2" xfId="55132" xr:uid="{00000000-0005-0000-0000-000059D70000}"/>
    <cellStyle name="Normal 5 12 3" xfId="55133" xr:uid="{00000000-0005-0000-0000-00005AD70000}"/>
    <cellStyle name="Normal 5 12 4" xfId="55134" xr:uid="{00000000-0005-0000-0000-00005BD70000}"/>
    <cellStyle name="Normal 5 12 5" xfId="55135" xr:uid="{00000000-0005-0000-0000-00005CD70000}"/>
    <cellStyle name="Normal 5 12 6" xfId="55136" xr:uid="{00000000-0005-0000-0000-00005DD70000}"/>
    <cellStyle name="Normal 5 12 7" xfId="55137" xr:uid="{00000000-0005-0000-0000-00005ED70000}"/>
    <cellStyle name="Normal 5 12 8" xfId="55138" xr:uid="{00000000-0005-0000-0000-00005FD70000}"/>
    <cellStyle name="Normal 5 12 9" xfId="55139" xr:uid="{00000000-0005-0000-0000-000060D70000}"/>
    <cellStyle name="Normal 5 13" xfId="55140" xr:uid="{00000000-0005-0000-0000-000061D70000}"/>
    <cellStyle name="Normal 5 13 10" xfId="55141" xr:uid="{00000000-0005-0000-0000-000062D70000}"/>
    <cellStyle name="Normal 5 13 11" xfId="55142" xr:uid="{00000000-0005-0000-0000-000063D70000}"/>
    <cellStyle name="Normal 5 13 12" xfId="55143" xr:uid="{00000000-0005-0000-0000-000064D70000}"/>
    <cellStyle name="Normal 5 13 13" xfId="55144" xr:uid="{00000000-0005-0000-0000-000065D70000}"/>
    <cellStyle name="Normal 5 13 14" xfId="55145" xr:uid="{00000000-0005-0000-0000-000066D70000}"/>
    <cellStyle name="Normal 5 13 15" xfId="55146" xr:uid="{00000000-0005-0000-0000-000067D70000}"/>
    <cellStyle name="Normal 5 13 2" xfId="55147" xr:uid="{00000000-0005-0000-0000-000068D70000}"/>
    <cellStyle name="Normal 5 13 3" xfId="55148" xr:uid="{00000000-0005-0000-0000-000069D70000}"/>
    <cellStyle name="Normal 5 13 4" xfId="55149" xr:uid="{00000000-0005-0000-0000-00006AD70000}"/>
    <cellStyle name="Normal 5 13 5" xfId="55150" xr:uid="{00000000-0005-0000-0000-00006BD70000}"/>
    <cellStyle name="Normal 5 13 6" xfId="55151" xr:uid="{00000000-0005-0000-0000-00006CD70000}"/>
    <cellStyle name="Normal 5 13 7" xfId="55152" xr:uid="{00000000-0005-0000-0000-00006DD70000}"/>
    <cellStyle name="Normal 5 13 8" xfId="55153" xr:uid="{00000000-0005-0000-0000-00006ED70000}"/>
    <cellStyle name="Normal 5 13 9" xfId="55154" xr:uid="{00000000-0005-0000-0000-00006FD70000}"/>
    <cellStyle name="Normal 5 14" xfId="55155" xr:uid="{00000000-0005-0000-0000-000070D70000}"/>
    <cellStyle name="Normal 5 14 10" xfId="55156" xr:uid="{00000000-0005-0000-0000-000071D70000}"/>
    <cellStyle name="Normal 5 14 11" xfId="55157" xr:uid="{00000000-0005-0000-0000-000072D70000}"/>
    <cellStyle name="Normal 5 14 12" xfId="55158" xr:uid="{00000000-0005-0000-0000-000073D70000}"/>
    <cellStyle name="Normal 5 14 13" xfId="55159" xr:uid="{00000000-0005-0000-0000-000074D70000}"/>
    <cellStyle name="Normal 5 14 14" xfId="55160" xr:uid="{00000000-0005-0000-0000-000075D70000}"/>
    <cellStyle name="Normal 5 14 15" xfId="55161" xr:uid="{00000000-0005-0000-0000-000076D70000}"/>
    <cellStyle name="Normal 5 14 2" xfId="55162" xr:uid="{00000000-0005-0000-0000-000077D70000}"/>
    <cellStyle name="Normal 5 14 3" xfId="55163" xr:uid="{00000000-0005-0000-0000-000078D70000}"/>
    <cellStyle name="Normal 5 14 4" xfId="55164" xr:uid="{00000000-0005-0000-0000-000079D70000}"/>
    <cellStyle name="Normal 5 14 5" xfId="55165" xr:uid="{00000000-0005-0000-0000-00007AD70000}"/>
    <cellStyle name="Normal 5 14 6" xfId="55166" xr:uid="{00000000-0005-0000-0000-00007BD70000}"/>
    <cellStyle name="Normal 5 14 7" xfId="55167" xr:uid="{00000000-0005-0000-0000-00007CD70000}"/>
    <cellStyle name="Normal 5 14 8" xfId="55168" xr:uid="{00000000-0005-0000-0000-00007DD70000}"/>
    <cellStyle name="Normal 5 14 9" xfId="55169" xr:uid="{00000000-0005-0000-0000-00007ED70000}"/>
    <cellStyle name="Normal 5 15" xfId="55170" xr:uid="{00000000-0005-0000-0000-00007FD70000}"/>
    <cellStyle name="Normal 5 15 10" xfId="55171" xr:uid="{00000000-0005-0000-0000-000080D70000}"/>
    <cellStyle name="Normal 5 15 11" xfId="55172" xr:uid="{00000000-0005-0000-0000-000081D70000}"/>
    <cellStyle name="Normal 5 15 12" xfId="55173" xr:uid="{00000000-0005-0000-0000-000082D70000}"/>
    <cellStyle name="Normal 5 15 13" xfId="55174" xr:uid="{00000000-0005-0000-0000-000083D70000}"/>
    <cellStyle name="Normal 5 15 14" xfId="55175" xr:uid="{00000000-0005-0000-0000-000084D70000}"/>
    <cellStyle name="Normal 5 15 15" xfId="55176" xr:uid="{00000000-0005-0000-0000-000085D70000}"/>
    <cellStyle name="Normal 5 15 2" xfId="55177" xr:uid="{00000000-0005-0000-0000-000086D70000}"/>
    <cellStyle name="Normal 5 15 3" xfId="55178" xr:uid="{00000000-0005-0000-0000-000087D70000}"/>
    <cellStyle name="Normal 5 15 4" xfId="55179" xr:uid="{00000000-0005-0000-0000-000088D70000}"/>
    <cellStyle name="Normal 5 15 5" xfId="55180" xr:uid="{00000000-0005-0000-0000-000089D70000}"/>
    <cellStyle name="Normal 5 15 6" xfId="55181" xr:uid="{00000000-0005-0000-0000-00008AD70000}"/>
    <cellStyle name="Normal 5 15 7" xfId="55182" xr:uid="{00000000-0005-0000-0000-00008BD70000}"/>
    <cellStyle name="Normal 5 15 8" xfId="55183" xr:uid="{00000000-0005-0000-0000-00008CD70000}"/>
    <cellStyle name="Normal 5 15 9" xfId="55184" xr:uid="{00000000-0005-0000-0000-00008DD70000}"/>
    <cellStyle name="Normal 5 16" xfId="55185" xr:uid="{00000000-0005-0000-0000-00008ED70000}"/>
    <cellStyle name="Normal 5 16 10" xfId="55186" xr:uid="{00000000-0005-0000-0000-00008FD70000}"/>
    <cellStyle name="Normal 5 16 11" xfId="55187" xr:uid="{00000000-0005-0000-0000-000090D70000}"/>
    <cellStyle name="Normal 5 16 12" xfId="55188" xr:uid="{00000000-0005-0000-0000-000091D70000}"/>
    <cellStyle name="Normal 5 16 13" xfId="55189" xr:uid="{00000000-0005-0000-0000-000092D70000}"/>
    <cellStyle name="Normal 5 16 14" xfId="55190" xr:uid="{00000000-0005-0000-0000-000093D70000}"/>
    <cellStyle name="Normal 5 16 15" xfId="55191" xr:uid="{00000000-0005-0000-0000-000094D70000}"/>
    <cellStyle name="Normal 5 16 2" xfId="55192" xr:uid="{00000000-0005-0000-0000-000095D70000}"/>
    <cellStyle name="Normal 5 16 3" xfId="55193" xr:uid="{00000000-0005-0000-0000-000096D70000}"/>
    <cellStyle name="Normal 5 16 4" xfId="55194" xr:uid="{00000000-0005-0000-0000-000097D70000}"/>
    <cellStyle name="Normal 5 16 5" xfId="55195" xr:uid="{00000000-0005-0000-0000-000098D70000}"/>
    <cellStyle name="Normal 5 16 6" xfId="55196" xr:uid="{00000000-0005-0000-0000-000099D70000}"/>
    <cellStyle name="Normal 5 16 7" xfId="55197" xr:uid="{00000000-0005-0000-0000-00009AD70000}"/>
    <cellStyle name="Normal 5 16 8" xfId="55198" xr:uid="{00000000-0005-0000-0000-00009BD70000}"/>
    <cellStyle name="Normal 5 16 9" xfId="55199" xr:uid="{00000000-0005-0000-0000-00009CD70000}"/>
    <cellStyle name="Normal 5 17" xfId="55200" xr:uid="{00000000-0005-0000-0000-00009DD70000}"/>
    <cellStyle name="Normal 5 17 10" xfId="55201" xr:uid="{00000000-0005-0000-0000-00009ED70000}"/>
    <cellStyle name="Normal 5 17 11" xfId="55202" xr:uid="{00000000-0005-0000-0000-00009FD70000}"/>
    <cellStyle name="Normal 5 17 12" xfId="55203" xr:uid="{00000000-0005-0000-0000-0000A0D70000}"/>
    <cellStyle name="Normal 5 17 13" xfId="55204" xr:uid="{00000000-0005-0000-0000-0000A1D70000}"/>
    <cellStyle name="Normal 5 17 14" xfId="55205" xr:uid="{00000000-0005-0000-0000-0000A2D70000}"/>
    <cellStyle name="Normal 5 17 15" xfId="55206" xr:uid="{00000000-0005-0000-0000-0000A3D70000}"/>
    <cellStyle name="Normal 5 17 2" xfId="55207" xr:uid="{00000000-0005-0000-0000-0000A4D70000}"/>
    <cellStyle name="Normal 5 17 3" xfId="55208" xr:uid="{00000000-0005-0000-0000-0000A5D70000}"/>
    <cellStyle name="Normal 5 17 4" xfId="55209" xr:uid="{00000000-0005-0000-0000-0000A6D70000}"/>
    <cellStyle name="Normal 5 17 5" xfId="55210" xr:uid="{00000000-0005-0000-0000-0000A7D70000}"/>
    <cellStyle name="Normal 5 17 6" xfId="55211" xr:uid="{00000000-0005-0000-0000-0000A8D70000}"/>
    <cellStyle name="Normal 5 17 7" xfId="55212" xr:uid="{00000000-0005-0000-0000-0000A9D70000}"/>
    <cellStyle name="Normal 5 17 8" xfId="55213" xr:uid="{00000000-0005-0000-0000-0000AAD70000}"/>
    <cellStyle name="Normal 5 17 9" xfId="55214" xr:uid="{00000000-0005-0000-0000-0000ABD70000}"/>
    <cellStyle name="Normal 5 18" xfId="55215" xr:uid="{00000000-0005-0000-0000-0000ACD70000}"/>
    <cellStyle name="Normal 5 18 10" xfId="55216" xr:uid="{00000000-0005-0000-0000-0000ADD70000}"/>
    <cellStyle name="Normal 5 18 11" xfId="55217" xr:uid="{00000000-0005-0000-0000-0000AED70000}"/>
    <cellStyle name="Normal 5 18 12" xfId="55218" xr:uid="{00000000-0005-0000-0000-0000AFD70000}"/>
    <cellStyle name="Normal 5 18 2" xfId="55219" xr:uid="{00000000-0005-0000-0000-0000B0D70000}"/>
    <cellStyle name="Normal 5 18 3" xfId="55220" xr:uid="{00000000-0005-0000-0000-0000B1D70000}"/>
    <cellStyle name="Normal 5 18 4" xfId="55221" xr:uid="{00000000-0005-0000-0000-0000B2D70000}"/>
    <cellStyle name="Normal 5 18 5" xfId="55222" xr:uid="{00000000-0005-0000-0000-0000B3D70000}"/>
    <cellStyle name="Normal 5 18 6" xfId="55223" xr:uid="{00000000-0005-0000-0000-0000B4D70000}"/>
    <cellStyle name="Normal 5 18 7" xfId="55224" xr:uid="{00000000-0005-0000-0000-0000B5D70000}"/>
    <cellStyle name="Normal 5 18 8" xfId="55225" xr:uid="{00000000-0005-0000-0000-0000B6D70000}"/>
    <cellStyle name="Normal 5 18 9" xfId="55226" xr:uid="{00000000-0005-0000-0000-0000B7D70000}"/>
    <cellStyle name="Normal 5 19" xfId="55227" xr:uid="{00000000-0005-0000-0000-0000B8D70000}"/>
    <cellStyle name="Normal 5 2" xfId="55228" xr:uid="{00000000-0005-0000-0000-0000B9D70000}"/>
    <cellStyle name="Normal 5 2 2" xfId="55229" xr:uid="{00000000-0005-0000-0000-0000BAD70000}"/>
    <cellStyle name="Normal 5 2_GE.IU" xfId="55230" xr:uid="{00000000-0005-0000-0000-0000BBD70000}"/>
    <cellStyle name="Normal 5 20" xfId="55231" xr:uid="{00000000-0005-0000-0000-0000BCD70000}"/>
    <cellStyle name="Normal 5 21" xfId="55232" xr:uid="{00000000-0005-0000-0000-0000BDD70000}"/>
    <cellStyle name="Normal 5 22" xfId="55233" xr:uid="{00000000-0005-0000-0000-0000BED70000}"/>
    <cellStyle name="Normal 5 23" xfId="55234" xr:uid="{00000000-0005-0000-0000-0000BFD70000}"/>
    <cellStyle name="Normal 5 24" xfId="55235" xr:uid="{00000000-0005-0000-0000-0000C0D70000}"/>
    <cellStyle name="Normal 5 25" xfId="55236" xr:uid="{00000000-0005-0000-0000-0000C1D70000}"/>
    <cellStyle name="Normal 5 26" xfId="55237" xr:uid="{00000000-0005-0000-0000-0000C2D70000}"/>
    <cellStyle name="Normal 5 27" xfId="55238" xr:uid="{00000000-0005-0000-0000-0000C3D70000}"/>
    <cellStyle name="Normal 5 28" xfId="55239" xr:uid="{00000000-0005-0000-0000-0000C4D70000}"/>
    <cellStyle name="Normal 5 29" xfId="55240" xr:uid="{00000000-0005-0000-0000-0000C5D70000}"/>
    <cellStyle name="Normal 5 3" xfId="55241" xr:uid="{00000000-0005-0000-0000-0000C6D70000}"/>
    <cellStyle name="Normal 5 3 2" xfId="55242" xr:uid="{00000000-0005-0000-0000-0000C7D70000}"/>
    <cellStyle name="Normal 5 3 2 10" xfId="55243" xr:uid="{00000000-0005-0000-0000-0000C8D70000}"/>
    <cellStyle name="Normal 5 3 2 11" xfId="55244" xr:uid="{00000000-0005-0000-0000-0000C9D70000}"/>
    <cellStyle name="Normal 5 3 2 12" xfId="55245" xr:uid="{00000000-0005-0000-0000-0000CAD70000}"/>
    <cellStyle name="Normal 5 3 2 13" xfId="55246" xr:uid="{00000000-0005-0000-0000-0000CBD70000}"/>
    <cellStyle name="Normal 5 3 2 14" xfId="55247" xr:uid="{00000000-0005-0000-0000-0000CCD70000}"/>
    <cellStyle name="Normal 5 3 2 15" xfId="55248" xr:uid="{00000000-0005-0000-0000-0000CDD70000}"/>
    <cellStyle name="Normal 5 3 2 2" xfId="55249" xr:uid="{00000000-0005-0000-0000-0000CED70000}"/>
    <cellStyle name="Normal 5 3 2 3" xfId="55250" xr:uid="{00000000-0005-0000-0000-0000CFD70000}"/>
    <cellStyle name="Normal 5 3 2 4" xfId="55251" xr:uid="{00000000-0005-0000-0000-0000D0D70000}"/>
    <cellStyle name="Normal 5 3 2 5" xfId="55252" xr:uid="{00000000-0005-0000-0000-0000D1D70000}"/>
    <cellStyle name="Normal 5 3 2 6" xfId="55253" xr:uid="{00000000-0005-0000-0000-0000D2D70000}"/>
    <cellStyle name="Normal 5 3 2 7" xfId="55254" xr:uid="{00000000-0005-0000-0000-0000D3D70000}"/>
    <cellStyle name="Normal 5 3 2 8" xfId="55255" xr:uid="{00000000-0005-0000-0000-0000D4D70000}"/>
    <cellStyle name="Normal 5 3 2 9" xfId="55256" xr:uid="{00000000-0005-0000-0000-0000D5D70000}"/>
    <cellStyle name="Normal 5 4" xfId="55257" xr:uid="{00000000-0005-0000-0000-0000D6D70000}"/>
    <cellStyle name="Normal 5 4 10" xfId="55258" xr:uid="{00000000-0005-0000-0000-0000D7D70000}"/>
    <cellStyle name="Normal 5 4 11" xfId="55259" xr:uid="{00000000-0005-0000-0000-0000D8D70000}"/>
    <cellStyle name="Normal 5 4 12" xfId="55260" xr:uid="{00000000-0005-0000-0000-0000D9D70000}"/>
    <cellStyle name="Normal 5 4 13" xfId="55261" xr:uid="{00000000-0005-0000-0000-0000DAD70000}"/>
    <cellStyle name="Normal 5 4 14" xfId="55262" xr:uid="{00000000-0005-0000-0000-0000DBD70000}"/>
    <cellStyle name="Normal 5 4 15" xfId="55263" xr:uid="{00000000-0005-0000-0000-0000DCD70000}"/>
    <cellStyle name="Normal 5 4 16" xfId="55264" xr:uid="{00000000-0005-0000-0000-0000DDD70000}"/>
    <cellStyle name="Normal 5 4 17" xfId="55265" xr:uid="{00000000-0005-0000-0000-0000DED70000}"/>
    <cellStyle name="Normal 5 4 2" xfId="55266" xr:uid="{00000000-0005-0000-0000-0000DFD70000}"/>
    <cellStyle name="Normal 5 4 2 10" xfId="55267" xr:uid="{00000000-0005-0000-0000-0000E0D70000}"/>
    <cellStyle name="Normal 5 4 2 11" xfId="55268" xr:uid="{00000000-0005-0000-0000-0000E1D70000}"/>
    <cellStyle name="Normal 5 4 2 12" xfId="55269" xr:uid="{00000000-0005-0000-0000-0000E2D70000}"/>
    <cellStyle name="Normal 5 4 2 13" xfId="55270" xr:uid="{00000000-0005-0000-0000-0000E3D70000}"/>
    <cellStyle name="Normal 5 4 2 14" xfId="55271" xr:uid="{00000000-0005-0000-0000-0000E4D70000}"/>
    <cellStyle name="Normal 5 4 2 15" xfId="55272" xr:uid="{00000000-0005-0000-0000-0000E5D70000}"/>
    <cellStyle name="Normal 5 4 2 2" xfId="55273" xr:uid="{00000000-0005-0000-0000-0000E6D70000}"/>
    <cellStyle name="Normal 5 4 2 3" xfId="55274" xr:uid="{00000000-0005-0000-0000-0000E7D70000}"/>
    <cellStyle name="Normal 5 4 2 4" xfId="55275" xr:uid="{00000000-0005-0000-0000-0000E8D70000}"/>
    <cellStyle name="Normal 5 4 2 5" xfId="55276" xr:uid="{00000000-0005-0000-0000-0000E9D70000}"/>
    <cellStyle name="Normal 5 4 2 6" xfId="55277" xr:uid="{00000000-0005-0000-0000-0000EAD70000}"/>
    <cellStyle name="Normal 5 4 2 7" xfId="55278" xr:uid="{00000000-0005-0000-0000-0000EBD70000}"/>
    <cellStyle name="Normal 5 4 2 8" xfId="55279" xr:uid="{00000000-0005-0000-0000-0000ECD70000}"/>
    <cellStyle name="Normal 5 4 2 9" xfId="55280" xr:uid="{00000000-0005-0000-0000-0000EDD70000}"/>
    <cellStyle name="Normal 5 4 3" xfId="55281" xr:uid="{00000000-0005-0000-0000-0000EED70000}"/>
    <cellStyle name="Normal 5 4 3 10" xfId="55282" xr:uid="{00000000-0005-0000-0000-0000EFD70000}"/>
    <cellStyle name="Normal 5 4 3 11" xfId="55283" xr:uid="{00000000-0005-0000-0000-0000F0D70000}"/>
    <cellStyle name="Normal 5 4 3 12" xfId="55284" xr:uid="{00000000-0005-0000-0000-0000F1D70000}"/>
    <cellStyle name="Normal 5 4 3 13" xfId="55285" xr:uid="{00000000-0005-0000-0000-0000F2D70000}"/>
    <cellStyle name="Normal 5 4 3 14" xfId="55286" xr:uid="{00000000-0005-0000-0000-0000F3D70000}"/>
    <cellStyle name="Normal 5 4 3 15" xfId="55287" xr:uid="{00000000-0005-0000-0000-0000F4D70000}"/>
    <cellStyle name="Normal 5 4 3 2" xfId="55288" xr:uid="{00000000-0005-0000-0000-0000F5D70000}"/>
    <cellStyle name="Normal 5 4 3 3" xfId="55289" xr:uid="{00000000-0005-0000-0000-0000F6D70000}"/>
    <cellStyle name="Normal 5 4 3 4" xfId="55290" xr:uid="{00000000-0005-0000-0000-0000F7D70000}"/>
    <cellStyle name="Normal 5 4 3 5" xfId="55291" xr:uid="{00000000-0005-0000-0000-0000F8D70000}"/>
    <cellStyle name="Normal 5 4 3 6" xfId="55292" xr:uid="{00000000-0005-0000-0000-0000F9D70000}"/>
    <cellStyle name="Normal 5 4 3 7" xfId="55293" xr:uid="{00000000-0005-0000-0000-0000FAD70000}"/>
    <cellStyle name="Normal 5 4 3 8" xfId="55294" xr:uid="{00000000-0005-0000-0000-0000FBD70000}"/>
    <cellStyle name="Normal 5 4 3 9" xfId="55295" xr:uid="{00000000-0005-0000-0000-0000FCD70000}"/>
    <cellStyle name="Normal 5 4 4" xfId="55296" xr:uid="{00000000-0005-0000-0000-0000FDD70000}"/>
    <cellStyle name="Normal 5 4 5" xfId="55297" xr:uid="{00000000-0005-0000-0000-0000FED70000}"/>
    <cellStyle name="Normal 5 4 6" xfId="55298" xr:uid="{00000000-0005-0000-0000-0000FFD70000}"/>
    <cellStyle name="Normal 5 4 7" xfId="55299" xr:uid="{00000000-0005-0000-0000-000000D80000}"/>
    <cellStyle name="Normal 5 4 8" xfId="55300" xr:uid="{00000000-0005-0000-0000-000001D80000}"/>
    <cellStyle name="Normal 5 4 9" xfId="55301" xr:uid="{00000000-0005-0000-0000-000002D80000}"/>
    <cellStyle name="Normal 5 5" xfId="55302" xr:uid="{00000000-0005-0000-0000-000003D80000}"/>
    <cellStyle name="Normal 5 5 10" xfId="55303" xr:uid="{00000000-0005-0000-0000-000004D80000}"/>
    <cellStyle name="Normal 5 5 11" xfId="55304" xr:uid="{00000000-0005-0000-0000-000005D80000}"/>
    <cellStyle name="Normal 5 5 12" xfId="55305" xr:uid="{00000000-0005-0000-0000-000006D80000}"/>
    <cellStyle name="Normal 5 5 13" xfId="55306" xr:uid="{00000000-0005-0000-0000-000007D80000}"/>
    <cellStyle name="Normal 5 5 14" xfId="55307" xr:uid="{00000000-0005-0000-0000-000008D80000}"/>
    <cellStyle name="Normal 5 5 15" xfId="55308" xr:uid="{00000000-0005-0000-0000-000009D80000}"/>
    <cellStyle name="Normal 5 5 16" xfId="55309" xr:uid="{00000000-0005-0000-0000-00000AD80000}"/>
    <cellStyle name="Normal 5 5 17" xfId="55310" xr:uid="{00000000-0005-0000-0000-00000BD80000}"/>
    <cellStyle name="Normal 5 5 2" xfId="55311" xr:uid="{00000000-0005-0000-0000-00000CD80000}"/>
    <cellStyle name="Normal 5 5 2 10" xfId="55312" xr:uid="{00000000-0005-0000-0000-00000DD80000}"/>
    <cellStyle name="Normal 5 5 2 11" xfId="55313" xr:uid="{00000000-0005-0000-0000-00000ED80000}"/>
    <cellStyle name="Normal 5 5 2 12" xfId="55314" xr:uid="{00000000-0005-0000-0000-00000FD80000}"/>
    <cellStyle name="Normal 5 5 2 13" xfId="55315" xr:uid="{00000000-0005-0000-0000-000010D80000}"/>
    <cellStyle name="Normal 5 5 2 14" xfId="55316" xr:uid="{00000000-0005-0000-0000-000011D80000}"/>
    <cellStyle name="Normal 5 5 2 15" xfId="55317" xr:uid="{00000000-0005-0000-0000-000012D80000}"/>
    <cellStyle name="Normal 5 5 2 16" xfId="55318" xr:uid="{00000000-0005-0000-0000-000013D80000}"/>
    <cellStyle name="Normal 5 5 2 2" xfId="55319" xr:uid="{00000000-0005-0000-0000-000014D80000}"/>
    <cellStyle name="Normal 5 5 2 2 10" xfId="55320" xr:uid="{00000000-0005-0000-0000-000015D80000}"/>
    <cellStyle name="Normal 5 5 2 2 11" xfId="55321" xr:uid="{00000000-0005-0000-0000-000016D80000}"/>
    <cellStyle name="Normal 5 5 2 2 12" xfId="55322" xr:uid="{00000000-0005-0000-0000-000017D80000}"/>
    <cellStyle name="Normal 5 5 2 2 13" xfId="55323" xr:uid="{00000000-0005-0000-0000-000018D80000}"/>
    <cellStyle name="Normal 5 5 2 2 14" xfId="55324" xr:uid="{00000000-0005-0000-0000-000019D80000}"/>
    <cellStyle name="Normal 5 5 2 2 15" xfId="55325" xr:uid="{00000000-0005-0000-0000-00001AD80000}"/>
    <cellStyle name="Normal 5 5 2 2 2" xfId="55326" xr:uid="{00000000-0005-0000-0000-00001BD80000}"/>
    <cellStyle name="Normal 5 5 2 2 3" xfId="55327" xr:uid="{00000000-0005-0000-0000-00001CD80000}"/>
    <cellStyle name="Normal 5 5 2 2 4" xfId="55328" xr:uid="{00000000-0005-0000-0000-00001DD80000}"/>
    <cellStyle name="Normal 5 5 2 2 5" xfId="55329" xr:uid="{00000000-0005-0000-0000-00001ED80000}"/>
    <cellStyle name="Normal 5 5 2 2 6" xfId="55330" xr:uid="{00000000-0005-0000-0000-00001FD80000}"/>
    <cellStyle name="Normal 5 5 2 2 7" xfId="55331" xr:uid="{00000000-0005-0000-0000-000020D80000}"/>
    <cellStyle name="Normal 5 5 2 2 8" xfId="55332" xr:uid="{00000000-0005-0000-0000-000021D80000}"/>
    <cellStyle name="Normal 5 5 2 2 9" xfId="55333" xr:uid="{00000000-0005-0000-0000-000022D80000}"/>
    <cellStyle name="Normal 5 5 2 3" xfId="55334" xr:uid="{00000000-0005-0000-0000-000023D80000}"/>
    <cellStyle name="Normal 5 5 2 4" xfId="55335" xr:uid="{00000000-0005-0000-0000-000024D80000}"/>
    <cellStyle name="Normal 5 5 2 5" xfId="55336" xr:uid="{00000000-0005-0000-0000-000025D80000}"/>
    <cellStyle name="Normal 5 5 2 6" xfId="55337" xr:uid="{00000000-0005-0000-0000-000026D80000}"/>
    <cellStyle name="Normal 5 5 2 7" xfId="55338" xr:uid="{00000000-0005-0000-0000-000027D80000}"/>
    <cellStyle name="Normal 5 5 2 8" xfId="55339" xr:uid="{00000000-0005-0000-0000-000028D80000}"/>
    <cellStyle name="Normal 5 5 2 9" xfId="55340" xr:uid="{00000000-0005-0000-0000-000029D80000}"/>
    <cellStyle name="Normal 5 5 3" xfId="55341" xr:uid="{00000000-0005-0000-0000-00002AD80000}"/>
    <cellStyle name="Normal 5 5 3 10" xfId="55342" xr:uid="{00000000-0005-0000-0000-00002BD80000}"/>
    <cellStyle name="Normal 5 5 3 11" xfId="55343" xr:uid="{00000000-0005-0000-0000-00002CD80000}"/>
    <cellStyle name="Normal 5 5 3 12" xfId="55344" xr:uid="{00000000-0005-0000-0000-00002DD80000}"/>
    <cellStyle name="Normal 5 5 3 13" xfId="55345" xr:uid="{00000000-0005-0000-0000-00002ED80000}"/>
    <cellStyle name="Normal 5 5 3 14" xfId="55346" xr:uid="{00000000-0005-0000-0000-00002FD80000}"/>
    <cellStyle name="Normal 5 5 3 15" xfId="55347" xr:uid="{00000000-0005-0000-0000-000030D80000}"/>
    <cellStyle name="Normal 5 5 3 2" xfId="55348" xr:uid="{00000000-0005-0000-0000-000031D80000}"/>
    <cellStyle name="Normal 5 5 3 3" xfId="55349" xr:uid="{00000000-0005-0000-0000-000032D80000}"/>
    <cellStyle name="Normal 5 5 3 4" xfId="55350" xr:uid="{00000000-0005-0000-0000-000033D80000}"/>
    <cellStyle name="Normal 5 5 3 5" xfId="55351" xr:uid="{00000000-0005-0000-0000-000034D80000}"/>
    <cellStyle name="Normal 5 5 3 6" xfId="55352" xr:uid="{00000000-0005-0000-0000-000035D80000}"/>
    <cellStyle name="Normal 5 5 3 7" xfId="55353" xr:uid="{00000000-0005-0000-0000-000036D80000}"/>
    <cellStyle name="Normal 5 5 3 8" xfId="55354" xr:uid="{00000000-0005-0000-0000-000037D80000}"/>
    <cellStyle name="Normal 5 5 3 9" xfId="55355" xr:uid="{00000000-0005-0000-0000-000038D80000}"/>
    <cellStyle name="Normal 5 5 4" xfId="55356" xr:uid="{00000000-0005-0000-0000-000039D80000}"/>
    <cellStyle name="Normal 5 5 5" xfId="55357" xr:uid="{00000000-0005-0000-0000-00003AD80000}"/>
    <cellStyle name="Normal 5 5 6" xfId="55358" xr:uid="{00000000-0005-0000-0000-00003BD80000}"/>
    <cellStyle name="Normal 5 5 7" xfId="55359" xr:uid="{00000000-0005-0000-0000-00003CD80000}"/>
    <cellStyle name="Normal 5 5 8" xfId="55360" xr:uid="{00000000-0005-0000-0000-00003DD80000}"/>
    <cellStyle name="Normal 5 5 9" xfId="55361" xr:uid="{00000000-0005-0000-0000-00003ED80000}"/>
    <cellStyle name="Normal 5 6" xfId="55362" xr:uid="{00000000-0005-0000-0000-00003FD80000}"/>
    <cellStyle name="Normal 5 6 10" xfId="55363" xr:uid="{00000000-0005-0000-0000-000040D80000}"/>
    <cellStyle name="Normal 5 6 11" xfId="55364" xr:uid="{00000000-0005-0000-0000-000041D80000}"/>
    <cellStyle name="Normal 5 6 12" xfId="55365" xr:uid="{00000000-0005-0000-0000-000042D80000}"/>
    <cellStyle name="Normal 5 6 13" xfId="55366" xr:uid="{00000000-0005-0000-0000-000043D80000}"/>
    <cellStyle name="Normal 5 6 14" xfId="55367" xr:uid="{00000000-0005-0000-0000-000044D80000}"/>
    <cellStyle name="Normal 5 6 15" xfId="55368" xr:uid="{00000000-0005-0000-0000-000045D80000}"/>
    <cellStyle name="Normal 5 6 2" xfId="55369" xr:uid="{00000000-0005-0000-0000-000046D80000}"/>
    <cellStyle name="Normal 5 6 3" xfId="55370" xr:uid="{00000000-0005-0000-0000-000047D80000}"/>
    <cellStyle name="Normal 5 6 4" xfId="55371" xr:uid="{00000000-0005-0000-0000-000048D80000}"/>
    <cellStyle name="Normal 5 6 5" xfId="55372" xr:uid="{00000000-0005-0000-0000-000049D80000}"/>
    <cellStyle name="Normal 5 6 6" xfId="55373" xr:uid="{00000000-0005-0000-0000-00004AD80000}"/>
    <cellStyle name="Normal 5 6 7" xfId="55374" xr:uid="{00000000-0005-0000-0000-00004BD80000}"/>
    <cellStyle name="Normal 5 6 8" xfId="55375" xr:uid="{00000000-0005-0000-0000-00004CD80000}"/>
    <cellStyle name="Normal 5 6 9" xfId="55376" xr:uid="{00000000-0005-0000-0000-00004DD80000}"/>
    <cellStyle name="Normal 5 7" xfId="55377" xr:uid="{00000000-0005-0000-0000-00004ED80000}"/>
    <cellStyle name="Normal 5 7 10" xfId="55378" xr:uid="{00000000-0005-0000-0000-00004FD80000}"/>
    <cellStyle name="Normal 5 7 11" xfId="55379" xr:uid="{00000000-0005-0000-0000-000050D80000}"/>
    <cellStyle name="Normal 5 7 12" xfId="55380" xr:uid="{00000000-0005-0000-0000-000051D80000}"/>
    <cellStyle name="Normal 5 7 13" xfId="55381" xr:uid="{00000000-0005-0000-0000-000052D80000}"/>
    <cellStyle name="Normal 5 7 14" xfId="55382" xr:uid="{00000000-0005-0000-0000-000053D80000}"/>
    <cellStyle name="Normal 5 7 15" xfId="55383" xr:uid="{00000000-0005-0000-0000-000054D80000}"/>
    <cellStyle name="Normal 5 7 2" xfId="55384" xr:uid="{00000000-0005-0000-0000-000055D80000}"/>
    <cellStyle name="Normal 5 7 3" xfId="55385" xr:uid="{00000000-0005-0000-0000-000056D80000}"/>
    <cellStyle name="Normal 5 7 4" xfId="55386" xr:uid="{00000000-0005-0000-0000-000057D80000}"/>
    <cellStyle name="Normal 5 7 5" xfId="55387" xr:uid="{00000000-0005-0000-0000-000058D80000}"/>
    <cellStyle name="Normal 5 7 6" xfId="55388" xr:uid="{00000000-0005-0000-0000-000059D80000}"/>
    <cellStyle name="Normal 5 7 7" xfId="55389" xr:uid="{00000000-0005-0000-0000-00005AD80000}"/>
    <cellStyle name="Normal 5 7 8" xfId="55390" xr:uid="{00000000-0005-0000-0000-00005BD80000}"/>
    <cellStyle name="Normal 5 7 9" xfId="55391" xr:uid="{00000000-0005-0000-0000-00005CD80000}"/>
    <cellStyle name="Normal 5 8" xfId="55392" xr:uid="{00000000-0005-0000-0000-00005DD80000}"/>
    <cellStyle name="Normal 5 8 10" xfId="55393" xr:uid="{00000000-0005-0000-0000-00005ED80000}"/>
    <cellStyle name="Normal 5 8 11" xfId="55394" xr:uid="{00000000-0005-0000-0000-00005FD80000}"/>
    <cellStyle name="Normal 5 8 12" xfId="55395" xr:uid="{00000000-0005-0000-0000-000060D80000}"/>
    <cellStyle name="Normal 5 8 13" xfId="55396" xr:uid="{00000000-0005-0000-0000-000061D80000}"/>
    <cellStyle name="Normal 5 8 14" xfId="55397" xr:uid="{00000000-0005-0000-0000-000062D80000}"/>
    <cellStyle name="Normal 5 8 15" xfId="55398" xr:uid="{00000000-0005-0000-0000-000063D80000}"/>
    <cellStyle name="Normal 5 8 2" xfId="55399" xr:uid="{00000000-0005-0000-0000-000064D80000}"/>
    <cellStyle name="Normal 5 8 3" xfId="55400" xr:uid="{00000000-0005-0000-0000-000065D80000}"/>
    <cellStyle name="Normal 5 8 4" xfId="55401" xr:uid="{00000000-0005-0000-0000-000066D80000}"/>
    <cellStyle name="Normal 5 8 5" xfId="55402" xr:uid="{00000000-0005-0000-0000-000067D80000}"/>
    <cellStyle name="Normal 5 8 6" xfId="55403" xr:uid="{00000000-0005-0000-0000-000068D80000}"/>
    <cellStyle name="Normal 5 8 7" xfId="55404" xr:uid="{00000000-0005-0000-0000-000069D80000}"/>
    <cellStyle name="Normal 5 8 8" xfId="55405" xr:uid="{00000000-0005-0000-0000-00006AD80000}"/>
    <cellStyle name="Normal 5 8 9" xfId="55406" xr:uid="{00000000-0005-0000-0000-00006BD80000}"/>
    <cellStyle name="Normal 5 9" xfId="55407" xr:uid="{00000000-0005-0000-0000-00006CD80000}"/>
    <cellStyle name="Normal 5 9 10" xfId="55408" xr:uid="{00000000-0005-0000-0000-00006DD80000}"/>
    <cellStyle name="Normal 5 9 11" xfId="55409" xr:uid="{00000000-0005-0000-0000-00006ED80000}"/>
    <cellStyle name="Normal 5 9 12" xfId="55410" xr:uid="{00000000-0005-0000-0000-00006FD80000}"/>
    <cellStyle name="Normal 5 9 13" xfId="55411" xr:uid="{00000000-0005-0000-0000-000070D80000}"/>
    <cellStyle name="Normal 5 9 14" xfId="55412" xr:uid="{00000000-0005-0000-0000-000071D80000}"/>
    <cellStyle name="Normal 5 9 15" xfId="55413" xr:uid="{00000000-0005-0000-0000-000072D80000}"/>
    <cellStyle name="Normal 5 9 2" xfId="55414" xr:uid="{00000000-0005-0000-0000-000073D80000}"/>
    <cellStyle name="Normal 5 9 3" xfId="55415" xr:uid="{00000000-0005-0000-0000-000074D80000}"/>
    <cellStyle name="Normal 5 9 4" xfId="55416" xr:uid="{00000000-0005-0000-0000-000075D80000}"/>
    <cellStyle name="Normal 5 9 5" xfId="55417" xr:uid="{00000000-0005-0000-0000-000076D80000}"/>
    <cellStyle name="Normal 5 9 6" xfId="55418" xr:uid="{00000000-0005-0000-0000-000077D80000}"/>
    <cellStyle name="Normal 5 9 7" xfId="55419" xr:uid="{00000000-0005-0000-0000-000078D80000}"/>
    <cellStyle name="Normal 5 9 8" xfId="55420" xr:uid="{00000000-0005-0000-0000-000079D80000}"/>
    <cellStyle name="Normal 5 9 9" xfId="55421" xr:uid="{00000000-0005-0000-0000-00007AD80000}"/>
    <cellStyle name="Normal 5_Copy of Xl0000007" xfId="55422" xr:uid="{00000000-0005-0000-0000-00007BD80000}"/>
    <cellStyle name="Normal 50" xfId="55423" xr:uid="{00000000-0005-0000-0000-00007CD80000}"/>
    <cellStyle name="Normal 50 2" xfId="55424" xr:uid="{00000000-0005-0000-0000-00007DD80000}"/>
    <cellStyle name="Normal 50 3" xfId="55425" xr:uid="{00000000-0005-0000-0000-00007ED80000}"/>
    <cellStyle name="Normal 51" xfId="55426" xr:uid="{00000000-0005-0000-0000-00007FD80000}"/>
    <cellStyle name="Normal 51 2" xfId="55427" xr:uid="{00000000-0005-0000-0000-000080D80000}"/>
    <cellStyle name="Normal 51 3" xfId="55428" xr:uid="{00000000-0005-0000-0000-000081D80000}"/>
    <cellStyle name="Normal 52" xfId="55429" xr:uid="{00000000-0005-0000-0000-000082D80000}"/>
    <cellStyle name="Normal 52 10" xfId="55430" xr:uid="{00000000-0005-0000-0000-000083D80000}"/>
    <cellStyle name="Normal 52 11" xfId="55431" xr:uid="{00000000-0005-0000-0000-000084D80000}"/>
    <cellStyle name="Normal 52 12" xfId="55432" xr:uid="{00000000-0005-0000-0000-000085D80000}"/>
    <cellStyle name="Normal 52 13" xfId="55433" xr:uid="{00000000-0005-0000-0000-000086D80000}"/>
    <cellStyle name="Normal 52 14" xfId="55434" xr:uid="{00000000-0005-0000-0000-000087D80000}"/>
    <cellStyle name="Normal 52 15" xfId="55435" xr:uid="{00000000-0005-0000-0000-000088D80000}"/>
    <cellStyle name="Normal 52 2" xfId="55436" xr:uid="{00000000-0005-0000-0000-000089D80000}"/>
    <cellStyle name="Normal 52 3" xfId="55437" xr:uid="{00000000-0005-0000-0000-00008AD80000}"/>
    <cellStyle name="Normal 52 4" xfId="55438" xr:uid="{00000000-0005-0000-0000-00008BD80000}"/>
    <cellStyle name="Normal 52 5" xfId="55439" xr:uid="{00000000-0005-0000-0000-00008CD80000}"/>
    <cellStyle name="Normal 52 6" xfId="55440" xr:uid="{00000000-0005-0000-0000-00008DD80000}"/>
    <cellStyle name="Normal 52 7" xfId="55441" xr:uid="{00000000-0005-0000-0000-00008ED80000}"/>
    <cellStyle name="Normal 52 8" xfId="55442" xr:uid="{00000000-0005-0000-0000-00008FD80000}"/>
    <cellStyle name="Normal 52 9" xfId="55443" xr:uid="{00000000-0005-0000-0000-000090D80000}"/>
    <cellStyle name="Normal 53" xfId="55444" xr:uid="{00000000-0005-0000-0000-000091D80000}"/>
    <cellStyle name="Normal 53 10" xfId="55445" xr:uid="{00000000-0005-0000-0000-000092D80000}"/>
    <cellStyle name="Normal 53 11" xfId="55446" xr:uid="{00000000-0005-0000-0000-000093D80000}"/>
    <cellStyle name="Normal 53 12" xfId="55447" xr:uid="{00000000-0005-0000-0000-000094D80000}"/>
    <cellStyle name="Normal 53 13" xfId="55448" xr:uid="{00000000-0005-0000-0000-000095D80000}"/>
    <cellStyle name="Normal 53 14" xfId="55449" xr:uid="{00000000-0005-0000-0000-000096D80000}"/>
    <cellStyle name="Normal 53 15" xfId="55450" xr:uid="{00000000-0005-0000-0000-000097D80000}"/>
    <cellStyle name="Normal 53 2" xfId="55451" xr:uid="{00000000-0005-0000-0000-000098D80000}"/>
    <cellStyle name="Normal 53 3" xfId="55452" xr:uid="{00000000-0005-0000-0000-000099D80000}"/>
    <cellStyle name="Normal 53 4" xfId="55453" xr:uid="{00000000-0005-0000-0000-00009AD80000}"/>
    <cellStyle name="Normal 53 5" xfId="55454" xr:uid="{00000000-0005-0000-0000-00009BD80000}"/>
    <cellStyle name="Normal 53 6" xfId="55455" xr:uid="{00000000-0005-0000-0000-00009CD80000}"/>
    <cellStyle name="Normal 53 7" xfId="55456" xr:uid="{00000000-0005-0000-0000-00009DD80000}"/>
    <cellStyle name="Normal 53 8" xfId="55457" xr:uid="{00000000-0005-0000-0000-00009ED80000}"/>
    <cellStyle name="Normal 53 9" xfId="55458" xr:uid="{00000000-0005-0000-0000-00009FD80000}"/>
    <cellStyle name="Normal 54" xfId="55459" xr:uid="{00000000-0005-0000-0000-0000A0D80000}"/>
    <cellStyle name="Normal 54 2" xfId="7" xr:uid="{00000000-0005-0000-0000-0000A1D80000}"/>
    <cellStyle name="Normal 54 3" xfId="55460" xr:uid="{00000000-0005-0000-0000-0000A2D80000}"/>
    <cellStyle name="Normal 55" xfId="55461" xr:uid="{00000000-0005-0000-0000-0000A3D80000}"/>
    <cellStyle name="Normal 55 2" xfId="55462" xr:uid="{00000000-0005-0000-0000-0000A4D80000}"/>
    <cellStyle name="Normal 56" xfId="55463" xr:uid="{00000000-0005-0000-0000-0000A5D80000}"/>
    <cellStyle name="Normal 57" xfId="6" xr:uid="{00000000-0005-0000-0000-0000A6D80000}"/>
    <cellStyle name="Normal 58" xfId="55464" xr:uid="{00000000-0005-0000-0000-0000A7D80000}"/>
    <cellStyle name="Normal 6" xfId="55465" xr:uid="{00000000-0005-0000-0000-0000A8D80000}"/>
    <cellStyle name="Normal 6 10" xfId="55466" xr:uid="{00000000-0005-0000-0000-0000A9D80000}"/>
    <cellStyle name="Normal 6 10 2" xfId="55467" xr:uid="{00000000-0005-0000-0000-0000AAD80000}"/>
    <cellStyle name="Normal 6 10 3" xfId="55468" xr:uid="{00000000-0005-0000-0000-0000ABD80000}"/>
    <cellStyle name="Normal 6 11" xfId="55469" xr:uid="{00000000-0005-0000-0000-0000ACD80000}"/>
    <cellStyle name="Normal 6 11 2" xfId="55470" xr:uid="{00000000-0005-0000-0000-0000ADD80000}"/>
    <cellStyle name="Normal 6 11 3" xfId="55471" xr:uid="{00000000-0005-0000-0000-0000AED80000}"/>
    <cellStyle name="Normal 6 12" xfId="55472" xr:uid="{00000000-0005-0000-0000-0000AFD80000}"/>
    <cellStyle name="Normal 6 12 2" xfId="55473" xr:uid="{00000000-0005-0000-0000-0000B0D80000}"/>
    <cellStyle name="Normal 6 12 3" xfId="55474" xr:uid="{00000000-0005-0000-0000-0000B1D80000}"/>
    <cellStyle name="Normal 6 13" xfId="55475" xr:uid="{00000000-0005-0000-0000-0000B2D80000}"/>
    <cellStyle name="Normal 6 13 2" xfId="55476" xr:uid="{00000000-0005-0000-0000-0000B3D80000}"/>
    <cellStyle name="Normal 6 14" xfId="55477" xr:uid="{00000000-0005-0000-0000-0000B4D80000}"/>
    <cellStyle name="Normal 6 14 2" xfId="55478" xr:uid="{00000000-0005-0000-0000-0000B5D80000}"/>
    <cellStyle name="Normal 6 15" xfId="55479" xr:uid="{00000000-0005-0000-0000-0000B6D80000}"/>
    <cellStyle name="Normal 6 16" xfId="55480" xr:uid="{00000000-0005-0000-0000-0000B7D80000}"/>
    <cellStyle name="Normal 6 17" xfId="55481" xr:uid="{00000000-0005-0000-0000-0000B8D80000}"/>
    <cellStyle name="Normal 6 18" xfId="55482" xr:uid="{00000000-0005-0000-0000-0000B9D80000}"/>
    <cellStyle name="Normal 6 19" xfId="55483" xr:uid="{00000000-0005-0000-0000-0000BAD80000}"/>
    <cellStyle name="Normal 6 2" xfId="55484" xr:uid="{00000000-0005-0000-0000-0000BBD80000}"/>
    <cellStyle name="Normal 6 2 2" xfId="55485" xr:uid="{00000000-0005-0000-0000-0000BCD80000}"/>
    <cellStyle name="Normal 6 2 3" xfId="55486" xr:uid="{00000000-0005-0000-0000-0000BDD80000}"/>
    <cellStyle name="Normal 6 2 3 10" xfId="55487" xr:uid="{00000000-0005-0000-0000-0000BED80000}"/>
    <cellStyle name="Normal 6 2 3 11" xfId="55488" xr:uid="{00000000-0005-0000-0000-0000BFD80000}"/>
    <cellStyle name="Normal 6 2 3 12" xfId="55489" xr:uid="{00000000-0005-0000-0000-0000C0D80000}"/>
    <cellStyle name="Normal 6 2 3 13" xfId="55490" xr:uid="{00000000-0005-0000-0000-0000C1D80000}"/>
    <cellStyle name="Normal 6 2 3 14" xfId="55491" xr:uid="{00000000-0005-0000-0000-0000C2D80000}"/>
    <cellStyle name="Normal 6 2 3 15" xfId="55492" xr:uid="{00000000-0005-0000-0000-0000C3D80000}"/>
    <cellStyle name="Normal 6 2 3 2" xfId="55493" xr:uid="{00000000-0005-0000-0000-0000C4D80000}"/>
    <cellStyle name="Normal 6 2 3 3" xfId="55494" xr:uid="{00000000-0005-0000-0000-0000C5D80000}"/>
    <cellStyle name="Normal 6 2 3 4" xfId="55495" xr:uid="{00000000-0005-0000-0000-0000C6D80000}"/>
    <cellStyle name="Normal 6 2 3 5" xfId="55496" xr:uid="{00000000-0005-0000-0000-0000C7D80000}"/>
    <cellStyle name="Normal 6 2 3 6" xfId="55497" xr:uid="{00000000-0005-0000-0000-0000C8D80000}"/>
    <cellStyle name="Normal 6 2 3 7" xfId="55498" xr:uid="{00000000-0005-0000-0000-0000C9D80000}"/>
    <cellStyle name="Normal 6 2 3 8" xfId="55499" xr:uid="{00000000-0005-0000-0000-0000CAD80000}"/>
    <cellStyle name="Normal 6 2 3 9" xfId="55500" xr:uid="{00000000-0005-0000-0000-0000CBD80000}"/>
    <cellStyle name="Normal 6 2 4" xfId="55501" xr:uid="{00000000-0005-0000-0000-0000CCD80000}"/>
    <cellStyle name="Normal 6 20" xfId="55502" xr:uid="{00000000-0005-0000-0000-0000CDD80000}"/>
    <cellStyle name="Normal 6 21" xfId="55503" xr:uid="{00000000-0005-0000-0000-0000CED80000}"/>
    <cellStyle name="Normal 6 22" xfId="55504" xr:uid="{00000000-0005-0000-0000-0000CFD80000}"/>
    <cellStyle name="Normal 6 23" xfId="55505" xr:uid="{00000000-0005-0000-0000-0000D0D80000}"/>
    <cellStyle name="Normal 6 3" xfId="55506" xr:uid="{00000000-0005-0000-0000-0000D1D80000}"/>
    <cellStyle name="Normal 6 3 10" xfId="55507" xr:uid="{00000000-0005-0000-0000-0000D2D80000}"/>
    <cellStyle name="Normal 6 3 11" xfId="55508" xr:uid="{00000000-0005-0000-0000-0000D3D80000}"/>
    <cellStyle name="Normal 6 3 12" xfId="55509" xr:uid="{00000000-0005-0000-0000-0000D4D80000}"/>
    <cellStyle name="Normal 6 3 13" xfId="55510" xr:uid="{00000000-0005-0000-0000-0000D5D80000}"/>
    <cellStyle name="Normal 6 3 14" xfId="55511" xr:uid="{00000000-0005-0000-0000-0000D6D80000}"/>
    <cellStyle name="Normal 6 3 15" xfId="55512" xr:uid="{00000000-0005-0000-0000-0000D7D80000}"/>
    <cellStyle name="Normal 6 3 16" xfId="55513" xr:uid="{00000000-0005-0000-0000-0000D8D80000}"/>
    <cellStyle name="Normal 6 3 17" xfId="55514" xr:uid="{00000000-0005-0000-0000-0000D9D80000}"/>
    <cellStyle name="Normal 6 3 18" xfId="55515" xr:uid="{00000000-0005-0000-0000-0000DAD80000}"/>
    <cellStyle name="Normal 6 3 19" xfId="55516" xr:uid="{00000000-0005-0000-0000-0000DBD80000}"/>
    <cellStyle name="Normal 6 3 2" xfId="55517" xr:uid="{00000000-0005-0000-0000-0000DCD80000}"/>
    <cellStyle name="Normal 6 3 20" xfId="55518" xr:uid="{00000000-0005-0000-0000-0000DDD80000}"/>
    <cellStyle name="Normal 6 3 21" xfId="55519" xr:uid="{00000000-0005-0000-0000-0000DED80000}"/>
    <cellStyle name="Normal 6 3 22" xfId="55520" xr:uid="{00000000-0005-0000-0000-0000DFD80000}"/>
    <cellStyle name="Normal 6 3 23" xfId="55521" xr:uid="{00000000-0005-0000-0000-0000E0D80000}"/>
    <cellStyle name="Normal 6 3 24" xfId="55522" xr:uid="{00000000-0005-0000-0000-0000E1D80000}"/>
    <cellStyle name="Normal 6 3 25" xfId="55523" xr:uid="{00000000-0005-0000-0000-0000E2D80000}"/>
    <cellStyle name="Normal 6 3 26" xfId="55524" xr:uid="{00000000-0005-0000-0000-0000E3D80000}"/>
    <cellStyle name="Normal 6 3 27" xfId="55525" xr:uid="{00000000-0005-0000-0000-0000E4D80000}"/>
    <cellStyle name="Normal 6 3 28" xfId="55526" xr:uid="{00000000-0005-0000-0000-0000E5D80000}"/>
    <cellStyle name="Normal 6 3 29" xfId="55527" xr:uid="{00000000-0005-0000-0000-0000E6D80000}"/>
    <cellStyle name="Normal 6 3 3" xfId="55528" xr:uid="{00000000-0005-0000-0000-0000E7D80000}"/>
    <cellStyle name="Normal 6 3 3 10" xfId="55529" xr:uid="{00000000-0005-0000-0000-0000E8D80000}"/>
    <cellStyle name="Normal 6 3 3 11" xfId="55530" xr:uid="{00000000-0005-0000-0000-0000E9D80000}"/>
    <cellStyle name="Normal 6 3 3 12" xfId="55531" xr:uid="{00000000-0005-0000-0000-0000EAD80000}"/>
    <cellStyle name="Normal 6 3 3 13" xfId="55532" xr:uid="{00000000-0005-0000-0000-0000EBD80000}"/>
    <cellStyle name="Normal 6 3 3 14" xfId="55533" xr:uid="{00000000-0005-0000-0000-0000ECD80000}"/>
    <cellStyle name="Normal 6 3 3 15" xfId="55534" xr:uid="{00000000-0005-0000-0000-0000EDD80000}"/>
    <cellStyle name="Normal 6 3 3 2" xfId="55535" xr:uid="{00000000-0005-0000-0000-0000EED80000}"/>
    <cellStyle name="Normal 6 3 3 3" xfId="55536" xr:uid="{00000000-0005-0000-0000-0000EFD80000}"/>
    <cellStyle name="Normal 6 3 3 4" xfId="55537" xr:uid="{00000000-0005-0000-0000-0000F0D80000}"/>
    <cellStyle name="Normal 6 3 3 5" xfId="55538" xr:uid="{00000000-0005-0000-0000-0000F1D80000}"/>
    <cellStyle name="Normal 6 3 3 6" xfId="55539" xr:uid="{00000000-0005-0000-0000-0000F2D80000}"/>
    <cellStyle name="Normal 6 3 3 7" xfId="55540" xr:uid="{00000000-0005-0000-0000-0000F3D80000}"/>
    <cellStyle name="Normal 6 3 3 8" xfId="55541" xr:uid="{00000000-0005-0000-0000-0000F4D80000}"/>
    <cellStyle name="Normal 6 3 3 9" xfId="55542" xr:uid="{00000000-0005-0000-0000-0000F5D80000}"/>
    <cellStyle name="Normal 6 3 30" xfId="55543" xr:uid="{00000000-0005-0000-0000-0000F6D80000}"/>
    <cellStyle name="Normal 6 3 31" xfId="55544" xr:uid="{00000000-0005-0000-0000-0000F7D80000}"/>
    <cellStyle name="Normal 6 3 32" xfId="55545" xr:uid="{00000000-0005-0000-0000-0000F8D80000}"/>
    <cellStyle name="Normal 6 3 33" xfId="55546" xr:uid="{00000000-0005-0000-0000-0000F9D80000}"/>
    <cellStyle name="Normal 6 3 34" xfId="55547" xr:uid="{00000000-0005-0000-0000-0000FAD80000}"/>
    <cellStyle name="Normal 6 3 35" xfId="55548" xr:uid="{00000000-0005-0000-0000-0000FBD80000}"/>
    <cellStyle name="Normal 6 3 36" xfId="55549" xr:uid="{00000000-0005-0000-0000-0000FCD80000}"/>
    <cellStyle name="Normal 6 3 37" xfId="55550" xr:uid="{00000000-0005-0000-0000-0000FDD80000}"/>
    <cellStyle name="Normal 6 3 38" xfId="55551" xr:uid="{00000000-0005-0000-0000-0000FED80000}"/>
    <cellStyle name="Normal 6 3 39" xfId="55552" xr:uid="{00000000-0005-0000-0000-0000FFD80000}"/>
    <cellStyle name="Normal 6 3 4" xfId="55553" xr:uid="{00000000-0005-0000-0000-000000D90000}"/>
    <cellStyle name="Normal 6 3 40" xfId="55554" xr:uid="{00000000-0005-0000-0000-000001D90000}"/>
    <cellStyle name="Normal 6 3 41" xfId="55555" xr:uid="{00000000-0005-0000-0000-000002D90000}"/>
    <cellStyle name="Normal 6 3 42" xfId="55556" xr:uid="{00000000-0005-0000-0000-000003D90000}"/>
    <cellStyle name="Normal 6 3 43" xfId="55557" xr:uid="{00000000-0005-0000-0000-000004D90000}"/>
    <cellStyle name="Normal 6 3 44" xfId="55558" xr:uid="{00000000-0005-0000-0000-000005D90000}"/>
    <cellStyle name="Normal 6 3 45" xfId="55559" xr:uid="{00000000-0005-0000-0000-000006D90000}"/>
    <cellStyle name="Normal 6 3 46" xfId="55560" xr:uid="{00000000-0005-0000-0000-000007D90000}"/>
    <cellStyle name="Normal 6 3 47" xfId="55561" xr:uid="{00000000-0005-0000-0000-000008D90000}"/>
    <cellStyle name="Normal 6 3 48" xfId="55562" xr:uid="{00000000-0005-0000-0000-000009D90000}"/>
    <cellStyle name="Normal 6 3 49" xfId="55563" xr:uid="{00000000-0005-0000-0000-00000AD90000}"/>
    <cellStyle name="Normal 6 3 5" xfId="55564" xr:uid="{00000000-0005-0000-0000-00000BD90000}"/>
    <cellStyle name="Normal 6 3 50" xfId="55565" xr:uid="{00000000-0005-0000-0000-00000CD90000}"/>
    <cellStyle name="Normal 6 3 51" xfId="55566" xr:uid="{00000000-0005-0000-0000-00000DD90000}"/>
    <cellStyle name="Normal 6 3 52" xfId="55567" xr:uid="{00000000-0005-0000-0000-00000ED90000}"/>
    <cellStyle name="Normal 6 3 53" xfId="55568" xr:uid="{00000000-0005-0000-0000-00000FD90000}"/>
    <cellStyle name="Normal 6 3 54" xfId="55569" xr:uid="{00000000-0005-0000-0000-000010D90000}"/>
    <cellStyle name="Normal 6 3 55" xfId="55570" xr:uid="{00000000-0005-0000-0000-000011D90000}"/>
    <cellStyle name="Normal 6 3 56" xfId="55571" xr:uid="{00000000-0005-0000-0000-000012D90000}"/>
    <cellStyle name="Normal 6 3 57" xfId="55572" xr:uid="{00000000-0005-0000-0000-000013D90000}"/>
    <cellStyle name="Normal 6 3 58" xfId="55573" xr:uid="{00000000-0005-0000-0000-000014D90000}"/>
    <cellStyle name="Normal 6 3 59" xfId="55574" xr:uid="{00000000-0005-0000-0000-000015D90000}"/>
    <cellStyle name="Normal 6 3 6" xfId="55575" xr:uid="{00000000-0005-0000-0000-000016D90000}"/>
    <cellStyle name="Normal 6 3 60" xfId="55576" xr:uid="{00000000-0005-0000-0000-000017D90000}"/>
    <cellStyle name="Normal 6 3 61" xfId="55577" xr:uid="{00000000-0005-0000-0000-000018D90000}"/>
    <cellStyle name="Normal 6 3 62" xfId="55578" xr:uid="{00000000-0005-0000-0000-000019D90000}"/>
    <cellStyle name="Normal 6 3 63" xfId="55579" xr:uid="{00000000-0005-0000-0000-00001AD90000}"/>
    <cellStyle name="Normal 6 3 64" xfId="55580" xr:uid="{00000000-0005-0000-0000-00001BD90000}"/>
    <cellStyle name="Normal 6 3 65" xfId="55581" xr:uid="{00000000-0005-0000-0000-00001CD90000}"/>
    <cellStyle name="Normal 6 3 66" xfId="55582" xr:uid="{00000000-0005-0000-0000-00001DD90000}"/>
    <cellStyle name="Normal 6 3 67" xfId="55583" xr:uid="{00000000-0005-0000-0000-00001ED90000}"/>
    <cellStyle name="Normal 6 3 68" xfId="55584" xr:uid="{00000000-0005-0000-0000-00001FD90000}"/>
    <cellStyle name="Normal 6 3 69" xfId="55585" xr:uid="{00000000-0005-0000-0000-000020D90000}"/>
    <cellStyle name="Normal 6 3 7" xfId="55586" xr:uid="{00000000-0005-0000-0000-000021D90000}"/>
    <cellStyle name="Normal 6 3 70" xfId="55587" xr:uid="{00000000-0005-0000-0000-000022D90000}"/>
    <cellStyle name="Normal 6 3 71" xfId="55588" xr:uid="{00000000-0005-0000-0000-000023D90000}"/>
    <cellStyle name="Normal 6 3 72" xfId="55589" xr:uid="{00000000-0005-0000-0000-000024D90000}"/>
    <cellStyle name="Normal 6 3 73" xfId="55590" xr:uid="{00000000-0005-0000-0000-000025D90000}"/>
    <cellStyle name="Normal 6 3 74" xfId="55591" xr:uid="{00000000-0005-0000-0000-000026D90000}"/>
    <cellStyle name="Normal 6 3 75" xfId="55592" xr:uid="{00000000-0005-0000-0000-000027D90000}"/>
    <cellStyle name="Normal 6 3 76" xfId="55593" xr:uid="{00000000-0005-0000-0000-000028D90000}"/>
    <cellStyle name="Normal 6 3 77" xfId="55594" xr:uid="{00000000-0005-0000-0000-000029D90000}"/>
    <cellStyle name="Normal 6 3 78" xfId="55595" xr:uid="{00000000-0005-0000-0000-00002AD90000}"/>
    <cellStyle name="Normal 6 3 79" xfId="55596" xr:uid="{00000000-0005-0000-0000-00002BD90000}"/>
    <cellStyle name="Normal 6 3 8" xfId="55597" xr:uid="{00000000-0005-0000-0000-00002CD90000}"/>
    <cellStyle name="Normal 6 3 80" xfId="55598" xr:uid="{00000000-0005-0000-0000-00002DD90000}"/>
    <cellStyle name="Normal 6 3 81" xfId="55599" xr:uid="{00000000-0005-0000-0000-00002ED90000}"/>
    <cellStyle name="Normal 6 3 82" xfId="55600" xr:uid="{00000000-0005-0000-0000-00002FD90000}"/>
    <cellStyle name="Normal 6 3 83" xfId="55601" xr:uid="{00000000-0005-0000-0000-000030D90000}"/>
    <cellStyle name="Normal 6 3 9" xfId="55602" xr:uid="{00000000-0005-0000-0000-000031D90000}"/>
    <cellStyle name="Normal 6 4" xfId="55603" xr:uid="{00000000-0005-0000-0000-000032D90000}"/>
    <cellStyle name="Normal 6 4 10" xfId="55604" xr:uid="{00000000-0005-0000-0000-000033D90000}"/>
    <cellStyle name="Normal 6 4 10 2" xfId="55605" xr:uid="{00000000-0005-0000-0000-000034D90000}"/>
    <cellStyle name="Normal 6 4 11" xfId="55606" xr:uid="{00000000-0005-0000-0000-000035D90000}"/>
    <cellStyle name="Normal 6 4 11 2" xfId="55607" xr:uid="{00000000-0005-0000-0000-000036D90000}"/>
    <cellStyle name="Normal 6 4 12" xfId="55608" xr:uid="{00000000-0005-0000-0000-000037D90000}"/>
    <cellStyle name="Normal 6 4 13" xfId="55609" xr:uid="{00000000-0005-0000-0000-000038D90000}"/>
    <cellStyle name="Normal 6 4 14" xfId="55610" xr:uid="{00000000-0005-0000-0000-000039D90000}"/>
    <cellStyle name="Normal 6 4 15" xfId="55611" xr:uid="{00000000-0005-0000-0000-00003AD90000}"/>
    <cellStyle name="Normal 6 4 16" xfId="55612" xr:uid="{00000000-0005-0000-0000-00003BD90000}"/>
    <cellStyle name="Normal 6 4 17" xfId="55613" xr:uid="{00000000-0005-0000-0000-00003CD90000}"/>
    <cellStyle name="Normal 6 4 18" xfId="55614" xr:uid="{00000000-0005-0000-0000-00003DD90000}"/>
    <cellStyle name="Normal 6 4 2" xfId="55615" xr:uid="{00000000-0005-0000-0000-00003ED90000}"/>
    <cellStyle name="Normal 6 4 2 2" xfId="55616" xr:uid="{00000000-0005-0000-0000-00003FD90000}"/>
    <cellStyle name="Normal 6 4 2 3" xfId="55617" xr:uid="{00000000-0005-0000-0000-000040D90000}"/>
    <cellStyle name="Normal 6 4 2 4" xfId="55618" xr:uid="{00000000-0005-0000-0000-000041D90000}"/>
    <cellStyle name="Normal 6 4 2 5" xfId="55619" xr:uid="{00000000-0005-0000-0000-000042D90000}"/>
    <cellStyle name="Normal 6 4 2 6" xfId="55620" xr:uid="{00000000-0005-0000-0000-000043D90000}"/>
    <cellStyle name="Normal 6 4 3" xfId="55621" xr:uid="{00000000-0005-0000-0000-000044D90000}"/>
    <cellStyle name="Normal 6 4 3 2" xfId="55622" xr:uid="{00000000-0005-0000-0000-000045D90000}"/>
    <cellStyle name="Normal 6 4 3 3" xfId="55623" xr:uid="{00000000-0005-0000-0000-000046D90000}"/>
    <cellStyle name="Normal 6 4 4" xfId="55624" xr:uid="{00000000-0005-0000-0000-000047D90000}"/>
    <cellStyle name="Normal 6 4 4 2" xfId="55625" xr:uid="{00000000-0005-0000-0000-000048D90000}"/>
    <cellStyle name="Normal 6 4 4 3" xfId="55626" xr:uid="{00000000-0005-0000-0000-000049D90000}"/>
    <cellStyle name="Normal 6 4 5" xfId="55627" xr:uid="{00000000-0005-0000-0000-00004AD90000}"/>
    <cellStyle name="Normal 6 4 5 2" xfId="55628" xr:uid="{00000000-0005-0000-0000-00004BD90000}"/>
    <cellStyle name="Normal 6 4 5 3" xfId="55629" xr:uid="{00000000-0005-0000-0000-00004CD90000}"/>
    <cellStyle name="Normal 6 4 6" xfId="55630" xr:uid="{00000000-0005-0000-0000-00004DD90000}"/>
    <cellStyle name="Normal 6 4 6 2" xfId="55631" xr:uid="{00000000-0005-0000-0000-00004ED90000}"/>
    <cellStyle name="Normal 6 4 6 3" xfId="55632" xr:uid="{00000000-0005-0000-0000-00004FD90000}"/>
    <cellStyle name="Normal 6 4 7" xfId="55633" xr:uid="{00000000-0005-0000-0000-000050D90000}"/>
    <cellStyle name="Normal 6 4 7 2" xfId="55634" xr:uid="{00000000-0005-0000-0000-000051D90000}"/>
    <cellStyle name="Normal 6 4 7 3" xfId="55635" xr:uid="{00000000-0005-0000-0000-000052D90000}"/>
    <cellStyle name="Normal 6 4 8" xfId="55636" xr:uid="{00000000-0005-0000-0000-000053D90000}"/>
    <cellStyle name="Normal 6 4 8 2" xfId="55637" xr:uid="{00000000-0005-0000-0000-000054D90000}"/>
    <cellStyle name="Normal 6 4 8 3" xfId="55638" xr:uid="{00000000-0005-0000-0000-000055D90000}"/>
    <cellStyle name="Normal 6 4 9" xfId="55639" xr:uid="{00000000-0005-0000-0000-000056D90000}"/>
    <cellStyle name="Normal 6 4 9 2" xfId="55640" xr:uid="{00000000-0005-0000-0000-000057D90000}"/>
    <cellStyle name="Normal 6 4 9 3" xfId="55641" xr:uid="{00000000-0005-0000-0000-000058D90000}"/>
    <cellStyle name="Normal 6 5" xfId="55642" xr:uid="{00000000-0005-0000-0000-000059D90000}"/>
    <cellStyle name="Normal 6 5 10" xfId="55643" xr:uid="{00000000-0005-0000-0000-00005AD90000}"/>
    <cellStyle name="Normal 6 5 11" xfId="55644" xr:uid="{00000000-0005-0000-0000-00005BD90000}"/>
    <cellStyle name="Normal 6 5 12" xfId="55645" xr:uid="{00000000-0005-0000-0000-00005CD90000}"/>
    <cellStyle name="Normal 6 5 13" xfId="55646" xr:uid="{00000000-0005-0000-0000-00005DD90000}"/>
    <cellStyle name="Normal 6 5 14" xfId="55647" xr:uid="{00000000-0005-0000-0000-00005ED90000}"/>
    <cellStyle name="Normal 6 5 15" xfId="55648" xr:uid="{00000000-0005-0000-0000-00005FD90000}"/>
    <cellStyle name="Normal 6 5 16" xfId="55649" xr:uid="{00000000-0005-0000-0000-000060D90000}"/>
    <cellStyle name="Normal 6 5 2" xfId="55650" xr:uid="{00000000-0005-0000-0000-000061D90000}"/>
    <cellStyle name="Normal 6 5 2 10" xfId="55651" xr:uid="{00000000-0005-0000-0000-000062D90000}"/>
    <cellStyle name="Normal 6 5 2 11" xfId="55652" xr:uid="{00000000-0005-0000-0000-000063D90000}"/>
    <cellStyle name="Normal 6 5 2 12" xfId="55653" xr:uid="{00000000-0005-0000-0000-000064D90000}"/>
    <cellStyle name="Normal 6 5 2 13" xfId="55654" xr:uid="{00000000-0005-0000-0000-000065D90000}"/>
    <cellStyle name="Normal 6 5 2 14" xfId="55655" xr:uid="{00000000-0005-0000-0000-000066D90000}"/>
    <cellStyle name="Normal 6 5 2 15" xfId="55656" xr:uid="{00000000-0005-0000-0000-000067D90000}"/>
    <cellStyle name="Normal 6 5 2 2" xfId="55657" xr:uid="{00000000-0005-0000-0000-000068D90000}"/>
    <cellStyle name="Normal 6 5 2 3" xfId="55658" xr:uid="{00000000-0005-0000-0000-000069D90000}"/>
    <cellStyle name="Normal 6 5 2 4" xfId="55659" xr:uid="{00000000-0005-0000-0000-00006AD90000}"/>
    <cellStyle name="Normal 6 5 2 5" xfId="55660" xr:uid="{00000000-0005-0000-0000-00006BD90000}"/>
    <cellStyle name="Normal 6 5 2 6" xfId="55661" xr:uid="{00000000-0005-0000-0000-00006CD90000}"/>
    <cellStyle name="Normal 6 5 2 7" xfId="55662" xr:uid="{00000000-0005-0000-0000-00006DD90000}"/>
    <cellStyle name="Normal 6 5 2 8" xfId="55663" xr:uid="{00000000-0005-0000-0000-00006ED90000}"/>
    <cellStyle name="Normal 6 5 2 9" xfId="55664" xr:uid="{00000000-0005-0000-0000-00006FD90000}"/>
    <cellStyle name="Normal 6 5 3" xfId="55665" xr:uid="{00000000-0005-0000-0000-000070D90000}"/>
    <cellStyle name="Normal 6 5 4" xfId="55666" xr:uid="{00000000-0005-0000-0000-000071D90000}"/>
    <cellStyle name="Normal 6 5 5" xfId="55667" xr:uid="{00000000-0005-0000-0000-000072D90000}"/>
    <cellStyle name="Normal 6 5 6" xfId="55668" xr:uid="{00000000-0005-0000-0000-000073D90000}"/>
    <cellStyle name="Normal 6 5 7" xfId="55669" xr:uid="{00000000-0005-0000-0000-000074D90000}"/>
    <cellStyle name="Normal 6 5 8" xfId="55670" xr:uid="{00000000-0005-0000-0000-000075D90000}"/>
    <cellStyle name="Normal 6 5 9" xfId="55671" xr:uid="{00000000-0005-0000-0000-000076D90000}"/>
    <cellStyle name="Normal 6 6" xfId="55672" xr:uid="{00000000-0005-0000-0000-000077D90000}"/>
    <cellStyle name="Normal 6 6 10" xfId="55673" xr:uid="{00000000-0005-0000-0000-000078D90000}"/>
    <cellStyle name="Normal 6 6 11" xfId="55674" xr:uid="{00000000-0005-0000-0000-000079D90000}"/>
    <cellStyle name="Normal 6 6 12" xfId="55675" xr:uid="{00000000-0005-0000-0000-00007AD90000}"/>
    <cellStyle name="Normal 6 6 13" xfId="55676" xr:uid="{00000000-0005-0000-0000-00007BD90000}"/>
    <cellStyle name="Normal 6 6 14" xfId="55677" xr:uid="{00000000-0005-0000-0000-00007CD90000}"/>
    <cellStyle name="Normal 6 6 15" xfId="55678" xr:uid="{00000000-0005-0000-0000-00007DD90000}"/>
    <cellStyle name="Normal 6 6 2" xfId="55679" xr:uid="{00000000-0005-0000-0000-00007ED90000}"/>
    <cellStyle name="Normal 6 6 2 2" xfId="55680" xr:uid="{00000000-0005-0000-0000-00007FD90000}"/>
    <cellStyle name="Normal 6 6 3" xfId="55681" xr:uid="{00000000-0005-0000-0000-000080D90000}"/>
    <cellStyle name="Normal 6 6 4" xfId="55682" xr:uid="{00000000-0005-0000-0000-000081D90000}"/>
    <cellStyle name="Normal 6 6 5" xfId="55683" xr:uid="{00000000-0005-0000-0000-000082D90000}"/>
    <cellStyle name="Normal 6 6 6" xfId="55684" xr:uid="{00000000-0005-0000-0000-000083D90000}"/>
    <cellStyle name="Normal 6 6 7" xfId="55685" xr:uid="{00000000-0005-0000-0000-000084D90000}"/>
    <cellStyle name="Normal 6 6 8" xfId="55686" xr:uid="{00000000-0005-0000-0000-000085D90000}"/>
    <cellStyle name="Normal 6 6 9" xfId="55687" xr:uid="{00000000-0005-0000-0000-000086D90000}"/>
    <cellStyle name="Normal 6 7" xfId="55688" xr:uid="{00000000-0005-0000-0000-000087D90000}"/>
    <cellStyle name="Normal 6 7 2" xfId="55689" xr:uid="{00000000-0005-0000-0000-000088D90000}"/>
    <cellStyle name="Normal 6 7 3" xfId="55690" xr:uid="{00000000-0005-0000-0000-000089D90000}"/>
    <cellStyle name="Normal 6 8" xfId="55691" xr:uid="{00000000-0005-0000-0000-00008AD90000}"/>
    <cellStyle name="Normal 6 8 2" xfId="55692" xr:uid="{00000000-0005-0000-0000-00008BD90000}"/>
    <cellStyle name="Normal 6 8 3" xfId="55693" xr:uid="{00000000-0005-0000-0000-00008CD90000}"/>
    <cellStyle name="Normal 6 9" xfId="55694" xr:uid="{00000000-0005-0000-0000-00008DD90000}"/>
    <cellStyle name="Normal 6 9 2" xfId="55695" xr:uid="{00000000-0005-0000-0000-00008ED90000}"/>
    <cellStyle name="Normal 6 9 3" xfId="55696" xr:uid="{00000000-0005-0000-0000-00008FD90000}"/>
    <cellStyle name="Normal 6_GE.IU" xfId="55697" xr:uid="{00000000-0005-0000-0000-000090D90000}"/>
    <cellStyle name="Normal 7" xfId="55698" xr:uid="{00000000-0005-0000-0000-000091D90000}"/>
    <cellStyle name="Normal 7 2" xfId="55699" xr:uid="{00000000-0005-0000-0000-000092D90000}"/>
    <cellStyle name="Normal 7 2 2" xfId="55700" xr:uid="{00000000-0005-0000-0000-000093D90000}"/>
    <cellStyle name="Normal 7 2 2 10" xfId="55701" xr:uid="{00000000-0005-0000-0000-000094D90000}"/>
    <cellStyle name="Normal 7 2 2 10 2" xfId="55702" xr:uid="{00000000-0005-0000-0000-000095D90000}"/>
    <cellStyle name="Normal 7 2 2 10 3" xfId="55703" xr:uid="{00000000-0005-0000-0000-000096D90000}"/>
    <cellStyle name="Normal 7 2 2 11" xfId="55704" xr:uid="{00000000-0005-0000-0000-000097D90000}"/>
    <cellStyle name="Normal 7 2 2 11 2" xfId="55705" xr:uid="{00000000-0005-0000-0000-000098D90000}"/>
    <cellStyle name="Normal 7 2 2 11 3" xfId="55706" xr:uid="{00000000-0005-0000-0000-000099D90000}"/>
    <cellStyle name="Normal 7 2 2 12" xfId="55707" xr:uid="{00000000-0005-0000-0000-00009AD90000}"/>
    <cellStyle name="Normal 7 2 2 12 2" xfId="55708" xr:uid="{00000000-0005-0000-0000-00009BD90000}"/>
    <cellStyle name="Normal 7 2 2 13" xfId="55709" xr:uid="{00000000-0005-0000-0000-00009CD90000}"/>
    <cellStyle name="Normal 7 2 2 13 2" xfId="55710" xr:uid="{00000000-0005-0000-0000-00009DD90000}"/>
    <cellStyle name="Normal 7 2 2 14" xfId="55711" xr:uid="{00000000-0005-0000-0000-00009ED90000}"/>
    <cellStyle name="Normal 7 2 2 15" xfId="55712" xr:uid="{00000000-0005-0000-0000-00009FD90000}"/>
    <cellStyle name="Normal 7 2 2 16" xfId="55713" xr:uid="{00000000-0005-0000-0000-0000A0D90000}"/>
    <cellStyle name="Normal 7 2 2 17" xfId="55714" xr:uid="{00000000-0005-0000-0000-0000A1D90000}"/>
    <cellStyle name="Normal 7 2 2 18" xfId="55715" xr:uid="{00000000-0005-0000-0000-0000A2D90000}"/>
    <cellStyle name="Normal 7 2 2 19" xfId="55716" xr:uid="{00000000-0005-0000-0000-0000A3D90000}"/>
    <cellStyle name="Normal 7 2 2 2" xfId="55717" xr:uid="{00000000-0005-0000-0000-0000A4D90000}"/>
    <cellStyle name="Normal 7 2 2 2 10" xfId="55718" xr:uid="{00000000-0005-0000-0000-0000A5D90000}"/>
    <cellStyle name="Normal 7 2 2 2 10 2" xfId="55719" xr:uid="{00000000-0005-0000-0000-0000A6D90000}"/>
    <cellStyle name="Normal 7 2 2 2 10 3" xfId="55720" xr:uid="{00000000-0005-0000-0000-0000A7D90000}"/>
    <cellStyle name="Normal 7 2 2 2 11" xfId="55721" xr:uid="{00000000-0005-0000-0000-0000A8D90000}"/>
    <cellStyle name="Normal 7 2 2 2 11 2" xfId="55722" xr:uid="{00000000-0005-0000-0000-0000A9D90000}"/>
    <cellStyle name="Normal 7 2 2 2 12" xfId="55723" xr:uid="{00000000-0005-0000-0000-0000AAD90000}"/>
    <cellStyle name="Normal 7 2 2 2 12 2" xfId="55724" xr:uid="{00000000-0005-0000-0000-0000ABD90000}"/>
    <cellStyle name="Normal 7 2 2 2 13" xfId="55725" xr:uid="{00000000-0005-0000-0000-0000ACD90000}"/>
    <cellStyle name="Normal 7 2 2 2 14" xfId="55726" xr:uid="{00000000-0005-0000-0000-0000ADD90000}"/>
    <cellStyle name="Normal 7 2 2 2 15" xfId="55727" xr:uid="{00000000-0005-0000-0000-0000AED90000}"/>
    <cellStyle name="Normal 7 2 2 2 16" xfId="55728" xr:uid="{00000000-0005-0000-0000-0000AFD90000}"/>
    <cellStyle name="Normal 7 2 2 2 17" xfId="55729" xr:uid="{00000000-0005-0000-0000-0000B0D90000}"/>
    <cellStyle name="Normal 7 2 2 2 18" xfId="55730" xr:uid="{00000000-0005-0000-0000-0000B1D90000}"/>
    <cellStyle name="Normal 7 2 2 2 19" xfId="55731" xr:uid="{00000000-0005-0000-0000-0000B2D90000}"/>
    <cellStyle name="Normal 7 2 2 2 2" xfId="55732" xr:uid="{00000000-0005-0000-0000-0000B3D90000}"/>
    <cellStyle name="Normal 7 2 2 2 2 10" xfId="55733" xr:uid="{00000000-0005-0000-0000-0000B4D90000}"/>
    <cellStyle name="Normal 7 2 2 2 2 10 2" xfId="55734" xr:uid="{00000000-0005-0000-0000-0000B5D90000}"/>
    <cellStyle name="Normal 7 2 2 2 2 11" xfId="55735" xr:uid="{00000000-0005-0000-0000-0000B6D90000}"/>
    <cellStyle name="Normal 7 2 2 2 2 11 2" xfId="55736" xr:uid="{00000000-0005-0000-0000-0000B7D90000}"/>
    <cellStyle name="Normal 7 2 2 2 2 12" xfId="55737" xr:uid="{00000000-0005-0000-0000-0000B8D90000}"/>
    <cellStyle name="Normal 7 2 2 2 2 13" xfId="55738" xr:uid="{00000000-0005-0000-0000-0000B9D90000}"/>
    <cellStyle name="Normal 7 2 2 2 2 14" xfId="55739" xr:uid="{00000000-0005-0000-0000-0000BAD90000}"/>
    <cellStyle name="Normal 7 2 2 2 2 15" xfId="55740" xr:uid="{00000000-0005-0000-0000-0000BBD90000}"/>
    <cellStyle name="Normal 7 2 2 2 2 16" xfId="55741" xr:uid="{00000000-0005-0000-0000-0000BCD90000}"/>
    <cellStyle name="Normal 7 2 2 2 2 17" xfId="55742" xr:uid="{00000000-0005-0000-0000-0000BDD90000}"/>
    <cellStyle name="Normal 7 2 2 2 2 18" xfId="55743" xr:uid="{00000000-0005-0000-0000-0000BED90000}"/>
    <cellStyle name="Normal 7 2 2 2 2 19" xfId="55744" xr:uid="{00000000-0005-0000-0000-0000BFD90000}"/>
    <cellStyle name="Normal 7 2 2 2 2 2" xfId="55745" xr:uid="{00000000-0005-0000-0000-0000C0D90000}"/>
    <cellStyle name="Normal 7 2 2 2 2 2 10" xfId="55746" xr:uid="{00000000-0005-0000-0000-0000C1D90000}"/>
    <cellStyle name="Normal 7 2 2 2 2 2 11" xfId="55747" xr:uid="{00000000-0005-0000-0000-0000C2D90000}"/>
    <cellStyle name="Normal 7 2 2 2 2 2 12" xfId="55748" xr:uid="{00000000-0005-0000-0000-0000C3D90000}"/>
    <cellStyle name="Normal 7 2 2 2 2 2 13" xfId="55749" xr:uid="{00000000-0005-0000-0000-0000C4D90000}"/>
    <cellStyle name="Normal 7 2 2 2 2 2 14" xfId="55750" xr:uid="{00000000-0005-0000-0000-0000C5D90000}"/>
    <cellStyle name="Normal 7 2 2 2 2 2 15" xfId="55751" xr:uid="{00000000-0005-0000-0000-0000C6D90000}"/>
    <cellStyle name="Normal 7 2 2 2 2 2 2" xfId="55752" xr:uid="{00000000-0005-0000-0000-0000C7D90000}"/>
    <cellStyle name="Normal 7 2 2 2 2 2 2 2" xfId="55753" xr:uid="{00000000-0005-0000-0000-0000C8D90000}"/>
    <cellStyle name="Normal 7 2 2 2 2 2 3" xfId="55754" xr:uid="{00000000-0005-0000-0000-0000C9D90000}"/>
    <cellStyle name="Normal 7 2 2 2 2 2 4" xfId="55755" xr:uid="{00000000-0005-0000-0000-0000CAD90000}"/>
    <cellStyle name="Normal 7 2 2 2 2 2 5" xfId="55756" xr:uid="{00000000-0005-0000-0000-0000CBD90000}"/>
    <cellStyle name="Normal 7 2 2 2 2 2 6" xfId="55757" xr:uid="{00000000-0005-0000-0000-0000CCD90000}"/>
    <cellStyle name="Normal 7 2 2 2 2 2 7" xfId="55758" xr:uid="{00000000-0005-0000-0000-0000CDD90000}"/>
    <cellStyle name="Normal 7 2 2 2 2 2 8" xfId="55759" xr:uid="{00000000-0005-0000-0000-0000CED90000}"/>
    <cellStyle name="Normal 7 2 2 2 2 2 9" xfId="55760" xr:uid="{00000000-0005-0000-0000-0000CFD90000}"/>
    <cellStyle name="Normal 7 2 2 2 2 3" xfId="55761" xr:uid="{00000000-0005-0000-0000-0000D0D90000}"/>
    <cellStyle name="Normal 7 2 2 2 2 3 10" xfId="55762" xr:uid="{00000000-0005-0000-0000-0000D1D90000}"/>
    <cellStyle name="Normal 7 2 2 2 2 3 11" xfId="55763" xr:uid="{00000000-0005-0000-0000-0000D2D90000}"/>
    <cellStyle name="Normal 7 2 2 2 2 3 12" xfId="55764" xr:uid="{00000000-0005-0000-0000-0000D3D90000}"/>
    <cellStyle name="Normal 7 2 2 2 2 3 13" xfId="55765" xr:uid="{00000000-0005-0000-0000-0000D4D90000}"/>
    <cellStyle name="Normal 7 2 2 2 2 3 14" xfId="55766" xr:uid="{00000000-0005-0000-0000-0000D5D90000}"/>
    <cellStyle name="Normal 7 2 2 2 2 3 15" xfId="55767" xr:uid="{00000000-0005-0000-0000-0000D6D90000}"/>
    <cellStyle name="Normal 7 2 2 2 2 3 2" xfId="55768" xr:uid="{00000000-0005-0000-0000-0000D7D90000}"/>
    <cellStyle name="Normal 7 2 2 2 2 3 2 2" xfId="55769" xr:uid="{00000000-0005-0000-0000-0000D8D90000}"/>
    <cellStyle name="Normal 7 2 2 2 2 3 3" xfId="55770" xr:uid="{00000000-0005-0000-0000-0000D9D90000}"/>
    <cellStyle name="Normal 7 2 2 2 2 3 4" xfId="55771" xr:uid="{00000000-0005-0000-0000-0000DAD90000}"/>
    <cellStyle name="Normal 7 2 2 2 2 3 5" xfId="55772" xr:uid="{00000000-0005-0000-0000-0000DBD90000}"/>
    <cellStyle name="Normal 7 2 2 2 2 3 6" xfId="55773" xr:uid="{00000000-0005-0000-0000-0000DCD90000}"/>
    <cellStyle name="Normal 7 2 2 2 2 3 7" xfId="55774" xr:uid="{00000000-0005-0000-0000-0000DDD90000}"/>
    <cellStyle name="Normal 7 2 2 2 2 3 8" xfId="55775" xr:uid="{00000000-0005-0000-0000-0000DED90000}"/>
    <cellStyle name="Normal 7 2 2 2 2 3 9" xfId="55776" xr:uid="{00000000-0005-0000-0000-0000DFD90000}"/>
    <cellStyle name="Normal 7 2 2 2 2 4" xfId="55777" xr:uid="{00000000-0005-0000-0000-0000E0D90000}"/>
    <cellStyle name="Normal 7 2 2 2 2 4 2" xfId="55778" xr:uid="{00000000-0005-0000-0000-0000E1D90000}"/>
    <cellStyle name="Normal 7 2 2 2 2 4 3" xfId="55779" xr:uid="{00000000-0005-0000-0000-0000E2D90000}"/>
    <cellStyle name="Normal 7 2 2 2 2 5" xfId="55780" xr:uid="{00000000-0005-0000-0000-0000E3D90000}"/>
    <cellStyle name="Normal 7 2 2 2 2 5 2" xfId="55781" xr:uid="{00000000-0005-0000-0000-0000E4D90000}"/>
    <cellStyle name="Normal 7 2 2 2 2 5 3" xfId="55782" xr:uid="{00000000-0005-0000-0000-0000E5D90000}"/>
    <cellStyle name="Normal 7 2 2 2 2 6" xfId="55783" xr:uid="{00000000-0005-0000-0000-0000E6D90000}"/>
    <cellStyle name="Normal 7 2 2 2 2 6 2" xfId="55784" xr:uid="{00000000-0005-0000-0000-0000E7D90000}"/>
    <cellStyle name="Normal 7 2 2 2 2 6 3" xfId="55785" xr:uid="{00000000-0005-0000-0000-0000E8D90000}"/>
    <cellStyle name="Normal 7 2 2 2 2 7" xfId="55786" xr:uid="{00000000-0005-0000-0000-0000E9D90000}"/>
    <cellStyle name="Normal 7 2 2 2 2 7 2" xfId="55787" xr:uid="{00000000-0005-0000-0000-0000EAD90000}"/>
    <cellStyle name="Normal 7 2 2 2 2 7 3" xfId="55788" xr:uid="{00000000-0005-0000-0000-0000EBD90000}"/>
    <cellStyle name="Normal 7 2 2 2 2 8" xfId="55789" xr:uid="{00000000-0005-0000-0000-0000ECD90000}"/>
    <cellStyle name="Normal 7 2 2 2 2 8 2" xfId="55790" xr:uid="{00000000-0005-0000-0000-0000EDD90000}"/>
    <cellStyle name="Normal 7 2 2 2 2 8 3" xfId="55791" xr:uid="{00000000-0005-0000-0000-0000EED90000}"/>
    <cellStyle name="Normal 7 2 2 2 2 9" xfId="55792" xr:uid="{00000000-0005-0000-0000-0000EFD90000}"/>
    <cellStyle name="Normal 7 2 2 2 2 9 2" xfId="55793" xr:uid="{00000000-0005-0000-0000-0000F0D90000}"/>
    <cellStyle name="Normal 7 2 2 2 2 9 3" xfId="55794" xr:uid="{00000000-0005-0000-0000-0000F1D90000}"/>
    <cellStyle name="Normal 7 2 2 2 20" xfId="55795" xr:uid="{00000000-0005-0000-0000-0000F2D90000}"/>
    <cellStyle name="Normal 7 2 2 2 3" xfId="55796" xr:uid="{00000000-0005-0000-0000-0000F3D90000}"/>
    <cellStyle name="Normal 7 2 2 2 3 10" xfId="55797" xr:uid="{00000000-0005-0000-0000-0000F4D90000}"/>
    <cellStyle name="Normal 7 2 2 2 3 11" xfId="55798" xr:uid="{00000000-0005-0000-0000-0000F5D90000}"/>
    <cellStyle name="Normal 7 2 2 2 3 12" xfId="55799" xr:uid="{00000000-0005-0000-0000-0000F6D90000}"/>
    <cellStyle name="Normal 7 2 2 2 3 13" xfId="55800" xr:uid="{00000000-0005-0000-0000-0000F7D90000}"/>
    <cellStyle name="Normal 7 2 2 2 3 14" xfId="55801" xr:uid="{00000000-0005-0000-0000-0000F8D90000}"/>
    <cellStyle name="Normal 7 2 2 2 3 15" xfId="55802" xr:uid="{00000000-0005-0000-0000-0000F9D90000}"/>
    <cellStyle name="Normal 7 2 2 2 3 16" xfId="55803" xr:uid="{00000000-0005-0000-0000-0000FAD90000}"/>
    <cellStyle name="Normal 7 2 2 2 3 2" xfId="55804" xr:uid="{00000000-0005-0000-0000-0000FBD90000}"/>
    <cellStyle name="Normal 7 2 2 2 3 2 10" xfId="55805" xr:uid="{00000000-0005-0000-0000-0000FCD90000}"/>
    <cellStyle name="Normal 7 2 2 2 3 2 11" xfId="55806" xr:uid="{00000000-0005-0000-0000-0000FDD90000}"/>
    <cellStyle name="Normal 7 2 2 2 3 2 12" xfId="55807" xr:uid="{00000000-0005-0000-0000-0000FED90000}"/>
    <cellStyle name="Normal 7 2 2 2 3 2 13" xfId="55808" xr:uid="{00000000-0005-0000-0000-0000FFD90000}"/>
    <cellStyle name="Normal 7 2 2 2 3 2 14" xfId="55809" xr:uid="{00000000-0005-0000-0000-000000DA0000}"/>
    <cellStyle name="Normal 7 2 2 2 3 2 15" xfId="55810" xr:uid="{00000000-0005-0000-0000-000001DA0000}"/>
    <cellStyle name="Normal 7 2 2 2 3 2 2" xfId="55811" xr:uid="{00000000-0005-0000-0000-000002DA0000}"/>
    <cellStyle name="Normal 7 2 2 2 3 2 3" xfId="55812" xr:uid="{00000000-0005-0000-0000-000003DA0000}"/>
    <cellStyle name="Normal 7 2 2 2 3 2 4" xfId="55813" xr:uid="{00000000-0005-0000-0000-000004DA0000}"/>
    <cellStyle name="Normal 7 2 2 2 3 2 5" xfId="55814" xr:uid="{00000000-0005-0000-0000-000005DA0000}"/>
    <cellStyle name="Normal 7 2 2 2 3 2 6" xfId="55815" xr:uid="{00000000-0005-0000-0000-000006DA0000}"/>
    <cellStyle name="Normal 7 2 2 2 3 2 7" xfId="55816" xr:uid="{00000000-0005-0000-0000-000007DA0000}"/>
    <cellStyle name="Normal 7 2 2 2 3 2 8" xfId="55817" xr:uid="{00000000-0005-0000-0000-000008DA0000}"/>
    <cellStyle name="Normal 7 2 2 2 3 2 9" xfId="55818" xr:uid="{00000000-0005-0000-0000-000009DA0000}"/>
    <cellStyle name="Normal 7 2 2 2 3 3" xfId="55819" xr:uid="{00000000-0005-0000-0000-00000ADA0000}"/>
    <cellStyle name="Normal 7 2 2 2 3 4" xfId="55820" xr:uid="{00000000-0005-0000-0000-00000BDA0000}"/>
    <cellStyle name="Normal 7 2 2 2 3 5" xfId="55821" xr:uid="{00000000-0005-0000-0000-00000CDA0000}"/>
    <cellStyle name="Normal 7 2 2 2 3 6" xfId="55822" xr:uid="{00000000-0005-0000-0000-00000DDA0000}"/>
    <cellStyle name="Normal 7 2 2 2 3 7" xfId="55823" xr:uid="{00000000-0005-0000-0000-00000EDA0000}"/>
    <cellStyle name="Normal 7 2 2 2 3 8" xfId="55824" xr:uid="{00000000-0005-0000-0000-00000FDA0000}"/>
    <cellStyle name="Normal 7 2 2 2 3 9" xfId="55825" xr:uid="{00000000-0005-0000-0000-000010DA0000}"/>
    <cellStyle name="Normal 7 2 2 2 4" xfId="55826" xr:uid="{00000000-0005-0000-0000-000011DA0000}"/>
    <cellStyle name="Normal 7 2 2 2 4 10" xfId="55827" xr:uid="{00000000-0005-0000-0000-000012DA0000}"/>
    <cellStyle name="Normal 7 2 2 2 4 11" xfId="55828" xr:uid="{00000000-0005-0000-0000-000013DA0000}"/>
    <cellStyle name="Normal 7 2 2 2 4 12" xfId="55829" xr:uid="{00000000-0005-0000-0000-000014DA0000}"/>
    <cellStyle name="Normal 7 2 2 2 4 13" xfId="55830" xr:uid="{00000000-0005-0000-0000-000015DA0000}"/>
    <cellStyle name="Normal 7 2 2 2 4 14" xfId="55831" xr:uid="{00000000-0005-0000-0000-000016DA0000}"/>
    <cellStyle name="Normal 7 2 2 2 4 15" xfId="55832" xr:uid="{00000000-0005-0000-0000-000017DA0000}"/>
    <cellStyle name="Normal 7 2 2 2 4 2" xfId="55833" xr:uid="{00000000-0005-0000-0000-000018DA0000}"/>
    <cellStyle name="Normal 7 2 2 2 4 2 2" xfId="55834" xr:uid="{00000000-0005-0000-0000-000019DA0000}"/>
    <cellStyle name="Normal 7 2 2 2 4 3" xfId="55835" xr:uid="{00000000-0005-0000-0000-00001ADA0000}"/>
    <cellStyle name="Normal 7 2 2 2 4 4" xfId="55836" xr:uid="{00000000-0005-0000-0000-00001BDA0000}"/>
    <cellStyle name="Normal 7 2 2 2 4 5" xfId="55837" xr:uid="{00000000-0005-0000-0000-00001CDA0000}"/>
    <cellStyle name="Normal 7 2 2 2 4 6" xfId="55838" xr:uid="{00000000-0005-0000-0000-00001DDA0000}"/>
    <cellStyle name="Normal 7 2 2 2 4 7" xfId="55839" xr:uid="{00000000-0005-0000-0000-00001EDA0000}"/>
    <cellStyle name="Normal 7 2 2 2 4 8" xfId="55840" xr:uid="{00000000-0005-0000-0000-00001FDA0000}"/>
    <cellStyle name="Normal 7 2 2 2 4 9" xfId="55841" xr:uid="{00000000-0005-0000-0000-000020DA0000}"/>
    <cellStyle name="Normal 7 2 2 2 5" xfId="55842" xr:uid="{00000000-0005-0000-0000-000021DA0000}"/>
    <cellStyle name="Normal 7 2 2 2 5 2" xfId="55843" xr:uid="{00000000-0005-0000-0000-000022DA0000}"/>
    <cellStyle name="Normal 7 2 2 2 5 3" xfId="55844" xr:uid="{00000000-0005-0000-0000-000023DA0000}"/>
    <cellStyle name="Normal 7 2 2 2 6" xfId="55845" xr:uid="{00000000-0005-0000-0000-000024DA0000}"/>
    <cellStyle name="Normal 7 2 2 2 6 2" xfId="55846" xr:uid="{00000000-0005-0000-0000-000025DA0000}"/>
    <cellStyle name="Normal 7 2 2 2 6 3" xfId="55847" xr:uid="{00000000-0005-0000-0000-000026DA0000}"/>
    <cellStyle name="Normal 7 2 2 2 7" xfId="55848" xr:uid="{00000000-0005-0000-0000-000027DA0000}"/>
    <cellStyle name="Normal 7 2 2 2 7 2" xfId="55849" xr:uid="{00000000-0005-0000-0000-000028DA0000}"/>
    <cellStyle name="Normal 7 2 2 2 7 3" xfId="55850" xr:uid="{00000000-0005-0000-0000-000029DA0000}"/>
    <cellStyle name="Normal 7 2 2 2 8" xfId="55851" xr:uid="{00000000-0005-0000-0000-00002ADA0000}"/>
    <cellStyle name="Normal 7 2 2 2 8 2" xfId="55852" xr:uid="{00000000-0005-0000-0000-00002BDA0000}"/>
    <cellStyle name="Normal 7 2 2 2 8 3" xfId="55853" xr:uid="{00000000-0005-0000-0000-00002CDA0000}"/>
    <cellStyle name="Normal 7 2 2 2 9" xfId="55854" xr:uid="{00000000-0005-0000-0000-00002DDA0000}"/>
    <cellStyle name="Normal 7 2 2 2 9 2" xfId="55855" xr:uid="{00000000-0005-0000-0000-00002EDA0000}"/>
    <cellStyle name="Normal 7 2 2 2 9 3" xfId="55856" xr:uid="{00000000-0005-0000-0000-00002FDA0000}"/>
    <cellStyle name="Normal 7 2 2 20" xfId="55857" xr:uid="{00000000-0005-0000-0000-000030DA0000}"/>
    <cellStyle name="Normal 7 2 2 21" xfId="55858" xr:uid="{00000000-0005-0000-0000-000031DA0000}"/>
    <cellStyle name="Normal 7 2 2 22" xfId="55859" xr:uid="{00000000-0005-0000-0000-000032DA0000}"/>
    <cellStyle name="Normal 7 2 2 23" xfId="55860" xr:uid="{00000000-0005-0000-0000-000033DA0000}"/>
    <cellStyle name="Normal 7 2 2 3" xfId="55861" xr:uid="{00000000-0005-0000-0000-000034DA0000}"/>
    <cellStyle name="Normal 7 2 2 3 10" xfId="55862" xr:uid="{00000000-0005-0000-0000-000035DA0000}"/>
    <cellStyle name="Normal 7 2 2 3 10 2" xfId="55863" xr:uid="{00000000-0005-0000-0000-000036DA0000}"/>
    <cellStyle name="Normal 7 2 2 3 11" xfId="55864" xr:uid="{00000000-0005-0000-0000-000037DA0000}"/>
    <cellStyle name="Normal 7 2 2 3 11 2" xfId="55865" xr:uid="{00000000-0005-0000-0000-000038DA0000}"/>
    <cellStyle name="Normal 7 2 2 3 12" xfId="55866" xr:uid="{00000000-0005-0000-0000-000039DA0000}"/>
    <cellStyle name="Normal 7 2 2 3 13" xfId="55867" xr:uid="{00000000-0005-0000-0000-00003ADA0000}"/>
    <cellStyle name="Normal 7 2 2 3 14" xfId="55868" xr:uid="{00000000-0005-0000-0000-00003BDA0000}"/>
    <cellStyle name="Normal 7 2 2 3 15" xfId="55869" xr:uid="{00000000-0005-0000-0000-00003CDA0000}"/>
    <cellStyle name="Normal 7 2 2 3 16" xfId="55870" xr:uid="{00000000-0005-0000-0000-00003DDA0000}"/>
    <cellStyle name="Normal 7 2 2 3 17" xfId="55871" xr:uid="{00000000-0005-0000-0000-00003EDA0000}"/>
    <cellStyle name="Normal 7 2 2 3 18" xfId="55872" xr:uid="{00000000-0005-0000-0000-00003FDA0000}"/>
    <cellStyle name="Normal 7 2 2 3 19" xfId="55873" xr:uid="{00000000-0005-0000-0000-000040DA0000}"/>
    <cellStyle name="Normal 7 2 2 3 2" xfId="55874" xr:uid="{00000000-0005-0000-0000-000041DA0000}"/>
    <cellStyle name="Normal 7 2 2 3 2 10" xfId="55875" xr:uid="{00000000-0005-0000-0000-000042DA0000}"/>
    <cellStyle name="Normal 7 2 2 3 2 11" xfId="55876" xr:uid="{00000000-0005-0000-0000-000043DA0000}"/>
    <cellStyle name="Normal 7 2 2 3 2 12" xfId="55877" xr:uid="{00000000-0005-0000-0000-000044DA0000}"/>
    <cellStyle name="Normal 7 2 2 3 2 13" xfId="55878" xr:uid="{00000000-0005-0000-0000-000045DA0000}"/>
    <cellStyle name="Normal 7 2 2 3 2 14" xfId="55879" xr:uid="{00000000-0005-0000-0000-000046DA0000}"/>
    <cellStyle name="Normal 7 2 2 3 2 15" xfId="55880" xr:uid="{00000000-0005-0000-0000-000047DA0000}"/>
    <cellStyle name="Normal 7 2 2 3 2 2" xfId="55881" xr:uid="{00000000-0005-0000-0000-000048DA0000}"/>
    <cellStyle name="Normal 7 2 2 3 2 2 2" xfId="55882" xr:uid="{00000000-0005-0000-0000-000049DA0000}"/>
    <cellStyle name="Normal 7 2 2 3 2 3" xfId="55883" xr:uid="{00000000-0005-0000-0000-00004ADA0000}"/>
    <cellStyle name="Normal 7 2 2 3 2 4" xfId="55884" xr:uid="{00000000-0005-0000-0000-00004BDA0000}"/>
    <cellStyle name="Normal 7 2 2 3 2 5" xfId="55885" xr:uid="{00000000-0005-0000-0000-00004CDA0000}"/>
    <cellStyle name="Normal 7 2 2 3 2 6" xfId="55886" xr:uid="{00000000-0005-0000-0000-00004DDA0000}"/>
    <cellStyle name="Normal 7 2 2 3 2 7" xfId="55887" xr:uid="{00000000-0005-0000-0000-00004EDA0000}"/>
    <cellStyle name="Normal 7 2 2 3 2 8" xfId="55888" xr:uid="{00000000-0005-0000-0000-00004FDA0000}"/>
    <cellStyle name="Normal 7 2 2 3 2 9" xfId="55889" xr:uid="{00000000-0005-0000-0000-000050DA0000}"/>
    <cellStyle name="Normal 7 2 2 3 3" xfId="55890" xr:uid="{00000000-0005-0000-0000-000051DA0000}"/>
    <cellStyle name="Normal 7 2 2 3 3 10" xfId="55891" xr:uid="{00000000-0005-0000-0000-000052DA0000}"/>
    <cellStyle name="Normal 7 2 2 3 3 11" xfId="55892" xr:uid="{00000000-0005-0000-0000-000053DA0000}"/>
    <cellStyle name="Normal 7 2 2 3 3 12" xfId="55893" xr:uid="{00000000-0005-0000-0000-000054DA0000}"/>
    <cellStyle name="Normal 7 2 2 3 3 13" xfId="55894" xr:uid="{00000000-0005-0000-0000-000055DA0000}"/>
    <cellStyle name="Normal 7 2 2 3 3 14" xfId="55895" xr:uid="{00000000-0005-0000-0000-000056DA0000}"/>
    <cellStyle name="Normal 7 2 2 3 3 15" xfId="55896" xr:uid="{00000000-0005-0000-0000-000057DA0000}"/>
    <cellStyle name="Normal 7 2 2 3 3 2" xfId="55897" xr:uid="{00000000-0005-0000-0000-000058DA0000}"/>
    <cellStyle name="Normal 7 2 2 3 3 2 2" xfId="55898" xr:uid="{00000000-0005-0000-0000-000059DA0000}"/>
    <cellStyle name="Normal 7 2 2 3 3 3" xfId="55899" xr:uid="{00000000-0005-0000-0000-00005ADA0000}"/>
    <cellStyle name="Normal 7 2 2 3 3 4" xfId="55900" xr:uid="{00000000-0005-0000-0000-00005BDA0000}"/>
    <cellStyle name="Normal 7 2 2 3 3 5" xfId="55901" xr:uid="{00000000-0005-0000-0000-00005CDA0000}"/>
    <cellStyle name="Normal 7 2 2 3 3 6" xfId="55902" xr:uid="{00000000-0005-0000-0000-00005DDA0000}"/>
    <cellStyle name="Normal 7 2 2 3 3 7" xfId="55903" xr:uid="{00000000-0005-0000-0000-00005EDA0000}"/>
    <cellStyle name="Normal 7 2 2 3 3 8" xfId="55904" xr:uid="{00000000-0005-0000-0000-00005FDA0000}"/>
    <cellStyle name="Normal 7 2 2 3 3 9" xfId="55905" xr:uid="{00000000-0005-0000-0000-000060DA0000}"/>
    <cellStyle name="Normal 7 2 2 3 4" xfId="55906" xr:uid="{00000000-0005-0000-0000-000061DA0000}"/>
    <cellStyle name="Normal 7 2 2 3 4 2" xfId="55907" xr:uid="{00000000-0005-0000-0000-000062DA0000}"/>
    <cellStyle name="Normal 7 2 2 3 4 3" xfId="55908" xr:uid="{00000000-0005-0000-0000-000063DA0000}"/>
    <cellStyle name="Normal 7 2 2 3 5" xfId="55909" xr:uid="{00000000-0005-0000-0000-000064DA0000}"/>
    <cellStyle name="Normal 7 2 2 3 5 2" xfId="55910" xr:uid="{00000000-0005-0000-0000-000065DA0000}"/>
    <cellStyle name="Normal 7 2 2 3 5 3" xfId="55911" xr:uid="{00000000-0005-0000-0000-000066DA0000}"/>
    <cellStyle name="Normal 7 2 2 3 6" xfId="55912" xr:uid="{00000000-0005-0000-0000-000067DA0000}"/>
    <cellStyle name="Normal 7 2 2 3 6 2" xfId="55913" xr:uid="{00000000-0005-0000-0000-000068DA0000}"/>
    <cellStyle name="Normal 7 2 2 3 6 3" xfId="55914" xr:uid="{00000000-0005-0000-0000-000069DA0000}"/>
    <cellStyle name="Normal 7 2 2 3 7" xfId="55915" xr:uid="{00000000-0005-0000-0000-00006ADA0000}"/>
    <cellStyle name="Normal 7 2 2 3 7 2" xfId="55916" xr:uid="{00000000-0005-0000-0000-00006BDA0000}"/>
    <cellStyle name="Normal 7 2 2 3 7 3" xfId="55917" xr:uid="{00000000-0005-0000-0000-00006CDA0000}"/>
    <cellStyle name="Normal 7 2 2 3 8" xfId="55918" xr:uid="{00000000-0005-0000-0000-00006DDA0000}"/>
    <cellStyle name="Normal 7 2 2 3 8 2" xfId="55919" xr:uid="{00000000-0005-0000-0000-00006EDA0000}"/>
    <cellStyle name="Normal 7 2 2 3 8 3" xfId="55920" xr:uid="{00000000-0005-0000-0000-00006FDA0000}"/>
    <cellStyle name="Normal 7 2 2 3 9" xfId="55921" xr:uid="{00000000-0005-0000-0000-000070DA0000}"/>
    <cellStyle name="Normal 7 2 2 3 9 2" xfId="55922" xr:uid="{00000000-0005-0000-0000-000071DA0000}"/>
    <cellStyle name="Normal 7 2 2 3 9 3" xfId="55923" xr:uid="{00000000-0005-0000-0000-000072DA0000}"/>
    <cellStyle name="Normal 7 2 2 4" xfId="55924" xr:uid="{00000000-0005-0000-0000-000073DA0000}"/>
    <cellStyle name="Normal 7 2 2 4 10" xfId="55925" xr:uid="{00000000-0005-0000-0000-000074DA0000}"/>
    <cellStyle name="Normal 7 2 2 4 11" xfId="55926" xr:uid="{00000000-0005-0000-0000-000075DA0000}"/>
    <cellStyle name="Normal 7 2 2 4 12" xfId="55927" xr:uid="{00000000-0005-0000-0000-000076DA0000}"/>
    <cellStyle name="Normal 7 2 2 4 13" xfId="55928" xr:uid="{00000000-0005-0000-0000-000077DA0000}"/>
    <cellStyle name="Normal 7 2 2 4 14" xfId="55929" xr:uid="{00000000-0005-0000-0000-000078DA0000}"/>
    <cellStyle name="Normal 7 2 2 4 15" xfId="55930" xr:uid="{00000000-0005-0000-0000-000079DA0000}"/>
    <cellStyle name="Normal 7 2 2 4 16" xfId="55931" xr:uid="{00000000-0005-0000-0000-00007ADA0000}"/>
    <cellStyle name="Normal 7 2 2 4 17" xfId="55932" xr:uid="{00000000-0005-0000-0000-00007BDA0000}"/>
    <cellStyle name="Normal 7 2 2 4 2" xfId="55933" xr:uid="{00000000-0005-0000-0000-00007CDA0000}"/>
    <cellStyle name="Normal 7 2 2 4 2 10" xfId="55934" xr:uid="{00000000-0005-0000-0000-00007DDA0000}"/>
    <cellStyle name="Normal 7 2 2 4 2 11" xfId="55935" xr:uid="{00000000-0005-0000-0000-00007EDA0000}"/>
    <cellStyle name="Normal 7 2 2 4 2 12" xfId="55936" xr:uid="{00000000-0005-0000-0000-00007FDA0000}"/>
    <cellStyle name="Normal 7 2 2 4 2 13" xfId="55937" xr:uid="{00000000-0005-0000-0000-000080DA0000}"/>
    <cellStyle name="Normal 7 2 2 4 2 14" xfId="55938" xr:uid="{00000000-0005-0000-0000-000081DA0000}"/>
    <cellStyle name="Normal 7 2 2 4 2 15" xfId="55939" xr:uid="{00000000-0005-0000-0000-000082DA0000}"/>
    <cellStyle name="Normal 7 2 2 4 2 2" xfId="55940" xr:uid="{00000000-0005-0000-0000-000083DA0000}"/>
    <cellStyle name="Normal 7 2 2 4 2 3" xfId="55941" xr:uid="{00000000-0005-0000-0000-000084DA0000}"/>
    <cellStyle name="Normal 7 2 2 4 2 4" xfId="55942" xr:uid="{00000000-0005-0000-0000-000085DA0000}"/>
    <cellStyle name="Normal 7 2 2 4 2 5" xfId="55943" xr:uid="{00000000-0005-0000-0000-000086DA0000}"/>
    <cellStyle name="Normal 7 2 2 4 2 6" xfId="55944" xr:uid="{00000000-0005-0000-0000-000087DA0000}"/>
    <cellStyle name="Normal 7 2 2 4 2 7" xfId="55945" xr:uid="{00000000-0005-0000-0000-000088DA0000}"/>
    <cellStyle name="Normal 7 2 2 4 2 8" xfId="55946" xr:uid="{00000000-0005-0000-0000-000089DA0000}"/>
    <cellStyle name="Normal 7 2 2 4 2 9" xfId="55947" xr:uid="{00000000-0005-0000-0000-00008ADA0000}"/>
    <cellStyle name="Normal 7 2 2 4 3" xfId="55948" xr:uid="{00000000-0005-0000-0000-00008BDA0000}"/>
    <cellStyle name="Normal 7 2 2 4 3 10" xfId="55949" xr:uid="{00000000-0005-0000-0000-00008CDA0000}"/>
    <cellStyle name="Normal 7 2 2 4 3 11" xfId="55950" xr:uid="{00000000-0005-0000-0000-00008DDA0000}"/>
    <cellStyle name="Normal 7 2 2 4 3 12" xfId="55951" xr:uid="{00000000-0005-0000-0000-00008EDA0000}"/>
    <cellStyle name="Normal 7 2 2 4 3 13" xfId="55952" xr:uid="{00000000-0005-0000-0000-00008FDA0000}"/>
    <cellStyle name="Normal 7 2 2 4 3 14" xfId="55953" xr:uid="{00000000-0005-0000-0000-000090DA0000}"/>
    <cellStyle name="Normal 7 2 2 4 3 15" xfId="55954" xr:uid="{00000000-0005-0000-0000-000091DA0000}"/>
    <cellStyle name="Normal 7 2 2 4 3 2" xfId="55955" xr:uid="{00000000-0005-0000-0000-000092DA0000}"/>
    <cellStyle name="Normal 7 2 2 4 3 3" xfId="55956" xr:uid="{00000000-0005-0000-0000-000093DA0000}"/>
    <cellStyle name="Normal 7 2 2 4 3 4" xfId="55957" xr:uid="{00000000-0005-0000-0000-000094DA0000}"/>
    <cellStyle name="Normal 7 2 2 4 3 5" xfId="55958" xr:uid="{00000000-0005-0000-0000-000095DA0000}"/>
    <cellStyle name="Normal 7 2 2 4 3 6" xfId="55959" xr:uid="{00000000-0005-0000-0000-000096DA0000}"/>
    <cellStyle name="Normal 7 2 2 4 3 7" xfId="55960" xr:uid="{00000000-0005-0000-0000-000097DA0000}"/>
    <cellStyle name="Normal 7 2 2 4 3 8" xfId="55961" xr:uid="{00000000-0005-0000-0000-000098DA0000}"/>
    <cellStyle name="Normal 7 2 2 4 3 9" xfId="55962" xr:uid="{00000000-0005-0000-0000-000099DA0000}"/>
    <cellStyle name="Normal 7 2 2 4 4" xfId="55963" xr:uid="{00000000-0005-0000-0000-00009ADA0000}"/>
    <cellStyle name="Normal 7 2 2 4 5" xfId="55964" xr:uid="{00000000-0005-0000-0000-00009BDA0000}"/>
    <cellStyle name="Normal 7 2 2 4 6" xfId="55965" xr:uid="{00000000-0005-0000-0000-00009CDA0000}"/>
    <cellStyle name="Normal 7 2 2 4 7" xfId="55966" xr:uid="{00000000-0005-0000-0000-00009DDA0000}"/>
    <cellStyle name="Normal 7 2 2 4 8" xfId="55967" xr:uid="{00000000-0005-0000-0000-00009EDA0000}"/>
    <cellStyle name="Normal 7 2 2 4 9" xfId="55968" xr:uid="{00000000-0005-0000-0000-00009FDA0000}"/>
    <cellStyle name="Normal 7 2 2 5" xfId="55969" xr:uid="{00000000-0005-0000-0000-0000A0DA0000}"/>
    <cellStyle name="Normal 7 2 2 5 10" xfId="55970" xr:uid="{00000000-0005-0000-0000-0000A1DA0000}"/>
    <cellStyle name="Normal 7 2 2 5 11" xfId="55971" xr:uid="{00000000-0005-0000-0000-0000A2DA0000}"/>
    <cellStyle name="Normal 7 2 2 5 12" xfId="55972" xr:uid="{00000000-0005-0000-0000-0000A3DA0000}"/>
    <cellStyle name="Normal 7 2 2 5 13" xfId="55973" xr:uid="{00000000-0005-0000-0000-0000A4DA0000}"/>
    <cellStyle name="Normal 7 2 2 5 14" xfId="55974" xr:uid="{00000000-0005-0000-0000-0000A5DA0000}"/>
    <cellStyle name="Normal 7 2 2 5 15" xfId="55975" xr:uid="{00000000-0005-0000-0000-0000A6DA0000}"/>
    <cellStyle name="Normal 7 2 2 5 2" xfId="55976" xr:uid="{00000000-0005-0000-0000-0000A7DA0000}"/>
    <cellStyle name="Normal 7 2 2 5 2 2" xfId="55977" xr:uid="{00000000-0005-0000-0000-0000A8DA0000}"/>
    <cellStyle name="Normal 7 2 2 5 3" xfId="55978" xr:uid="{00000000-0005-0000-0000-0000A9DA0000}"/>
    <cellStyle name="Normal 7 2 2 5 4" xfId="55979" xr:uid="{00000000-0005-0000-0000-0000AADA0000}"/>
    <cellStyle name="Normal 7 2 2 5 5" xfId="55980" xr:uid="{00000000-0005-0000-0000-0000ABDA0000}"/>
    <cellStyle name="Normal 7 2 2 5 6" xfId="55981" xr:uid="{00000000-0005-0000-0000-0000ACDA0000}"/>
    <cellStyle name="Normal 7 2 2 5 7" xfId="55982" xr:uid="{00000000-0005-0000-0000-0000ADDA0000}"/>
    <cellStyle name="Normal 7 2 2 5 8" xfId="55983" xr:uid="{00000000-0005-0000-0000-0000AEDA0000}"/>
    <cellStyle name="Normal 7 2 2 5 9" xfId="55984" xr:uid="{00000000-0005-0000-0000-0000AFDA0000}"/>
    <cellStyle name="Normal 7 2 2 6" xfId="55985" xr:uid="{00000000-0005-0000-0000-0000B0DA0000}"/>
    <cellStyle name="Normal 7 2 2 6 10" xfId="55986" xr:uid="{00000000-0005-0000-0000-0000B1DA0000}"/>
    <cellStyle name="Normal 7 2 2 6 11" xfId="55987" xr:uid="{00000000-0005-0000-0000-0000B2DA0000}"/>
    <cellStyle name="Normal 7 2 2 6 12" xfId="55988" xr:uid="{00000000-0005-0000-0000-0000B3DA0000}"/>
    <cellStyle name="Normal 7 2 2 6 13" xfId="55989" xr:uid="{00000000-0005-0000-0000-0000B4DA0000}"/>
    <cellStyle name="Normal 7 2 2 6 14" xfId="55990" xr:uid="{00000000-0005-0000-0000-0000B5DA0000}"/>
    <cellStyle name="Normal 7 2 2 6 15" xfId="55991" xr:uid="{00000000-0005-0000-0000-0000B6DA0000}"/>
    <cellStyle name="Normal 7 2 2 6 2" xfId="55992" xr:uid="{00000000-0005-0000-0000-0000B7DA0000}"/>
    <cellStyle name="Normal 7 2 2 6 2 2" xfId="55993" xr:uid="{00000000-0005-0000-0000-0000B8DA0000}"/>
    <cellStyle name="Normal 7 2 2 6 3" xfId="55994" xr:uid="{00000000-0005-0000-0000-0000B9DA0000}"/>
    <cellStyle name="Normal 7 2 2 6 4" xfId="55995" xr:uid="{00000000-0005-0000-0000-0000BADA0000}"/>
    <cellStyle name="Normal 7 2 2 6 5" xfId="55996" xr:uid="{00000000-0005-0000-0000-0000BBDA0000}"/>
    <cellStyle name="Normal 7 2 2 6 6" xfId="55997" xr:uid="{00000000-0005-0000-0000-0000BCDA0000}"/>
    <cellStyle name="Normal 7 2 2 6 7" xfId="55998" xr:uid="{00000000-0005-0000-0000-0000BDDA0000}"/>
    <cellStyle name="Normal 7 2 2 6 8" xfId="55999" xr:uid="{00000000-0005-0000-0000-0000BEDA0000}"/>
    <cellStyle name="Normal 7 2 2 6 9" xfId="56000" xr:uid="{00000000-0005-0000-0000-0000BFDA0000}"/>
    <cellStyle name="Normal 7 2 2 7" xfId="56001" xr:uid="{00000000-0005-0000-0000-0000C0DA0000}"/>
    <cellStyle name="Normal 7 2 2 7 10" xfId="56002" xr:uid="{00000000-0005-0000-0000-0000C1DA0000}"/>
    <cellStyle name="Normal 7 2 2 7 11" xfId="56003" xr:uid="{00000000-0005-0000-0000-0000C2DA0000}"/>
    <cellStyle name="Normal 7 2 2 7 12" xfId="56004" xr:uid="{00000000-0005-0000-0000-0000C3DA0000}"/>
    <cellStyle name="Normal 7 2 2 7 13" xfId="56005" xr:uid="{00000000-0005-0000-0000-0000C4DA0000}"/>
    <cellStyle name="Normal 7 2 2 7 14" xfId="56006" xr:uid="{00000000-0005-0000-0000-0000C5DA0000}"/>
    <cellStyle name="Normal 7 2 2 7 15" xfId="56007" xr:uid="{00000000-0005-0000-0000-0000C6DA0000}"/>
    <cellStyle name="Normal 7 2 2 7 2" xfId="56008" xr:uid="{00000000-0005-0000-0000-0000C7DA0000}"/>
    <cellStyle name="Normal 7 2 2 7 2 2" xfId="56009" xr:uid="{00000000-0005-0000-0000-0000C8DA0000}"/>
    <cellStyle name="Normal 7 2 2 7 3" xfId="56010" xr:uid="{00000000-0005-0000-0000-0000C9DA0000}"/>
    <cellStyle name="Normal 7 2 2 7 4" xfId="56011" xr:uid="{00000000-0005-0000-0000-0000CADA0000}"/>
    <cellStyle name="Normal 7 2 2 7 5" xfId="56012" xr:uid="{00000000-0005-0000-0000-0000CBDA0000}"/>
    <cellStyle name="Normal 7 2 2 7 6" xfId="56013" xr:uid="{00000000-0005-0000-0000-0000CCDA0000}"/>
    <cellStyle name="Normal 7 2 2 7 7" xfId="56014" xr:uid="{00000000-0005-0000-0000-0000CDDA0000}"/>
    <cellStyle name="Normal 7 2 2 7 8" xfId="56015" xr:uid="{00000000-0005-0000-0000-0000CEDA0000}"/>
    <cellStyle name="Normal 7 2 2 7 9" xfId="56016" xr:uid="{00000000-0005-0000-0000-0000CFDA0000}"/>
    <cellStyle name="Normal 7 2 2 8" xfId="56017" xr:uid="{00000000-0005-0000-0000-0000D0DA0000}"/>
    <cellStyle name="Normal 7 2 2 8 2" xfId="56018" xr:uid="{00000000-0005-0000-0000-0000D1DA0000}"/>
    <cellStyle name="Normal 7 2 2 8 3" xfId="56019" xr:uid="{00000000-0005-0000-0000-0000D2DA0000}"/>
    <cellStyle name="Normal 7 2 2 9" xfId="56020" xr:uid="{00000000-0005-0000-0000-0000D3DA0000}"/>
    <cellStyle name="Normal 7 2 2 9 2" xfId="56021" xr:uid="{00000000-0005-0000-0000-0000D4DA0000}"/>
    <cellStyle name="Normal 7 2 2 9 3" xfId="56022" xr:uid="{00000000-0005-0000-0000-0000D5DA0000}"/>
    <cellStyle name="Normal 7 2 3" xfId="56023" xr:uid="{00000000-0005-0000-0000-0000D6DA0000}"/>
    <cellStyle name="Normal 7 2 3 10" xfId="56024" xr:uid="{00000000-0005-0000-0000-0000D7DA0000}"/>
    <cellStyle name="Normal 7 2 3 10 2" xfId="56025" xr:uid="{00000000-0005-0000-0000-0000D8DA0000}"/>
    <cellStyle name="Normal 7 2 3 10 3" xfId="56026" xr:uid="{00000000-0005-0000-0000-0000D9DA0000}"/>
    <cellStyle name="Normal 7 2 3 11" xfId="56027" xr:uid="{00000000-0005-0000-0000-0000DADA0000}"/>
    <cellStyle name="Normal 7 2 3 11 2" xfId="56028" xr:uid="{00000000-0005-0000-0000-0000DBDA0000}"/>
    <cellStyle name="Normal 7 2 3 11 3" xfId="56029" xr:uid="{00000000-0005-0000-0000-0000DCDA0000}"/>
    <cellStyle name="Normal 7 2 3 12" xfId="56030" xr:uid="{00000000-0005-0000-0000-0000DDDA0000}"/>
    <cellStyle name="Normal 7 2 3 12 2" xfId="56031" xr:uid="{00000000-0005-0000-0000-0000DEDA0000}"/>
    <cellStyle name="Normal 7 2 3 13" xfId="56032" xr:uid="{00000000-0005-0000-0000-0000DFDA0000}"/>
    <cellStyle name="Normal 7 2 3 13 2" xfId="56033" xr:uid="{00000000-0005-0000-0000-0000E0DA0000}"/>
    <cellStyle name="Normal 7 2 3 14" xfId="56034" xr:uid="{00000000-0005-0000-0000-0000E1DA0000}"/>
    <cellStyle name="Normal 7 2 3 15" xfId="56035" xr:uid="{00000000-0005-0000-0000-0000E2DA0000}"/>
    <cellStyle name="Normal 7 2 3 16" xfId="56036" xr:uid="{00000000-0005-0000-0000-0000E3DA0000}"/>
    <cellStyle name="Normal 7 2 3 17" xfId="56037" xr:uid="{00000000-0005-0000-0000-0000E4DA0000}"/>
    <cellStyle name="Normal 7 2 3 18" xfId="56038" xr:uid="{00000000-0005-0000-0000-0000E5DA0000}"/>
    <cellStyle name="Normal 7 2 3 19" xfId="56039" xr:uid="{00000000-0005-0000-0000-0000E6DA0000}"/>
    <cellStyle name="Normal 7 2 3 2" xfId="56040" xr:uid="{00000000-0005-0000-0000-0000E7DA0000}"/>
    <cellStyle name="Normal 7 2 3 2 10" xfId="56041" xr:uid="{00000000-0005-0000-0000-0000E8DA0000}"/>
    <cellStyle name="Normal 7 2 3 2 10 2" xfId="56042" xr:uid="{00000000-0005-0000-0000-0000E9DA0000}"/>
    <cellStyle name="Normal 7 2 3 2 10 3" xfId="56043" xr:uid="{00000000-0005-0000-0000-0000EADA0000}"/>
    <cellStyle name="Normal 7 2 3 2 11" xfId="56044" xr:uid="{00000000-0005-0000-0000-0000EBDA0000}"/>
    <cellStyle name="Normal 7 2 3 2 11 2" xfId="56045" xr:uid="{00000000-0005-0000-0000-0000ECDA0000}"/>
    <cellStyle name="Normal 7 2 3 2 12" xfId="56046" xr:uid="{00000000-0005-0000-0000-0000EDDA0000}"/>
    <cellStyle name="Normal 7 2 3 2 12 2" xfId="56047" xr:uid="{00000000-0005-0000-0000-0000EEDA0000}"/>
    <cellStyle name="Normal 7 2 3 2 13" xfId="56048" xr:uid="{00000000-0005-0000-0000-0000EFDA0000}"/>
    <cellStyle name="Normal 7 2 3 2 14" xfId="56049" xr:uid="{00000000-0005-0000-0000-0000F0DA0000}"/>
    <cellStyle name="Normal 7 2 3 2 15" xfId="56050" xr:uid="{00000000-0005-0000-0000-0000F1DA0000}"/>
    <cellStyle name="Normal 7 2 3 2 16" xfId="56051" xr:uid="{00000000-0005-0000-0000-0000F2DA0000}"/>
    <cellStyle name="Normal 7 2 3 2 17" xfId="56052" xr:uid="{00000000-0005-0000-0000-0000F3DA0000}"/>
    <cellStyle name="Normal 7 2 3 2 18" xfId="56053" xr:uid="{00000000-0005-0000-0000-0000F4DA0000}"/>
    <cellStyle name="Normal 7 2 3 2 19" xfId="56054" xr:uid="{00000000-0005-0000-0000-0000F5DA0000}"/>
    <cellStyle name="Normal 7 2 3 2 2" xfId="56055" xr:uid="{00000000-0005-0000-0000-0000F6DA0000}"/>
    <cellStyle name="Normal 7 2 3 2 2 10" xfId="56056" xr:uid="{00000000-0005-0000-0000-0000F7DA0000}"/>
    <cellStyle name="Normal 7 2 3 2 2 10 2" xfId="56057" xr:uid="{00000000-0005-0000-0000-0000F8DA0000}"/>
    <cellStyle name="Normal 7 2 3 2 2 11" xfId="56058" xr:uid="{00000000-0005-0000-0000-0000F9DA0000}"/>
    <cellStyle name="Normal 7 2 3 2 2 11 2" xfId="56059" xr:uid="{00000000-0005-0000-0000-0000FADA0000}"/>
    <cellStyle name="Normal 7 2 3 2 2 12" xfId="56060" xr:uid="{00000000-0005-0000-0000-0000FBDA0000}"/>
    <cellStyle name="Normal 7 2 3 2 2 13" xfId="56061" xr:uid="{00000000-0005-0000-0000-0000FCDA0000}"/>
    <cellStyle name="Normal 7 2 3 2 2 14" xfId="56062" xr:uid="{00000000-0005-0000-0000-0000FDDA0000}"/>
    <cellStyle name="Normal 7 2 3 2 2 15" xfId="56063" xr:uid="{00000000-0005-0000-0000-0000FEDA0000}"/>
    <cellStyle name="Normal 7 2 3 2 2 16" xfId="56064" xr:uid="{00000000-0005-0000-0000-0000FFDA0000}"/>
    <cellStyle name="Normal 7 2 3 2 2 17" xfId="56065" xr:uid="{00000000-0005-0000-0000-000000DB0000}"/>
    <cellStyle name="Normal 7 2 3 2 2 18" xfId="56066" xr:uid="{00000000-0005-0000-0000-000001DB0000}"/>
    <cellStyle name="Normal 7 2 3 2 2 19" xfId="56067" xr:uid="{00000000-0005-0000-0000-000002DB0000}"/>
    <cellStyle name="Normal 7 2 3 2 2 2" xfId="56068" xr:uid="{00000000-0005-0000-0000-000003DB0000}"/>
    <cellStyle name="Normal 7 2 3 2 2 2 10" xfId="56069" xr:uid="{00000000-0005-0000-0000-000004DB0000}"/>
    <cellStyle name="Normal 7 2 3 2 2 2 11" xfId="56070" xr:uid="{00000000-0005-0000-0000-000005DB0000}"/>
    <cellStyle name="Normal 7 2 3 2 2 2 12" xfId="56071" xr:uid="{00000000-0005-0000-0000-000006DB0000}"/>
    <cellStyle name="Normal 7 2 3 2 2 2 13" xfId="56072" xr:uid="{00000000-0005-0000-0000-000007DB0000}"/>
    <cellStyle name="Normal 7 2 3 2 2 2 14" xfId="56073" xr:uid="{00000000-0005-0000-0000-000008DB0000}"/>
    <cellStyle name="Normal 7 2 3 2 2 2 15" xfId="56074" xr:uid="{00000000-0005-0000-0000-000009DB0000}"/>
    <cellStyle name="Normal 7 2 3 2 2 2 2" xfId="56075" xr:uid="{00000000-0005-0000-0000-00000ADB0000}"/>
    <cellStyle name="Normal 7 2 3 2 2 2 2 2" xfId="56076" xr:uid="{00000000-0005-0000-0000-00000BDB0000}"/>
    <cellStyle name="Normal 7 2 3 2 2 2 3" xfId="56077" xr:uid="{00000000-0005-0000-0000-00000CDB0000}"/>
    <cellStyle name="Normal 7 2 3 2 2 2 4" xfId="56078" xr:uid="{00000000-0005-0000-0000-00000DDB0000}"/>
    <cellStyle name="Normal 7 2 3 2 2 2 5" xfId="56079" xr:uid="{00000000-0005-0000-0000-00000EDB0000}"/>
    <cellStyle name="Normal 7 2 3 2 2 2 6" xfId="56080" xr:uid="{00000000-0005-0000-0000-00000FDB0000}"/>
    <cellStyle name="Normal 7 2 3 2 2 2 7" xfId="56081" xr:uid="{00000000-0005-0000-0000-000010DB0000}"/>
    <cellStyle name="Normal 7 2 3 2 2 2 8" xfId="56082" xr:uid="{00000000-0005-0000-0000-000011DB0000}"/>
    <cellStyle name="Normal 7 2 3 2 2 2 9" xfId="56083" xr:uid="{00000000-0005-0000-0000-000012DB0000}"/>
    <cellStyle name="Normal 7 2 3 2 2 3" xfId="56084" xr:uid="{00000000-0005-0000-0000-000013DB0000}"/>
    <cellStyle name="Normal 7 2 3 2 2 3 10" xfId="56085" xr:uid="{00000000-0005-0000-0000-000014DB0000}"/>
    <cellStyle name="Normal 7 2 3 2 2 3 11" xfId="56086" xr:uid="{00000000-0005-0000-0000-000015DB0000}"/>
    <cellStyle name="Normal 7 2 3 2 2 3 12" xfId="56087" xr:uid="{00000000-0005-0000-0000-000016DB0000}"/>
    <cellStyle name="Normal 7 2 3 2 2 3 13" xfId="56088" xr:uid="{00000000-0005-0000-0000-000017DB0000}"/>
    <cellStyle name="Normal 7 2 3 2 2 3 14" xfId="56089" xr:uid="{00000000-0005-0000-0000-000018DB0000}"/>
    <cellStyle name="Normal 7 2 3 2 2 3 15" xfId="56090" xr:uid="{00000000-0005-0000-0000-000019DB0000}"/>
    <cellStyle name="Normal 7 2 3 2 2 3 2" xfId="56091" xr:uid="{00000000-0005-0000-0000-00001ADB0000}"/>
    <cellStyle name="Normal 7 2 3 2 2 3 2 2" xfId="56092" xr:uid="{00000000-0005-0000-0000-00001BDB0000}"/>
    <cellStyle name="Normal 7 2 3 2 2 3 3" xfId="56093" xr:uid="{00000000-0005-0000-0000-00001CDB0000}"/>
    <cellStyle name="Normal 7 2 3 2 2 3 4" xfId="56094" xr:uid="{00000000-0005-0000-0000-00001DDB0000}"/>
    <cellStyle name="Normal 7 2 3 2 2 3 5" xfId="56095" xr:uid="{00000000-0005-0000-0000-00001EDB0000}"/>
    <cellStyle name="Normal 7 2 3 2 2 3 6" xfId="56096" xr:uid="{00000000-0005-0000-0000-00001FDB0000}"/>
    <cellStyle name="Normal 7 2 3 2 2 3 7" xfId="56097" xr:uid="{00000000-0005-0000-0000-000020DB0000}"/>
    <cellStyle name="Normal 7 2 3 2 2 3 8" xfId="56098" xr:uid="{00000000-0005-0000-0000-000021DB0000}"/>
    <cellStyle name="Normal 7 2 3 2 2 3 9" xfId="56099" xr:uid="{00000000-0005-0000-0000-000022DB0000}"/>
    <cellStyle name="Normal 7 2 3 2 2 4" xfId="56100" xr:uid="{00000000-0005-0000-0000-000023DB0000}"/>
    <cellStyle name="Normal 7 2 3 2 2 4 2" xfId="56101" xr:uid="{00000000-0005-0000-0000-000024DB0000}"/>
    <cellStyle name="Normal 7 2 3 2 2 4 3" xfId="56102" xr:uid="{00000000-0005-0000-0000-000025DB0000}"/>
    <cellStyle name="Normal 7 2 3 2 2 5" xfId="56103" xr:uid="{00000000-0005-0000-0000-000026DB0000}"/>
    <cellStyle name="Normal 7 2 3 2 2 5 2" xfId="56104" xr:uid="{00000000-0005-0000-0000-000027DB0000}"/>
    <cellStyle name="Normal 7 2 3 2 2 5 3" xfId="56105" xr:uid="{00000000-0005-0000-0000-000028DB0000}"/>
    <cellStyle name="Normal 7 2 3 2 2 6" xfId="56106" xr:uid="{00000000-0005-0000-0000-000029DB0000}"/>
    <cellStyle name="Normal 7 2 3 2 2 6 2" xfId="56107" xr:uid="{00000000-0005-0000-0000-00002ADB0000}"/>
    <cellStyle name="Normal 7 2 3 2 2 6 3" xfId="56108" xr:uid="{00000000-0005-0000-0000-00002BDB0000}"/>
    <cellStyle name="Normal 7 2 3 2 2 7" xfId="56109" xr:uid="{00000000-0005-0000-0000-00002CDB0000}"/>
    <cellStyle name="Normal 7 2 3 2 2 7 2" xfId="56110" xr:uid="{00000000-0005-0000-0000-00002DDB0000}"/>
    <cellStyle name="Normal 7 2 3 2 2 7 3" xfId="56111" xr:uid="{00000000-0005-0000-0000-00002EDB0000}"/>
    <cellStyle name="Normal 7 2 3 2 2 8" xfId="56112" xr:uid="{00000000-0005-0000-0000-00002FDB0000}"/>
    <cellStyle name="Normal 7 2 3 2 2 8 2" xfId="56113" xr:uid="{00000000-0005-0000-0000-000030DB0000}"/>
    <cellStyle name="Normal 7 2 3 2 2 8 3" xfId="56114" xr:uid="{00000000-0005-0000-0000-000031DB0000}"/>
    <cellStyle name="Normal 7 2 3 2 2 9" xfId="56115" xr:uid="{00000000-0005-0000-0000-000032DB0000}"/>
    <cellStyle name="Normal 7 2 3 2 2 9 2" xfId="56116" xr:uid="{00000000-0005-0000-0000-000033DB0000}"/>
    <cellStyle name="Normal 7 2 3 2 2 9 3" xfId="56117" xr:uid="{00000000-0005-0000-0000-000034DB0000}"/>
    <cellStyle name="Normal 7 2 3 2 20" xfId="56118" xr:uid="{00000000-0005-0000-0000-000035DB0000}"/>
    <cellStyle name="Normal 7 2 3 2 3" xfId="56119" xr:uid="{00000000-0005-0000-0000-000036DB0000}"/>
    <cellStyle name="Normal 7 2 3 2 3 10" xfId="56120" xr:uid="{00000000-0005-0000-0000-000037DB0000}"/>
    <cellStyle name="Normal 7 2 3 2 3 11" xfId="56121" xr:uid="{00000000-0005-0000-0000-000038DB0000}"/>
    <cellStyle name="Normal 7 2 3 2 3 12" xfId="56122" xr:uid="{00000000-0005-0000-0000-000039DB0000}"/>
    <cellStyle name="Normal 7 2 3 2 3 13" xfId="56123" xr:uid="{00000000-0005-0000-0000-00003ADB0000}"/>
    <cellStyle name="Normal 7 2 3 2 3 14" xfId="56124" xr:uid="{00000000-0005-0000-0000-00003BDB0000}"/>
    <cellStyle name="Normal 7 2 3 2 3 15" xfId="56125" xr:uid="{00000000-0005-0000-0000-00003CDB0000}"/>
    <cellStyle name="Normal 7 2 3 2 3 16" xfId="56126" xr:uid="{00000000-0005-0000-0000-00003DDB0000}"/>
    <cellStyle name="Normal 7 2 3 2 3 2" xfId="56127" xr:uid="{00000000-0005-0000-0000-00003EDB0000}"/>
    <cellStyle name="Normal 7 2 3 2 3 2 10" xfId="56128" xr:uid="{00000000-0005-0000-0000-00003FDB0000}"/>
    <cellStyle name="Normal 7 2 3 2 3 2 11" xfId="56129" xr:uid="{00000000-0005-0000-0000-000040DB0000}"/>
    <cellStyle name="Normal 7 2 3 2 3 2 12" xfId="56130" xr:uid="{00000000-0005-0000-0000-000041DB0000}"/>
    <cellStyle name="Normal 7 2 3 2 3 2 13" xfId="56131" xr:uid="{00000000-0005-0000-0000-000042DB0000}"/>
    <cellStyle name="Normal 7 2 3 2 3 2 14" xfId="56132" xr:uid="{00000000-0005-0000-0000-000043DB0000}"/>
    <cellStyle name="Normal 7 2 3 2 3 2 15" xfId="56133" xr:uid="{00000000-0005-0000-0000-000044DB0000}"/>
    <cellStyle name="Normal 7 2 3 2 3 2 2" xfId="56134" xr:uid="{00000000-0005-0000-0000-000045DB0000}"/>
    <cellStyle name="Normal 7 2 3 2 3 2 3" xfId="56135" xr:uid="{00000000-0005-0000-0000-000046DB0000}"/>
    <cellStyle name="Normal 7 2 3 2 3 2 4" xfId="56136" xr:uid="{00000000-0005-0000-0000-000047DB0000}"/>
    <cellStyle name="Normal 7 2 3 2 3 2 5" xfId="56137" xr:uid="{00000000-0005-0000-0000-000048DB0000}"/>
    <cellStyle name="Normal 7 2 3 2 3 2 6" xfId="56138" xr:uid="{00000000-0005-0000-0000-000049DB0000}"/>
    <cellStyle name="Normal 7 2 3 2 3 2 7" xfId="56139" xr:uid="{00000000-0005-0000-0000-00004ADB0000}"/>
    <cellStyle name="Normal 7 2 3 2 3 2 8" xfId="56140" xr:uid="{00000000-0005-0000-0000-00004BDB0000}"/>
    <cellStyle name="Normal 7 2 3 2 3 2 9" xfId="56141" xr:uid="{00000000-0005-0000-0000-00004CDB0000}"/>
    <cellStyle name="Normal 7 2 3 2 3 3" xfId="56142" xr:uid="{00000000-0005-0000-0000-00004DDB0000}"/>
    <cellStyle name="Normal 7 2 3 2 3 4" xfId="56143" xr:uid="{00000000-0005-0000-0000-00004EDB0000}"/>
    <cellStyle name="Normal 7 2 3 2 3 5" xfId="56144" xr:uid="{00000000-0005-0000-0000-00004FDB0000}"/>
    <cellStyle name="Normal 7 2 3 2 3 6" xfId="56145" xr:uid="{00000000-0005-0000-0000-000050DB0000}"/>
    <cellStyle name="Normal 7 2 3 2 3 7" xfId="56146" xr:uid="{00000000-0005-0000-0000-000051DB0000}"/>
    <cellStyle name="Normal 7 2 3 2 3 8" xfId="56147" xr:uid="{00000000-0005-0000-0000-000052DB0000}"/>
    <cellStyle name="Normal 7 2 3 2 3 9" xfId="56148" xr:uid="{00000000-0005-0000-0000-000053DB0000}"/>
    <cellStyle name="Normal 7 2 3 2 4" xfId="56149" xr:uid="{00000000-0005-0000-0000-000054DB0000}"/>
    <cellStyle name="Normal 7 2 3 2 4 10" xfId="56150" xr:uid="{00000000-0005-0000-0000-000055DB0000}"/>
    <cellStyle name="Normal 7 2 3 2 4 11" xfId="56151" xr:uid="{00000000-0005-0000-0000-000056DB0000}"/>
    <cellStyle name="Normal 7 2 3 2 4 12" xfId="56152" xr:uid="{00000000-0005-0000-0000-000057DB0000}"/>
    <cellStyle name="Normal 7 2 3 2 4 13" xfId="56153" xr:uid="{00000000-0005-0000-0000-000058DB0000}"/>
    <cellStyle name="Normal 7 2 3 2 4 14" xfId="56154" xr:uid="{00000000-0005-0000-0000-000059DB0000}"/>
    <cellStyle name="Normal 7 2 3 2 4 15" xfId="56155" xr:uid="{00000000-0005-0000-0000-00005ADB0000}"/>
    <cellStyle name="Normal 7 2 3 2 4 2" xfId="56156" xr:uid="{00000000-0005-0000-0000-00005BDB0000}"/>
    <cellStyle name="Normal 7 2 3 2 4 2 2" xfId="56157" xr:uid="{00000000-0005-0000-0000-00005CDB0000}"/>
    <cellStyle name="Normal 7 2 3 2 4 3" xfId="56158" xr:uid="{00000000-0005-0000-0000-00005DDB0000}"/>
    <cellStyle name="Normal 7 2 3 2 4 4" xfId="56159" xr:uid="{00000000-0005-0000-0000-00005EDB0000}"/>
    <cellStyle name="Normal 7 2 3 2 4 5" xfId="56160" xr:uid="{00000000-0005-0000-0000-00005FDB0000}"/>
    <cellStyle name="Normal 7 2 3 2 4 6" xfId="56161" xr:uid="{00000000-0005-0000-0000-000060DB0000}"/>
    <cellStyle name="Normal 7 2 3 2 4 7" xfId="56162" xr:uid="{00000000-0005-0000-0000-000061DB0000}"/>
    <cellStyle name="Normal 7 2 3 2 4 8" xfId="56163" xr:uid="{00000000-0005-0000-0000-000062DB0000}"/>
    <cellStyle name="Normal 7 2 3 2 4 9" xfId="56164" xr:uid="{00000000-0005-0000-0000-000063DB0000}"/>
    <cellStyle name="Normal 7 2 3 2 5" xfId="56165" xr:uid="{00000000-0005-0000-0000-000064DB0000}"/>
    <cellStyle name="Normal 7 2 3 2 5 2" xfId="56166" xr:uid="{00000000-0005-0000-0000-000065DB0000}"/>
    <cellStyle name="Normal 7 2 3 2 5 3" xfId="56167" xr:uid="{00000000-0005-0000-0000-000066DB0000}"/>
    <cellStyle name="Normal 7 2 3 2 6" xfId="56168" xr:uid="{00000000-0005-0000-0000-000067DB0000}"/>
    <cellStyle name="Normal 7 2 3 2 6 2" xfId="56169" xr:uid="{00000000-0005-0000-0000-000068DB0000}"/>
    <cellStyle name="Normal 7 2 3 2 6 3" xfId="56170" xr:uid="{00000000-0005-0000-0000-000069DB0000}"/>
    <cellStyle name="Normal 7 2 3 2 7" xfId="56171" xr:uid="{00000000-0005-0000-0000-00006ADB0000}"/>
    <cellStyle name="Normal 7 2 3 2 7 2" xfId="56172" xr:uid="{00000000-0005-0000-0000-00006BDB0000}"/>
    <cellStyle name="Normal 7 2 3 2 7 3" xfId="56173" xr:uid="{00000000-0005-0000-0000-00006CDB0000}"/>
    <cellStyle name="Normal 7 2 3 2 8" xfId="56174" xr:uid="{00000000-0005-0000-0000-00006DDB0000}"/>
    <cellStyle name="Normal 7 2 3 2 8 2" xfId="56175" xr:uid="{00000000-0005-0000-0000-00006EDB0000}"/>
    <cellStyle name="Normal 7 2 3 2 8 3" xfId="56176" xr:uid="{00000000-0005-0000-0000-00006FDB0000}"/>
    <cellStyle name="Normal 7 2 3 2 9" xfId="56177" xr:uid="{00000000-0005-0000-0000-000070DB0000}"/>
    <cellStyle name="Normal 7 2 3 2 9 2" xfId="56178" xr:uid="{00000000-0005-0000-0000-000071DB0000}"/>
    <cellStyle name="Normal 7 2 3 2 9 3" xfId="56179" xr:uid="{00000000-0005-0000-0000-000072DB0000}"/>
    <cellStyle name="Normal 7 2 3 20" xfId="56180" xr:uid="{00000000-0005-0000-0000-000073DB0000}"/>
    <cellStyle name="Normal 7 2 3 21" xfId="56181" xr:uid="{00000000-0005-0000-0000-000074DB0000}"/>
    <cellStyle name="Normal 7 2 3 3" xfId="56182" xr:uid="{00000000-0005-0000-0000-000075DB0000}"/>
    <cellStyle name="Normal 7 2 3 3 10" xfId="56183" xr:uid="{00000000-0005-0000-0000-000076DB0000}"/>
    <cellStyle name="Normal 7 2 3 3 10 2" xfId="56184" xr:uid="{00000000-0005-0000-0000-000077DB0000}"/>
    <cellStyle name="Normal 7 2 3 3 11" xfId="56185" xr:uid="{00000000-0005-0000-0000-000078DB0000}"/>
    <cellStyle name="Normal 7 2 3 3 11 2" xfId="56186" xr:uid="{00000000-0005-0000-0000-000079DB0000}"/>
    <cellStyle name="Normal 7 2 3 3 12" xfId="56187" xr:uid="{00000000-0005-0000-0000-00007ADB0000}"/>
    <cellStyle name="Normal 7 2 3 3 13" xfId="56188" xr:uid="{00000000-0005-0000-0000-00007BDB0000}"/>
    <cellStyle name="Normal 7 2 3 3 14" xfId="56189" xr:uid="{00000000-0005-0000-0000-00007CDB0000}"/>
    <cellStyle name="Normal 7 2 3 3 15" xfId="56190" xr:uid="{00000000-0005-0000-0000-00007DDB0000}"/>
    <cellStyle name="Normal 7 2 3 3 16" xfId="56191" xr:uid="{00000000-0005-0000-0000-00007EDB0000}"/>
    <cellStyle name="Normal 7 2 3 3 17" xfId="56192" xr:uid="{00000000-0005-0000-0000-00007FDB0000}"/>
    <cellStyle name="Normal 7 2 3 3 18" xfId="56193" xr:uid="{00000000-0005-0000-0000-000080DB0000}"/>
    <cellStyle name="Normal 7 2 3 3 19" xfId="56194" xr:uid="{00000000-0005-0000-0000-000081DB0000}"/>
    <cellStyle name="Normal 7 2 3 3 2" xfId="56195" xr:uid="{00000000-0005-0000-0000-000082DB0000}"/>
    <cellStyle name="Normal 7 2 3 3 2 10" xfId="56196" xr:uid="{00000000-0005-0000-0000-000083DB0000}"/>
    <cellStyle name="Normal 7 2 3 3 2 11" xfId="56197" xr:uid="{00000000-0005-0000-0000-000084DB0000}"/>
    <cellStyle name="Normal 7 2 3 3 2 12" xfId="56198" xr:uid="{00000000-0005-0000-0000-000085DB0000}"/>
    <cellStyle name="Normal 7 2 3 3 2 13" xfId="56199" xr:uid="{00000000-0005-0000-0000-000086DB0000}"/>
    <cellStyle name="Normal 7 2 3 3 2 14" xfId="56200" xr:uid="{00000000-0005-0000-0000-000087DB0000}"/>
    <cellStyle name="Normal 7 2 3 3 2 15" xfId="56201" xr:uid="{00000000-0005-0000-0000-000088DB0000}"/>
    <cellStyle name="Normal 7 2 3 3 2 2" xfId="56202" xr:uid="{00000000-0005-0000-0000-000089DB0000}"/>
    <cellStyle name="Normal 7 2 3 3 2 2 2" xfId="56203" xr:uid="{00000000-0005-0000-0000-00008ADB0000}"/>
    <cellStyle name="Normal 7 2 3 3 2 3" xfId="56204" xr:uid="{00000000-0005-0000-0000-00008BDB0000}"/>
    <cellStyle name="Normal 7 2 3 3 2 4" xfId="56205" xr:uid="{00000000-0005-0000-0000-00008CDB0000}"/>
    <cellStyle name="Normal 7 2 3 3 2 5" xfId="56206" xr:uid="{00000000-0005-0000-0000-00008DDB0000}"/>
    <cellStyle name="Normal 7 2 3 3 2 6" xfId="56207" xr:uid="{00000000-0005-0000-0000-00008EDB0000}"/>
    <cellStyle name="Normal 7 2 3 3 2 7" xfId="56208" xr:uid="{00000000-0005-0000-0000-00008FDB0000}"/>
    <cellStyle name="Normal 7 2 3 3 2 8" xfId="56209" xr:uid="{00000000-0005-0000-0000-000090DB0000}"/>
    <cellStyle name="Normal 7 2 3 3 2 9" xfId="56210" xr:uid="{00000000-0005-0000-0000-000091DB0000}"/>
    <cellStyle name="Normal 7 2 3 3 3" xfId="56211" xr:uid="{00000000-0005-0000-0000-000092DB0000}"/>
    <cellStyle name="Normal 7 2 3 3 3 10" xfId="56212" xr:uid="{00000000-0005-0000-0000-000093DB0000}"/>
    <cellStyle name="Normal 7 2 3 3 3 11" xfId="56213" xr:uid="{00000000-0005-0000-0000-000094DB0000}"/>
    <cellStyle name="Normal 7 2 3 3 3 12" xfId="56214" xr:uid="{00000000-0005-0000-0000-000095DB0000}"/>
    <cellStyle name="Normal 7 2 3 3 3 13" xfId="56215" xr:uid="{00000000-0005-0000-0000-000096DB0000}"/>
    <cellStyle name="Normal 7 2 3 3 3 14" xfId="56216" xr:uid="{00000000-0005-0000-0000-000097DB0000}"/>
    <cellStyle name="Normal 7 2 3 3 3 15" xfId="56217" xr:uid="{00000000-0005-0000-0000-000098DB0000}"/>
    <cellStyle name="Normal 7 2 3 3 3 2" xfId="56218" xr:uid="{00000000-0005-0000-0000-000099DB0000}"/>
    <cellStyle name="Normal 7 2 3 3 3 2 2" xfId="56219" xr:uid="{00000000-0005-0000-0000-00009ADB0000}"/>
    <cellStyle name="Normal 7 2 3 3 3 3" xfId="56220" xr:uid="{00000000-0005-0000-0000-00009BDB0000}"/>
    <cellStyle name="Normal 7 2 3 3 3 4" xfId="56221" xr:uid="{00000000-0005-0000-0000-00009CDB0000}"/>
    <cellStyle name="Normal 7 2 3 3 3 5" xfId="56222" xr:uid="{00000000-0005-0000-0000-00009DDB0000}"/>
    <cellStyle name="Normal 7 2 3 3 3 6" xfId="56223" xr:uid="{00000000-0005-0000-0000-00009EDB0000}"/>
    <cellStyle name="Normal 7 2 3 3 3 7" xfId="56224" xr:uid="{00000000-0005-0000-0000-00009FDB0000}"/>
    <cellStyle name="Normal 7 2 3 3 3 8" xfId="56225" xr:uid="{00000000-0005-0000-0000-0000A0DB0000}"/>
    <cellStyle name="Normal 7 2 3 3 3 9" xfId="56226" xr:uid="{00000000-0005-0000-0000-0000A1DB0000}"/>
    <cellStyle name="Normal 7 2 3 3 4" xfId="56227" xr:uid="{00000000-0005-0000-0000-0000A2DB0000}"/>
    <cellStyle name="Normal 7 2 3 3 4 2" xfId="56228" xr:uid="{00000000-0005-0000-0000-0000A3DB0000}"/>
    <cellStyle name="Normal 7 2 3 3 4 3" xfId="56229" xr:uid="{00000000-0005-0000-0000-0000A4DB0000}"/>
    <cellStyle name="Normal 7 2 3 3 5" xfId="56230" xr:uid="{00000000-0005-0000-0000-0000A5DB0000}"/>
    <cellStyle name="Normal 7 2 3 3 5 2" xfId="56231" xr:uid="{00000000-0005-0000-0000-0000A6DB0000}"/>
    <cellStyle name="Normal 7 2 3 3 5 3" xfId="56232" xr:uid="{00000000-0005-0000-0000-0000A7DB0000}"/>
    <cellStyle name="Normal 7 2 3 3 6" xfId="56233" xr:uid="{00000000-0005-0000-0000-0000A8DB0000}"/>
    <cellStyle name="Normal 7 2 3 3 6 2" xfId="56234" xr:uid="{00000000-0005-0000-0000-0000A9DB0000}"/>
    <cellStyle name="Normal 7 2 3 3 6 3" xfId="56235" xr:uid="{00000000-0005-0000-0000-0000AADB0000}"/>
    <cellStyle name="Normal 7 2 3 3 7" xfId="56236" xr:uid="{00000000-0005-0000-0000-0000ABDB0000}"/>
    <cellStyle name="Normal 7 2 3 3 7 2" xfId="56237" xr:uid="{00000000-0005-0000-0000-0000ACDB0000}"/>
    <cellStyle name="Normal 7 2 3 3 7 3" xfId="56238" xr:uid="{00000000-0005-0000-0000-0000ADDB0000}"/>
    <cellStyle name="Normal 7 2 3 3 8" xfId="56239" xr:uid="{00000000-0005-0000-0000-0000AEDB0000}"/>
    <cellStyle name="Normal 7 2 3 3 8 2" xfId="56240" xr:uid="{00000000-0005-0000-0000-0000AFDB0000}"/>
    <cellStyle name="Normal 7 2 3 3 8 3" xfId="56241" xr:uid="{00000000-0005-0000-0000-0000B0DB0000}"/>
    <cellStyle name="Normal 7 2 3 3 9" xfId="56242" xr:uid="{00000000-0005-0000-0000-0000B1DB0000}"/>
    <cellStyle name="Normal 7 2 3 3 9 2" xfId="56243" xr:uid="{00000000-0005-0000-0000-0000B2DB0000}"/>
    <cellStyle name="Normal 7 2 3 3 9 3" xfId="56244" xr:uid="{00000000-0005-0000-0000-0000B3DB0000}"/>
    <cellStyle name="Normal 7 2 3 4" xfId="56245" xr:uid="{00000000-0005-0000-0000-0000B4DB0000}"/>
    <cellStyle name="Normal 7 2 3 4 10" xfId="56246" xr:uid="{00000000-0005-0000-0000-0000B5DB0000}"/>
    <cellStyle name="Normal 7 2 3 4 11" xfId="56247" xr:uid="{00000000-0005-0000-0000-0000B6DB0000}"/>
    <cellStyle name="Normal 7 2 3 4 12" xfId="56248" xr:uid="{00000000-0005-0000-0000-0000B7DB0000}"/>
    <cellStyle name="Normal 7 2 3 4 13" xfId="56249" xr:uid="{00000000-0005-0000-0000-0000B8DB0000}"/>
    <cellStyle name="Normal 7 2 3 4 14" xfId="56250" xr:uid="{00000000-0005-0000-0000-0000B9DB0000}"/>
    <cellStyle name="Normal 7 2 3 4 15" xfId="56251" xr:uid="{00000000-0005-0000-0000-0000BADB0000}"/>
    <cellStyle name="Normal 7 2 3 4 16" xfId="56252" xr:uid="{00000000-0005-0000-0000-0000BBDB0000}"/>
    <cellStyle name="Normal 7 2 3 4 2" xfId="56253" xr:uid="{00000000-0005-0000-0000-0000BCDB0000}"/>
    <cellStyle name="Normal 7 2 3 4 2 10" xfId="56254" xr:uid="{00000000-0005-0000-0000-0000BDDB0000}"/>
    <cellStyle name="Normal 7 2 3 4 2 11" xfId="56255" xr:uid="{00000000-0005-0000-0000-0000BEDB0000}"/>
    <cellStyle name="Normal 7 2 3 4 2 12" xfId="56256" xr:uid="{00000000-0005-0000-0000-0000BFDB0000}"/>
    <cellStyle name="Normal 7 2 3 4 2 13" xfId="56257" xr:uid="{00000000-0005-0000-0000-0000C0DB0000}"/>
    <cellStyle name="Normal 7 2 3 4 2 14" xfId="56258" xr:uid="{00000000-0005-0000-0000-0000C1DB0000}"/>
    <cellStyle name="Normal 7 2 3 4 2 15" xfId="56259" xr:uid="{00000000-0005-0000-0000-0000C2DB0000}"/>
    <cellStyle name="Normal 7 2 3 4 2 2" xfId="56260" xr:uid="{00000000-0005-0000-0000-0000C3DB0000}"/>
    <cellStyle name="Normal 7 2 3 4 2 3" xfId="56261" xr:uid="{00000000-0005-0000-0000-0000C4DB0000}"/>
    <cellStyle name="Normal 7 2 3 4 2 4" xfId="56262" xr:uid="{00000000-0005-0000-0000-0000C5DB0000}"/>
    <cellStyle name="Normal 7 2 3 4 2 5" xfId="56263" xr:uid="{00000000-0005-0000-0000-0000C6DB0000}"/>
    <cellStyle name="Normal 7 2 3 4 2 6" xfId="56264" xr:uid="{00000000-0005-0000-0000-0000C7DB0000}"/>
    <cellStyle name="Normal 7 2 3 4 2 7" xfId="56265" xr:uid="{00000000-0005-0000-0000-0000C8DB0000}"/>
    <cellStyle name="Normal 7 2 3 4 2 8" xfId="56266" xr:uid="{00000000-0005-0000-0000-0000C9DB0000}"/>
    <cellStyle name="Normal 7 2 3 4 2 9" xfId="56267" xr:uid="{00000000-0005-0000-0000-0000CADB0000}"/>
    <cellStyle name="Normal 7 2 3 4 3" xfId="56268" xr:uid="{00000000-0005-0000-0000-0000CBDB0000}"/>
    <cellStyle name="Normal 7 2 3 4 4" xfId="56269" xr:uid="{00000000-0005-0000-0000-0000CCDB0000}"/>
    <cellStyle name="Normal 7 2 3 4 5" xfId="56270" xr:uid="{00000000-0005-0000-0000-0000CDDB0000}"/>
    <cellStyle name="Normal 7 2 3 4 6" xfId="56271" xr:uid="{00000000-0005-0000-0000-0000CEDB0000}"/>
    <cellStyle name="Normal 7 2 3 4 7" xfId="56272" xr:uid="{00000000-0005-0000-0000-0000CFDB0000}"/>
    <cellStyle name="Normal 7 2 3 4 8" xfId="56273" xr:uid="{00000000-0005-0000-0000-0000D0DB0000}"/>
    <cellStyle name="Normal 7 2 3 4 9" xfId="56274" xr:uid="{00000000-0005-0000-0000-0000D1DB0000}"/>
    <cellStyle name="Normal 7 2 3 5" xfId="56275" xr:uid="{00000000-0005-0000-0000-0000D2DB0000}"/>
    <cellStyle name="Normal 7 2 3 5 10" xfId="56276" xr:uid="{00000000-0005-0000-0000-0000D3DB0000}"/>
    <cellStyle name="Normal 7 2 3 5 11" xfId="56277" xr:uid="{00000000-0005-0000-0000-0000D4DB0000}"/>
    <cellStyle name="Normal 7 2 3 5 12" xfId="56278" xr:uid="{00000000-0005-0000-0000-0000D5DB0000}"/>
    <cellStyle name="Normal 7 2 3 5 13" xfId="56279" xr:uid="{00000000-0005-0000-0000-0000D6DB0000}"/>
    <cellStyle name="Normal 7 2 3 5 14" xfId="56280" xr:uid="{00000000-0005-0000-0000-0000D7DB0000}"/>
    <cellStyle name="Normal 7 2 3 5 15" xfId="56281" xr:uid="{00000000-0005-0000-0000-0000D8DB0000}"/>
    <cellStyle name="Normal 7 2 3 5 2" xfId="56282" xr:uid="{00000000-0005-0000-0000-0000D9DB0000}"/>
    <cellStyle name="Normal 7 2 3 5 2 2" xfId="56283" xr:uid="{00000000-0005-0000-0000-0000DADB0000}"/>
    <cellStyle name="Normal 7 2 3 5 3" xfId="56284" xr:uid="{00000000-0005-0000-0000-0000DBDB0000}"/>
    <cellStyle name="Normal 7 2 3 5 4" xfId="56285" xr:uid="{00000000-0005-0000-0000-0000DCDB0000}"/>
    <cellStyle name="Normal 7 2 3 5 5" xfId="56286" xr:uid="{00000000-0005-0000-0000-0000DDDB0000}"/>
    <cellStyle name="Normal 7 2 3 5 6" xfId="56287" xr:uid="{00000000-0005-0000-0000-0000DEDB0000}"/>
    <cellStyle name="Normal 7 2 3 5 7" xfId="56288" xr:uid="{00000000-0005-0000-0000-0000DFDB0000}"/>
    <cellStyle name="Normal 7 2 3 5 8" xfId="56289" xr:uid="{00000000-0005-0000-0000-0000E0DB0000}"/>
    <cellStyle name="Normal 7 2 3 5 9" xfId="56290" xr:uid="{00000000-0005-0000-0000-0000E1DB0000}"/>
    <cellStyle name="Normal 7 2 3 6" xfId="56291" xr:uid="{00000000-0005-0000-0000-0000E2DB0000}"/>
    <cellStyle name="Normal 7 2 3 6 2" xfId="56292" xr:uid="{00000000-0005-0000-0000-0000E3DB0000}"/>
    <cellStyle name="Normal 7 2 3 6 3" xfId="56293" xr:uid="{00000000-0005-0000-0000-0000E4DB0000}"/>
    <cellStyle name="Normal 7 2 3 7" xfId="56294" xr:uid="{00000000-0005-0000-0000-0000E5DB0000}"/>
    <cellStyle name="Normal 7 2 3 7 2" xfId="56295" xr:uid="{00000000-0005-0000-0000-0000E6DB0000}"/>
    <cellStyle name="Normal 7 2 3 7 3" xfId="56296" xr:uid="{00000000-0005-0000-0000-0000E7DB0000}"/>
    <cellStyle name="Normal 7 2 3 8" xfId="56297" xr:uid="{00000000-0005-0000-0000-0000E8DB0000}"/>
    <cellStyle name="Normal 7 2 3 8 2" xfId="56298" xr:uid="{00000000-0005-0000-0000-0000E9DB0000}"/>
    <cellStyle name="Normal 7 2 3 8 3" xfId="56299" xr:uid="{00000000-0005-0000-0000-0000EADB0000}"/>
    <cellStyle name="Normal 7 2 3 9" xfId="56300" xr:uid="{00000000-0005-0000-0000-0000EBDB0000}"/>
    <cellStyle name="Normal 7 2 3 9 2" xfId="56301" xr:uid="{00000000-0005-0000-0000-0000ECDB0000}"/>
    <cellStyle name="Normal 7 2 3 9 3" xfId="56302" xr:uid="{00000000-0005-0000-0000-0000EDDB0000}"/>
    <cellStyle name="Normal 7 2 4" xfId="56303" xr:uid="{00000000-0005-0000-0000-0000EEDB0000}"/>
    <cellStyle name="Normal 7 2 4 10" xfId="56304" xr:uid="{00000000-0005-0000-0000-0000EFDB0000}"/>
    <cellStyle name="Normal 7 2 4 10 2" xfId="56305" xr:uid="{00000000-0005-0000-0000-0000F0DB0000}"/>
    <cellStyle name="Normal 7 2 4 10 3" xfId="56306" xr:uid="{00000000-0005-0000-0000-0000F1DB0000}"/>
    <cellStyle name="Normal 7 2 4 11" xfId="56307" xr:uid="{00000000-0005-0000-0000-0000F2DB0000}"/>
    <cellStyle name="Normal 7 2 4 11 2" xfId="56308" xr:uid="{00000000-0005-0000-0000-0000F3DB0000}"/>
    <cellStyle name="Normal 7 2 4 11 3" xfId="56309" xr:uid="{00000000-0005-0000-0000-0000F4DB0000}"/>
    <cellStyle name="Normal 7 2 4 12" xfId="56310" xr:uid="{00000000-0005-0000-0000-0000F5DB0000}"/>
    <cellStyle name="Normal 7 2 4 12 2" xfId="56311" xr:uid="{00000000-0005-0000-0000-0000F6DB0000}"/>
    <cellStyle name="Normal 7 2 4 13" xfId="56312" xr:uid="{00000000-0005-0000-0000-0000F7DB0000}"/>
    <cellStyle name="Normal 7 2 4 13 2" xfId="56313" xr:uid="{00000000-0005-0000-0000-0000F8DB0000}"/>
    <cellStyle name="Normal 7 2 4 14" xfId="56314" xr:uid="{00000000-0005-0000-0000-0000F9DB0000}"/>
    <cellStyle name="Normal 7 2 4 15" xfId="56315" xr:uid="{00000000-0005-0000-0000-0000FADB0000}"/>
    <cellStyle name="Normal 7 2 4 16" xfId="56316" xr:uid="{00000000-0005-0000-0000-0000FBDB0000}"/>
    <cellStyle name="Normal 7 2 4 17" xfId="56317" xr:uid="{00000000-0005-0000-0000-0000FCDB0000}"/>
    <cellStyle name="Normal 7 2 4 18" xfId="56318" xr:uid="{00000000-0005-0000-0000-0000FDDB0000}"/>
    <cellStyle name="Normal 7 2 4 19" xfId="56319" xr:uid="{00000000-0005-0000-0000-0000FEDB0000}"/>
    <cellStyle name="Normal 7 2 4 2" xfId="56320" xr:uid="{00000000-0005-0000-0000-0000FFDB0000}"/>
    <cellStyle name="Normal 7 2 4 20" xfId="56321" xr:uid="{00000000-0005-0000-0000-000000DC0000}"/>
    <cellStyle name="Normal 7 2 4 21" xfId="56322" xr:uid="{00000000-0005-0000-0000-000001DC0000}"/>
    <cellStyle name="Normal 7 2 4 3" xfId="56323" xr:uid="{00000000-0005-0000-0000-000002DC0000}"/>
    <cellStyle name="Normal 7 2 4 3 10" xfId="56324" xr:uid="{00000000-0005-0000-0000-000003DC0000}"/>
    <cellStyle name="Normal 7 2 4 3 10 2" xfId="56325" xr:uid="{00000000-0005-0000-0000-000004DC0000}"/>
    <cellStyle name="Normal 7 2 4 3 11" xfId="56326" xr:uid="{00000000-0005-0000-0000-000005DC0000}"/>
    <cellStyle name="Normal 7 2 4 3 11 2" xfId="56327" xr:uid="{00000000-0005-0000-0000-000006DC0000}"/>
    <cellStyle name="Normal 7 2 4 3 12" xfId="56328" xr:uid="{00000000-0005-0000-0000-000007DC0000}"/>
    <cellStyle name="Normal 7 2 4 3 13" xfId="56329" xr:uid="{00000000-0005-0000-0000-000008DC0000}"/>
    <cellStyle name="Normal 7 2 4 3 14" xfId="56330" xr:uid="{00000000-0005-0000-0000-000009DC0000}"/>
    <cellStyle name="Normal 7 2 4 3 15" xfId="56331" xr:uid="{00000000-0005-0000-0000-00000ADC0000}"/>
    <cellStyle name="Normal 7 2 4 3 16" xfId="56332" xr:uid="{00000000-0005-0000-0000-00000BDC0000}"/>
    <cellStyle name="Normal 7 2 4 3 17" xfId="56333" xr:uid="{00000000-0005-0000-0000-00000CDC0000}"/>
    <cellStyle name="Normal 7 2 4 3 18" xfId="56334" xr:uid="{00000000-0005-0000-0000-00000DDC0000}"/>
    <cellStyle name="Normal 7 2 4 3 19" xfId="56335" xr:uid="{00000000-0005-0000-0000-00000EDC0000}"/>
    <cellStyle name="Normal 7 2 4 3 2" xfId="56336" xr:uid="{00000000-0005-0000-0000-00000FDC0000}"/>
    <cellStyle name="Normal 7 2 4 3 2 10" xfId="56337" xr:uid="{00000000-0005-0000-0000-000010DC0000}"/>
    <cellStyle name="Normal 7 2 4 3 2 11" xfId="56338" xr:uid="{00000000-0005-0000-0000-000011DC0000}"/>
    <cellStyle name="Normal 7 2 4 3 2 12" xfId="56339" xr:uid="{00000000-0005-0000-0000-000012DC0000}"/>
    <cellStyle name="Normal 7 2 4 3 2 13" xfId="56340" xr:uid="{00000000-0005-0000-0000-000013DC0000}"/>
    <cellStyle name="Normal 7 2 4 3 2 14" xfId="56341" xr:uid="{00000000-0005-0000-0000-000014DC0000}"/>
    <cellStyle name="Normal 7 2 4 3 2 15" xfId="56342" xr:uid="{00000000-0005-0000-0000-000015DC0000}"/>
    <cellStyle name="Normal 7 2 4 3 2 2" xfId="56343" xr:uid="{00000000-0005-0000-0000-000016DC0000}"/>
    <cellStyle name="Normal 7 2 4 3 2 2 2" xfId="56344" xr:uid="{00000000-0005-0000-0000-000017DC0000}"/>
    <cellStyle name="Normal 7 2 4 3 2 3" xfId="56345" xr:uid="{00000000-0005-0000-0000-000018DC0000}"/>
    <cellStyle name="Normal 7 2 4 3 2 4" xfId="56346" xr:uid="{00000000-0005-0000-0000-000019DC0000}"/>
    <cellStyle name="Normal 7 2 4 3 2 5" xfId="56347" xr:uid="{00000000-0005-0000-0000-00001ADC0000}"/>
    <cellStyle name="Normal 7 2 4 3 2 6" xfId="56348" xr:uid="{00000000-0005-0000-0000-00001BDC0000}"/>
    <cellStyle name="Normal 7 2 4 3 2 7" xfId="56349" xr:uid="{00000000-0005-0000-0000-00001CDC0000}"/>
    <cellStyle name="Normal 7 2 4 3 2 8" xfId="56350" xr:uid="{00000000-0005-0000-0000-00001DDC0000}"/>
    <cellStyle name="Normal 7 2 4 3 2 9" xfId="56351" xr:uid="{00000000-0005-0000-0000-00001EDC0000}"/>
    <cellStyle name="Normal 7 2 4 3 3" xfId="56352" xr:uid="{00000000-0005-0000-0000-00001FDC0000}"/>
    <cellStyle name="Normal 7 2 4 3 3 10" xfId="56353" xr:uid="{00000000-0005-0000-0000-000020DC0000}"/>
    <cellStyle name="Normal 7 2 4 3 3 11" xfId="56354" xr:uid="{00000000-0005-0000-0000-000021DC0000}"/>
    <cellStyle name="Normal 7 2 4 3 3 12" xfId="56355" xr:uid="{00000000-0005-0000-0000-000022DC0000}"/>
    <cellStyle name="Normal 7 2 4 3 3 13" xfId="56356" xr:uid="{00000000-0005-0000-0000-000023DC0000}"/>
    <cellStyle name="Normal 7 2 4 3 3 14" xfId="56357" xr:uid="{00000000-0005-0000-0000-000024DC0000}"/>
    <cellStyle name="Normal 7 2 4 3 3 15" xfId="56358" xr:uid="{00000000-0005-0000-0000-000025DC0000}"/>
    <cellStyle name="Normal 7 2 4 3 3 2" xfId="56359" xr:uid="{00000000-0005-0000-0000-000026DC0000}"/>
    <cellStyle name="Normal 7 2 4 3 3 2 2" xfId="56360" xr:uid="{00000000-0005-0000-0000-000027DC0000}"/>
    <cellStyle name="Normal 7 2 4 3 3 3" xfId="56361" xr:uid="{00000000-0005-0000-0000-000028DC0000}"/>
    <cellStyle name="Normal 7 2 4 3 3 4" xfId="56362" xr:uid="{00000000-0005-0000-0000-000029DC0000}"/>
    <cellStyle name="Normal 7 2 4 3 3 5" xfId="56363" xr:uid="{00000000-0005-0000-0000-00002ADC0000}"/>
    <cellStyle name="Normal 7 2 4 3 3 6" xfId="56364" xr:uid="{00000000-0005-0000-0000-00002BDC0000}"/>
    <cellStyle name="Normal 7 2 4 3 3 7" xfId="56365" xr:uid="{00000000-0005-0000-0000-00002CDC0000}"/>
    <cellStyle name="Normal 7 2 4 3 3 8" xfId="56366" xr:uid="{00000000-0005-0000-0000-00002DDC0000}"/>
    <cellStyle name="Normal 7 2 4 3 3 9" xfId="56367" xr:uid="{00000000-0005-0000-0000-00002EDC0000}"/>
    <cellStyle name="Normal 7 2 4 3 4" xfId="56368" xr:uid="{00000000-0005-0000-0000-00002FDC0000}"/>
    <cellStyle name="Normal 7 2 4 3 4 2" xfId="56369" xr:uid="{00000000-0005-0000-0000-000030DC0000}"/>
    <cellStyle name="Normal 7 2 4 3 4 3" xfId="56370" xr:uid="{00000000-0005-0000-0000-000031DC0000}"/>
    <cellStyle name="Normal 7 2 4 3 5" xfId="56371" xr:uid="{00000000-0005-0000-0000-000032DC0000}"/>
    <cellStyle name="Normal 7 2 4 3 5 2" xfId="56372" xr:uid="{00000000-0005-0000-0000-000033DC0000}"/>
    <cellStyle name="Normal 7 2 4 3 5 3" xfId="56373" xr:uid="{00000000-0005-0000-0000-000034DC0000}"/>
    <cellStyle name="Normal 7 2 4 3 6" xfId="56374" xr:uid="{00000000-0005-0000-0000-000035DC0000}"/>
    <cellStyle name="Normal 7 2 4 3 6 2" xfId="56375" xr:uid="{00000000-0005-0000-0000-000036DC0000}"/>
    <cellStyle name="Normal 7 2 4 3 6 3" xfId="56376" xr:uid="{00000000-0005-0000-0000-000037DC0000}"/>
    <cellStyle name="Normal 7 2 4 3 7" xfId="56377" xr:uid="{00000000-0005-0000-0000-000038DC0000}"/>
    <cellStyle name="Normal 7 2 4 3 7 2" xfId="56378" xr:uid="{00000000-0005-0000-0000-000039DC0000}"/>
    <cellStyle name="Normal 7 2 4 3 7 3" xfId="56379" xr:uid="{00000000-0005-0000-0000-00003ADC0000}"/>
    <cellStyle name="Normal 7 2 4 3 8" xfId="56380" xr:uid="{00000000-0005-0000-0000-00003BDC0000}"/>
    <cellStyle name="Normal 7 2 4 3 8 2" xfId="56381" xr:uid="{00000000-0005-0000-0000-00003CDC0000}"/>
    <cellStyle name="Normal 7 2 4 3 8 3" xfId="56382" xr:uid="{00000000-0005-0000-0000-00003DDC0000}"/>
    <cellStyle name="Normal 7 2 4 3 9" xfId="56383" xr:uid="{00000000-0005-0000-0000-00003EDC0000}"/>
    <cellStyle name="Normal 7 2 4 3 9 2" xfId="56384" xr:uid="{00000000-0005-0000-0000-00003FDC0000}"/>
    <cellStyle name="Normal 7 2 4 3 9 3" xfId="56385" xr:uid="{00000000-0005-0000-0000-000040DC0000}"/>
    <cellStyle name="Normal 7 2 4 4" xfId="56386" xr:uid="{00000000-0005-0000-0000-000041DC0000}"/>
    <cellStyle name="Normal 7 2 4 4 10" xfId="56387" xr:uid="{00000000-0005-0000-0000-000042DC0000}"/>
    <cellStyle name="Normal 7 2 4 4 11" xfId="56388" xr:uid="{00000000-0005-0000-0000-000043DC0000}"/>
    <cellStyle name="Normal 7 2 4 4 12" xfId="56389" xr:uid="{00000000-0005-0000-0000-000044DC0000}"/>
    <cellStyle name="Normal 7 2 4 4 13" xfId="56390" xr:uid="{00000000-0005-0000-0000-000045DC0000}"/>
    <cellStyle name="Normal 7 2 4 4 14" xfId="56391" xr:uid="{00000000-0005-0000-0000-000046DC0000}"/>
    <cellStyle name="Normal 7 2 4 4 15" xfId="56392" xr:uid="{00000000-0005-0000-0000-000047DC0000}"/>
    <cellStyle name="Normal 7 2 4 4 16" xfId="56393" xr:uid="{00000000-0005-0000-0000-000048DC0000}"/>
    <cellStyle name="Normal 7 2 4 4 2" xfId="56394" xr:uid="{00000000-0005-0000-0000-000049DC0000}"/>
    <cellStyle name="Normal 7 2 4 4 2 10" xfId="56395" xr:uid="{00000000-0005-0000-0000-00004ADC0000}"/>
    <cellStyle name="Normal 7 2 4 4 2 11" xfId="56396" xr:uid="{00000000-0005-0000-0000-00004BDC0000}"/>
    <cellStyle name="Normal 7 2 4 4 2 12" xfId="56397" xr:uid="{00000000-0005-0000-0000-00004CDC0000}"/>
    <cellStyle name="Normal 7 2 4 4 2 13" xfId="56398" xr:uid="{00000000-0005-0000-0000-00004DDC0000}"/>
    <cellStyle name="Normal 7 2 4 4 2 14" xfId="56399" xr:uid="{00000000-0005-0000-0000-00004EDC0000}"/>
    <cellStyle name="Normal 7 2 4 4 2 15" xfId="56400" xr:uid="{00000000-0005-0000-0000-00004FDC0000}"/>
    <cellStyle name="Normal 7 2 4 4 2 2" xfId="56401" xr:uid="{00000000-0005-0000-0000-000050DC0000}"/>
    <cellStyle name="Normal 7 2 4 4 2 3" xfId="56402" xr:uid="{00000000-0005-0000-0000-000051DC0000}"/>
    <cellStyle name="Normal 7 2 4 4 2 4" xfId="56403" xr:uid="{00000000-0005-0000-0000-000052DC0000}"/>
    <cellStyle name="Normal 7 2 4 4 2 5" xfId="56404" xr:uid="{00000000-0005-0000-0000-000053DC0000}"/>
    <cellStyle name="Normal 7 2 4 4 2 6" xfId="56405" xr:uid="{00000000-0005-0000-0000-000054DC0000}"/>
    <cellStyle name="Normal 7 2 4 4 2 7" xfId="56406" xr:uid="{00000000-0005-0000-0000-000055DC0000}"/>
    <cellStyle name="Normal 7 2 4 4 2 8" xfId="56407" xr:uid="{00000000-0005-0000-0000-000056DC0000}"/>
    <cellStyle name="Normal 7 2 4 4 2 9" xfId="56408" xr:uid="{00000000-0005-0000-0000-000057DC0000}"/>
    <cellStyle name="Normal 7 2 4 4 3" xfId="56409" xr:uid="{00000000-0005-0000-0000-000058DC0000}"/>
    <cellStyle name="Normal 7 2 4 4 4" xfId="56410" xr:uid="{00000000-0005-0000-0000-000059DC0000}"/>
    <cellStyle name="Normal 7 2 4 4 5" xfId="56411" xr:uid="{00000000-0005-0000-0000-00005ADC0000}"/>
    <cellStyle name="Normal 7 2 4 4 6" xfId="56412" xr:uid="{00000000-0005-0000-0000-00005BDC0000}"/>
    <cellStyle name="Normal 7 2 4 4 7" xfId="56413" xr:uid="{00000000-0005-0000-0000-00005CDC0000}"/>
    <cellStyle name="Normal 7 2 4 4 8" xfId="56414" xr:uid="{00000000-0005-0000-0000-00005DDC0000}"/>
    <cellStyle name="Normal 7 2 4 4 9" xfId="56415" xr:uid="{00000000-0005-0000-0000-00005EDC0000}"/>
    <cellStyle name="Normal 7 2 4 5" xfId="56416" xr:uid="{00000000-0005-0000-0000-00005FDC0000}"/>
    <cellStyle name="Normal 7 2 4 5 10" xfId="56417" xr:uid="{00000000-0005-0000-0000-000060DC0000}"/>
    <cellStyle name="Normal 7 2 4 5 11" xfId="56418" xr:uid="{00000000-0005-0000-0000-000061DC0000}"/>
    <cellStyle name="Normal 7 2 4 5 12" xfId="56419" xr:uid="{00000000-0005-0000-0000-000062DC0000}"/>
    <cellStyle name="Normal 7 2 4 5 13" xfId="56420" xr:uid="{00000000-0005-0000-0000-000063DC0000}"/>
    <cellStyle name="Normal 7 2 4 5 14" xfId="56421" xr:uid="{00000000-0005-0000-0000-000064DC0000}"/>
    <cellStyle name="Normal 7 2 4 5 15" xfId="56422" xr:uid="{00000000-0005-0000-0000-000065DC0000}"/>
    <cellStyle name="Normal 7 2 4 5 2" xfId="56423" xr:uid="{00000000-0005-0000-0000-000066DC0000}"/>
    <cellStyle name="Normal 7 2 4 5 2 2" xfId="56424" xr:uid="{00000000-0005-0000-0000-000067DC0000}"/>
    <cellStyle name="Normal 7 2 4 5 3" xfId="56425" xr:uid="{00000000-0005-0000-0000-000068DC0000}"/>
    <cellStyle name="Normal 7 2 4 5 4" xfId="56426" xr:uid="{00000000-0005-0000-0000-000069DC0000}"/>
    <cellStyle name="Normal 7 2 4 5 5" xfId="56427" xr:uid="{00000000-0005-0000-0000-00006ADC0000}"/>
    <cellStyle name="Normal 7 2 4 5 6" xfId="56428" xr:uid="{00000000-0005-0000-0000-00006BDC0000}"/>
    <cellStyle name="Normal 7 2 4 5 7" xfId="56429" xr:uid="{00000000-0005-0000-0000-00006CDC0000}"/>
    <cellStyle name="Normal 7 2 4 5 8" xfId="56430" xr:uid="{00000000-0005-0000-0000-00006DDC0000}"/>
    <cellStyle name="Normal 7 2 4 5 9" xfId="56431" xr:uid="{00000000-0005-0000-0000-00006EDC0000}"/>
    <cellStyle name="Normal 7 2 4 6" xfId="56432" xr:uid="{00000000-0005-0000-0000-00006FDC0000}"/>
    <cellStyle name="Normal 7 2 4 6 2" xfId="56433" xr:uid="{00000000-0005-0000-0000-000070DC0000}"/>
    <cellStyle name="Normal 7 2 4 6 3" xfId="56434" xr:uid="{00000000-0005-0000-0000-000071DC0000}"/>
    <cellStyle name="Normal 7 2 4 7" xfId="56435" xr:uid="{00000000-0005-0000-0000-000072DC0000}"/>
    <cellStyle name="Normal 7 2 4 7 2" xfId="56436" xr:uid="{00000000-0005-0000-0000-000073DC0000}"/>
    <cellStyle name="Normal 7 2 4 7 3" xfId="56437" xr:uid="{00000000-0005-0000-0000-000074DC0000}"/>
    <cellStyle name="Normal 7 2 4 8" xfId="56438" xr:uid="{00000000-0005-0000-0000-000075DC0000}"/>
    <cellStyle name="Normal 7 2 4 8 2" xfId="56439" xr:uid="{00000000-0005-0000-0000-000076DC0000}"/>
    <cellStyle name="Normal 7 2 4 8 3" xfId="56440" xr:uid="{00000000-0005-0000-0000-000077DC0000}"/>
    <cellStyle name="Normal 7 2 4 9" xfId="56441" xr:uid="{00000000-0005-0000-0000-000078DC0000}"/>
    <cellStyle name="Normal 7 2 4 9 2" xfId="56442" xr:uid="{00000000-0005-0000-0000-000079DC0000}"/>
    <cellStyle name="Normal 7 2 4 9 3" xfId="56443" xr:uid="{00000000-0005-0000-0000-00007ADC0000}"/>
    <cellStyle name="Normal 7 2 5" xfId="56444" xr:uid="{00000000-0005-0000-0000-00007BDC0000}"/>
    <cellStyle name="Normal 7 2 5 10" xfId="56445" xr:uid="{00000000-0005-0000-0000-00007CDC0000}"/>
    <cellStyle name="Normal 7 2 5 11" xfId="56446" xr:uid="{00000000-0005-0000-0000-00007DDC0000}"/>
    <cellStyle name="Normal 7 2 5 12" xfId="56447" xr:uid="{00000000-0005-0000-0000-00007EDC0000}"/>
    <cellStyle name="Normal 7 2 5 13" xfId="56448" xr:uid="{00000000-0005-0000-0000-00007FDC0000}"/>
    <cellStyle name="Normal 7 2 5 14" xfId="56449" xr:uid="{00000000-0005-0000-0000-000080DC0000}"/>
    <cellStyle name="Normal 7 2 5 15" xfId="56450" xr:uid="{00000000-0005-0000-0000-000081DC0000}"/>
    <cellStyle name="Normal 7 2 5 16" xfId="56451" xr:uid="{00000000-0005-0000-0000-000082DC0000}"/>
    <cellStyle name="Normal 7 2 5 2" xfId="56452" xr:uid="{00000000-0005-0000-0000-000083DC0000}"/>
    <cellStyle name="Normal 7 2 5 2 10" xfId="56453" xr:uid="{00000000-0005-0000-0000-000084DC0000}"/>
    <cellStyle name="Normal 7 2 5 2 11" xfId="56454" xr:uid="{00000000-0005-0000-0000-000085DC0000}"/>
    <cellStyle name="Normal 7 2 5 2 12" xfId="56455" xr:uid="{00000000-0005-0000-0000-000086DC0000}"/>
    <cellStyle name="Normal 7 2 5 2 13" xfId="56456" xr:uid="{00000000-0005-0000-0000-000087DC0000}"/>
    <cellStyle name="Normal 7 2 5 2 14" xfId="56457" xr:uid="{00000000-0005-0000-0000-000088DC0000}"/>
    <cellStyle name="Normal 7 2 5 2 15" xfId="56458" xr:uid="{00000000-0005-0000-0000-000089DC0000}"/>
    <cellStyle name="Normal 7 2 5 2 2" xfId="56459" xr:uid="{00000000-0005-0000-0000-00008ADC0000}"/>
    <cellStyle name="Normal 7 2 5 2 3" xfId="56460" xr:uid="{00000000-0005-0000-0000-00008BDC0000}"/>
    <cellStyle name="Normal 7 2 5 2 4" xfId="56461" xr:uid="{00000000-0005-0000-0000-00008CDC0000}"/>
    <cellStyle name="Normal 7 2 5 2 5" xfId="56462" xr:uid="{00000000-0005-0000-0000-00008DDC0000}"/>
    <cellStyle name="Normal 7 2 5 2 6" xfId="56463" xr:uid="{00000000-0005-0000-0000-00008EDC0000}"/>
    <cellStyle name="Normal 7 2 5 2 7" xfId="56464" xr:uid="{00000000-0005-0000-0000-00008FDC0000}"/>
    <cellStyle name="Normal 7 2 5 2 8" xfId="56465" xr:uid="{00000000-0005-0000-0000-000090DC0000}"/>
    <cellStyle name="Normal 7 2 5 2 9" xfId="56466" xr:uid="{00000000-0005-0000-0000-000091DC0000}"/>
    <cellStyle name="Normal 7 2 5 3" xfId="56467" xr:uid="{00000000-0005-0000-0000-000092DC0000}"/>
    <cellStyle name="Normal 7 2 5 4" xfId="56468" xr:uid="{00000000-0005-0000-0000-000093DC0000}"/>
    <cellStyle name="Normal 7 2 5 5" xfId="56469" xr:uid="{00000000-0005-0000-0000-000094DC0000}"/>
    <cellStyle name="Normal 7 2 5 6" xfId="56470" xr:uid="{00000000-0005-0000-0000-000095DC0000}"/>
    <cellStyle name="Normal 7 2 5 7" xfId="56471" xr:uid="{00000000-0005-0000-0000-000096DC0000}"/>
    <cellStyle name="Normal 7 2 5 8" xfId="56472" xr:uid="{00000000-0005-0000-0000-000097DC0000}"/>
    <cellStyle name="Normal 7 2 5 9" xfId="56473" xr:uid="{00000000-0005-0000-0000-000098DC0000}"/>
    <cellStyle name="Normal 7 2 6" xfId="56474" xr:uid="{00000000-0005-0000-0000-000099DC0000}"/>
    <cellStyle name="Normal 7 2 6 10" xfId="56475" xr:uid="{00000000-0005-0000-0000-00009ADC0000}"/>
    <cellStyle name="Normal 7 2 6 11" xfId="56476" xr:uid="{00000000-0005-0000-0000-00009BDC0000}"/>
    <cellStyle name="Normal 7 2 6 12" xfId="56477" xr:uid="{00000000-0005-0000-0000-00009CDC0000}"/>
    <cellStyle name="Normal 7 2 6 13" xfId="56478" xr:uid="{00000000-0005-0000-0000-00009DDC0000}"/>
    <cellStyle name="Normal 7 2 6 14" xfId="56479" xr:uid="{00000000-0005-0000-0000-00009EDC0000}"/>
    <cellStyle name="Normal 7 2 6 15" xfId="56480" xr:uid="{00000000-0005-0000-0000-00009FDC0000}"/>
    <cellStyle name="Normal 7 2 6 2" xfId="56481" xr:uid="{00000000-0005-0000-0000-0000A0DC0000}"/>
    <cellStyle name="Normal 7 2 6 3" xfId="56482" xr:uid="{00000000-0005-0000-0000-0000A1DC0000}"/>
    <cellStyle name="Normal 7 2 6 4" xfId="56483" xr:uid="{00000000-0005-0000-0000-0000A2DC0000}"/>
    <cellStyle name="Normal 7 2 6 5" xfId="56484" xr:uid="{00000000-0005-0000-0000-0000A3DC0000}"/>
    <cellStyle name="Normal 7 2 6 6" xfId="56485" xr:uid="{00000000-0005-0000-0000-0000A4DC0000}"/>
    <cellStyle name="Normal 7 2 6 7" xfId="56486" xr:uid="{00000000-0005-0000-0000-0000A5DC0000}"/>
    <cellStyle name="Normal 7 2 6 8" xfId="56487" xr:uid="{00000000-0005-0000-0000-0000A6DC0000}"/>
    <cellStyle name="Normal 7 2 6 9" xfId="56488" xr:uid="{00000000-0005-0000-0000-0000A7DC0000}"/>
    <cellStyle name="Normal 7 2 7" xfId="56489" xr:uid="{00000000-0005-0000-0000-0000A8DC0000}"/>
    <cellStyle name="Normal 7 2 7 10" xfId="56490" xr:uid="{00000000-0005-0000-0000-0000A9DC0000}"/>
    <cellStyle name="Normal 7 2 7 11" xfId="56491" xr:uid="{00000000-0005-0000-0000-0000AADC0000}"/>
    <cellStyle name="Normal 7 2 7 12" xfId="56492" xr:uid="{00000000-0005-0000-0000-0000ABDC0000}"/>
    <cellStyle name="Normal 7 2 7 13" xfId="56493" xr:uid="{00000000-0005-0000-0000-0000ACDC0000}"/>
    <cellStyle name="Normal 7 2 7 14" xfId="56494" xr:uid="{00000000-0005-0000-0000-0000ADDC0000}"/>
    <cellStyle name="Normal 7 2 7 15" xfId="56495" xr:uid="{00000000-0005-0000-0000-0000AEDC0000}"/>
    <cellStyle name="Normal 7 2 7 2" xfId="56496" xr:uid="{00000000-0005-0000-0000-0000AFDC0000}"/>
    <cellStyle name="Normal 7 2 7 3" xfId="56497" xr:uid="{00000000-0005-0000-0000-0000B0DC0000}"/>
    <cellStyle name="Normal 7 2 7 4" xfId="56498" xr:uid="{00000000-0005-0000-0000-0000B1DC0000}"/>
    <cellStyle name="Normal 7 2 7 5" xfId="56499" xr:uid="{00000000-0005-0000-0000-0000B2DC0000}"/>
    <cellStyle name="Normal 7 2 7 6" xfId="56500" xr:uid="{00000000-0005-0000-0000-0000B3DC0000}"/>
    <cellStyle name="Normal 7 2 7 7" xfId="56501" xr:uid="{00000000-0005-0000-0000-0000B4DC0000}"/>
    <cellStyle name="Normal 7 2 7 8" xfId="56502" xr:uid="{00000000-0005-0000-0000-0000B5DC0000}"/>
    <cellStyle name="Normal 7 2 7 9" xfId="56503" xr:uid="{00000000-0005-0000-0000-0000B6DC0000}"/>
    <cellStyle name="Normal 7 2 8" xfId="56504" xr:uid="{00000000-0005-0000-0000-0000B7DC0000}"/>
    <cellStyle name="Normal 7 3" xfId="56505" xr:uid="{00000000-0005-0000-0000-0000B8DC0000}"/>
    <cellStyle name="Normal 7 3 2" xfId="56506" xr:uid="{00000000-0005-0000-0000-0000B9DC0000}"/>
    <cellStyle name="Normal 7 3 2 10" xfId="56507" xr:uid="{00000000-0005-0000-0000-0000BADC0000}"/>
    <cellStyle name="Normal 7 3 2 10 2" xfId="56508" xr:uid="{00000000-0005-0000-0000-0000BBDC0000}"/>
    <cellStyle name="Normal 7 3 2 10 3" xfId="56509" xr:uid="{00000000-0005-0000-0000-0000BCDC0000}"/>
    <cellStyle name="Normal 7 3 2 11" xfId="56510" xr:uid="{00000000-0005-0000-0000-0000BDDC0000}"/>
    <cellStyle name="Normal 7 3 2 11 2" xfId="56511" xr:uid="{00000000-0005-0000-0000-0000BEDC0000}"/>
    <cellStyle name="Normal 7 3 2 11 3" xfId="56512" xr:uid="{00000000-0005-0000-0000-0000BFDC0000}"/>
    <cellStyle name="Normal 7 3 2 12" xfId="56513" xr:uid="{00000000-0005-0000-0000-0000C0DC0000}"/>
    <cellStyle name="Normal 7 3 2 12 2" xfId="56514" xr:uid="{00000000-0005-0000-0000-0000C1DC0000}"/>
    <cellStyle name="Normal 7 3 2 13" xfId="56515" xr:uid="{00000000-0005-0000-0000-0000C2DC0000}"/>
    <cellStyle name="Normal 7 3 2 13 2" xfId="56516" xr:uid="{00000000-0005-0000-0000-0000C3DC0000}"/>
    <cellStyle name="Normal 7 3 2 14" xfId="56517" xr:uid="{00000000-0005-0000-0000-0000C4DC0000}"/>
    <cellStyle name="Normal 7 3 2 15" xfId="56518" xr:uid="{00000000-0005-0000-0000-0000C5DC0000}"/>
    <cellStyle name="Normal 7 3 2 16" xfId="56519" xr:uid="{00000000-0005-0000-0000-0000C6DC0000}"/>
    <cellStyle name="Normal 7 3 2 17" xfId="56520" xr:uid="{00000000-0005-0000-0000-0000C7DC0000}"/>
    <cellStyle name="Normal 7 3 2 18" xfId="56521" xr:uid="{00000000-0005-0000-0000-0000C8DC0000}"/>
    <cellStyle name="Normal 7 3 2 19" xfId="56522" xr:uid="{00000000-0005-0000-0000-0000C9DC0000}"/>
    <cellStyle name="Normal 7 3 2 2" xfId="56523" xr:uid="{00000000-0005-0000-0000-0000CADC0000}"/>
    <cellStyle name="Normal 7 3 2 20" xfId="56524" xr:uid="{00000000-0005-0000-0000-0000CBDC0000}"/>
    <cellStyle name="Normal 7 3 2 21" xfId="56525" xr:uid="{00000000-0005-0000-0000-0000CCDC0000}"/>
    <cellStyle name="Normal 7 3 2 3" xfId="56526" xr:uid="{00000000-0005-0000-0000-0000CDDC0000}"/>
    <cellStyle name="Normal 7 3 2 3 10" xfId="56527" xr:uid="{00000000-0005-0000-0000-0000CEDC0000}"/>
    <cellStyle name="Normal 7 3 2 3 10 2" xfId="56528" xr:uid="{00000000-0005-0000-0000-0000CFDC0000}"/>
    <cellStyle name="Normal 7 3 2 3 11" xfId="56529" xr:uid="{00000000-0005-0000-0000-0000D0DC0000}"/>
    <cellStyle name="Normal 7 3 2 3 11 2" xfId="56530" xr:uid="{00000000-0005-0000-0000-0000D1DC0000}"/>
    <cellStyle name="Normal 7 3 2 3 12" xfId="56531" xr:uid="{00000000-0005-0000-0000-0000D2DC0000}"/>
    <cellStyle name="Normal 7 3 2 3 13" xfId="56532" xr:uid="{00000000-0005-0000-0000-0000D3DC0000}"/>
    <cellStyle name="Normal 7 3 2 3 14" xfId="56533" xr:uid="{00000000-0005-0000-0000-0000D4DC0000}"/>
    <cellStyle name="Normal 7 3 2 3 15" xfId="56534" xr:uid="{00000000-0005-0000-0000-0000D5DC0000}"/>
    <cellStyle name="Normal 7 3 2 3 16" xfId="56535" xr:uid="{00000000-0005-0000-0000-0000D6DC0000}"/>
    <cellStyle name="Normal 7 3 2 3 17" xfId="56536" xr:uid="{00000000-0005-0000-0000-0000D7DC0000}"/>
    <cellStyle name="Normal 7 3 2 3 18" xfId="56537" xr:uid="{00000000-0005-0000-0000-0000D8DC0000}"/>
    <cellStyle name="Normal 7 3 2 3 19" xfId="56538" xr:uid="{00000000-0005-0000-0000-0000D9DC0000}"/>
    <cellStyle name="Normal 7 3 2 3 2" xfId="56539" xr:uid="{00000000-0005-0000-0000-0000DADC0000}"/>
    <cellStyle name="Normal 7 3 2 3 2 10" xfId="56540" xr:uid="{00000000-0005-0000-0000-0000DBDC0000}"/>
    <cellStyle name="Normal 7 3 2 3 2 11" xfId="56541" xr:uid="{00000000-0005-0000-0000-0000DCDC0000}"/>
    <cellStyle name="Normal 7 3 2 3 2 12" xfId="56542" xr:uid="{00000000-0005-0000-0000-0000DDDC0000}"/>
    <cellStyle name="Normal 7 3 2 3 2 13" xfId="56543" xr:uid="{00000000-0005-0000-0000-0000DEDC0000}"/>
    <cellStyle name="Normal 7 3 2 3 2 14" xfId="56544" xr:uid="{00000000-0005-0000-0000-0000DFDC0000}"/>
    <cellStyle name="Normal 7 3 2 3 2 15" xfId="56545" xr:uid="{00000000-0005-0000-0000-0000E0DC0000}"/>
    <cellStyle name="Normal 7 3 2 3 2 2" xfId="56546" xr:uid="{00000000-0005-0000-0000-0000E1DC0000}"/>
    <cellStyle name="Normal 7 3 2 3 2 2 2" xfId="56547" xr:uid="{00000000-0005-0000-0000-0000E2DC0000}"/>
    <cellStyle name="Normal 7 3 2 3 2 3" xfId="56548" xr:uid="{00000000-0005-0000-0000-0000E3DC0000}"/>
    <cellStyle name="Normal 7 3 2 3 2 4" xfId="56549" xr:uid="{00000000-0005-0000-0000-0000E4DC0000}"/>
    <cellStyle name="Normal 7 3 2 3 2 5" xfId="56550" xr:uid="{00000000-0005-0000-0000-0000E5DC0000}"/>
    <cellStyle name="Normal 7 3 2 3 2 6" xfId="56551" xr:uid="{00000000-0005-0000-0000-0000E6DC0000}"/>
    <cellStyle name="Normal 7 3 2 3 2 7" xfId="56552" xr:uid="{00000000-0005-0000-0000-0000E7DC0000}"/>
    <cellStyle name="Normal 7 3 2 3 2 8" xfId="56553" xr:uid="{00000000-0005-0000-0000-0000E8DC0000}"/>
    <cellStyle name="Normal 7 3 2 3 2 9" xfId="56554" xr:uid="{00000000-0005-0000-0000-0000E9DC0000}"/>
    <cellStyle name="Normal 7 3 2 3 3" xfId="56555" xr:uid="{00000000-0005-0000-0000-0000EADC0000}"/>
    <cellStyle name="Normal 7 3 2 3 3 10" xfId="56556" xr:uid="{00000000-0005-0000-0000-0000EBDC0000}"/>
    <cellStyle name="Normal 7 3 2 3 3 11" xfId="56557" xr:uid="{00000000-0005-0000-0000-0000ECDC0000}"/>
    <cellStyle name="Normal 7 3 2 3 3 12" xfId="56558" xr:uid="{00000000-0005-0000-0000-0000EDDC0000}"/>
    <cellStyle name="Normal 7 3 2 3 3 13" xfId="56559" xr:uid="{00000000-0005-0000-0000-0000EEDC0000}"/>
    <cellStyle name="Normal 7 3 2 3 3 14" xfId="56560" xr:uid="{00000000-0005-0000-0000-0000EFDC0000}"/>
    <cellStyle name="Normal 7 3 2 3 3 15" xfId="56561" xr:uid="{00000000-0005-0000-0000-0000F0DC0000}"/>
    <cellStyle name="Normal 7 3 2 3 3 2" xfId="56562" xr:uid="{00000000-0005-0000-0000-0000F1DC0000}"/>
    <cellStyle name="Normal 7 3 2 3 3 2 2" xfId="56563" xr:uid="{00000000-0005-0000-0000-0000F2DC0000}"/>
    <cellStyle name="Normal 7 3 2 3 3 3" xfId="56564" xr:uid="{00000000-0005-0000-0000-0000F3DC0000}"/>
    <cellStyle name="Normal 7 3 2 3 3 4" xfId="56565" xr:uid="{00000000-0005-0000-0000-0000F4DC0000}"/>
    <cellStyle name="Normal 7 3 2 3 3 5" xfId="56566" xr:uid="{00000000-0005-0000-0000-0000F5DC0000}"/>
    <cellStyle name="Normal 7 3 2 3 3 6" xfId="56567" xr:uid="{00000000-0005-0000-0000-0000F6DC0000}"/>
    <cellStyle name="Normal 7 3 2 3 3 7" xfId="56568" xr:uid="{00000000-0005-0000-0000-0000F7DC0000}"/>
    <cellStyle name="Normal 7 3 2 3 3 8" xfId="56569" xr:uid="{00000000-0005-0000-0000-0000F8DC0000}"/>
    <cellStyle name="Normal 7 3 2 3 3 9" xfId="56570" xr:uid="{00000000-0005-0000-0000-0000F9DC0000}"/>
    <cellStyle name="Normal 7 3 2 3 4" xfId="56571" xr:uid="{00000000-0005-0000-0000-0000FADC0000}"/>
    <cellStyle name="Normal 7 3 2 3 4 2" xfId="56572" xr:uid="{00000000-0005-0000-0000-0000FBDC0000}"/>
    <cellStyle name="Normal 7 3 2 3 4 3" xfId="56573" xr:uid="{00000000-0005-0000-0000-0000FCDC0000}"/>
    <cellStyle name="Normal 7 3 2 3 5" xfId="56574" xr:uid="{00000000-0005-0000-0000-0000FDDC0000}"/>
    <cellStyle name="Normal 7 3 2 3 5 2" xfId="56575" xr:uid="{00000000-0005-0000-0000-0000FEDC0000}"/>
    <cellStyle name="Normal 7 3 2 3 5 3" xfId="56576" xr:uid="{00000000-0005-0000-0000-0000FFDC0000}"/>
    <cellStyle name="Normal 7 3 2 3 6" xfId="56577" xr:uid="{00000000-0005-0000-0000-000000DD0000}"/>
    <cellStyle name="Normal 7 3 2 3 6 2" xfId="56578" xr:uid="{00000000-0005-0000-0000-000001DD0000}"/>
    <cellStyle name="Normal 7 3 2 3 6 3" xfId="56579" xr:uid="{00000000-0005-0000-0000-000002DD0000}"/>
    <cellStyle name="Normal 7 3 2 3 7" xfId="56580" xr:uid="{00000000-0005-0000-0000-000003DD0000}"/>
    <cellStyle name="Normal 7 3 2 3 7 2" xfId="56581" xr:uid="{00000000-0005-0000-0000-000004DD0000}"/>
    <cellStyle name="Normal 7 3 2 3 7 3" xfId="56582" xr:uid="{00000000-0005-0000-0000-000005DD0000}"/>
    <cellStyle name="Normal 7 3 2 3 8" xfId="56583" xr:uid="{00000000-0005-0000-0000-000006DD0000}"/>
    <cellStyle name="Normal 7 3 2 3 8 2" xfId="56584" xr:uid="{00000000-0005-0000-0000-000007DD0000}"/>
    <cellStyle name="Normal 7 3 2 3 8 3" xfId="56585" xr:uid="{00000000-0005-0000-0000-000008DD0000}"/>
    <cellStyle name="Normal 7 3 2 3 9" xfId="56586" xr:uid="{00000000-0005-0000-0000-000009DD0000}"/>
    <cellStyle name="Normal 7 3 2 3 9 2" xfId="56587" xr:uid="{00000000-0005-0000-0000-00000ADD0000}"/>
    <cellStyle name="Normal 7 3 2 3 9 3" xfId="56588" xr:uid="{00000000-0005-0000-0000-00000BDD0000}"/>
    <cellStyle name="Normal 7 3 2 4" xfId="56589" xr:uid="{00000000-0005-0000-0000-00000CDD0000}"/>
    <cellStyle name="Normal 7 3 2 4 10" xfId="56590" xr:uid="{00000000-0005-0000-0000-00000DDD0000}"/>
    <cellStyle name="Normal 7 3 2 4 11" xfId="56591" xr:uid="{00000000-0005-0000-0000-00000EDD0000}"/>
    <cellStyle name="Normal 7 3 2 4 12" xfId="56592" xr:uid="{00000000-0005-0000-0000-00000FDD0000}"/>
    <cellStyle name="Normal 7 3 2 4 13" xfId="56593" xr:uid="{00000000-0005-0000-0000-000010DD0000}"/>
    <cellStyle name="Normal 7 3 2 4 14" xfId="56594" xr:uid="{00000000-0005-0000-0000-000011DD0000}"/>
    <cellStyle name="Normal 7 3 2 4 15" xfId="56595" xr:uid="{00000000-0005-0000-0000-000012DD0000}"/>
    <cellStyle name="Normal 7 3 2 4 16" xfId="56596" xr:uid="{00000000-0005-0000-0000-000013DD0000}"/>
    <cellStyle name="Normal 7 3 2 4 2" xfId="56597" xr:uid="{00000000-0005-0000-0000-000014DD0000}"/>
    <cellStyle name="Normal 7 3 2 4 2 10" xfId="56598" xr:uid="{00000000-0005-0000-0000-000015DD0000}"/>
    <cellStyle name="Normal 7 3 2 4 2 11" xfId="56599" xr:uid="{00000000-0005-0000-0000-000016DD0000}"/>
    <cellStyle name="Normal 7 3 2 4 2 12" xfId="56600" xr:uid="{00000000-0005-0000-0000-000017DD0000}"/>
    <cellStyle name="Normal 7 3 2 4 2 13" xfId="56601" xr:uid="{00000000-0005-0000-0000-000018DD0000}"/>
    <cellStyle name="Normal 7 3 2 4 2 14" xfId="56602" xr:uid="{00000000-0005-0000-0000-000019DD0000}"/>
    <cellStyle name="Normal 7 3 2 4 2 15" xfId="56603" xr:uid="{00000000-0005-0000-0000-00001ADD0000}"/>
    <cellStyle name="Normal 7 3 2 4 2 2" xfId="56604" xr:uid="{00000000-0005-0000-0000-00001BDD0000}"/>
    <cellStyle name="Normal 7 3 2 4 2 3" xfId="56605" xr:uid="{00000000-0005-0000-0000-00001CDD0000}"/>
    <cellStyle name="Normal 7 3 2 4 2 4" xfId="56606" xr:uid="{00000000-0005-0000-0000-00001DDD0000}"/>
    <cellStyle name="Normal 7 3 2 4 2 5" xfId="56607" xr:uid="{00000000-0005-0000-0000-00001EDD0000}"/>
    <cellStyle name="Normal 7 3 2 4 2 6" xfId="56608" xr:uid="{00000000-0005-0000-0000-00001FDD0000}"/>
    <cellStyle name="Normal 7 3 2 4 2 7" xfId="56609" xr:uid="{00000000-0005-0000-0000-000020DD0000}"/>
    <cellStyle name="Normal 7 3 2 4 2 8" xfId="56610" xr:uid="{00000000-0005-0000-0000-000021DD0000}"/>
    <cellStyle name="Normal 7 3 2 4 2 9" xfId="56611" xr:uid="{00000000-0005-0000-0000-000022DD0000}"/>
    <cellStyle name="Normal 7 3 2 4 3" xfId="56612" xr:uid="{00000000-0005-0000-0000-000023DD0000}"/>
    <cellStyle name="Normal 7 3 2 4 4" xfId="56613" xr:uid="{00000000-0005-0000-0000-000024DD0000}"/>
    <cellStyle name="Normal 7 3 2 4 5" xfId="56614" xr:uid="{00000000-0005-0000-0000-000025DD0000}"/>
    <cellStyle name="Normal 7 3 2 4 6" xfId="56615" xr:uid="{00000000-0005-0000-0000-000026DD0000}"/>
    <cellStyle name="Normal 7 3 2 4 7" xfId="56616" xr:uid="{00000000-0005-0000-0000-000027DD0000}"/>
    <cellStyle name="Normal 7 3 2 4 8" xfId="56617" xr:uid="{00000000-0005-0000-0000-000028DD0000}"/>
    <cellStyle name="Normal 7 3 2 4 9" xfId="56618" xr:uid="{00000000-0005-0000-0000-000029DD0000}"/>
    <cellStyle name="Normal 7 3 2 5" xfId="56619" xr:uid="{00000000-0005-0000-0000-00002ADD0000}"/>
    <cellStyle name="Normal 7 3 2 5 10" xfId="56620" xr:uid="{00000000-0005-0000-0000-00002BDD0000}"/>
    <cellStyle name="Normal 7 3 2 5 11" xfId="56621" xr:uid="{00000000-0005-0000-0000-00002CDD0000}"/>
    <cellStyle name="Normal 7 3 2 5 12" xfId="56622" xr:uid="{00000000-0005-0000-0000-00002DDD0000}"/>
    <cellStyle name="Normal 7 3 2 5 13" xfId="56623" xr:uid="{00000000-0005-0000-0000-00002EDD0000}"/>
    <cellStyle name="Normal 7 3 2 5 14" xfId="56624" xr:uid="{00000000-0005-0000-0000-00002FDD0000}"/>
    <cellStyle name="Normal 7 3 2 5 15" xfId="56625" xr:uid="{00000000-0005-0000-0000-000030DD0000}"/>
    <cellStyle name="Normal 7 3 2 5 2" xfId="56626" xr:uid="{00000000-0005-0000-0000-000031DD0000}"/>
    <cellStyle name="Normal 7 3 2 5 2 2" xfId="56627" xr:uid="{00000000-0005-0000-0000-000032DD0000}"/>
    <cellStyle name="Normal 7 3 2 5 3" xfId="56628" xr:uid="{00000000-0005-0000-0000-000033DD0000}"/>
    <cellStyle name="Normal 7 3 2 5 4" xfId="56629" xr:uid="{00000000-0005-0000-0000-000034DD0000}"/>
    <cellStyle name="Normal 7 3 2 5 5" xfId="56630" xr:uid="{00000000-0005-0000-0000-000035DD0000}"/>
    <cellStyle name="Normal 7 3 2 5 6" xfId="56631" xr:uid="{00000000-0005-0000-0000-000036DD0000}"/>
    <cellStyle name="Normal 7 3 2 5 7" xfId="56632" xr:uid="{00000000-0005-0000-0000-000037DD0000}"/>
    <cellStyle name="Normal 7 3 2 5 8" xfId="56633" xr:uid="{00000000-0005-0000-0000-000038DD0000}"/>
    <cellStyle name="Normal 7 3 2 5 9" xfId="56634" xr:uid="{00000000-0005-0000-0000-000039DD0000}"/>
    <cellStyle name="Normal 7 3 2 6" xfId="56635" xr:uid="{00000000-0005-0000-0000-00003ADD0000}"/>
    <cellStyle name="Normal 7 3 2 6 2" xfId="56636" xr:uid="{00000000-0005-0000-0000-00003BDD0000}"/>
    <cellStyle name="Normal 7 3 2 6 3" xfId="56637" xr:uid="{00000000-0005-0000-0000-00003CDD0000}"/>
    <cellStyle name="Normal 7 3 2 7" xfId="56638" xr:uid="{00000000-0005-0000-0000-00003DDD0000}"/>
    <cellStyle name="Normal 7 3 2 7 2" xfId="56639" xr:uid="{00000000-0005-0000-0000-00003EDD0000}"/>
    <cellStyle name="Normal 7 3 2 7 3" xfId="56640" xr:uid="{00000000-0005-0000-0000-00003FDD0000}"/>
    <cellStyle name="Normal 7 3 2 8" xfId="56641" xr:uid="{00000000-0005-0000-0000-000040DD0000}"/>
    <cellStyle name="Normal 7 3 2 8 2" xfId="56642" xr:uid="{00000000-0005-0000-0000-000041DD0000}"/>
    <cellStyle name="Normal 7 3 2 8 3" xfId="56643" xr:uid="{00000000-0005-0000-0000-000042DD0000}"/>
    <cellStyle name="Normal 7 3 2 9" xfId="56644" xr:uid="{00000000-0005-0000-0000-000043DD0000}"/>
    <cellStyle name="Normal 7 3 2 9 2" xfId="56645" xr:uid="{00000000-0005-0000-0000-000044DD0000}"/>
    <cellStyle name="Normal 7 3 2 9 3" xfId="56646" xr:uid="{00000000-0005-0000-0000-000045DD0000}"/>
    <cellStyle name="Normal 7 3 3" xfId="56647" xr:uid="{00000000-0005-0000-0000-000046DD0000}"/>
    <cellStyle name="Normal 7 3 3 10" xfId="56648" xr:uid="{00000000-0005-0000-0000-000047DD0000}"/>
    <cellStyle name="Normal 7 3 3 11" xfId="56649" xr:uid="{00000000-0005-0000-0000-000048DD0000}"/>
    <cellStyle name="Normal 7 3 3 12" xfId="56650" xr:uid="{00000000-0005-0000-0000-000049DD0000}"/>
    <cellStyle name="Normal 7 3 3 13" xfId="56651" xr:uid="{00000000-0005-0000-0000-00004ADD0000}"/>
    <cellStyle name="Normal 7 3 3 14" xfId="56652" xr:uid="{00000000-0005-0000-0000-00004BDD0000}"/>
    <cellStyle name="Normal 7 3 3 15" xfId="56653" xr:uid="{00000000-0005-0000-0000-00004CDD0000}"/>
    <cellStyle name="Normal 7 3 3 16" xfId="56654" xr:uid="{00000000-0005-0000-0000-00004DDD0000}"/>
    <cellStyle name="Normal 7 3 3 2" xfId="56655" xr:uid="{00000000-0005-0000-0000-00004EDD0000}"/>
    <cellStyle name="Normal 7 3 3 2 10" xfId="56656" xr:uid="{00000000-0005-0000-0000-00004FDD0000}"/>
    <cellStyle name="Normal 7 3 3 2 11" xfId="56657" xr:uid="{00000000-0005-0000-0000-000050DD0000}"/>
    <cellStyle name="Normal 7 3 3 2 12" xfId="56658" xr:uid="{00000000-0005-0000-0000-000051DD0000}"/>
    <cellStyle name="Normal 7 3 3 2 13" xfId="56659" xr:uid="{00000000-0005-0000-0000-000052DD0000}"/>
    <cellStyle name="Normal 7 3 3 2 14" xfId="56660" xr:uid="{00000000-0005-0000-0000-000053DD0000}"/>
    <cellStyle name="Normal 7 3 3 2 15" xfId="56661" xr:uid="{00000000-0005-0000-0000-000054DD0000}"/>
    <cellStyle name="Normal 7 3 3 2 2" xfId="56662" xr:uid="{00000000-0005-0000-0000-000055DD0000}"/>
    <cellStyle name="Normal 7 3 3 2 3" xfId="56663" xr:uid="{00000000-0005-0000-0000-000056DD0000}"/>
    <cellStyle name="Normal 7 3 3 2 4" xfId="56664" xr:uid="{00000000-0005-0000-0000-000057DD0000}"/>
    <cellStyle name="Normal 7 3 3 2 5" xfId="56665" xr:uid="{00000000-0005-0000-0000-000058DD0000}"/>
    <cellStyle name="Normal 7 3 3 2 6" xfId="56666" xr:uid="{00000000-0005-0000-0000-000059DD0000}"/>
    <cellStyle name="Normal 7 3 3 2 7" xfId="56667" xr:uid="{00000000-0005-0000-0000-00005ADD0000}"/>
    <cellStyle name="Normal 7 3 3 2 8" xfId="56668" xr:uid="{00000000-0005-0000-0000-00005BDD0000}"/>
    <cellStyle name="Normal 7 3 3 2 9" xfId="56669" xr:uid="{00000000-0005-0000-0000-00005CDD0000}"/>
    <cellStyle name="Normal 7 3 3 3" xfId="56670" xr:uid="{00000000-0005-0000-0000-00005DDD0000}"/>
    <cellStyle name="Normal 7 3 3 4" xfId="56671" xr:uid="{00000000-0005-0000-0000-00005EDD0000}"/>
    <cellStyle name="Normal 7 3 3 5" xfId="56672" xr:uid="{00000000-0005-0000-0000-00005FDD0000}"/>
    <cellStyle name="Normal 7 3 3 6" xfId="56673" xr:uid="{00000000-0005-0000-0000-000060DD0000}"/>
    <cellStyle name="Normal 7 3 3 7" xfId="56674" xr:uid="{00000000-0005-0000-0000-000061DD0000}"/>
    <cellStyle name="Normal 7 3 3 8" xfId="56675" xr:uid="{00000000-0005-0000-0000-000062DD0000}"/>
    <cellStyle name="Normal 7 3 3 9" xfId="56676" xr:uid="{00000000-0005-0000-0000-000063DD0000}"/>
    <cellStyle name="Normal 7 3 4" xfId="56677" xr:uid="{00000000-0005-0000-0000-000064DD0000}"/>
    <cellStyle name="Normal 7 3 4 10" xfId="56678" xr:uid="{00000000-0005-0000-0000-000065DD0000}"/>
    <cellStyle name="Normal 7 3 4 11" xfId="56679" xr:uid="{00000000-0005-0000-0000-000066DD0000}"/>
    <cellStyle name="Normal 7 3 4 12" xfId="56680" xr:uid="{00000000-0005-0000-0000-000067DD0000}"/>
    <cellStyle name="Normal 7 3 4 13" xfId="56681" xr:uid="{00000000-0005-0000-0000-000068DD0000}"/>
    <cellStyle name="Normal 7 3 4 14" xfId="56682" xr:uid="{00000000-0005-0000-0000-000069DD0000}"/>
    <cellStyle name="Normal 7 3 4 15" xfId="56683" xr:uid="{00000000-0005-0000-0000-00006ADD0000}"/>
    <cellStyle name="Normal 7 3 4 2" xfId="56684" xr:uid="{00000000-0005-0000-0000-00006BDD0000}"/>
    <cellStyle name="Normal 7 3 4 3" xfId="56685" xr:uid="{00000000-0005-0000-0000-00006CDD0000}"/>
    <cellStyle name="Normal 7 3 4 4" xfId="56686" xr:uid="{00000000-0005-0000-0000-00006DDD0000}"/>
    <cellStyle name="Normal 7 3 4 5" xfId="56687" xr:uid="{00000000-0005-0000-0000-00006EDD0000}"/>
    <cellStyle name="Normal 7 3 4 6" xfId="56688" xr:uid="{00000000-0005-0000-0000-00006FDD0000}"/>
    <cellStyle name="Normal 7 3 4 7" xfId="56689" xr:uid="{00000000-0005-0000-0000-000070DD0000}"/>
    <cellStyle name="Normal 7 3 4 8" xfId="56690" xr:uid="{00000000-0005-0000-0000-000071DD0000}"/>
    <cellStyle name="Normal 7 3 4 9" xfId="56691" xr:uid="{00000000-0005-0000-0000-000072DD0000}"/>
    <cellStyle name="Normal 7 3 5" xfId="56692" xr:uid="{00000000-0005-0000-0000-000073DD0000}"/>
    <cellStyle name="Normal 7 3 5 10" xfId="56693" xr:uid="{00000000-0005-0000-0000-000074DD0000}"/>
    <cellStyle name="Normal 7 3 5 11" xfId="56694" xr:uid="{00000000-0005-0000-0000-000075DD0000}"/>
    <cellStyle name="Normal 7 3 5 12" xfId="56695" xr:uid="{00000000-0005-0000-0000-000076DD0000}"/>
    <cellStyle name="Normal 7 3 5 13" xfId="56696" xr:uid="{00000000-0005-0000-0000-000077DD0000}"/>
    <cellStyle name="Normal 7 3 5 14" xfId="56697" xr:uid="{00000000-0005-0000-0000-000078DD0000}"/>
    <cellStyle name="Normal 7 3 5 15" xfId="56698" xr:uid="{00000000-0005-0000-0000-000079DD0000}"/>
    <cellStyle name="Normal 7 3 5 2" xfId="56699" xr:uid="{00000000-0005-0000-0000-00007ADD0000}"/>
    <cellStyle name="Normal 7 3 5 3" xfId="56700" xr:uid="{00000000-0005-0000-0000-00007BDD0000}"/>
    <cellStyle name="Normal 7 3 5 4" xfId="56701" xr:uid="{00000000-0005-0000-0000-00007CDD0000}"/>
    <cellStyle name="Normal 7 3 5 5" xfId="56702" xr:uid="{00000000-0005-0000-0000-00007DDD0000}"/>
    <cellStyle name="Normal 7 3 5 6" xfId="56703" xr:uid="{00000000-0005-0000-0000-00007EDD0000}"/>
    <cellStyle name="Normal 7 3 5 7" xfId="56704" xr:uid="{00000000-0005-0000-0000-00007FDD0000}"/>
    <cellStyle name="Normal 7 3 5 8" xfId="56705" xr:uid="{00000000-0005-0000-0000-000080DD0000}"/>
    <cellStyle name="Normal 7 3 5 9" xfId="56706" xr:uid="{00000000-0005-0000-0000-000081DD0000}"/>
    <cellStyle name="Normal 7 4" xfId="56707" xr:uid="{00000000-0005-0000-0000-000082DD0000}"/>
    <cellStyle name="Normal 7 4 10" xfId="56708" xr:uid="{00000000-0005-0000-0000-000083DD0000}"/>
    <cellStyle name="Normal 7 4 10 2" xfId="56709" xr:uid="{00000000-0005-0000-0000-000084DD0000}"/>
    <cellStyle name="Normal 7 4 10 3" xfId="56710" xr:uid="{00000000-0005-0000-0000-000085DD0000}"/>
    <cellStyle name="Normal 7 4 11" xfId="56711" xr:uid="{00000000-0005-0000-0000-000086DD0000}"/>
    <cellStyle name="Normal 7 4 11 2" xfId="56712" xr:uid="{00000000-0005-0000-0000-000087DD0000}"/>
    <cellStyle name="Normal 7 4 11 3" xfId="56713" xr:uid="{00000000-0005-0000-0000-000088DD0000}"/>
    <cellStyle name="Normal 7 4 12" xfId="56714" xr:uid="{00000000-0005-0000-0000-000089DD0000}"/>
    <cellStyle name="Normal 7 4 12 2" xfId="56715" xr:uid="{00000000-0005-0000-0000-00008ADD0000}"/>
    <cellStyle name="Normal 7 4 13" xfId="56716" xr:uid="{00000000-0005-0000-0000-00008BDD0000}"/>
    <cellStyle name="Normal 7 4 13 2" xfId="56717" xr:uid="{00000000-0005-0000-0000-00008CDD0000}"/>
    <cellStyle name="Normal 7 4 14" xfId="56718" xr:uid="{00000000-0005-0000-0000-00008DDD0000}"/>
    <cellStyle name="Normal 7 4 15" xfId="56719" xr:uid="{00000000-0005-0000-0000-00008EDD0000}"/>
    <cellStyle name="Normal 7 4 16" xfId="56720" xr:uid="{00000000-0005-0000-0000-00008FDD0000}"/>
    <cellStyle name="Normal 7 4 17" xfId="56721" xr:uid="{00000000-0005-0000-0000-000090DD0000}"/>
    <cellStyle name="Normal 7 4 18" xfId="56722" xr:uid="{00000000-0005-0000-0000-000091DD0000}"/>
    <cellStyle name="Normal 7 4 19" xfId="56723" xr:uid="{00000000-0005-0000-0000-000092DD0000}"/>
    <cellStyle name="Normal 7 4 2" xfId="56724" xr:uid="{00000000-0005-0000-0000-000093DD0000}"/>
    <cellStyle name="Normal 7 4 20" xfId="56725" xr:uid="{00000000-0005-0000-0000-000094DD0000}"/>
    <cellStyle name="Normal 7 4 21" xfId="56726" xr:uid="{00000000-0005-0000-0000-000095DD0000}"/>
    <cellStyle name="Normal 7 4 3" xfId="56727" xr:uid="{00000000-0005-0000-0000-000096DD0000}"/>
    <cellStyle name="Normal 7 4 3 10" xfId="56728" xr:uid="{00000000-0005-0000-0000-000097DD0000}"/>
    <cellStyle name="Normal 7 4 3 10 2" xfId="56729" xr:uid="{00000000-0005-0000-0000-000098DD0000}"/>
    <cellStyle name="Normal 7 4 3 11" xfId="56730" xr:uid="{00000000-0005-0000-0000-000099DD0000}"/>
    <cellStyle name="Normal 7 4 3 11 2" xfId="56731" xr:uid="{00000000-0005-0000-0000-00009ADD0000}"/>
    <cellStyle name="Normal 7 4 3 12" xfId="56732" xr:uid="{00000000-0005-0000-0000-00009BDD0000}"/>
    <cellStyle name="Normal 7 4 3 13" xfId="56733" xr:uid="{00000000-0005-0000-0000-00009CDD0000}"/>
    <cellStyle name="Normal 7 4 3 14" xfId="56734" xr:uid="{00000000-0005-0000-0000-00009DDD0000}"/>
    <cellStyle name="Normal 7 4 3 15" xfId="56735" xr:uid="{00000000-0005-0000-0000-00009EDD0000}"/>
    <cellStyle name="Normal 7 4 3 16" xfId="56736" xr:uid="{00000000-0005-0000-0000-00009FDD0000}"/>
    <cellStyle name="Normal 7 4 3 17" xfId="56737" xr:uid="{00000000-0005-0000-0000-0000A0DD0000}"/>
    <cellStyle name="Normal 7 4 3 18" xfId="56738" xr:uid="{00000000-0005-0000-0000-0000A1DD0000}"/>
    <cellStyle name="Normal 7 4 3 19" xfId="56739" xr:uid="{00000000-0005-0000-0000-0000A2DD0000}"/>
    <cellStyle name="Normal 7 4 3 2" xfId="56740" xr:uid="{00000000-0005-0000-0000-0000A3DD0000}"/>
    <cellStyle name="Normal 7 4 3 2 10" xfId="56741" xr:uid="{00000000-0005-0000-0000-0000A4DD0000}"/>
    <cellStyle name="Normal 7 4 3 2 11" xfId="56742" xr:uid="{00000000-0005-0000-0000-0000A5DD0000}"/>
    <cellStyle name="Normal 7 4 3 2 12" xfId="56743" xr:uid="{00000000-0005-0000-0000-0000A6DD0000}"/>
    <cellStyle name="Normal 7 4 3 2 13" xfId="56744" xr:uid="{00000000-0005-0000-0000-0000A7DD0000}"/>
    <cellStyle name="Normal 7 4 3 2 14" xfId="56745" xr:uid="{00000000-0005-0000-0000-0000A8DD0000}"/>
    <cellStyle name="Normal 7 4 3 2 15" xfId="56746" xr:uid="{00000000-0005-0000-0000-0000A9DD0000}"/>
    <cellStyle name="Normal 7 4 3 2 2" xfId="56747" xr:uid="{00000000-0005-0000-0000-0000AADD0000}"/>
    <cellStyle name="Normal 7 4 3 2 2 2" xfId="56748" xr:uid="{00000000-0005-0000-0000-0000ABDD0000}"/>
    <cellStyle name="Normal 7 4 3 2 3" xfId="56749" xr:uid="{00000000-0005-0000-0000-0000ACDD0000}"/>
    <cellStyle name="Normal 7 4 3 2 4" xfId="56750" xr:uid="{00000000-0005-0000-0000-0000ADDD0000}"/>
    <cellStyle name="Normal 7 4 3 2 5" xfId="56751" xr:uid="{00000000-0005-0000-0000-0000AEDD0000}"/>
    <cellStyle name="Normal 7 4 3 2 6" xfId="56752" xr:uid="{00000000-0005-0000-0000-0000AFDD0000}"/>
    <cellStyle name="Normal 7 4 3 2 7" xfId="56753" xr:uid="{00000000-0005-0000-0000-0000B0DD0000}"/>
    <cellStyle name="Normal 7 4 3 2 8" xfId="56754" xr:uid="{00000000-0005-0000-0000-0000B1DD0000}"/>
    <cellStyle name="Normal 7 4 3 2 9" xfId="56755" xr:uid="{00000000-0005-0000-0000-0000B2DD0000}"/>
    <cellStyle name="Normal 7 4 3 3" xfId="56756" xr:uid="{00000000-0005-0000-0000-0000B3DD0000}"/>
    <cellStyle name="Normal 7 4 3 3 10" xfId="56757" xr:uid="{00000000-0005-0000-0000-0000B4DD0000}"/>
    <cellStyle name="Normal 7 4 3 3 11" xfId="56758" xr:uid="{00000000-0005-0000-0000-0000B5DD0000}"/>
    <cellStyle name="Normal 7 4 3 3 12" xfId="56759" xr:uid="{00000000-0005-0000-0000-0000B6DD0000}"/>
    <cellStyle name="Normal 7 4 3 3 13" xfId="56760" xr:uid="{00000000-0005-0000-0000-0000B7DD0000}"/>
    <cellStyle name="Normal 7 4 3 3 14" xfId="56761" xr:uid="{00000000-0005-0000-0000-0000B8DD0000}"/>
    <cellStyle name="Normal 7 4 3 3 15" xfId="56762" xr:uid="{00000000-0005-0000-0000-0000B9DD0000}"/>
    <cellStyle name="Normal 7 4 3 3 2" xfId="56763" xr:uid="{00000000-0005-0000-0000-0000BADD0000}"/>
    <cellStyle name="Normal 7 4 3 3 2 2" xfId="56764" xr:uid="{00000000-0005-0000-0000-0000BBDD0000}"/>
    <cellStyle name="Normal 7 4 3 3 3" xfId="56765" xr:uid="{00000000-0005-0000-0000-0000BCDD0000}"/>
    <cellStyle name="Normal 7 4 3 3 4" xfId="56766" xr:uid="{00000000-0005-0000-0000-0000BDDD0000}"/>
    <cellStyle name="Normal 7 4 3 3 5" xfId="56767" xr:uid="{00000000-0005-0000-0000-0000BEDD0000}"/>
    <cellStyle name="Normal 7 4 3 3 6" xfId="56768" xr:uid="{00000000-0005-0000-0000-0000BFDD0000}"/>
    <cellStyle name="Normal 7 4 3 3 7" xfId="56769" xr:uid="{00000000-0005-0000-0000-0000C0DD0000}"/>
    <cellStyle name="Normal 7 4 3 3 8" xfId="56770" xr:uid="{00000000-0005-0000-0000-0000C1DD0000}"/>
    <cellStyle name="Normal 7 4 3 3 9" xfId="56771" xr:uid="{00000000-0005-0000-0000-0000C2DD0000}"/>
    <cellStyle name="Normal 7 4 3 4" xfId="56772" xr:uid="{00000000-0005-0000-0000-0000C3DD0000}"/>
    <cellStyle name="Normal 7 4 3 4 2" xfId="56773" xr:uid="{00000000-0005-0000-0000-0000C4DD0000}"/>
    <cellStyle name="Normal 7 4 3 4 3" xfId="56774" xr:uid="{00000000-0005-0000-0000-0000C5DD0000}"/>
    <cellStyle name="Normal 7 4 3 5" xfId="56775" xr:uid="{00000000-0005-0000-0000-0000C6DD0000}"/>
    <cellStyle name="Normal 7 4 3 5 2" xfId="56776" xr:uid="{00000000-0005-0000-0000-0000C7DD0000}"/>
    <cellStyle name="Normal 7 4 3 5 3" xfId="56777" xr:uid="{00000000-0005-0000-0000-0000C8DD0000}"/>
    <cellStyle name="Normal 7 4 3 6" xfId="56778" xr:uid="{00000000-0005-0000-0000-0000C9DD0000}"/>
    <cellStyle name="Normal 7 4 3 6 2" xfId="56779" xr:uid="{00000000-0005-0000-0000-0000CADD0000}"/>
    <cellStyle name="Normal 7 4 3 6 3" xfId="56780" xr:uid="{00000000-0005-0000-0000-0000CBDD0000}"/>
    <cellStyle name="Normal 7 4 3 7" xfId="56781" xr:uid="{00000000-0005-0000-0000-0000CCDD0000}"/>
    <cellStyle name="Normal 7 4 3 7 2" xfId="56782" xr:uid="{00000000-0005-0000-0000-0000CDDD0000}"/>
    <cellStyle name="Normal 7 4 3 7 3" xfId="56783" xr:uid="{00000000-0005-0000-0000-0000CEDD0000}"/>
    <cellStyle name="Normal 7 4 3 8" xfId="56784" xr:uid="{00000000-0005-0000-0000-0000CFDD0000}"/>
    <cellStyle name="Normal 7 4 3 8 2" xfId="56785" xr:uid="{00000000-0005-0000-0000-0000D0DD0000}"/>
    <cellStyle name="Normal 7 4 3 8 3" xfId="56786" xr:uid="{00000000-0005-0000-0000-0000D1DD0000}"/>
    <cellStyle name="Normal 7 4 3 9" xfId="56787" xr:uid="{00000000-0005-0000-0000-0000D2DD0000}"/>
    <cellStyle name="Normal 7 4 3 9 2" xfId="56788" xr:uid="{00000000-0005-0000-0000-0000D3DD0000}"/>
    <cellStyle name="Normal 7 4 3 9 3" xfId="56789" xr:uid="{00000000-0005-0000-0000-0000D4DD0000}"/>
    <cellStyle name="Normal 7 4 4" xfId="56790" xr:uid="{00000000-0005-0000-0000-0000D5DD0000}"/>
    <cellStyle name="Normal 7 4 4 10" xfId="56791" xr:uid="{00000000-0005-0000-0000-0000D6DD0000}"/>
    <cellStyle name="Normal 7 4 4 11" xfId="56792" xr:uid="{00000000-0005-0000-0000-0000D7DD0000}"/>
    <cellStyle name="Normal 7 4 4 12" xfId="56793" xr:uid="{00000000-0005-0000-0000-0000D8DD0000}"/>
    <cellStyle name="Normal 7 4 4 13" xfId="56794" xr:uid="{00000000-0005-0000-0000-0000D9DD0000}"/>
    <cellStyle name="Normal 7 4 4 14" xfId="56795" xr:uid="{00000000-0005-0000-0000-0000DADD0000}"/>
    <cellStyle name="Normal 7 4 4 15" xfId="56796" xr:uid="{00000000-0005-0000-0000-0000DBDD0000}"/>
    <cellStyle name="Normal 7 4 4 16" xfId="56797" xr:uid="{00000000-0005-0000-0000-0000DCDD0000}"/>
    <cellStyle name="Normal 7 4 4 2" xfId="56798" xr:uid="{00000000-0005-0000-0000-0000DDDD0000}"/>
    <cellStyle name="Normal 7 4 4 2 10" xfId="56799" xr:uid="{00000000-0005-0000-0000-0000DEDD0000}"/>
    <cellStyle name="Normal 7 4 4 2 11" xfId="56800" xr:uid="{00000000-0005-0000-0000-0000DFDD0000}"/>
    <cellStyle name="Normal 7 4 4 2 12" xfId="56801" xr:uid="{00000000-0005-0000-0000-0000E0DD0000}"/>
    <cellStyle name="Normal 7 4 4 2 13" xfId="56802" xr:uid="{00000000-0005-0000-0000-0000E1DD0000}"/>
    <cellStyle name="Normal 7 4 4 2 14" xfId="56803" xr:uid="{00000000-0005-0000-0000-0000E2DD0000}"/>
    <cellStyle name="Normal 7 4 4 2 15" xfId="56804" xr:uid="{00000000-0005-0000-0000-0000E3DD0000}"/>
    <cellStyle name="Normal 7 4 4 2 2" xfId="56805" xr:uid="{00000000-0005-0000-0000-0000E4DD0000}"/>
    <cellStyle name="Normal 7 4 4 2 3" xfId="56806" xr:uid="{00000000-0005-0000-0000-0000E5DD0000}"/>
    <cellStyle name="Normal 7 4 4 2 4" xfId="56807" xr:uid="{00000000-0005-0000-0000-0000E6DD0000}"/>
    <cellStyle name="Normal 7 4 4 2 5" xfId="56808" xr:uid="{00000000-0005-0000-0000-0000E7DD0000}"/>
    <cellStyle name="Normal 7 4 4 2 6" xfId="56809" xr:uid="{00000000-0005-0000-0000-0000E8DD0000}"/>
    <cellStyle name="Normal 7 4 4 2 7" xfId="56810" xr:uid="{00000000-0005-0000-0000-0000E9DD0000}"/>
    <cellStyle name="Normal 7 4 4 2 8" xfId="56811" xr:uid="{00000000-0005-0000-0000-0000EADD0000}"/>
    <cellStyle name="Normal 7 4 4 2 9" xfId="56812" xr:uid="{00000000-0005-0000-0000-0000EBDD0000}"/>
    <cellStyle name="Normal 7 4 4 3" xfId="56813" xr:uid="{00000000-0005-0000-0000-0000ECDD0000}"/>
    <cellStyle name="Normal 7 4 4 4" xfId="56814" xr:uid="{00000000-0005-0000-0000-0000EDDD0000}"/>
    <cellStyle name="Normal 7 4 4 5" xfId="56815" xr:uid="{00000000-0005-0000-0000-0000EEDD0000}"/>
    <cellStyle name="Normal 7 4 4 6" xfId="56816" xr:uid="{00000000-0005-0000-0000-0000EFDD0000}"/>
    <cellStyle name="Normal 7 4 4 7" xfId="56817" xr:uid="{00000000-0005-0000-0000-0000F0DD0000}"/>
    <cellStyle name="Normal 7 4 4 8" xfId="56818" xr:uid="{00000000-0005-0000-0000-0000F1DD0000}"/>
    <cellStyle name="Normal 7 4 4 9" xfId="56819" xr:uid="{00000000-0005-0000-0000-0000F2DD0000}"/>
    <cellStyle name="Normal 7 4 5" xfId="56820" xr:uid="{00000000-0005-0000-0000-0000F3DD0000}"/>
    <cellStyle name="Normal 7 4 5 10" xfId="56821" xr:uid="{00000000-0005-0000-0000-0000F4DD0000}"/>
    <cellStyle name="Normal 7 4 5 11" xfId="56822" xr:uid="{00000000-0005-0000-0000-0000F5DD0000}"/>
    <cellStyle name="Normal 7 4 5 12" xfId="56823" xr:uid="{00000000-0005-0000-0000-0000F6DD0000}"/>
    <cellStyle name="Normal 7 4 5 13" xfId="56824" xr:uid="{00000000-0005-0000-0000-0000F7DD0000}"/>
    <cellStyle name="Normal 7 4 5 14" xfId="56825" xr:uid="{00000000-0005-0000-0000-0000F8DD0000}"/>
    <cellStyle name="Normal 7 4 5 15" xfId="56826" xr:uid="{00000000-0005-0000-0000-0000F9DD0000}"/>
    <cellStyle name="Normal 7 4 5 2" xfId="56827" xr:uid="{00000000-0005-0000-0000-0000FADD0000}"/>
    <cellStyle name="Normal 7 4 5 2 2" xfId="56828" xr:uid="{00000000-0005-0000-0000-0000FBDD0000}"/>
    <cellStyle name="Normal 7 4 5 3" xfId="56829" xr:uid="{00000000-0005-0000-0000-0000FCDD0000}"/>
    <cellStyle name="Normal 7 4 5 4" xfId="56830" xr:uid="{00000000-0005-0000-0000-0000FDDD0000}"/>
    <cellStyle name="Normal 7 4 5 5" xfId="56831" xr:uid="{00000000-0005-0000-0000-0000FEDD0000}"/>
    <cellStyle name="Normal 7 4 5 6" xfId="56832" xr:uid="{00000000-0005-0000-0000-0000FFDD0000}"/>
    <cellStyle name="Normal 7 4 5 7" xfId="56833" xr:uid="{00000000-0005-0000-0000-000000DE0000}"/>
    <cellStyle name="Normal 7 4 5 8" xfId="56834" xr:uid="{00000000-0005-0000-0000-000001DE0000}"/>
    <cellStyle name="Normal 7 4 5 9" xfId="56835" xr:uid="{00000000-0005-0000-0000-000002DE0000}"/>
    <cellStyle name="Normal 7 4 6" xfId="56836" xr:uid="{00000000-0005-0000-0000-000003DE0000}"/>
    <cellStyle name="Normal 7 4 6 2" xfId="56837" xr:uid="{00000000-0005-0000-0000-000004DE0000}"/>
    <cellStyle name="Normal 7 4 6 3" xfId="56838" xr:uid="{00000000-0005-0000-0000-000005DE0000}"/>
    <cellStyle name="Normal 7 4 7" xfId="56839" xr:uid="{00000000-0005-0000-0000-000006DE0000}"/>
    <cellStyle name="Normal 7 4 7 2" xfId="56840" xr:uid="{00000000-0005-0000-0000-000007DE0000}"/>
    <cellStyle name="Normal 7 4 7 3" xfId="56841" xr:uid="{00000000-0005-0000-0000-000008DE0000}"/>
    <cellStyle name="Normal 7 4 8" xfId="56842" xr:uid="{00000000-0005-0000-0000-000009DE0000}"/>
    <cellStyle name="Normal 7 4 8 2" xfId="56843" xr:uid="{00000000-0005-0000-0000-00000ADE0000}"/>
    <cellStyle name="Normal 7 4 8 3" xfId="56844" xr:uid="{00000000-0005-0000-0000-00000BDE0000}"/>
    <cellStyle name="Normal 7 4 9" xfId="56845" xr:uid="{00000000-0005-0000-0000-00000CDE0000}"/>
    <cellStyle name="Normal 7 4 9 2" xfId="56846" xr:uid="{00000000-0005-0000-0000-00000DDE0000}"/>
    <cellStyle name="Normal 7 4 9 3" xfId="56847" xr:uid="{00000000-0005-0000-0000-00000EDE0000}"/>
    <cellStyle name="Normal 7 5" xfId="56848" xr:uid="{00000000-0005-0000-0000-00000FDE0000}"/>
    <cellStyle name="Normal 7 5 10" xfId="56849" xr:uid="{00000000-0005-0000-0000-000010DE0000}"/>
    <cellStyle name="Normal 7 5 11" xfId="56850" xr:uid="{00000000-0005-0000-0000-000011DE0000}"/>
    <cellStyle name="Normal 7 5 12" xfId="56851" xr:uid="{00000000-0005-0000-0000-000012DE0000}"/>
    <cellStyle name="Normal 7 5 13" xfId="56852" xr:uid="{00000000-0005-0000-0000-000013DE0000}"/>
    <cellStyle name="Normal 7 5 14" xfId="56853" xr:uid="{00000000-0005-0000-0000-000014DE0000}"/>
    <cellStyle name="Normal 7 5 15" xfId="56854" xr:uid="{00000000-0005-0000-0000-000015DE0000}"/>
    <cellStyle name="Normal 7 5 16" xfId="56855" xr:uid="{00000000-0005-0000-0000-000016DE0000}"/>
    <cellStyle name="Normal 7 5 2" xfId="56856" xr:uid="{00000000-0005-0000-0000-000017DE0000}"/>
    <cellStyle name="Normal 7 5 2 10" xfId="56857" xr:uid="{00000000-0005-0000-0000-000018DE0000}"/>
    <cellStyle name="Normal 7 5 2 11" xfId="56858" xr:uid="{00000000-0005-0000-0000-000019DE0000}"/>
    <cellStyle name="Normal 7 5 2 12" xfId="56859" xr:uid="{00000000-0005-0000-0000-00001ADE0000}"/>
    <cellStyle name="Normal 7 5 2 13" xfId="56860" xr:uid="{00000000-0005-0000-0000-00001BDE0000}"/>
    <cellStyle name="Normal 7 5 2 14" xfId="56861" xr:uid="{00000000-0005-0000-0000-00001CDE0000}"/>
    <cellStyle name="Normal 7 5 2 15" xfId="56862" xr:uid="{00000000-0005-0000-0000-00001DDE0000}"/>
    <cellStyle name="Normal 7 5 2 2" xfId="56863" xr:uid="{00000000-0005-0000-0000-00001EDE0000}"/>
    <cellStyle name="Normal 7 5 2 3" xfId="56864" xr:uid="{00000000-0005-0000-0000-00001FDE0000}"/>
    <cellStyle name="Normal 7 5 2 4" xfId="56865" xr:uid="{00000000-0005-0000-0000-000020DE0000}"/>
    <cellStyle name="Normal 7 5 2 5" xfId="56866" xr:uid="{00000000-0005-0000-0000-000021DE0000}"/>
    <cellStyle name="Normal 7 5 2 6" xfId="56867" xr:uid="{00000000-0005-0000-0000-000022DE0000}"/>
    <cellStyle name="Normal 7 5 2 7" xfId="56868" xr:uid="{00000000-0005-0000-0000-000023DE0000}"/>
    <cellStyle name="Normal 7 5 2 8" xfId="56869" xr:uid="{00000000-0005-0000-0000-000024DE0000}"/>
    <cellStyle name="Normal 7 5 2 9" xfId="56870" xr:uid="{00000000-0005-0000-0000-000025DE0000}"/>
    <cellStyle name="Normal 7 5 3" xfId="56871" xr:uid="{00000000-0005-0000-0000-000026DE0000}"/>
    <cellStyle name="Normal 7 5 4" xfId="56872" xr:uid="{00000000-0005-0000-0000-000027DE0000}"/>
    <cellStyle name="Normal 7 5 5" xfId="56873" xr:uid="{00000000-0005-0000-0000-000028DE0000}"/>
    <cellStyle name="Normal 7 5 6" xfId="56874" xr:uid="{00000000-0005-0000-0000-000029DE0000}"/>
    <cellStyle name="Normal 7 5 7" xfId="56875" xr:uid="{00000000-0005-0000-0000-00002ADE0000}"/>
    <cellStyle name="Normal 7 5 8" xfId="56876" xr:uid="{00000000-0005-0000-0000-00002BDE0000}"/>
    <cellStyle name="Normal 7 5 9" xfId="56877" xr:uid="{00000000-0005-0000-0000-00002CDE0000}"/>
    <cellStyle name="Normal 7 6" xfId="56878" xr:uid="{00000000-0005-0000-0000-00002DDE0000}"/>
    <cellStyle name="Normal 7 6 10" xfId="56879" xr:uid="{00000000-0005-0000-0000-00002EDE0000}"/>
    <cellStyle name="Normal 7 6 11" xfId="56880" xr:uid="{00000000-0005-0000-0000-00002FDE0000}"/>
    <cellStyle name="Normal 7 6 12" xfId="56881" xr:uid="{00000000-0005-0000-0000-000030DE0000}"/>
    <cellStyle name="Normal 7 6 13" xfId="56882" xr:uid="{00000000-0005-0000-0000-000031DE0000}"/>
    <cellStyle name="Normal 7 6 14" xfId="56883" xr:uid="{00000000-0005-0000-0000-000032DE0000}"/>
    <cellStyle name="Normal 7 6 15" xfId="56884" xr:uid="{00000000-0005-0000-0000-000033DE0000}"/>
    <cellStyle name="Normal 7 6 2" xfId="56885" xr:uid="{00000000-0005-0000-0000-000034DE0000}"/>
    <cellStyle name="Normal 7 6 3" xfId="56886" xr:uid="{00000000-0005-0000-0000-000035DE0000}"/>
    <cellStyle name="Normal 7 6 4" xfId="56887" xr:uid="{00000000-0005-0000-0000-000036DE0000}"/>
    <cellStyle name="Normal 7 6 5" xfId="56888" xr:uid="{00000000-0005-0000-0000-000037DE0000}"/>
    <cellStyle name="Normal 7 6 6" xfId="56889" xr:uid="{00000000-0005-0000-0000-000038DE0000}"/>
    <cellStyle name="Normal 7 6 7" xfId="56890" xr:uid="{00000000-0005-0000-0000-000039DE0000}"/>
    <cellStyle name="Normal 7 6 8" xfId="56891" xr:uid="{00000000-0005-0000-0000-00003ADE0000}"/>
    <cellStyle name="Normal 7 6 9" xfId="56892" xr:uid="{00000000-0005-0000-0000-00003BDE0000}"/>
    <cellStyle name="Normal 7 7" xfId="56893" xr:uid="{00000000-0005-0000-0000-00003CDE0000}"/>
    <cellStyle name="Normal 7_GE.IU" xfId="56894" xr:uid="{00000000-0005-0000-0000-00003DDE0000}"/>
    <cellStyle name="Normal 8" xfId="56895" xr:uid="{00000000-0005-0000-0000-00003EDE0000}"/>
    <cellStyle name="Normal 8 2" xfId="56896" xr:uid="{00000000-0005-0000-0000-00003FDE0000}"/>
    <cellStyle name="Normal 8 2 2" xfId="56897" xr:uid="{00000000-0005-0000-0000-000040DE0000}"/>
    <cellStyle name="Normal 8 2 2 10" xfId="56898" xr:uid="{00000000-0005-0000-0000-000041DE0000}"/>
    <cellStyle name="Normal 8 2 2 10 2" xfId="56899" xr:uid="{00000000-0005-0000-0000-000042DE0000}"/>
    <cellStyle name="Normal 8 2 2 10 3" xfId="56900" xr:uid="{00000000-0005-0000-0000-000043DE0000}"/>
    <cellStyle name="Normal 8 2 2 11" xfId="56901" xr:uid="{00000000-0005-0000-0000-000044DE0000}"/>
    <cellStyle name="Normal 8 2 2 11 2" xfId="56902" xr:uid="{00000000-0005-0000-0000-000045DE0000}"/>
    <cellStyle name="Normal 8 2 2 12" xfId="56903" xr:uid="{00000000-0005-0000-0000-000046DE0000}"/>
    <cellStyle name="Normal 8 2 2 12 2" xfId="56904" xr:uid="{00000000-0005-0000-0000-000047DE0000}"/>
    <cellStyle name="Normal 8 2 2 13" xfId="56905" xr:uid="{00000000-0005-0000-0000-000048DE0000}"/>
    <cellStyle name="Normal 8 2 2 14" xfId="56906" xr:uid="{00000000-0005-0000-0000-000049DE0000}"/>
    <cellStyle name="Normal 8 2 2 15" xfId="56907" xr:uid="{00000000-0005-0000-0000-00004ADE0000}"/>
    <cellStyle name="Normal 8 2 2 16" xfId="56908" xr:uid="{00000000-0005-0000-0000-00004BDE0000}"/>
    <cellStyle name="Normal 8 2 2 17" xfId="56909" xr:uid="{00000000-0005-0000-0000-00004CDE0000}"/>
    <cellStyle name="Normal 8 2 2 18" xfId="56910" xr:uid="{00000000-0005-0000-0000-00004DDE0000}"/>
    <cellStyle name="Normal 8 2 2 19" xfId="56911" xr:uid="{00000000-0005-0000-0000-00004EDE0000}"/>
    <cellStyle name="Normal 8 2 2 2" xfId="56912" xr:uid="{00000000-0005-0000-0000-00004FDE0000}"/>
    <cellStyle name="Normal 8 2 2 2 10" xfId="56913" xr:uid="{00000000-0005-0000-0000-000050DE0000}"/>
    <cellStyle name="Normal 8 2 2 2 10 2" xfId="56914" xr:uid="{00000000-0005-0000-0000-000051DE0000}"/>
    <cellStyle name="Normal 8 2 2 2 11" xfId="56915" xr:uid="{00000000-0005-0000-0000-000052DE0000}"/>
    <cellStyle name="Normal 8 2 2 2 11 2" xfId="56916" xr:uid="{00000000-0005-0000-0000-000053DE0000}"/>
    <cellStyle name="Normal 8 2 2 2 12" xfId="56917" xr:uid="{00000000-0005-0000-0000-000054DE0000}"/>
    <cellStyle name="Normal 8 2 2 2 13" xfId="56918" xr:uid="{00000000-0005-0000-0000-000055DE0000}"/>
    <cellStyle name="Normal 8 2 2 2 14" xfId="56919" xr:uid="{00000000-0005-0000-0000-000056DE0000}"/>
    <cellStyle name="Normal 8 2 2 2 15" xfId="56920" xr:uid="{00000000-0005-0000-0000-000057DE0000}"/>
    <cellStyle name="Normal 8 2 2 2 16" xfId="56921" xr:uid="{00000000-0005-0000-0000-000058DE0000}"/>
    <cellStyle name="Normal 8 2 2 2 17" xfId="56922" xr:uid="{00000000-0005-0000-0000-000059DE0000}"/>
    <cellStyle name="Normal 8 2 2 2 18" xfId="56923" xr:uid="{00000000-0005-0000-0000-00005ADE0000}"/>
    <cellStyle name="Normal 8 2 2 2 19" xfId="56924" xr:uid="{00000000-0005-0000-0000-00005BDE0000}"/>
    <cellStyle name="Normal 8 2 2 2 2" xfId="56925" xr:uid="{00000000-0005-0000-0000-00005CDE0000}"/>
    <cellStyle name="Normal 8 2 2 2 2 10" xfId="56926" xr:uid="{00000000-0005-0000-0000-00005DDE0000}"/>
    <cellStyle name="Normal 8 2 2 2 2 11" xfId="56927" xr:uid="{00000000-0005-0000-0000-00005EDE0000}"/>
    <cellStyle name="Normal 8 2 2 2 2 12" xfId="56928" xr:uid="{00000000-0005-0000-0000-00005FDE0000}"/>
    <cellStyle name="Normal 8 2 2 2 2 13" xfId="56929" xr:uid="{00000000-0005-0000-0000-000060DE0000}"/>
    <cellStyle name="Normal 8 2 2 2 2 14" xfId="56930" xr:uid="{00000000-0005-0000-0000-000061DE0000}"/>
    <cellStyle name="Normal 8 2 2 2 2 15" xfId="56931" xr:uid="{00000000-0005-0000-0000-000062DE0000}"/>
    <cellStyle name="Normal 8 2 2 2 2 2" xfId="56932" xr:uid="{00000000-0005-0000-0000-000063DE0000}"/>
    <cellStyle name="Normal 8 2 2 2 2 2 2" xfId="56933" xr:uid="{00000000-0005-0000-0000-000064DE0000}"/>
    <cellStyle name="Normal 8 2 2 2 2 3" xfId="56934" xr:uid="{00000000-0005-0000-0000-000065DE0000}"/>
    <cellStyle name="Normal 8 2 2 2 2 4" xfId="56935" xr:uid="{00000000-0005-0000-0000-000066DE0000}"/>
    <cellStyle name="Normal 8 2 2 2 2 5" xfId="56936" xr:uid="{00000000-0005-0000-0000-000067DE0000}"/>
    <cellStyle name="Normal 8 2 2 2 2 6" xfId="56937" xr:uid="{00000000-0005-0000-0000-000068DE0000}"/>
    <cellStyle name="Normal 8 2 2 2 2 7" xfId="56938" xr:uid="{00000000-0005-0000-0000-000069DE0000}"/>
    <cellStyle name="Normal 8 2 2 2 2 8" xfId="56939" xr:uid="{00000000-0005-0000-0000-00006ADE0000}"/>
    <cellStyle name="Normal 8 2 2 2 2 9" xfId="56940" xr:uid="{00000000-0005-0000-0000-00006BDE0000}"/>
    <cellStyle name="Normal 8 2 2 2 3" xfId="56941" xr:uid="{00000000-0005-0000-0000-00006CDE0000}"/>
    <cellStyle name="Normal 8 2 2 2 3 10" xfId="56942" xr:uid="{00000000-0005-0000-0000-00006DDE0000}"/>
    <cellStyle name="Normal 8 2 2 2 3 11" xfId="56943" xr:uid="{00000000-0005-0000-0000-00006EDE0000}"/>
    <cellStyle name="Normal 8 2 2 2 3 12" xfId="56944" xr:uid="{00000000-0005-0000-0000-00006FDE0000}"/>
    <cellStyle name="Normal 8 2 2 2 3 13" xfId="56945" xr:uid="{00000000-0005-0000-0000-000070DE0000}"/>
    <cellStyle name="Normal 8 2 2 2 3 14" xfId="56946" xr:uid="{00000000-0005-0000-0000-000071DE0000}"/>
    <cellStyle name="Normal 8 2 2 2 3 15" xfId="56947" xr:uid="{00000000-0005-0000-0000-000072DE0000}"/>
    <cellStyle name="Normal 8 2 2 2 3 2" xfId="56948" xr:uid="{00000000-0005-0000-0000-000073DE0000}"/>
    <cellStyle name="Normal 8 2 2 2 3 2 2" xfId="56949" xr:uid="{00000000-0005-0000-0000-000074DE0000}"/>
    <cellStyle name="Normal 8 2 2 2 3 3" xfId="56950" xr:uid="{00000000-0005-0000-0000-000075DE0000}"/>
    <cellStyle name="Normal 8 2 2 2 3 4" xfId="56951" xr:uid="{00000000-0005-0000-0000-000076DE0000}"/>
    <cellStyle name="Normal 8 2 2 2 3 5" xfId="56952" xr:uid="{00000000-0005-0000-0000-000077DE0000}"/>
    <cellStyle name="Normal 8 2 2 2 3 6" xfId="56953" xr:uid="{00000000-0005-0000-0000-000078DE0000}"/>
    <cellStyle name="Normal 8 2 2 2 3 7" xfId="56954" xr:uid="{00000000-0005-0000-0000-000079DE0000}"/>
    <cellStyle name="Normal 8 2 2 2 3 8" xfId="56955" xr:uid="{00000000-0005-0000-0000-00007ADE0000}"/>
    <cellStyle name="Normal 8 2 2 2 3 9" xfId="56956" xr:uid="{00000000-0005-0000-0000-00007BDE0000}"/>
    <cellStyle name="Normal 8 2 2 2 4" xfId="56957" xr:uid="{00000000-0005-0000-0000-00007CDE0000}"/>
    <cellStyle name="Normal 8 2 2 2 4 2" xfId="56958" xr:uid="{00000000-0005-0000-0000-00007DDE0000}"/>
    <cellStyle name="Normal 8 2 2 2 4 3" xfId="56959" xr:uid="{00000000-0005-0000-0000-00007EDE0000}"/>
    <cellStyle name="Normal 8 2 2 2 5" xfId="56960" xr:uid="{00000000-0005-0000-0000-00007FDE0000}"/>
    <cellStyle name="Normal 8 2 2 2 5 2" xfId="56961" xr:uid="{00000000-0005-0000-0000-000080DE0000}"/>
    <cellStyle name="Normal 8 2 2 2 5 3" xfId="56962" xr:uid="{00000000-0005-0000-0000-000081DE0000}"/>
    <cellStyle name="Normal 8 2 2 2 6" xfId="56963" xr:uid="{00000000-0005-0000-0000-000082DE0000}"/>
    <cellStyle name="Normal 8 2 2 2 6 2" xfId="56964" xr:uid="{00000000-0005-0000-0000-000083DE0000}"/>
    <cellStyle name="Normal 8 2 2 2 6 3" xfId="56965" xr:uid="{00000000-0005-0000-0000-000084DE0000}"/>
    <cellStyle name="Normal 8 2 2 2 7" xfId="56966" xr:uid="{00000000-0005-0000-0000-000085DE0000}"/>
    <cellStyle name="Normal 8 2 2 2 7 2" xfId="56967" xr:uid="{00000000-0005-0000-0000-000086DE0000}"/>
    <cellStyle name="Normal 8 2 2 2 7 3" xfId="56968" xr:uid="{00000000-0005-0000-0000-000087DE0000}"/>
    <cellStyle name="Normal 8 2 2 2 8" xfId="56969" xr:uid="{00000000-0005-0000-0000-000088DE0000}"/>
    <cellStyle name="Normal 8 2 2 2 8 2" xfId="56970" xr:uid="{00000000-0005-0000-0000-000089DE0000}"/>
    <cellStyle name="Normal 8 2 2 2 8 3" xfId="56971" xr:uid="{00000000-0005-0000-0000-00008ADE0000}"/>
    <cellStyle name="Normal 8 2 2 2 9" xfId="56972" xr:uid="{00000000-0005-0000-0000-00008BDE0000}"/>
    <cellStyle name="Normal 8 2 2 2 9 2" xfId="56973" xr:uid="{00000000-0005-0000-0000-00008CDE0000}"/>
    <cellStyle name="Normal 8 2 2 2 9 3" xfId="56974" xr:uid="{00000000-0005-0000-0000-00008DDE0000}"/>
    <cellStyle name="Normal 8 2 2 20" xfId="56975" xr:uid="{00000000-0005-0000-0000-00008EDE0000}"/>
    <cellStyle name="Normal 8 2 2 3" xfId="56976" xr:uid="{00000000-0005-0000-0000-00008FDE0000}"/>
    <cellStyle name="Normal 8 2 2 3 10" xfId="56977" xr:uid="{00000000-0005-0000-0000-000090DE0000}"/>
    <cellStyle name="Normal 8 2 2 3 11" xfId="56978" xr:uid="{00000000-0005-0000-0000-000091DE0000}"/>
    <cellStyle name="Normal 8 2 2 3 12" xfId="56979" xr:uid="{00000000-0005-0000-0000-000092DE0000}"/>
    <cellStyle name="Normal 8 2 2 3 13" xfId="56980" xr:uid="{00000000-0005-0000-0000-000093DE0000}"/>
    <cellStyle name="Normal 8 2 2 3 14" xfId="56981" xr:uid="{00000000-0005-0000-0000-000094DE0000}"/>
    <cellStyle name="Normal 8 2 2 3 15" xfId="56982" xr:uid="{00000000-0005-0000-0000-000095DE0000}"/>
    <cellStyle name="Normal 8 2 2 3 16" xfId="56983" xr:uid="{00000000-0005-0000-0000-000096DE0000}"/>
    <cellStyle name="Normal 8 2 2 3 2" xfId="56984" xr:uid="{00000000-0005-0000-0000-000097DE0000}"/>
    <cellStyle name="Normal 8 2 2 3 2 10" xfId="56985" xr:uid="{00000000-0005-0000-0000-000098DE0000}"/>
    <cellStyle name="Normal 8 2 2 3 2 11" xfId="56986" xr:uid="{00000000-0005-0000-0000-000099DE0000}"/>
    <cellStyle name="Normal 8 2 2 3 2 12" xfId="56987" xr:uid="{00000000-0005-0000-0000-00009ADE0000}"/>
    <cellStyle name="Normal 8 2 2 3 2 13" xfId="56988" xr:uid="{00000000-0005-0000-0000-00009BDE0000}"/>
    <cellStyle name="Normal 8 2 2 3 2 14" xfId="56989" xr:uid="{00000000-0005-0000-0000-00009CDE0000}"/>
    <cellStyle name="Normal 8 2 2 3 2 15" xfId="56990" xr:uid="{00000000-0005-0000-0000-00009DDE0000}"/>
    <cellStyle name="Normal 8 2 2 3 2 2" xfId="56991" xr:uid="{00000000-0005-0000-0000-00009EDE0000}"/>
    <cellStyle name="Normal 8 2 2 3 2 3" xfId="56992" xr:uid="{00000000-0005-0000-0000-00009FDE0000}"/>
    <cellStyle name="Normal 8 2 2 3 2 4" xfId="56993" xr:uid="{00000000-0005-0000-0000-0000A0DE0000}"/>
    <cellStyle name="Normal 8 2 2 3 2 5" xfId="56994" xr:uid="{00000000-0005-0000-0000-0000A1DE0000}"/>
    <cellStyle name="Normal 8 2 2 3 2 6" xfId="56995" xr:uid="{00000000-0005-0000-0000-0000A2DE0000}"/>
    <cellStyle name="Normal 8 2 2 3 2 7" xfId="56996" xr:uid="{00000000-0005-0000-0000-0000A3DE0000}"/>
    <cellStyle name="Normal 8 2 2 3 2 8" xfId="56997" xr:uid="{00000000-0005-0000-0000-0000A4DE0000}"/>
    <cellStyle name="Normal 8 2 2 3 2 9" xfId="56998" xr:uid="{00000000-0005-0000-0000-0000A5DE0000}"/>
    <cellStyle name="Normal 8 2 2 3 3" xfId="56999" xr:uid="{00000000-0005-0000-0000-0000A6DE0000}"/>
    <cellStyle name="Normal 8 2 2 3 4" xfId="57000" xr:uid="{00000000-0005-0000-0000-0000A7DE0000}"/>
    <cellStyle name="Normal 8 2 2 3 5" xfId="57001" xr:uid="{00000000-0005-0000-0000-0000A8DE0000}"/>
    <cellStyle name="Normal 8 2 2 3 6" xfId="57002" xr:uid="{00000000-0005-0000-0000-0000A9DE0000}"/>
    <cellStyle name="Normal 8 2 2 3 7" xfId="57003" xr:uid="{00000000-0005-0000-0000-0000AADE0000}"/>
    <cellStyle name="Normal 8 2 2 3 8" xfId="57004" xr:uid="{00000000-0005-0000-0000-0000ABDE0000}"/>
    <cellStyle name="Normal 8 2 2 3 9" xfId="57005" xr:uid="{00000000-0005-0000-0000-0000ACDE0000}"/>
    <cellStyle name="Normal 8 2 2 4" xfId="57006" xr:uid="{00000000-0005-0000-0000-0000ADDE0000}"/>
    <cellStyle name="Normal 8 2 2 4 10" xfId="57007" xr:uid="{00000000-0005-0000-0000-0000AEDE0000}"/>
    <cellStyle name="Normal 8 2 2 4 11" xfId="57008" xr:uid="{00000000-0005-0000-0000-0000AFDE0000}"/>
    <cellStyle name="Normal 8 2 2 4 12" xfId="57009" xr:uid="{00000000-0005-0000-0000-0000B0DE0000}"/>
    <cellStyle name="Normal 8 2 2 4 13" xfId="57010" xr:uid="{00000000-0005-0000-0000-0000B1DE0000}"/>
    <cellStyle name="Normal 8 2 2 4 14" xfId="57011" xr:uid="{00000000-0005-0000-0000-0000B2DE0000}"/>
    <cellStyle name="Normal 8 2 2 4 15" xfId="57012" xr:uid="{00000000-0005-0000-0000-0000B3DE0000}"/>
    <cellStyle name="Normal 8 2 2 4 2" xfId="57013" xr:uid="{00000000-0005-0000-0000-0000B4DE0000}"/>
    <cellStyle name="Normal 8 2 2 4 2 2" xfId="57014" xr:uid="{00000000-0005-0000-0000-0000B5DE0000}"/>
    <cellStyle name="Normal 8 2 2 4 3" xfId="57015" xr:uid="{00000000-0005-0000-0000-0000B6DE0000}"/>
    <cellStyle name="Normal 8 2 2 4 4" xfId="57016" xr:uid="{00000000-0005-0000-0000-0000B7DE0000}"/>
    <cellStyle name="Normal 8 2 2 4 5" xfId="57017" xr:uid="{00000000-0005-0000-0000-0000B8DE0000}"/>
    <cellStyle name="Normal 8 2 2 4 6" xfId="57018" xr:uid="{00000000-0005-0000-0000-0000B9DE0000}"/>
    <cellStyle name="Normal 8 2 2 4 7" xfId="57019" xr:uid="{00000000-0005-0000-0000-0000BADE0000}"/>
    <cellStyle name="Normal 8 2 2 4 8" xfId="57020" xr:uid="{00000000-0005-0000-0000-0000BBDE0000}"/>
    <cellStyle name="Normal 8 2 2 4 9" xfId="57021" xr:uid="{00000000-0005-0000-0000-0000BCDE0000}"/>
    <cellStyle name="Normal 8 2 2 5" xfId="57022" xr:uid="{00000000-0005-0000-0000-0000BDDE0000}"/>
    <cellStyle name="Normal 8 2 2 5 2" xfId="57023" xr:uid="{00000000-0005-0000-0000-0000BEDE0000}"/>
    <cellStyle name="Normal 8 2 2 5 3" xfId="57024" xr:uid="{00000000-0005-0000-0000-0000BFDE0000}"/>
    <cellStyle name="Normal 8 2 2 6" xfId="57025" xr:uid="{00000000-0005-0000-0000-0000C0DE0000}"/>
    <cellStyle name="Normal 8 2 2 6 2" xfId="57026" xr:uid="{00000000-0005-0000-0000-0000C1DE0000}"/>
    <cellStyle name="Normal 8 2 2 6 3" xfId="57027" xr:uid="{00000000-0005-0000-0000-0000C2DE0000}"/>
    <cellStyle name="Normal 8 2 2 7" xfId="57028" xr:uid="{00000000-0005-0000-0000-0000C3DE0000}"/>
    <cellStyle name="Normal 8 2 2 7 2" xfId="57029" xr:uid="{00000000-0005-0000-0000-0000C4DE0000}"/>
    <cellStyle name="Normal 8 2 2 7 3" xfId="57030" xr:uid="{00000000-0005-0000-0000-0000C5DE0000}"/>
    <cellStyle name="Normal 8 2 2 8" xfId="57031" xr:uid="{00000000-0005-0000-0000-0000C6DE0000}"/>
    <cellStyle name="Normal 8 2 2 8 2" xfId="57032" xr:uid="{00000000-0005-0000-0000-0000C7DE0000}"/>
    <cellStyle name="Normal 8 2 2 8 3" xfId="57033" xr:uid="{00000000-0005-0000-0000-0000C8DE0000}"/>
    <cellStyle name="Normal 8 2 2 9" xfId="57034" xr:uid="{00000000-0005-0000-0000-0000C9DE0000}"/>
    <cellStyle name="Normal 8 2 2 9 2" xfId="57035" xr:uid="{00000000-0005-0000-0000-0000CADE0000}"/>
    <cellStyle name="Normal 8 2 2 9 3" xfId="57036" xr:uid="{00000000-0005-0000-0000-0000CBDE0000}"/>
    <cellStyle name="Normal 8 2 3" xfId="57037" xr:uid="{00000000-0005-0000-0000-0000CCDE0000}"/>
    <cellStyle name="Normal 8 2 3 2" xfId="57038" xr:uid="{00000000-0005-0000-0000-0000CDDE0000}"/>
    <cellStyle name="Normal 8 2 3 2 10" xfId="57039" xr:uid="{00000000-0005-0000-0000-0000CEDE0000}"/>
    <cellStyle name="Normal 8 2 3 2 11" xfId="57040" xr:uid="{00000000-0005-0000-0000-0000CFDE0000}"/>
    <cellStyle name="Normal 8 2 3 2 12" xfId="57041" xr:uid="{00000000-0005-0000-0000-0000D0DE0000}"/>
    <cellStyle name="Normal 8 2 3 2 13" xfId="57042" xr:uid="{00000000-0005-0000-0000-0000D1DE0000}"/>
    <cellStyle name="Normal 8 2 3 2 14" xfId="57043" xr:uid="{00000000-0005-0000-0000-0000D2DE0000}"/>
    <cellStyle name="Normal 8 2 3 2 15" xfId="57044" xr:uid="{00000000-0005-0000-0000-0000D3DE0000}"/>
    <cellStyle name="Normal 8 2 3 2 2" xfId="57045" xr:uid="{00000000-0005-0000-0000-0000D4DE0000}"/>
    <cellStyle name="Normal 8 2 3 2 3" xfId="57046" xr:uid="{00000000-0005-0000-0000-0000D5DE0000}"/>
    <cellStyle name="Normal 8 2 3 2 4" xfId="57047" xr:uid="{00000000-0005-0000-0000-0000D6DE0000}"/>
    <cellStyle name="Normal 8 2 3 2 5" xfId="57048" xr:uid="{00000000-0005-0000-0000-0000D7DE0000}"/>
    <cellStyle name="Normal 8 2 3 2 6" xfId="57049" xr:uid="{00000000-0005-0000-0000-0000D8DE0000}"/>
    <cellStyle name="Normal 8 2 3 2 7" xfId="57050" xr:uid="{00000000-0005-0000-0000-0000D9DE0000}"/>
    <cellStyle name="Normal 8 2 3 2 8" xfId="57051" xr:uid="{00000000-0005-0000-0000-0000DADE0000}"/>
    <cellStyle name="Normal 8 2 3 2 9" xfId="57052" xr:uid="{00000000-0005-0000-0000-0000DBDE0000}"/>
    <cellStyle name="Normal 8 2 4" xfId="57053" xr:uid="{00000000-0005-0000-0000-0000DCDE0000}"/>
    <cellStyle name="Normal 8 2 4 10" xfId="57054" xr:uid="{00000000-0005-0000-0000-0000DDDE0000}"/>
    <cellStyle name="Normal 8 2 4 11" xfId="57055" xr:uid="{00000000-0005-0000-0000-0000DEDE0000}"/>
    <cellStyle name="Normal 8 2 4 12" xfId="57056" xr:uid="{00000000-0005-0000-0000-0000DFDE0000}"/>
    <cellStyle name="Normal 8 2 4 13" xfId="57057" xr:uid="{00000000-0005-0000-0000-0000E0DE0000}"/>
    <cellStyle name="Normal 8 2 4 14" xfId="57058" xr:uid="{00000000-0005-0000-0000-0000E1DE0000}"/>
    <cellStyle name="Normal 8 2 4 15" xfId="57059" xr:uid="{00000000-0005-0000-0000-0000E2DE0000}"/>
    <cellStyle name="Normal 8 2 4 2" xfId="57060" xr:uid="{00000000-0005-0000-0000-0000E3DE0000}"/>
    <cellStyle name="Normal 8 2 4 3" xfId="57061" xr:uid="{00000000-0005-0000-0000-0000E4DE0000}"/>
    <cellStyle name="Normal 8 2 4 4" xfId="57062" xr:uid="{00000000-0005-0000-0000-0000E5DE0000}"/>
    <cellStyle name="Normal 8 2 4 5" xfId="57063" xr:uid="{00000000-0005-0000-0000-0000E6DE0000}"/>
    <cellStyle name="Normal 8 2 4 6" xfId="57064" xr:uid="{00000000-0005-0000-0000-0000E7DE0000}"/>
    <cellStyle name="Normal 8 2 4 7" xfId="57065" xr:uid="{00000000-0005-0000-0000-0000E8DE0000}"/>
    <cellStyle name="Normal 8 2 4 8" xfId="57066" xr:uid="{00000000-0005-0000-0000-0000E9DE0000}"/>
    <cellStyle name="Normal 8 2 4 9" xfId="57067" xr:uid="{00000000-0005-0000-0000-0000EADE0000}"/>
    <cellStyle name="Normal 8 2 5" xfId="57068" xr:uid="{00000000-0005-0000-0000-0000EBDE0000}"/>
    <cellStyle name="Normal 8 2 5 10" xfId="57069" xr:uid="{00000000-0005-0000-0000-0000ECDE0000}"/>
    <cellStyle name="Normal 8 2 5 11" xfId="57070" xr:uid="{00000000-0005-0000-0000-0000EDDE0000}"/>
    <cellStyle name="Normal 8 2 5 12" xfId="57071" xr:uid="{00000000-0005-0000-0000-0000EEDE0000}"/>
    <cellStyle name="Normal 8 2 5 13" xfId="57072" xr:uid="{00000000-0005-0000-0000-0000EFDE0000}"/>
    <cellStyle name="Normal 8 2 5 14" xfId="57073" xr:uid="{00000000-0005-0000-0000-0000F0DE0000}"/>
    <cellStyle name="Normal 8 2 5 15" xfId="57074" xr:uid="{00000000-0005-0000-0000-0000F1DE0000}"/>
    <cellStyle name="Normal 8 2 5 2" xfId="57075" xr:uid="{00000000-0005-0000-0000-0000F2DE0000}"/>
    <cellStyle name="Normal 8 2 5 3" xfId="57076" xr:uid="{00000000-0005-0000-0000-0000F3DE0000}"/>
    <cellStyle name="Normal 8 2 5 4" xfId="57077" xr:uid="{00000000-0005-0000-0000-0000F4DE0000}"/>
    <cellStyle name="Normal 8 2 5 5" xfId="57078" xr:uid="{00000000-0005-0000-0000-0000F5DE0000}"/>
    <cellStyle name="Normal 8 2 5 6" xfId="57079" xr:uid="{00000000-0005-0000-0000-0000F6DE0000}"/>
    <cellStyle name="Normal 8 2 5 7" xfId="57080" xr:uid="{00000000-0005-0000-0000-0000F7DE0000}"/>
    <cellStyle name="Normal 8 2 5 8" xfId="57081" xr:uid="{00000000-0005-0000-0000-0000F8DE0000}"/>
    <cellStyle name="Normal 8 2 5 9" xfId="57082" xr:uid="{00000000-0005-0000-0000-0000F9DE0000}"/>
    <cellStyle name="Normal 8 3" xfId="57083" xr:uid="{00000000-0005-0000-0000-0000FADE0000}"/>
    <cellStyle name="Normal 8 3 10" xfId="57084" xr:uid="{00000000-0005-0000-0000-0000FBDE0000}"/>
    <cellStyle name="Normal 8 3 10 2" xfId="57085" xr:uid="{00000000-0005-0000-0000-0000FCDE0000}"/>
    <cellStyle name="Normal 8 3 10 3" xfId="57086" xr:uid="{00000000-0005-0000-0000-0000FDDE0000}"/>
    <cellStyle name="Normal 8 3 11" xfId="57087" xr:uid="{00000000-0005-0000-0000-0000FEDE0000}"/>
    <cellStyle name="Normal 8 3 11 2" xfId="57088" xr:uid="{00000000-0005-0000-0000-0000FFDE0000}"/>
    <cellStyle name="Normal 8 3 11 3" xfId="57089" xr:uid="{00000000-0005-0000-0000-000000DF0000}"/>
    <cellStyle name="Normal 8 3 12" xfId="57090" xr:uid="{00000000-0005-0000-0000-000001DF0000}"/>
    <cellStyle name="Normal 8 3 12 2" xfId="57091" xr:uid="{00000000-0005-0000-0000-000002DF0000}"/>
    <cellStyle name="Normal 8 3 13" xfId="57092" xr:uid="{00000000-0005-0000-0000-000003DF0000}"/>
    <cellStyle name="Normal 8 3 13 2" xfId="57093" xr:uid="{00000000-0005-0000-0000-000004DF0000}"/>
    <cellStyle name="Normal 8 3 14" xfId="57094" xr:uid="{00000000-0005-0000-0000-000005DF0000}"/>
    <cellStyle name="Normal 8 3 15" xfId="57095" xr:uid="{00000000-0005-0000-0000-000006DF0000}"/>
    <cellStyle name="Normal 8 3 16" xfId="57096" xr:uid="{00000000-0005-0000-0000-000007DF0000}"/>
    <cellStyle name="Normal 8 3 17" xfId="57097" xr:uid="{00000000-0005-0000-0000-000008DF0000}"/>
    <cellStyle name="Normal 8 3 18" xfId="57098" xr:uid="{00000000-0005-0000-0000-000009DF0000}"/>
    <cellStyle name="Normal 8 3 19" xfId="57099" xr:uid="{00000000-0005-0000-0000-00000ADF0000}"/>
    <cellStyle name="Normal 8 3 2" xfId="57100" xr:uid="{00000000-0005-0000-0000-00000BDF0000}"/>
    <cellStyle name="Normal 8 3 20" xfId="57101" xr:uid="{00000000-0005-0000-0000-00000CDF0000}"/>
    <cellStyle name="Normal 8 3 21" xfId="57102" xr:uid="{00000000-0005-0000-0000-00000DDF0000}"/>
    <cellStyle name="Normal 8 3 3" xfId="57103" xr:uid="{00000000-0005-0000-0000-00000EDF0000}"/>
    <cellStyle name="Normal 8 3 3 10" xfId="57104" xr:uid="{00000000-0005-0000-0000-00000FDF0000}"/>
    <cellStyle name="Normal 8 3 3 10 2" xfId="57105" xr:uid="{00000000-0005-0000-0000-000010DF0000}"/>
    <cellStyle name="Normal 8 3 3 11" xfId="57106" xr:uid="{00000000-0005-0000-0000-000011DF0000}"/>
    <cellStyle name="Normal 8 3 3 11 2" xfId="57107" xr:uid="{00000000-0005-0000-0000-000012DF0000}"/>
    <cellStyle name="Normal 8 3 3 12" xfId="57108" xr:uid="{00000000-0005-0000-0000-000013DF0000}"/>
    <cellStyle name="Normal 8 3 3 13" xfId="57109" xr:uid="{00000000-0005-0000-0000-000014DF0000}"/>
    <cellStyle name="Normal 8 3 3 14" xfId="57110" xr:uid="{00000000-0005-0000-0000-000015DF0000}"/>
    <cellStyle name="Normal 8 3 3 15" xfId="57111" xr:uid="{00000000-0005-0000-0000-000016DF0000}"/>
    <cellStyle name="Normal 8 3 3 16" xfId="57112" xr:uid="{00000000-0005-0000-0000-000017DF0000}"/>
    <cellStyle name="Normal 8 3 3 17" xfId="57113" xr:uid="{00000000-0005-0000-0000-000018DF0000}"/>
    <cellStyle name="Normal 8 3 3 18" xfId="57114" xr:uid="{00000000-0005-0000-0000-000019DF0000}"/>
    <cellStyle name="Normal 8 3 3 19" xfId="57115" xr:uid="{00000000-0005-0000-0000-00001ADF0000}"/>
    <cellStyle name="Normal 8 3 3 2" xfId="57116" xr:uid="{00000000-0005-0000-0000-00001BDF0000}"/>
    <cellStyle name="Normal 8 3 3 2 10" xfId="57117" xr:uid="{00000000-0005-0000-0000-00001CDF0000}"/>
    <cellStyle name="Normal 8 3 3 2 11" xfId="57118" xr:uid="{00000000-0005-0000-0000-00001DDF0000}"/>
    <cellStyle name="Normal 8 3 3 2 12" xfId="57119" xr:uid="{00000000-0005-0000-0000-00001EDF0000}"/>
    <cellStyle name="Normal 8 3 3 2 13" xfId="57120" xr:uid="{00000000-0005-0000-0000-00001FDF0000}"/>
    <cellStyle name="Normal 8 3 3 2 14" xfId="57121" xr:uid="{00000000-0005-0000-0000-000020DF0000}"/>
    <cellStyle name="Normal 8 3 3 2 15" xfId="57122" xr:uid="{00000000-0005-0000-0000-000021DF0000}"/>
    <cellStyle name="Normal 8 3 3 2 2" xfId="57123" xr:uid="{00000000-0005-0000-0000-000022DF0000}"/>
    <cellStyle name="Normal 8 3 3 2 2 2" xfId="57124" xr:uid="{00000000-0005-0000-0000-000023DF0000}"/>
    <cellStyle name="Normal 8 3 3 2 3" xfId="57125" xr:uid="{00000000-0005-0000-0000-000024DF0000}"/>
    <cellStyle name="Normal 8 3 3 2 4" xfId="57126" xr:uid="{00000000-0005-0000-0000-000025DF0000}"/>
    <cellStyle name="Normal 8 3 3 2 5" xfId="57127" xr:uid="{00000000-0005-0000-0000-000026DF0000}"/>
    <cellStyle name="Normal 8 3 3 2 6" xfId="57128" xr:uid="{00000000-0005-0000-0000-000027DF0000}"/>
    <cellStyle name="Normal 8 3 3 2 7" xfId="57129" xr:uid="{00000000-0005-0000-0000-000028DF0000}"/>
    <cellStyle name="Normal 8 3 3 2 8" xfId="57130" xr:uid="{00000000-0005-0000-0000-000029DF0000}"/>
    <cellStyle name="Normal 8 3 3 2 9" xfId="57131" xr:uid="{00000000-0005-0000-0000-00002ADF0000}"/>
    <cellStyle name="Normal 8 3 3 3" xfId="57132" xr:uid="{00000000-0005-0000-0000-00002BDF0000}"/>
    <cellStyle name="Normal 8 3 3 3 10" xfId="57133" xr:uid="{00000000-0005-0000-0000-00002CDF0000}"/>
    <cellStyle name="Normal 8 3 3 3 11" xfId="57134" xr:uid="{00000000-0005-0000-0000-00002DDF0000}"/>
    <cellStyle name="Normal 8 3 3 3 12" xfId="57135" xr:uid="{00000000-0005-0000-0000-00002EDF0000}"/>
    <cellStyle name="Normal 8 3 3 3 13" xfId="57136" xr:uid="{00000000-0005-0000-0000-00002FDF0000}"/>
    <cellStyle name="Normal 8 3 3 3 14" xfId="57137" xr:uid="{00000000-0005-0000-0000-000030DF0000}"/>
    <cellStyle name="Normal 8 3 3 3 15" xfId="57138" xr:uid="{00000000-0005-0000-0000-000031DF0000}"/>
    <cellStyle name="Normal 8 3 3 3 2" xfId="57139" xr:uid="{00000000-0005-0000-0000-000032DF0000}"/>
    <cellStyle name="Normal 8 3 3 3 2 2" xfId="57140" xr:uid="{00000000-0005-0000-0000-000033DF0000}"/>
    <cellStyle name="Normal 8 3 3 3 3" xfId="57141" xr:uid="{00000000-0005-0000-0000-000034DF0000}"/>
    <cellStyle name="Normal 8 3 3 3 4" xfId="57142" xr:uid="{00000000-0005-0000-0000-000035DF0000}"/>
    <cellStyle name="Normal 8 3 3 3 5" xfId="57143" xr:uid="{00000000-0005-0000-0000-000036DF0000}"/>
    <cellStyle name="Normal 8 3 3 3 6" xfId="57144" xr:uid="{00000000-0005-0000-0000-000037DF0000}"/>
    <cellStyle name="Normal 8 3 3 3 7" xfId="57145" xr:uid="{00000000-0005-0000-0000-000038DF0000}"/>
    <cellStyle name="Normal 8 3 3 3 8" xfId="57146" xr:uid="{00000000-0005-0000-0000-000039DF0000}"/>
    <cellStyle name="Normal 8 3 3 3 9" xfId="57147" xr:uid="{00000000-0005-0000-0000-00003ADF0000}"/>
    <cellStyle name="Normal 8 3 3 4" xfId="57148" xr:uid="{00000000-0005-0000-0000-00003BDF0000}"/>
    <cellStyle name="Normal 8 3 3 4 2" xfId="57149" xr:uid="{00000000-0005-0000-0000-00003CDF0000}"/>
    <cellStyle name="Normal 8 3 3 4 3" xfId="57150" xr:uid="{00000000-0005-0000-0000-00003DDF0000}"/>
    <cellStyle name="Normal 8 3 3 5" xfId="57151" xr:uid="{00000000-0005-0000-0000-00003EDF0000}"/>
    <cellStyle name="Normal 8 3 3 5 2" xfId="57152" xr:uid="{00000000-0005-0000-0000-00003FDF0000}"/>
    <cellStyle name="Normal 8 3 3 5 3" xfId="57153" xr:uid="{00000000-0005-0000-0000-000040DF0000}"/>
    <cellStyle name="Normal 8 3 3 6" xfId="57154" xr:uid="{00000000-0005-0000-0000-000041DF0000}"/>
    <cellStyle name="Normal 8 3 3 6 2" xfId="57155" xr:uid="{00000000-0005-0000-0000-000042DF0000}"/>
    <cellStyle name="Normal 8 3 3 6 3" xfId="57156" xr:uid="{00000000-0005-0000-0000-000043DF0000}"/>
    <cellStyle name="Normal 8 3 3 7" xfId="57157" xr:uid="{00000000-0005-0000-0000-000044DF0000}"/>
    <cellStyle name="Normal 8 3 3 7 2" xfId="57158" xr:uid="{00000000-0005-0000-0000-000045DF0000}"/>
    <cellStyle name="Normal 8 3 3 7 3" xfId="57159" xr:uid="{00000000-0005-0000-0000-000046DF0000}"/>
    <cellStyle name="Normal 8 3 3 8" xfId="57160" xr:uid="{00000000-0005-0000-0000-000047DF0000}"/>
    <cellStyle name="Normal 8 3 3 8 2" xfId="57161" xr:uid="{00000000-0005-0000-0000-000048DF0000}"/>
    <cellStyle name="Normal 8 3 3 8 3" xfId="57162" xr:uid="{00000000-0005-0000-0000-000049DF0000}"/>
    <cellStyle name="Normal 8 3 3 9" xfId="57163" xr:uid="{00000000-0005-0000-0000-00004ADF0000}"/>
    <cellStyle name="Normal 8 3 3 9 2" xfId="57164" xr:uid="{00000000-0005-0000-0000-00004BDF0000}"/>
    <cellStyle name="Normal 8 3 3 9 3" xfId="57165" xr:uid="{00000000-0005-0000-0000-00004CDF0000}"/>
    <cellStyle name="Normal 8 3 4" xfId="57166" xr:uid="{00000000-0005-0000-0000-00004DDF0000}"/>
    <cellStyle name="Normal 8 3 4 10" xfId="57167" xr:uid="{00000000-0005-0000-0000-00004EDF0000}"/>
    <cellStyle name="Normal 8 3 4 11" xfId="57168" xr:uid="{00000000-0005-0000-0000-00004FDF0000}"/>
    <cellStyle name="Normal 8 3 4 12" xfId="57169" xr:uid="{00000000-0005-0000-0000-000050DF0000}"/>
    <cellStyle name="Normal 8 3 4 13" xfId="57170" xr:uid="{00000000-0005-0000-0000-000051DF0000}"/>
    <cellStyle name="Normal 8 3 4 14" xfId="57171" xr:uid="{00000000-0005-0000-0000-000052DF0000}"/>
    <cellStyle name="Normal 8 3 4 15" xfId="57172" xr:uid="{00000000-0005-0000-0000-000053DF0000}"/>
    <cellStyle name="Normal 8 3 4 16" xfId="57173" xr:uid="{00000000-0005-0000-0000-000054DF0000}"/>
    <cellStyle name="Normal 8 3 4 2" xfId="57174" xr:uid="{00000000-0005-0000-0000-000055DF0000}"/>
    <cellStyle name="Normal 8 3 4 2 10" xfId="57175" xr:uid="{00000000-0005-0000-0000-000056DF0000}"/>
    <cellStyle name="Normal 8 3 4 2 11" xfId="57176" xr:uid="{00000000-0005-0000-0000-000057DF0000}"/>
    <cellStyle name="Normal 8 3 4 2 12" xfId="57177" xr:uid="{00000000-0005-0000-0000-000058DF0000}"/>
    <cellStyle name="Normal 8 3 4 2 13" xfId="57178" xr:uid="{00000000-0005-0000-0000-000059DF0000}"/>
    <cellStyle name="Normal 8 3 4 2 14" xfId="57179" xr:uid="{00000000-0005-0000-0000-00005ADF0000}"/>
    <cellStyle name="Normal 8 3 4 2 15" xfId="57180" xr:uid="{00000000-0005-0000-0000-00005BDF0000}"/>
    <cellStyle name="Normal 8 3 4 2 2" xfId="57181" xr:uid="{00000000-0005-0000-0000-00005CDF0000}"/>
    <cellStyle name="Normal 8 3 4 2 3" xfId="57182" xr:uid="{00000000-0005-0000-0000-00005DDF0000}"/>
    <cellStyle name="Normal 8 3 4 2 4" xfId="57183" xr:uid="{00000000-0005-0000-0000-00005EDF0000}"/>
    <cellStyle name="Normal 8 3 4 2 5" xfId="57184" xr:uid="{00000000-0005-0000-0000-00005FDF0000}"/>
    <cellStyle name="Normal 8 3 4 2 6" xfId="57185" xr:uid="{00000000-0005-0000-0000-000060DF0000}"/>
    <cellStyle name="Normal 8 3 4 2 7" xfId="57186" xr:uid="{00000000-0005-0000-0000-000061DF0000}"/>
    <cellStyle name="Normal 8 3 4 2 8" xfId="57187" xr:uid="{00000000-0005-0000-0000-000062DF0000}"/>
    <cellStyle name="Normal 8 3 4 2 9" xfId="57188" xr:uid="{00000000-0005-0000-0000-000063DF0000}"/>
    <cellStyle name="Normal 8 3 4 3" xfId="57189" xr:uid="{00000000-0005-0000-0000-000064DF0000}"/>
    <cellStyle name="Normal 8 3 4 4" xfId="57190" xr:uid="{00000000-0005-0000-0000-000065DF0000}"/>
    <cellStyle name="Normal 8 3 4 5" xfId="57191" xr:uid="{00000000-0005-0000-0000-000066DF0000}"/>
    <cellStyle name="Normal 8 3 4 6" xfId="57192" xr:uid="{00000000-0005-0000-0000-000067DF0000}"/>
    <cellStyle name="Normal 8 3 4 7" xfId="57193" xr:uid="{00000000-0005-0000-0000-000068DF0000}"/>
    <cellStyle name="Normal 8 3 4 8" xfId="57194" xr:uid="{00000000-0005-0000-0000-000069DF0000}"/>
    <cellStyle name="Normal 8 3 4 9" xfId="57195" xr:uid="{00000000-0005-0000-0000-00006ADF0000}"/>
    <cellStyle name="Normal 8 3 5" xfId="57196" xr:uid="{00000000-0005-0000-0000-00006BDF0000}"/>
    <cellStyle name="Normal 8 3 5 10" xfId="57197" xr:uid="{00000000-0005-0000-0000-00006CDF0000}"/>
    <cellStyle name="Normal 8 3 5 11" xfId="57198" xr:uid="{00000000-0005-0000-0000-00006DDF0000}"/>
    <cellStyle name="Normal 8 3 5 12" xfId="57199" xr:uid="{00000000-0005-0000-0000-00006EDF0000}"/>
    <cellStyle name="Normal 8 3 5 13" xfId="57200" xr:uid="{00000000-0005-0000-0000-00006FDF0000}"/>
    <cellStyle name="Normal 8 3 5 14" xfId="57201" xr:uid="{00000000-0005-0000-0000-000070DF0000}"/>
    <cellStyle name="Normal 8 3 5 15" xfId="57202" xr:uid="{00000000-0005-0000-0000-000071DF0000}"/>
    <cellStyle name="Normal 8 3 5 2" xfId="57203" xr:uid="{00000000-0005-0000-0000-000072DF0000}"/>
    <cellStyle name="Normal 8 3 5 2 2" xfId="57204" xr:uid="{00000000-0005-0000-0000-000073DF0000}"/>
    <cellStyle name="Normal 8 3 5 3" xfId="57205" xr:uid="{00000000-0005-0000-0000-000074DF0000}"/>
    <cellStyle name="Normal 8 3 5 4" xfId="57206" xr:uid="{00000000-0005-0000-0000-000075DF0000}"/>
    <cellStyle name="Normal 8 3 5 5" xfId="57207" xr:uid="{00000000-0005-0000-0000-000076DF0000}"/>
    <cellStyle name="Normal 8 3 5 6" xfId="57208" xr:uid="{00000000-0005-0000-0000-000077DF0000}"/>
    <cellStyle name="Normal 8 3 5 7" xfId="57209" xr:uid="{00000000-0005-0000-0000-000078DF0000}"/>
    <cellStyle name="Normal 8 3 5 8" xfId="57210" xr:uid="{00000000-0005-0000-0000-000079DF0000}"/>
    <cellStyle name="Normal 8 3 5 9" xfId="57211" xr:uid="{00000000-0005-0000-0000-00007ADF0000}"/>
    <cellStyle name="Normal 8 3 6" xfId="57212" xr:uid="{00000000-0005-0000-0000-00007BDF0000}"/>
    <cellStyle name="Normal 8 3 6 2" xfId="57213" xr:uid="{00000000-0005-0000-0000-00007CDF0000}"/>
    <cellStyle name="Normal 8 3 6 3" xfId="57214" xr:uid="{00000000-0005-0000-0000-00007DDF0000}"/>
    <cellStyle name="Normal 8 3 7" xfId="57215" xr:uid="{00000000-0005-0000-0000-00007EDF0000}"/>
    <cellStyle name="Normal 8 3 7 2" xfId="57216" xr:uid="{00000000-0005-0000-0000-00007FDF0000}"/>
    <cellStyle name="Normal 8 3 7 3" xfId="57217" xr:uid="{00000000-0005-0000-0000-000080DF0000}"/>
    <cellStyle name="Normal 8 3 8" xfId="57218" xr:uid="{00000000-0005-0000-0000-000081DF0000}"/>
    <cellStyle name="Normal 8 3 8 2" xfId="57219" xr:uid="{00000000-0005-0000-0000-000082DF0000}"/>
    <cellStyle name="Normal 8 3 8 3" xfId="57220" xr:uid="{00000000-0005-0000-0000-000083DF0000}"/>
    <cellStyle name="Normal 8 3 9" xfId="57221" xr:uid="{00000000-0005-0000-0000-000084DF0000}"/>
    <cellStyle name="Normal 8 3 9 2" xfId="57222" xr:uid="{00000000-0005-0000-0000-000085DF0000}"/>
    <cellStyle name="Normal 8 3 9 3" xfId="57223" xr:uid="{00000000-0005-0000-0000-000086DF0000}"/>
    <cellStyle name="Normal 8 4" xfId="57224" xr:uid="{00000000-0005-0000-0000-000087DF0000}"/>
    <cellStyle name="Normal 8 4 10" xfId="57225" xr:uid="{00000000-0005-0000-0000-000088DF0000}"/>
    <cellStyle name="Normal 8 4 11" xfId="57226" xr:uid="{00000000-0005-0000-0000-000089DF0000}"/>
    <cellStyle name="Normal 8 4 12" xfId="57227" xr:uid="{00000000-0005-0000-0000-00008ADF0000}"/>
    <cellStyle name="Normal 8 4 13" xfId="57228" xr:uid="{00000000-0005-0000-0000-00008BDF0000}"/>
    <cellStyle name="Normal 8 4 14" xfId="57229" xr:uid="{00000000-0005-0000-0000-00008CDF0000}"/>
    <cellStyle name="Normal 8 4 15" xfId="57230" xr:uid="{00000000-0005-0000-0000-00008DDF0000}"/>
    <cellStyle name="Normal 8 4 16" xfId="57231" xr:uid="{00000000-0005-0000-0000-00008EDF0000}"/>
    <cellStyle name="Normal 8 4 2" xfId="57232" xr:uid="{00000000-0005-0000-0000-00008FDF0000}"/>
    <cellStyle name="Normal 8 4 2 10" xfId="57233" xr:uid="{00000000-0005-0000-0000-000090DF0000}"/>
    <cellStyle name="Normal 8 4 2 11" xfId="57234" xr:uid="{00000000-0005-0000-0000-000091DF0000}"/>
    <cellStyle name="Normal 8 4 2 12" xfId="57235" xr:uid="{00000000-0005-0000-0000-000092DF0000}"/>
    <cellStyle name="Normal 8 4 2 13" xfId="57236" xr:uid="{00000000-0005-0000-0000-000093DF0000}"/>
    <cellStyle name="Normal 8 4 2 14" xfId="57237" xr:uid="{00000000-0005-0000-0000-000094DF0000}"/>
    <cellStyle name="Normal 8 4 2 15" xfId="57238" xr:uid="{00000000-0005-0000-0000-000095DF0000}"/>
    <cellStyle name="Normal 8 4 2 2" xfId="57239" xr:uid="{00000000-0005-0000-0000-000096DF0000}"/>
    <cellStyle name="Normal 8 4 2 3" xfId="57240" xr:uid="{00000000-0005-0000-0000-000097DF0000}"/>
    <cellStyle name="Normal 8 4 2 4" xfId="57241" xr:uid="{00000000-0005-0000-0000-000098DF0000}"/>
    <cellStyle name="Normal 8 4 2 5" xfId="57242" xr:uid="{00000000-0005-0000-0000-000099DF0000}"/>
    <cellStyle name="Normal 8 4 2 6" xfId="57243" xr:uid="{00000000-0005-0000-0000-00009ADF0000}"/>
    <cellStyle name="Normal 8 4 2 7" xfId="57244" xr:uid="{00000000-0005-0000-0000-00009BDF0000}"/>
    <cellStyle name="Normal 8 4 2 8" xfId="57245" xr:uid="{00000000-0005-0000-0000-00009CDF0000}"/>
    <cellStyle name="Normal 8 4 2 9" xfId="57246" xr:uid="{00000000-0005-0000-0000-00009DDF0000}"/>
    <cellStyle name="Normal 8 4 3" xfId="57247" xr:uid="{00000000-0005-0000-0000-00009EDF0000}"/>
    <cellStyle name="Normal 8 4 4" xfId="57248" xr:uid="{00000000-0005-0000-0000-00009FDF0000}"/>
    <cellStyle name="Normal 8 4 5" xfId="57249" xr:uid="{00000000-0005-0000-0000-0000A0DF0000}"/>
    <cellStyle name="Normal 8 4 6" xfId="57250" xr:uid="{00000000-0005-0000-0000-0000A1DF0000}"/>
    <cellStyle name="Normal 8 4 7" xfId="57251" xr:uid="{00000000-0005-0000-0000-0000A2DF0000}"/>
    <cellStyle name="Normal 8 4 8" xfId="57252" xr:uid="{00000000-0005-0000-0000-0000A3DF0000}"/>
    <cellStyle name="Normal 8 4 9" xfId="57253" xr:uid="{00000000-0005-0000-0000-0000A4DF0000}"/>
    <cellStyle name="Normal 8 5" xfId="57254" xr:uid="{00000000-0005-0000-0000-0000A5DF0000}"/>
    <cellStyle name="Normal 8 5 10" xfId="57255" xr:uid="{00000000-0005-0000-0000-0000A6DF0000}"/>
    <cellStyle name="Normal 8 5 11" xfId="57256" xr:uid="{00000000-0005-0000-0000-0000A7DF0000}"/>
    <cellStyle name="Normal 8 5 12" xfId="57257" xr:uid="{00000000-0005-0000-0000-0000A8DF0000}"/>
    <cellStyle name="Normal 8 5 13" xfId="57258" xr:uid="{00000000-0005-0000-0000-0000A9DF0000}"/>
    <cellStyle name="Normal 8 5 14" xfId="57259" xr:uid="{00000000-0005-0000-0000-0000AADF0000}"/>
    <cellStyle name="Normal 8 5 15" xfId="57260" xr:uid="{00000000-0005-0000-0000-0000ABDF0000}"/>
    <cellStyle name="Normal 8 5 2" xfId="57261" xr:uid="{00000000-0005-0000-0000-0000ACDF0000}"/>
    <cellStyle name="Normal 8 5 3" xfId="57262" xr:uid="{00000000-0005-0000-0000-0000ADDF0000}"/>
    <cellStyle name="Normal 8 5 4" xfId="57263" xr:uid="{00000000-0005-0000-0000-0000AEDF0000}"/>
    <cellStyle name="Normal 8 5 5" xfId="57264" xr:uid="{00000000-0005-0000-0000-0000AFDF0000}"/>
    <cellStyle name="Normal 8 5 6" xfId="57265" xr:uid="{00000000-0005-0000-0000-0000B0DF0000}"/>
    <cellStyle name="Normal 8 5 7" xfId="57266" xr:uid="{00000000-0005-0000-0000-0000B1DF0000}"/>
    <cellStyle name="Normal 8 5 8" xfId="57267" xr:uid="{00000000-0005-0000-0000-0000B2DF0000}"/>
    <cellStyle name="Normal 8 5 9" xfId="57268" xr:uid="{00000000-0005-0000-0000-0000B3DF0000}"/>
    <cellStyle name="Normal 8 6" xfId="57269" xr:uid="{00000000-0005-0000-0000-0000B4DF0000}"/>
    <cellStyle name="Normal 8 6 10" xfId="57270" xr:uid="{00000000-0005-0000-0000-0000B5DF0000}"/>
    <cellStyle name="Normal 8 6 11" xfId="57271" xr:uid="{00000000-0005-0000-0000-0000B6DF0000}"/>
    <cellStyle name="Normal 8 6 12" xfId="57272" xr:uid="{00000000-0005-0000-0000-0000B7DF0000}"/>
    <cellStyle name="Normal 8 6 13" xfId="57273" xr:uid="{00000000-0005-0000-0000-0000B8DF0000}"/>
    <cellStyle name="Normal 8 6 14" xfId="57274" xr:uid="{00000000-0005-0000-0000-0000B9DF0000}"/>
    <cellStyle name="Normal 8 6 15" xfId="57275" xr:uid="{00000000-0005-0000-0000-0000BADF0000}"/>
    <cellStyle name="Normal 8 6 2" xfId="57276" xr:uid="{00000000-0005-0000-0000-0000BBDF0000}"/>
    <cellStyle name="Normal 8 6 3" xfId="57277" xr:uid="{00000000-0005-0000-0000-0000BCDF0000}"/>
    <cellStyle name="Normal 8 6 4" xfId="57278" xr:uid="{00000000-0005-0000-0000-0000BDDF0000}"/>
    <cellStyle name="Normal 8 6 5" xfId="57279" xr:uid="{00000000-0005-0000-0000-0000BEDF0000}"/>
    <cellStyle name="Normal 8 6 6" xfId="57280" xr:uid="{00000000-0005-0000-0000-0000BFDF0000}"/>
    <cellStyle name="Normal 8 6 7" xfId="57281" xr:uid="{00000000-0005-0000-0000-0000C0DF0000}"/>
    <cellStyle name="Normal 8 6 8" xfId="57282" xr:uid="{00000000-0005-0000-0000-0000C1DF0000}"/>
    <cellStyle name="Normal 8 6 9" xfId="57283" xr:uid="{00000000-0005-0000-0000-0000C2DF0000}"/>
    <cellStyle name="Normal 8_BP 2010 Rev 0 (Sub 2 -17.10.09) - SUR" xfId="57284" xr:uid="{00000000-0005-0000-0000-0000C3DF0000}"/>
    <cellStyle name="Normal 87" xfId="57285" xr:uid="{00000000-0005-0000-0000-0000C4DF0000}"/>
    <cellStyle name="Normal 9" xfId="57286" xr:uid="{00000000-0005-0000-0000-0000C5DF0000}"/>
    <cellStyle name="Normal 9 10" xfId="57287" xr:uid="{00000000-0005-0000-0000-0000C6DF0000}"/>
    <cellStyle name="Normal 9 10 10" xfId="57288" xr:uid="{00000000-0005-0000-0000-0000C7DF0000}"/>
    <cellStyle name="Normal 9 10 11" xfId="57289" xr:uid="{00000000-0005-0000-0000-0000C8DF0000}"/>
    <cellStyle name="Normal 9 10 12" xfId="57290" xr:uid="{00000000-0005-0000-0000-0000C9DF0000}"/>
    <cellStyle name="Normal 9 10 13" xfId="57291" xr:uid="{00000000-0005-0000-0000-0000CADF0000}"/>
    <cellStyle name="Normal 9 10 14" xfId="57292" xr:uid="{00000000-0005-0000-0000-0000CBDF0000}"/>
    <cellStyle name="Normal 9 10 15" xfId="57293" xr:uid="{00000000-0005-0000-0000-0000CCDF0000}"/>
    <cellStyle name="Normal 9 10 2" xfId="57294" xr:uid="{00000000-0005-0000-0000-0000CDDF0000}"/>
    <cellStyle name="Normal 9 10 3" xfId="57295" xr:uid="{00000000-0005-0000-0000-0000CEDF0000}"/>
    <cellStyle name="Normal 9 10 4" xfId="57296" xr:uid="{00000000-0005-0000-0000-0000CFDF0000}"/>
    <cellStyle name="Normal 9 10 5" xfId="57297" xr:uid="{00000000-0005-0000-0000-0000D0DF0000}"/>
    <cellStyle name="Normal 9 10 6" xfId="57298" xr:uid="{00000000-0005-0000-0000-0000D1DF0000}"/>
    <cellStyle name="Normal 9 10 7" xfId="57299" xr:uid="{00000000-0005-0000-0000-0000D2DF0000}"/>
    <cellStyle name="Normal 9 10 8" xfId="57300" xr:uid="{00000000-0005-0000-0000-0000D3DF0000}"/>
    <cellStyle name="Normal 9 10 9" xfId="57301" xr:uid="{00000000-0005-0000-0000-0000D4DF0000}"/>
    <cellStyle name="Normal 9 11" xfId="57302" xr:uid="{00000000-0005-0000-0000-0000D5DF0000}"/>
    <cellStyle name="Normal 9 11 10" xfId="57303" xr:uid="{00000000-0005-0000-0000-0000D6DF0000}"/>
    <cellStyle name="Normal 9 11 11" xfId="57304" xr:uid="{00000000-0005-0000-0000-0000D7DF0000}"/>
    <cellStyle name="Normal 9 11 12" xfId="57305" xr:uid="{00000000-0005-0000-0000-0000D8DF0000}"/>
    <cellStyle name="Normal 9 11 13" xfId="57306" xr:uid="{00000000-0005-0000-0000-0000D9DF0000}"/>
    <cellStyle name="Normal 9 11 14" xfId="57307" xr:uid="{00000000-0005-0000-0000-0000DADF0000}"/>
    <cellStyle name="Normal 9 11 15" xfId="57308" xr:uid="{00000000-0005-0000-0000-0000DBDF0000}"/>
    <cellStyle name="Normal 9 11 2" xfId="57309" xr:uid="{00000000-0005-0000-0000-0000DCDF0000}"/>
    <cellStyle name="Normal 9 11 3" xfId="57310" xr:uid="{00000000-0005-0000-0000-0000DDDF0000}"/>
    <cellStyle name="Normal 9 11 4" xfId="57311" xr:uid="{00000000-0005-0000-0000-0000DEDF0000}"/>
    <cellStyle name="Normal 9 11 5" xfId="57312" xr:uid="{00000000-0005-0000-0000-0000DFDF0000}"/>
    <cellStyle name="Normal 9 11 6" xfId="57313" xr:uid="{00000000-0005-0000-0000-0000E0DF0000}"/>
    <cellStyle name="Normal 9 11 7" xfId="57314" xr:uid="{00000000-0005-0000-0000-0000E1DF0000}"/>
    <cellStyle name="Normal 9 11 8" xfId="57315" xr:uid="{00000000-0005-0000-0000-0000E2DF0000}"/>
    <cellStyle name="Normal 9 11 9" xfId="57316" xr:uid="{00000000-0005-0000-0000-0000E3DF0000}"/>
    <cellStyle name="Normal 9 12" xfId="57317" xr:uid="{00000000-0005-0000-0000-0000E4DF0000}"/>
    <cellStyle name="Normal 9 12 10" xfId="57318" xr:uid="{00000000-0005-0000-0000-0000E5DF0000}"/>
    <cellStyle name="Normal 9 12 11" xfId="57319" xr:uid="{00000000-0005-0000-0000-0000E6DF0000}"/>
    <cellStyle name="Normal 9 12 12" xfId="57320" xr:uid="{00000000-0005-0000-0000-0000E7DF0000}"/>
    <cellStyle name="Normal 9 12 13" xfId="57321" xr:uid="{00000000-0005-0000-0000-0000E8DF0000}"/>
    <cellStyle name="Normal 9 12 14" xfId="57322" xr:uid="{00000000-0005-0000-0000-0000E9DF0000}"/>
    <cellStyle name="Normal 9 12 15" xfId="57323" xr:uid="{00000000-0005-0000-0000-0000EADF0000}"/>
    <cellStyle name="Normal 9 12 2" xfId="57324" xr:uid="{00000000-0005-0000-0000-0000EBDF0000}"/>
    <cellStyle name="Normal 9 12 3" xfId="57325" xr:uid="{00000000-0005-0000-0000-0000ECDF0000}"/>
    <cellStyle name="Normal 9 12 4" xfId="57326" xr:uid="{00000000-0005-0000-0000-0000EDDF0000}"/>
    <cellStyle name="Normal 9 12 5" xfId="57327" xr:uid="{00000000-0005-0000-0000-0000EEDF0000}"/>
    <cellStyle name="Normal 9 12 6" xfId="57328" xr:uid="{00000000-0005-0000-0000-0000EFDF0000}"/>
    <cellStyle name="Normal 9 12 7" xfId="57329" xr:uid="{00000000-0005-0000-0000-0000F0DF0000}"/>
    <cellStyle name="Normal 9 12 8" xfId="57330" xr:uid="{00000000-0005-0000-0000-0000F1DF0000}"/>
    <cellStyle name="Normal 9 12 9" xfId="57331" xr:uid="{00000000-0005-0000-0000-0000F2DF0000}"/>
    <cellStyle name="Normal 9 13" xfId="57332" xr:uid="{00000000-0005-0000-0000-0000F3DF0000}"/>
    <cellStyle name="Normal 9 13 10" xfId="57333" xr:uid="{00000000-0005-0000-0000-0000F4DF0000}"/>
    <cellStyle name="Normal 9 13 11" xfId="57334" xr:uid="{00000000-0005-0000-0000-0000F5DF0000}"/>
    <cellStyle name="Normal 9 13 12" xfId="57335" xr:uid="{00000000-0005-0000-0000-0000F6DF0000}"/>
    <cellStyle name="Normal 9 13 13" xfId="57336" xr:uid="{00000000-0005-0000-0000-0000F7DF0000}"/>
    <cellStyle name="Normal 9 13 14" xfId="57337" xr:uid="{00000000-0005-0000-0000-0000F8DF0000}"/>
    <cellStyle name="Normal 9 13 15" xfId="57338" xr:uid="{00000000-0005-0000-0000-0000F9DF0000}"/>
    <cellStyle name="Normal 9 13 2" xfId="57339" xr:uid="{00000000-0005-0000-0000-0000FADF0000}"/>
    <cellStyle name="Normal 9 13 3" xfId="57340" xr:uid="{00000000-0005-0000-0000-0000FBDF0000}"/>
    <cellStyle name="Normal 9 13 4" xfId="57341" xr:uid="{00000000-0005-0000-0000-0000FCDF0000}"/>
    <cellStyle name="Normal 9 13 5" xfId="57342" xr:uid="{00000000-0005-0000-0000-0000FDDF0000}"/>
    <cellStyle name="Normal 9 13 6" xfId="57343" xr:uid="{00000000-0005-0000-0000-0000FEDF0000}"/>
    <cellStyle name="Normal 9 13 7" xfId="57344" xr:uid="{00000000-0005-0000-0000-0000FFDF0000}"/>
    <cellStyle name="Normal 9 13 8" xfId="57345" xr:uid="{00000000-0005-0000-0000-000000E00000}"/>
    <cellStyle name="Normal 9 13 9" xfId="57346" xr:uid="{00000000-0005-0000-0000-000001E00000}"/>
    <cellStyle name="Normal 9 14" xfId="57347" xr:uid="{00000000-0005-0000-0000-000002E00000}"/>
    <cellStyle name="Normal 9 14 10" xfId="57348" xr:uid="{00000000-0005-0000-0000-000003E00000}"/>
    <cellStyle name="Normal 9 14 11" xfId="57349" xr:uid="{00000000-0005-0000-0000-000004E00000}"/>
    <cellStyle name="Normal 9 14 12" xfId="57350" xr:uid="{00000000-0005-0000-0000-000005E00000}"/>
    <cellStyle name="Normal 9 14 13" xfId="57351" xr:uid="{00000000-0005-0000-0000-000006E00000}"/>
    <cellStyle name="Normal 9 14 14" xfId="57352" xr:uid="{00000000-0005-0000-0000-000007E00000}"/>
    <cellStyle name="Normal 9 14 15" xfId="57353" xr:uid="{00000000-0005-0000-0000-000008E00000}"/>
    <cellStyle name="Normal 9 14 2" xfId="57354" xr:uid="{00000000-0005-0000-0000-000009E00000}"/>
    <cellStyle name="Normal 9 14 3" xfId="57355" xr:uid="{00000000-0005-0000-0000-00000AE00000}"/>
    <cellStyle name="Normal 9 14 4" xfId="57356" xr:uid="{00000000-0005-0000-0000-00000BE00000}"/>
    <cellStyle name="Normal 9 14 5" xfId="57357" xr:uid="{00000000-0005-0000-0000-00000CE00000}"/>
    <cellStyle name="Normal 9 14 6" xfId="57358" xr:uid="{00000000-0005-0000-0000-00000DE00000}"/>
    <cellStyle name="Normal 9 14 7" xfId="57359" xr:uid="{00000000-0005-0000-0000-00000EE00000}"/>
    <cellStyle name="Normal 9 14 8" xfId="57360" xr:uid="{00000000-0005-0000-0000-00000FE00000}"/>
    <cellStyle name="Normal 9 14 9" xfId="57361" xr:uid="{00000000-0005-0000-0000-000010E00000}"/>
    <cellStyle name="Normal 9 15" xfId="57362" xr:uid="{00000000-0005-0000-0000-000011E00000}"/>
    <cellStyle name="Normal 9 15 10" xfId="57363" xr:uid="{00000000-0005-0000-0000-000012E00000}"/>
    <cellStyle name="Normal 9 15 11" xfId="57364" xr:uid="{00000000-0005-0000-0000-000013E00000}"/>
    <cellStyle name="Normal 9 15 12" xfId="57365" xr:uid="{00000000-0005-0000-0000-000014E00000}"/>
    <cellStyle name="Normal 9 15 13" xfId="57366" xr:uid="{00000000-0005-0000-0000-000015E00000}"/>
    <cellStyle name="Normal 9 15 14" xfId="57367" xr:uid="{00000000-0005-0000-0000-000016E00000}"/>
    <cellStyle name="Normal 9 15 15" xfId="57368" xr:uid="{00000000-0005-0000-0000-000017E00000}"/>
    <cellStyle name="Normal 9 15 2" xfId="57369" xr:uid="{00000000-0005-0000-0000-000018E00000}"/>
    <cellStyle name="Normal 9 15 3" xfId="57370" xr:uid="{00000000-0005-0000-0000-000019E00000}"/>
    <cellStyle name="Normal 9 15 4" xfId="57371" xr:uid="{00000000-0005-0000-0000-00001AE00000}"/>
    <cellStyle name="Normal 9 15 5" xfId="57372" xr:uid="{00000000-0005-0000-0000-00001BE00000}"/>
    <cellStyle name="Normal 9 15 6" xfId="57373" xr:uid="{00000000-0005-0000-0000-00001CE00000}"/>
    <cellStyle name="Normal 9 15 7" xfId="57374" xr:uid="{00000000-0005-0000-0000-00001DE00000}"/>
    <cellStyle name="Normal 9 15 8" xfId="57375" xr:uid="{00000000-0005-0000-0000-00001EE00000}"/>
    <cellStyle name="Normal 9 15 9" xfId="57376" xr:uid="{00000000-0005-0000-0000-00001FE00000}"/>
    <cellStyle name="Normal 9 16" xfId="57377" xr:uid="{00000000-0005-0000-0000-000020E00000}"/>
    <cellStyle name="Normal 9 16 10" xfId="57378" xr:uid="{00000000-0005-0000-0000-000021E00000}"/>
    <cellStyle name="Normal 9 16 11" xfId="57379" xr:uid="{00000000-0005-0000-0000-000022E00000}"/>
    <cellStyle name="Normal 9 16 12" xfId="57380" xr:uid="{00000000-0005-0000-0000-000023E00000}"/>
    <cellStyle name="Normal 9 16 13" xfId="57381" xr:uid="{00000000-0005-0000-0000-000024E00000}"/>
    <cellStyle name="Normal 9 16 14" xfId="57382" xr:uid="{00000000-0005-0000-0000-000025E00000}"/>
    <cellStyle name="Normal 9 16 15" xfId="57383" xr:uid="{00000000-0005-0000-0000-000026E00000}"/>
    <cellStyle name="Normal 9 16 2" xfId="57384" xr:uid="{00000000-0005-0000-0000-000027E00000}"/>
    <cellStyle name="Normal 9 16 3" xfId="57385" xr:uid="{00000000-0005-0000-0000-000028E00000}"/>
    <cellStyle name="Normal 9 16 4" xfId="57386" xr:uid="{00000000-0005-0000-0000-000029E00000}"/>
    <cellStyle name="Normal 9 16 5" xfId="57387" xr:uid="{00000000-0005-0000-0000-00002AE00000}"/>
    <cellStyle name="Normal 9 16 6" xfId="57388" xr:uid="{00000000-0005-0000-0000-00002BE00000}"/>
    <cellStyle name="Normal 9 16 7" xfId="57389" xr:uid="{00000000-0005-0000-0000-00002CE00000}"/>
    <cellStyle name="Normal 9 16 8" xfId="57390" xr:uid="{00000000-0005-0000-0000-00002DE00000}"/>
    <cellStyle name="Normal 9 16 9" xfId="57391" xr:uid="{00000000-0005-0000-0000-00002EE00000}"/>
    <cellStyle name="Normal 9 17" xfId="57392" xr:uid="{00000000-0005-0000-0000-00002FE00000}"/>
    <cellStyle name="Normal 9 17 10" xfId="57393" xr:uid="{00000000-0005-0000-0000-000030E00000}"/>
    <cellStyle name="Normal 9 17 11" xfId="57394" xr:uid="{00000000-0005-0000-0000-000031E00000}"/>
    <cellStyle name="Normal 9 17 12" xfId="57395" xr:uid="{00000000-0005-0000-0000-000032E00000}"/>
    <cellStyle name="Normal 9 17 13" xfId="57396" xr:uid="{00000000-0005-0000-0000-000033E00000}"/>
    <cellStyle name="Normal 9 17 14" xfId="57397" xr:uid="{00000000-0005-0000-0000-000034E00000}"/>
    <cellStyle name="Normal 9 17 15" xfId="57398" xr:uid="{00000000-0005-0000-0000-000035E00000}"/>
    <cellStyle name="Normal 9 17 2" xfId="57399" xr:uid="{00000000-0005-0000-0000-000036E00000}"/>
    <cellStyle name="Normal 9 17 3" xfId="57400" xr:uid="{00000000-0005-0000-0000-000037E00000}"/>
    <cellStyle name="Normal 9 17 4" xfId="57401" xr:uid="{00000000-0005-0000-0000-000038E00000}"/>
    <cellStyle name="Normal 9 17 5" xfId="57402" xr:uid="{00000000-0005-0000-0000-000039E00000}"/>
    <cellStyle name="Normal 9 17 6" xfId="57403" xr:uid="{00000000-0005-0000-0000-00003AE00000}"/>
    <cellStyle name="Normal 9 17 7" xfId="57404" xr:uid="{00000000-0005-0000-0000-00003BE00000}"/>
    <cellStyle name="Normal 9 17 8" xfId="57405" xr:uid="{00000000-0005-0000-0000-00003CE00000}"/>
    <cellStyle name="Normal 9 17 9" xfId="57406" xr:uid="{00000000-0005-0000-0000-00003DE00000}"/>
    <cellStyle name="Normal 9 18" xfId="57407" xr:uid="{00000000-0005-0000-0000-00003EE00000}"/>
    <cellStyle name="Normal 9 18 10" xfId="57408" xr:uid="{00000000-0005-0000-0000-00003FE00000}"/>
    <cellStyle name="Normal 9 18 11" xfId="57409" xr:uid="{00000000-0005-0000-0000-000040E00000}"/>
    <cellStyle name="Normal 9 18 12" xfId="57410" xr:uid="{00000000-0005-0000-0000-000041E00000}"/>
    <cellStyle name="Normal 9 18 13" xfId="57411" xr:uid="{00000000-0005-0000-0000-000042E00000}"/>
    <cellStyle name="Normal 9 18 14" xfId="57412" xr:uid="{00000000-0005-0000-0000-000043E00000}"/>
    <cellStyle name="Normal 9 18 15" xfId="57413" xr:uid="{00000000-0005-0000-0000-000044E00000}"/>
    <cellStyle name="Normal 9 18 2" xfId="57414" xr:uid="{00000000-0005-0000-0000-000045E00000}"/>
    <cellStyle name="Normal 9 18 3" xfId="57415" xr:uid="{00000000-0005-0000-0000-000046E00000}"/>
    <cellStyle name="Normal 9 18 4" xfId="57416" xr:uid="{00000000-0005-0000-0000-000047E00000}"/>
    <cellStyle name="Normal 9 18 5" xfId="57417" xr:uid="{00000000-0005-0000-0000-000048E00000}"/>
    <cellStyle name="Normal 9 18 6" xfId="57418" xr:uid="{00000000-0005-0000-0000-000049E00000}"/>
    <cellStyle name="Normal 9 18 7" xfId="57419" xr:uid="{00000000-0005-0000-0000-00004AE00000}"/>
    <cellStyle name="Normal 9 18 8" xfId="57420" xr:uid="{00000000-0005-0000-0000-00004BE00000}"/>
    <cellStyle name="Normal 9 18 9" xfId="57421" xr:uid="{00000000-0005-0000-0000-00004CE00000}"/>
    <cellStyle name="Normal 9 19" xfId="57422" xr:uid="{00000000-0005-0000-0000-00004DE00000}"/>
    <cellStyle name="Normal 9 19 10" xfId="57423" xr:uid="{00000000-0005-0000-0000-00004EE00000}"/>
    <cellStyle name="Normal 9 19 11" xfId="57424" xr:uid="{00000000-0005-0000-0000-00004FE00000}"/>
    <cellStyle name="Normal 9 19 12" xfId="57425" xr:uid="{00000000-0005-0000-0000-000050E00000}"/>
    <cellStyle name="Normal 9 19 13" xfId="57426" xr:uid="{00000000-0005-0000-0000-000051E00000}"/>
    <cellStyle name="Normal 9 19 14" xfId="57427" xr:uid="{00000000-0005-0000-0000-000052E00000}"/>
    <cellStyle name="Normal 9 19 15" xfId="57428" xr:uid="{00000000-0005-0000-0000-000053E00000}"/>
    <cellStyle name="Normal 9 19 2" xfId="57429" xr:uid="{00000000-0005-0000-0000-000054E00000}"/>
    <cellStyle name="Normal 9 19 3" xfId="57430" xr:uid="{00000000-0005-0000-0000-000055E00000}"/>
    <cellStyle name="Normal 9 19 4" xfId="57431" xr:uid="{00000000-0005-0000-0000-000056E00000}"/>
    <cellStyle name="Normal 9 19 5" xfId="57432" xr:uid="{00000000-0005-0000-0000-000057E00000}"/>
    <cellStyle name="Normal 9 19 6" xfId="57433" xr:uid="{00000000-0005-0000-0000-000058E00000}"/>
    <cellStyle name="Normal 9 19 7" xfId="57434" xr:uid="{00000000-0005-0000-0000-000059E00000}"/>
    <cellStyle name="Normal 9 19 8" xfId="57435" xr:uid="{00000000-0005-0000-0000-00005AE00000}"/>
    <cellStyle name="Normal 9 19 9" xfId="57436" xr:uid="{00000000-0005-0000-0000-00005BE00000}"/>
    <cellStyle name="Normal 9 2" xfId="57437" xr:uid="{00000000-0005-0000-0000-00005CE00000}"/>
    <cellStyle name="Normal 9 2 2" xfId="57438" xr:uid="{00000000-0005-0000-0000-00005DE00000}"/>
    <cellStyle name="Normal 9 2 3" xfId="57439" xr:uid="{00000000-0005-0000-0000-00005EE00000}"/>
    <cellStyle name="Normal 9 2 3 10" xfId="57440" xr:uid="{00000000-0005-0000-0000-00005FE00000}"/>
    <cellStyle name="Normal 9 2 3 11" xfId="57441" xr:uid="{00000000-0005-0000-0000-000060E00000}"/>
    <cellStyle name="Normal 9 2 3 12" xfId="57442" xr:uid="{00000000-0005-0000-0000-000061E00000}"/>
    <cellStyle name="Normal 9 2 3 13" xfId="57443" xr:uid="{00000000-0005-0000-0000-000062E00000}"/>
    <cellStyle name="Normal 9 2 3 14" xfId="57444" xr:uid="{00000000-0005-0000-0000-000063E00000}"/>
    <cellStyle name="Normal 9 2 3 15" xfId="57445" xr:uid="{00000000-0005-0000-0000-000064E00000}"/>
    <cellStyle name="Normal 9 2 3 16" xfId="57446" xr:uid="{00000000-0005-0000-0000-000065E00000}"/>
    <cellStyle name="Normal 9 2 3 2" xfId="57447" xr:uid="{00000000-0005-0000-0000-000066E00000}"/>
    <cellStyle name="Normal 9 2 3 2 10" xfId="57448" xr:uid="{00000000-0005-0000-0000-000067E00000}"/>
    <cellStyle name="Normal 9 2 3 2 11" xfId="57449" xr:uid="{00000000-0005-0000-0000-000068E00000}"/>
    <cellStyle name="Normal 9 2 3 2 12" xfId="57450" xr:uid="{00000000-0005-0000-0000-000069E00000}"/>
    <cellStyle name="Normal 9 2 3 2 13" xfId="57451" xr:uid="{00000000-0005-0000-0000-00006AE00000}"/>
    <cellStyle name="Normal 9 2 3 2 14" xfId="57452" xr:uid="{00000000-0005-0000-0000-00006BE00000}"/>
    <cellStyle name="Normal 9 2 3 2 15" xfId="57453" xr:uid="{00000000-0005-0000-0000-00006CE00000}"/>
    <cellStyle name="Normal 9 2 3 2 2" xfId="57454" xr:uid="{00000000-0005-0000-0000-00006DE00000}"/>
    <cellStyle name="Normal 9 2 3 2 3" xfId="57455" xr:uid="{00000000-0005-0000-0000-00006EE00000}"/>
    <cellStyle name="Normal 9 2 3 2 4" xfId="57456" xr:uid="{00000000-0005-0000-0000-00006FE00000}"/>
    <cellStyle name="Normal 9 2 3 2 5" xfId="57457" xr:uid="{00000000-0005-0000-0000-000070E00000}"/>
    <cellStyle name="Normal 9 2 3 2 6" xfId="57458" xr:uid="{00000000-0005-0000-0000-000071E00000}"/>
    <cellStyle name="Normal 9 2 3 2 7" xfId="57459" xr:uid="{00000000-0005-0000-0000-000072E00000}"/>
    <cellStyle name="Normal 9 2 3 2 8" xfId="57460" xr:uid="{00000000-0005-0000-0000-000073E00000}"/>
    <cellStyle name="Normal 9 2 3 2 9" xfId="57461" xr:uid="{00000000-0005-0000-0000-000074E00000}"/>
    <cellStyle name="Normal 9 2 3 3" xfId="57462" xr:uid="{00000000-0005-0000-0000-000075E00000}"/>
    <cellStyle name="Normal 9 2 3 4" xfId="57463" xr:uid="{00000000-0005-0000-0000-000076E00000}"/>
    <cellStyle name="Normal 9 2 3 5" xfId="57464" xr:uid="{00000000-0005-0000-0000-000077E00000}"/>
    <cellStyle name="Normal 9 2 3 6" xfId="57465" xr:uid="{00000000-0005-0000-0000-000078E00000}"/>
    <cellStyle name="Normal 9 2 3 7" xfId="57466" xr:uid="{00000000-0005-0000-0000-000079E00000}"/>
    <cellStyle name="Normal 9 2 3 8" xfId="57467" xr:uid="{00000000-0005-0000-0000-00007AE00000}"/>
    <cellStyle name="Normal 9 2 3 9" xfId="57468" xr:uid="{00000000-0005-0000-0000-00007BE00000}"/>
    <cellStyle name="Normal 9 2 4" xfId="57469" xr:uid="{00000000-0005-0000-0000-00007CE00000}"/>
    <cellStyle name="Normal 9 2 4 10" xfId="57470" xr:uid="{00000000-0005-0000-0000-00007DE00000}"/>
    <cellStyle name="Normal 9 2 4 11" xfId="57471" xr:uid="{00000000-0005-0000-0000-00007EE00000}"/>
    <cellStyle name="Normal 9 2 4 12" xfId="57472" xr:uid="{00000000-0005-0000-0000-00007FE00000}"/>
    <cellStyle name="Normal 9 2 4 13" xfId="57473" xr:uid="{00000000-0005-0000-0000-000080E00000}"/>
    <cellStyle name="Normal 9 2 4 14" xfId="57474" xr:uid="{00000000-0005-0000-0000-000081E00000}"/>
    <cellStyle name="Normal 9 2 4 15" xfId="57475" xr:uid="{00000000-0005-0000-0000-000082E00000}"/>
    <cellStyle name="Normal 9 2 4 2" xfId="57476" xr:uid="{00000000-0005-0000-0000-000083E00000}"/>
    <cellStyle name="Normal 9 2 4 3" xfId="57477" xr:uid="{00000000-0005-0000-0000-000084E00000}"/>
    <cellStyle name="Normal 9 2 4 4" xfId="57478" xr:uid="{00000000-0005-0000-0000-000085E00000}"/>
    <cellStyle name="Normal 9 2 4 5" xfId="57479" xr:uid="{00000000-0005-0000-0000-000086E00000}"/>
    <cellStyle name="Normal 9 2 4 6" xfId="57480" xr:uid="{00000000-0005-0000-0000-000087E00000}"/>
    <cellStyle name="Normal 9 2 4 7" xfId="57481" xr:uid="{00000000-0005-0000-0000-000088E00000}"/>
    <cellStyle name="Normal 9 2 4 8" xfId="57482" xr:uid="{00000000-0005-0000-0000-000089E00000}"/>
    <cellStyle name="Normal 9 2 4 9" xfId="57483" xr:uid="{00000000-0005-0000-0000-00008AE00000}"/>
    <cellStyle name="Normal 9 2 5" xfId="57484" xr:uid="{00000000-0005-0000-0000-00008BE00000}"/>
    <cellStyle name="Normal 9 2 5 10" xfId="57485" xr:uid="{00000000-0005-0000-0000-00008CE00000}"/>
    <cellStyle name="Normal 9 2 5 11" xfId="57486" xr:uid="{00000000-0005-0000-0000-00008DE00000}"/>
    <cellStyle name="Normal 9 2 5 12" xfId="57487" xr:uid="{00000000-0005-0000-0000-00008EE00000}"/>
    <cellStyle name="Normal 9 2 5 13" xfId="57488" xr:uid="{00000000-0005-0000-0000-00008FE00000}"/>
    <cellStyle name="Normal 9 2 5 14" xfId="57489" xr:uid="{00000000-0005-0000-0000-000090E00000}"/>
    <cellStyle name="Normal 9 2 5 15" xfId="57490" xr:uid="{00000000-0005-0000-0000-000091E00000}"/>
    <cellStyle name="Normal 9 2 5 2" xfId="57491" xr:uid="{00000000-0005-0000-0000-000092E00000}"/>
    <cellStyle name="Normal 9 2 5 3" xfId="57492" xr:uid="{00000000-0005-0000-0000-000093E00000}"/>
    <cellStyle name="Normal 9 2 5 4" xfId="57493" xr:uid="{00000000-0005-0000-0000-000094E00000}"/>
    <cellStyle name="Normal 9 2 5 5" xfId="57494" xr:uid="{00000000-0005-0000-0000-000095E00000}"/>
    <cellStyle name="Normal 9 2 5 6" xfId="57495" xr:uid="{00000000-0005-0000-0000-000096E00000}"/>
    <cellStyle name="Normal 9 2 5 7" xfId="57496" xr:uid="{00000000-0005-0000-0000-000097E00000}"/>
    <cellStyle name="Normal 9 2 5 8" xfId="57497" xr:uid="{00000000-0005-0000-0000-000098E00000}"/>
    <cellStyle name="Normal 9 2 5 9" xfId="57498" xr:uid="{00000000-0005-0000-0000-000099E00000}"/>
    <cellStyle name="Normal 9 20" xfId="57499" xr:uid="{00000000-0005-0000-0000-00009AE00000}"/>
    <cellStyle name="Normal 9 20 10" xfId="57500" xr:uid="{00000000-0005-0000-0000-00009BE00000}"/>
    <cellStyle name="Normal 9 20 11" xfId="57501" xr:uid="{00000000-0005-0000-0000-00009CE00000}"/>
    <cellStyle name="Normal 9 20 12" xfId="57502" xr:uid="{00000000-0005-0000-0000-00009DE00000}"/>
    <cellStyle name="Normal 9 20 13" xfId="57503" xr:uid="{00000000-0005-0000-0000-00009EE00000}"/>
    <cellStyle name="Normal 9 20 14" xfId="57504" xr:uid="{00000000-0005-0000-0000-00009FE00000}"/>
    <cellStyle name="Normal 9 20 15" xfId="57505" xr:uid="{00000000-0005-0000-0000-0000A0E00000}"/>
    <cellStyle name="Normal 9 20 2" xfId="57506" xr:uid="{00000000-0005-0000-0000-0000A1E00000}"/>
    <cellStyle name="Normal 9 20 3" xfId="57507" xr:uid="{00000000-0005-0000-0000-0000A2E00000}"/>
    <cellStyle name="Normal 9 20 4" xfId="57508" xr:uid="{00000000-0005-0000-0000-0000A3E00000}"/>
    <cellStyle name="Normal 9 20 5" xfId="57509" xr:uid="{00000000-0005-0000-0000-0000A4E00000}"/>
    <cellStyle name="Normal 9 20 6" xfId="57510" xr:uid="{00000000-0005-0000-0000-0000A5E00000}"/>
    <cellStyle name="Normal 9 20 7" xfId="57511" xr:uid="{00000000-0005-0000-0000-0000A6E00000}"/>
    <cellStyle name="Normal 9 20 8" xfId="57512" xr:uid="{00000000-0005-0000-0000-0000A7E00000}"/>
    <cellStyle name="Normal 9 20 9" xfId="57513" xr:uid="{00000000-0005-0000-0000-0000A8E00000}"/>
    <cellStyle name="Normal 9 21" xfId="57514" xr:uid="{00000000-0005-0000-0000-0000A9E00000}"/>
    <cellStyle name="Normal 9 21 10" xfId="57515" xr:uid="{00000000-0005-0000-0000-0000AAE00000}"/>
    <cellStyle name="Normal 9 21 11" xfId="57516" xr:uid="{00000000-0005-0000-0000-0000ABE00000}"/>
    <cellStyle name="Normal 9 21 12" xfId="57517" xr:uid="{00000000-0005-0000-0000-0000ACE00000}"/>
    <cellStyle name="Normal 9 21 13" xfId="57518" xr:uid="{00000000-0005-0000-0000-0000ADE00000}"/>
    <cellStyle name="Normal 9 21 14" xfId="57519" xr:uid="{00000000-0005-0000-0000-0000AEE00000}"/>
    <cellStyle name="Normal 9 21 15" xfId="57520" xr:uid="{00000000-0005-0000-0000-0000AFE00000}"/>
    <cellStyle name="Normal 9 21 2" xfId="57521" xr:uid="{00000000-0005-0000-0000-0000B0E00000}"/>
    <cellStyle name="Normal 9 21 3" xfId="57522" xr:uid="{00000000-0005-0000-0000-0000B1E00000}"/>
    <cellStyle name="Normal 9 21 4" xfId="57523" xr:uid="{00000000-0005-0000-0000-0000B2E00000}"/>
    <cellStyle name="Normal 9 21 5" xfId="57524" xr:uid="{00000000-0005-0000-0000-0000B3E00000}"/>
    <cellStyle name="Normal 9 21 6" xfId="57525" xr:uid="{00000000-0005-0000-0000-0000B4E00000}"/>
    <cellStyle name="Normal 9 21 7" xfId="57526" xr:uid="{00000000-0005-0000-0000-0000B5E00000}"/>
    <cellStyle name="Normal 9 21 8" xfId="57527" xr:uid="{00000000-0005-0000-0000-0000B6E00000}"/>
    <cellStyle name="Normal 9 21 9" xfId="57528" xr:uid="{00000000-0005-0000-0000-0000B7E00000}"/>
    <cellStyle name="Normal 9 22" xfId="57529" xr:uid="{00000000-0005-0000-0000-0000B8E00000}"/>
    <cellStyle name="Normal 9 22 10" xfId="57530" xr:uid="{00000000-0005-0000-0000-0000B9E00000}"/>
    <cellStyle name="Normal 9 22 11" xfId="57531" xr:uid="{00000000-0005-0000-0000-0000BAE00000}"/>
    <cellStyle name="Normal 9 22 12" xfId="57532" xr:uid="{00000000-0005-0000-0000-0000BBE00000}"/>
    <cellStyle name="Normal 9 22 13" xfId="57533" xr:uid="{00000000-0005-0000-0000-0000BCE00000}"/>
    <cellStyle name="Normal 9 22 14" xfId="57534" xr:uid="{00000000-0005-0000-0000-0000BDE00000}"/>
    <cellStyle name="Normal 9 22 15" xfId="57535" xr:uid="{00000000-0005-0000-0000-0000BEE00000}"/>
    <cellStyle name="Normal 9 22 2" xfId="57536" xr:uid="{00000000-0005-0000-0000-0000BFE00000}"/>
    <cellStyle name="Normal 9 22 3" xfId="57537" xr:uid="{00000000-0005-0000-0000-0000C0E00000}"/>
    <cellStyle name="Normal 9 22 4" xfId="57538" xr:uid="{00000000-0005-0000-0000-0000C1E00000}"/>
    <cellStyle name="Normal 9 22 5" xfId="57539" xr:uid="{00000000-0005-0000-0000-0000C2E00000}"/>
    <cellStyle name="Normal 9 22 6" xfId="57540" xr:uid="{00000000-0005-0000-0000-0000C3E00000}"/>
    <cellStyle name="Normal 9 22 7" xfId="57541" xr:uid="{00000000-0005-0000-0000-0000C4E00000}"/>
    <cellStyle name="Normal 9 22 8" xfId="57542" xr:uid="{00000000-0005-0000-0000-0000C5E00000}"/>
    <cellStyle name="Normal 9 22 9" xfId="57543" xr:uid="{00000000-0005-0000-0000-0000C6E00000}"/>
    <cellStyle name="Normal 9 23" xfId="57544" xr:uid="{00000000-0005-0000-0000-0000C7E00000}"/>
    <cellStyle name="Normal 9 23 10" xfId="57545" xr:uid="{00000000-0005-0000-0000-0000C8E00000}"/>
    <cellStyle name="Normal 9 23 11" xfId="57546" xr:uid="{00000000-0005-0000-0000-0000C9E00000}"/>
    <cellStyle name="Normal 9 23 12" xfId="57547" xr:uid="{00000000-0005-0000-0000-0000CAE00000}"/>
    <cellStyle name="Normal 9 23 13" xfId="57548" xr:uid="{00000000-0005-0000-0000-0000CBE00000}"/>
    <cellStyle name="Normal 9 23 14" xfId="57549" xr:uid="{00000000-0005-0000-0000-0000CCE00000}"/>
    <cellStyle name="Normal 9 23 15" xfId="57550" xr:uid="{00000000-0005-0000-0000-0000CDE00000}"/>
    <cellStyle name="Normal 9 23 2" xfId="57551" xr:uid="{00000000-0005-0000-0000-0000CEE00000}"/>
    <cellStyle name="Normal 9 23 3" xfId="57552" xr:uid="{00000000-0005-0000-0000-0000CFE00000}"/>
    <cellStyle name="Normal 9 23 4" xfId="57553" xr:uid="{00000000-0005-0000-0000-0000D0E00000}"/>
    <cellStyle name="Normal 9 23 5" xfId="57554" xr:uid="{00000000-0005-0000-0000-0000D1E00000}"/>
    <cellStyle name="Normal 9 23 6" xfId="57555" xr:uid="{00000000-0005-0000-0000-0000D2E00000}"/>
    <cellStyle name="Normal 9 23 7" xfId="57556" xr:uid="{00000000-0005-0000-0000-0000D3E00000}"/>
    <cellStyle name="Normal 9 23 8" xfId="57557" xr:uid="{00000000-0005-0000-0000-0000D4E00000}"/>
    <cellStyle name="Normal 9 23 9" xfId="57558" xr:uid="{00000000-0005-0000-0000-0000D5E00000}"/>
    <cellStyle name="Normal 9 24" xfId="57559" xr:uid="{00000000-0005-0000-0000-0000D6E00000}"/>
    <cellStyle name="Normal 9 24 10" xfId="57560" xr:uid="{00000000-0005-0000-0000-0000D7E00000}"/>
    <cellStyle name="Normal 9 24 11" xfId="57561" xr:uid="{00000000-0005-0000-0000-0000D8E00000}"/>
    <cellStyle name="Normal 9 24 12" xfId="57562" xr:uid="{00000000-0005-0000-0000-0000D9E00000}"/>
    <cellStyle name="Normal 9 24 13" xfId="57563" xr:uid="{00000000-0005-0000-0000-0000DAE00000}"/>
    <cellStyle name="Normal 9 24 14" xfId="57564" xr:uid="{00000000-0005-0000-0000-0000DBE00000}"/>
    <cellStyle name="Normal 9 24 15" xfId="57565" xr:uid="{00000000-0005-0000-0000-0000DCE00000}"/>
    <cellStyle name="Normal 9 24 2" xfId="57566" xr:uid="{00000000-0005-0000-0000-0000DDE00000}"/>
    <cellStyle name="Normal 9 24 3" xfId="57567" xr:uid="{00000000-0005-0000-0000-0000DEE00000}"/>
    <cellStyle name="Normal 9 24 4" xfId="57568" xr:uid="{00000000-0005-0000-0000-0000DFE00000}"/>
    <cellStyle name="Normal 9 24 5" xfId="57569" xr:uid="{00000000-0005-0000-0000-0000E0E00000}"/>
    <cellStyle name="Normal 9 24 6" xfId="57570" xr:uid="{00000000-0005-0000-0000-0000E1E00000}"/>
    <cellStyle name="Normal 9 24 7" xfId="57571" xr:uid="{00000000-0005-0000-0000-0000E2E00000}"/>
    <cellStyle name="Normal 9 24 8" xfId="57572" xr:uid="{00000000-0005-0000-0000-0000E3E00000}"/>
    <cellStyle name="Normal 9 24 9" xfId="57573" xr:uid="{00000000-0005-0000-0000-0000E4E00000}"/>
    <cellStyle name="Normal 9 25" xfId="57574" xr:uid="{00000000-0005-0000-0000-0000E5E00000}"/>
    <cellStyle name="Normal 9 25 10" xfId="57575" xr:uid="{00000000-0005-0000-0000-0000E6E00000}"/>
    <cellStyle name="Normal 9 25 11" xfId="57576" xr:uid="{00000000-0005-0000-0000-0000E7E00000}"/>
    <cellStyle name="Normal 9 25 12" xfId="57577" xr:uid="{00000000-0005-0000-0000-0000E8E00000}"/>
    <cellStyle name="Normal 9 25 13" xfId="57578" xr:uid="{00000000-0005-0000-0000-0000E9E00000}"/>
    <cellStyle name="Normal 9 25 14" xfId="57579" xr:uid="{00000000-0005-0000-0000-0000EAE00000}"/>
    <cellStyle name="Normal 9 25 15" xfId="57580" xr:uid="{00000000-0005-0000-0000-0000EBE00000}"/>
    <cellStyle name="Normal 9 25 2" xfId="57581" xr:uid="{00000000-0005-0000-0000-0000ECE00000}"/>
    <cellStyle name="Normal 9 25 3" xfId="57582" xr:uid="{00000000-0005-0000-0000-0000EDE00000}"/>
    <cellStyle name="Normal 9 25 4" xfId="57583" xr:uid="{00000000-0005-0000-0000-0000EEE00000}"/>
    <cellStyle name="Normal 9 25 5" xfId="57584" xr:uid="{00000000-0005-0000-0000-0000EFE00000}"/>
    <cellStyle name="Normal 9 25 6" xfId="57585" xr:uid="{00000000-0005-0000-0000-0000F0E00000}"/>
    <cellStyle name="Normal 9 25 7" xfId="57586" xr:uid="{00000000-0005-0000-0000-0000F1E00000}"/>
    <cellStyle name="Normal 9 25 8" xfId="57587" xr:uid="{00000000-0005-0000-0000-0000F2E00000}"/>
    <cellStyle name="Normal 9 25 9" xfId="57588" xr:uid="{00000000-0005-0000-0000-0000F3E00000}"/>
    <cellStyle name="Normal 9 26" xfId="57589" xr:uid="{00000000-0005-0000-0000-0000F4E00000}"/>
    <cellStyle name="Normal 9 26 10" xfId="57590" xr:uid="{00000000-0005-0000-0000-0000F5E00000}"/>
    <cellStyle name="Normal 9 26 11" xfId="57591" xr:uid="{00000000-0005-0000-0000-0000F6E00000}"/>
    <cellStyle name="Normal 9 26 12" xfId="57592" xr:uid="{00000000-0005-0000-0000-0000F7E00000}"/>
    <cellStyle name="Normal 9 26 13" xfId="57593" xr:uid="{00000000-0005-0000-0000-0000F8E00000}"/>
    <cellStyle name="Normal 9 26 14" xfId="57594" xr:uid="{00000000-0005-0000-0000-0000F9E00000}"/>
    <cellStyle name="Normal 9 26 15" xfId="57595" xr:uid="{00000000-0005-0000-0000-0000FAE00000}"/>
    <cellStyle name="Normal 9 26 2" xfId="57596" xr:uid="{00000000-0005-0000-0000-0000FBE00000}"/>
    <cellStyle name="Normal 9 26 3" xfId="57597" xr:uid="{00000000-0005-0000-0000-0000FCE00000}"/>
    <cellStyle name="Normal 9 26 4" xfId="57598" xr:uid="{00000000-0005-0000-0000-0000FDE00000}"/>
    <cellStyle name="Normal 9 26 5" xfId="57599" xr:uid="{00000000-0005-0000-0000-0000FEE00000}"/>
    <cellStyle name="Normal 9 26 6" xfId="57600" xr:uid="{00000000-0005-0000-0000-0000FFE00000}"/>
    <cellStyle name="Normal 9 26 7" xfId="57601" xr:uid="{00000000-0005-0000-0000-000000E10000}"/>
    <cellStyle name="Normal 9 26 8" xfId="57602" xr:uid="{00000000-0005-0000-0000-000001E10000}"/>
    <cellStyle name="Normal 9 26 9" xfId="57603" xr:uid="{00000000-0005-0000-0000-000002E10000}"/>
    <cellStyle name="Normal 9 27" xfId="57604" xr:uid="{00000000-0005-0000-0000-000003E10000}"/>
    <cellStyle name="Normal 9 27 10" xfId="57605" xr:uid="{00000000-0005-0000-0000-000004E10000}"/>
    <cellStyle name="Normal 9 27 11" xfId="57606" xr:uid="{00000000-0005-0000-0000-000005E10000}"/>
    <cellStyle name="Normal 9 27 12" xfId="57607" xr:uid="{00000000-0005-0000-0000-000006E10000}"/>
    <cellStyle name="Normal 9 27 13" xfId="57608" xr:uid="{00000000-0005-0000-0000-000007E10000}"/>
    <cellStyle name="Normal 9 27 14" xfId="57609" xr:uid="{00000000-0005-0000-0000-000008E10000}"/>
    <cellStyle name="Normal 9 27 15" xfId="57610" xr:uid="{00000000-0005-0000-0000-000009E10000}"/>
    <cellStyle name="Normal 9 27 2" xfId="57611" xr:uid="{00000000-0005-0000-0000-00000AE10000}"/>
    <cellStyle name="Normal 9 27 3" xfId="57612" xr:uid="{00000000-0005-0000-0000-00000BE10000}"/>
    <cellStyle name="Normal 9 27 4" xfId="57613" xr:uid="{00000000-0005-0000-0000-00000CE10000}"/>
    <cellStyle name="Normal 9 27 5" xfId="57614" xr:uid="{00000000-0005-0000-0000-00000DE10000}"/>
    <cellStyle name="Normal 9 27 6" xfId="57615" xr:uid="{00000000-0005-0000-0000-00000EE10000}"/>
    <cellStyle name="Normal 9 27 7" xfId="57616" xr:uid="{00000000-0005-0000-0000-00000FE10000}"/>
    <cellStyle name="Normal 9 27 8" xfId="57617" xr:uid="{00000000-0005-0000-0000-000010E10000}"/>
    <cellStyle name="Normal 9 27 9" xfId="57618" xr:uid="{00000000-0005-0000-0000-000011E10000}"/>
    <cellStyle name="Normal 9 28" xfId="57619" xr:uid="{00000000-0005-0000-0000-000012E10000}"/>
    <cellStyle name="Normal 9 28 10" xfId="57620" xr:uid="{00000000-0005-0000-0000-000013E10000}"/>
    <cellStyle name="Normal 9 28 11" xfId="57621" xr:uid="{00000000-0005-0000-0000-000014E10000}"/>
    <cellStyle name="Normal 9 28 12" xfId="57622" xr:uid="{00000000-0005-0000-0000-000015E10000}"/>
    <cellStyle name="Normal 9 28 13" xfId="57623" xr:uid="{00000000-0005-0000-0000-000016E10000}"/>
    <cellStyle name="Normal 9 28 14" xfId="57624" xr:uid="{00000000-0005-0000-0000-000017E10000}"/>
    <cellStyle name="Normal 9 28 15" xfId="57625" xr:uid="{00000000-0005-0000-0000-000018E10000}"/>
    <cellStyle name="Normal 9 28 2" xfId="57626" xr:uid="{00000000-0005-0000-0000-000019E10000}"/>
    <cellStyle name="Normal 9 28 3" xfId="57627" xr:uid="{00000000-0005-0000-0000-00001AE10000}"/>
    <cellStyle name="Normal 9 28 4" xfId="57628" xr:uid="{00000000-0005-0000-0000-00001BE10000}"/>
    <cellStyle name="Normal 9 28 5" xfId="57629" xr:uid="{00000000-0005-0000-0000-00001CE10000}"/>
    <cellStyle name="Normal 9 28 6" xfId="57630" xr:uid="{00000000-0005-0000-0000-00001DE10000}"/>
    <cellStyle name="Normal 9 28 7" xfId="57631" xr:uid="{00000000-0005-0000-0000-00001EE10000}"/>
    <cellStyle name="Normal 9 28 8" xfId="57632" xr:uid="{00000000-0005-0000-0000-00001FE10000}"/>
    <cellStyle name="Normal 9 28 9" xfId="57633" xr:uid="{00000000-0005-0000-0000-000020E10000}"/>
    <cellStyle name="Normal 9 29" xfId="57634" xr:uid="{00000000-0005-0000-0000-000021E10000}"/>
    <cellStyle name="Normal 9 29 10" xfId="57635" xr:uid="{00000000-0005-0000-0000-000022E10000}"/>
    <cellStyle name="Normal 9 29 11" xfId="57636" xr:uid="{00000000-0005-0000-0000-000023E10000}"/>
    <cellStyle name="Normal 9 29 12" xfId="57637" xr:uid="{00000000-0005-0000-0000-000024E10000}"/>
    <cellStyle name="Normal 9 29 13" xfId="57638" xr:uid="{00000000-0005-0000-0000-000025E10000}"/>
    <cellStyle name="Normal 9 29 14" xfId="57639" xr:uid="{00000000-0005-0000-0000-000026E10000}"/>
    <cellStyle name="Normal 9 29 15" xfId="57640" xr:uid="{00000000-0005-0000-0000-000027E10000}"/>
    <cellStyle name="Normal 9 29 2" xfId="57641" xr:uid="{00000000-0005-0000-0000-000028E10000}"/>
    <cellStyle name="Normal 9 29 3" xfId="57642" xr:uid="{00000000-0005-0000-0000-000029E10000}"/>
    <cellStyle name="Normal 9 29 4" xfId="57643" xr:uid="{00000000-0005-0000-0000-00002AE10000}"/>
    <cellStyle name="Normal 9 29 5" xfId="57644" xr:uid="{00000000-0005-0000-0000-00002BE10000}"/>
    <cellStyle name="Normal 9 29 6" xfId="57645" xr:uid="{00000000-0005-0000-0000-00002CE10000}"/>
    <cellStyle name="Normal 9 29 7" xfId="57646" xr:uid="{00000000-0005-0000-0000-00002DE10000}"/>
    <cellStyle name="Normal 9 29 8" xfId="57647" xr:uid="{00000000-0005-0000-0000-00002EE10000}"/>
    <cellStyle name="Normal 9 29 9" xfId="57648" xr:uid="{00000000-0005-0000-0000-00002FE10000}"/>
    <cellStyle name="Normal 9 3" xfId="57649" xr:uid="{00000000-0005-0000-0000-000030E10000}"/>
    <cellStyle name="Normal 9 3 2" xfId="57650" xr:uid="{00000000-0005-0000-0000-000031E10000}"/>
    <cellStyle name="Normal 9 3 2 10" xfId="57651" xr:uid="{00000000-0005-0000-0000-000032E10000}"/>
    <cellStyle name="Normal 9 3 2 11" xfId="57652" xr:uid="{00000000-0005-0000-0000-000033E10000}"/>
    <cellStyle name="Normal 9 3 2 12" xfId="57653" xr:uid="{00000000-0005-0000-0000-000034E10000}"/>
    <cellStyle name="Normal 9 3 2 13" xfId="57654" xr:uid="{00000000-0005-0000-0000-000035E10000}"/>
    <cellStyle name="Normal 9 3 2 14" xfId="57655" xr:uid="{00000000-0005-0000-0000-000036E10000}"/>
    <cellStyle name="Normal 9 3 2 15" xfId="57656" xr:uid="{00000000-0005-0000-0000-000037E10000}"/>
    <cellStyle name="Normal 9 3 2 2" xfId="57657" xr:uid="{00000000-0005-0000-0000-000038E10000}"/>
    <cellStyle name="Normal 9 3 2 3" xfId="57658" xr:uid="{00000000-0005-0000-0000-000039E10000}"/>
    <cellStyle name="Normal 9 3 2 4" xfId="57659" xr:uid="{00000000-0005-0000-0000-00003AE10000}"/>
    <cellStyle name="Normal 9 3 2 5" xfId="57660" xr:uid="{00000000-0005-0000-0000-00003BE10000}"/>
    <cellStyle name="Normal 9 3 2 6" xfId="57661" xr:uid="{00000000-0005-0000-0000-00003CE10000}"/>
    <cellStyle name="Normal 9 3 2 7" xfId="57662" xr:uid="{00000000-0005-0000-0000-00003DE10000}"/>
    <cellStyle name="Normal 9 3 2 8" xfId="57663" xr:uid="{00000000-0005-0000-0000-00003EE10000}"/>
    <cellStyle name="Normal 9 3 2 9" xfId="57664" xr:uid="{00000000-0005-0000-0000-00003FE10000}"/>
    <cellStyle name="Normal 9 3 3" xfId="57665" xr:uid="{00000000-0005-0000-0000-000040E10000}"/>
    <cellStyle name="Normal 9 3 3 10" xfId="57666" xr:uid="{00000000-0005-0000-0000-000041E10000}"/>
    <cellStyle name="Normal 9 3 3 11" xfId="57667" xr:uid="{00000000-0005-0000-0000-000042E10000}"/>
    <cellStyle name="Normal 9 3 3 12" xfId="57668" xr:uid="{00000000-0005-0000-0000-000043E10000}"/>
    <cellStyle name="Normal 9 3 3 13" xfId="57669" xr:uid="{00000000-0005-0000-0000-000044E10000}"/>
    <cellStyle name="Normal 9 3 3 14" xfId="57670" xr:uid="{00000000-0005-0000-0000-000045E10000}"/>
    <cellStyle name="Normal 9 3 3 15" xfId="57671" xr:uid="{00000000-0005-0000-0000-000046E10000}"/>
    <cellStyle name="Normal 9 3 3 2" xfId="57672" xr:uid="{00000000-0005-0000-0000-000047E10000}"/>
    <cellStyle name="Normal 9 3 3 3" xfId="57673" xr:uid="{00000000-0005-0000-0000-000048E10000}"/>
    <cellStyle name="Normal 9 3 3 4" xfId="57674" xr:uid="{00000000-0005-0000-0000-000049E10000}"/>
    <cellStyle name="Normal 9 3 3 5" xfId="57675" xr:uid="{00000000-0005-0000-0000-00004AE10000}"/>
    <cellStyle name="Normal 9 3 3 6" xfId="57676" xr:uid="{00000000-0005-0000-0000-00004BE10000}"/>
    <cellStyle name="Normal 9 3 3 7" xfId="57677" xr:uid="{00000000-0005-0000-0000-00004CE10000}"/>
    <cellStyle name="Normal 9 3 3 8" xfId="57678" xr:uid="{00000000-0005-0000-0000-00004DE10000}"/>
    <cellStyle name="Normal 9 3 3 9" xfId="57679" xr:uid="{00000000-0005-0000-0000-00004EE10000}"/>
    <cellStyle name="Normal 9 30" xfId="57680" xr:uid="{00000000-0005-0000-0000-00004FE10000}"/>
    <cellStyle name="Normal 9 30 10" xfId="57681" xr:uid="{00000000-0005-0000-0000-000050E10000}"/>
    <cellStyle name="Normal 9 30 11" xfId="57682" xr:uid="{00000000-0005-0000-0000-000051E10000}"/>
    <cellStyle name="Normal 9 30 12" xfId="57683" xr:uid="{00000000-0005-0000-0000-000052E10000}"/>
    <cellStyle name="Normal 9 30 13" xfId="57684" xr:uid="{00000000-0005-0000-0000-000053E10000}"/>
    <cellStyle name="Normal 9 30 14" xfId="57685" xr:uid="{00000000-0005-0000-0000-000054E10000}"/>
    <cellStyle name="Normal 9 30 15" xfId="57686" xr:uid="{00000000-0005-0000-0000-000055E10000}"/>
    <cellStyle name="Normal 9 30 2" xfId="57687" xr:uid="{00000000-0005-0000-0000-000056E10000}"/>
    <cellStyle name="Normal 9 30 3" xfId="57688" xr:uid="{00000000-0005-0000-0000-000057E10000}"/>
    <cellStyle name="Normal 9 30 4" xfId="57689" xr:uid="{00000000-0005-0000-0000-000058E10000}"/>
    <cellStyle name="Normal 9 30 5" xfId="57690" xr:uid="{00000000-0005-0000-0000-000059E10000}"/>
    <cellStyle name="Normal 9 30 6" xfId="57691" xr:uid="{00000000-0005-0000-0000-00005AE10000}"/>
    <cellStyle name="Normal 9 30 7" xfId="57692" xr:uid="{00000000-0005-0000-0000-00005BE10000}"/>
    <cellStyle name="Normal 9 30 8" xfId="57693" xr:uid="{00000000-0005-0000-0000-00005CE10000}"/>
    <cellStyle name="Normal 9 30 9" xfId="57694" xr:uid="{00000000-0005-0000-0000-00005DE10000}"/>
    <cellStyle name="Normal 9 31" xfId="57695" xr:uid="{00000000-0005-0000-0000-00005EE10000}"/>
    <cellStyle name="Normal 9 31 10" xfId="57696" xr:uid="{00000000-0005-0000-0000-00005FE10000}"/>
    <cellStyle name="Normal 9 31 11" xfId="57697" xr:uid="{00000000-0005-0000-0000-000060E10000}"/>
    <cellStyle name="Normal 9 31 12" xfId="57698" xr:uid="{00000000-0005-0000-0000-000061E10000}"/>
    <cellStyle name="Normal 9 31 13" xfId="57699" xr:uid="{00000000-0005-0000-0000-000062E10000}"/>
    <cellStyle name="Normal 9 31 14" xfId="57700" xr:uid="{00000000-0005-0000-0000-000063E10000}"/>
    <cellStyle name="Normal 9 31 15" xfId="57701" xr:uid="{00000000-0005-0000-0000-000064E10000}"/>
    <cellStyle name="Normal 9 31 2" xfId="57702" xr:uid="{00000000-0005-0000-0000-000065E10000}"/>
    <cellStyle name="Normal 9 31 3" xfId="57703" xr:uid="{00000000-0005-0000-0000-000066E10000}"/>
    <cellStyle name="Normal 9 31 4" xfId="57704" xr:uid="{00000000-0005-0000-0000-000067E10000}"/>
    <cellStyle name="Normal 9 31 5" xfId="57705" xr:uid="{00000000-0005-0000-0000-000068E10000}"/>
    <cellStyle name="Normal 9 31 6" xfId="57706" xr:uid="{00000000-0005-0000-0000-000069E10000}"/>
    <cellStyle name="Normal 9 31 7" xfId="57707" xr:uid="{00000000-0005-0000-0000-00006AE10000}"/>
    <cellStyle name="Normal 9 31 8" xfId="57708" xr:uid="{00000000-0005-0000-0000-00006BE10000}"/>
    <cellStyle name="Normal 9 31 9" xfId="57709" xr:uid="{00000000-0005-0000-0000-00006CE10000}"/>
    <cellStyle name="Normal 9 32" xfId="57710" xr:uid="{00000000-0005-0000-0000-00006DE10000}"/>
    <cellStyle name="Normal 9 32 10" xfId="57711" xr:uid="{00000000-0005-0000-0000-00006EE10000}"/>
    <cellStyle name="Normal 9 32 11" xfId="57712" xr:uid="{00000000-0005-0000-0000-00006FE10000}"/>
    <cellStyle name="Normal 9 32 12" xfId="57713" xr:uid="{00000000-0005-0000-0000-000070E10000}"/>
    <cellStyle name="Normal 9 32 13" xfId="57714" xr:uid="{00000000-0005-0000-0000-000071E10000}"/>
    <cellStyle name="Normal 9 32 14" xfId="57715" xr:uid="{00000000-0005-0000-0000-000072E10000}"/>
    <cellStyle name="Normal 9 32 15" xfId="57716" xr:uid="{00000000-0005-0000-0000-000073E10000}"/>
    <cellStyle name="Normal 9 32 2" xfId="57717" xr:uid="{00000000-0005-0000-0000-000074E10000}"/>
    <cellStyle name="Normal 9 32 3" xfId="57718" xr:uid="{00000000-0005-0000-0000-000075E10000}"/>
    <cellStyle name="Normal 9 32 4" xfId="57719" xr:uid="{00000000-0005-0000-0000-000076E10000}"/>
    <cellStyle name="Normal 9 32 5" xfId="57720" xr:uid="{00000000-0005-0000-0000-000077E10000}"/>
    <cellStyle name="Normal 9 32 6" xfId="57721" xr:uid="{00000000-0005-0000-0000-000078E10000}"/>
    <cellStyle name="Normal 9 32 7" xfId="57722" xr:uid="{00000000-0005-0000-0000-000079E10000}"/>
    <cellStyle name="Normal 9 32 8" xfId="57723" xr:uid="{00000000-0005-0000-0000-00007AE10000}"/>
    <cellStyle name="Normal 9 32 9" xfId="57724" xr:uid="{00000000-0005-0000-0000-00007BE10000}"/>
    <cellStyle name="Normal 9 33" xfId="57725" xr:uid="{00000000-0005-0000-0000-00007CE10000}"/>
    <cellStyle name="Normal 9 33 10" xfId="57726" xr:uid="{00000000-0005-0000-0000-00007DE10000}"/>
    <cellStyle name="Normal 9 33 11" xfId="57727" xr:uid="{00000000-0005-0000-0000-00007EE10000}"/>
    <cellStyle name="Normal 9 33 12" xfId="57728" xr:uid="{00000000-0005-0000-0000-00007FE10000}"/>
    <cellStyle name="Normal 9 33 13" xfId="57729" xr:uid="{00000000-0005-0000-0000-000080E10000}"/>
    <cellStyle name="Normal 9 33 14" xfId="57730" xr:uid="{00000000-0005-0000-0000-000081E10000}"/>
    <cellStyle name="Normal 9 33 15" xfId="57731" xr:uid="{00000000-0005-0000-0000-000082E10000}"/>
    <cellStyle name="Normal 9 33 2" xfId="57732" xr:uid="{00000000-0005-0000-0000-000083E10000}"/>
    <cellStyle name="Normal 9 33 3" xfId="57733" xr:uid="{00000000-0005-0000-0000-000084E10000}"/>
    <cellStyle name="Normal 9 33 4" xfId="57734" xr:uid="{00000000-0005-0000-0000-000085E10000}"/>
    <cellStyle name="Normal 9 33 5" xfId="57735" xr:uid="{00000000-0005-0000-0000-000086E10000}"/>
    <cellStyle name="Normal 9 33 6" xfId="57736" xr:uid="{00000000-0005-0000-0000-000087E10000}"/>
    <cellStyle name="Normal 9 33 7" xfId="57737" xr:uid="{00000000-0005-0000-0000-000088E10000}"/>
    <cellStyle name="Normal 9 33 8" xfId="57738" xr:uid="{00000000-0005-0000-0000-000089E10000}"/>
    <cellStyle name="Normal 9 33 9" xfId="57739" xr:uid="{00000000-0005-0000-0000-00008AE10000}"/>
    <cellStyle name="Normal 9 34" xfId="57740" xr:uid="{00000000-0005-0000-0000-00008BE10000}"/>
    <cellStyle name="Normal 9 34 10" xfId="57741" xr:uid="{00000000-0005-0000-0000-00008CE10000}"/>
    <cellStyle name="Normal 9 34 11" xfId="57742" xr:uid="{00000000-0005-0000-0000-00008DE10000}"/>
    <cellStyle name="Normal 9 34 12" xfId="57743" xr:uid="{00000000-0005-0000-0000-00008EE10000}"/>
    <cellStyle name="Normal 9 34 13" xfId="57744" xr:uid="{00000000-0005-0000-0000-00008FE10000}"/>
    <cellStyle name="Normal 9 34 14" xfId="57745" xr:uid="{00000000-0005-0000-0000-000090E10000}"/>
    <cellStyle name="Normal 9 34 15" xfId="57746" xr:uid="{00000000-0005-0000-0000-000091E10000}"/>
    <cellStyle name="Normal 9 34 2" xfId="57747" xr:uid="{00000000-0005-0000-0000-000092E10000}"/>
    <cellStyle name="Normal 9 34 3" xfId="57748" xr:uid="{00000000-0005-0000-0000-000093E10000}"/>
    <cellStyle name="Normal 9 34 4" xfId="57749" xr:uid="{00000000-0005-0000-0000-000094E10000}"/>
    <cellStyle name="Normal 9 34 5" xfId="57750" xr:uid="{00000000-0005-0000-0000-000095E10000}"/>
    <cellStyle name="Normal 9 34 6" xfId="57751" xr:uid="{00000000-0005-0000-0000-000096E10000}"/>
    <cellStyle name="Normal 9 34 7" xfId="57752" xr:uid="{00000000-0005-0000-0000-000097E10000}"/>
    <cellStyle name="Normal 9 34 8" xfId="57753" xr:uid="{00000000-0005-0000-0000-000098E10000}"/>
    <cellStyle name="Normal 9 34 9" xfId="57754" xr:uid="{00000000-0005-0000-0000-000099E10000}"/>
    <cellStyle name="Normal 9 35" xfId="57755" xr:uid="{00000000-0005-0000-0000-00009AE10000}"/>
    <cellStyle name="Normal 9 35 10" xfId="57756" xr:uid="{00000000-0005-0000-0000-00009BE10000}"/>
    <cellStyle name="Normal 9 35 11" xfId="57757" xr:uid="{00000000-0005-0000-0000-00009CE10000}"/>
    <cellStyle name="Normal 9 35 12" xfId="57758" xr:uid="{00000000-0005-0000-0000-00009DE10000}"/>
    <cellStyle name="Normal 9 35 13" xfId="57759" xr:uid="{00000000-0005-0000-0000-00009EE10000}"/>
    <cellStyle name="Normal 9 35 14" xfId="57760" xr:uid="{00000000-0005-0000-0000-00009FE10000}"/>
    <cellStyle name="Normal 9 35 15" xfId="57761" xr:uid="{00000000-0005-0000-0000-0000A0E10000}"/>
    <cellStyle name="Normal 9 35 2" xfId="57762" xr:uid="{00000000-0005-0000-0000-0000A1E10000}"/>
    <cellStyle name="Normal 9 35 3" xfId="57763" xr:uid="{00000000-0005-0000-0000-0000A2E10000}"/>
    <cellStyle name="Normal 9 35 4" xfId="57764" xr:uid="{00000000-0005-0000-0000-0000A3E10000}"/>
    <cellStyle name="Normal 9 35 5" xfId="57765" xr:uid="{00000000-0005-0000-0000-0000A4E10000}"/>
    <cellStyle name="Normal 9 35 6" xfId="57766" xr:uid="{00000000-0005-0000-0000-0000A5E10000}"/>
    <cellStyle name="Normal 9 35 7" xfId="57767" xr:uid="{00000000-0005-0000-0000-0000A6E10000}"/>
    <cellStyle name="Normal 9 35 8" xfId="57768" xr:uid="{00000000-0005-0000-0000-0000A7E10000}"/>
    <cellStyle name="Normal 9 35 9" xfId="57769" xr:uid="{00000000-0005-0000-0000-0000A8E10000}"/>
    <cellStyle name="Normal 9 36" xfId="57770" xr:uid="{00000000-0005-0000-0000-0000A9E10000}"/>
    <cellStyle name="Normal 9 36 10" xfId="57771" xr:uid="{00000000-0005-0000-0000-0000AAE10000}"/>
    <cellStyle name="Normal 9 36 11" xfId="57772" xr:uid="{00000000-0005-0000-0000-0000ABE10000}"/>
    <cellStyle name="Normal 9 36 12" xfId="57773" xr:uid="{00000000-0005-0000-0000-0000ACE10000}"/>
    <cellStyle name="Normal 9 36 13" xfId="57774" xr:uid="{00000000-0005-0000-0000-0000ADE10000}"/>
    <cellStyle name="Normal 9 36 14" xfId="57775" xr:uid="{00000000-0005-0000-0000-0000AEE10000}"/>
    <cellStyle name="Normal 9 36 15" xfId="57776" xr:uid="{00000000-0005-0000-0000-0000AFE10000}"/>
    <cellStyle name="Normal 9 36 2" xfId="57777" xr:uid="{00000000-0005-0000-0000-0000B0E10000}"/>
    <cellStyle name="Normal 9 36 3" xfId="57778" xr:uid="{00000000-0005-0000-0000-0000B1E10000}"/>
    <cellStyle name="Normal 9 36 4" xfId="57779" xr:uid="{00000000-0005-0000-0000-0000B2E10000}"/>
    <cellStyle name="Normal 9 36 5" xfId="57780" xr:uid="{00000000-0005-0000-0000-0000B3E10000}"/>
    <cellStyle name="Normal 9 36 6" xfId="57781" xr:uid="{00000000-0005-0000-0000-0000B4E10000}"/>
    <cellStyle name="Normal 9 36 7" xfId="57782" xr:uid="{00000000-0005-0000-0000-0000B5E10000}"/>
    <cellStyle name="Normal 9 36 8" xfId="57783" xr:uid="{00000000-0005-0000-0000-0000B6E10000}"/>
    <cellStyle name="Normal 9 36 9" xfId="57784" xr:uid="{00000000-0005-0000-0000-0000B7E10000}"/>
    <cellStyle name="Normal 9 37" xfId="57785" xr:uid="{00000000-0005-0000-0000-0000B8E10000}"/>
    <cellStyle name="Normal 9 4" xfId="57786" xr:uid="{00000000-0005-0000-0000-0000B9E10000}"/>
    <cellStyle name="Normal 9 4 10" xfId="57787" xr:uid="{00000000-0005-0000-0000-0000BAE10000}"/>
    <cellStyle name="Normal 9 4 10 2" xfId="57788" xr:uid="{00000000-0005-0000-0000-0000BBE10000}"/>
    <cellStyle name="Normal 9 4 10 3" xfId="57789" xr:uid="{00000000-0005-0000-0000-0000BCE10000}"/>
    <cellStyle name="Normal 9 4 11" xfId="57790" xr:uid="{00000000-0005-0000-0000-0000BDE10000}"/>
    <cellStyle name="Normal 9 4 11 2" xfId="57791" xr:uid="{00000000-0005-0000-0000-0000BEE10000}"/>
    <cellStyle name="Normal 9 4 11 3" xfId="57792" xr:uid="{00000000-0005-0000-0000-0000BFE10000}"/>
    <cellStyle name="Normal 9 4 12" xfId="57793" xr:uid="{00000000-0005-0000-0000-0000C0E10000}"/>
    <cellStyle name="Normal 9 4 12 2" xfId="57794" xr:uid="{00000000-0005-0000-0000-0000C1E10000}"/>
    <cellStyle name="Normal 9 4 12 3" xfId="57795" xr:uid="{00000000-0005-0000-0000-0000C2E10000}"/>
    <cellStyle name="Normal 9 4 13" xfId="57796" xr:uid="{00000000-0005-0000-0000-0000C3E10000}"/>
    <cellStyle name="Normal 9 4 13 2" xfId="57797" xr:uid="{00000000-0005-0000-0000-0000C4E10000}"/>
    <cellStyle name="Normal 9 4 14" xfId="57798" xr:uid="{00000000-0005-0000-0000-0000C5E10000}"/>
    <cellStyle name="Normal 9 4 14 2" xfId="57799" xr:uid="{00000000-0005-0000-0000-0000C6E10000}"/>
    <cellStyle name="Normal 9 4 15" xfId="57800" xr:uid="{00000000-0005-0000-0000-0000C7E10000}"/>
    <cellStyle name="Normal 9 4 16" xfId="57801" xr:uid="{00000000-0005-0000-0000-0000C8E10000}"/>
    <cellStyle name="Normal 9 4 17" xfId="57802" xr:uid="{00000000-0005-0000-0000-0000C9E10000}"/>
    <cellStyle name="Normal 9 4 18" xfId="57803" xr:uid="{00000000-0005-0000-0000-0000CAE10000}"/>
    <cellStyle name="Normal 9 4 19" xfId="57804" xr:uid="{00000000-0005-0000-0000-0000CBE10000}"/>
    <cellStyle name="Normal 9 4 2" xfId="57805" xr:uid="{00000000-0005-0000-0000-0000CCE10000}"/>
    <cellStyle name="Normal 9 4 2 10" xfId="57806" xr:uid="{00000000-0005-0000-0000-0000CDE10000}"/>
    <cellStyle name="Normal 9 4 2 10 2" xfId="57807" xr:uid="{00000000-0005-0000-0000-0000CEE10000}"/>
    <cellStyle name="Normal 9 4 2 10 3" xfId="57808" xr:uid="{00000000-0005-0000-0000-0000CFE10000}"/>
    <cellStyle name="Normal 9 4 2 11" xfId="57809" xr:uid="{00000000-0005-0000-0000-0000D0E10000}"/>
    <cellStyle name="Normal 9 4 2 11 2" xfId="57810" xr:uid="{00000000-0005-0000-0000-0000D1E10000}"/>
    <cellStyle name="Normal 9 4 2 12" xfId="57811" xr:uid="{00000000-0005-0000-0000-0000D2E10000}"/>
    <cellStyle name="Normal 9 4 2 12 2" xfId="57812" xr:uid="{00000000-0005-0000-0000-0000D3E10000}"/>
    <cellStyle name="Normal 9 4 2 13" xfId="57813" xr:uid="{00000000-0005-0000-0000-0000D4E10000}"/>
    <cellStyle name="Normal 9 4 2 14" xfId="57814" xr:uid="{00000000-0005-0000-0000-0000D5E10000}"/>
    <cellStyle name="Normal 9 4 2 15" xfId="57815" xr:uid="{00000000-0005-0000-0000-0000D6E10000}"/>
    <cellStyle name="Normal 9 4 2 16" xfId="57816" xr:uid="{00000000-0005-0000-0000-0000D7E10000}"/>
    <cellStyle name="Normal 9 4 2 17" xfId="57817" xr:uid="{00000000-0005-0000-0000-0000D8E10000}"/>
    <cellStyle name="Normal 9 4 2 18" xfId="57818" xr:uid="{00000000-0005-0000-0000-0000D9E10000}"/>
    <cellStyle name="Normal 9 4 2 2" xfId="57819" xr:uid="{00000000-0005-0000-0000-0000DAE10000}"/>
    <cellStyle name="Normal 9 4 2 2 10" xfId="57820" xr:uid="{00000000-0005-0000-0000-0000DBE10000}"/>
    <cellStyle name="Normal 9 4 2 2 10 2" xfId="57821" xr:uid="{00000000-0005-0000-0000-0000DCE10000}"/>
    <cellStyle name="Normal 9 4 2 2 11" xfId="57822" xr:uid="{00000000-0005-0000-0000-0000DDE10000}"/>
    <cellStyle name="Normal 9 4 2 2 11 2" xfId="57823" xr:uid="{00000000-0005-0000-0000-0000DEE10000}"/>
    <cellStyle name="Normal 9 4 2 2 12" xfId="57824" xr:uid="{00000000-0005-0000-0000-0000DFE10000}"/>
    <cellStyle name="Normal 9 4 2 2 13" xfId="57825" xr:uid="{00000000-0005-0000-0000-0000E0E10000}"/>
    <cellStyle name="Normal 9 4 2 2 14" xfId="57826" xr:uid="{00000000-0005-0000-0000-0000E1E10000}"/>
    <cellStyle name="Normal 9 4 2 2 15" xfId="57827" xr:uid="{00000000-0005-0000-0000-0000E2E10000}"/>
    <cellStyle name="Normal 9 4 2 2 16" xfId="57828" xr:uid="{00000000-0005-0000-0000-0000E3E10000}"/>
    <cellStyle name="Normal 9 4 2 2 17" xfId="57829" xr:uid="{00000000-0005-0000-0000-0000E4E10000}"/>
    <cellStyle name="Normal 9 4 2 2 2" xfId="57830" xr:uid="{00000000-0005-0000-0000-0000E5E10000}"/>
    <cellStyle name="Normal 9 4 2 2 2 2" xfId="57831" xr:uid="{00000000-0005-0000-0000-0000E6E10000}"/>
    <cellStyle name="Normal 9 4 2 2 2 3" xfId="57832" xr:uid="{00000000-0005-0000-0000-0000E7E10000}"/>
    <cellStyle name="Normal 9 4 2 2 3" xfId="57833" xr:uid="{00000000-0005-0000-0000-0000E8E10000}"/>
    <cellStyle name="Normal 9 4 2 2 3 2" xfId="57834" xr:uid="{00000000-0005-0000-0000-0000E9E10000}"/>
    <cellStyle name="Normal 9 4 2 2 3 3" xfId="57835" xr:uid="{00000000-0005-0000-0000-0000EAE10000}"/>
    <cellStyle name="Normal 9 4 2 2 4" xfId="57836" xr:uid="{00000000-0005-0000-0000-0000EBE10000}"/>
    <cellStyle name="Normal 9 4 2 2 4 2" xfId="57837" xr:uid="{00000000-0005-0000-0000-0000ECE10000}"/>
    <cellStyle name="Normal 9 4 2 2 4 3" xfId="57838" xr:uid="{00000000-0005-0000-0000-0000EDE10000}"/>
    <cellStyle name="Normal 9 4 2 2 5" xfId="57839" xr:uid="{00000000-0005-0000-0000-0000EEE10000}"/>
    <cellStyle name="Normal 9 4 2 2 5 2" xfId="57840" xr:uid="{00000000-0005-0000-0000-0000EFE10000}"/>
    <cellStyle name="Normal 9 4 2 2 5 3" xfId="57841" xr:uid="{00000000-0005-0000-0000-0000F0E10000}"/>
    <cellStyle name="Normal 9 4 2 2 6" xfId="57842" xr:uid="{00000000-0005-0000-0000-0000F1E10000}"/>
    <cellStyle name="Normal 9 4 2 2 6 2" xfId="57843" xr:uid="{00000000-0005-0000-0000-0000F2E10000}"/>
    <cellStyle name="Normal 9 4 2 2 6 3" xfId="57844" xr:uid="{00000000-0005-0000-0000-0000F3E10000}"/>
    <cellStyle name="Normal 9 4 2 2 7" xfId="57845" xr:uid="{00000000-0005-0000-0000-0000F4E10000}"/>
    <cellStyle name="Normal 9 4 2 2 7 2" xfId="57846" xr:uid="{00000000-0005-0000-0000-0000F5E10000}"/>
    <cellStyle name="Normal 9 4 2 2 7 3" xfId="57847" xr:uid="{00000000-0005-0000-0000-0000F6E10000}"/>
    <cellStyle name="Normal 9 4 2 2 8" xfId="57848" xr:uid="{00000000-0005-0000-0000-0000F7E10000}"/>
    <cellStyle name="Normal 9 4 2 2 8 2" xfId="57849" xr:uid="{00000000-0005-0000-0000-0000F8E10000}"/>
    <cellStyle name="Normal 9 4 2 2 8 3" xfId="57850" xr:uid="{00000000-0005-0000-0000-0000F9E10000}"/>
    <cellStyle name="Normal 9 4 2 2 9" xfId="57851" xr:uid="{00000000-0005-0000-0000-0000FAE10000}"/>
    <cellStyle name="Normal 9 4 2 2 9 2" xfId="57852" xr:uid="{00000000-0005-0000-0000-0000FBE10000}"/>
    <cellStyle name="Normal 9 4 2 2 9 3" xfId="57853" xr:uid="{00000000-0005-0000-0000-0000FCE10000}"/>
    <cellStyle name="Normal 9 4 2 3" xfId="57854" xr:uid="{00000000-0005-0000-0000-0000FDE10000}"/>
    <cellStyle name="Normal 9 4 2 3 2" xfId="57855" xr:uid="{00000000-0005-0000-0000-0000FEE10000}"/>
    <cellStyle name="Normal 9 4 2 3 3" xfId="57856" xr:uid="{00000000-0005-0000-0000-0000FFE10000}"/>
    <cellStyle name="Normal 9 4 2 4" xfId="57857" xr:uid="{00000000-0005-0000-0000-000000E20000}"/>
    <cellStyle name="Normal 9 4 2 4 2" xfId="57858" xr:uid="{00000000-0005-0000-0000-000001E20000}"/>
    <cellStyle name="Normal 9 4 2 4 3" xfId="57859" xr:uid="{00000000-0005-0000-0000-000002E20000}"/>
    <cellStyle name="Normal 9 4 2 5" xfId="57860" xr:uid="{00000000-0005-0000-0000-000003E20000}"/>
    <cellStyle name="Normal 9 4 2 5 2" xfId="57861" xr:uid="{00000000-0005-0000-0000-000004E20000}"/>
    <cellStyle name="Normal 9 4 2 5 3" xfId="57862" xr:uid="{00000000-0005-0000-0000-000005E20000}"/>
    <cellStyle name="Normal 9 4 2 6" xfId="57863" xr:uid="{00000000-0005-0000-0000-000006E20000}"/>
    <cellStyle name="Normal 9 4 2 6 2" xfId="57864" xr:uid="{00000000-0005-0000-0000-000007E20000}"/>
    <cellStyle name="Normal 9 4 2 6 3" xfId="57865" xr:uid="{00000000-0005-0000-0000-000008E20000}"/>
    <cellStyle name="Normal 9 4 2 7" xfId="57866" xr:uid="{00000000-0005-0000-0000-000009E20000}"/>
    <cellStyle name="Normal 9 4 2 7 2" xfId="57867" xr:uid="{00000000-0005-0000-0000-00000AE20000}"/>
    <cellStyle name="Normal 9 4 2 7 3" xfId="57868" xr:uid="{00000000-0005-0000-0000-00000BE20000}"/>
    <cellStyle name="Normal 9 4 2 8" xfId="57869" xr:uid="{00000000-0005-0000-0000-00000CE20000}"/>
    <cellStyle name="Normal 9 4 2 8 2" xfId="57870" xr:uid="{00000000-0005-0000-0000-00000DE20000}"/>
    <cellStyle name="Normal 9 4 2 8 3" xfId="57871" xr:uid="{00000000-0005-0000-0000-00000EE20000}"/>
    <cellStyle name="Normal 9 4 2 9" xfId="57872" xr:uid="{00000000-0005-0000-0000-00000FE20000}"/>
    <cellStyle name="Normal 9 4 2 9 2" xfId="57873" xr:uid="{00000000-0005-0000-0000-000010E20000}"/>
    <cellStyle name="Normal 9 4 2 9 3" xfId="57874" xr:uid="{00000000-0005-0000-0000-000011E20000}"/>
    <cellStyle name="Normal 9 4 20" xfId="57875" xr:uid="{00000000-0005-0000-0000-000012E20000}"/>
    <cellStyle name="Normal 9 4 21" xfId="57876" xr:uid="{00000000-0005-0000-0000-000013E20000}"/>
    <cellStyle name="Normal 9 4 22" xfId="57877" xr:uid="{00000000-0005-0000-0000-000014E20000}"/>
    <cellStyle name="Normal 9 4 3" xfId="57878" xr:uid="{00000000-0005-0000-0000-000015E20000}"/>
    <cellStyle name="Normal 9 4 3 10" xfId="57879" xr:uid="{00000000-0005-0000-0000-000016E20000}"/>
    <cellStyle name="Normal 9 4 3 10 2" xfId="57880" xr:uid="{00000000-0005-0000-0000-000017E20000}"/>
    <cellStyle name="Normal 9 4 3 11" xfId="57881" xr:uid="{00000000-0005-0000-0000-000018E20000}"/>
    <cellStyle name="Normal 9 4 3 11 2" xfId="57882" xr:uid="{00000000-0005-0000-0000-000019E20000}"/>
    <cellStyle name="Normal 9 4 3 12" xfId="57883" xr:uid="{00000000-0005-0000-0000-00001AE20000}"/>
    <cellStyle name="Normal 9 4 3 13" xfId="57884" xr:uid="{00000000-0005-0000-0000-00001BE20000}"/>
    <cellStyle name="Normal 9 4 3 14" xfId="57885" xr:uid="{00000000-0005-0000-0000-00001CE20000}"/>
    <cellStyle name="Normal 9 4 3 15" xfId="57886" xr:uid="{00000000-0005-0000-0000-00001DE20000}"/>
    <cellStyle name="Normal 9 4 3 16" xfId="57887" xr:uid="{00000000-0005-0000-0000-00001EE20000}"/>
    <cellStyle name="Normal 9 4 3 17" xfId="57888" xr:uid="{00000000-0005-0000-0000-00001FE20000}"/>
    <cellStyle name="Normal 9 4 3 2" xfId="57889" xr:uid="{00000000-0005-0000-0000-000020E20000}"/>
    <cellStyle name="Normal 9 4 3 2 2" xfId="57890" xr:uid="{00000000-0005-0000-0000-000021E20000}"/>
    <cellStyle name="Normal 9 4 3 2 3" xfId="57891" xr:uid="{00000000-0005-0000-0000-000022E20000}"/>
    <cellStyle name="Normal 9 4 3 3" xfId="57892" xr:uid="{00000000-0005-0000-0000-000023E20000}"/>
    <cellStyle name="Normal 9 4 3 3 2" xfId="57893" xr:uid="{00000000-0005-0000-0000-000024E20000}"/>
    <cellStyle name="Normal 9 4 3 3 3" xfId="57894" xr:uid="{00000000-0005-0000-0000-000025E20000}"/>
    <cellStyle name="Normal 9 4 3 4" xfId="57895" xr:uid="{00000000-0005-0000-0000-000026E20000}"/>
    <cellStyle name="Normal 9 4 3 4 2" xfId="57896" xr:uid="{00000000-0005-0000-0000-000027E20000}"/>
    <cellStyle name="Normal 9 4 3 4 3" xfId="57897" xr:uid="{00000000-0005-0000-0000-000028E20000}"/>
    <cellStyle name="Normal 9 4 3 5" xfId="57898" xr:uid="{00000000-0005-0000-0000-000029E20000}"/>
    <cellStyle name="Normal 9 4 3 5 2" xfId="57899" xr:uid="{00000000-0005-0000-0000-00002AE20000}"/>
    <cellStyle name="Normal 9 4 3 5 3" xfId="57900" xr:uid="{00000000-0005-0000-0000-00002BE20000}"/>
    <cellStyle name="Normal 9 4 3 6" xfId="57901" xr:uid="{00000000-0005-0000-0000-00002CE20000}"/>
    <cellStyle name="Normal 9 4 3 6 2" xfId="57902" xr:uid="{00000000-0005-0000-0000-00002DE20000}"/>
    <cellStyle name="Normal 9 4 3 6 3" xfId="57903" xr:uid="{00000000-0005-0000-0000-00002EE20000}"/>
    <cellStyle name="Normal 9 4 3 7" xfId="57904" xr:uid="{00000000-0005-0000-0000-00002FE20000}"/>
    <cellStyle name="Normal 9 4 3 7 2" xfId="57905" xr:uid="{00000000-0005-0000-0000-000030E20000}"/>
    <cellStyle name="Normal 9 4 3 7 3" xfId="57906" xr:uid="{00000000-0005-0000-0000-000031E20000}"/>
    <cellStyle name="Normal 9 4 3 8" xfId="57907" xr:uid="{00000000-0005-0000-0000-000032E20000}"/>
    <cellStyle name="Normal 9 4 3 8 2" xfId="57908" xr:uid="{00000000-0005-0000-0000-000033E20000}"/>
    <cellStyle name="Normal 9 4 3 8 3" xfId="57909" xr:uid="{00000000-0005-0000-0000-000034E20000}"/>
    <cellStyle name="Normal 9 4 3 9" xfId="57910" xr:uid="{00000000-0005-0000-0000-000035E20000}"/>
    <cellStyle name="Normal 9 4 3 9 2" xfId="57911" xr:uid="{00000000-0005-0000-0000-000036E20000}"/>
    <cellStyle name="Normal 9 4 3 9 3" xfId="57912" xr:uid="{00000000-0005-0000-0000-000037E20000}"/>
    <cellStyle name="Normal 9 4 4" xfId="57913" xr:uid="{00000000-0005-0000-0000-000038E20000}"/>
    <cellStyle name="Normal 9 4 4 10" xfId="57914" xr:uid="{00000000-0005-0000-0000-000039E20000}"/>
    <cellStyle name="Normal 9 4 4 10 2" xfId="57915" xr:uid="{00000000-0005-0000-0000-00003AE20000}"/>
    <cellStyle name="Normal 9 4 4 11" xfId="57916" xr:uid="{00000000-0005-0000-0000-00003BE20000}"/>
    <cellStyle name="Normal 9 4 4 11 2" xfId="57917" xr:uid="{00000000-0005-0000-0000-00003CE20000}"/>
    <cellStyle name="Normal 9 4 4 12" xfId="57918" xr:uid="{00000000-0005-0000-0000-00003DE20000}"/>
    <cellStyle name="Normal 9 4 4 13" xfId="57919" xr:uid="{00000000-0005-0000-0000-00003EE20000}"/>
    <cellStyle name="Normal 9 4 4 14" xfId="57920" xr:uid="{00000000-0005-0000-0000-00003FE20000}"/>
    <cellStyle name="Normal 9 4 4 15" xfId="57921" xr:uid="{00000000-0005-0000-0000-000040E20000}"/>
    <cellStyle name="Normal 9 4 4 16" xfId="57922" xr:uid="{00000000-0005-0000-0000-000041E20000}"/>
    <cellStyle name="Normal 9 4 4 17" xfId="57923" xr:uid="{00000000-0005-0000-0000-000042E20000}"/>
    <cellStyle name="Normal 9 4 4 2" xfId="57924" xr:uid="{00000000-0005-0000-0000-000043E20000}"/>
    <cellStyle name="Normal 9 4 4 2 2" xfId="57925" xr:uid="{00000000-0005-0000-0000-000044E20000}"/>
    <cellStyle name="Normal 9 4 4 2 3" xfId="57926" xr:uid="{00000000-0005-0000-0000-000045E20000}"/>
    <cellStyle name="Normal 9 4 4 3" xfId="57927" xr:uid="{00000000-0005-0000-0000-000046E20000}"/>
    <cellStyle name="Normal 9 4 4 3 2" xfId="57928" xr:uid="{00000000-0005-0000-0000-000047E20000}"/>
    <cellStyle name="Normal 9 4 4 3 3" xfId="57929" xr:uid="{00000000-0005-0000-0000-000048E20000}"/>
    <cellStyle name="Normal 9 4 4 4" xfId="57930" xr:uid="{00000000-0005-0000-0000-000049E20000}"/>
    <cellStyle name="Normal 9 4 4 4 2" xfId="57931" xr:uid="{00000000-0005-0000-0000-00004AE20000}"/>
    <cellStyle name="Normal 9 4 4 4 3" xfId="57932" xr:uid="{00000000-0005-0000-0000-00004BE20000}"/>
    <cellStyle name="Normal 9 4 4 5" xfId="57933" xr:uid="{00000000-0005-0000-0000-00004CE20000}"/>
    <cellStyle name="Normal 9 4 4 5 2" xfId="57934" xr:uid="{00000000-0005-0000-0000-00004DE20000}"/>
    <cellStyle name="Normal 9 4 4 5 3" xfId="57935" xr:uid="{00000000-0005-0000-0000-00004EE20000}"/>
    <cellStyle name="Normal 9 4 4 6" xfId="57936" xr:uid="{00000000-0005-0000-0000-00004FE20000}"/>
    <cellStyle name="Normal 9 4 4 6 2" xfId="57937" xr:uid="{00000000-0005-0000-0000-000050E20000}"/>
    <cellStyle name="Normal 9 4 4 6 3" xfId="57938" xr:uid="{00000000-0005-0000-0000-000051E20000}"/>
    <cellStyle name="Normal 9 4 4 7" xfId="57939" xr:uid="{00000000-0005-0000-0000-000052E20000}"/>
    <cellStyle name="Normal 9 4 4 7 2" xfId="57940" xr:uid="{00000000-0005-0000-0000-000053E20000}"/>
    <cellStyle name="Normal 9 4 4 7 3" xfId="57941" xr:uid="{00000000-0005-0000-0000-000054E20000}"/>
    <cellStyle name="Normal 9 4 4 8" xfId="57942" xr:uid="{00000000-0005-0000-0000-000055E20000}"/>
    <cellStyle name="Normal 9 4 4 8 2" xfId="57943" xr:uid="{00000000-0005-0000-0000-000056E20000}"/>
    <cellStyle name="Normal 9 4 4 8 3" xfId="57944" xr:uid="{00000000-0005-0000-0000-000057E20000}"/>
    <cellStyle name="Normal 9 4 4 9" xfId="57945" xr:uid="{00000000-0005-0000-0000-000058E20000}"/>
    <cellStyle name="Normal 9 4 4 9 2" xfId="57946" xr:uid="{00000000-0005-0000-0000-000059E20000}"/>
    <cellStyle name="Normal 9 4 4 9 3" xfId="57947" xr:uid="{00000000-0005-0000-0000-00005AE20000}"/>
    <cellStyle name="Normal 9 4 5" xfId="57948" xr:uid="{00000000-0005-0000-0000-00005BE20000}"/>
    <cellStyle name="Normal 9 4 5 10" xfId="57949" xr:uid="{00000000-0005-0000-0000-00005CE20000}"/>
    <cellStyle name="Normal 9 4 5 11" xfId="57950" xr:uid="{00000000-0005-0000-0000-00005DE20000}"/>
    <cellStyle name="Normal 9 4 5 12" xfId="57951" xr:uid="{00000000-0005-0000-0000-00005EE20000}"/>
    <cellStyle name="Normal 9 4 5 13" xfId="57952" xr:uid="{00000000-0005-0000-0000-00005FE20000}"/>
    <cellStyle name="Normal 9 4 5 14" xfId="57953" xr:uid="{00000000-0005-0000-0000-000060E20000}"/>
    <cellStyle name="Normal 9 4 5 15" xfId="57954" xr:uid="{00000000-0005-0000-0000-000061E20000}"/>
    <cellStyle name="Normal 9 4 5 2" xfId="57955" xr:uid="{00000000-0005-0000-0000-000062E20000}"/>
    <cellStyle name="Normal 9 4 5 2 2" xfId="57956" xr:uid="{00000000-0005-0000-0000-000063E20000}"/>
    <cellStyle name="Normal 9 4 5 3" xfId="57957" xr:uid="{00000000-0005-0000-0000-000064E20000}"/>
    <cellStyle name="Normal 9 4 5 4" xfId="57958" xr:uid="{00000000-0005-0000-0000-000065E20000}"/>
    <cellStyle name="Normal 9 4 5 5" xfId="57959" xr:uid="{00000000-0005-0000-0000-000066E20000}"/>
    <cellStyle name="Normal 9 4 5 6" xfId="57960" xr:uid="{00000000-0005-0000-0000-000067E20000}"/>
    <cellStyle name="Normal 9 4 5 7" xfId="57961" xr:uid="{00000000-0005-0000-0000-000068E20000}"/>
    <cellStyle name="Normal 9 4 5 8" xfId="57962" xr:uid="{00000000-0005-0000-0000-000069E20000}"/>
    <cellStyle name="Normal 9 4 5 9" xfId="57963" xr:uid="{00000000-0005-0000-0000-00006AE20000}"/>
    <cellStyle name="Normal 9 4 6" xfId="57964" xr:uid="{00000000-0005-0000-0000-00006BE20000}"/>
    <cellStyle name="Normal 9 4 6 10" xfId="57965" xr:uid="{00000000-0005-0000-0000-00006CE20000}"/>
    <cellStyle name="Normal 9 4 6 11" xfId="57966" xr:uid="{00000000-0005-0000-0000-00006DE20000}"/>
    <cellStyle name="Normal 9 4 6 12" xfId="57967" xr:uid="{00000000-0005-0000-0000-00006EE20000}"/>
    <cellStyle name="Normal 9 4 6 13" xfId="57968" xr:uid="{00000000-0005-0000-0000-00006FE20000}"/>
    <cellStyle name="Normal 9 4 6 14" xfId="57969" xr:uid="{00000000-0005-0000-0000-000070E20000}"/>
    <cellStyle name="Normal 9 4 6 15" xfId="57970" xr:uid="{00000000-0005-0000-0000-000071E20000}"/>
    <cellStyle name="Normal 9 4 6 2" xfId="57971" xr:uid="{00000000-0005-0000-0000-000072E20000}"/>
    <cellStyle name="Normal 9 4 6 2 2" xfId="57972" xr:uid="{00000000-0005-0000-0000-000073E20000}"/>
    <cellStyle name="Normal 9 4 6 3" xfId="57973" xr:uid="{00000000-0005-0000-0000-000074E20000}"/>
    <cellStyle name="Normal 9 4 6 4" xfId="57974" xr:uid="{00000000-0005-0000-0000-000075E20000}"/>
    <cellStyle name="Normal 9 4 6 5" xfId="57975" xr:uid="{00000000-0005-0000-0000-000076E20000}"/>
    <cellStyle name="Normal 9 4 6 6" xfId="57976" xr:uid="{00000000-0005-0000-0000-000077E20000}"/>
    <cellStyle name="Normal 9 4 6 7" xfId="57977" xr:uid="{00000000-0005-0000-0000-000078E20000}"/>
    <cellStyle name="Normal 9 4 6 8" xfId="57978" xr:uid="{00000000-0005-0000-0000-000079E20000}"/>
    <cellStyle name="Normal 9 4 6 9" xfId="57979" xr:uid="{00000000-0005-0000-0000-00007AE20000}"/>
    <cellStyle name="Normal 9 4 7" xfId="57980" xr:uid="{00000000-0005-0000-0000-00007BE20000}"/>
    <cellStyle name="Normal 9 4 7 2" xfId="57981" xr:uid="{00000000-0005-0000-0000-00007CE20000}"/>
    <cellStyle name="Normal 9 4 7 3" xfId="57982" xr:uid="{00000000-0005-0000-0000-00007DE20000}"/>
    <cellStyle name="Normal 9 4 8" xfId="57983" xr:uid="{00000000-0005-0000-0000-00007EE20000}"/>
    <cellStyle name="Normal 9 4 8 2" xfId="57984" xr:uid="{00000000-0005-0000-0000-00007FE20000}"/>
    <cellStyle name="Normal 9 4 8 3" xfId="57985" xr:uid="{00000000-0005-0000-0000-000080E20000}"/>
    <cellStyle name="Normal 9 4 9" xfId="57986" xr:uid="{00000000-0005-0000-0000-000081E20000}"/>
    <cellStyle name="Normal 9 4 9 2" xfId="57987" xr:uid="{00000000-0005-0000-0000-000082E20000}"/>
    <cellStyle name="Normal 9 4 9 3" xfId="57988" xr:uid="{00000000-0005-0000-0000-000083E20000}"/>
    <cellStyle name="Normal 9 5" xfId="57989" xr:uid="{00000000-0005-0000-0000-000084E20000}"/>
    <cellStyle name="Normal 9 5 10" xfId="57990" xr:uid="{00000000-0005-0000-0000-000085E20000}"/>
    <cellStyle name="Normal 9 5 11" xfId="57991" xr:uid="{00000000-0005-0000-0000-000086E20000}"/>
    <cellStyle name="Normal 9 5 12" xfId="57992" xr:uid="{00000000-0005-0000-0000-000087E20000}"/>
    <cellStyle name="Normal 9 5 13" xfId="57993" xr:uid="{00000000-0005-0000-0000-000088E20000}"/>
    <cellStyle name="Normal 9 5 14" xfId="57994" xr:uid="{00000000-0005-0000-0000-000089E20000}"/>
    <cellStyle name="Normal 9 5 15" xfId="57995" xr:uid="{00000000-0005-0000-0000-00008AE20000}"/>
    <cellStyle name="Normal 9 5 16" xfId="57996" xr:uid="{00000000-0005-0000-0000-00008BE20000}"/>
    <cellStyle name="Normal 9 5 2" xfId="57997" xr:uid="{00000000-0005-0000-0000-00008CE20000}"/>
    <cellStyle name="Normal 9 5 2 10" xfId="57998" xr:uid="{00000000-0005-0000-0000-00008DE20000}"/>
    <cellStyle name="Normal 9 5 2 11" xfId="57999" xr:uid="{00000000-0005-0000-0000-00008EE20000}"/>
    <cellStyle name="Normal 9 5 2 12" xfId="58000" xr:uid="{00000000-0005-0000-0000-00008FE20000}"/>
    <cellStyle name="Normal 9 5 2 13" xfId="58001" xr:uid="{00000000-0005-0000-0000-000090E20000}"/>
    <cellStyle name="Normal 9 5 2 14" xfId="58002" xr:uid="{00000000-0005-0000-0000-000091E20000}"/>
    <cellStyle name="Normal 9 5 2 15" xfId="58003" xr:uid="{00000000-0005-0000-0000-000092E20000}"/>
    <cellStyle name="Normal 9 5 2 2" xfId="58004" xr:uid="{00000000-0005-0000-0000-000093E20000}"/>
    <cellStyle name="Normal 9 5 2 3" xfId="58005" xr:uid="{00000000-0005-0000-0000-000094E20000}"/>
    <cellStyle name="Normal 9 5 2 4" xfId="58006" xr:uid="{00000000-0005-0000-0000-000095E20000}"/>
    <cellStyle name="Normal 9 5 2 5" xfId="58007" xr:uid="{00000000-0005-0000-0000-000096E20000}"/>
    <cellStyle name="Normal 9 5 2 6" xfId="58008" xr:uid="{00000000-0005-0000-0000-000097E20000}"/>
    <cellStyle name="Normal 9 5 2 7" xfId="58009" xr:uid="{00000000-0005-0000-0000-000098E20000}"/>
    <cellStyle name="Normal 9 5 2 8" xfId="58010" xr:uid="{00000000-0005-0000-0000-000099E20000}"/>
    <cellStyle name="Normal 9 5 2 9" xfId="58011" xr:uid="{00000000-0005-0000-0000-00009AE20000}"/>
    <cellStyle name="Normal 9 5 3" xfId="58012" xr:uid="{00000000-0005-0000-0000-00009BE20000}"/>
    <cellStyle name="Normal 9 5 4" xfId="58013" xr:uid="{00000000-0005-0000-0000-00009CE20000}"/>
    <cellStyle name="Normal 9 5 5" xfId="58014" xr:uid="{00000000-0005-0000-0000-00009DE20000}"/>
    <cellStyle name="Normal 9 5 6" xfId="58015" xr:uid="{00000000-0005-0000-0000-00009EE20000}"/>
    <cellStyle name="Normal 9 5 7" xfId="58016" xr:uid="{00000000-0005-0000-0000-00009FE20000}"/>
    <cellStyle name="Normal 9 5 8" xfId="58017" xr:uid="{00000000-0005-0000-0000-0000A0E20000}"/>
    <cellStyle name="Normal 9 5 9" xfId="58018" xr:uid="{00000000-0005-0000-0000-0000A1E20000}"/>
    <cellStyle name="Normal 9 6" xfId="58019" xr:uid="{00000000-0005-0000-0000-0000A2E20000}"/>
    <cellStyle name="Normal 9 6 10" xfId="58020" xr:uid="{00000000-0005-0000-0000-0000A3E20000}"/>
    <cellStyle name="Normal 9 6 11" xfId="58021" xr:uid="{00000000-0005-0000-0000-0000A4E20000}"/>
    <cellStyle name="Normal 9 6 12" xfId="58022" xr:uid="{00000000-0005-0000-0000-0000A5E20000}"/>
    <cellStyle name="Normal 9 6 13" xfId="58023" xr:uid="{00000000-0005-0000-0000-0000A6E20000}"/>
    <cellStyle name="Normal 9 6 14" xfId="58024" xr:uid="{00000000-0005-0000-0000-0000A7E20000}"/>
    <cellStyle name="Normal 9 6 15" xfId="58025" xr:uid="{00000000-0005-0000-0000-0000A8E20000}"/>
    <cellStyle name="Normal 9 6 2" xfId="58026" xr:uid="{00000000-0005-0000-0000-0000A9E20000}"/>
    <cellStyle name="Normal 9 6 3" xfId="58027" xr:uid="{00000000-0005-0000-0000-0000AAE20000}"/>
    <cellStyle name="Normal 9 6 4" xfId="58028" xr:uid="{00000000-0005-0000-0000-0000ABE20000}"/>
    <cellStyle name="Normal 9 6 5" xfId="58029" xr:uid="{00000000-0005-0000-0000-0000ACE20000}"/>
    <cellStyle name="Normal 9 6 6" xfId="58030" xr:uid="{00000000-0005-0000-0000-0000ADE20000}"/>
    <cellStyle name="Normal 9 6 7" xfId="58031" xr:uid="{00000000-0005-0000-0000-0000AEE20000}"/>
    <cellStyle name="Normal 9 6 8" xfId="58032" xr:uid="{00000000-0005-0000-0000-0000AFE20000}"/>
    <cellStyle name="Normal 9 6 9" xfId="58033" xr:uid="{00000000-0005-0000-0000-0000B0E20000}"/>
    <cellStyle name="Normal 9 7" xfId="58034" xr:uid="{00000000-0005-0000-0000-0000B1E20000}"/>
    <cellStyle name="Normal 9 7 10" xfId="58035" xr:uid="{00000000-0005-0000-0000-0000B2E20000}"/>
    <cellStyle name="Normal 9 7 11" xfId="58036" xr:uid="{00000000-0005-0000-0000-0000B3E20000}"/>
    <cellStyle name="Normal 9 7 12" xfId="58037" xr:uid="{00000000-0005-0000-0000-0000B4E20000}"/>
    <cellStyle name="Normal 9 7 13" xfId="58038" xr:uid="{00000000-0005-0000-0000-0000B5E20000}"/>
    <cellStyle name="Normal 9 7 14" xfId="58039" xr:uid="{00000000-0005-0000-0000-0000B6E20000}"/>
    <cellStyle name="Normal 9 7 15" xfId="58040" xr:uid="{00000000-0005-0000-0000-0000B7E20000}"/>
    <cellStyle name="Normal 9 7 2" xfId="58041" xr:uid="{00000000-0005-0000-0000-0000B8E20000}"/>
    <cellStyle name="Normal 9 7 3" xfId="58042" xr:uid="{00000000-0005-0000-0000-0000B9E20000}"/>
    <cellStyle name="Normal 9 7 4" xfId="58043" xr:uid="{00000000-0005-0000-0000-0000BAE20000}"/>
    <cellStyle name="Normal 9 7 5" xfId="58044" xr:uid="{00000000-0005-0000-0000-0000BBE20000}"/>
    <cellStyle name="Normal 9 7 6" xfId="58045" xr:uid="{00000000-0005-0000-0000-0000BCE20000}"/>
    <cellStyle name="Normal 9 7 7" xfId="58046" xr:uid="{00000000-0005-0000-0000-0000BDE20000}"/>
    <cellStyle name="Normal 9 7 8" xfId="58047" xr:uid="{00000000-0005-0000-0000-0000BEE20000}"/>
    <cellStyle name="Normal 9 7 9" xfId="58048" xr:uid="{00000000-0005-0000-0000-0000BFE20000}"/>
    <cellStyle name="Normal 9 8" xfId="58049" xr:uid="{00000000-0005-0000-0000-0000C0E20000}"/>
    <cellStyle name="Normal 9 8 10" xfId="58050" xr:uid="{00000000-0005-0000-0000-0000C1E20000}"/>
    <cellStyle name="Normal 9 8 11" xfId="58051" xr:uid="{00000000-0005-0000-0000-0000C2E20000}"/>
    <cellStyle name="Normal 9 8 12" xfId="58052" xr:uid="{00000000-0005-0000-0000-0000C3E20000}"/>
    <cellStyle name="Normal 9 8 13" xfId="58053" xr:uid="{00000000-0005-0000-0000-0000C4E20000}"/>
    <cellStyle name="Normal 9 8 14" xfId="58054" xr:uid="{00000000-0005-0000-0000-0000C5E20000}"/>
    <cellStyle name="Normal 9 8 15" xfId="58055" xr:uid="{00000000-0005-0000-0000-0000C6E20000}"/>
    <cellStyle name="Normal 9 8 2" xfId="58056" xr:uid="{00000000-0005-0000-0000-0000C7E20000}"/>
    <cellStyle name="Normal 9 8 3" xfId="58057" xr:uid="{00000000-0005-0000-0000-0000C8E20000}"/>
    <cellStyle name="Normal 9 8 4" xfId="58058" xr:uid="{00000000-0005-0000-0000-0000C9E20000}"/>
    <cellStyle name="Normal 9 8 5" xfId="58059" xr:uid="{00000000-0005-0000-0000-0000CAE20000}"/>
    <cellStyle name="Normal 9 8 6" xfId="58060" xr:uid="{00000000-0005-0000-0000-0000CBE20000}"/>
    <cellStyle name="Normal 9 8 7" xfId="58061" xr:uid="{00000000-0005-0000-0000-0000CCE20000}"/>
    <cellStyle name="Normal 9 8 8" xfId="58062" xr:uid="{00000000-0005-0000-0000-0000CDE20000}"/>
    <cellStyle name="Normal 9 8 9" xfId="58063" xr:uid="{00000000-0005-0000-0000-0000CEE20000}"/>
    <cellStyle name="Normal 9 9" xfId="58064" xr:uid="{00000000-0005-0000-0000-0000CFE20000}"/>
    <cellStyle name="Normal 9 9 10" xfId="58065" xr:uid="{00000000-0005-0000-0000-0000D0E20000}"/>
    <cellStyle name="Normal 9 9 11" xfId="58066" xr:uid="{00000000-0005-0000-0000-0000D1E20000}"/>
    <cellStyle name="Normal 9 9 12" xfId="58067" xr:uid="{00000000-0005-0000-0000-0000D2E20000}"/>
    <cellStyle name="Normal 9 9 13" xfId="58068" xr:uid="{00000000-0005-0000-0000-0000D3E20000}"/>
    <cellStyle name="Normal 9 9 14" xfId="58069" xr:uid="{00000000-0005-0000-0000-0000D4E20000}"/>
    <cellStyle name="Normal 9 9 15" xfId="58070" xr:uid="{00000000-0005-0000-0000-0000D5E20000}"/>
    <cellStyle name="Normal 9 9 2" xfId="58071" xr:uid="{00000000-0005-0000-0000-0000D6E20000}"/>
    <cellStyle name="Normal 9 9 3" xfId="58072" xr:uid="{00000000-0005-0000-0000-0000D7E20000}"/>
    <cellStyle name="Normal 9 9 4" xfId="58073" xr:uid="{00000000-0005-0000-0000-0000D8E20000}"/>
    <cellStyle name="Normal 9 9 5" xfId="58074" xr:uid="{00000000-0005-0000-0000-0000D9E20000}"/>
    <cellStyle name="Normal 9 9 6" xfId="58075" xr:uid="{00000000-0005-0000-0000-0000DAE20000}"/>
    <cellStyle name="Normal 9 9 7" xfId="58076" xr:uid="{00000000-0005-0000-0000-0000DBE20000}"/>
    <cellStyle name="Normal 9 9 8" xfId="58077" xr:uid="{00000000-0005-0000-0000-0000DCE20000}"/>
    <cellStyle name="Normal 9 9 9" xfId="58078" xr:uid="{00000000-0005-0000-0000-0000DDE20000}"/>
    <cellStyle name="Normal 9_GE.IU" xfId="58079" xr:uid="{00000000-0005-0000-0000-0000DEE20000}"/>
    <cellStyle name="Normalausrichtung" xfId="58080" xr:uid="{00000000-0005-0000-0000-0000DFE20000}"/>
    <cellStyle name="Normalausrichtung 2" xfId="58081" xr:uid="{00000000-0005-0000-0000-0000E0E20000}"/>
    <cellStyle name="Normalausrichtung 3" xfId="58082" xr:uid="{00000000-0005-0000-0000-0000E1E20000}"/>
    <cellStyle name="Normalausrichtung 4" xfId="58083" xr:uid="{00000000-0005-0000-0000-0000E2E20000}"/>
    <cellStyle name="Normalny_INVEST" xfId="58084" xr:uid="{00000000-0005-0000-0000-0000E3E20000}"/>
    <cellStyle name="Nos" xfId="58085" xr:uid="{00000000-0005-0000-0000-0000E4E20000}"/>
    <cellStyle name="Note 10" xfId="58086" xr:uid="{00000000-0005-0000-0000-0000E5E20000}"/>
    <cellStyle name="Note 10 10" xfId="58087" xr:uid="{00000000-0005-0000-0000-0000E6E20000}"/>
    <cellStyle name="Note 10 11" xfId="58088" xr:uid="{00000000-0005-0000-0000-0000E7E20000}"/>
    <cellStyle name="Note 10 12" xfId="58089" xr:uid="{00000000-0005-0000-0000-0000E8E20000}"/>
    <cellStyle name="Note 10 13" xfId="58090" xr:uid="{00000000-0005-0000-0000-0000E9E20000}"/>
    <cellStyle name="Note 10 14" xfId="58091" xr:uid="{00000000-0005-0000-0000-0000EAE20000}"/>
    <cellStyle name="Note 10 15" xfId="58092" xr:uid="{00000000-0005-0000-0000-0000EBE20000}"/>
    <cellStyle name="Note 10 16" xfId="58093" xr:uid="{00000000-0005-0000-0000-0000ECE20000}"/>
    <cellStyle name="Note 10 17" xfId="58094" xr:uid="{00000000-0005-0000-0000-0000EDE20000}"/>
    <cellStyle name="Note 10 18" xfId="58095" xr:uid="{00000000-0005-0000-0000-0000EEE20000}"/>
    <cellStyle name="Note 10 19" xfId="58096" xr:uid="{00000000-0005-0000-0000-0000EFE20000}"/>
    <cellStyle name="Note 10 2" xfId="58097" xr:uid="{00000000-0005-0000-0000-0000F0E20000}"/>
    <cellStyle name="Note 10 2 10" xfId="58098" xr:uid="{00000000-0005-0000-0000-0000F1E20000}"/>
    <cellStyle name="Note 10 2 11" xfId="58099" xr:uid="{00000000-0005-0000-0000-0000F2E20000}"/>
    <cellStyle name="Note 10 2 12" xfId="58100" xr:uid="{00000000-0005-0000-0000-0000F3E20000}"/>
    <cellStyle name="Note 10 2 13" xfId="58101" xr:uid="{00000000-0005-0000-0000-0000F4E20000}"/>
    <cellStyle name="Note 10 2 2" xfId="58102" xr:uid="{00000000-0005-0000-0000-0000F5E20000}"/>
    <cellStyle name="Note 10 2 2 2" xfId="58103" xr:uid="{00000000-0005-0000-0000-0000F6E20000}"/>
    <cellStyle name="Note 10 2 3" xfId="58104" xr:uid="{00000000-0005-0000-0000-0000F7E20000}"/>
    <cellStyle name="Note 10 2 4" xfId="58105" xr:uid="{00000000-0005-0000-0000-0000F8E20000}"/>
    <cellStyle name="Note 10 2 5" xfId="58106" xr:uid="{00000000-0005-0000-0000-0000F9E20000}"/>
    <cellStyle name="Note 10 2 6" xfId="58107" xr:uid="{00000000-0005-0000-0000-0000FAE20000}"/>
    <cellStyle name="Note 10 2 7" xfId="58108" xr:uid="{00000000-0005-0000-0000-0000FBE20000}"/>
    <cellStyle name="Note 10 2 8" xfId="58109" xr:uid="{00000000-0005-0000-0000-0000FCE20000}"/>
    <cellStyle name="Note 10 2 9" xfId="58110" xr:uid="{00000000-0005-0000-0000-0000FDE20000}"/>
    <cellStyle name="Note 10 20" xfId="58111" xr:uid="{00000000-0005-0000-0000-0000FEE20000}"/>
    <cellStyle name="Note 10 21" xfId="58112" xr:uid="{00000000-0005-0000-0000-0000FFE20000}"/>
    <cellStyle name="Note 10 22" xfId="58113" xr:uid="{00000000-0005-0000-0000-000000E30000}"/>
    <cellStyle name="Note 10 3" xfId="58114" xr:uid="{00000000-0005-0000-0000-000001E30000}"/>
    <cellStyle name="Note 10 3 2" xfId="58115" xr:uid="{00000000-0005-0000-0000-000002E30000}"/>
    <cellStyle name="Note 10 3 3" xfId="58116" xr:uid="{00000000-0005-0000-0000-000003E30000}"/>
    <cellStyle name="Note 10 4" xfId="58117" xr:uid="{00000000-0005-0000-0000-000004E30000}"/>
    <cellStyle name="Note 10 5" xfId="58118" xr:uid="{00000000-0005-0000-0000-000005E30000}"/>
    <cellStyle name="Note 10 6" xfId="58119" xr:uid="{00000000-0005-0000-0000-000006E30000}"/>
    <cellStyle name="Note 10 7" xfId="58120" xr:uid="{00000000-0005-0000-0000-000007E30000}"/>
    <cellStyle name="Note 10 8" xfId="58121" xr:uid="{00000000-0005-0000-0000-000008E30000}"/>
    <cellStyle name="Note 10 9" xfId="58122" xr:uid="{00000000-0005-0000-0000-000009E30000}"/>
    <cellStyle name="Note 11" xfId="58123" xr:uid="{00000000-0005-0000-0000-00000AE30000}"/>
    <cellStyle name="Note 11 10" xfId="58124" xr:uid="{00000000-0005-0000-0000-00000BE30000}"/>
    <cellStyle name="Note 11 11" xfId="58125" xr:uid="{00000000-0005-0000-0000-00000CE30000}"/>
    <cellStyle name="Note 11 12" xfId="58126" xr:uid="{00000000-0005-0000-0000-00000DE30000}"/>
    <cellStyle name="Note 11 13" xfId="58127" xr:uid="{00000000-0005-0000-0000-00000EE30000}"/>
    <cellStyle name="Note 11 14" xfId="58128" xr:uid="{00000000-0005-0000-0000-00000FE30000}"/>
    <cellStyle name="Note 11 15" xfId="58129" xr:uid="{00000000-0005-0000-0000-000010E30000}"/>
    <cellStyle name="Note 11 16" xfId="58130" xr:uid="{00000000-0005-0000-0000-000011E30000}"/>
    <cellStyle name="Note 11 17" xfId="58131" xr:uid="{00000000-0005-0000-0000-000012E30000}"/>
    <cellStyle name="Note 11 18" xfId="58132" xr:uid="{00000000-0005-0000-0000-000013E30000}"/>
    <cellStyle name="Note 11 19" xfId="58133" xr:uid="{00000000-0005-0000-0000-000014E30000}"/>
    <cellStyle name="Note 11 2" xfId="58134" xr:uid="{00000000-0005-0000-0000-000015E30000}"/>
    <cellStyle name="Note 11 2 10" xfId="58135" xr:uid="{00000000-0005-0000-0000-000016E30000}"/>
    <cellStyle name="Note 11 2 11" xfId="58136" xr:uid="{00000000-0005-0000-0000-000017E30000}"/>
    <cellStyle name="Note 11 2 12" xfId="58137" xr:uid="{00000000-0005-0000-0000-000018E30000}"/>
    <cellStyle name="Note 11 2 13" xfId="58138" xr:uid="{00000000-0005-0000-0000-000019E30000}"/>
    <cellStyle name="Note 11 2 2" xfId="58139" xr:uid="{00000000-0005-0000-0000-00001AE30000}"/>
    <cellStyle name="Note 11 2 2 2" xfId="58140" xr:uid="{00000000-0005-0000-0000-00001BE30000}"/>
    <cellStyle name="Note 11 2 3" xfId="58141" xr:uid="{00000000-0005-0000-0000-00001CE30000}"/>
    <cellStyle name="Note 11 2 4" xfId="58142" xr:uid="{00000000-0005-0000-0000-00001DE30000}"/>
    <cellStyle name="Note 11 2 5" xfId="58143" xr:uid="{00000000-0005-0000-0000-00001EE30000}"/>
    <cellStyle name="Note 11 2 6" xfId="58144" xr:uid="{00000000-0005-0000-0000-00001FE30000}"/>
    <cellStyle name="Note 11 2 7" xfId="58145" xr:uid="{00000000-0005-0000-0000-000020E30000}"/>
    <cellStyle name="Note 11 2 8" xfId="58146" xr:uid="{00000000-0005-0000-0000-000021E30000}"/>
    <cellStyle name="Note 11 2 9" xfId="58147" xr:uid="{00000000-0005-0000-0000-000022E30000}"/>
    <cellStyle name="Note 11 20" xfId="58148" xr:uid="{00000000-0005-0000-0000-000023E30000}"/>
    <cellStyle name="Note 11 21" xfId="58149" xr:uid="{00000000-0005-0000-0000-000024E30000}"/>
    <cellStyle name="Note 11 22" xfId="58150" xr:uid="{00000000-0005-0000-0000-000025E30000}"/>
    <cellStyle name="Note 11 3" xfId="58151" xr:uid="{00000000-0005-0000-0000-000026E30000}"/>
    <cellStyle name="Note 11 3 2" xfId="58152" xr:uid="{00000000-0005-0000-0000-000027E30000}"/>
    <cellStyle name="Note 11 3 3" xfId="58153" xr:uid="{00000000-0005-0000-0000-000028E30000}"/>
    <cellStyle name="Note 11 4" xfId="58154" xr:uid="{00000000-0005-0000-0000-000029E30000}"/>
    <cellStyle name="Note 11 5" xfId="58155" xr:uid="{00000000-0005-0000-0000-00002AE30000}"/>
    <cellStyle name="Note 11 6" xfId="58156" xr:uid="{00000000-0005-0000-0000-00002BE30000}"/>
    <cellStyle name="Note 11 7" xfId="58157" xr:uid="{00000000-0005-0000-0000-00002CE30000}"/>
    <cellStyle name="Note 11 8" xfId="58158" xr:uid="{00000000-0005-0000-0000-00002DE30000}"/>
    <cellStyle name="Note 11 9" xfId="58159" xr:uid="{00000000-0005-0000-0000-00002EE30000}"/>
    <cellStyle name="Note 12" xfId="58160" xr:uid="{00000000-0005-0000-0000-00002FE30000}"/>
    <cellStyle name="Note 12 10" xfId="58161" xr:uid="{00000000-0005-0000-0000-000030E30000}"/>
    <cellStyle name="Note 12 11" xfId="58162" xr:uid="{00000000-0005-0000-0000-000031E30000}"/>
    <cellStyle name="Note 12 12" xfId="58163" xr:uid="{00000000-0005-0000-0000-000032E30000}"/>
    <cellStyle name="Note 12 13" xfId="58164" xr:uid="{00000000-0005-0000-0000-000033E30000}"/>
    <cellStyle name="Note 12 14" xfId="58165" xr:uid="{00000000-0005-0000-0000-000034E30000}"/>
    <cellStyle name="Note 12 15" xfId="58166" xr:uid="{00000000-0005-0000-0000-000035E30000}"/>
    <cellStyle name="Note 12 16" xfId="58167" xr:uid="{00000000-0005-0000-0000-000036E30000}"/>
    <cellStyle name="Note 12 17" xfId="58168" xr:uid="{00000000-0005-0000-0000-000037E30000}"/>
    <cellStyle name="Note 12 18" xfId="58169" xr:uid="{00000000-0005-0000-0000-000038E30000}"/>
    <cellStyle name="Note 12 19" xfId="58170" xr:uid="{00000000-0005-0000-0000-000039E30000}"/>
    <cellStyle name="Note 12 2" xfId="58171" xr:uid="{00000000-0005-0000-0000-00003AE30000}"/>
    <cellStyle name="Note 12 2 10" xfId="58172" xr:uid="{00000000-0005-0000-0000-00003BE30000}"/>
    <cellStyle name="Note 12 2 11" xfId="58173" xr:uid="{00000000-0005-0000-0000-00003CE30000}"/>
    <cellStyle name="Note 12 2 12" xfId="58174" xr:uid="{00000000-0005-0000-0000-00003DE30000}"/>
    <cellStyle name="Note 12 2 13" xfId="58175" xr:uid="{00000000-0005-0000-0000-00003EE30000}"/>
    <cellStyle name="Note 12 2 2" xfId="58176" xr:uid="{00000000-0005-0000-0000-00003FE30000}"/>
    <cellStyle name="Note 12 2 2 2" xfId="58177" xr:uid="{00000000-0005-0000-0000-000040E30000}"/>
    <cellStyle name="Note 12 2 3" xfId="58178" xr:uid="{00000000-0005-0000-0000-000041E30000}"/>
    <cellStyle name="Note 12 2 4" xfId="58179" xr:uid="{00000000-0005-0000-0000-000042E30000}"/>
    <cellStyle name="Note 12 2 5" xfId="58180" xr:uid="{00000000-0005-0000-0000-000043E30000}"/>
    <cellStyle name="Note 12 2 6" xfId="58181" xr:uid="{00000000-0005-0000-0000-000044E30000}"/>
    <cellStyle name="Note 12 2 7" xfId="58182" xr:uid="{00000000-0005-0000-0000-000045E30000}"/>
    <cellStyle name="Note 12 2 8" xfId="58183" xr:uid="{00000000-0005-0000-0000-000046E30000}"/>
    <cellStyle name="Note 12 2 9" xfId="58184" xr:uid="{00000000-0005-0000-0000-000047E30000}"/>
    <cellStyle name="Note 12 20" xfId="58185" xr:uid="{00000000-0005-0000-0000-000048E30000}"/>
    <cellStyle name="Note 12 21" xfId="58186" xr:uid="{00000000-0005-0000-0000-000049E30000}"/>
    <cellStyle name="Note 12 22" xfId="58187" xr:uid="{00000000-0005-0000-0000-00004AE30000}"/>
    <cellStyle name="Note 12 3" xfId="58188" xr:uid="{00000000-0005-0000-0000-00004BE30000}"/>
    <cellStyle name="Note 12 3 2" xfId="58189" xr:uid="{00000000-0005-0000-0000-00004CE30000}"/>
    <cellStyle name="Note 12 3 3" xfId="58190" xr:uid="{00000000-0005-0000-0000-00004DE30000}"/>
    <cellStyle name="Note 12 4" xfId="58191" xr:uid="{00000000-0005-0000-0000-00004EE30000}"/>
    <cellStyle name="Note 12 5" xfId="58192" xr:uid="{00000000-0005-0000-0000-00004FE30000}"/>
    <cellStyle name="Note 12 6" xfId="58193" xr:uid="{00000000-0005-0000-0000-000050E30000}"/>
    <cellStyle name="Note 12 7" xfId="58194" xr:uid="{00000000-0005-0000-0000-000051E30000}"/>
    <cellStyle name="Note 12 8" xfId="58195" xr:uid="{00000000-0005-0000-0000-000052E30000}"/>
    <cellStyle name="Note 12 9" xfId="58196" xr:uid="{00000000-0005-0000-0000-000053E30000}"/>
    <cellStyle name="Note 13" xfId="58197" xr:uid="{00000000-0005-0000-0000-000054E30000}"/>
    <cellStyle name="Note 13 10" xfId="58198" xr:uid="{00000000-0005-0000-0000-000055E30000}"/>
    <cellStyle name="Note 13 11" xfId="58199" xr:uid="{00000000-0005-0000-0000-000056E30000}"/>
    <cellStyle name="Note 13 12" xfId="58200" xr:uid="{00000000-0005-0000-0000-000057E30000}"/>
    <cellStyle name="Note 13 13" xfId="58201" xr:uid="{00000000-0005-0000-0000-000058E30000}"/>
    <cellStyle name="Note 13 14" xfId="58202" xr:uid="{00000000-0005-0000-0000-000059E30000}"/>
    <cellStyle name="Note 13 15" xfId="58203" xr:uid="{00000000-0005-0000-0000-00005AE30000}"/>
    <cellStyle name="Note 13 16" xfId="58204" xr:uid="{00000000-0005-0000-0000-00005BE30000}"/>
    <cellStyle name="Note 13 17" xfId="58205" xr:uid="{00000000-0005-0000-0000-00005CE30000}"/>
    <cellStyle name="Note 13 18" xfId="58206" xr:uid="{00000000-0005-0000-0000-00005DE30000}"/>
    <cellStyle name="Note 13 19" xfId="58207" xr:uid="{00000000-0005-0000-0000-00005EE30000}"/>
    <cellStyle name="Note 13 2" xfId="58208" xr:uid="{00000000-0005-0000-0000-00005FE30000}"/>
    <cellStyle name="Note 13 2 10" xfId="58209" xr:uid="{00000000-0005-0000-0000-000060E30000}"/>
    <cellStyle name="Note 13 2 11" xfId="58210" xr:uid="{00000000-0005-0000-0000-000061E30000}"/>
    <cellStyle name="Note 13 2 12" xfId="58211" xr:uid="{00000000-0005-0000-0000-000062E30000}"/>
    <cellStyle name="Note 13 2 13" xfId="58212" xr:uid="{00000000-0005-0000-0000-000063E30000}"/>
    <cellStyle name="Note 13 2 2" xfId="58213" xr:uid="{00000000-0005-0000-0000-000064E30000}"/>
    <cellStyle name="Note 13 2 2 2" xfId="58214" xr:uid="{00000000-0005-0000-0000-000065E30000}"/>
    <cellStyle name="Note 13 2 3" xfId="58215" xr:uid="{00000000-0005-0000-0000-000066E30000}"/>
    <cellStyle name="Note 13 2 4" xfId="58216" xr:uid="{00000000-0005-0000-0000-000067E30000}"/>
    <cellStyle name="Note 13 2 5" xfId="58217" xr:uid="{00000000-0005-0000-0000-000068E30000}"/>
    <cellStyle name="Note 13 2 6" xfId="58218" xr:uid="{00000000-0005-0000-0000-000069E30000}"/>
    <cellStyle name="Note 13 2 7" xfId="58219" xr:uid="{00000000-0005-0000-0000-00006AE30000}"/>
    <cellStyle name="Note 13 2 8" xfId="58220" xr:uid="{00000000-0005-0000-0000-00006BE30000}"/>
    <cellStyle name="Note 13 2 9" xfId="58221" xr:uid="{00000000-0005-0000-0000-00006CE30000}"/>
    <cellStyle name="Note 13 20" xfId="58222" xr:uid="{00000000-0005-0000-0000-00006DE30000}"/>
    <cellStyle name="Note 13 21" xfId="58223" xr:uid="{00000000-0005-0000-0000-00006EE30000}"/>
    <cellStyle name="Note 13 22" xfId="58224" xr:uid="{00000000-0005-0000-0000-00006FE30000}"/>
    <cellStyle name="Note 13 3" xfId="58225" xr:uid="{00000000-0005-0000-0000-000070E30000}"/>
    <cellStyle name="Note 13 3 2" xfId="58226" xr:uid="{00000000-0005-0000-0000-000071E30000}"/>
    <cellStyle name="Note 13 3 3" xfId="58227" xr:uid="{00000000-0005-0000-0000-000072E30000}"/>
    <cellStyle name="Note 13 4" xfId="58228" xr:uid="{00000000-0005-0000-0000-000073E30000}"/>
    <cellStyle name="Note 13 5" xfId="58229" xr:uid="{00000000-0005-0000-0000-000074E30000}"/>
    <cellStyle name="Note 13 6" xfId="58230" xr:uid="{00000000-0005-0000-0000-000075E30000}"/>
    <cellStyle name="Note 13 7" xfId="58231" xr:uid="{00000000-0005-0000-0000-000076E30000}"/>
    <cellStyle name="Note 13 8" xfId="58232" xr:uid="{00000000-0005-0000-0000-000077E30000}"/>
    <cellStyle name="Note 13 9" xfId="58233" xr:uid="{00000000-0005-0000-0000-000078E30000}"/>
    <cellStyle name="Note 14" xfId="58234" xr:uid="{00000000-0005-0000-0000-000079E30000}"/>
    <cellStyle name="Note 14 10" xfId="58235" xr:uid="{00000000-0005-0000-0000-00007AE30000}"/>
    <cellStyle name="Note 14 11" xfId="58236" xr:uid="{00000000-0005-0000-0000-00007BE30000}"/>
    <cellStyle name="Note 14 12" xfId="58237" xr:uid="{00000000-0005-0000-0000-00007CE30000}"/>
    <cellStyle name="Note 14 13" xfId="58238" xr:uid="{00000000-0005-0000-0000-00007DE30000}"/>
    <cellStyle name="Note 14 14" xfId="58239" xr:uid="{00000000-0005-0000-0000-00007EE30000}"/>
    <cellStyle name="Note 14 15" xfId="58240" xr:uid="{00000000-0005-0000-0000-00007FE30000}"/>
    <cellStyle name="Note 14 16" xfId="58241" xr:uid="{00000000-0005-0000-0000-000080E30000}"/>
    <cellStyle name="Note 14 17" xfId="58242" xr:uid="{00000000-0005-0000-0000-000081E30000}"/>
    <cellStyle name="Note 14 18" xfId="58243" xr:uid="{00000000-0005-0000-0000-000082E30000}"/>
    <cellStyle name="Note 14 19" xfId="58244" xr:uid="{00000000-0005-0000-0000-000083E30000}"/>
    <cellStyle name="Note 14 2" xfId="58245" xr:uid="{00000000-0005-0000-0000-000084E30000}"/>
    <cellStyle name="Note 14 2 10" xfId="58246" xr:uid="{00000000-0005-0000-0000-000085E30000}"/>
    <cellStyle name="Note 14 2 11" xfId="58247" xr:uid="{00000000-0005-0000-0000-000086E30000}"/>
    <cellStyle name="Note 14 2 12" xfId="58248" xr:uid="{00000000-0005-0000-0000-000087E30000}"/>
    <cellStyle name="Note 14 2 13" xfId="58249" xr:uid="{00000000-0005-0000-0000-000088E30000}"/>
    <cellStyle name="Note 14 2 2" xfId="58250" xr:uid="{00000000-0005-0000-0000-000089E30000}"/>
    <cellStyle name="Note 14 2 2 2" xfId="58251" xr:uid="{00000000-0005-0000-0000-00008AE30000}"/>
    <cellStyle name="Note 14 2 3" xfId="58252" xr:uid="{00000000-0005-0000-0000-00008BE30000}"/>
    <cellStyle name="Note 14 2 4" xfId="58253" xr:uid="{00000000-0005-0000-0000-00008CE30000}"/>
    <cellStyle name="Note 14 2 5" xfId="58254" xr:uid="{00000000-0005-0000-0000-00008DE30000}"/>
    <cellStyle name="Note 14 2 6" xfId="58255" xr:uid="{00000000-0005-0000-0000-00008EE30000}"/>
    <cellStyle name="Note 14 2 7" xfId="58256" xr:uid="{00000000-0005-0000-0000-00008FE30000}"/>
    <cellStyle name="Note 14 2 8" xfId="58257" xr:uid="{00000000-0005-0000-0000-000090E30000}"/>
    <cellStyle name="Note 14 2 9" xfId="58258" xr:uid="{00000000-0005-0000-0000-000091E30000}"/>
    <cellStyle name="Note 14 20" xfId="58259" xr:uid="{00000000-0005-0000-0000-000092E30000}"/>
    <cellStyle name="Note 14 21" xfId="58260" xr:uid="{00000000-0005-0000-0000-000093E30000}"/>
    <cellStyle name="Note 14 22" xfId="58261" xr:uid="{00000000-0005-0000-0000-000094E30000}"/>
    <cellStyle name="Note 14 3" xfId="58262" xr:uid="{00000000-0005-0000-0000-000095E30000}"/>
    <cellStyle name="Note 14 3 2" xfId="58263" xr:uid="{00000000-0005-0000-0000-000096E30000}"/>
    <cellStyle name="Note 14 3 3" xfId="58264" xr:uid="{00000000-0005-0000-0000-000097E30000}"/>
    <cellStyle name="Note 14 4" xfId="58265" xr:uid="{00000000-0005-0000-0000-000098E30000}"/>
    <cellStyle name="Note 14 5" xfId="58266" xr:uid="{00000000-0005-0000-0000-000099E30000}"/>
    <cellStyle name="Note 14 6" xfId="58267" xr:uid="{00000000-0005-0000-0000-00009AE30000}"/>
    <cellStyle name="Note 14 7" xfId="58268" xr:uid="{00000000-0005-0000-0000-00009BE30000}"/>
    <cellStyle name="Note 14 8" xfId="58269" xr:uid="{00000000-0005-0000-0000-00009CE30000}"/>
    <cellStyle name="Note 14 9" xfId="58270" xr:uid="{00000000-0005-0000-0000-00009DE30000}"/>
    <cellStyle name="Note 15" xfId="58271" xr:uid="{00000000-0005-0000-0000-00009EE30000}"/>
    <cellStyle name="Note 15 10" xfId="58272" xr:uid="{00000000-0005-0000-0000-00009FE30000}"/>
    <cellStyle name="Note 15 11" xfId="58273" xr:uid="{00000000-0005-0000-0000-0000A0E30000}"/>
    <cellStyle name="Note 15 12" xfId="58274" xr:uid="{00000000-0005-0000-0000-0000A1E30000}"/>
    <cellStyle name="Note 15 13" xfId="58275" xr:uid="{00000000-0005-0000-0000-0000A2E30000}"/>
    <cellStyle name="Note 15 14" xfId="58276" xr:uid="{00000000-0005-0000-0000-0000A3E30000}"/>
    <cellStyle name="Note 15 15" xfId="58277" xr:uid="{00000000-0005-0000-0000-0000A4E30000}"/>
    <cellStyle name="Note 15 16" xfId="58278" xr:uid="{00000000-0005-0000-0000-0000A5E30000}"/>
    <cellStyle name="Note 15 17" xfId="58279" xr:uid="{00000000-0005-0000-0000-0000A6E30000}"/>
    <cellStyle name="Note 15 18" xfId="58280" xr:uid="{00000000-0005-0000-0000-0000A7E30000}"/>
    <cellStyle name="Note 15 19" xfId="58281" xr:uid="{00000000-0005-0000-0000-0000A8E30000}"/>
    <cellStyle name="Note 15 2" xfId="58282" xr:uid="{00000000-0005-0000-0000-0000A9E30000}"/>
    <cellStyle name="Note 15 2 10" xfId="58283" xr:uid="{00000000-0005-0000-0000-0000AAE30000}"/>
    <cellStyle name="Note 15 2 11" xfId="58284" xr:uid="{00000000-0005-0000-0000-0000ABE30000}"/>
    <cellStyle name="Note 15 2 12" xfId="58285" xr:uid="{00000000-0005-0000-0000-0000ACE30000}"/>
    <cellStyle name="Note 15 2 13" xfId="58286" xr:uid="{00000000-0005-0000-0000-0000ADE30000}"/>
    <cellStyle name="Note 15 2 2" xfId="58287" xr:uid="{00000000-0005-0000-0000-0000AEE30000}"/>
    <cellStyle name="Note 15 2 2 2" xfId="58288" xr:uid="{00000000-0005-0000-0000-0000AFE30000}"/>
    <cellStyle name="Note 15 2 3" xfId="58289" xr:uid="{00000000-0005-0000-0000-0000B0E30000}"/>
    <cellStyle name="Note 15 2 4" xfId="58290" xr:uid="{00000000-0005-0000-0000-0000B1E30000}"/>
    <cellStyle name="Note 15 2 5" xfId="58291" xr:uid="{00000000-0005-0000-0000-0000B2E30000}"/>
    <cellStyle name="Note 15 2 6" xfId="58292" xr:uid="{00000000-0005-0000-0000-0000B3E30000}"/>
    <cellStyle name="Note 15 2 7" xfId="58293" xr:uid="{00000000-0005-0000-0000-0000B4E30000}"/>
    <cellStyle name="Note 15 2 8" xfId="58294" xr:uid="{00000000-0005-0000-0000-0000B5E30000}"/>
    <cellStyle name="Note 15 2 9" xfId="58295" xr:uid="{00000000-0005-0000-0000-0000B6E30000}"/>
    <cellStyle name="Note 15 20" xfId="58296" xr:uid="{00000000-0005-0000-0000-0000B7E30000}"/>
    <cellStyle name="Note 15 21" xfId="58297" xr:uid="{00000000-0005-0000-0000-0000B8E30000}"/>
    <cellStyle name="Note 15 22" xfId="58298" xr:uid="{00000000-0005-0000-0000-0000B9E30000}"/>
    <cellStyle name="Note 15 3" xfId="58299" xr:uid="{00000000-0005-0000-0000-0000BAE30000}"/>
    <cellStyle name="Note 15 3 2" xfId="58300" xr:uid="{00000000-0005-0000-0000-0000BBE30000}"/>
    <cellStyle name="Note 15 3 3" xfId="58301" xr:uid="{00000000-0005-0000-0000-0000BCE30000}"/>
    <cellStyle name="Note 15 4" xfId="58302" xr:uid="{00000000-0005-0000-0000-0000BDE30000}"/>
    <cellStyle name="Note 15 5" xfId="58303" xr:uid="{00000000-0005-0000-0000-0000BEE30000}"/>
    <cellStyle name="Note 15 6" xfId="58304" xr:uid="{00000000-0005-0000-0000-0000BFE30000}"/>
    <cellStyle name="Note 15 7" xfId="58305" xr:uid="{00000000-0005-0000-0000-0000C0E30000}"/>
    <cellStyle name="Note 15 8" xfId="58306" xr:uid="{00000000-0005-0000-0000-0000C1E30000}"/>
    <cellStyle name="Note 15 9" xfId="58307" xr:uid="{00000000-0005-0000-0000-0000C2E30000}"/>
    <cellStyle name="Note 16" xfId="58308" xr:uid="{00000000-0005-0000-0000-0000C3E30000}"/>
    <cellStyle name="Note 16 10" xfId="58309" xr:uid="{00000000-0005-0000-0000-0000C4E30000}"/>
    <cellStyle name="Note 16 11" xfId="58310" xr:uid="{00000000-0005-0000-0000-0000C5E30000}"/>
    <cellStyle name="Note 16 12" xfId="58311" xr:uid="{00000000-0005-0000-0000-0000C6E30000}"/>
    <cellStyle name="Note 16 13" xfId="58312" xr:uid="{00000000-0005-0000-0000-0000C7E30000}"/>
    <cellStyle name="Note 16 14" xfId="58313" xr:uid="{00000000-0005-0000-0000-0000C8E30000}"/>
    <cellStyle name="Note 16 15" xfId="58314" xr:uid="{00000000-0005-0000-0000-0000C9E30000}"/>
    <cellStyle name="Note 16 16" xfId="58315" xr:uid="{00000000-0005-0000-0000-0000CAE30000}"/>
    <cellStyle name="Note 16 17" xfId="58316" xr:uid="{00000000-0005-0000-0000-0000CBE30000}"/>
    <cellStyle name="Note 16 18" xfId="58317" xr:uid="{00000000-0005-0000-0000-0000CCE30000}"/>
    <cellStyle name="Note 16 19" xfId="58318" xr:uid="{00000000-0005-0000-0000-0000CDE30000}"/>
    <cellStyle name="Note 16 2" xfId="58319" xr:uid="{00000000-0005-0000-0000-0000CEE30000}"/>
    <cellStyle name="Note 16 2 10" xfId="58320" xr:uid="{00000000-0005-0000-0000-0000CFE30000}"/>
    <cellStyle name="Note 16 2 11" xfId="58321" xr:uid="{00000000-0005-0000-0000-0000D0E30000}"/>
    <cellStyle name="Note 16 2 12" xfId="58322" xr:uid="{00000000-0005-0000-0000-0000D1E30000}"/>
    <cellStyle name="Note 16 2 13" xfId="58323" xr:uid="{00000000-0005-0000-0000-0000D2E30000}"/>
    <cellStyle name="Note 16 2 2" xfId="58324" xr:uid="{00000000-0005-0000-0000-0000D3E30000}"/>
    <cellStyle name="Note 16 2 2 2" xfId="58325" xr:uid="{00000000-0005-0000-0000-0000D4E30000}"/>
    <cellStyle name="Note 16 2 3" xfId="58326" xr:uid="{00000000-0005-0000-0000-0000D5E30000}"/>
    <cellStyle name="Note 16 2 4" xfId="58327" xr:uid="{00000000-0005-0000-0000-0000D6E30000}"/>
    <cellStyle name="Note 16 2 5" xfId="58328" xr:uid="{00000000-0005-0000-0000-0000D7E30000}"/>
    <cellStyle name="Note 16 2 6" xfId="58329" xr:uid="{00000000-0005-0000-0000-0000D8E30000}"/>
    <cellStyle name="Note 16 2 7" xfId="58330" xr:uid="{00000000-0005-0000-0000-0000D9E30000}"/>
    <cellStyle name="Note 16 2 8" xfId="58331" xr:uid="{00000000-0005-0000-0000-0000DAE30000}"/>
    <cellStyle name="Note 16 2 9" xfId="58332" xr:uid="{00000000-0005-0000-0000-0000DBE30000}"/>
    <cellStyle name="Note 16 20" xfId="58333" xr:uid="{00000000-0005-0000-0000-0000DCE30000}"/>
    <cellStyle name="Note 16 21" xfId="58334" xr:uid="{00000000-0005-0000-0000-0000DDE30000}"/>
    <cellStyle name="Note 16 22" xfId="58335" xr:uid="{00000000-0005-0000-0000-0000DEE30000}"/>
    <cellStyle name="Note 16 3" xfId="58336" xr:uid="{00000000-0005-0000-0000-0000DFE30000}"/>
    <cellStyle name="Note 16 3 2" xfId="58337" xr:uid="{00000000-0005-0000-0000-0000E0E30000}"/>
    <cellStyle name="Note 16 3 3" xfId="58338" xr:uid="{00000000-0005-0000-0000-0000E1E30000}"/>
    <cellStyle name="Note 16 4" xfId="58339" xr:uid="{00000000-0005-0000-0000-0000E2E30000}"/>
    <cellStyle name="Note 16 5" xfId="58340" xr:uid="{00000000-0005-0000-0000-0000E3E30000}"/>
    <cellStyle name="Note 16 6" xfId="58341" xr:uid="{00000000-0005-0000-0000-0000E4E30000}"/>
    <cellStyle name="Note 16 7" xfId="58342" xr:uid="{00000000-0005-0000-0000-0000E5E30000}"/>
    <cellStyle name="Note 16 8" xfId="58343" xr:uid="{00000000-0005-0000-0000-0000E6E30000}"/>
    <cellStyle name="Note 16 9" xfId="58344" xr:uid="{00000000-0005-0000-0000-0000E7E30000}"/>
    <cellStyle name="Note 17" xfId="58345" xr:uid="{00000000-0005-0000-0000-0000E8E30000}"/>
    <cellStyle name="Note 17 10" xfId="58346" xr:uid="{00000000-0005-0000-0000-0000E9E30000}"/>
    <cellStyle name="Note 17 11" xfId="58347" xr:uid="{00000000-0005-0000-0000-0000EAE30000}"/>
    <cellStyle name="Note 17 12" xfId="58348" xr:uid="{00000000-0005-0000-0000-0000EBE30000}"/>
    <cellStyle name="Note 17 13" xfId="58349" xr:uid="{00000000-0005-0000-0000-0000ECE30000}"/>
    <cellStyle name="Note 17 14" xfId="58350" xr:uid="{00000000-0005-0000-0000-0000EDE30000}"/>
    <cellStyle name="Note 17 15" xfId="58351" xr:uid="{00000000-0005-0000-0000-0000EEE30000}"/>
    <cellStyle name="Note 17 16" xfId="58352" xr:uid="{00000000-0005-0000-0000-0000EFE30000}"/>
    <cellStyle name="Note 17 17" xfId="58353" xr:uid="{00000000-0005-0000-0000-0000F0E30000}"/>
    <cellStyle name="Note 17 18" xfId="58354" xr:uid="{00000000-0005-0000-0000-0000F1E30000}"/>
    <cellStyle name="Note 17 19" xfId="58355" xr:uid="{00000000-0005-0000-0000-0000F2E30000}"/>
    <cellStyle name="Note 17 2" xfId="58356" xr:uid="{00000000-0005-0000-0000-0000F3E30000}"/>
    <cellStyle name="Note 17 2 10" xfId="58357" xr:uid="{00000000-0005-0000-0000-0000F4E30000}"/>
    <cellStyle name="Note 17 2 11" xfId="58358" xr:uid="{00000000-0005-0000-0000-0000F5E30000}"/>
    <cellStyle name="Note 17 2 12" xfId="58359" xr:uid="{00000000-0005-0000-0000-0000F6E30000}"/>
    <cellStyle name="Note 17 2 13" xfId="58360" xr:uid="{00000000-0005-0000-0000-0000F7E30000}"/>
    <cellStyle name="Note 17 2 2" xfId="58361" xr:uid="{00000000-0005-0000-0000-0000F8E30000}"/>
    <cellStyle name="Note 17 2 2 2" xfId="58362" xr:uid="{00000000-0005-0000-0000-0000F9E30000}"/>
    <cellStyle name="Note 17 2 3" xfId="58363" xr:uid="{00000000-0005-0000-0000-0000FAE30000}"/>
    <cellStyle name="Note 17 2 4" xfId="58364" xr:uid="{00000000-0005-0000-0000-0000FBE30000}"/>
    <cellStyle name="Note 17 2 5" xfId="58365" xr:uid="{00000000-0005-0000-0000-0000FCE30000}"/>
    <cellStyle name="Note 17 2 6" xfId="58366" xr:uid="{00000000-0005-0000-0000-0000FDE30000}"/>
    <cellStyle name="Note 17 2 7" xfId="58367" xr:uid="{00000000-0005-0000-0000-0000FEE30000}"/>
    <cellStyle name="Note 17 2 8" xfId="58368" xr:uid="{00000000-0005-0000-0000-0000FFE30000}"/>
    <cellStyle name="Note 17 2 9" xfId="58369" xr:uid="{00000000-0005-0000-0000-000000E40000}"/>
    <cellStyle name="Note 17 20" xfId="58370" xr:uid="{00000000-0005-0000-0000-000001E40000}"/>
    <cellStyle name="Note 17 21" xfId="58371" xr:uid="{00000000-0005-0000-0000-000002E40000}"/>
    <cellStyle name="Note 17 22" xfId="58372" xr:uid="{00000000-0005-0000-0000-000003E40000}"/>
    <cellStyle name="Note 17 3" xfId="58373" xr:uid="{00000000-0005-0000-0000-000004E40000}"/>
    <cellStyle name="Note 17 3 2" xfId="58374" xr:uid="{00000000-0005-0000-0000-000005E40000}"/>
    <cellStyle name="Note 17 3 3" xfId="58375" xr:uid="{00000000-0005-0000-0000-000006E40000}"/>
    <cellStyle name="Note 17 4" xfId="58376" xr:uid="{00000000-0005-0000-0000-000007E40000}"/>
    <cellStyle name="Note 17 5" xfId="58377" xr:uid="{00000000-0005-0000-0000-000008E40000}"/>
    <cellStyle name="Note 17 6" xfId="58378" xr:uid="{00000000-0005-0000-0000-000009E40000}"/>
    <cellStyle name="Note 17 7" xfId="58379" xr:uid="{00000000-0005-0000-0000-00000AE40000}"/>
    <cellStyle name="Note 17 8" xfId="58380" xr:uid="{00000000-0005-0000-0000-00000BE40000}"/>
    <cellStyle name="Note 17 9" xfId="58381" xr:uid="{00000000-0005-0000-0000-00000CE40000}"/>
    <cellStyle name="Note 18" xfId="58382" xr:uid="{00000000-0005-0000-0000-00000DE40000}"/>
    <cellStyle name="Note 18 10" xfId="58383" xr:uid="{00000000-0005-0000-0000-00000EE40000}"/>
    <cellStyle name="Note 18 11" xfId="58384" xr:uid="{00000000-0005-0000-0000-00000FE40000}"/>
    <cellStyle name="Note 18 12" xfId="58385" xr:uid="{00000000-0005-0000-0000-000010E40000}"/>
    <cellStyle name="Note 18 13" xfId="58386" xr:uid="{00000000-0005-0000-0000-000011E40000}"/>
    <cellStyle name="Note 18 14" xfId="58387" xr:uid="{00000000-0005-0000-0000-000012E40000}"/>
    <cellStyle name="Note 18 15" xfId="58388" xr:uid="{00000000-0005-0000-0000-000013E40000}"/>
    <cellStyle name="Note 18 16" xfId="58389" xr:uid="{00000000-0005-0000-0000-000014E40000}"/>
    <cellStyle name="Note 18 17" xfId="58390" xr:uid="{00000000-0005-0000-0000-000015E40000}"/>
    <cellStyle name="Note 18 18" xfId="58391" xr:uid="{00000000-0005-0000-0000-000016E40000}"/>
    <cellStyle name="Note 18 19" xfId="58392" xr:uid="{00000000-0005-0000-0000-000017E40000}"/>
    <cellStyle name="Note 18 2" xfId="58393" xr:uid="{00000000-0005-0000-0000-000018E40000}"/>
    <cellStyle name="Note 18 2 10" xfId="58394" xr:uid="{00000000-0005-0000-0000-000019E40000}"/>
    <cellStyle name="Note 18 2 11" xfId="58395" xr:uid="{00000000-0005-0000-0000-00001AE40000}"/>
    <cellStyle name="Note 18 2 12" xfId="58396" xr:uid="{00000000-0005-0000-0000-00001BE40000}"/>
    <cellStyle name="Note 18 2 13" xfId="58397" xr:uid="{00000000-0005-0000-0000-00001CE40000}"/>
    <cellStyle name="Note 18 2 2" xfId="58398" xr:uid="{00000000-0005-0000-0000-00001DE40000}"/>
    <cellStyle name="Note 18 2 2 2" xfId="58399" xr:uid="{00000000-0005-0000-0000-00001EE40000}"/>
    <cellStyle name="Note 18 2 3" xfId="58400" xr:uid="{00000000-0005-0000-0000-00001FE40000}"/>
    <cellStyle name="Note 18 2 4" xfId="58401" xr:uid="{00000000-0005-0000-0000-000020E40000}"/>
    <cellStyle name="Note 18 2 5" xfId="58402" xr:uid="{00000000-0005-0000-0000-000021E40000}"/>
    <cellStyle name="Note 18 2 6" xfId="58403" xr:uid="{00000000-0005-0000-0000-000022E40000}"/>
    <cellStyle name="Note 18 2 7" xfId="58404" xr:uid="{00000000-0005-0000-0000-000023E40000}"/>
    <cellStyle name="Note 18 2 8" xfId="58405" xr:uid="{00000000-0005-0000-0000-000024E40000}"/>
    <cellStyle name="Note 18 2 9" xfId="58406" xr:uid="{00000000-0005-0000-0000-000025E40000}"/>
    <cellStyle name="Note 18 20" xfId="58407" xr:uid="{00000000-0005-0000-0000-000026E40000}"/>
    <cellStyle name="Note 18 21" xfId="58408" xr:uid="{00000000-0005-0000-0000-000027E40000}"/>
    <cellStyle name="Note 18 22" xfId="58409" xr:uid="{00000000-0005-0000-0000-000028E40000}"/>
    <cellStyle name="Note 18 3" xfId="58410" xr:uid="{00000000-0005-0000-0000-000029E40000}"/>
    <cellStyle name="Note 18 3 2" xfId="58411" xr:uid="{00000000-0005-0000-0000-00002AE40000}"/>
    <cellStyle name="Note 18 3 3" xfId="58412" xr:uid="{00000000-0005-0000-0000-00002BE40000}"/>
    <cellStyle name="Note 18 4" xfId="58413" xr:uid="{00000000-0005-0000-0000-00002CE40000}"/>
    <cellStyle name="Note 18 5" xfId="58414" xr:uid="{00000000-0005-0000-0000-00002DE40000}"/>
    <cellStyle name="Note 18 6" xfId="58415" xr:uid="{00000000-0005-0000-0000-00002EE40000}"/>
    <cellStyle name="Note 18 7" xfId="58416" xr:uid="{00000000-0005-0000-0000-00002FE40000}"/>
    <cellStyle name="Note 18 8" xfId="58417" xr:uid="{00000000-0005-0000-0000-000030E40000}"/>
    <cellStyle name="Note 18 9" xfId="58418" xr:uid="{00000000-0005-0000-0000-000031E40000}"/>
    <cellStyle name="Note 19" xfId="58419" xr:uid="{00000000-0005-0000-0000-000032E40000}"/>
    <cellStyle name="Note 19 10" xfId="58420" xr:uid="{00000000-0005-0000-0000-000033E40000}"/>
    <cellStyle name="Note 19 11" xfId="58421" xr:uid="{00000000-0005-0000-0000-000034E40000}"/>
    <cellStyle name="Note 19 12" xfId="58422" xr:uid="{00000000-0005-0000-0000-000035E40000}"/>
    <cellStyle name="Note 19 13" xfId="58423" xr:uid="{00000000-0005-0000-0000-000036E40000}"/>
    <cellStyle name="Note 19 14" xfId="58424" xr:uid="{00000000-0005-0000-0000-000037E40000}"/>
    <cellStyle name="Note 19 15" xfId="58425" xr:uid="{00000000-0005-0000-0000-000038E40000}"/>
    <cellStyle name="Note 19 16" xfId="58426" xr:uid="{00000000-0005-0000-0000-000039E40000}"/>
    <cellStyle name="Note 19 17" xfId="58427" xr:uid="{00000000-0005-0000-0000-00003AE40000}"/>
    <cellStyle name="Note 19 18" xfId="58428" xr:uid="{00000000-0005-0000-0000-00003BE40000}"/>
    <cellStyle name="Note 19 19" xfId="58429" xr:uid="{00000000-0005-0000-0000-00003CE40000}"/>
    <cellStyle name="Note 19 2" xfId="58430" xr:uid="{00000000-0005-0000-0000-00003DE40000}"/>
    <cellStyle name="Note 19 2 10" xfId="58431" xr:uid="{00000000-0005-0000-0000-00003EE40000}"/>
    <cellStyle name="Note 19 2 11" xfId="58432" xr:uid="{00000000-0005-0000-0000-00003FE40000}"/>
    <cellStyle name="Note 19 2 12" xfId="58433" xr:uid="{00000000-0005-0000-0000-000040E40000}"/>
    <cellStyle name="Note 19 2 13" xfId="58434" xr:uid="{00000000-0005-0000-0000-000041E40000}"/>
    <cellStyle name="Note 19 2 2" xfId="58435" xr:uid="{00000000-0005-0000-0000-000042E40000}"/>
    <cellStyle name="Note 19 2 2 2" xfId="58436" xr:uid="{00000000-0005-0000-0000-000043E40000}"/>
    <cellStyle name="Note 19 2 3" xfId="58437" xr:uid="{00000000-0005-0000-0000-000044E40000}"/>
    <cellStyle name="Note 19 2 4" xfId="58438" xr:uid="{00000000-0005-0000-0000-000045E40000}"/>
    <cellStyle name="Note 19 2 5" xfId="58439" xr:uid="{00000000-0005-0000-0000-000046E40000}"/>
    <cellStyle name="Note 19 2 6" xfId="58440" xr:uid="{00000000-0005-0000-0000-000047E40000}"/>
    <cellStyle name="Note 19 2 7" xfId="58441" xr:uid="{00000000-0005-0000-0000-000048E40000}"/>
    <cellStyle name="Note 19 2 8" xfId="58442" xr:uid="{00000000-0005-0000-0000-000049E40000}"/>
    <cellStyle name="Note 19 2 9" xfId="58443" xr:uid="{00000000-0005-0000-0000-00004AE40000}"/>
    <cellStyle name="Note 19 20" xfId="58444" xr:uid="{00000000-0005-0000-0000-00004BE40000}"/>
    <cellStyle name="Note 19 21" xfId="58445" xr:uid="{00000000-0005-0000-0000-00004CE40000}"/>
    <cellStyle name="Note 19 22" xfId="58446" xr:uid="{00000000-0005-0000-0000-00004DE40000}"/>
    <cellStyle name="Note 19 3" xfId="58447" xr:uid="{00000000-0005-0000-0000-00004EE40000}"/>
    <cellStyle name="Note 19 3 2" xfId="58448" xr:uid="{00000000-0005-0000-0000-00004FE40000}"/>
    <cellStyle name="Note 19 3 3" xfId="58449" xr:uid="{00000000-0005-0000-0000-000050E40000}"/>
    <cellStyle name="Note 19 4" xfId="58450" xr:uid="{00000000-0005-0000-0000-000051E40000}"/>
    <cellStyle name="Note 19 5" xfId="58451" xr:uid="{00000000-0005-0000-0000-000052E40000}"/>
    <cellStyle name="Note 19 6" xfId="58452" xr:uid="{00000000-0005-0000-0000-000053E40000}"/>
    <cellStyle name="Note 19 7" xfId="58453" xr:uid="{00000000-0005-0000-0000-000054E40000}"/>
    <cellStyle name="Note 19 8" xfId="58454" xr:uid="{00000000-0005-0000-0000-000055E40000}"/>
    <cellStyle name="Note 19 9" xfId="58455" xr:uid="{00000000-0005-0000-0000-000056E40000}"/>
    <cellStyle name="Note 2" xfId="58456" xr:uid="{00000000-0005-0000-0000-000057E40000}"/>
    <cellStyle name="Note 2 10" xfId="58457" xr:uid="{00000000-0005-0000-0000-000058E40000}"/>
    <cellStyle name="Note 2 10 10" xfId="58458" xr:uid="{00000000-0005-0000-0000-000059E40000}"/>
    <cellStyle name="Note 2 10 11" xfId="58459" xr:uid="{00000000-0005-0000-0000-00005AE40000}"/>
    <cellStyle name="Note 2 10 12" xfId="58460" xr:uid="{00000000-0005-0000-0000-00005BE40000}"/>
    <cellStyle name="Note 2 10 13" xfId="58461" xr:uid="{00000000-0005-0000-0000-00005CE40000}"/>
    <cellStyle name="Note 2 10 14" xfId="58462" xr:uid="{00000000-0005-0000-0000-00005DE40000}"/>
    <cellStyle name="Note 2 10 15" xfId="58463" xr:uid="{00000000-0005-0000-0000-00005EE40000}"/>
    <cellStyle name="Note 2 10 16" xfId="58464" xr:uid="{00000000-0005-0000-0000-00005FE40000}"/>
    <cellStyle name="Note 2 10 17" xfId="58465" xr:uid="{00000000-0005-0000-0000-000060E40000}"/>
    <cellStyle name="Note 2 10 18" xfId="58466" xr:uid="{00000000-0005-0000-0000-000061E40000}"/>
    <cellStyle name="Note 2 10 19" xfId="58467" xr:uid="{00000000-0005-0000-0000-000062E40000}"/>
    <cellStyle name="Note 2 10 2" xfId="58468" xr:uid="{00000000-0005-0000-0000-000063E40000}"/>
    <cellStyle name="Note 2 10 2 10" xfId="58469" xr:uid="{00000000-0005-0000-0000-000064E40000}"/>
    <cellStyle name="Note 2 10 2 11" xfId="58470" xr:uid="{00000000-0005-0000-0000-000065E40000}"/>
    <cellStyle name="Note 2 10 2 12" xfId="58471" xr:uid="{00000000-0005-0000-0000-000066E40000}"/>
    <cellStyle name="Note 2 10 2 13" xfId="58472" xr:uid="{00000000-0005-0000-0000-000067E40000}"/>
    <cellStyle name="Note 2 10 2 2" xfId="58473" xr:uid="{00000000-0005-0000-0000-000068E40000}"/>
    <cellStyle name="Note 2 10 2 2 2" xfId="58474" xr:uid="{00000000-0005-0000-0000-000069E40000}"/>
    <cellStyle name="Note 2 10 2 3" xfId="58475" xr:uid="{00000000-0005-0000-0000-00006AE40000}"/>
    <cellStyle name="Note 2 10 2 4" xfId="58476" xr:uid="{00000000-0005-0000-0000-00006BE40000}"/>
    <cellStyle name="Note 2 10 2 5" xfId="58477" xr:uid="{00000000-0005-0000-0000-00006CE40000}"/>
    <cellStyle name="Note 2 10 2 6" xfId="58478" xr:uid="{00000000-0005-0000-0000-00006DE40000}"/>
    <cellStyle name="Note 2 10 2 7" xfId="58479" xr:uid="{00000000-0005-0000-0000-00006EE40000}"/>
    <cellStyle name="Note 2 10 2 8" xfId="58480" xr:uid="{00000000-0005-0000-0000-00006FE40000}"/>
    <cellStyle name="Note 2 10 2 9" xfId="58481" xr:uid="{00000000-0005-0000-0000-000070E40000}"/>
    <cellStyle name="Note 2 10 20" xfId="58482" xr:uid="{00000000-0005-0000-0000-000071E40000}"/>
    <cellStyle name="Note 2 10 21" xfId="58483" xr:uid="{00000000-0005-0000-0000-000072E40000}"/>
    <cellStyle name="Note 2 10 22" xfId="58484" xr:uid="{00000000-0005-0000-0000-000073E40000}"/>
    <cellStyle name="Note 2 10 3" xfId="58485" xr:uid="{00000000-0005-0000-0000-000074E40000}"/>
    <cellStyle name="Note 2 10 3 2" xfId="58486" xr:uid="{00000000-0005-0000-0000-000075E40000}"/>
    <cellStyle name="Note 2 10 3 3" xfId="58487" xr:uid="{00000000-0005-0000-0000-000076E40000}"/>
    <cellStyle name="Note 2 10 4" xfId="58488" xr:uid="{00000000-0005-0000-0000-000077E40000}"/>
    <cellStyle name="Note 2 10 5" xfId="58489" xr:uid="{00000000-0005-0000-0000-000078E40000}"/>
    <cellStyle name="Note 2 10 6" xfId="58490" xr:uid="{00000000-0005-0000-0000-000079E40000}"/>
    <cellStyle name="Note 2 10 7" xfId="58491" xr:uid="{00000000-0005-0000-0000-00007AE40000}"/>
    <cellStyle name="Note 2 10 8" xfId="58492" xr:uid="{00000000-0005-0000-0000-00007BE40000}"/>
    <cellStyle name="Note 2 10 9" xfId="58493" xr:uid="{00000000-0005-0000-0000-00007CE40000}"/>
    <cellStyle name="Note 2 11" xfId="58494" xr:uid="{00000000-0005-0000-0000-00007DE40000}"/>
    <cellStyle name="Note 2 11 10" xfId="58495" xr:uid="{00000000-0005-0000-0000-00007EE40000}"/>
    <cellStyle name="Note 2 11 11" xfId="58496" xr:uid="{00000000-0005-0000-0000-00007FE40000}"/>
    <cellStyle name="Note 2 11 12" xfId="58497" xr:uid="{00000000-0005-0000-0000-000080E40000}"/>
    <cellStyle name="Note 2 11 13" xfId="58498" xr:uid="{00000000-0005-0000-0000-000081E40000}"/>
    <cellStyle name="Note 2 11 14" xfId="58499" xr:uid="{00000000-0005-0000-0000-000082E40000}"/>
    <cellStyle name="Note 2 11 15" xfId="58500" xr:uid="{00000000-0005-0000-0000-000083E40000}"/>
    <cellStyle name="Note 2 11 16" xfId="58501" xr:uid="{00000000-0005-0000-0000-000084E40000}"/>
    <cellStyle name="Note 2 11 17" xfId="58502" xr:uid="{00000000-0005-0000-0000-000085E40000}"/>
    <cellStyle name="Note 2 11 18" xfId="58503" xr:uid="{00000000-0005-0000-0000-000086E40000}"/>
    <cellStyle name="Note 2 11 19" xfId="58504" xr:uid="{00000000-0005-0000-0000-000087E40000}"/>
    <cellStyle name="Note 2 11 2" xfId="58505" xr:uid="{00000000-0005-0000-0000-000088E40000}"/>
    <cellStyle name="Note 2 11 2 10" xfId="58506" xr:uid="{00000000-0005-0000-0000-000089E40000}"/>
    <cellStyle name="Note 2 11 2 11" xfId="58507" xr:uid="{00000000-0005-0000-0000-00008AE40000}"/>
    <cellStyle name="Note 2 11 2 12" xfId="58508" xr:uid="{00000000-0005-0000-0000-00008BE40000}"/>
    <cellStyle name="Note 2 11 2 13" xfId="58509" xr:uid="{00000000-0005-0000-0000-00008CE40000}"/>
    <cellStyle name="Note 2 11 2 2" xfId="58510" xr:uid="{00000000-0005-0000-0000-00008DE40000}"/>
    <cellStyle name="Note 2 11 2 2 2" xfId="58511" xr:uid="{00000000-0005-0000-0000-00008EE40000}"/>
    <cellStyle name="Note 2 11 2 3" xfId="58512" xr:uid="{00000000-0005-0000-0000-00008FE40000}"/>
    <cellStyle name="Note 2 11 2 4" xfId="58513" xr:uid="{00000000-0005-0000-0000-000090E40000}"/>
    <cellStyle name="Note 2 11 2 5" xfId="58514" xr:uid="{00000000-0005-0000-0000-000091E40000}"/>
    <cellStyle name="Note 2 11 2 6" xfId="58515" xr:uid="{00000000-0005-0000-0000-000092E40000}"/>
    <cellStyle name="Note 2 11 2 7" xfId="58516" xr:uid="{00000000-0005-0000-0000-000093E40000}"/>
    <cellStyle name="Note 2 11 2 8" xfId="58517" xr:uid="{00000000-0005-0000-0000-000094E40000}"/>
    <cellStyle name="Note 2 11 2 9" xfId="58518" xr:uid="{00000000-0005-0000-0000-000095E40000}"/>
    <cellStyle name="Note 2 11 20" xfId="58519" xr:uid="{00000000-0005-0000-0000-000096E40000}"/>
    <cellStyle name="Note 2 11 21" xfId="58520" xr:uid="{00000000-0005-0000-0000-000097E40000}"/>
    <cellStyle name="Note 2 11 22" xfId="58521" xr:uid="{00000000-0005-0000-0000-000098E40000}"/>
    <cellStyle name="Note 2 11 3" xfId="58522" xr:uid="{00000000-0005-0000-0000-000099E40000}"/>
    <cellStyle name="Note 2 11 3 2" xfId="58523" xr:uid="{00000000-0005-0000-0000-00009AE40000}"/>
    <cellStyle name="Note 2 11 3 3" xfId="58524" xr:uid="{00000000-0005-0000-0000-00009BE40000}"/>
    <cellStyle name="Note 2 11 4" xfId="58525" xr:uid="{00000000-0005-0000-0000-00009CE40000}"/>
    <cellStyle name="Note 2 11 5" xfId="58526" xr:uid="{00000000-0005-0000-0000-00009DE40000}"/>
    <cellStyle name="Note 2 11 6" xfId="58527" xr:uid="{00000000-0005-0000-0000-00009EE40000}"/>
    <cellStyle name="Note 2 11 7" xfId="58528" xr:uid="{00000000-0005-0000-0000-00009FE40000}"/>
    <cellStyle name="Note 2 11 8" xfId="58529" xr:uid="{00000000-0005-0000-0000-0000A0E40000}"/>
    <cellStyle name="Note 2 11 9" xfId="58530" xr:uid="{00000000-0005-0000-0000-0000A1E40000}"/>
    <cellStyle name="Note 2 12" xfId="58531" xr:uid="{00000000-0005-0000-0000-0000A2E40000}"/>
    <cellStyle name="Note 2 12 10" xfId="58532" xr:uid="{00000000-0005-0000-0000-0000A3E40000}"/>
    <cellStyle name="Note 2 12 11" xfId="58533" xr:uid="{00000000-0005-0000-0000-0000A4E40000}"/>
    <cellStyle name="Note 2 12 12" xfId="58534" xr:uid="{00000000-0005-0000-0000-0000A5E40000}"/>
    <cellStyle name="Note 2 12 13" xfId="58535" xr:uid="{00000000-0005-0000-0000-0000A6E40000}"/>
    <cellStyle name="Note 2 12 14" xfId="58536" xr:uid="{00000000-0005-0000-0000-0000A7E40000}"/>
    <cellStyle name="Note 2 12 15" xfId="58537" xr:uid="{00000000-0005-0000-0000-0000A8E40000}"/>
    <cellStyle name="Note 2 12 16" xfId="58538" xr:uid="{00000000-0005-0000-0000-0000A9E40000}"/>
    <cellStyle name="Note 2 12 17" xfId="58539" xr:uid="{00000000-0005-0000-0000-0000AAE40000}"/>
    <cellStyle name="Note 2 12 18" xfId="58540" xr:uid="{00000000-0005-0000-0000-0000ABE40000}"/>
    <cellStyle name="Note 2 12 19" xfId="58541" xr:uid="{00000000-0005-0000-0000-0000ACE40000}"/>
    <cellStyle name="Note 2 12 2" xfId="58542" xr:uid="{00000000-0005-0000-0000-0000ADE40000}"/>
    <cellStyle name="Note 2 12 2 10" xfId="58543" xr:uid="{00000000-0005-0000-0000-0000AEE40000}"/>
    <cellStyle name="Note 2 12 2 11" xfId="58544" xr:uid="{00000000-0005-0000-0000-0000AFE40000}"/>
    <cellStyle name="Note 2 12 2 12" xfId="58545" xr:uid="{00000000-0005-0000-0000-0000B0E40000}"/>
    <cellStyle name="Note 2 12 2 13" xfId="58546" xr:uid="{00000000-0005-0000-0000-0000B1E40000}"/>
    <cellStyle name="Note 2 12 2 2" xfId="58547" xr:uid="{00000000-0005-0000-0000-0000B2E40000}"/>
    <cellStyle name="Note 2 12 2 2 2" xfId="58548" xr:uid="{00000000-0005-0000-0000-0000B3E40000}"/>
    <cellStyle name="Note 2 12 2 3" xfId="58549" xr:uid="{00000000-0005-0000-0000-0000B4E40000}"/>
    <cellStyle name="Note 2 12 2 4" xfId="58550" xr:uid="{00000000-0005-0000-0000-0000B5E40000}"/>
    <cellStyle name="Note 2 12 2 5" xfId="58551" xr:uid="{00000000-0005-0000-0000-0000B6E40000}"/>
    <cellStyle name="Note 2 12 2 6" xfId="58552" xr:uid="{00000000-0005-0000-0000-0000B7E40000}"/>
    <cellStyle name="Note 2 12 2 7" xfId="58553" xr:uid="{00000000-0005-0000-0000-0000B8E40000}"/>
    <cellStyle name="Note 2 12 2 8" xfId="58554" xr:uid="{00000000-0005-0000-0000-0000B9E40000}"/>
    <cellStyle name="Note 2 12 2 9" xfId="58555" xr:uid="{00000000-0005-0000-0000-0000BAE40000}"/>
    <cellStyle name="Note 2 12 20" xfId="58556" xr:uid="{00000000-0005-0000-0000-0000BBE40000}"/>
    <cellStyle name="Note 2 12 21" xfId="58557" xr:uid="{00000000-0005-0000-0000-0000BCE40000}"/>
    <cellStyle name="Note 2 12 22" xfId="58558" xr:uid="{00000000-0005-0000-0000-0000BDE40000}"/>
    <cellStyle name="Note 2 12 3" xfId="58559" xr:uid="{00000000-0005-0000-0000-0000BEE40000}"/>
    <cellStyle name="Note 2 12 3 2" xfId="58560" xr:uid="{00000000-0005-0000-0000-0000BFE40000}"/>
    <cellStyle name="Note 2 12 3 3" xfId="58561" xr:uid="{00000000-0005-0000-0000-0000C0E40000}"/>
    <cellStyle name="Note 2 12 4" xfId="58562" xr:uid="{00000000-0005-0000-0000-0000C1E40000}"/>
    <cellStyle name="Note 2 12 5" xfId="58563" xr:uid="{00000000-0005-0000-0000-0000C2E40000}"/>
    <cellStyle name="Note 2 12 6" xfId="58564" xr:uid="{00000000-0005-0000-0000-0000C3E40000}"/>
    <cellStyle name="Note 2 12 7" xfId="58565" xr:uid="{00000000-0005-0000-0000-0000C4E40000}"/>
    <cellStyle name="Note 2 12 8" xfId="58566" xr:uid="{00000000-0005-0000-0000-0000C5E40000}"/>
    <cellStyle name="Note 2 12 9" xfId="58567" xr:uid="{00000000-0005-0000-0000-0000C6E40000}"/>
    <cellStyle name="Note 2 13" xfId="58568" xr:uid="{00000000-0005-0000-0000-0000C7E40000}"/>
    <cellStyle name="Note 2 13 10" xfId="58569" xr:uid="{00000000-0005-0000-0000-0000C8E40000}"/>
    <cellStyle name="Note 2 13 11" xfId="58570" xr:uid="{00000000-0005-0000-0000-0000C9E40000}"/>
    <cellStyle name="Note 2 13 12" xfId="58571" xr:uid="{00000000-0005-0000-0000-0000CAE40000}"/>
    <cellStyle name="Note 2 13 13" xfId="58572" xr:uid="{00000000-0005-0000-0000-0000CBE40000}"/>
    <cellStyle name="Note 2 13 14" xfId="58573" xr:uid="{00000000-0005-0000-0000-0000CCE40000}"/>
    <cellStyle name="Note 2 13 15" xfId="58574" xr:uid="{00000000-0005-0000-0000-0000CDE40000}"/>
    <cellStyle name="Note 2 13 16" xfId="58575" xr:uid="{00000000-0005-0000-0000-0000CEE40000}"/>
    <cellStyle name="Note 2 13 17" xfId="58576" xr:uid="{00000000-0005-0000-0000-0000CFE40000}"/>
    <cellStyle name="Note 2 13 18" xfId="58577" xr:uid="{00000000-0005-0000-0000-0000D0E40000}"/>
    <cellStyle name="Note 2 13 19" xfId="58578" xr:uid="{00000000-0005-0000-0000-0000D1E40000}"/>
    <cellStyle name="Note 2 13 2" xfId="58579" xr:uid="{00000000-0005-0000-0000-0000D2E40000}"/>
    <cellStyle name="Note 2 13 2 10" xfId="58580" xr:uid="{00000000-0005-0000-0000-0000D3E40000}"/>
    <cellStyle name="Note 2 13 2 11" xfId="58581" xr:uid="{00000000-0005-0000-0000-0000D4E40000}"/>
    <cellStyle name="Note 2 13 2 12" xfId="58582" xr:uid="{00000000-0005-0000-0000-0000D5E40000}"/>
    <cellStyle name="Note 2 13 2 13" xfId="58583" xr:uid="{00000000-0005-0000-0000-0000D6E40000}"/>
    <cellStyle name="Note 2 13 2 2" xfId="58584" xr:uid="{00000000-0005-0000-0000-0000D7E40000}"/>
    <cellStyle name="Note 2 13 2 2 2" xfId="58585" xr:uid="{00000000-0005-0000-0000-0000D8E40000}"/>
    <cellStyle name="Note 2 13 2 3" xfId="58586" xr:uid="{00000000-0005-0000-0000-0000D9E40000}"/>
    <cellStyle name="Note 2 13 2 4" xfId="58587" xr:uid="{00000000-0005-0000-0000-0000DAE40000}"/>
    <cellStyle name="Note 2 13 2 5" xfId="58588" xr:uid="{00000000-0005-0000-0000-0000DBE40000}"/>
    <cellStyle name="Note 2 13 2 6" xfId="58589" xr:uid="{00000000-0005-0000-0000-0000DCE40000}"/>
    <cellStyle name="Note 2 13 2 7" xfId="58590" xr:uid="{00000000-0005-0000-0000-0000DDE40000}"/>
    <cellStyle name="Note 2 13 2 8" xfId="58591" xr:uid="{00000000-0005-0000-0000-0000DEE40000}"/>
    <cellStyle name="Note 2 13 2 9" xfId="58592" xr:uid="{00000000-0005-0000-0000-0000DFE40000}"/>
    <cellStyle name="Note 2 13 20" xfId="58593" xr:uid="{00000000-0005-0000-0000-0000E0E40000}"/>
    <cellStyle name="Note 2 13 21" xfId="58594" xr:uid="{00000000-0005-0000-0000-0000E1E40000}"/>
    <cellStyle name="Note 2 13 22" xfId="58595" xr:uid="{00000000-0005-0000-0000-0000E2E40000}"/>
    <cellStyle name="Note 2 13 3" xfId="58596" xr:uid="{00000000-0005-0000-0000-0000E3E40000}"/>
    <cellStyle name="Note 2 13 3 2" xfId="58597" xr:uid="{00000000-0005-0000-0000-0000E4E40000}"/>
    <cellStyle name="Note 2 13 3 3" xfId="58598" xr:uid="{00000000-0005-0000-0000-0000E5E40000}"/>
    <cellStyle name="Note 2 13 4" xfId="58599" xr:uid="{00000000-0005-0000-0000-0000E6E40000}"/>
    <cellStyle name="Note 2 13 5" xfId="58600" xr:uid="{00000000-0005-0000-0000-0000E7E40000}"/>
    <cellStyle name="Note 2 13 6" xfId="58601" xr:uid="{00000000-0005-0000-0000-0000E8E40000}"/>
    <cellStyle name="Note 2 13 7" xfId="58602" xr:uid="{00000000-0005-0000-0000-0000E9E40000}"/>
    <cellStyle name="Note 2 13 8" xfId="58603" xr:uid="{00000000-0005-0000-0000-0000EAE40000}"/>
    <cellStyle name="Note 2 13 9" xfId="58604" xr:uid="{00000000-0005-0000-0000-0000EBE40000}"/>
    <cellStyle name="Note 2 14" xfId="58605" xr:uid="{00000000-0005-0000-0000-0000ECE40000}"/>
    <cellStyle name="Note 2 14 10" xfId="58606" xr:uid="{00000000-0005-0000-0000-0000EDE40000}"/>
    <cellStyle name="Note 2 14 11" xfId="58607" xr:uid="{00000000-0005-0000-0000-0000EEE40000}"/>
    <cellStyle name="Note 2 14 12" xfId="58608" xr:uid="{00000000-0005-0000-0000-0000EFE40000}"/>
    <cellStyle name="Note 2 14 13" xfId="58609" xr:uid="{00000000-0005-0000-0000-0000F0E40000}"/>
    <cellStyle name="Note 2 14 14" xfId="58610" xr:uid="{00000000-0005-0000-0000-0000F1E40000}"/>
    <cellStyle name="Note 2 14 15" xfId="58611" xr:uid="{00000000-0005-0000-0000-0000F2E40000}"/>
    <cellStyle name="Note 2 14 16" xfId="58612" xr:uid="{00000000-0005-0000-0000-0000F3E40000}"/>
    <cellStyle name="Note 2 14 17" xfId="58613" xr:uid="{00000000-0005-0000-0000-0000F4E40000}"/>
    <cellStyle name="Note 2 14 18" xfId="58614" xr:uid="{00000000-0005-0000-0000-0000F5E40000}"/>
    <cellStyle name="Note 2 14 19" xfId="58615" xr:uid="{00000000-0005-0000-0000-0000F6E40000}"/>
    <cellStyle name="Note 2 14 2" xfId="58616" xr:uid="{00000000-0005-0000-0000-0000F7E40000}"/>
    <cellStyle name="Note 2 14 2 10" xfId="58617" xr:uid="{00000000-0005-0000-0000-0000F8E40000}"/>
    <cellStyle name="Note 2 14 2 11" xfId="58618" xr:uid="{00000000-0005-0000-0000-0000F9E40000}"/>
    <cellStyle name="Note 2 14 2 12" xfId="58619" xr:uid="{00000000-0005-0000-0000-0000FAE40000}"/>
    <cellStyle name="Note 2 14 2 13" xfId="58620" xr:uid="{00000000-0005-0000-0000-0000FBE40000}"/>
    <cellStyle name="Note 2 14 2 2" xfId="58621" xr:uid="{00000000-0005-0000-0000-0000FCE40000}"/>
    <cellStyle name="Note 2 14 2 2 2" xfId="58622" xr:uid="{00000000-0005-0000-0000-0000FDE40000}"/>
    <cellStyle name="Note 2 14 2 3" xfId="58623" xr:uid="{00000000-0005-0000-0000-0000FEE40000}"/>
    <cellStyle name="Note 2 14 2 4" xfId="58624" xr:uid="{00000000-0005-0000-0000-0000FFE40000}"/>
    <cellStyle name="Note 2 14 2 5" xfId="58625" xr:uid="{00000000-0005-0000-0000-000000E50000}"/>
    <cellStyle name="Note 2 14 2 6" xfId="58626" xr:uid="{00000000-0005-0000-0000-000001E50000}"/>
    <cellStyle name="Note 2 14 2 7" xfId="58627" xr:uid="{00000000-0005-0000-0000-000002E50000}"/>
    <cellStyle name="Note 2 14 2 8" xfId="58628" xr:uid="{00000000-0005-0000-0000-000003E50000}"/>
    <cellStyle name="Note 2 14 2 9" xfId="58629" xr:uid="{00000000-0005-0000-0000-000004E50000}"/>
    <cellStyle name="Note 2 14 20" xfId="58630" xr:uid="{00000000-0005-0000-0000-000005E50000}"/>
    <cellStyle name="Note 2 14 21" xfId="58631" xr:uid="{00000000-0005-0000-0000-000006E50000}"/>
    <cellStyle name="Note 2 14 22" xfId="58632" xr:uid="{00000000-0005-0000-0000-000007E50000}"/>
    <cellStyle name="Note 2 14 3" xfId="58633" xr:uid="{00000000-0005-0000-0000-000008E50000}"/>
    <cellStyle name="Note 2 14 3 2" xfId="58634" xr:uid="{00000000-0005-0000-0000-000009E50000}"/>
    <cellStyle name="Note 2 14 3 3" xfId="58635" xr:uid="{00000000-0005-0000-0000-00000AE50000}"/>
    <cellStyle name="Note 2 14 4" xfId="58636" xr:uid="{00000000-0005-0000-0000-00000BE50000}"/>
    <cellStyle name="Note 2 14 5" xfId="58637" xr:uid="{00000000-0005-0000-0000-00000CE50000}"/>
    <cellStyle name="Note 2 14 6" xfId="58638" xr:uid="{00000000-0005-0000-0000-00000DE50000}"/>
    <cellStyle name="Note 2 14 7" xfId="58639" xr:uid="{00000000-0005-0000-0000-00000EE50000}"/>
    <cellStyle name="Note 2 14 8" xfId="58640" xr:uid="{00000000-0005-0000-0000-00000FE50000}"/>
    <cellStyle name="Note 2 14 9" xfId="58641" xr:uid="{00000000-0005-0000-0000-000010E50000}"/>
    <cellStyle name="Note 2 15" xfId="58642" xr:uid="{00000000-0005-0000-0000-000011E50000}"/>
    <cellStyle name="Note 2 15 10" xfId="58643" xr:uid="{00000000-0005-0000-0000-000012E50000}"/>
    <cellStyle name="Note 2 15 11" xfId="58644" xr:uid="{00000000-0005-0000-0000-000013E50000}"/>
    <cellStyle name="Note 2 15 12" xfId="58645" xr:uid="{00000000-0005-0000-0000-000014E50000}"/>
    <cellStyle name="Note 2 15 13" xfId="58646" xr:uid="{00000000-0005-0000-0000-000015E50000}"/>
    <cellStyle name="Note 2 15 14" xfId="58647" xr:uid="{00000000-0005-0000-0000-000016E50000}"/>
    <cellStyle name="Note 2 15 15" xfId="58648" xr:uid="{00000000-0005-0000-0000-000017E50000}"/>
    <cellStyle name="Note 2 15 16" xfId="58649" xr:uid="{00000000-0005-0000-0000-000018E50000}"/>
    <cellStyle name="Note 2 15 17" xfId="58650" xr:uid="{00000000-0005-0000-0000-000019E50000}"/>
    <cellStyle name="Note 2 15 18" xfId="58651" xr:uid="{00000000-0005-0000-0000-00001AE50000}"/>
    <cellStyle name="Note 2 15 19" xfId="58652" xr:uid="{00000000-0005-0000-0000-00001BE50000}"/>
    <cellStyle name="Note 2 15 2" xfId="58653" xr:uid="{00000000-0005-0000-0000-00001CE50000}"/>
    <cellStyle name="Note 2 15 2 10" xfId="58654" xr:uid="{00000000-0005-0000-0000-00001DE50000}"/>
    <cellStyle name="Note 2 15 2 11" xfId="58655" xr:uid="{00000000-0005-0000-0000-00001EE50000}"/>
    <cellStyle name="Note 2 15 2 12" xfId="58656" xr:uid="{00000000-0005-0000-0000-00001FE50000}"/>
    <cellStyle name="Note 2 15 2 13" xfId="58657" xr:uid="{00000000-0005-0000-0000-000020E50000}"/>
    <cellStyle name="Note 2 15 2 2" xfId="58658" xr:uid="{00000000-0005-0000-0000-000021E50000}"/>
    <cellStyle name="Note 2 15 2 2 2" xfId="58659" xr:uid="{00000000-0005-0000-0000-000022E50000}"/>
    <cellStyle name="Note 2 15 2 3" xfId="58660" xr:uid="{00000000-0005-0000-0000-000023E50000}"/>
    <cellStyle name="Note 2 15 2 4" xfId="58661" xr:uid="{00000000-0005-0000-0000-000024E50000}"/>
    <cellStyle name="Note 2 15 2 5" xfId="58662" xr:uid="{00000000-0005-0000-0000-000025E50000}"/>
    <cellStyle name="Note 2 15 2 6" xfId="58663" xr:uid="{00000000-0005-0000-0000-000026E50000}"/>
    <cellStyle name="Note 2 15 2 7" xfId="58664" xr:uid="{00000000-0005-0000-0000-000027E50000}"/>
    <cellStyle name="Note 2 15 2 8" xfId="58665" xr:uid="{00000000-0005-0000-0000-000028E50000}"/>
    <cellStyle name="Note 2 15 2 9" xfId="58666" xr:uid="{00000000-0005-0000-0000-000029E50000}"/>
    <cellStyle name="Note 2 15 20" xfId="58667" xr:uid="{00000000-0005-0000-0000-00002AE50000}"/>
    <cellStyle name="Note 2 15 21" xfId="58668" xr:uid="{00000000-0005-0000-0000-00002BE50000}"/>
    <cellStyle name="Note 2 15 22" xfId="58669" xr:uid="{00000000-0005-0000-0000-00002CE50000}"/>
    <cellStyle name="Note 2 15 3" xfId="58670" xr:uid="{00000000-0005-0000-0000-00002DE50000}"/>
    <cellStyle name="Note 2 15 3 2" xfId="58671" xr:uid="{00000000-0005-0000-0000-00002EE50000}"/>
    <cellStyle name="Note 2 15 3 3" xfId="58672" xr:uid="{00000000-0005-0000-0000-00002FE50000}"/>
    <cellStyle name="Note 2 15 4" xfId="58673" xr:uid="{00000000-0005-0000-0000-000030E50000}"/>
    <cellStyle name="Note 2 15 5" xfId="58674" xr:uid="{00000000-0005-0000-0000-000031E50000}"/>
    <cellStyle name="Note 2 15 6" xfId="58675" xr:uid="{00000000-0005-0000-0000-000032E50000}"/>
    <cellStyle name="Note 2 15 7" xfId="58676" xr:uid="{00000000-0005-0000-0000-000033E50000}"/>
    <cellStyle name="Note 2 15 8" xfId="58677" xr:uid="{00000000-0005-0000-0000-000034E50000}"/>
    <cellStyle name="Note 2 15 9" xfId="58678" xr:uid="{00000000-0005-0000-0000-000035E50000}"/>
    <cellStyle name="Note 2 16" xfId="58679" xr:uid="{00000000-0005-0000-0000-000036E50000}"/>
    <cellStyle name="Note 2 16 10" xfId="58680" xr:uid="{00000000-0005-0000-0000-000037E50000}"/>
    <cellStyle name="Note 2 16 11" xfId="58681" xr:uid="{00000000-0005-0000-0000-000038E50000}"/>
    <cellStyle name="Note 2 16 12" xfId="58682" xr:uid="{00000000-0005-0000-0000-000039E50000}"/>
    <cellStyle name="Note 2 16 13" xfId="58683" xr:uid="{00000000-0005-0000-0000-00003AE50000}"/>
    <cellStyle name="Note 2 16 14" xfId="58684" xr:uid="{00000000-0005-0000-0000-00003BE50000}"/>
    <cellStyle name="Note 2 16 15" xfId="58685" xr:uid="{00000000-0005-0000-0000-00003CE50000}"/>
    <cellStyle name="Note 2 16 16" xfId="58686" xr:uid="{00000000-0005-0000-0000-00003DE50000}"/>
    <cellStyle name="Note 2 16 2" xfId="58687" xr:uid="{00000000-0005-0000-0000-00003EE50000}"/>
    <cellStyle name="Note 2 16 2 10" xfId="58688" xr:uid="{00000000-0005-0000-0000-00003FE50000}"/>
    <cellStyle name="Note 2 16 2 11" xfId="58689" xr:uid="{00000000-0005-0000-0000-000040E50000}"/>
    <cellStyle name="Note 2 16 2 12" xfId="58690" xr:uid="{00000000-0005-0000-0000-000041E50000}"/>
    <cellStyle name="Note 2 16 2 13" xfId="58691" xr:uid="{00000000-0005-0000-0000-000042E50000}"/>
    <cellStyle name="Note 2 16 2 14" xfId="58692" xr:uid="{00000000-0005-0000-0000-000043E50000}"/>
    <cellStyle name="Note 2 16 2 15" xfId="58693" xr:uid="{00000000-0005-0000-0000-000044E50000}"/>
    <cellStyle name="Note 2 16 2 2" xfId="58694" xr:uid="{00000000-0005-0000-0000-000045E50000}"/>
    <cellStyle name="Note 2 16 2 3" xfId="58695" xr:uid="{00000000-0005-0000-0000-000046E50000}"/>
    <cellStyle name="Note 2 16 2 4" xfId="58696" xr:uid="{00000000-0005-0000-0000-000047E50000}"/>
    <cellStyle name="Note 2 16 2 5" xfId="58697" xr:uid="{00000000-0005-0000-0000-000048E50000}"/>
    <cellStyle name="Note 2 16 2 6" xfId="58698" xr:uid="{00000000-0005-0000-0000-000049E50000}"/>
    <cellStyle name="Note 2 16 2 7" xfId="58699" xr:uid="{00000000-0005-0000-0000-00004AE50000}"/>
    <cellStyle name="Note 2 16 2 8" xfId="58700" xr:uid="{00000000-0005-0000-0000-00004BE50000}"/>
    <cellStyle name="Note 2 16 2 9" xfId="58701" xr:uid="{00000000-0005-0000-0000-00004CE50000}"/>
    <cellStyle name="Note 2 16 3" xfId="58702" xr:uid="{00000000-0005-0000-0000-00004DE50000}"/>
    <cellStyle name="Note 2 16 4" xfId="58703" xr:uid="{00000000-0005-0000-0000-00004EE50000}"/>
    <cellStyle name="Note 2 16 5" xfId="58704" xr:uid="{00000000-0005-0000-0000-00004FE50000}"/>
    <cellStyle name="Note 2 16 6" xfId="58705" xr:uid="{00000000-0005-0000-0000-000050E50000}"/>
    <cellStyle name="Note 2 16 7" xfId="58706" xr:uid="{00000000-0005-0000-0000-000051E50000}"/>
    <cellStyle name="Note 2 16 8" xfId="58707" xr:uid="{00000000-0005-0000-0000-000052E50000}"/>
    <cellStyle name="Note 2 16 9" xfId="58708" xr:uid="{00000000-0005-0000-0000-000053E50000}"/>
    <cellStyle name="Note 2 17" xfId="58709" xr:uid="{00000000-0005-0000-0000-000054E50000}"/>
    <cellStyle name="Note 2 17 10" xfId="58710" xr:uid="{00000000-0005-0000-0000-000055E50000}"/>
    <cellStyle name="Note 2 17 11" xfId="58711" xr:uid="{00000000-0005-0000-0000-000056E50000}"/>
    <cellStyle name="Note 2 17 12" xfId="58712" xr:uid="{00000000-0005-0000-0000-000057E50000}"/>
    <cellStyle name="Note 2 17 13" xfId="58713" xr:uid="{00000000-0005-0000-0000-000058E50000}"/>
    <cellStyle name="Note 2 17 14" xfId="58714" xr:uid="{00000000-0005-0000-0000-000059E50000}"/>
    <cellStyle name="Note 2 17 15" xfId="58715" xr:uid="{00000000-0005-0000-0000-00005AE50000}"/>
    <cellStyle name="Note 2 17 2" xfId="58716" xr:uid="{00000000-0005-0000-0000-00005BE50000}"/>
    <cellStyle name="Note 2 17 3" xfId="58717" xr:uid="{00000000-0005-0000-0000-00005CE50000}"/>
    <cellStyle name="Note 2 17 4" xfId="58718" xr:uid="{00000000-0005-0000-0000-00005DE50000}"/>
    <cellStyle name="Note 2 17 5" xfId="58719" xr:uid="{00000000-0005-0000-0000-00005EE50000}"/>
    <cellStyle name="Note 2 17 6" xfId="58720" xr:uid="{00000000-0005-0000-0000-00005FE50000}"/>
    <cellStyle name="Note 2 17 7" xfId="58721" xr:uid="{00000000-0005-0000-0000-000060E50000}"/>
    <cellStyle name="Note 2 17 8" xfId="58722" xr:uid="{00000000-0005-0000-0000-000061E50000}"/>
    <cellStyle name="Note 2 17 9" xfId="58723" xr:uid="{00000000-0005-0000-0000-000062E50000}"/>
    <cellStyle name="Note 2 18" xfId="58724" xr:uid="{00000000-0005-0000-0000-000063E50000}"/>
    <cellStyle name="Note 2 18 2" xfId="58725" xr:uid="{00000000-0005-0000-0000-000064E50000}"/>
    <cellStyle name="Note 2 18 3" xfId="58726" xr:uid="{00000000-0005-0000-0000-000065E50000}"/>
    <cellStyle name="Note 2 19" xfId="58727" xr:uid="{00000000-0005-0000-0000-000066E50000}"/>
    <cellStyle name="Note 2 2" xfId="58728" xr:uid="{00000000-0005-0000-0000-000067E50000}"/>
    <cellStyle name="Note 2 2 10" xfId="58729" xr:uid="{00000000-0005-0000-0000-000068E50000}"/>
    <cellStyle name="Note 2 2 11" xfId="58730" xr:uid="{00000000-0005-0000-0000-000069E50000}"/>
    <cellStyle name="Note 2 2 12" xfId="58731" xr:uid="{00000000-0005-0000-0000-00006AE50000}"/>
    <cellStyle name="Note 2 2 13" xfId="58732" xr:uid="{00000000-0005-0000-0000-00006BE50000}"/>
    <cellStyle name="Note 2 2 14" xfId="58733" xr:uid="{00000000-0005-0000-0000-00006CE50000}"/>
    <cellStyle name="Note 2 2 15" xfId="58734" xr:uid="{00000000-0005-0000-0000-00006DE50000}"/>
    <cellStyle name="Note 2 2 16" xfId="58735" xr:uid="{00000000-0005-0000-0000-00006EE50000}"/>
    <cellStyle name="Note 2 2 17" xfId="58736" xr:uid="{00000000-0005-0000-0000-00006FE50000}"/>
    <cellStyle name="Note 2 2 18" xfId="58737" xr:uid="{00000000-0005-0000-0000-000070E50000}"/>
    <cellStyle name="Note 2 2 19" xfId="58738" xr:uid="{00000000-0005-0000-0000-000071E50000}"/>
    <cellStyle name="Note 2 2 2" xfId="58739" xr:uid="{00000000-0005-0000-0000-000072E50000}"/>
    <cellStyle name="Note 2 2 2 10" xfId="58740" xr:uid="{00000000-0005-0000-0000-000073E50000}"/>
    <cellStyle name="Note 2 2 2 11" xfId="58741" xr:uid="{00000000-0005-0000-0000-000074E50000}"/>
    <cellStyle name="Note 2 2 2 12" xfId="58742" xr:uid="{00000000-0005-0000-0000-000075E50000}"/>
    <cellStyle name="Note 2 2 2 13" xfId="58743" xr:uid="{00000000-0005-0000-0000-000076E50000}"/>
    <cellStyle name="Note 2 2 2 14" xfId="58744" xr:uid="{00000000-0005-0000-0000-000077E50000}"/>
    <cellStyle name="Note 2 2 2 15" xfId="58745" xr:uid="{00000000-0005-0000-0000-000078E50000}"/>
    <cellStyle name="Note 2 2 2 16" xfId="58746" xr:uid="{00000000-0005-0000-0000-000079E50000}"/>
    <cellStyle name="Note 2 2 2 2" xfId="58747" xr:uid="{00000000-0005-0000-0000-00007AE50000}"/>
    <cellStyle name="Note 2 2 2 2 10" xfId="58748" xr:uid="{00000000-0005-0000-0000-00007BE50000}"/>
    <cellStyle name="Note 2 2 2 2 11" xfId="58749" xr:uid="{00000000-0005-0000-0000-00007CE50000}"/>
    <cellStyle name="Note 2 2 2 2 12" xfId="58750" xr:uid="{00000000-0005-0000-0000-00007DE50000}"/>
    <cellStyle name="Note 2 2 2 2 13" xfId="58751" xr:uid="{00000000-0005-0000-0000-00007EE50000}"/>
    <cellStyle name="Note 2 2 2 2 14" xfId="58752" xr:uid="{00000000-0005-0000-0000-00007FE50000}"/>
    <cellStyle name="Note 2 2 2 2 15" xfId="58753" xr:uid="{00000000-0005-0000-0000-000080E50000}"/>
    <cellStyle name="Note 2 2 2 2 2" xfId="58754" xr:uid="{00000000-0005-0000-0000-000081E50000}"/>
    <cellStyle name="Note 2 2 2 2 3" xfId="58755" xr:uid="{00000000-0005-0000-0000-000082E50000}"/>
    <cellStyle name="Note 2 2 2 2 4" xfId="58756" xr:uid="{00000000-0005-0000-0000-000083E50000}"/>
    <cellStyle name="Note 2 2 2 2 5" xfId="58757" xr:uid="{00000000-0005-0000-0000-000084E50000}"/>
    <cellStyle name="Note 2 2 2 2 6" xfId="58758" xr:uid="{00000000-0005-0000-0000-000085E50000}"/>
    <cellStyle name="Note 2 2 2 2 7" xfId="58759" xr:uid="{00000000-0005-0000-0000-000086E50000}"/>
    <cellStyle name="Note 2 2 2 2 8" xfId="58760" xr:uid="{00000000-0005-0000-0000-000087E50000}"/>
    <cellStyle name="Note 2 2 2 2 9" xfId="58761" xr:uid="{00000000-0005-0000-0000-000088E50000}"/>
    <cellStyle name="Note 2 2 2 3" xfId="58762" xr:uid="{00000000-0005-0000-0000-000089E50000}"/>
    <cellStyle name="Note 2 2 2 4" xfId="58763" xr:uid="{00000000-0005-0000-0000-00008AE50000}"/>
    <cellStyle name="Note 2 2 2 5" xfId="58764" xr:uid="{00000000-0005-0000-0000-00008BE50000}"/>
    <cellStyle name="Note 2 2 2 6" xfId="58765" xr:uid="{00000000-0005-0000-0000-00008CE50000}"/>
    <cellStyle name="Note 2 2 2 7" xfId="58766" xr:uid="{00000000-0005-0000-0000-00008DE50000}"/>
    <cellStyle name="Note 2 2 2 8" xfId="58767" xr:uid="{00000000-0005-0000-0000-00008EE50000}"/>
    <cellStyle name="Note 2 2 2 9" xfId="58768" xr:uid="{00000000-0005-0000-0000-00008FE50000}"/>
    <cellStyle name="Note 2 2 20" xfId="58769" xr:uid="{00000000-0005-0000-0000-000090E50000}"/>
    <cellStyle name="Note 2 2 21" xfId="58770" xr:uid="{00000000-0005-0000-0000-000091E50000}"/>
    <cellStyle name="Note 2 2 22" xfId="58771" xr:uid="{00000000-0005-0000-0000-000092E50000}"/>
    <cellStyle name="Note 2 2 23" xfId="58772" xr:uid="{00000000-0005-0000-0000-000093E50000}"/>
    <cellStyle name="Note 2 2 24" xfId="58773" xr:uid="{00000000-0005-0000-0000-000094E50000}"/>
    <cellStyle name="Note 2 2 25" xfId="58774" xr:uid="{00000000-0005-0000-0000-000095E50000}"/>
    <cellStyle name="Note 2 2 26" xfId="58775" xr:uid="{00000000-0005-0000-0000-000096E50000}"/>
    <cellStyle name="Note 2 2 27" xfId="58776" xr:uid="{00000000-0005-0000-0000-000097E50000}"/>
    <cellStyle name="Note 2 2 28" xfId="58777" xr:uid="{00000000-0005-0000-0000-000098E50000}"/>
    <cellStyle name="Note 2 2 29" xfId="58778" xr:uid="{00000000-0005-0000-0000-000099E50000}"/>
    <cellStyle name="Note 2 2 3" xfId="58779" xr:uid="{00000000-0005-0000-0000-00009AE50000}"/>
    <cellStyle name="Note 2 2 3 10" xfId="58780" xr:uid="{00000000-0005-0000-0000-00009BE50000}"/>
    <cellStyle name="Note 2 2 3 11" xfId="58781" xr:uid="{00000000-0005-0000-0000-00009CE50000}"/>
    <cellStyle name="Note 2 2 3 12" xfId="58782" xr:uid="{00000000-0005-0000-0000-00009DE50000}"/>
    <cellStyle name="Note 2 2 3 13" xfId="58783" xr:uid="{00000000-0005-0000-0000-00009EE50000}"/>
    <cellStyle name="Note 2 2 3 14" xfId="58784" xr:uid="{00000000-0005-0000-0000-00009FE50000}"/>
    <cellStyle name="Note 2 2 3 15" xfId="58785" xr:uid="{00000000-0005-0000-0000-0000A0E50000}"/>
    <cellStyle name="Note 2 2 3 2" xfId="58786" xr:uid="{00000000-0005-0000-0000-0000A1E50000}"/>
    <cellStyle name="Note 2 2 3 3" xfId="58787" xr:uid="{00000000-0005-0000-0000-0000A2E50000}"/>
    <cellStyle name="Note 2 2 3 4" xfId="58788" xr:uid="{00000000-0005-0000-0000-0000A3E50000}"/>
    <cellStyle name="Note 2 2 3 5" xfId="58789" xr:uid="{00000000-0005-0000-0000-0000A4E50000}"/>
    <cellStyle name="Note 2 2 3 6" xfId="58790" xr:uid="{00000000-0005-0000-0000-0000A5E50000}"/>
    <cellStyle name="Note 2 2 3 7" xfId="58791" xr:uid="{00000000-0005-0000-0000-0000A6E50000}"/>
    <cellStyle name="Note 2 2 3 8" xfId="58792" xr:uid="{00000000-0005-0000-0000-0000A7E50000}"/>
    <cellStyle name="Note 2 2 3 9" xfId="58793" xr:uid="{00000000-0005-0000-0000-0000A8E50000}"/>
    <cellStyle name="Note 2 2 30" xfId="58794" xr:uid="{00000000-0005-0000-0000-0000A9E50000}"/>
    <cellStyle name="Note 2 2 31" xfId="58795" xr:uid="{00000000-0005-0000-0000-0000AAE50000}"/>
    <cellStyle name="Note 2 2 32" xfId="58796" xr:uid="{00000000-0005-0000-0000-0000ABE50000}"/>
    <cellStyle name="Note 2 2 33" xfId="58797" xr:uid="{00000000-0005-0000-0000-0000ACE50000}"/>
    <cellStyle name="Note 2 2 34" xfId="58798" xr:uid="{00000000-0005-0000-0000-0000ADE50000}"/>
    <cellStyle name="Note 2 2 35" xfId="58799" xr:uid="{00000000-0005-0000-0000-0000AEE50000}"/>
    <cellStyle name="Note 2 2 36" xfId="58800" xr:uid="{00000000-0005-0000-0000-0000AFE50000}"/>
    <cellStyle name="Note 2 2 37" xfId="58801" xr:uid="{00000000-0005-0000-0000-0000B0E50000}"/>
    <cellStyle name="Note 2 2 38" xfId="58802" xr:uid="{00000000-0005-0000-0000-0000B1E50000}"/>
    <cellStyle name="Note 2 2 39" xfId="58803" xr:uid="{00000000-0005-0000-0000-0000B2E50000}"/>
    <cellStyle name="Note 2 2 4" xfId="58804" xr:uid="{00000000-0005-0000-0000-0000B3E50000}"/>
    <cellStyle name="Note 2 2 4 2" xfId="58805" xr:uid="{00000000-0005-0000-0000-0000B4E50000}"/>
    <cellStyle name="Note 2 2 4 3" xfId="58806" xr:uid="{00000000-0005-0000-0000-0000B5E50000}"/>
    <cellStyle name="Note 2 2 40" xfId="58807" xr:uid="{00000000-0005-0000-0000-0000B6E50000}"/>
    <cellStyle name="Note 2 2 41" xfId="58808" xr:uid="{00000000-0005-0000-0000-0000B7E50000}"/>
    <cellStyle name="Note 2 2 42" xfId="58809" xr:uid="{00000000-0005-0000-0000-0000B8E50000}"/>
    <cellStyle name="Note 2 2 43" xfId="58810" xr:uid="{00000000-0005-0000-0000-0000B9E50000}"/>
    <cellStyle name="Note 2 2 44" xfId="58811" xr:uid="{00000000-0005-0000-0000-0000BAE50000}"/>
    <cellStyle name="Note 2 2 45" xfId="58812" xr:uid="{00000000-0005-0000-0000-0000BBE50000}"/>
    <cellStyle name="Note 2 2 46" xfId="58813" xr:uid="{00000000-0005-0000-0000-0000BCE50000}"/>
    <cellStyle name="Note 2 2 47" xfId="58814" xr:uid="{00000000-0005-0000-0000-0000BDE50000}"/>
    <cellStyle name="Note 2 2 48" xfId="58815" xr:uid="{00000000-0005-0000-0000-0000BEE50000}"/>
    <cellStyle name="Note 2 2 49" xfId="58816" xr:uid="{00000000-0005-0000-0000-0000BFE50000}"/>
    <cellStyle name="Note 2 2 5" xfId="58817" xr:uid="{00000000-0005-0000-0000-0000C0E50000}"/>
    <cellStyle name="Note 2 2 50" xfId="58818" xr:uid="{00000000-0005-0000-0000-0000C1E50000}"/>
    <cellStyle name="Note 2 2 51" xfId="58819" xr:uid="{00000000-0005-0000-0000-0000C2E50000}"/>
    <cellStyle name="Note 2 2 52" xfId="58820" xr:uid="{00000000-0005-0000-0000-0000C3E50000}"/>
    <cellStyle name="Note 2 2 53" xfId="58821" xr:uid="{00000000-0005-0000-0000-0000C4E50000}"/>
    <cellStyle name="Note 2 2 54" xfId="58822" xr:uid="{00000000-0005-0000-0000-0000C5E50000}"/>
    <cellStyle name="Note 2 2 55" xfId="58823" xr:uid="{00000000-0005-0000-0000-0000C6E50000}"/>
    <cellStyle name="Note 2 2 56" xfId="58824" xr:uid="{00000000-0005-0000-0000-0000C7E50000}"/>
    <cellStyle name="Note 2 2 57" xfId="58825" xr:uid="{00000000-0005-0000-0000-0000C8E50000}"/>
    <cellStyle name="Note 2 2 58" xfId="58826" xr:uid="{00000000-0005-0000-0000-0000C9E50000}"/>
    <cellStyle name="Note 2 2 59" xfId="58827" xr:uid="{00000000-0005-0000-0000-0000CAE50000}"/>
    <cellStyle name="Note 2 2 6" xfId="58828" xr:uid="{00000000-0005-0000-0000-0000CBE50000}"/>
    <cellStyle name="Note 2 2 60" xfId="58829" xr:uid="{00000000-0005-0000-0000-0000CCE50000}"/>
    <cellStyle name="Note 2 2 61" xfId="58830" xr:uid="{00000000-0005-0000-0000-0000CDE50000}"/>
    <cellStyle name="Note 2 2 62" xfId="58831" xr:uid="{00000000-0005-0000-0000-0000CEE50000}"/>
    <cellStyle name="Note 2 2 63" xfId="58832" xr:uid="{00000000-0005-0000-0000-0000CFE50000}"/>
    <cellStyle name="Note 2 2 64" xfId="58833" xr:uid="{00000000-0005-0000-0000-0000D0E50000}"/>
    <cellStyle name="Note 2 2 65" xfId="58834" xr:uid="{00000000-0005-0000-0000-0000D1E50000}"/>
    <cellStyle name="Note 2 2 66" xfId="58835" xr:uid="{00000000-0005-0000-0000-0000D2E50000}"/>
    <cellStyle name="Note 2 2 67" xfId="58836" xr:uid="{00000000-0005-0000-0000-0000D3E50000}"/>
    <cellStyle name="Note 2 2 68" xfId="58837" xr:uid="{00000000-0005-0000-0000-0000D4E50000}"/>
    <cellStyle name="Note 2 2 69" xfId="58838" xr:uid="{00000000-0005-0000-0000-0000D5E50000}"/>
    <cellStyle name="Note 2 2 7" xfId="58839" xr:uid="{00000000-0005-0000-0000-0000D6E50000}"/>
    <cellStyle name="Note 2 2 70" xfId="58840" xr:uid="{00000000-0005-0000-0000-0000D7E50000}"/>
    <cellStyle name="Note 2 2 71" xfId="58841" xr:uid="{00000000-0005-0000-0000-0000D8E50000}"/>
    <cellStyle name="Note 2 2 72" xfId="58842" xr:uid="{00000000-0005-0000-0000-0000D9E50000}"/>
    <cellStyle name="Note 2 2 73" xfId="58843" xr:uid="{00000000-0005-0000-0000-0000DAE50000}"/>
    <cellStyle name="Note 2 2 74" xfId="58844" xr:uid="{00000000-0005-0000-0000-0000DBE50000}"/>
    <cellStyle name="Note 2 2 75" xfId="58845" xr:uid="{00000000-0005-0000-0000-0000DCE50000}"/>
    <cellStyle name="Note 2 2 76" xfId="58846" xr:uid="{00000000-0005-0000-0000-0000DDE50000}"/>
    <cellStyle name="Note 2 2 77" xfId="58847" xr:uid="{00000000-0005-0000-0000-0000DEE50000}"/>
    <cellStyle name="Note 2 2 78" xfId="58848" xr:uid="{00000000-0005-0000-0000-0000DFE50000}"/>
    <cellStyle name="Note 2 2 79" xfId="58849" xr:uid="{00000000-0005-0000-0000-0000E0E50000}"/>
    <cellStyle name="Note 2 2 8" xfId="58850" xr:uid="{00000000-0005-0000-0000-0000E1E50000}"/>
    <cellStyle name="Note 2 2 80" xfId="58851" xr:uid="{00000000-0005-0000-0000-0000E2E50000}"/>
    <cellStyle name="Note 2 2 81" xfId="58852" xr:uid="{00000000-0005-0000-0000-0000E3E50000}"/>
    <cellStyle name="Note 2 2 82" xfId="58853" xr:uid="{00000000-0005-0000-0000-0000E4E50000}"/>
    <cellStyle name="Note 2 2 83" xfId="58854" xr:uid="{00000000-0005-0000-0000-0000E5E50000}"/>
    <cellStyle name="Note 2 2 9" xfId="58855" xr:uid="{00000000-0005-0000-0000-0000E6E50000}"/>
    <cellStyle name="Note 2 20" xfId="58856" xr:uid="{00000000-0005-0000-0000-0000E7E50000}"/>
    <cellStyle name="Note 2 21" xfId="58857" xr:uid="{00000000-0005-0000-0000-0000E8E50000}"/>
    <cellStyle name="Note 2 22" xfId="58858" xr:uid="{00000000-0005-0000-0000-0000E9E50000}"/>
    <cellStyle name="Note 2 23" xfId="58859" xr:uid="{00000000-0005-0000-0000-0000EAE50000}"/>
    <cellStyle name="Note 2 24" xfId="58860" xr:uid="{00000000-0005-0000-0000-0000EBE50000}"/>
    <cellStyle name="Note 2 25" xfId="58861" xr:uid="{00000000-0005-0000-0000-0000ECE50000}"/>
    <cellStyle name="Note 2 26" xfId="58862" xr:uid="{00000000-0005-0000-0000-0000EDE50000}"/>
    <cellStyle name="Note 2 27" xfId="58863" xr:uid="{00000000-0005-0000-0000-0000EEE50000}"/>
    <cellStyle name="Note 2 28" xfId="58864" xr:uid="{00000000-0005-0000-0000-0000EFE50000}"/>
    <cellStyle name="Note 2 29" xfId="58865" xr:uid="{00000000-0005-0000-0000-0000F0E50000}"/>
    <cellStyle name="Note 2 3" xfId="58866" xr:uid="{00000000-0005-0000-0000-0000F1E50000}"/>
    <cellStyle name="Note 2 3 10" xfId="58867" xr:uid="{00000000-0005-0000-0000-0000F2E50000}"/>
    <cellStyle name="Note 2 3 11" xfId="58868" xr:uid="{00000000-0005-0000-0000-0000F3E50000}"/>
    <cellStyle name="Note 2 3 12" xfId="58869" xr:uid="{00000000-0005-0000-0000-0000F4E50000}"/>
    <cellStyle name="Note 2 3 13" xfId="58870" xr:uid="{00000000-0005-0000-0000-0000F5E50000}"/>
    <cellStyle name="Note 2 3 14" xfId="58871" xr:uid="{00000000-0005-0000-0000-0000F6E50000}"/>
    <cellStyle name="Note 2 3 15" xfId="58872" xr:uid="{00000000-0005-0000-0000-0000F7E50000}"/>
    <cellStyle name="Note 2 3 16" xfId="58873" xr:uid="{00000000-0005-0000-0000-0000F8E50000}"/>
    <cellStyle name="Note 2 3 17" xfId="58874" xr:uid="{00000000-0005-0000-0000-0000F9E50000}"/>
    <cellStyle name="Note 2 3 18" xfId="58875" xr:uid="{00000000-0005-0000-0000-0000FAE50000}"/>
    <cellStyle name="Note 2 3 19" xfId="58876" xr:uid="{00000000-0005-0000-0000-0000FBE50000}"/>
    <cellStyle name="Note 2 3 2" xfId="58877" xr:uid="{00000000-0005-0000-0000-0000FCE50000}"/>
    <cellStyle name="Note 2 3 2 10" xfId="58878" xr:uid="{00000000-0005-0000-0000-0000FDE50000}"/>
    <cellStyle name="Note 2 3 2 11" xfId="58879" xr:uid="{00000000-0005-0000-0000-0000FEE50000}"/>
    <cellStyle name="Note 2 3 2 12" xfId="58880" xr:uid="{00000000-0005-0000-0000-0000FFE50000}"/>
    <cellStyle name="Note 2 3 2 13" xfId="58881" xr:uid="{00000000-0005-0000-0000-000000E60000}"/>
    <cellStyle name="Note 2 3 2 14" xfId="58882" xr:uid="{00000000-0005-0000-0000-000001E60000}"/>
    <cellStyle name="Note 2 3 2 15" xfId="58883" xr:uid="{00000000-0005-0000-0000-000002E60000}"/>
    <cellStyle name="Note 2 3 2 16" xfId="58884" xr:uid="{00000000-0005-0000-0000-000003E60000}"/>
    <cellStyle name="Note 2 3 2 2" xfId="58885" xr:uid="{00000000-0005-0000-0000-000004E60000}"/>
    <cellStyle name="Note 2 3 2 2 10" xfId="58886" xr:uid="{00000000-0005-0000-0000-000005E60000}"/>
    <cellStyle name="Note 2 3 2 2 11" xfId="58887" xr:uid="{00000000-0005-0000-0000-000006E60000}"/>
    <cellStyle name="Note 2 3 2 2 12" xfId="58888" xr:uid="{00000000-0005-0000-0000-000007E60000}"/>
    <cellStyle name="Note 2 3 2 2 13" xfId="58889" xr:uid="{00000000-0005-0000-0000-000008E60000}"/>
    <cellStyle name="Note 2 3 2 2 14" xfId="58890" xr:uid="{00000000-0005-0000-0000-000009E60000}"/>
    <cellStyle name="Note 2 3 2 2 15" xfId="58891" xr:uid="{00000000-0005-0000-0000-00000AE60000}"/>
    <cellStyle name="Note 2 3 2 2 2" xfId="58892" xr:uid="{00000000-0005-0000-0000-00000BE60000}"/>
    <cellStyle name="Note 2 3 2 2 3" xfId="58893" xr:uid="{00000000-0005-0000-0000-00000CE60000}"/>
    <cellStyle name="Note 2 3 2 2 4" xfId="58894" xr:uid="{00000000-0005-0000-0000-00000DE60000}"/>
    <cellStyle name="Note 2 3 2 2 5" xfId="58895" xr:uid="{00000000-0005-0000-0000-00000EE60000}"/>
    <cellStyle name="Note 2 3 2 2 6" xfId="58896" xr:uid="{00000000-0005-0000-0000-00000FE60000}"/>
    <cellStyle name="Note 2 3 2 2 7" xfId="58897" xr:uid="{00000000-0005-0000-0000-000010E60000}"/>
    <cellStyle name="Note 2 3 2 2 8" xfId="58898" xr:uid="{00000000-0005-0000-0000-000011E60000}"/>
    <cellStyle name="Note 2 3 2 2 9" xfId="58899" xr:uid="{00000000-0005-0000-0000-000012E60000}"/>
    <cellStyle name="Note 2 3 2 3" xfId="58900" xr:uid="{00000000-0005-0000-0000-000013E60000}"/>
    <cellStyle name="Note 2 3 2 4" xfId="58901" xr:uid="{00000000-0005-0000-0000-000014E60000}"/>
    <cellStyle name="Note 2 3 2 5" xfId="58902" xr:uid="{00000000-0005-0000-0000-000015E60000}"/>
    <cellStyle name="Note 2 3 2 6" xfId="58903" xr:uid="{00000000-0005-0000-0000-000016E60000}"/>
    <cellStyle name="Note 2 3 2 7" xfId="58904" xr:uid="{00000000-0005-0000-0000-000017E60000}"/>
    <cellStyle name="Note 2 3 2 8" xfId="58905" xr:uid="{00000000-0005-0000-0000-000018E60000}"/>
    <cellStyle name="Note 2 3 2 9" xfId="58906" xr:uid="{00000000-0005-0000-0000-000019E60000}"/>
    <cellStyle name="Note 2 3 20" xfId="58907" xr:uid="{00000000-0005-0000-0000-00001AE60000}"/>
    <cellStyle name="Note 2 3 21" xfId="58908" xr:uid="{00000000-0005-0000-0000-00001BE60000}"/>
    <cellStyle name="Note 2 3 22" xfId="58909" xr:uid="{00000000-0005-0000-0000-00001CE60000}"/>
    <cellStyle name="Note 2 3 3" xfId="58910" xr:uid="{00000000-0005-0000-0000-00001DE60000}"/>
    <cellStyle name="Note 2 3 3 10" xfId="58911" xr:uid="{00000000-0005-0000-0000-00001EE60000}"/>
    <cellStyle name="Note 2 3 3 11" xfId="58912" xr:uid="{00000000-0005-0000-0000-00001FE60000}"/>
    <cellStyle name="Note 2 3 3 12" xfId="58913" xr:uid="{00000000-0005-0000-0000-000020E60000}"/>
    <cellStyle name="Note 2 3 3 13" xfId="58914" xr:uid="{00000000-0005-0000-0000-000021E60000}"/>
    <cellStyle name="Note 2 3 3 14" xfId="58915" xr:uid="{00000000-0005-0000-0000-000022E60000}"/>
    <cellStyle name="Note 2 3 3 15" xfId="58916" xr:uid="{00000000-0005-0000-0000-000023E60000}"/>
    <cellStyle name="Note 2 3 3 2" xfId="58917" xr:uid="{00000000-0005-0000-0000-000024E60000}"/>
    <cellStyle name="Note 2 3 3 3" xfId="58918" xr:uid="{00000000-0005-0000-0000-000025E60000}"/>
    <cellStyle name="Note 2 3 3 4" xfId="58919" xr:uid="{00000000-0005-0000-0000-000026E60000}"/>
    <cellStyle name="Note 2 3 3 5" xfId="58920" xr:uid="{00000000-0005-0000-0000-000027E60000}"/>
    <cellStyle name="Note 2 3 3 6" xfId="58921" xr:uid="{00000000-0005-0000-0000-000028E60000}"/>
    <cellStyle name="Note 2 3 3 7" xfId="58922" xr:uid="{00000000-0005-0000-0000-000029E60000}"/>
    <cellStyle name="Note 2 3 3 8" xfId="58923" xr:uid="{00000000-0005-0000-0000-00002AE60000}"/>
    <cellStyle name="Note 2 3 3 9" xfId="58924" xr:uid="{00000000-0005-0000-0000-00002BE60000}"/>
    <cellStyle name="Note 2 3 4" xfId="58925" xr:uid="{00000000-0005-0000-0000-00002CE60000}"/>
    <cellStyle name="Note 2 3 4 2" xfId="58926" xr:uid="{00000000-0005-0000-0000-00002DE60000}"/>
    <cellStyle name="Note 2 3 4 3" xfId="58927" xr:uid="{00000000-0005-0000-0000-00002EE60000}"/>
    <cellStyle name="Note 2 3 5" xfId="58928" xr:uid="{00000000-0005-0000-0000-00002FE60000}"/>
    <cellStyle name="Note 2 3 6" xfId="58929" xr:uid="{00000000-0005-0000-0000-000030E60000}"/>
    <cellStyle name="Note 2 3 7" xfId="58930" xr:uid="{00000000-0005-0000-0000-000031E60000}"/>
    <cellStyle name="Note 2 3 8" xfId="58931" xr:uid="{00000000-0005-0000-0000-000032E60000}"/>
    <cellStyle name="Note 2 3 9" xfId="58932" xr:uid="{00000000-0005-0000-0000-000033E60000}"/>
    <cellStyle name="Note 2 30" xfId="58933" xr:uid="{00000000-0005-0000-0000-000034E60000}"/>
    <cellStyle name="Note 2 31" xfId="58934" xr:uid="{00000000-0005-0000-0000-000035E60000}"/>
    <cellStyle name="Note 2 32" xfId="58935" xr:uid="{00000000-0005-0000-0000-000036E60000}"/>
    <cellStyle name="Note 2 33" xfId="58936" xr:uid="{00000000-0005-0000-0000-000037E60000}"/>
    <cellStyle name="Note 2 34" xfId="58937" xr:uid="{00000000-0005-0000-0000-000038E60000}"/>
    <cellStyle name="Note 2 35" xfId="58938" xr:uid="{00000000-0005-0000-0000-000039E60000}"/>
    <cellStyle name="Note 2 36" xfId="58939" xr:uid="{00000000-0005-0000-0000-00003AE60000}"/>
    <cellStyle name="Note 2 37" xfId="58940" xr:uid="{00000000-0005-0000-0000-00003BE60000}"/>
    <cellStyle name="Note 2 38" xfId="58941" xr:uid="{00000000-0005-0000-0000-00003CE60000}"/>
    <cellStyle name="Note 2 39" xfId="58942" xr:uid="{00000000-0005-0000-0000-00003DE60000}"/>
    <cellStyle name="Note 2 4" xfId="58943" xr:uid="{00000000-0005-0000-0000-00003EE60000}"/>
    <cellStyle name="Note 2 4 10" xfId="58944" xr:uid="{00000000-0005-0000-0000-00003FE60000}"/>
    <cellStyle name="Note 2 4 11" xfId="58945" xr:uid="{00000000-0005-0000-0000-000040E60000}"/>
    <cellStyle name="Note 2 4 12" xfId="58946" xr:uid="{00000000-0005-0000-0000-000041E60000}"/>
    <cellStyle name="Note 2 4 13" xfId="58947" xr:uid="{00000000-0005-0000-0000-000042E60000}"/>
    <cellStyle name="Note 2 4 14" xfId="58948" xr:uid="{00000000-0005-0000-0000-000043E60000}"/>
    <cellStyle name="Note 2 4 15" xfId="58949" xr:uid="{00000000-0005-0000-0000-000044E60000}"/>
    <cellStyle name="Note 2 4 16" xfId="58950" xr:uid="{00000000-0005-0000-0000-000045E60000}"/>
    <cellStyle name="Note 2 4 17" xfId="58951" xr:uid="{00000000-0005-0000-0000-000046E60000}"/>
    <cellStyle name="Note 2 4 18" xfId="58952" xr:uid="{00000000-0005-0000-0000-000047E60000}"/>
    <cellStyle name="Note 2 4 19" xfId="58953" xr:uid="{00000000-0005-0000-0000-000048E60000}"/>
    <cellStyle name="Note 2 4 2" xfId="58954" xr:uid="{00000000-0005-0000-0000-000049E60000}"/>
    <cellStyle name="Note 2 4 2 10" xfId="58955" xr:uid="{00000000-0005-0000-0000-00004AE60000}"/>
    <cellStyle name="Note 2 4 2 11" xfId="58956" xr:uid="{00000000-0005-0000-0000-00004BE60000}"/>
    <cellStyle name="Note 2 4 2 12" xfId="58957" xr:uid="{00000000-0005-0000-0000-00004CE60000}"/>
    <cellStyle name="Note 2 4 2 13" xfId="58958" xr:uid="{00000000-0005-0000-0000-00004DE60000}"/>
    <cellStyle name="Note 2 4 2 14" xfId="58959" xr:uid="{00000000-0005-0000-0000-00004EE60000}"/>
    <cellStyle name="Note 2 4 2 2" xfId="58960" xr:uid="{00000000-0005-0000-0000-00004FE60000}"/>
    <cellStyle name="Note 2 4 2 2 10" xfId="58961" xr:uid="{00000000-0005-0000-0000-000050E60000}"/>
    <cellStyle name="Note 2 4 2 2 11" xfId="58962" xr:uid="{00000000-0005-0000-0000-000051E60000}"/>
    <cellStyle name="Note 2 4 2 2 12" xfId="58963" xr:uid="{00000000-0005-0000-0000-000052E60000}"/>
    <cellStyle name="Note 2 4 2 2 13" xfId="58964" xr:uid="{00000000-0005-0000-0000-000053E60000}"/>
    <cellStyle name="Note 2 4 2 2 14" xfId="58965" xr:uid="{00000000-0005-0000-0000-000054E60000}"/>
    <cellStyle name="Note 2 4 2 2 15" xfId="58966" xr:uid="{00000000-0005-0000-0000-000055E60000}"/>
    <cellStyle name="Note 2 4 2 2 2" xfId="58967" xr:uid="{00000000-0005-0000-0000-000056E60000}"/>
    <cellStyle name="Note 2 4 2 2 3" xfId="58968" xr:uid="{00000000-0005-0000-0000-000057E60000}"/>
    <cellStyle name="Note 2 4 2 2 4" xfId="58969" xr:uid="{00000000-0005-0000-0000-000058E60000}"/>
    <cellStyle name="Note 2 4 2 2 5" xfId="58970" xr:uid="{00000000-0005-0000-0000-000059E60000}"/>
    <cellStyle name="Note 2 4 2 2 6" xfId="58971" xr:uid="{00000000-0005-0000-0000-00005AE60000}"/>
    <cellStyle name="Note 2 4 2 2 7" xfId="58972" xr:uid="{00000000-0005-0000-0000-00005BE60000}"/>
    <cellStyle name="Note 2 4 2 2 8" xfId="58973" xr:uid="{00000000-0005-0000-0000-00005CE60000}"/>
    <cellStyle name="Note 2 4 2 2 9" xfId="58974" xr:uid="{00000000-0005-0000-0000-00005DE60000}"/>
    <cellStyle name="Note 2 4 2 3" xfId="58975" xr:uid="{00000000-0005-0000-0000-00005EE60000}"/>
    <cellStyle name="Note 2 4 2 3 2" xfId="58976" xr:uid="{00000000-0005-0000-0000-00005FE60000}"/>
    <cellStyle name="Note 2 4 2 4" xfId="58977" xr:uid="{00000000-0005-0000-0000-000060E60000}"/>
    <cellStyle name="Note 2 4 2 5" xfId="58978" xr:uid="{00000000-0005-0000-0000-000061E60000}"/>
    <cellStyle name="Note 2 4 2 6" xfId="58979" xr:uid="{00000000-0005-0000-0000-000062E60000}"/>
    <cellStyle name="Note 2 4 2 7" xfId="58980" xr:uid="{00000000-0005-0000-0000-000063E60000}"/>
    <cellStyle name="Note 2 4 2 8" xfId="58981" xr:uid="{00000000-0005-0000-0000-000064E60000}"/>
    <cellStyle name="Note 2 4 2 9" xfId="58982" xr:uid="{00000000-0005-0000-0000-000065E60000}"/>
    <cellStyle name="Note 2 4 20" xfId="58983" xr:uid="{00000000-0005-0000-0000-000066E60000}"/>
    <cellStyle name="Note 2 4 21" xfId="58984" xr:uid="{00000000-0005-0000-0000-000067E60000}"/>
    <cellStyle name="Note 2 4 22" xfId="58985" xr:uid="{00000000-0005-0000-0000-000068E60000}"/>
    <cellStyle name="Note 2 4 3" xfId="58986" xr:uid="{00000000-0005-0000-0000-000069E60000}"/>
    <cellStyle name="Note 2 4 3 10" xfId="58987" xr:uid="{00000000-0005-0000-0000-00006AE60000}"/>
    <cellStyle name="Note 2 4 3 11" xfId="58988" xr:uid="{00000000-0005-0000-0000-00006BE60000}"/>
    <cellStyle name="Note 2 4 3 12" xfId="58989" xr:uid="{00000000-0005-0000-0000-00006CE60000}"/>
    <cellStyle name="Note 2 4 3 13" xfId="58990" xr:uid="{00000000-0005-0000-0000-00006DE60000}"/>
    <cellStyle name="Note 2 4 3 14" xfId="58991" xr:uid="{00000000-0005-0000-0000-00006EE60000}"/>
    <cellStyle name="Note 2 4 3 15" xfId="58992" xr:uid="{00000000-0005-0000-0000-00006FE60000}"/>
    <cellStyle name="Note 2 4 3 2" xfId="58993" xr:uid="{00000000-0005-0000-0000-000070E60000}"/>
    <cellStyle name="Note 2 4 3 3" xfId="58994" xr:uid="{00000000-0005-0000-0000-000071E60000}"/>
    <cellStyle name="Note 2 4 3 4" xfId="58995" xr:uid="{00000000-0005-0000-0000-000072E60000}"/>
    <cellStyle name="Note 2 4 3 5" xfId="58996" xr:uid="{00000000-0005-0000-0000-000073E60000}"/>
    <cellStyle name="Note 2 4 3 6" xfId="58997" xr:uid="{00000000-0005-0000-0000-000074E60000}"/>
    <cellStyle name="Note 2 4 3 7" xfId="58998" xr:uid="{00000000-0005-0000-0000-000075E60000}"/>
    <cellStyle name="Note 2 4 3 8" xfId="58999" xr:uid="{00000000-0005-0000-0000-000076E60000}"/>
    <cellStyle name="Note 2 4 3 9" xfId="59000" xr:uid="{00000000-0005-0000-0000-000077E60000}"/>
    <cellStyle name="Note 2 4 4" xfId="59001" xr:uid="{00000000-0005-0000-0000-000078E60000}"/>
    <cellStyle name="Note 2 4 4 2" xfId="59002" xr:uid="{00000000-0005-0000-0000-000079E60000}"/>
    <cellStyle name="Note 2 4 4 3" xfId="59003" xr:uid="{00000000-0005-0000-0000-00007AE60000}"/>
    <cellStyle name="Note 2 4 5" xfId="59004" xr:uid="{00000000-0005-0000-0000-00007BE60000}"/>
    <cellStyle name="Note 2 4 6" xfId="59005" xr:uid="{00000000-0005-0000-0000-00007CE60000}"/>
    <cellStyle name="Note 2 4 7" xfId="59006" xr:uid="{00000000-0005-0000-0000-00007DE60000}"/>
    <cellStyle name="Note 2 4 8" xfId="59007" xr:uid="{00000000-0005-0000-0000-00007EE60000}"/>
    <cellStyle name="Note 2 4 9" xfId="59008" xr:uid="{00000000-0005-0000-0000-00007FE60000}"/>
    <cellStyle name="Note 2 40" xfId="59009" xr:uid="{00000000-0005-0000-0000-000080E60000}"/>
    <cellStyle name="Note 2 41" xfId="59010" xr:uid="{00000000-0005-0000-0000-000081E60000}"/>
    <cellStyle name="Note 2 42" xfId="59011" xr:uid="{00000000-0005-0000-0000-000082E60000}"/>
    <cellStyle name="Note 2 43" xfId="59012" xr:uid="{00000000-0005-0000-0000-000083E60000}"/>
    <cellStyle name="Note 2 44" xfId="59013" xr:uid="{00000000-0005-0000-0000-000084E60000}"/>
    <cellStyle name="Note 2 45" xfId="59014" xr:uid="{00000000-0005-0000-0000-000085E60000}"/>
    <cellStyle name="Note 2 46" xfId="59015" xr:uid="{00000000-0005-0000-0000-000086E60000}"/>
    <cellStyle name="Note 2 47" xfId="59016" xr:uid="{00000000-0005-0000-0000-000087E60000}"/>
    <cellStyle name="Note 2 48" xfId="59017" xr:uid="{00000000-0005-0000-0000-000088E60000}"/>
    <cellStyle name="Note 2 49" xfId="59018" xr:uid="{00000000-0005-0000-0000-000089E60000}"/>
    <cellStyle name="Note 2 5" xfId="59019" xr:uid="{00000000-0005-0000-0000-00008AE60000}"/>
    <cellStyle name="Note 2 5 10" xfId="59020" xr:uid="{00000000-0005-0000-0000-00008BE60000}"/>
    <cellStyle name="Note 2 5 11" xfId="59021" xr:uid="{00000000-0005-0000-0000-00008CE60000}"/>
    <cellStyle name="Note 2 5 12" xfId="59022" xr:uid="{00000000-0005-0000-0000-00008DE60000}"/>
    <cellStyle name="Note 2 5 13" xfId="59023" xr:uid="{00000000-0005-0000-0000-00008EE60000}"/>
    <cellStyle name="Note 2 5 14" xfId="59024" xr:uid="{00000000-0005-0000-0000-00008FE60000}"/>
    <cellStyle name="Note 2 5 15" xfId="59025" xr:uid="{00000000-0005-0000-0000-000090E60000}"/>
    <cellStyle name="Note 2 5 16" xfId="59026" xr:uid="{00000000-0005-0000-0000-000091E60000}"/>
    <cellStyle name="Note 2 5 17" xfId="59027" xr:uid="{00000000-0005-0000-0000-000092E60000}"/>
    <cellStyle name="Note 2 5 18" xfId="59028" xr:uid="{00000000-0005-0000-0000-000093E60000}"/>
    <cellStyle name="Note 2 5 19" xfId="59029" xr:uid="{00000000-0005-0000-0000-000094E60000}"/>
    <cellStyle name="Note 2 5 2" xfId="59030" xr:uid="{00000000-0005-0000-0000-000095E60000}"/>
    <cellStyle name="Note 2 5 2 10" xfId="59031" xr:uid="{00000000-0005-0000-0000-000096E60000}"/>
    <cellStyle name="Note 2 5 2 11" xfId="59032" xr:uid="{00000000-0005-0000-0000-000097E60000}"/>
    <cellStyle name="Note 2 5 2 12" xfId="59033" xr:uid="{00000000-0005-0000-0000-000098E60000}"/>
    <cellStyle name="Note 2 5 2 13" xfId="59034" xr:uid="{00000000-0005-0000-0000-000099E60000}"/>
    <cellStyle name="Note 2 5 2 14" xfId="59035" xr:uid="{00000000-0005-0000-0000-00009AE60000}"/>
    <cellStyle name="Note 2 5 2 15" xfId="59036" xr:uid="{00000000-0005-0000-0000-00009BE60000}"/>
    <cellStyle name="Note 2 5 2 16" xfId="59037" xr:uid="{00000000-0005-0000-0000-00009CE60000}"/>
    <cellStyle name="Note 2 5 2 2" xfId="59038" xr:uid="{00000000-0005-0000-0000-00009DE60000}"/>
    <cellStyle name="Note 2 5 2 2 10" xfId="59039" xr:uid="{00000000-0005-0000-0000-00009EE60000}"/>
    <cellStyle name="Note 2 5 2 2 11" xfId="59040" xr:uid="{00000000-0005-0000-0000-00009FE60000}"/>
    <cellStyle name="Note 2 5 2 2 12" xfId="59041" xr:uid="{00000000-0005-0000-0000-0000A0E60000}"/>
    <cellStyle name="Note 2 5 2 2 13" xfId="59042" xr:uid="{00000000-0005-0000-0000-0000A1E60000}"/>
    <cellStyle name="Note 2 5 2 2 14" xfId="59043" xr:uid="{00000000-0005-0000-0000-0000A2E60000}"/>
    <cellStyle name="Note 2 5 2 2 15" xfId="59044" xr:uid="{00000000-0005-0000-0000-0000A3E60000}"/>
    <cellStyle name="Note 2 5 2 2 2" xfId="59045" xr:uid="{00000000-0005-0000-0000-0000A4E60000}"/>
    <cellStyle name="Note 2 5 2 2 3" xfId="59046" xr:uid="{00000000-0005-0000-0000-0000A5E60000}"/>
    <cellStyle name="Note 2 5 2 2 4" xfId="59047" xr:uid="{00000000-0005-0000-0000-0000A6E60000}"/>
    <cellStyle name="Note 2 5 2 2 5" xfId="59048" xr:uid="{00000000-0005-0000-0000-0000A7E60000}"/>
    <cellStyle name="Note 2 5 2 2 6" xfId="59049" xr:uid="{00000000-0005-0000-0000-0000A8E60000}"/>
    <cellStyle name="Note 2 5 2 2 7" xfId="59050" xr:uid="{00000000-0005-0000-0000-0000A9E60000}"/>
    <cellStyle name="Note 2 5 2 2 8" xfId="59051" xr:uid="{00000000-0005-0000-0000-0000AAE60000}"/>
    <cellStyle name="Note 2 5 2 2 9" xfId="59052" xr:uid="{00000000-0005-0000-0000-0000ABE60000}"/>
    <cellStyle name="Note 2 5 2 3" xfId="59053" xr:uid="{00000000-0005-0000-0000-0000ACE60000}"/>
    <cellStyle name="Note 2 5 2 4" xfId="59054" xr:uid="{00000000-0005-0000-0000-0000ADE60000}"/>
    <cellStyle name="Note 2 5 2 5" xfId="59055" xr:uid="{00000000-0005-0000-0000-0000AEE60000}"/>
    <cellStyle name="Note 2 5 2 6" xfId="59056" xr:uid="{00000000-0005-0000-0000-0000AFE60000}"/>
    <cellStyle name="Note 2 5 2 7" xfId="59057" xr:uid="{00000000-0005-0000-0000-0000B0E60000}"/>
    <cellStyle name="Note 2 5 2 8" xfId="59058" xr:uid="{00000000-0005-0000-0000-0000B1E60000}"/>
    <cellStyle name="Note 2 5 2 9" xfId="59059" xr:uid="{00000000-0005-0000-0000-0000B2E60000}"/>
    <cellStyle name="Note 2 5 20" xfId="59060" xr:uid="{00000000-0005-0000-0000-0000B3E60000}"/>
    <cellStyle name="Note 2 5 21" xfId="59061" xr:uid="{00000000-0005-0000-0000-0000B4E60000}"/>
    <cellStyle name="Note 2 5 22" xfId="59062" xr:uid="{00000000-0005-0000-0000-0000B5E60000}"/>
    <cellStyle name="Note 2 5 3" xfId="59063" xr:uid="{00000000-0005-0000-0000-0000B6E60000}"/>
    <cellStyle name="Note 2 5 3 10" xfId="59064" xr:uid="{00000000-0005-0000-0000-0000B7E60000}"/>
    <cellStyle name="Note 2 5 3 11" xfId="59065" xr:uid="{00000000-0005-0000-0000-0000B8E60000}"/>
    <cellStyle name="Note 2 5 3 12" xfId="59066" xr:uid="{00000000-0005-0000-0000-0000B9E60000}"/>
    <cellStyle name="Note 2 5 3 13" xfId="59067" xr:uid="{00000000-0005-0000-0000-0000BAE60000}"/>
    <cellStyle name="Note 2 5 3 14" xfId="59068" xr:uid="{00000000-0005-0000-0000-0000BBE60000}"/>
    <cellStyle name="Note 2 5 3 15" xfId="59069" xr:uid="{00000000-0005-0000-0000-0000BCE60000}"/>
    <cellStyle name="Note 2 5 3 2" xfId="59070" xr:uid="{00000000-0005-0000-0000-0000BDE60000}"/>
    <cellStyle name="Note 2 5 3 3" xfId="59071" xr:uid="{00000000-0005-0000-0000-0000BEE60000}"/>
    <cellStyle name="Note 2 5 3 4" xfId="59072" xr:uid="{00000000-0005-0000-0000-0000BFE60000}"/>
    <cellStyle name="Note 2 5 3 5" xfId="59073" xr:uid="{00000000-0005-0000-0000-0000C0E60000}"/>
    <cellStyle name="Note 2 5 3 6" xfId="59074" xr:uid="{00000000-0005-0000-0000-0000C1E60000}"/>
    <cellStyle name="Note 2 5 3 7" xfId="59075" xr:uid="{00000000-0005-0000-0000-0000C2E60000}"/>
    <cellStyle name="Note 2 5 3 8" xfId="59076" xr:uid="{00000000-0005-0000-0000-0000C3E60000}"/>
    <cellStyle name="Note 2 5 3 9" xfId="59077" xr:uid="{00000000-0005-0000-0000-0000C4E60000}"/>
    <cellStyle name="Note 2 5 4" xfId="59078" xr:uid="{00000000-0005-0000-0000-0000C5E60000}"/>
    <cellStyle name="Note 2 5 4 2" xfId="59079" xr:uid="{00000000-0005-0000-0000-0000C6E60000}"/>
    <cellStyle name="Note 2 5 4 3" xfId="59080" xr:uid="{00000000-0005-0000-0000-0000C7E60000}"/>
    <cellStyle name="Note 2 5 5" xfId="59081" xr:uid="{00000000-0005-0000-0000-0000C8E60000}"/>
    <cellStyle name="Note 2 5 6" xfId="59082" xr:uid="{00000000-0005-0000-0000-0000C9E60000}"/>
    <cellStyle name="Note 2 5 7" xfId="59083" xr:uid="{00000000-0005-0000-0000-0000CAE60000}"/>
    <cellStyle name="Note 2 5 8" xfId="59084" xr:uid="{00000000-0005-0000-0000-0000CBE60000}"/>
    <cellStyle name="Note 2 5 9" xfId="59085" xr:uid="{00000000-0005-0000-0000-0000CCE60000}"/>
    <cellStyle name="Note 2 50" xfId="59086" xr:uid="{00000000-0005-0000-0000-0000CDE60000}"/>
    <cellStyle name="Note 2 51" xfId="59087" xr:uid="{00000000-0005-0000-0000-0000CEE60000}"/>
    <cellStyle name="Note 2 52" xfId="59088" xr:uid="{00000000-0005-0000-0000-0000CFE60000}"/>
    <cellStyle name="Note 2 53" xfId="59089" xr:uid="{00000000-0005-0000-0000-0000D0E60000}"/>
    <cellStyle name="Note 2 54" xfId="59090" xr:uid="{00000000-0005-0000-0000-0000D1E60000}"/>
    <cellStyle name="Note 2 55" xfId="59091" xr:uid="{00000000-0005-0000-0000-0000D2E60000}"/>
    <cellStyle name="Note 2 56" xfId="59092" xr:uid="{00000000-0005-0000-0000-0000D3E60000}"/>
    <cellStyle name="Note 2 57" xfId="59093" xr:uid="{00000000-0005-0000-0000-0000D4E60000}"/>
    <cellStyle name="Note 2 58" xfId="59094" xr:uid="{00000000-0005-0000-0000-0000D5E60000}"/>
    <cellStyle name="Note 2 59" xfId="59095" xr:uid="{00000000-0005-0000-0000-0000D6E60000}"/>
    <cellStyle name="Note 2 6" xfId="59096" xr:uid="{00000000-0005-0000-0000-0000D7E60000}"/>
    <cellStyle name="Note 2 6 10" xfId="59097" xr:uid="{00000000-0005-0000-0000-0000D8E60000}"/>
    <cellStyle name="Note 2 6 11" xfId="59098" xr:uid="{00000000-0005-0000-0000-0000D9E60000}"/>
    <cellStyle name="Note 2 6 12" xfId="59099" xr:uid="{00000000-0005-0000-0000-0000DAE60000}"/>
    <cellStyle name="Note 2 6 13" xfId="59100" xr:uid="{00000000-0005-0000-0000-0000DBE60000}"/>
    <cellStyle name="Note 2 6 14" xfId="59101" xr:uid="{00000000-0005-0000-0000-0000DCE60000}"/>
    <cellStyle name="Note 2 6 15" xfId="59102" xr:uid="{00000000-0005-0000-0000-0000DDE60000}"/>
    <cellStyle name="Note 2 6 16" xfId="59103" xr:uid="{00000000-0005-0000-0000-0000DEE60000}"/>
    <cellStyle name="Note 2 6 17" xfId="59104" xr:uid="{00000000-0005-0000-0000-0000DFE60000}"/>
    <cellStyle name="Note 2 6 18" xfId="59105" xr:uid="{00000000-0005-0000-0000-0000E0E60000}"/>
    <cellStyle name="Note 2 6 19" xfId="59106" xr:uid="{00000000-0005-0000-0000-0000E1E60000}"/>
    <cellStyle name="Note 2 6 2" xfId="59107" xr:uid="{00000000-0005-0000-0000-0000E2E60000}"/>
    <cellStyle name="Note 2 6 2 10" xfId="59108" xr:uid="{00000000-0005-0000-0000-0000E3E60000}"/>
    <cellStyle name="Note 2 6 2 11" xfId="59109" xr:uid="{00000000-0005-0000-0000-0000E4E60000}"/>
    <cellStyle name="Note 2 6 2 12" xfId="59110" xr:uid="{00000000-0005-0000-0000-0000E5E60000}"/>
    <cellStyle name="Note 2 6 2 13" xfId="59111" xr:uid="{00000000-0005-0000-0000-0000E6E60000}"/>
    <cellStyle name="Note 2 6 2 14" xfId="59112" xr:uid="{00000000-0005-0000-0000-0000E7E60000}"/>
    <cellStyle name="Note 2 6 2 15" xfId="59113" xr:uid="{00000000-0005-0000-0000-0000E8E60000}"/>
    <cellStyle name="Note 2 6 2 16" xfId="59114" xr:uid="{00000000-0005-0000-0000-0000E9E60000}"/>
    <cellStyle name="Note 2 6 2 2" xfId="59115" xr:uid="{00000000-0005-0000-0000-0000EAE60000}"/>
    <cellStyle name="Note 2 6 2 2 10" xfId="59116" xr:uid="{00000000-0005-0000-0000-0000EBE60000}"/>
    <cellStyle name="Note 2 6 2 2 11" xfId="59117" xr:uid="{00000000-0005-0000-0000-0000ECE60000}"/>
    <cellStyle name="Note 2 6 2 2 12" xfId="59118" xr:uid="{00000000-0005-0000-0000-0000EDE60000}"/>
    <cellStyle name="Note 2 6 2 2 13" xfId="59119" xr:uid="{00000000-0005-0000-0000-0000EEE60000}"/>
    <cellStyle name="Note 2 6 2 2 14" xfId="59120" xr:uid="{00000000-0005-0000-0000-0000EFE60000}"/>
    <cellStyle name="Note 2 6 2 2 15" xfId="59121" xr:uid="{00000000-0005-0000-0000-0000F0E60000}"/>
    <cellStyle name="Note 2 6 2 2 2" xfId="59122" xr:uid="{00000000-0005-0000-0000-0000F1E60000}"/>
    <cellStyle name="Note 2 6 2 2 3" xfId="59123" xr:uid="{00000000-0005-0000-0000-0000F2E60000}"/>
    <cellStyle name="Note 2 6 2 2 4" xfId="59124" xr:uid="{00000000-0005-0000-0000-0000F3E60000}"/>
    <cellStyle name="Note 2 6 2 2 5" xfId="59125" xr:uid="{00000000-0005-0000-0000-0000F4E60000}"/>
    <cellStyle name="Note 2 6 2 2 6" xfId="59126" xr:uid="{00000000-0005-0000-0000-0000F5E60000}"/>
    <cellStyle name="Note 2 6 2 2 7" xfId="59127" xr:uid="{00000000-0005-0000-0000-0000F6E60000}"/>
    <cellStyle name="Note 2 6 2 2 8" xfId="59128" xr:uid="{00000000-0005-0000-0000-0000F7E60000}"/>
    <cellStyle name="Note 2 6 2 2 9" xfId="59129" xr:uid="{00000000-0005-0000-0000-0000F8E60000}"/>
    <cellStyle name="Note 2 6 2 3" xfId="59130" xr:uid="{00000000-0005-0000-0000-0000F9E60000}"/>
    <cellStyle name="Note 2 6 2 4" xfId="59131" xr:uid="{00000000-0005-0000-0000-0000FAE60000}"/>
    <cellStyle name="Note 2 6 2 5" xfId="59132" xr:uid="{00000000-0005-0000-0000-0000FBE60000}"/>
    <cellStyle name="Note 2 6 2 6" xfId="59133" xr:uid="{00000000-0005-0000-0000-0000FCE60000}"/>
    <cellStyle name="Note 2 6 2 7" xfId="59134" xr:uid="{00000000-0005-0000-0000-0000FDE60000}"/>
    <cellStyle name="Note 2 6 2 8" xfId="59135" xr:uid="{00000000-0005-0000-0000-0000FEE60000}"/>
    <cellStyle name="Note 2 6 2 9" xfId="59136" xr:uid="{00000000-0005-0000-0000-0000FFE60000}"/>
    <cellStyle name="Note 2 6 20" xfId="59137" xr:uid="{00000000-0005-0000-0000-000000E70000}"/>
    <cellStyle name="Note 2 6 21" xfId="59138" xr:uid="{00000000-0005-0000-0000-000001E70000}"/>
    <cellStyle name="Note 2 6 22" xfId="59139" xr:uid="{00000000-0005-0000-0000-000002E70000}"/>
    <cellStyle name="Note 2 6 3" xfId="59140" xr:uid="{00000000-0005-0000-0000-000003E70000}"/>
    <cellStyle name="Note 2 6 3 10" xfId="59141" xr:uid="{00000000-0005-0000-0000-000004E70000}"/>
    <cellStyle name="Note 2 6 3 11" xfId="59142" xr:uid="{00000000-0005-0000-0000-000005E70000}"/>
    <cellStyle name="Note 2 6 3 12" xfId="59143" xr:uid="{00000000-0005-0000-0000-000006E70000}"/>
    <cellStyle name="Note 2 6 3 13" xfId="59144" xr:uid="{00000000-0005-0000-0000-000007E70000}"/>
    <cellStyle name="Note 2 6 3 14" xfId="59145" xr:uid="{00000000-0005-0000-0000-000008E70000}"/>
    <cellStyle name="Note 2 6 3 15" xfId="59146" xr:uid="{00000000-0005-0000-0000-000009E70000}"/>
    <cellStyle name="Note 2 6 3 2" xfId="59147" xr:uid="{00000000-0005-0000-0000-00000AE70000}"/>
    <cellStyle name="Note 2 6 3 3" xfId="59148" xr:uid="{00000000-0005-0000-0000-00000BE70000}"/>
    <cellStyle name="Note 2 6 3 4" xfId="59149" xr:uid="{00000000-0005-0000-0000-00000CE70000}"/>
    <cellStyle name="Note 2 6 3 5" xfId="59150" xr:uid="{00000000-0005-0000-0000-00000DE70000}"/>
    <cellStyle name="Note 2 6 3 6" xfId="59151" xr:uid="{00000000-0005-0000-0000-00000EE70000}"/>
    <cellStyle name="Note 2 6 3 7" xfId="59152" xr:uid="{00000000-0005-0000-0000-00000FE70000}"/>
    <cellStyle name="Note 2 6 3 8" xfId="59153" xr:uid="{00000000-0005-0000-0000-000010E70000}"/>
    <cellStyle name="Note 2 6 3 9" xfId="59154" xr:uid="{00000000-0005-0000-0000-000011E70000}"/>
    <cellStyle name="Note 2 6 4" xfId="59155" xr:uid="{00000000-0005-0000-0000-000012E70000}"/>
    <cellStyle name="Note 2 6 4 2" xfId="59156" xr:uid="{00000000-0005-0000-0000-000013E70000}"/>
    <cellStyle name="Note 2 6 4 3" xfId="59157" xr:uid="{00000000-0005-0000-0000-000014E70000}"/>
    <cellStyle name="Note 2 6 5" xfId="59158" xr:uid="{00000000-0005-0000-0000-000015E70000}"/>
    <cellStyle name="Note 2 6 6" xfId="59159" xr:uid="{00000000-0005-0000-0000-000016E70000}"/>
    <cellStyle name="Note 2 6 7" xfId="59160" xr:uid="{00000000-0005-0000-0000-000017E70000}"/>
    <cellStyle name="Note 2 6 8" xfId="59161" xr:uid="{00000000-0005-0000-0000-000018E70000}"/>
    <cellStyle name="Note 2 6 9" xfId="59162" xr:uid="{00000000-0005-0000-0000-000019E70000}"/>
    <cellStyle name="Note 2 60" xfId="59163" xr:uid="{00000000-0005-0000-0000-00001AE70000}"/>
    <cellStyle name="Note 2 61" xfId="59164" xr:uid="{00000000-0005-0000-0000-00001BE70000}"/>
    <cellStyle name="Note 2 62" xfId="59165" xr:uid="{00000000-0005-0000-0000-00001CE70000}"/>
    <cellStyle name="Note 2 63" xfId="59166" xr:uid="{00000000-0005-0000-0000-00001DE70000}"/>
    <cellStyle name="Note 2 64" xfId="59167" xr:uid="{00000000-0005-0000-0000-00001EE70000}"/>
    <cellStyle name="Note 2 65" xfId="59168" xr:uid="{00000000-0005-0000-0000-00001FE70000}"/>
    <cellStyle name="Note 2 66" xfId="59169" xr:uid="{00000000-0005-0000-0000-000020E70000}"/>
    <cellStyle name="Note 2 67" xfId="59170" xr:uid="{00000000-0005-0000-0000-000021E70000}"/>
    <cellStyle name="Note 2 68" xfId="59171" xr:uid="{00000000-0005-0000-0000-000022E70000}"/>
    <cellStyle name="Note 2 69" xfId="59172" xr:uid="{00000000-0005-0000-0000-000023E70000}"/>
    <cellStyle name="Note 2 7" xfId="59173" xr:uid="{00000000-0005-0000-0000-000024E70000}"/>
    <cellStyle name="Note 2 7 10" xfId="59174" xr:uid="{00000000-0005-0000-0000-000025E70000}"/>
    <cellStyle name="Note 2 7 11" xfId="59175" xr:uid="{00000000-0005-0000-0000-000026E70000}"/>
    <cellStyle name="Note 2 7 12" xfId="59176" xr:uid="{00000000-0005-0000-0000-000027E70000}"/>
    <cellStyle name="Note 2 7 13" xfId="59177" xr:uid="{00000000-0005-0000-0000-000028E70000}"/>
    <cellStyle name="Note 2 7 14" xfId="59178" xr:uid="{00000000-0005-0000-0000-000029E70000}"/>
    <cellStyle name="Note 2 7 15" xfId="59179" xr:uid="{00000000-0005-0000-0000-00002AE70000}"/>
    <cellStyle name="Note 2 7 16" xfId="59180" xr:uid="{00000000-0005-0000-0000-00002BE70000}"/>
    <cellStyle name="Note 2 7 17" xfId="59181" xr:uid="{00000000-0005-0000-0000-00002CE70000}"/>
    <cellStyle name="Note 2 7 18" xfId="59182" xr:uid="{00000000-0005-0000-0000-00002DE70000}"/>
    <cellStyle name="Note 2 7 19" xfId="59183" xr:uid="{00000000-0005-0000-0000-00002EE70000}"/>
    <cellStyle name="Note 2 7 2" xfId="59184" xr:uid="{00000000-0005-0000-0000-00002FE70000}"/>
    <cellStyle name="Note 2 7 2 10" xfId="59185" xr:uid="{00000000-0005-0000-0000-000030E70000}"/>
    <cellStyle name="Note 2 7 2 11" xfId="59186" xr:uid="{00000000-0005-0000-0000-000031E70000}"/>
    <cellStyle name="Note 2 7 2 12" xfId="59187" xr:uid="{00000000-0005-0000-0000-000032E70000}"/>
    <cellStyle name="Note 2 7 2 13" xfId="59188" xr:uid="{00000000-0005-0000-0000-000033E70000}"/>
    <cellStyle name="Note 2 7 2 2" xfId="59189" xr:uid="{00000000-0005-0000-0000-000034E70000}"/>
    <cellStyle name="Note 2 7 2 2 2" xfId="59190" xr:uid="{00000000-0005-0000-0000-000035E70000}"/>
    <cellStyle name="Note 2 7 2 3" xfId="59191" xr:uid="{00000000-0005-0000-0000-000036E70000}"/>
    <cellStyle name="Note 2 7 2 4" xfId="59192" xr:uid="{00000000-0005-0000-0000-000037E70000}"/>
    <cellStyle name="Note 2 7 2 5" xfId="59193" xr:uid="{00000000-0005-0000-0000-000038E70000}"/>
    <cellStyle name="Note 2 7 2 6" xfId="59194" xr:uid="{00000000-0005-0000-0000-000039E70000}"/>
    <cellStyle name="Note 2 7 2 7" xfId="59195" xr:uid="{00000000-0005-0000-0000-00003AE70000}"/>
    <cellStyle name="Note 2 7 2 8" xfId="59196" xr:uid="{00000000-0005-0000-0000-00003BE70000}"/>
    <cellStyle name="Note 2 7 2 9" xfId="59197" xr:uid="{00000000-0005-0000-0000-00003CE70000}"/>
    <cellStyle name="Note 2 7 20" xfId="59198" xr:uid="{00000000-0005-0000-0000-00003DE70000}"/>
    <cellStyle name="Note 2 7 21" xfId="59199" xr:uid="{00000000-0005-0000-0000-00003EE70000}"/>
    <cellStyle name="Note 2 7 22" xfId="59200" xr:uid="{00000000-0005-0000-0000-00003FE70000}"/>
    <cellStyle name="Note 2 7 3" xfId="59201" xr:uid="{00000000-0005-0000-0000-000040E70000}"/>
    <cellStyle name="Note 2 7 3 2" xfId="59202" xr:uid="{00000000-0005-0000-0000-000041E70000}"/>
    <cellStyle name="Note 2 7 3 3" xfId="59203" xr:uid="{00000000-0005-0000-0000-000042E70000}"/>
    <cellStyle name="Note 2 7 4" xfId="59204" xr:uid="{00000000-0005-0000-0000-000043E70000}"/>
    <cellStyle name="Note 2 7 5" xfId="59205" xr:uid="{00000000-0005-0000-0000-000044E70000}"/>
    <cellStyle name="Note 2 7 6" xfId="59206" xr:uid="{00000000-0005-0000-0000-000045E70000}"/>
    <cellStyle name="Note 2 7 7" xfId="59207" xr:uid="{00000000-0005-0000-0000-000046E70000}"/>
    <cellStyle name="Note 2 7 8" xfId="59208" xr:uid="{00000000-0005-0000-0000-000047E70000}"/>
    <cellStyle name="Note 2 7 9" xfId="59209" xr:uid="{00000000-0005-0000-0000-000048E70000}"/>
    <cellStyle name="Note 2 70" xfId="59210" xr:uid="{00000000-0005-0000-0000-000049E70000}"/>
    <cellStyle name="Note 2 71" xfId="59211" xr:uid="{00000000-0005-0000-0000-00004AE70000}"/>
    <cellStyle name="Note 2 72" xfId="59212" xr:uid="{00000000-0005-0000-0000-00004BE70000}"/>
    <cellStyle name="Note 2 73" xfId="59213" xr:uid="{00000000-0005-0000-0000-00004CE70000}"/>
    <cellStyle name="Note 2 74" xfId="59214" xr:uid="{00000000-0005-0000-0000-00004DE70000}"/>
    <cellStyle name="Note 2 75" xfId="59215" xr:uid="{00000000-0005-0000-0000-00004EE70000}"/>
    <cellStyle name="Note 2 76" xfId="59216" xr:uid="{00000000-0005-0000-0000-00004FE70000}"/>
    <cellStyle name="Note 2 77" xfId="59217" xr:uid="{00000000-0005-0000-0000-000050E70000}"/>
    <cellStyle name="Note 2 78" xfId="59218" xr:uid="{00000000-0005-0000-0000-000051E70000}"/>
    <cellStyle name="Note 2 79" xfId="59219" xr:uid="{00000000-0005-0000-0000-000052E70000}"/>
    <cellStyle name="Note 2 8" xfId="59220" xr:uid="{00000000-0005-0000-0000-000053E70000}"/>
    <cellStyle name="Note 2 8 10" xfId="59221" xr:uid="{00000000-0005-0000-0000-000054E70000}"/>
    <cellStyle name="Note 2 8 11" xfId="59222" xr:uid="{00000000-0005-0000-0000-000055E70000}"/>
    <cellStyle name="Note 2 8 12" xfId="59223" xr:uid="{00000000-0005-0000-0000-000056E70000}"/>
    <cellStyle name="Note 2 8 13" xfId="59224" xr:uid="{00000000-0005-0000-0000-000057E70000}"/>
    <cellStyle name="Note 2 8 14" xfId="59225" xr:uid="{00000000-0005-0000-0000-000058E70000}"/>
    <cellStyle name="Note 2 8 15" xfId="59226" xr:uid="{00000000-0005-0000-0000-000059E70000}"/>
    <cellStyle name="Note 2 8 16" xfId="59227" xr:uid="{00000000-0005-0000-0000-00005AE70000}"/>
    <cellStyle name="Note 2 8 17" xfId="59228" xr:uid="{00000000-0005-0000-0000-00005BE70000}"/>
    <cellStyle name="Note 2 8 18" xfId="59229" xr:uid="{00000000-0005-0000-0000-00005CE70000}"/>
    <cellStyle name="Note 2 8 19" xfId="59230" xr:uid="{00000000-0005-0000-0000-00005DE70000}"/>
    <cellStyle name="Note 2 8 2" xfId="59231" xr:uid="{00000000-0005-0000-0000-00005EE70000}"/>
    <cellStyle name="Note 2 8 2 10" xfId="59232" xr:uid="{00000000-0005-0000-0000-00005FE70000}"/>
    <cellStyle name="Note 2 8 2 11" xfId="59233" xr:uid="{00000000-0005-0000-0000-000060E70000}"/>
    <cellStyle name="Note 2 8 2 12" xfId="59234" xr:uid="{00000000-0005-0000-0000-000061E70000}"/>
    <cellStyle name="Note 2 8 2 13" xfId="59235" xr:uid="{00000000-0005-0000-0000-000062E70000}"/>
    <cellStyle name="Note 2 8 2 2" xfId="59236" xr:uid="{00000000-0005-0000-0000-000063E70000}"/>
    <cellStyle name="Note 2 8 2 2 2" xfId="59237" xr:uid="{00000000-0005-0000-0000-000064E70000}"/>
    <cellStyle name="Note 2 8 2 3" xfId="59238" xr:uid="{00000000-0005-0000-0000-000065E70000}"/>
    <cellStyle name="Note 2 8 2 4" xfId="59239" xr:uid="{00000000-0005-0000-0000-000066E70000}"/>
    <cellStyle name="Note 2 8 2 5" xfId="59240" xr:uid="{00000000-0005-0000-0000-000067E70000}"/>
    <cellStyle name="Note 2 8 2 6" xfId="59241" xr:uid="{00000000-0005-0000-0000-000068E70000}"/>
    <cellStyle name="Note 2 8 2 7" xfId="59242" xr:uid="{00000000-0005-0000-0000-000069E70000}"/>
    <cellStyle name="Note 2 8 2 8" xfId="59243" xr:uid="{00000000-0005-0000-0000-00006AE70000}"/>
    <cellStyle name="Note 2 8 2 9" xfId="59244" xr:uid="{00000000-0005-0000-0000-00006BE70000}"/>
    <cellStyle name="Note 2 8 20" xfId="59245" xr:uid="{00000000-0005-0000-0000-00006CE70000}"/>
    <cellStyle name="Note 2 8 21" xfId="59246" xr:uid="{00000000-0005-0000-0000-00006DE70000}"/>
    <cellStyle name="Note 2 8 22" xfId="59247" xr:uid="{00000000-0005-0000-0000-00006EE70000}"/>
    <cellStyle name="Note 2 8 3" xfId="59248" xr:uid="{00000000-0005-0000-0000-00006FE70000}"/>
    <cellStyle name="Note 2 8 3 2" xfId="59249" xr:uid="{00000000-0005-0000-0000-000070E70000}"/>
    <cellStyle name="Note 2 8 3 3" xfId="59250" xr:uid="{00000000-0005-0000-0000-000071E70000}"/>
    <cellStyle name="Note 2 8 4" xfId="59251" xr:uid="{00000000-0005-0000-0000-000072E70000}"/>
    <cellStyle name="Note 2 8 5" xfId="59252" xr:uid="{00000000-0005-0000-0000-000073E70000}"/>
    <cellStyle name="Note 2 8 6" xfId="59253" xr:uid="{00000000-0005-0000-0000-000074E70000}"/>
    <cellStyle name="Note 2 8 7" xfId="59254" xr:uid="{00000000-0005-0000-0000-000075E70000}"/>
    <cellStyle name="Note 2 8 8" xfId="59255" xr:uid="{00000000-0005-0000-0000-000076E70000}"/>
    <cellStyle name="Note 2 8 9" xfId="59256" xr:uid="{00000000-0005-0000-0000-000077E70000}"/>
    <cellStyle name="Note 2 80" xfId="59257" xr:uid="{00000000-0005-0000-0000-000078E70000}"/>
    <cellStyle name="Note 2 81" xfId="59258" xr:uid="{00000000-0005-0000-0000-000079E70000}"/>
    <cellStyle name="Note 2 82" xfId="59259" xr:uid="{00000000-0005-0000-0000-00007AE70000}"/>
    <cellStyle name="Note 2 83" xfId="59260" xr:uid="{00000000-0005-0000-0000-00007BE70000}"/>
    <cellStyle name="Note 2 84" xfId="59261" xr:uid="{00000000-0005-0000-0000-00007CE70000}"/>
    <cellStyle name="Note 2 85" xfId="59262" xr:uid="{00000000-0005-0000-0000-00007DE70000}"/>
    <cellStyle name="Note 2 86" xfId="59263" xr:uid="{00000000-0005-0000-0000-00007EE70000}"/>
    <cellStyle name="Note 2 87" xfId="59264" xr:uid="{00000000-0005-0000-0000-00007FE70000}"/>
    <cellStyle name="Note 2 88" xfId="59265" xr:uid="{00000000-0005-0000-0000-000080E70000}"/>
    <cellStyle name="Note 2 89" xfId="59266" xr:uid="{00000000-0005-0000-0000-000081E70000}"/>
    <cellStyle name="Note 2 9" xfId="59267" xr:uid="{00000000-0005-0000-0000-000082E70000}"/>
    <cellStyle name="Note 2 9 10" xfId="59268" xr:uid="{00000000-0005-0000-0000-000083E70000}"/>
    <cellStyle name="Note 2 9 11" xfId="59269" xr:uid="{00000000-0005-0000-0000-000084E70000}"/>
    <cellStyle name="Note 2 9 12" xfId="59270" xr:uid="{00000000-0005-0000-0000-000085E70000}"/>
    <cellStyle name="Note 2 9 13" xfId="59271" xr:uid="{00000000-0005-0000-0000-000086E70000}"/>
    <cellStyle name="Note 2 9 14" xfId="59272" xr:uid="{00000000-0005-0000-0000-000087E70000}"/>
    <cellStyle name="Note 2 9 15" xfId="59273" xr:uid="{00000000-0005-0000-0000-000088E70000}"/>
    <cellStyle name="Note 2 9 16" xfId="59274" xr:uid="{00000000-0005-0000-0000-000089E70000}"/>
    <cellStyle name="Note 2 9 17" xfId="59275" xr:uid="{00000000-0005-0000-0000-00008AE70000}"/>
    <cellStyle name="Note 2 9 18" xfId="59276" xr:uid="{00000000-0005-0000-0000-00008BE70000}"/>
    <cellStyle name="Note 2 9 19" xfId="59277" xr:uid="{00000000-0005-0000-0000-00008CE70000}"/>
    <cellStyle name="Note 2 9 2" xfId="59278" xr:uid="{00000000-0005-0000-0000-00008DE70000}"/>
    <cellStyle name="Note 2 9 2 10" xfId="59279" xr:uid="{00000000-0005-0000-0000-00008EE70000}"/>
    <cellStyle name="Note 2 9 2 11" xfId="59280" xr:uid="{00000000-0005-0000-0000-00008FE70000}"/>
    <cellStyle name="Note 2 9 2 12" xfId="59281" xr:uid="{00000000-0005-0000-0000-000090E70000}"/>
    <cellStyle name="Note 2 9 2 13" xfId="59282" xr:uid="{00000000-0005-0000-0000-000091E70000}"/>
    <cellStyle name="Note 2 9 2 2" xfId="59283" xr:uid="{00000000-0005-0000-0000-000092E70000}"/>
    <cellStyle name="Note 2 9 2 2 2" xfId="59284" xr:uid="{00000000-0005-0000-0000-000093E70000}"/>
    <cellStyle name="Note 2 9 2 3" xfId="59285" xr:uid="{00000000-0005-0000-0000-000094E70000}"/>
    <cellStyle name="Note 2 9 2 4" xfId="59286" xr:uid="{00000000-0005-0000-0000-000095E70000}"/>
    <cellStyle name="Note 2 9 2 5" xfId="59287" xr:uid="{00000000-0005-0000-0000-000096E70000}"/>
    <cellStyle name="Note 2 9 2 6" xfId="59288" xr:uid="{00000000-0005-0000-0000-000097E70000}"/>
    <cellStyle name="Note 2 9 2 7" xfId="59289" xr:uid="{00000000-0005-0000-0000-000098E70000}"/>
    <cellStyle name="Note 2 9 2 8" xfId="59290" xr:uid="{00000000-0005-0000-0000-000099E70000}"/>
    <cellStyle name="Note 2 9 2 9" xfId="59291" xr:uid="{00000000-0005-0000-0000-00009AE70000}"/>
    <cellStyle name="Note 2 9 20" xfId="59292" xr:uid="{00000000-0005-0000-0000-00009BE70000}"/>
    <cellStyle name="Note 2 9 21" xfId="59293" xr:uid="{00000000-0005-0000-0000-00009CE70000}"/>
    <cellStyle name="Note 2 9 22" xfId="59294" xr:uid="{00000000-0005-0000-0000-00009DE70000}"/>
    <cellStyle name="Note 2 9 3" xfId="59295" xr:uid="{00000000-0005-0000-0000-00009EE70000}"/>
    <cellStyle name="Note 2 9 3 2" xfId="59296" xr:uid="{00000000-0005-0000-0000-00009FE70000}"/>
    <cellStyle name="Note 2 9 3 3" xfId="59297" xr:uid="{00000000-0005-0000-0000-0000A0E70000}"/>
    <cellStyle name="Note 2 9 4" xfId="59298" xr:uid="{00000000-0005-0000-0000-0000A1E70000}"/>
    <cellStyle name="Note 2 9 5" xfId="59299" xr:uid="{00000000-0005-0000-0000-0000A2E70000}"/>
    <cellStyle name="Note 2 9 6" xfId="59300" xr:uid="{00000000-0005-0000-0000-0000A3E70000}"/>
    <cellStyle name="Note 2 9 7" xfId="59301" xr:uid="{00000000-0005-0000-0000-0000A4E70000}"/>
    <cellStyle name="Note 2 9 8" xfId="59302" xr:uid="{00000000-0005-0000-0000-0000A5E70000}"/>
    <cellStyle name="Note 2 9 9" xfId="59303" xr:uid="{00000000-0005-0000-0000-0000A6E70000}"/>
    <cellStyle name="Note 2 90" xfId="59304" xr:uid="{00000000-0005-0000-0000-0000A7E70000}"/>
    <cellStyle name="Note 2 91" xfId="59305" xr:uid="{00000000-0005-0000-0000-0000A8E70000}"/>
    <cellStyle name="Note 2_Labour" xfId="59306" xr:uid="{00000000-0005-0000-0000-0000A9E70000}"/>
    <cellStyle name="Note 20" xfId="59307" xr:uid="{00000000-0005-0000-0000-0000AAE70000}"/>
    <cellStyle name="Note 20 10" xfId="59308" xr:uid="{00000000-0005-0000-0000-0000ABE70000}"/>
    <cellStyle name="Note 20 11" xfId="59309" xr:uid="{00000000-0005-0000-0000-0000ACE70000}"/>
    <cellStyle name="Note 20 12" xfId="59310" xr:uid="{00000000-0005-0000-0000-0000ADE70000}"/>
    <cellStyle name="Note 20 13" xfId="59311" xr:uid="{00000000-0005-0000-0000-0000AEE70000}"/>
    <cellStyle name="Note 20 14" xfId="59312" xr:uid="{00000000-0005-0000-0000-0000AFE70000}"/>
    <cellStyle name="Note 20 15" xfId="59313" xr:uid="{00000000-0005-0000-0000-0000B0E70000}"/>
    <cellStyle name="Note 20 16" xfId="59314" xr:uid="{00000000-0005-0000-0000-0000B1E70000}"/>
    <cellStyle name="Note 20 17" xfId="59315" xr:uid="{00000000-0005-0000-0000-0000B2E70000}"/>
    <cellStyle name="Note 20 18" xfId="59316" xr:uid="{00000000-0005-0000-0000-0000B3E70000}"/>
    <cellStyle name="Note 20 19" xfId="59317" xr:uid="{00000000-0005-0000-0000-0000B4E70000}"/>
    <cellStyle name="Note 20 2" xfId="59318" xr:uid="{00000000-0005-0000-0000-0000B5E70000}"/>
    <cellStyle name="Note 20 2 10" xfId="59319" xr:uid="{00000000-0005-0000-0000-0000B6E70000}"/>
    <cellStyle name="Note 20 2 11" xfId="59320" xr:uid="{00000000-0005-0000-0000-0000B7E70000}"/>
    <cellStyle name="Note 20 2 12" xfId="59321" xr:uid="{00000000-0005-0000-0000-0000B8E70000}"/>
    <cellStyle name="Note 20 2 13" xfId="59322" xr:uid="{00000000-0005-0000-0000-0000B9E70000}"/>
    <cellStyle name="Note 20 2 2" xfId="59323" xr:uid="{00000000-0005-0000-0000-0000BAE70000}"/>
    <cellStyle name="Note 20 2 2 2" xfId="59324" xr:uid="{00000000-0005-0000-0000-0000BBE70000}"/>
    <cellStyle name="Note 20 2 3" xfId="59325" xr:uid="{00000000-0005-0000-0000-0000BCE70000}"/>
    <cellStyle name="Note 20 2 4" xfId="59326" xr:uid="{00000000-0005-0000-0000-0000BDE70000}"/>
    <cellStyle name="Note 20 2 5" xfId="59327" xr:uid="{00000000-0005-0000-0000-0000BEE70000}"/>
    <cellStyle name="Note 20 2 6" xfId="59328" xr:uid="{00000000-0005-0000-0000-0000BFE70000}"/>
    <cellStyle name="Note 20 2 7" xfId="59329" xr:uid="{00000000-0005-0000-0000-0000C0E70000}"/>
    <cellStyle name="Note 20 2 8" xfId="59330" xr:uid="{00000000-0005-0000-0000-0000C1E70000}"/>
    <cellStyle name="Note 20 2 9" xfId="59331" xr:uid="{00000000-0005-0000-0000-0000C2E70000}"/>
    <cellStyle name="Note 20 20" xfId="59332" xr:uid="{00000000-0005-0000-0000-0000C3E70000}"/>
    <cellStyle name="Note 20 21" xfId="59333" xr:uid="{00000000-0005-0000-0000-0000C4E70000}"/>
    <cellStyle name="Note 20 22" xfId="59334" xr:uid="{00000000-0005-0000-0000-0000C5E70000}"/>
    <cellStyle name="Note 20 3" xfId="59335" xr:uid="{00000000-0005-0000-0000-0000C6E70000}"/>
    <cellStyle name="Note 20 3 2" xfId="59336" xr:uid="{00000000-0005-0000-0000-0000C7E70000}"/>
    <cellStyle name="Note 20 3 3" xfId="59337" xr:uid="{00000000-0005-0000-0000-0000C8E70000}"/>
    <cellStyle name="Note 20 4" xfId="59338" xr:uid="{00000000-0005-0000-0000-0000C9E70000}"/>
    <cellStyle name="Note 20 5" xfId="59339" xr:uid="{00000000-0005-0000-0000-0000CAE70000}"/>
    <cellStyle name="Note 20 6" xfId="59340" xr:uid="{00000000-0005-0000-0000-0000CBE70000}"/>
    <cellStyle name="Note 20 7" xfId="59341" xr:uid="{00000000-0005-0000-0000-0000CCE70000}"/>
    <cellStyle name="Note 20 8" xfId="59342" xr:uid="{00000000-0005-0000-0000-0000CDE70000}"/>
    <cellStyle name="Note 20 9" xfId="59343" xr:uid="{00000000-0005-0000-0000-0000CEE70000}"/>
    <cellStyle name="Note 21" xfId="59344" xr:uid="{00000000-0005-0000-0000-0000CFE70000}"/>
    <cellStyle name="Note 21 10" xfId="59345" xr:uid="{00000000-0005-0000-0000-0000D0E70000}"/>
    <cellStyle name="Note 21 11" xfId="59346" xr:uid="{00000000-0005-0000-0000-0000D1E70000}"/>
    <cellStyle name="Note 21 12" xfId="59347" xr:uid="{00000000-0005-0000-0000-0000D2E70000}"/>
    <cellStyle name="Note 21 13" xfId="59348" xr:uid="{00000000-0005-0000-0000-0000D3E70000}"/>
    <cellStyle name="Note 21 14" xfId="59349" xr:uid="{00000000-0005-0000-0000-0000D4E70000}"/>
    <cellStyle name="Note 21 15" xfId="59350" xr:uid="{00000000-0005-0000-0000-0000D5E70000}"/>
    <cellStyle name="Note 21 16" xfId="59351" xr:uid="{00000000-0005-0000-0000-0000D6E70000}"/>
    <cellStyle name="Note 21 17" xfId="59352" xr:uid="{00000000-0005-0000-0000-0000D7E70000}"/>
    <cellStyle name="Note 21 18" xfId="59353" xr:uid="{00000000-0005-0000-0000-0000D8E70000}"/>
    <cellStyle name="Note 21 19" xfId="59354" xr:uid="{00000000-0005-0000-0000-0000D9E70000}"/>
    <cellStyle name="Note 21 2" xfId="59355" xr:uid="{00000000-0005-0000-0000-0000DAE70000}"/>
    <cellStyle name="Note 21 2 10" xfId="59356" xr:uid="{00000000-0005-0000-0000-0000DBE70000}"/>
    <cellStyle name="Note 21 2 11" xfId="59357" xr:uid="{00000000-0005-0000-0000-0000DCE70000}"/>
    <cellStyle name="Note 21 2 12" xfId="59358" xr:uid="{00000000-0005-0000-0000-0000DDE70000}"/>
    <cellStyle name="Note 21 2 13" xfId="59359" xr:uid="{00000000-0005-0000-0000-0000DEE70000}"/>
    <cellStyle name="Note 21 2 2" xfId="59360" xr:uid="{00000000-0005-0000-0000-0000DFE70000}"/>
    <cellStyle name="Note 21 2 2 2" xfId="59361" xr:uid="{00000000-0005-0000-0000-0000E0E70000}"/>
    <cellStyle name="Note 21 2 3" xfId="59362" xr:uid="{00000000-0005-0000-0000-0000E1E70000}"/>
    <cellStyle name="Note 21 2 4" xfId="59363" xr:uid="{00000000-0005-0000-0000-0000E2E70000}"/>
    <cellStyle name="Note 21 2 5" xfId="59364" xr:uid="{00000000-0005-0000-0000-0000E3E70000}"/>
    <cellStyle name="Note 21 2 6" xfId="59365" xr:uid="{00000000-0005-0000-0000-0000E4E70000}"/>
    <cellStyle name="Note 21 2 7" xfId="59366" xr:uid="{00000000-0005-0000-0000-0000E5E70000}"/>
    <cellStyle name="Note 21 2 8" xfId="59367" xr:uid="{00000000-0005-0000-0000-0000E6E70000}"/>
    <cellStyle name="Note 21 2 9" xfId="59368" xr:uid="{00000000-0005-0000-0000-0000E7E70000}"/>
    <cellStyle name="Note 21 20" xfId="59369" xr:uid="{00000000-0005-0000-0000-0000E8E70000}"/>
    <cellStyle name="Note 21 21" xfId="59370" xr:uid="{00000000-0005-0000-0000-0000E9E70000}"/>
    <cellStyle name="Note 21 22" xfId="59371" xr:uid="{00000000-0005-0000-0000-0000EAE70000}"/>
    <cellStyle name="Note 21 3" xfId="59372" xr:uid="{00000000-0005-0000-0000-0000EBE70000}"/>
    <cellStyle name="Note 21 3 2" xfId="59373" xr:uid="{00000000-0005-0000-0000-0000ECE70000}"/>
    <cellStyle name="Note 21 3 3" xfId="59374" xr:uid="{00000000-0005-0000-0000-0000EDE70000}"/>
    <cellStyle name="Note 21 4" xfId="59375" xr:uid="{00000000-0005-0000-0000-0000EEE70000}"/>
    <cellStyle name="Note 21 5" xfId="59376" xr:uid="{00000000-0005-0000-0000-0000EFE70000}"/>
    <cellStyle name="Note 21 6" xfId="59377" xr:uid="{00000000-0005-0000-0000-0000F0E70000}"/>
    <cellStyle name="Note 21 7" xfId="59378" xr:uid="{00000000-0005-0000-0000-0000F1E70000}"/>
    <cellStyle name="Note 21 8" xfId="59379" xr:uid="{00000000-0005-0000-0000-0000F2E70000}"/>
    <cellStyle name="Note 21 9" xfId="59380" xr:uid="{00000000-0005-0000-0000-0000F3E70000}"/>
    <cellStyle name="Note 22" xfId="59381" xr:uid="{00000000-0005-0000-0000-0000F4E70000}"/>
    <cellStyle name="Note 22 10" xfId="59382" xr:uid="{00000000-0005-0000-0000-0000F5E70000}"/>
    <cellStyle name="Note 22 11" xfId="59383" xr:uid="{00000000-0005-0000-0000-0000F6E70000}"/>
    <cellStyle name="Note 22 12" xfId="59384" xr:uid="{00000000-0005-0000-0000-0000F7E70000}"/>
    <cellStyle name="Note 22 13" xfId="59385" xr:uid="{00000000-0005-0000-0000-0000F8E70000}"/>
    <cellStyle name="Note 22 14" xfId="59386" xr:uid="{00000000-0005-0000-0000-0000F9E70000}"/>
    <cellStyle name="Note 22 15" xfId="59387" xr:uid="{00000000-0005-0000-0000-0000FAE70000}"/>
    <cellStyle name="Note 22 16" xfId="59388" xr:uid="{00000000-0005-0000-0000-0000FBE70000}"/>
    <cellStyle name="Note 22 17" xfId="59389" xr:uid="{00000000-0005-0000-0000-0000FCE70000}"/>
    <cellStyle name="Note 22 18" xfId="59390" xr:uid="{00000000-0005-0000-0000-0000FDE70000}"/>
    <cellStyle name="Note 22 19" xfId="59391" xr:uid="{00000000-0005-0000-0000-0000FEE70000}"/>
    <cellStyle name="Note 22 2" xfId="59392" xr:uid="{00000000-0005-0000-0000-0000FFE70000}"/>
    <cellStyle name="Note 22 2 10" xfId="59393" xr:uid="{00000000-0005-0000-0000-000000E80000}"/>
    <cellStyle name="Note 22 2 11" xfId="59394" xr:uid="{00000000-0005-0000-0000-000001E80000}"/>
    <cellStyle name="Note 22 2 12" xfId="59395" xr:uid="{00000000-0005-0000-0000-000002E80000}"/>
    <cellStyle name="Note 22 2 13" xfId="59396" xr:uid="{00000000-0005-0000-0000-000003E80000}"/>
    <cellStyle name="Note 22 2 2" xfId="59397" xr:uid="{00000000-0005-0000-0000-000004E80000}"/>
    <cellStyle name="Note 22 2 2 2" xfId="59398" xr:uid="{00000000-0005-0000-0000-000005E80000}"/>
    <cellStyle name="Note 22 2 3" xfId="59399" xr:uid="{00000000-0005-0000-0000-000006E80000}"/>
    <cellStyle name="Note 22 2 4" xfId="59400" xr:uid="{00000000-0005-0000-0000-000007E80000}"/>
    <cellStyle name="Note 22 2 5" xfId="59401" xr:uid="{00000000-0005-0000-0000-000008E80000}"/>
    <cellStyle name="Note 22 2 6" xfId="59402" xr:uid="{00000000-0005-0000-0000-000009E80000}"/>
    <cellStyle name="Note 22 2 7" xfId="59403" xr:uid="{00000000-0005-0000-0000-00000AE80000}"/>
    <cellStyle name="Note 22 2 8" xfId="59404" xr:uid="{00000000-0005-0000-0000-00000BE80000}"/>
    <cellStyle name="Note 22 2 9" xfId="59405" xr:uid="{00000000-0005-0000-0000-00000CE80000}"/>
    <cellStyle name="Note 22 20" xfId="59406" xr:uid="{00000000-0005-0000-0000-00000DE80000}"/>
    <cellStyle name="Note 22 21" xfId="59407" xr:uid="{00000000-0005-0000-0000-00000EE80000}"/>
    <cellStyle name="Note 22 22" xfId="59408" xr:uid="{00000000-0005-0000-0000-00000FE80000}"/>
    <cellStyle name="Note 22 3" xfId="59409" xr:uid="{00000000-0005-0000-0000-000010E80000}"/>
    <cellStyle name="Note 22 3 2" xfId="59410" xr:uid="{00000000-0005-0000-0000-000011E80000}"/>
    <cellStyle name="Note 22 3 3" xfId="59411" xr:uid="{00000000-0005-0000-0000-000012E80000}"/>
    <cellStyle name="Note 22 4" xfId="59412" xr:uid="{00000000-0005-0000-0000-000013E80000}"/>
    <cellStyle name="Note 22 5" xfId="59413" xr:uid="{00000000-0005-0000-0000-000014E80000}"/>
    <cellStyle name="Note 22 6" xfId="59414" xr:uid="{00000000-0005-0000-0000-000015E80000}"/>
    <cellStyle name="Note 22 7" xfId="59415" xr:uid="{00000000-0005-0000-0000-000016E80000}"/>
    <cellStyle name="Note 22 8" xfId="59416" xr:uid="{00000000-0005-0000-0000-000017E80000}"/>
    <cellStyle name="Note 22 9" xfId="59417" xr:uid="{00000000-0005-0000-0000-000018E80000}"/>
    <cellStyle name="Note 23" xfId="59418" xr:uid="{00000000-0005-0000-0000-000019E80000}"/>
    <cellStyle name="Note 23 2" xfId="59419" xr:uid="{00000000-0005-0000-0000-00001AE80000}"/>
    <cellStyle name="Note 3" xfId="59420" xr:uid="{00000000-0005-0000-0000-00001BE80000}"/>
    <cellStyle name="Note 3 10" xfId="59421" xr:uid="{00000000-0005-0000-0000-00001CE80000}"/>
    <cellStyle name="Note 3 11" xfId="59422" xr:uid="{00000000-0005-0000-0000-00001DE80000}"/>
    <cellStyle name="Note 3 12" xfId="59423" xr:uid="{00000000-0005-0000-0000-00001EE80000}"/>
    <cellStyle name="Note 3 13" xfId="59424" xr:uid="{00000000-0005-0000-0000-00001FE80000}"/>
    <cellStyle name="Note 3 14" xfId="59425" xr:uid="{00000000-0005-0000-0000-000020E80000}"/>
    <cellStyle name="Note 3 15" xfId="59426" xr:uid="{00000000-0005-0000-0000-000021E80000}"/>
    <cellStyle name="Note 3 16" xfId="59427" xr:uid="{00000000-0005-0000-0000-000022E80000}"/>
    <cellStyle name="Note 3 17" xfId="59428" xr:uid="{00000000-0005-0000-0000-000023E80000}"/>
    <cellStyle name="Note 3 18" xfId="59429" xr:uid="{00000000-0005-0000-0000-000024E80000}"/>
    <cellStyle name="Note 3 19" xfId="59430" xr:uid="{00000000-0005-0000-0000-000025E80000}"/>
    <cellStyle name="Note 3 2" xfId="59431" xr:uid="{00000000-0005-0000-0000-000026E80000}"/>
    <cellStyle name="Note 3 2 2" xfId="59432" xr:uid="{00000000-0005-0000-0000-000027E80000}"/>
    <cellStyle name="Note 3 2 2 10" xfId="59433" xr:uid="{00000000-0005-0000-0000-000028E80000}"/>
    <cellStyle name="Note 3 2 2 11" xfId="59434" xr:uid="{00000000-0005-0000-0000-000029E80000}"/>
    <cellStyle name="Note 3 2 2 12" xfId="59435" xr:uid="{00000000-0005-0000-0000-00002AE80000}"/>
    <cellStyle name="Note 3 2 2 13" xfId="59436" xr:uid="{00000000-0005-0000-0000-00002BE80000}"/>
    <cellStyle name="Note 3 2 2 2" xfId="59437" xr:uid="{00000000-0005-0000-0000-00002CE80000}"/>
    <cellStyle name="Note 3 2 2 2 2" xfId="59438" xr:uid="{00000000-0005-0000-0000-00002DE80000}"/>
    <cellStyle name="Note 3 2 2 2 3" xfId="59439" xr:uid="{00000000-0005-0000-0000-00002EE80000}"/>
    <cellStyle name="Note 3 2 2 3" xfId="59440" xr:uid="{00000000-0005-0000-0000-00002FE80000}"/>
    <cellStyle name="Note 3 2 2 4" xfId="59441" xr:uid="{00000000-0005-0000-0000-000030E80000}"/>
    <cellStyle name="Note 3 2 2 5" xfId="59442" xr:uid="{00000000-0005-0000-0000-000031E80000}"/>
    <cellStyle name="Note 3 2 2 6" xfId="59443" xr:uid="{00000000-0005-0000-0000-000032E80000}"/>
    <cellStyle name="Note 3 2 2 7" xfId="59444" xr:uid="{00000000-0005-0000-0000-000033E80000}"/>
    <cellStyle name="Note 3 2 2 8" xfId="59445" xr:uid="{00000000-0005-0000-0000-000034E80000}"/>
    <cellStyle name="Note 3 2 2 9" xfId="59446" xr:uid="{00000000-0005-0000-0000-000035E80000}"/>
    <cellStyle name="Note 3 2 3" xfId="59447" xr:uid="{00000000-0005-0000-0000-000036E80000}"/>
    <cellStyle name="Note 3 20" xfId="59448" xr:uid="{00000000-0005-0000-0000-000037E80000}"/>
    <cellStyle name="Note 3 21" xfId="59449" xr:uid="{00000000-0005-0000-0000-000038E80000}"/>
    <cellStyle name="Note 3 22" xfId="59450" xr:uid="{00000000-0005-0000-0000-000039E80000}"/>
    <cellStyle name="Note 3 3" xfId="59451" xr:uid="{00000000-0005-0000-0000-00003AE80000}"/>
    <cellStyle name="Note 3 3 2" xfId="59452" xr:uid="{00000000-0005-0000-0000-00003BE80000}"/>
    <cellStyle name="Note 3 3 3" xfId="59453" xr:uid="{00000000-0005-0000-0000-00003CE80000}"/>
    <cellStyle name="Note 3 4" xfId="59454" xr:uid="{00000000-0005-0000-0000-00003DE80000}"/>
    <cellStyle name="Note 3 4 2" xfId="59455" xr:uid="{00000000-0005-0000-0000-00003EE80000}"/>
    <cellStyle name="Note 3 4 3" xfId="59456" xr:uid="{00000000-0005-0000-0000-00003FE80000}"/>
    <cellStyle name="Note 3 5" xfId="59457" xr:uid="{00000000-0005-0000-0000-000040E80000}"/>
    <cellStyle name="Note 3 5 2" xfId="59458" xr:uid="{00000000-0005-0000-0000-000041E80000}"/>
    <cellStyle name="Note 3 5 3" xfId="59459" xr:uid="{00000000-0005-0000-0000-000042E80000}"/>
    <cellStyle name="Note 3 6" xfId="59460" xr:uid="{00000000-0005-0000-0000-000043E80000}"/>
    <cellStyle name="Note 3 7" xfId="59461" xr:uid="{00000000-0005-0000-0000-000044E80000}"/>
    <cellStyle name="Note 3 8" xfId="59462" xr:uid="{00000000-0005-0000-0000-000045E80000}"/>
    <cellStyle name="Note 3 9" xfId="59463" xr:uid="{00000000-0005-0000-0000-000046E80000}"/>
    <cellStyle name="Note 4" xfId="59464" xr:uid="{00000000-0005-0000-0000-000047E80000}"/>
    <cellStyle name="Note 4 10" xfId="59465" xr:uid="{00000000-0005-0000-0000-000048E80000}"/>
    <cellStyle name="Note 4 11" xfId="59466" xr:uid="{00000000-0005-0000-0000-000049E80000}"/>
    <cellStyle name="Note 4 12" xfId="59467" xr:uid="{00000000-0005-0000-0000-00004AE80000}"/>
    <cellStyle name="Note 4 13" xfId="59468" xr:uid="{00000000-0005-0000-0000-00004BE80000}"/>
    <cellStyle name="Note 4 14" xfId="59469" xr:uid="{00000000-0005-0000-0000-00004CE80000}"/>
    <cellStyle name="Note 4 15" xfId="59470" xr:uid="{00000000-0005-0000-0000-00004DE80000}"/>
    <cellStyle name="Note 4 16" xfId="59471" xr:uid="{00000000-0005-0000-0000-00004EE80000}"/>
    <cellStyle name="Note 4 17" xfId="59472" xr:uid="{00000000-0005-0000-0000-00004FE80000}"/>
    <cellStyle name="Note 4 18" xfId="59473" xr:uid="{00000000-0005-0000-0000-000050E80000}"/>
    <cellStyle name="Note 4 19" xfId="59474" xr:uid="{00000000-0005-0000-0000-000051E80000}"/>
    <cellStyle name="Note 4 2" xfId="59475" xr:uid="{00000000-0005-0000-0000-000052E80000}"/>
    <cellStyle name="Note 4 2 10" xfId="59476" xr:uid="{00000000-0005-0000-0000-000053E80000}"/>
    <cellStyle name="Note 4 2 11" xfId="59477" xr:uid="{00000000-0005-0000-0000-000054E80000}"/>
    <cellStyle name="Note 4 2 12" xfId="59478" xr:uid="{00000000-0005-0000-0000-000055E80000}"/>
    <cellStyle name="Note 4 2 13" xfId="59479" xr:uid="{00000000-0005-0000-0000-000056E80000}"/>
    <cellStyle name="Note 4 2 14" xfId="59480" xr:uid="{00000000-0005-0000-0000-000057E80000}"/>
    <cellStyle name="Note 4 2 15" xfId="59481" xr:uid="{00000000-0005-0000-0000-000058E80000}"/>
    <cellStyle name="Note 4 2 2" xfId="59482" xr:uid="{00000000-0005-0000-0000-000059E80000}"/>
    <cellStyle name="Note 4 2 3" xfId="59483" xr:uid="{00000000-0005-0000-0000-00005AE80000}"/>
    <cellStyle name="Note 4 2 4" xfId="59484" xr:uid="{00000000-0005-0000-0000-00005BE80000}"/>
    <cellStyle name="Note 4 2 5" xfId="59485" xr:uid="{00000000-0005-0000-0000-00005CE80000}"/>
    <cellStyle name="Note 4 2 6" xfId="59486" xr:uid="{00000000-0005-0000-0000-00005DE80000}"/>
    <cellStyle name="Note 4 2 7" xfId="59487" xr:uid="{00000000-0005-0000-0000-00005EE80000}"/>
    <cellStyle name="Note 4 2 8" xfId="59488" xr:uid="{00000000-0005-0000-0000-00005FE80000}"/>
    <cellStyle name="Note 4 2 9" xfId="59489" xr:uid="{00000000-0005-0000-0000-000060E80000}"/>
    <cellStyle name="Note 4 20" xfId="59490" xr:uid="{00000000-0005-0000-0000-000061E80000}"/>
    <cellStyle name="Note 4 21" xfId="59491" xr:uid="{00000000-0005-0000-0000-000062E80000}"/>
    <cellStyle name="Note 4 22" xfId="59492" xr:uid="{00000000-0005-0000-0000-000063E80000}"/>
    <cellStyle name="Note 4 3" xfId="59493" xr:uid="{00000000-0005-0000-0000-000064E80000}"/>
    <cellStyle name="Note 4 3 2" xfId="59494" xr:uid="{00000000-0005-0000-0000-000065E80000}"/>
    <cellStyle name="Note 4 3 3" xfId="59495" xr:uid="{00000000-0005-0000-0000-000066E80000}"/>
    <cellStyle name="Note 4 4" xfId="59496" xr:uid="{00000000-0005-0000-0000-000067E80000}"/>
    <cellStyle name="Note 4 4 2" xfId="59497" xr:uid="{00000000-0005-0000-0000-000068E80000}"/>
    <cellStyle name="Note 4 4 3" xfId="59498" xr:uid="{00000000-0005-0000-0000-000069E80000}"/>
    <cellStyle name="Note 4 5" xfId="59499" xr:uid="{00000000-0005-0000-0000-00006AE80000}"/>
    <cellStyle name="Note 4 5 2" xfId="59500" xr:uid="{00000000-0005-0000-0000-00006BE80000}"/>
    <cellStyle name="Note 4 5 3" xfId="59501" xr:uid="{00000000-0005-0000-0000-00006CE80000}"/>
    <cellStyle name="Note 4 6" xfId="59502" xr:uid="{00000000-0005-0000-0000-00006DE80000}"/>
    <cellStyle name="Note 4 6 2" xfId="59503" xr:uid="{00000000-0005-0000-0000-00006EE80000}"/>
    <cellStyle name="Note 4 6 3" xfId="59504" xr:uid="{00000000-0005-0000-0000-00006FE80000}"/>
    <cellStyle name="Note 4 7" xfId="59505" xr:uid="{00000000-0005-0000-0000-000070E80000}"/>
    <cellStyle name="Note 4 8" xfId="59506" xr:uid="{00000000-0005-0000-0000-000071E80000}"/>
    <cellStyle name="Note 4 9" xfId="59507" xr:uid="{00000000-0005-0000-0000-000072E80000}"/>
    <cellStyle name="Note 5" xfId="59508" xr:uid="{00000000-0005-0000-0000-000073E80000}"/>
    <cellStyle name="Note 5 10" xfId="59509" xr:uid="{00000000-0005-0000-0000-000074E80000}"/>
    <cellStyle name="Note 5 11" xfId="59510" xr:uid="{00000000-0005-0000-0000-000075E80000}"/>
    <cellStyle name="Note 5 12" xfId="59511" xr:uid="{00000000-0005-0000-0000-000076E80000}"/>
    <cellStyle name="Note 5 13" xfId="59512" xr:uid="{00000000-0005-0000-0000-000077E80000}"/>
    <cellStyle name="Note 5 14" xfId="59513" xr:uid="{00000000-0005-0000-0000-000078E80000}"/>
    <cellStyle name="Note 5 15" xfId="59514" xr:uid="{00000000-0005-0000-0000-000079E80000}"/>
    <cellStyle name="Note 5 16" xfId="59515" xr:uid="{00000000-0005-0000-0000-00007AE80000}"/>
    <cellStyle name="Note 5 17" xfId="59516" xr:uid="{00000000-0005-0000-0000-00007BE80000}"/>
    <cellStyle name="Note 5 18" xfId="59517" xr:uid="{00000000-0005-0000-0000-00007CE80000}"/>
    <cellStyle name="Note 5 19" xfId="59518" xr:uid="{00000000-0005-0000-0000-00007DE80000}"/>
    <cellStyle name="Note 5 2" xfId="59519" xr:uid="{00000000-0005-0000-0000-00007EE80000}"/>
    <cellStyle name="Note 5 2 2" xfId="59520" xr:uid="{00000000-0005-0000-0000-00007FE80000}"/>
    <cellStyle name="Note 5 2 3" xfId="59521" xr:uid="{00000000-0005-0000-0000-000080E80000}"/>
    <cellStyle name="Note 5 20" xfId="59522" xr:uid="{00000000-0005-0000-0000-000081E80000}"/>
    <cellStyle name="Note 5 21" xfId="59523" xr:uid="{00000000-0005-0000-0000-000082E80000}"/>
    <cellStyle name="Note 5 22" xfId="59524" xr:uid="{00000000-0005-0000-0000-000083E80000}"/>
    <cellStyle name="Note 5 3" xfId="59525" xr:uid="{00000000-0005-0000-0000-000084E80000}"/>
    <cellStyle name="Note 5 3 2" xfId="59526" xr:uid="{00000000-0005-0000-0000-000085E80000}"/>
    <cellStyle name="Note 5 3 3" xfId="59527" xr:uid="{00000000-0005-0000-0000-000086E80000}"/>
    <cellStyle name="Note 5 4" xfId="59528" xr:uid="{00000000-0005-0000-0000-000087E80000}"/>
    <cellStyle name="Note 5 4 2" xfId="59529" xr:uid="{00000000-0005-0000-0000-000088E80000}"/>
    <cellStyle name="Note 5 4 3" xfId="59530" xr:uid="{00000000-0005-0000-0000-000089E80000}"/>
    <cellStyle name="Note 5 5" xfId="59531" xr:uid="{00000000-0005-0000-0000-00008AE80000}"/>
    <cellStyle name="Note 5 5 2" xfId="59532" xr:uid="{00000000-0005-0000-0000-00008BE80000}"/>
    <cellStyle name="Note 5 5 3" xfId="59533" xr:uid="{00000000-0005-0000-0000-00008CE80000}"/>
    <cellStyle name="Note 5 6" xfId="59534" xr:uid="{00000000-0005-0000-0000-00008DE80000}"/>
    <cellStyle name="Note 5 7" xfId="59535" xr:uid="{00000000-0005-0000-0000-00008EE80000}"/>
    <cellStyle name="Note 5 8" xfId="59536" xr:uid="{00000000-0005-0000-0000-00008FE80000}"/>
    <cellStyle name="Note 5 9" xfId="59537" xr:uid="{00000000-0005-0000-0000-000090E80000}"/>
    <cellStyle name="Note 6" xfId="59538" xr:uid="{00000000-0005-0000-0000-000091E80000}"/>
    <cellStyle name="Note 6 10" xfId="59539" xr:uid="{00000000-0005-0000-0000-000092E80000}"/>
    <cellStyle name="Note 6 11" xfId="59540" xr:uid="{00000000-0005-0000-0000-000093E80000}"/>
    <cellStyle name="Note 6 12" xfId="59541" xr:uid="{00000000-0005-0000-0000-000094E80000}"/>
    <cellStyle name="Note 6 13" xfId="59542" xr:uid="{00000000-0005-0000-0000-000095E80000}"/>
    <cellStyle name="Note 6 14" xfId="59543" xr:uid="{00000000-0005-0000-0000-000096E80000}"/>
    <cellStyle name="Note 6 15" xfId="59544" xr:uid="{00000000-0005-0000-0000-000097E80000}"/>
    <cellStyle name="Note 6 16" xfId="59545" xr:uid="{00000000-0005-0000-0000-000098E80000}"/>
    <cellStyle name="Note 6 17" xfId="59546" xr:uid="{00000000-0005-0000-0000-000099E80000}"/>
    <cellStyle name="Note 6 18" xfId="59547" xr:uid="{00000000-0005-0000-0000-00009AE80000}"/>
    <cellStyle name="Note 6 19" xfId="59548" xr:uid="{00000000-0005-0000-0000-00009BE80000}"/>
    <cellStyle name="Note 6 2" xfId="59549" xr:uid="{00000000-0005-0000-0000-00009CE80000}"/>
    <cellStyle name="Note 6 2 2" xfId="59550" xr:uid="{00000000-0005-0000-0000-00009DE80000}"/>
    <cellStyle name="Note 6 2 3" xfId="59551" xr:uid="{00000000-0005-0000-0000-00009EE80000}"/>
    <cellStyle name="Note 6 20" xfId="59552" xr:uid="{00000000-0005-0000-0000-00009FE80000}"/>
    <cellStyle name="Note 6 21" xfId="59553" xr:uid="{00000000-0005-0000-0000-0000A0E80000}"/>
    <cellStyle name="Note 6 22" xfId="59554" xr:uid="{00000000-0005-0000-0000-0000A1E80000}"/>
    <cellStyle name="Note 6 3" xfId="59555" xr:uid="{00000000-0005-0000-0000-0000A2E80000}"/>
    <cellStyle name="Note 6 3 2" xfId="59556" xr:uid="{00000000-0005-0000-0000-0000A3E80000}"/>
    <cellStyle name="Note 6 3 3" xfId="59557" xr:uid="{00000000-0005-0000-0000-0000A4E80000}"/>
    <cellStyle name="Note 6 4" xfId="59558" xr:uid="{00000000-0005-0000-0000-0000A5E80000}"/>
    <cellStyle name="Note 6 5" xfId="59559" xr:uid="{00000000-0005-0000-0000-0000A6E80000}"/>
    <cellStyle name="Note 6 6" xfId="59560" xr:uid="{00000000-0005-0000-0000-0000A7E80000}"/>
    <cellStyle name="Note 6 7" xfId="59561" xr:uid="{00000000-0005-0000-0000-0000A8E80000}"/>
    <cellStyle name="Note 6 8" xfId="59562" xr:uid="{00000000-0005-0000-0000-0000A9E80000}"/>
    <cellStyle name="Note 6 9" xfId="59563" xr:uid="{00000000-0005-0000-0000-0000AAE80000}"/>
    <cellStyle name="Note 7" xfId="59564" xr:uid="{00000000-0005-0000-0000-0000ABE80000}"/>
    <cellStyle name="Note 7 10" xfId="59565" xr:uid="{00000000-0005-0000-0000-0000ACE80000}"/>
    <cellStyle name="Note 7 11" xfId="59566" xr:uid="{00000000-0005-0000-0000-0000ADE80000}"/>
    <cellStyle name="Note 7 12" xfId="59567" xr:uid="{00000000-0005-0000-0000-0000AEE80000}"/>
    <cellStyle name="Note 7 13" xfId="59568" xr:uid="{00000000-0005-0000-0000-0000AFE80000}"/>
    <cellStyle name="Note 7 14" xfId="59569" xr:uid="{00000000-0005-0000-0000-0000B0E80000}"/>
    <cellStyle name="Note 7 15" xfId="59570" xr:uid="{00000000-0005-0000-0000-0000B1E80000}"/>
    <cellStyle name="Note 7 16" xfId="59571" xr:uid="{00000000-0005-0000-0000-0000B2E80000}"/>
    <cellStyle name="Note 7 17" xfId="59572" xr:uid="{00000000-0005-0000-0000-0000B3E80000}"/>
    <cellStyle name="Note 7 18" xfId="59573" xr:uid="{00000000-0005-0000-0000-0000B4E80000}"/>
    <cellStyle name="Note 7 19" xfId="59574" xr:uid="{00000000-0005-0000-0000-0000B5E80000}"/>
    <cellStyle name="Note 7 2" xfId="59575" xr:uid="{00000000-0005-0000-0000-0000B6E80000}"/>
    <cellStyle name="Note 7 2 10" xfId="59576" xr:uid="{00000000-0005-0000-0000-0000B7E80000}"/>
    <cellStyle name="Note 7 2 11" xfId="59577" xr:uid="{00000000-0005-0000-0000-0000B8E80000}"/>
    <cellStyle name="Note 7 2 12" xfId="59578" xr:uid="{00000000-0005-0000-0000-0000B9E80000}"/>
    <cellStyle name="Note 7 2 13" xfId="59579" xr:uid="{00000000-0005-0000-0000-0000BAE80000}"/>
    <cellStyle name="Note 7 2 2" xfId="59580" xr:uid="{00000000-0005-0000-0000-0000BBE80000}"/>
    <cellStyle name="Note 7 2 2 2" xfId="59581" xr:uid="{00000000-0005-0000-0000-0000BCE80000}"/>
    <cellStyle name="Note 7 2 3" xfId="59582" xr:uid="{00000000-0005-0000-0000-0000BDE80000}"/>
    <cellStyle name="Note 7 2 4" xfId="59583" xr:uid="{00000000-0005-0000-0000-0000BEE80000}"/>
    <cellStyle name="Note 7 2 5" xfId="59584" xr:uid="{00000000-0005-0000-0000-0000BFE80000}"/>
    <cellStyle name="Note 7 2 6" xfId="59585" xr:uid="{00000000-0005-0000-0000-0000C0E80000}"/>
    <cellStyle name="Note 7 2 7" xfId="59586" xr:uid="{00000000-0005-0000-0000-0000C1E80000}"/>
    <cellStyle name="Note 7 2 8" xfId="59587" xr:uid="{00000000-0005-0000-0000-0000C2E80000}"/>
    <cellStyle name="Note 7 2 9" xfId="59588" xr:uid="{00000000-0005-0000-0000-0000C3E80000}"/>
    <cellStyle name="Note 7 20" xfId="59589" xr:uid="{00000000-0005-0000-0000-0000C4E80000}"/>
    <cellStyle name="Note 7 21" xfId="59590" xr:uid="{00000000-0005-0000-0000-0000C5E80000}"/>
    <cellStyle name="Note 7 22" xfId="59591" xr:uid="{00000000-0005-0000-0000-0000C6E80000}"/>
    <cellStyle name="Note 7 3" xfId="59592" xr:uid="{00000000-0005-0000-0000-0000C7E80000}"/>
    <cellStyle name="Note 7 3 2" xfId="59593" xr:uid="{00000000-0005-0000-0000-0000C8E80000}"/>
    <cellStyle name="Note 7 3 3" xfId="59594" xr:uid="{00000000-0005-0000-0000-0000C9E80000}"/>
    <cellStyle name="Note 7 4" xfId="59595" xr:uid="{00000000-0005-0000-0000-0000CAE80000}"/>
    <cellStyle name="Note 7 5" xfId="59596" xr:uid="{00000000-0005-0000-0000-0000CBE80000}"/>
    <cellStyle name="Note 7 6" xfId="59597" xr:uid="{00000000-0005-0000-0000-0000CCE80000}"/>
    <cellStyle name="Note 7 7" xfId="59598" xr:uid="{00000000-0005-0000-0000-0000CDE80000}"/>
    <cellStyle name="Note 7 8" xfId="59599" xr:uid="{00000000-0005-0000-0000-0000CEE80000}"/>
    <cellStyle name="Note 7 9" xfId="59600" xr:uid="{00000000-0005-0000-0000-0000CFE80000}"/>
    <cellStyle name="Note 8" xfId="59601" xr:uid="{00000000-0005-0000-0000-0000D0E80000}"/>
    <cellStyle name="Note 8 10" xfId="59602" xr:uid="{00000000-0005-0000-0000-0000D1E80000}"/>
    <cellStyle name="Note 8 11" xfId="59603" xr:uid="{00000000-0005-0000-0000-0000D2E80000}"/>
    <cellStyle name="Note 8 12" xfId="59604" xr:uid="{00000000-0005-0000-0000-0000D3E80000}"/>
    <cellStyle name="Note 8 13" xfId="59605" xr:uid="{00000000-0005-0000-0000-0000D4E80000}"/>
    <cellStyle name="Note 8 14" xfId="59606" xr:uid="{00000000-0005-0000-0000-0000D5E80000}"/>
    <cellStyle name="Note 8 15" xfId="59607" xr:uid="{00000000-0005-0000-0000-0000D6E80000}"/>
    <cellStyle name="Note 8 16" xfId="59608" xr:uid="{00000000-0005-0000-0000-0000D7E80000}"/>
    <cellStyle name="Note 8 17" xfId="59609" xr:uid="{00000000-0005-0000-0000-0000D8E80000}"/>
    <cellStyle name="Note 8 18" xfId="59610" xr:uid="{00000000-0005-0000-0000-0000D9E80000}"/>
    <cellStyle name="Note 8 19" xfId="59611" xr:uid="{00000000-0005-0000-0000-0000DAE80000}"/>
    <cellStyle name="Note 8 2" xfId="59612" xr:uid="{00000000-0005-0000-0000-0000DBE80000}"/>
    <cellStyle name="Note 8 2 10" xfId="59613" xr:uid="{00000000-0005-0000-0000-0000DCE80000}"/>
    <cellStyle name="Note 8 2 11" xfId="59614" xr:uid="{00000000-0005-0000-0000-0000DDE80000}"/>
    <cellStyle name="Note 8 2 12" xfId="59615" xr:uid="{00000000-0005-0000-0000-0000DEE80000}"/>
    <cellStyle name="Note 8 2 13" xfId="59616" xr:uid="{00000000-0005-0000-0000-0000DFE80000}"/>
    <cellStyle name="Note 8 2 2" xfId="59617" xr:uid="{00000000-0005-0000-0000-0000E0E80000}"/>
    <cellStyle name="Note 8 2 2 2" xfId="59618" xr:uid="{00000000-0005-0000-0000-0000E1E80000}"/>
    <cellStyle name="Note 8 2 3" xfId="59619" xr:uid="{00000000-0005-0000-0000-0000E2E80000}"/>
    <cellStyle name="Note 8 2 4" xfId="59620" xr:uid="{00000000-0005-0000-0000-0000E3E80000}"/>
    <cellStyle name="Note 8 2 5" xfId="59621" xr:uid="{00000000-0005-0000-0000-0000E4E80000}"/>
    <cellStyle name="Note 8 2 6" xfId="59622" xr:uid="{00000000-0005-0000-0000-0000E5E80000}"/>
    <cellStyle name="Note 8 2 7" xfId="59623" xr:uid="{00000000-0005-0000-0000-0000E6E80000}"/>
    <cellStyle name="Note 8 2 8" xfId="59624" xr:uid="{00000000-0005-0000-0000-0000E7E80000}"/>
    <cellStyle name="Note 8 2 9" xfId="59625" xr:uid="{00000000-0005-0000-0000-0000E8E80000}"/>
    <cellStyle name="Note 8 20" xfId="59626" xr:uid="{00000000-0005-0000-0000-0000E9E80000}"/>
    <cellStyle name="Note 8 21" xfId="59627" xr:uid="{00000000-0005-0000-0000-0000EAE80000}"/>
    <cellStyle name="Note 8 22" xfId="59628" xr:uid="{00000000-0005-0000-0000-0000EBE80000}"/>
    <cellStyle name="Note 8 3" xfId="59629" xr:uid="{00000000-0005-0000-0000-0000ECE80000}"/>
    <cellStyle name="Note 8 3 2" xfId="59630" xr:uid="{00000000-0005-0000-0000-0000EDE80000}"/>
    <cellStyle name="Note 8 3 3" xfId="59631" xr:uid="{00000000-0005-0000-0000-0000EEE80000}"/>
    <cellStyle name="Note 8 4" xfId="59632" xr:uid="{00000000-0005-0000-0000-0000EFE80000}"/>
    <cellStyle name="Note 8 5" xfId="59633" xr:uid="{00000000-0005-0000-0000-0000F0E80000}"/>
    <cellStyle name="Note 8 6" xfId="59634" xr:uid="{00000000-0005-0000-0000-0000F1E80000}"/>
    <cellStyle name="Note 8 7" xfId="59635" xr:uid="{00000000-0005-0000-0000-0000F2E80000}"/>
    <cellStyle name="Note 8 8" xfId="59636" xr:uid="{00000000-0005-0000-0000-0000F3E80000}"/>
    <cellStyle name="Note 8 9" xfId="59637" xr:uid="{00000000-0005-0000-0000-0000F4E80000}"/>
    <cellStyle name="Note 9" xfId="59638" xr:uid="{00000000-0005-0000-0000-0000F5E80000}"/>
    <cellStyle name="Note 9 10" xfId="59639" xr:uid="{00000000-0005-0000-0000-0000F6E80000}"/>
    <cellStyle name="Note 9 11" xfId="59640" xr:uid="{00000000-0005-0000-0000-0000F7E80000}"/>
    <cellStyle name="Note 9 12" xfId="59641" xr:uid="{00000000-0005-0000-0000-0000F8E80000}"/>
    <cellStyle name="Note 9 13" xfId="59642" xr:uid="{00000000-0005-0000-0000-0000F9E80000}"/>
    <cellStyle name="Note 9 14" xfId="59643" xr:uid="{00000000-0005-0000-0000-0000FAE80000}"/>
    <cellStyle name="Note 9 15" xfId="59644" xr:uid="{00000000-0005-0000-0000-0000FBE80000}"/>
    <cellStyle name="Note 9 16" xfId="59645" xr:uid="{00000000-0005-0000-0000-0000FCE80000}"/>
    <cellStyle name="Note 9 17" xfId="59646" xr:uid="{00000000-0005-0000-0000-0000FDE80000}"/>
    <cellStyle name="Note 9 18" xfId="59647" xr:uid="{00000000-0005-0000-0000-0000FEE80000}"/>
    <cellStyle name="Note 9 19" xfId="59648" xr:uid="{00000000-0005-0000-0000-0000FFE80000}"/>
    <cellStyle name="Note 9 2" xfId="59649" xr:uid="{00000000-0005-0000-0000-000000E90000}"/>
    <cellStyle name="Note 9 2 10" xfId="59650" xr:uid="{00000000-0005-0000-0000-000001E90000}"/>
    <cellStyle name="Note 9 2 11" xfId="59651" xr:uid="{00000000-0005-0000-0000-000002E90000}"/>
    <cellStyle name="Note 9 2 12" xfId="59652" xr:uid="{00000000-0005-0000-0000-000003E90000}"/>
    <cellStyle name="Note 9 2 13" xfId="59653" xr:uid="{00000000-0005-0000-0000-000004E90000}"/>
    <cellStyle name="Note 9 2 2" xfId="59654" xr:uid="{00000000-0005-0000-0000-000005E90000}"/>
    <cellStyle name="Note 9 2 2 2" xfId="59655" xr:uid="{00000000-0005-0000-0000-000006E90000}"/>
    <cellStyle name="Note 9 2 3" xfId="59656" xr:uid="{00000000-0005-0000-0000-000007E90000}"/>
    <cellStyle name="Note 9 2 4" xfId="59657" xr:uid="{00000000-0005-0000-0000-000008E90000}"/>
    <cellStyle name="Note 9 2 5" xfId="59658" xr:uid="{00000000-0005-0000-0000-000009E90000}"/>
    <cellStyle name="Note 9 2 6" xfId="59659" xr:uid="{00000000-0005-0000-0000-00000AE90000}"/>
    <cellStyle name="Note 9 2 7" xfId="59660" xr:uid="{00000000-0005-0000-0000-00000BE90000}"/>
    <cellStyle name="Note 9 2 8" xfId="59661" xr:uid="{00000000-0005-0000-0000-00000CE90000}"/>
    <cellStyle name="Note 9 2 9" xfId="59662" xr:uid="{00000000-0005-0000-0000-00000DE90000}"/>
    <cellStyle name="Note 9 20" xfId="59663" xr:uid="{00000000-0005-0000-0000-00000EE90000}"/>
    <cellStyle name="Note 9 21" xfId="59664" xr:uid="{00000000-0005-0000-0000-00000FE90000}"/>
    <cellStyle name="Note 9 22" xfId="59665" xr:uid="{00000000-0005-0000-0000-000010E90000}"/>
    <cellStyle name="Note 9 3" xfId="59666" xr:uid="{00000000-0005-0000-0000-000011E90000}"/>
    <cellStyle name="Note 9 3 2" xfId="59667" xr:uid="{00000000-0005-0000-0000-000012E90000}"/>
    <cellStyle name="Note 9 3 3" xfId="59668" xr:uid="{00000000-0005-0000-0000-000013E90000}"/>
    <cellStyle name="Note 9 4" xfId="59669" xr:uid="{00000000-0005-0000-0000-000014E90000}"/>
    <cellStyle name="Note 9 5" xfId="59670" xr:uid="{00000000-0005-0000-0000-000015E90000}"/>
    <cellStyle name="Note 9 6" xfId="59671" xr:uid="{00000000-0005-0000-0000-000016E90000}"/>
    <cellStyle name="Note 9 7" xfId="59672" xr:uid="{00000000-0005-0000-0000-000017E90000}"/>
    <cellStyle name="Note 9 8" xfId="59673" xr:uid="{00000000-0005-0000-0000-000018E90000}"/>
    <cellStyle name="Note 9 9" xfId="59674" xr:uid="{00000000-0005-0000-0000-000019E90000}"/>
    <cellStyle name="Nr" xfId="59675" xr:uid="{00000000-0005-0000-0000-00001AE90000}"/>
    <cellStyle name="Œ…‹æØ‚è [0.00]_Region Orders (2)" xfId="59676" xr:uid="{00000000-0005-0000-0000-00001BE90000}"/>
    <cellStyle name="Œ…‹æØ‚è_Region Orders (2)" xfId="59677" xr:uid="{00000000-0005-0000-0000-00001CE90000}"/>
    <cellStyle name="Output 10" xfId="59678" xr:uid="{00000000-0005-0000-0000-00001DE90000}"/>
    <cellStyle name="Output 10 10" xfId="59679" xr:uid="{00000000-0005-0000-0000-00001EE90000}"/>
    <cellStyle name="Output 10 11" xfId="59680" xr:uid="{00000000-0005-0000-0000-00001FE90000}"/>
    <cellStyle name="Output 10 12" xfId="59681" xr:uid="{00000000-0005-0000-0000-000020E90000}"/>
    <cellStyle name="Output 10 13" xfId="59682" xr:uid="{00000000-0005-0000-0000-000021E90000}"/>
    <cellStyle name="Output 10 14" xfId="59683" xr:uid="{00000000-0005-0000-0000-000022E90000}"/>
    <cellStyle name="Output 10 15" xfId="59684" xr:uid="{00000000-0005-0000-0000-000023E90000}"/>
    <cellStyle name="Output 10 16" xfId="59685" xr:uid="{00000000-0005-0000-0000-000024E90000}"/>
    <cellStyle name="Output 10 17" xfId="59686" xr:uid="{00000000-0005-0000-0000-000025E90000}"/>
    <cellStyle name="Output 10 18" xfId="59687" xr:uid="{00000000-0005-0000-0000-000026E90000}"/>
    <cellStyle name="Output 10 19" xfId="59688" xr:uid="{00000000-0005-0000-0000-000027E90000}"/>
    <cellStyle name="Output 10 2" xfId="59689" xr:uid="{00000000-0005-0000-0000-000028E90000}"/>
    <cellStyle name="Output 10 2 10" xfId="59690" xr:uid="{00000000-0005-0000-0000-000029E90000}"/>
    <cellStyle name="Output 10 2 11" xfId="59691" xr:uid="{00000000-0005-0000-0000-00002AE90000}"/>
    <cellStyle name="Output 10 2 12" xfId="59692" xr:uid="{00000000-0005-0000-0000-00002BE90000}"/>
    <cellStyle name="Output 10 2 13" xfId="59693" xr:uid="{00000000-0005-0000-0000-00002CE90000}"/>
    <cellStyle name="Output 10 2 2" xfId="59694" xr:uid="{00000000-0005-0000-0000-00002DE90000}"/>
    <cellStyle name="Output 10 2 2 2" xfId="59695" xr:uid="{00000000-0005-0000-0000-00002EE90000}"/>
    <cellStyle name="Output 10 2 3" xfId="59696" xr:uid="{00000000-0005-0000-0000-00002FE90000}"/>
    <cellStyle name="Output 10 2 4" xfId="59697" xr:uid="{00000000-0005-0000-0000-000030E90000}"/>
    <cellStyle name="Output 10 2 5" xfId="59698" xr:uid="{00000000-0005-0000-0000-000031E90000}"/>
    <cellStyle name="Output 10 2 6" xfId="59699" xr:uid="{00000000-0005-0000-0000-000032E90000}"/>
    <cellStyle name="Output 10 2 7" xfId="59700" xr:uid="{00000000-0005-0000-0000-000033E90000}"/>
    <cellStyle name="Output 10 2 8" xfId="59701" xr:uid="{00000000-0005-0000-0000-000034E90000}"/>
    <cellStyle name="Output 10 2 9" xfId="59702" xr:uid="{00000000-0005-0000-0000-000035E90000}"/>
    <cellStyle name="Output 10 20" xfId="59703" xr:uid="{00000000-0005-0000-0000-000036E90000}"/>
    <cellStyle name="Output 10 21" xfId="59704" xr:uid="{00000000-0005-0000-0000-000037E90000}"/>
    <cellStyle name="Output 10 22" xfId="59705" xr:uid="{00000000-0005-0000-0000-000038E90000}"/>
    <cellStyle name="Output 10 3" xfId="59706" xr:uid="{00000000-0005-0000-0000-000039E90000}"/>
    <cellStyle name="Output 10 3 2" xfId="59707" xr:uid="{00000000-0005-0000-0000-00003AE90000}"/>
    <cellStyle name="Output 10 3 3" xfId="59708" xr:uid="{00000000-0005-0000-0000-00003BE90000}"/>
    <cellStyle name="Output 10 4" xfId="59709" xr:uid="{00000000-0005-0000-0000-00003CE90000}"/>
    <cellStyle name="Output 10 5" xfId="59710" xr:uid="{00000000-0005-0000-0000-00003DE90000}"/>
    <cellStyle name="Output 10 6" xfId="59711" xr:uid="{00000000-0005-0000-0000-00003EE90000}"/>
    <cellStyle name="Output 10 7" xfId="59712" xr:uid="{00000000-0005-0000-0000-00003FE90000}"/>
    <cellStyle name="Output 10 8" xfId="59713" xr:uid="{00000000-0005-0000-0000-000040E90000}"/>
    <cellStyle name="Output 10 9" xfId="59714" xr:uid="{00000000-0005-0000-0000-000041E90000}"/>
    <cellStyle name="Output 11" xfId="59715" xr:uid="{00000000-0005-0000-0000-000042E90000}"/>
    <cellStyle name="Output 11 10" xfId="59716" xr:uid="{00000000-0005-0000-0000-000043E90000}"/>
    <cellStyle name="Output 11 11" xfId="59717" xr:uid="{00000000-0005-0000-0000-000044E90000}"/>
    <cellStyle name="Output 11 12" xfId="59718" xr:uid="{00000000-0005-0000-0000-000045E90000}"/>
    <cellStyle name="Output 11 13" xfId="59719" xr:uid="{00000000-0005-0000-0000-000046E90000}"/>
    <cellStyle name="Output 11 14" xfId="59720" xr:uid="{00000000-0005-0000-0000-000047E90000}"/>
    <cellStyle name="Output 11 15" xfId="59721" xr:uid="{00000000-0005-0000-0000-000048E90000}"/>
    <cellStyle name="Output 11 16" xfId="59722" xr:uid="{00000000-0005-0000-0000-000049E90000}"/>
    <cellStyle name="Output 11 17" xfId="59723" xr:uid="{00000000-0005-0000-0000-00004AE90000}"/>
    <cellStyle name="Output 11 18" xfId="59724" xr:uid="{00000000-0005-0000-0000-00004BE90000}"/>
    <cellStyle name="Output 11 19" xfId="59725" xr:uid="{00000000-0005-0000-0000-00004CE90000}"/>
    <cellStyle name="Output 11 2" xfId="59726" xr:uid="{00000000-0005-0000-0000-00004DE90000}"/>
    <cellStyle name="Output 11 2 10" xfId="59727" xr:uid="{00000000-0005-0000-0000-00004EE90000}"/>
    <cellStyle name="Output 11 2 11" xfId="59728" xr:uid="{00000000-0005-0000-0000-00004FE90000}"/>
    <cellStyle name="Output 11 2 12" xfId="59729" xr:uid="{00000000-0005-0000-0000-000050E90000}"/>
    <cellStyle name="Output 11 2 13" xfId="59730" xr:uid="{00000000-0005-0000-0000-000051E90000}"/>
    <cellStyle name="Output 11 2 2" xfId="59731" xr:uid="{00000000-0005-0000-0000-000052E90000}"/>
    <cellStyle name="Output 11 2 2 2" xfId="59732" xr:uid="{00000000-0005-0000-0000-000053E90000}"/>
    <cellStyle name="Output 11 2 3" xfId="59733" xr:uid="{00000000-0005-0000-0000-000054E90000}"/>
    <cellStyle name="Output 11 2 4" xfId="59734" xr:uid="{00000000-0005-0000-0000-000055E90000}"/>
    <cellStyle name="Output 11 2 5" xfId="59735" xr:uid="{00000000-0005-0000-0000-000056E90000}"/>
    <cellStyle name="Output 11 2 6" xfId="59736" xr:uid="{00000000-0005-0000-0000-000057E90000}"/>
    <cellStyle name="Output 11 2 7" xfId="59737" xr:uid="{00000000-0005-0000-0000-000058E90000}"/>
    <cellStyle name="Output 11 2 8" xfId="59738" xr:uid="{00000000-0005-0000-0000-000059E90000}"/>
    <cellStyle name="Output 11 2 9" xfId="59739" xr:uid="{00000000-0005-0000-0000-00005AE90000}"/>
    <cellStyle name="Output 11 20" xfId="59740" xr:uid="{00000000-0005-0000-0000-00005BE90000}"/>
    <cellStyle name="Output 11 21" xfId="59741" xr:uid="{00000000-0005-0000-0000-00005CE90000}"/>
    <cellStyle name="Output 11 22" xfId="59742" xr:uid="{00000000-0005-0000-0000-00005DE90000}"/>
    <cellStyle name="Output 11 3" xfId="59743" xr:uid="{00000000-0005-0000-0000-00005EE90000}"/>
    <cellStyle name="Output 11 3 2" xfId="59744" xr:uid="{00000000-0005-0000-0000-00005FE90000}"/>
    <cellStyle name="Output 11 3 3" xfId="59745" xr:uid="{00000000-0005-0000-0000-000060E90000}"/>
    <cellStyle name="Output 11 4" xfId="59746" xr:uid="{00000000-0005-0000-0000-000061E90000}"/>
    <cellStyle name="Output 11 5" xfId="59747" xr:uid="{00000000-0005-0000-0000-000062E90000}"/>
    <cellStyle name="Output 11 6" xfId="59748" xr:uid="{00000000-0005-0000-0000-000063E90000}"/>
    <cellStyle name="Output 11 7" xfId="59749" xr:uid="{00000000-0005-0000-0000-000064E90000}"/>
    <cellStyle name="Output 11 8" xfId="59750" xr:uid="{00000000-0005-0000-0000-000065E90000}"/>
    <cellStyle name="Output 11 9" xfId="59751" xr:uid="{00000000-0005-0000-0000-000066E90000}"/>
    <cellStyle name="Output 12" xfId="59752" xr:uid="{00000000-0005-0000-0000-000067E90000}"/>
    <cellStyle name="Output 12 10" xfId="59753" xr:uid="{00000000-0005-0000-0000-000068E90000}"/>
    <cellStyle name="Output 12 11" xfId="59754" xr:uid="{00000000-0005-0000-0000-000069E90000}"/>
    <cellStyle name="Output 12 12" xfId="59755" xr:uid="{00000000-0005-0000-0000-00006AE90000}"/>
    <cellStyle name="Output 12 13" xfId="59756" xr:uid="{00000000-0005-0000-0000-00006BE90000}"/>
    <cellStyle name="Output 12 14" xfId="59757" xr:uid="{00000000-0005-0000-0000-00006CE90000}"/>
    <cellStyle name="Output 12 15" xfId="59758" xr:uid="{00000000-0005-0000-0000-00006DE90000}"/>
    <cellStyle name="Output 12 16" xfId="59759" xr:uid="{00000000-0005-0000-0000-00006EE90000}"/>
    <cellStyle name="Output 12 17" xfId="59760" xr:uid="{00000000-0005-0000-0000-00006FE90000}"/>
    <cellStyle name="Output 12 18" xfId="59761" xr:uid="{00000000-0005-0000-0000-000070E90000}"/>
    <cellStyle name="Output 12 19" xfId="59762" xr:uid="{00000000-0005-0000-0000-000071E90000}"/>
    <cellStyle name="Output 12 2" xfId="59763" xr:uid="{00000000-0005-0000-0000-000072E90000}"/>
    <cellStyle name="Output 12 2 10" xfId="59764" xr:uid="{00000000-0005-0000-0000-000073E90000}"/>
    <cellStyle name="Output 12 2 11" xfId="59765" xr:uid="{00000000-0005-0000-0000-000074E90000}"/>
    <cellStyle name="Output 12 2 12" xfId="59766" xr:uid="{00000000-0005-0000-0000-000075E90000}"/>
    <cellStyle name="Output 12 2 13" xfId="59767" xr:uid="{00000000-0005-0000-0000-000076E90000}"/>
    <cellStyle name="Output 12 2 2" xfId="59768" xr:uid="{00000000-0005-0000-0000-000077E90000}"/>
    <cellStyle name="Output 12 2 2 2" xfId="59769" xr:uid="{00000000-0005-0000-0000-000078E90000}"/>
    <cellStyle name="Output 12 2 3" xfId="59770" xr:uid="{00000000-0005-0000-0000-000079E90000}"/>
    <cellStyle name="Output 12 2 4" xfId="59771" xr:uid="{00000000-0005-0000-0000-00007AE90000}"/>
    <cellStyle name="Output 12 2 5" xfId="59772" xr:uid="{00000000-0005-0000-0000-00007BE90000}"/>
    <cellStyle name="Output 12 2 6" xfId="59773" xr:uid="{00000000-0005-0000-0000-00007CE90000}"/>
    <cellStyle name="Output 12 2 7" xfId="59774" xr:uid="{00000000-0005-0000-0000-00007DE90000}"/>
    <cellStyle name="Output 12 2 8" xfId="59775" xr:uid="{00000000-0005-0000-0000-00007EE90000}"/>
    <cellStyle name="Output 12 2 9" xfId="59776" xr:uid="{00000000-0005-0000-0000-00007FE90000}"/>
    <cellStyle name="Output 12 20" xfId="59777" xr:uid="{00000000-0005-0000-0000-000080E90000}"/>
    <cellStyle name="Output 12 21" xfId="59778" xr:uid="{00000000-0005-0000-0000-000081E90000}"/>
    <cellStyle name="Output 12 22" xfId="59779" xr:uid="{00000000-0005-0000-0000-000082E90000}"/>
    <cellStyle name="Output 12 3" xfId="59780" xr:uid="{00000000-0005-0000-0000-000083E90000}"/>
    <cellStyle name="Output 12 3 2" xfId="59781" xr:uid="{00000000-0005-0000-0000-000084E90000}"/>
    <cellStyle name="Output 12 3 3" xfId="59782" xr:uid="{00000000-0005-0000-0000-000085E90000}"/>
    <cellStyle name="Output 12 4" xfId="59783" xr:uid="{00000000-0005-0000-0000-000086E90000}"/>
    <cellStyle name="Output 12 5" xfId="59784" xr:uid="{00000000-0005-0000-0000-000087E90000}"/>
    <cellStyle name="Output 12 6" xfId="59785" xr:uid="{00000000-0005-0000-0000-000088E90000}"/>
    <cellStyle name="Output 12 7" xfId="59786" xr:uid="{00000000-0005-0000-0000-000089E90000}"/>
    <cellStyle name="Output 12 8" xfId="59787" xr:uid="{00000000-0005-0000-0000-00008AE90000}"/>
    <cellStyle name="Output 12 9" xfId="59788" xr:uid="{00000000-0005-0000-0000-00008BE90000}"/>
    <cellStyle name="Output 13" xfId="59789" xr:uid="{00000000-0005-0000-0000-00008CE90000}"/>
    <cellStyle name="Output 13 10" xfId="59790" xr:uid="{00000000-0005-0000-0000-00008DE90000}"/>
    <cellStyle name="Output 13 11" xfId="59791" xr:uid="{00000000-0005-0000-0000-00008EE90000}"/>
    <cellStyle name="Output 13 12" xfId="59792" xr:uid="{00000000-0005-0000-0000-00008FE90000}"/>
    <cellStyle name="Output 13 13" xfId="59793" xr:uid="{00000000-0005-0000-0000-000090E90000}"/>
    <cellStyle name="Output 13 14" xfId="59794" xr:uid="{00000000-0005-0000-0000-000091E90000}"/>
    <cellStyle name="Output 13 15" xfId="59795" xr:uid="{00000000-0005-0000-0000-000092E90000}"/>
    <cellStyle name="Output 13 16" xfId="59796" xr:uid="{00000000-0005-0000-0000-000093E90000}"/>
    <cellStyle name="Output 13 17" xfId="59797" xr:uid="{00000000-0005-0000-0000-000094E90000}"/>
    <cellStyle name="Output 13 18" xfId="59798" xr:uid="{00000000-0005-0000-0000-000095E90000}"/>
    <cellStyle name="Output 13 19" xfId="59799" xr:uid="{00000000-0005-0000-0000-000096E90000}"/>
    <cellStyle name="Output 13 2" xfId="59800" xr:uid="{00000000-0005-0000-0000-000097E90000}"/>
    <cellStyle name="Output 13 2 10" xfId="59801" xr:uid="{00000000-0005-0000-0000-000098E90000}"/>
    <cellStyle name="Output 13 2 11" xfId="59802" xr:uid="{00000000-0005-0000-0000-000099E90000}"/>
    <cellStyle name="Output 13 2 12" xfId="59803" xr:uid="{00000000-0005-0000-0000-00009AE90000}"/>
    <cellStyle name="Output 13 2 13" xfId="59804" xr:uid="{00000000-0005-0000-0000-00009BE90000}"/>
    <cellStyle name="Output 13 2 2" xfId="59805" xr:uid="{00000000-0005-0000-0000-00009CE90000}"/>
    <cellStyle name="Output 13 2 2 2" xfId="59806" xr:uid="{00000000-0005-0000-0000-00009DE90000}"/>
    <cellStyle name="Output 13 2 3" xfId="59807" xr:uid="{00000000-0005-0000-0000-00009EE90000}"/>
    <cellStyle name="Output 13 2 4" xfId="59808" xr:uid="{00000000-0005-0000-0000-00009FE90000}"/>
    <cellStyle name="Output 13 2 5" xfId="59809" xr:uid="{00000000-0005-0000-0000-0000A0E90000}"/>
    <cellStyle name="Output 13 2 6" xfId="59810" xr:uid="{00000000-0005-0000-0000-0000A1E90000}"/>
    <cellStyle name="Output 13 2 7" xfId="59811" xr:uid="{00000000-0005-0000-0000-0000A2E90000}"/>
    <cellStyle name="Output 13 2 8" xfId="59812" xr:uid="{00000000-0005-0000-0000-0000A3E90000}"/>
    <cellStyle name="Output 13 2 9" xfId="59813" xr:uid="{00000000-0005-0000-0000-0000A4E90000}"/>
    <cellStyle name="Output 13 20" xfId="59814" xr:uid="{00000000-0005-0000-0000-0000A5E90000}"/>
    <cellStyle name="Output 13 21" xfId="59815" xr:uid="{00000000-0005-0000-0000-0000A6E90000}"/>
    <cellStyle name="Output 13 22" xfId="59816" xr:uid="{00000000-0005-0000-0000-0000A7E90000}"/>
    <cellStyle name="Output 13 3" xfId="59817" xr:uid="{00000000-0005-0000-0000-0000A8E90000}"/>
    <cellStyle name="Output 13 3 2" xfId="59818" xr:uid="{00000000-0005-0000-0000-0000A9E90000}"/>
    <cellStyle name="Output 13 3 3" xfId="59819" xr:uid="{00000000-0005-0000-0000-0000AAE90000}"/>
    <cellStyle name="Output 13 4" xfId="59820" xr:uid="{00000000-0005-0000-0000-0000ABE90000}"/>
    <cellStyle name="Output 13 5" xfId="59821" xr:uid="{00000000-0005-0000-0000-0000ACE90000}"/>
    <cellStyle name="Output 13 6" xfId="59822" xr:uid="{00000000-0005-0000-0000-0000ADE90000}"/>
    <cellStyle name="Output 13 7" xfId="59823" xr:uid="{00000000-0005-0000-0000-0000AEE90000}"/>
    <cellStyle name="Output 13 8" xfId="59824" xr:uid="{00000000-0005-0000-0000-0000AFE90000}"/>
    <cellStyle name="Output 13 9" xfId="59825" xr:uid="{00000000-0005-0000-0000-0000B0E90000}"/>
    <cellStyle name="Output 14" xfId="59826" xr:uid="{00000000-0005-0000-0000-0000B1E90000}"/>
    <cellStyle name="Output 14 10" xfId="59827" xr:uid="{00000000-0005-0000-0000-0000B2E90000}"/>
    <cellStyle name="Output 14 11" xfId="59828" xr:uid="{00000000-0005-0000-0000-0000B3E90000}"/>
    <cellStyle name="Output 14 12" xfId="59829" xr:uid="{00000000-0005-0000-0000-0000B4E90000}"/>
    <cellStyle name="Output 14 13" xfId="59830" xr:uid="{00000000-0005-0000-0000-0000B5E90000}"/>
    <cellStyle name="Output 14 14" xfId="59831" xr:uid="{00000000-0005-0000-0000-0000B6E90000}"/>
    <cellStyle name="Output 14 15" xfId="59832" xr:uid="{00000000-0005-0000-0000-0000B7E90000}"/>
    <cellStyle name="Output 14 16" xfId="59833" xr:uid="{00000000-0005-0000-0000-0000B8E90000}"/>
    <cellStyle name="Output 14 17" xfId="59834" xr:uid="{00000000-0005-0000-0000-0000B9E90000}"/>
    <cellStyle name="Output 14 18" xfId="59835" xr:uid="{00000000-0005-0000-0000-0000BAE90000}"/>
    <cellStyle name="Output 14 19" xfId="59836" xr:uid="{00000000-0005-0000-0000-0000BBE90000}"/>
    <cellStyle name="Output 14 2" xfId="59837" xr:uid="{00000000-0005-0000-0000-0000BCE90000}"/>
    <cellStyle name="Output 14 2 10" xfId="59838" xr:uid="{00000000-0005-0000-0000-0000BDE90000}"/>
    <cellStyle name="Output 14 2 11" xfId="59839" xr:uid="{00000000-0005-0000-0000-0000BEE90000}"/>
    <cellStyle name="Output 14 2 12" xfId="59840" xr:uid="{00000000-0005-0000-0000-0000BFE90000}"/>
    <cellStyle name="Output 14 2 13" xfId="59841" xr:uid="{00000000-0005-0000-0000-0000C0E90000}"/>
    <cellStyle name="Output 14 2 2" xfId="59842" xr:uid="{00000000-0005-0000-0000-0000C1E90000}"/>
    <cellStyle name="Output 14 2 2 2" xfId="59843" xr:uid="{00000000-0005-0000-0000-0000C2E90000}"/>
    <cellStyle name="Output 14 2 3" xfId="59844" xr:uid="{00000000-0005-0000-0000-0000C3E90000}"/>
    <cellStyle name="Output 14 2 4" xfId="59845" xr:uid="{00000000-0005-0000-0000-0000C4E90000}"/>
    <cellStyle name="Output 14 2 5" xfId="59846" xr:uid="{00000000-0005-0000-0000-0000C5E90000}"/>
    <cellStyle name="Output 14 2 6" xfId="59847" xr:uid="{00000000-0005-0000-0000-0000C6E90000}"/>
    <cellStyle name="Output 14 2 7" xfId="59848" xr:uid="{00000000-0005-0000-0000-0000C7E90000}"/>
    <cellStyle name="Output 14 2 8" xfId="59849" xr:uid="{00000000-0005-0000-0000-0000C8E90000}"/>
    <cellStyle name="Output 14 2 9" xfId="59850" xr:uid="{00000000-0005-0000-0000-0000C9E90000}"/>
    <cellStyle name="Output 14 20" xfId="59851" xr:uid="{00000000-0005-0000-0000-0000CAE90000}"/>
    <cellStyle name="Output 14 21" xfId="59852" xr:uid="{00000000-0005-0000-0000-0000CBE90000}"/>
    <cellStyle name="Output 14 22" xfId="59853" xr:uid="{00000000-0005-0000-0000-0000CCE90000}"/>
    <cellStyle name="Output 14 3" xfId="59854" xr:uid="{00000000-0005-0000-0000-0000CDE90000}"/>
    <cellStyle name="Output 14 3 2" xfId="59855" xr:uid="{00000000-0005-0000-0000-0000CEE90000}"/>
    <cellStyle name="Output 14 3 3" xfId="59856" xr:uid="{00000000-0005-0000-0000-0000CFE90000}"/>
    <cellStyle name="Output 14 4" xfId="59857" xr:uid="{00000000-0005-0000-0000-0000D0E90000}"/>
    <cellStyle name="Output 14 5" xfId="59858" xr:uid="{00000000-0005-0000-0000-0000D1E90000}"/>
    <cellStyle name="Output 14 6" xfId="59859" xr:uid="{00000000-0005-0000-0000-0000D2E90000}"/>
    <cellStyle name="Output 14 7" xfId="59860" xr:uid="{00000000-0005-0000-0000-0000D3E90000}"/>
    <cellStyle name="Output 14 8" xfId="59861" xr:uid="{00000000-0005-0000-0000-0000D4E90000}"/>
    <cellStyle name="Output 14 9" xfId="59862" xr:uid="{00000000-0005-0000-0000-0000D5E90000}"/>
    <cellStyle name="Output 15" xfId="59863" xr:uid="{00000000-0005-0000-0000-0000D6E90000}"/>
    <cellStyle name="Output 15 10" xfId="59864" xr:uid="{00000000-0005-0000-0000-0000D7E90000}"/>
    <cellStyle name="Output 15 11" xfId="59865" xr:uid="{00000000-0005-0000-0000-0000D8E90000}"/>
    <cellStyle name="Output 15 12" xfId="59866" xr:uid="{00000000-0005-0000-0000-0000D9E90000}"/>
    <cellStyle name="Output 15 13" xfId="59867" xr:uid="{00000000-0005-0000-0000-0000DAE90000}"/>
    <cellStyle name="Output 15 14" xfId="59868" xr:uid="{00000000-0005-0000-0000-0000DBE90000}"/>
    <cellStyle name="Output 15 15" xfId="59869" xr:uid="{00000000-0005-0000-0000-0000DCE90000}"/>
    <cellStyle name="Output 15 16" xfId="59870" xr:uid="{00000000-0005-0000-0000-0000DDE90000}"/>
    <cellStyle name="Output 15 17" xfId="59871" xr:uid="{00000000-0005-0000-0000-0000DEE90000}"/>
    <cellStyle name="Output 15 18" xfId="59872" xr:uid="{00000000-0005-0000-0000-0000DFE90000}"/>
    <cellStyle name="Output 15 19" xfId="59873" xr:uid="{00000000-0005-0000-0000-0000E0E90000}"/>
    <cellStyle name="Output 15 2" xfId="59874" xr:uid="{00000000-0005-0000-0000-0000E1E90000}"/>
    <cellStyle name="Output 15 2 10" xfId="59875" xr:uid="{00000000-0005-0000-0000-0000E2E90000}"/>
    <cellStyle name="Output 15 2 11" xfId="59876" xr:uid="{00000000-0005-0000-0000-0000E3E90000}"/>
    <cellStyle name="Output 15 2 12" xfId="59877" xr:uid="{00000000-0005-0000-0000-0000E4E90000}"/>
    <cellStyle name="Output 15 2 13" xfId="59878" xr:uid="{00000000-0005-0000-0000-0000E5E90000}"/>
    <cellStyle name="Output 15 2 2" xfId="59879" xr:uid="{00000000-0005-0000-0000-0000E6E90000}"/>
    <cellStyle name="Output 15 2 2 2" xfId="59880" xr:uid="{00000000-0005-0000-0000-0000E7E90000}"/>
    <cellStyle name="Output 15 2 3" xfId="59881" xr:uid="{00000000-0005-0000-0000-0000E8E90000}"/>
    <cellStyle name="Output 15 2 4" xfId="59882" xr:uid="{00000000-0005-0000-0000-0000E9E90000}"/>
    <cellStyle name="Output 15 2 5" xfId="59883" xr:uid="{00000000-0005-0000-0000-0000EAE90000}"/>
    <cellStyle name="Output 15 2 6" xfId="59884" xr:uid="{00000000-0005-0000-0000-0000EBE90000}"/>
    <cellStyle name="Output 15 2 7" xfId="59885" xr:uid="{00000000-0005-0000-0000-0000ECE90000}"/>
    <cellStyle name="Output 15 2 8" xfId="59886" xr:uid="{00000000-0005-0000-0000-0000EDE90000}"/>
    <cellStyle name="Output 15 2 9" xfId="59887" xr:uid="{00000000-0005-0000-0000-0000EEE90000}"/>
    <cellStyle name="Output 15 20" xfId="59888" xr:uid="{00000000-0005-0000-0000-0000EFE90000}"/>
    <cellStyle name="Output 15 21" xfId="59889" xr:uid="{00000000-0005-0000-0000-0000F0E90000}"/>
    <cellStyle name="Output 15 22" xfId="59890" xr:uid="{00000000-0005-0000-0000-0000F1E90000}"/>
    <cellStyle name="Output 15 3" xfId="59891" xr:uid="{00000000-0005-0000-0000-0000F2E90000}"/>
    <cellStyle name="Output 15 3 2" xfId="59892" xr:uid="{00000000-0005-0000-0000-0000F3E90000}"/>
    <cellStyle name="Output 15 3 3" xfId="59893" xr:uid="{00000000-0005-0000-0000-0000F4E90000}"/>
    <cellStyle name="Output 15 4" xfId="59894" xr:uid="{00000000-0005-0000-0000-0000F5E90000}"/>
    <cellStyle name="Output 15 5" xfId="59895" xr:uid="{00000000-0005-0000-0000-0000F6E90000}"/>
    <cellStyle name="Output 15 6" xfId="59896" xr:uid="{00000000-0005-0000-0000-0000F7E90000}"/>
    <cellStyle name="Output 15 7" xfId="59897" xr:uid="{00000000-0005-0000-0000-0000F8E90000}"/>
    <cellStyle name="Output 15 8" xfId="59898" xr:uid="{00000000-0005-0000-0000-0000F9E90000}"/>
    <cellStyle name="Output 15 9" xfId="59899" xr:uid="{00000000-0005-0000-0000-0000FAE90000}"/>
    <cellStyle name="Output 16" xfId="59900" xr:uid="{00000000-0005-0000-0000-0000FBE90000}"/>
    <cellStyle name="Output 16 10" xfId="59901" xr:uid="{00000000-0005-0000-0000-0000FCE90000}"/>
    <cellStyle name="Output 16 11" xfId="59902" xr:uid="{00000000-0005-0000-0000-0000FDE90000}"/>
    <cellStyle name="Output 16 12" xfId="59903" xr:uid="{00000000-0005-0000-0000-0000FEE90000}"/>
    <cellStyle name="Output 16 13" xfId="59904" xr:uid="{00000000-0005-0000-0000-0000FFE90000}"/>
    <cellStyle name="Output 16 14" xfId="59905" xr:uid="{00000000-0005-0000-0000-000000EA0000}"/>
    <cellStyle name="Output 16 15" xfId="59906" xr:uid="{00000000-0005-0000-0000-000001EA0000}"/>
    <cellStyle name="Output 16 16" xfId="59907" xr:uid="{00000000-0005-0000-0000-000002EA0000}"/>
    <cellStyle name="Output 16 17" xfId="59908" xr:uid="{00000000-0005-0000-0000-000003EA0000}"/>
    <cellStyle name="Output 16 18" xfId="59909" xr:uid="{00000000-0005-0000-0000-000004EA0000}"/>
    <cellStyle name="Output 16 19" xfId="59910" xr:uid="{00000000-0005-0000-0000-000005EA0000}"/>
    <cellStyle name="Output 16 2" xfId="59911" xr:uid="{00000000-0005-0000-0000-000006EA0000}"/>
    <cellStyle name="Output 16 2 10" xfId="59912" xr:uid="{00000000-0005-0000-0000-000007EA0000}"/>
    <cellStyle name="Output 16 2 11" xfId="59913" xr:uid="{00000000-0005-0000-0000-000008EA0000}"/>
    <cellStyle name="Output 16 2 12" xfId="59914" xr:uid="{00000000-0005-0000-0000-000009EA0000}"/>
    <cellStyle name="Output 16 2 13" xfId="59915" xr:uid="{00000000-0005-0000-0000-00000AEA0000}"/>
    <cellStyle name="Output 16 2 2" xfId="59916" xr:uid="{00000000-0005-0000-0000-00000BEA0000}"/>
    <cellStyle name="Output 16 2 2 2" xfId="59917" xr:uid="{00000000-0005-0000-0000-00000CEA0000}"/>
    <cellStyle name="Output 16 2 3" xfId="59918" xr:uid="{00000000-0005-0000-0000-00000DEA0000}"/>
    <cellStyle name="Output 16 2 4" xfId="59919" xr:uid="{00000000-0005-0000-0000-00000EEA0000}"/>
    <cellStyle name="Output 16 2 5" xfId="59920" xr:uid="{00000000-0005-0000-0000-00000FEA0000}"/>
    <cellStyle name="Output 16 2 6" xfId="59921" xr:uid="{00000000-0005-0000-0000-000010EA0000}"/>
    <cellStyle name="Output 16 2 7" xfId="59922" xr:uid="{00000000-0005-0000-0000-000011EA0000}"/>
    <cellStyle name="Output 16 2 8" xfId="59923" xr:uid="{00000000-0005-0000-0000-000012EA0000}"/>
    <cellStyle name="Output 16 2 9" xfId="59924" xr:uid="{00000000-0005-0000-0000-000013EA0000}"/>
    <cellStyle name="Output 16 20" xfId="59925" xr:uid="{00000000-0005-0000-0000-000014EA0000}"/>
    <cellStyle name="Output 16 21" xfId="59926" xr:uid="{00000000-0005-0000-0000-000015EA0000}"/>
    <cellStyle name="Output 16 22" xfId="59927" xr:uid="{00000000-0005-0000-0000-000016EA0000}"/>
    <cellStyle name="Output 16 3" xfId="59928" xr:uid="{00000000-0005-0000-0000-000017EA0000}"/>
    <cellStyle name="Output 16 3 2" xfId="59929" xr:uid="{00000000-0005-0000-0000-000018EA0000}"/>
    <cellStyle name="Output 16 3 3" xfId="59930" xr:uid="{00000000-0005-0000-0000-000019EA0000}"/>
    <cellStyle name="Output 16 4" xfId="59931" xr:uid="{00000000-0005-0000-0000-00001AEA0000}"/>
    <cellStyle name="Output 16 5" xfId="59932" xr:uid="{00000000-0005-0000-0000-00001BEA0000}"/>
    <cellStyle name="Output 16 6" xfId="59933" xr:uid="{00000000-0005-0000-0000-00001CEA0000}"/>
    <cellStyle name="Output 16 7" xfId="59934" xr:uid="{00000000-0005-0000-0000-00001DEA0000}"/>
    <cellStyle name="Output 16 8" xfId="59935" xr:uid="{00000000-0005-0000-0000-00001EEA0000}"/>
    <cellStyle name="Output 16 9" xfId="59936" xr:uid="{00000000-0005-0000-0000-00001FEA0000}"/>
    <cellStyle name="Output 17" xfId="59937" xr:uid="{00000000-0005-0000-0000-000020EA0000}"/>
    <cellStyle name="Output 17 10" xfId="59938" xr:uid="{00000000-0005-0000-0000-000021EA0000}"/>
    <cellStyle name="Output 17 11" xfId="59939" xr:uid="{00000000-0005-0000-0000-000022EA0000}"/>
    <cellStyle name="Output 17 12" xfId="59940" xr:uid="{00000000-0005-0000-0000-000023EA0000}"/>
    <cellStyle name="Output 17 13" xfId="59941" xr:uid="{00000000-0005-0000-0000-000024EA0000}"/>
    <cellStyle name="Output 17 14" xfId="59942" xr:uid="{00000000-0005-0000-0000-000025EA0000}"/>
    <cellStyle name="Output 17 15" xfId="59943" xr:uid="{00000000-0005-0000-0000-000026EA0000}"/>
    <cellStyle name="Output 17 16" xfId="59944" xr:uid="{00000000-0005-0000-0000-000027EA0000}"/>
    <cellStyle name="Output 17 17" xfId="59945" xr:uid="{00000000-0005-0000-0000-000028EA0000}"/>
    <cellStyle name="Output 17 18" xfId="59946" xr:uid="{00000000-0005-0000-0000-000029EA0000}"/>
    <cellStyle name="Output 17 19" xfId="59947" xr:uid="{00000000-0005-0000-0000-00002AEA0000}"/>
    <cellStyle name="Output 17 2" xfId="59948" xr:uid="{00000000-0005-0000-0000-00002BEA0000}"/>
    <cellStyle name="Output 17 2 10" xfId="59949" xr:uid="{00000000-0005-0000-0000-00002CEA0000}"/>
    <cellStyle name="Output 17 2 11" xfId="59950" xr:uid="{00000000-0005-0000-0000-00002DEA0000}"/>
    <cellStyle name="Output 17 2 12" xfId="59951" xr:uid="{00000000-0005-0000-0000-00002EEA0000}"/>
    <cellStyle name="Output 17 2 13" xfId="59952" xr:uid="{00000000-0005-0000-0000-00002FEA0000}"/>
    <cellStyle name="Output 17 2 2" xfId="59953" xr:uid="{00000000-0005-0000-0000-000030EA0000}"/>
    <cellStyle name="Output 17 2 2 2" xfId="59954" xr:uid="{00000000-0005-0000-0000-000031EA0000}"/>
    <cellStyle name="Output 17 2 3" xfId="59955" xr:uid="{00000000-0005-0000-0000-000032EA0000}"/>
    <cellStyle name="Output 17 2 4" xfId="59956" xr:uid="{00000000-0005-0000-0000-000033EA0000}"/>
    <cellStyle name="Output 17 2 5" xfId="59957" xr:uid="{00000000-0005-0000-0000-000034EA0000}"/>
    <cellStyle name="Output 17 2 6" xfId="59958" xr:uid="{00000000-0005-0000-0000-000035EA0000}"/>
    <cellStyle name="Output 17 2 7" xfId="59959" xr:uid="{00000000-0005-0000-0000-000036EA0000}"/>
    <cellStyle name="Output 17 2 8" xfId="59960" xr:uid="{00000000-0005-0000-0000-000037EA0000}"/>
    <cellStyle name="Output 17 2 9" xfId="59961" xr:uid="{00000000-0005-0000-0000-000038EA0000}"/>
    <cellStyle name="Output 17 20" xfId="59962" xr:uid="{00000000-0005-0000-0000-000039EA0000}"/>
    <cellStyle name="Output 17 21" xfId="59963" xr:uid="{00000000-0005-0000-0000-00003AEA0000}"/>
    <cellStyle name="Output 17 22" xfId="59964" xr:uid="{00000000-0005-0000-0000-00003BEA0000}"/>
    <cellStyle name="Output 17 3" xfId="59965" xr:uid="{00000000-0005-0000-0000-00003CEA0000}"/>
    <cellStyle name="Output 17 3 2" xfId="59966" xr:uid="{00000000-0005-0000-0000-00003DEA0000}"/>
    <cellStyle name="Output 17 3 3" xfId="59967" xr:uid="{00000000-0005-0000-0000-00003EEA0000}"/>
    <cellStyle name="Output 17 4" xfId="59968" xr:uid="{00000000-0005-0000-0000-00003FEA0000}"/>
    <cellStyle name="Output 17 5" xfId="59969" xr:uid="{00000000-0005-0000-0000-000040EA0000}"/>
    <cellStyle name="Output 17 6" xfId="59970" xr:uid="{00000000-0005-0000-0000-000041EA0000}"/>
    <cellStyle name="Output 17 7" xfId="59971" xr:uid="{00000000-0005-0000-0000-000042EA0000}"/>
    <cellStyle name="Output 17 8" xfId="59972" xr:uid="{00000000-0005-0000-0000-000043EA0000}"/>
    <cellStyle name="Output 17 9" xfId="59973" xr:uid="{00000000-0005-0000-0000-000044EA0000}"/>
    <cellStyle name="Output 18" xfId="59974" xr:uid="{00000000-0005-0000-0000-000045EA0000}"/>
    <cellStyle name="Output 18 10" xfId="59975" xr:uid="{00000000-0005-0000-0000-000046EA0000}"/>
    <cellStyle name="Output 18 11" xfId="59976" xr:uid="{00000000-0005-0000-0000-000047EA0000}"/>
    <cellStyle name="Output 18 12" xfId="59977" xr:uid="{00000000-0005-0000-0000-000048EA0000}"/>
    <cellStyle name="Output 18 13" xfId="59978" xr:uid="{00000000-0005-0000-0000-000049EA0000}"/>
    <cellStyle name="Output 18 14" xfId="59979" xr:uid="{00000000-0005-0000-0000-00004AEA0000}"/>
    <cellStyle name="Output 18 15" xfId="59980" xr:uid="{00000000-0005-0000-0000-00004BEA0000}"/>
    <cellStyle name="Output 18 16" xfId="59981" xr:uid="{00000000-0005-0000-0000-00004CEA0000}"/>
    <cellStyle name="Output 18 17" xfId="59982" xr:uid="{00000000-0005-0000-0000-00004DEA0000}"/>
    <cellStyle name="Output 18 18" xfId="59983" xr:uid="{00000000-0005-0000-0000-00004EEA0000}"/>
    <cellStyle name="Output 18 19" xfId="59984" xr:uid="{00000000-0005-0000-0000-00004FEA0000}"/>
    <cellStyle name="Output 18 2" xfId="59985" xr:uid="{00000000-0005-0000-0000-000050EA0000}"/>
    <cellStyle name="Output 18 2 10" xfId="59986" xr:uid="{00000000-0005-0000-0000-000051EA0000}"/>
    <cellStyle name="Output 18 2 11" xfId="59987" xr:uid="{00000000-0005-0000-0000-000052EA0000}"/>
    <cellStyle name="Output 18 2 12" xfId="59988" xr:uid="{00000000-0005-0000-0000-000053EA0000}"/>
    <cellStyle name="Output 18 2 13" xfId="59989" xr:uid="{00000000-0005-0000-0000-000054EA0000}"/>
    <cellStyle name="Output 18 2 2" xfId="59990" xr:uid="{00000000-0005-0000-0000-000055EA0000}"/>
    <cellStyle name="Output 18 2 2 2" xfId="59991" xr:uid="{00000000-0005-0000-0000-000056EA0000}"/>
    <cellStyle name="Output 18 2 3" xfId="59992" xr:uid="{00000000-0005-0000-0000-000057EA0000}"/>
    <cellStyle name="Output 18 2 4" xfId="59993" xr:uid="{00000000-0005-0000-0000-000058EA0000}"/>
    <cellStyle name="Output 18 2 5" xfId="59994" xr:uid="{00000000-0005-0000-0000-000059EA0000}"/>
    <cellStyle name="Output 18 2 6" xfId="59995" xr:uid="{00000000-0005-0000-0000-00005AEA0000}"/>
    <cellStyle name="Output 18 2 7" xfId="59996" xr:uid="{00000000-0005-0000-0000-00005BEA0000}"/>
    <cellStyle name="Output 18 2 8" xfId="59997" xr:uid="{00000000-0005-0000-0000-00005CEA0000}"/>
    <cellStyle name="Output 18 2 9" xfId="59998" xr:uid="{00000000-0005-0000-0000-00005DEA0000}"/>
    <cellStyle name="Output 18 20" xfId="59999" xr:uid="{00000000-0005-0000-0000-00005EEA0000}"/>
    <cellStyle name="Output 18 21" xfId="60000" xr:uid="{00000000-0005-0000-0000-00005FEA0000}"/>
    <cellStyle name="Output 18 22" xfId="60001" xr:uid="{00000000-0005-0000-0000-000060EA0000}"/>
    <cellStyle name="Output 18 3" xfId="60002" xr:uid="{00000000-0005-0000-0000-000061EA0000}"/>
    <cellStyle name="Output 18 3 2" xfId="60003" xr:uid="{00000000-0005-0000-0000-000062EA0000}"/>
    <cellStyle name="Output 18 3 3" xfId="60004" xr:uid="{00000000-0005-0000-0000-000063EA0000}"/>
    <cellStyle name="Output 18 4" xfId="60005" xr:uid="{00000000-0005-0000-0000-000064EA0000}"/>
    <cellStyle name="Output 18 5" xfId="60006" xr:uid="{00000000-0005-0000-0000-000065EA0000}"/>
    <cellStyle name="Output 18 6" xfId="60007" xr:uid="{00000000-0005-0000-0000-000066EA0000}"/>
    <cellStyle name="Output 18 7" xfId="60008" xr:uid="{00000000-0005-0000-0000-000067EA0000}"/>
    <cellStyle name="Output 18 8" xfId="60009" xr:uid="{00000000-0005-0000-0000-000068EA0000}"/>
    <cellStyle name="Output 18 9" xfId="60010" xr:uid="{00000000-0005-0000-0000-000069EA0000}"/>
    <cellStyle name="Output 19" xfId="60011" xr:uid="{00000000-0005-0000-0000-00006AEA0000}"/>
    <cellStyle name="Output 19 10" xfId="60012" xr:uid="{00000000-0005-0000-0000-00006BEA0000}"/>
    <cellStyle name="Output 19 11" xfId="60013" xr:uid="{00000000-0005-0000-0000-00006CEA0000}"/>
    <cellStyle name="Output 19 12" xfId="60014" xr:uid="{00000000-0005-0000-0000-00006DEA0000}"/>
    <cellStyle name="Output 19 13" xfId="60015" xr:uid="{00000000-0005-0000-0000-00006EEA0000}"/>
    <cellStyle name="Output 19 14" xfId="60016" xr:uid="{00000000-0005-0000-0000-00006FEA0000}"/>
    <cellStyle name="Output 19 15" xfId="60017" xr:uid="{00000000-0005-0000-0000-000070EA0000}"/>
    <cellStyle name="Output 19 16" xfId="60018" xr:uid="{00000000-0005-0000-0000-000071EA0000}"/>
    <cellStyle name="Output 19 17" xfId="60019" xr:uid="{00000000-0005-0000-0000-000072EA0000}"/>
    <cellStyle name="Output 19 18" xfId="60020" xr:uid="{00000000-0005-0000-0000-000073EA0000}"/>
    <cellStyle name="Output 19 19" xfId="60021" xr:uid="{00000000-0005-0000-0000-000074EA0000}"/>
    <cellStyle name="Output 19 2" xfId="60022" xr:uid="{00000000-0005-0000-0000-000075EA0000}"/>
    <cellStyle name="Output 19 2 10" xfId="60023" xr:uid="{00000000-0005-0000-0000-000076EA0000}"/>
    <cellStyle name="Output 19 2 11" xfId="60024" xr:uid="{00000000-0005-0000-0000-000077EA0000}"/>
    <cellStyle name="Output 19 2 12" xfId="60025" xr:uid="{00000000-0005-0000-0000-000078EA0000}"/>
    <cellStyle name="Output 19 2 13" xfId="60026" xr:uid="{00000000-0005-0000-0000-000079EA0000}"/>
    <cellStyle name="Output 19 2 2" xfId="60027" xr:uid="{00000000-0005-0000-0000-00007AEA0000}"/>
    <cellStyle name="Output 19 2 2 2" xfId="60028" xr:uid="{00000000-0005-0000-0000-00007BEA0000}"/>
    <cellStyle name="Output 19 2 3" xfId="60029" xr:uid="{00000000-0005-0000-0000-00007CEA0000}"/>
    <cellStyle name="Output 19 2 4" xfId="60030" xr:uid="{00000000-0005-0000-0000-00007DEA0000}"/>
    <cellStyle name="Output 19 2 5" xfId="60031" xr:uid="{00000000-0005-0000-0000-00007EEA0000}"/>
    <cellStyle name="Output 19 2 6" xfId="60032" xr:uid="{00000000-0005-0000-0000-00007FEA0000}"/>
    <cellStyle name="Output 19 2 7" xfId="60033" xr:uid="{00000000-0005-0000-0000-000080EA0000}"/>
    <cellStyle name="Output 19 2 8" xfId="60034" xr:uid="{00000000-0005-0000-0000-000081EA0000}"/>
    <cellStyle name="Output 19 2 9" xfId="60035" xr:uid="{00000000-0005-0000-0000-000082EA0000}"/>
    <cellStyle name="Output 19 20" xfId="60036" xr:uid="{00000000-0005-0000-0000-000083EA0000}"/>
    <cellStyle name="Output 19 21" xfId="60037" xr:uid="{00000000-0005-0000-0000-000084EA0000}"/>
    <cellStyle name="Output 19 22" xfId="60038" xr:uid="{00000000-0005-0000-0000-000085EA0000}"/>
    <cellStyle name="Output 19 3" xfId="60039" xr:uid="{00000000-0005-0000-0000-000086EA0000}"/>
    <cellStyle name="Output 19 3 2" xfId="60040" xr:uid="{00000000-0005-0000-0000-000087EA0000}"/>
    <cellStyle name="Output 19 3 3" xfId="60041" xr:uid="{00000000-0005-0000-0000-000088EA0000}"/>
    <cellStyle name="Output 19 4" xfId="60042" xr:uid="{00000000-0005-0000-0000-000089EA0000}"/>
    <cellStyle name="Output 19 5" xfId="60043" xr:uid="{00000000-0005-0000-0000-00008AEA0000}"/>
    <cellStyle name="Output 19 6" xfId="60044" xr:uid="{00000000-0005-0000-0000-00008BEA0000}"/>
    <cellStyle name="Output 19 7" xfId="60045" xr:uid="{00000000-0005-0000-0000-00008CEA0000}"/>
    <cellStyle name="Output 19 8" xfId="60046" xr:uid="{00000000-0005-0000-0000-00008DEA0000}"/>
    <cellStyle name="Output 19 9" xfId="60047" xr:uid="{00000000-0005-0000-0000-00008EEA0000}"/>
    <cellStyle name="Output 2" xfId="60048" xr:uid="{00000000-0005-0000-0000-00008FEA0000}"/>
    <cellStyle name="Output 2 10" xfId="60049" xr:uid="{00000000-0005-0000-0000-000090EA0000}"/>
    <cellStyle name="Output 2 10 10" xfId="60050" xr:uid="{00000000-0005-0000-0000-000091EA0000}"/>
    <cellStyle name="Output 2 10 11" xfId="60051" xr:uid="{00000000-0005-0000-0000-000092EA0000}"/>
    <cellStyle name="Output 2 10 12" xfId="60052" xr:uid="{00000000-0005-0000-0000-000093EA0000}"/>
    <cellStyle name="Output 2 10 13" xfId="60053" xr:uid="{00000000-0005-0000-0000-000094EA0000}"/>
    <cellStyle name="Output 2 10 14" xfId="60054" xr:uid="{00000000-0005-0000-0000-000095EA0000}"/>
    <cellStyle name="Output 2 10 15" xfId="60055" xr:uid="{00000000-0005-0000-0000-000096EA0000}"/>
    <cellStyle name="Output 2 10 16" xfId="60056" xr:uid="{00000000-0005-0000-0000-000097EA0000}"/>
    <cellStyle name="Output 2 10 17" xfId="60057" xr:uid="{00000000-0005-0000-0000-000098EA0000}"/>
    <cellStyle name="Output 2 10 18" xfId="60058" xr:uid="{00000000-0005-0000-0000-000099EA0000}"/>
    <cellStyle name="Output 2 10 19" xfId="60059" xr:uid="{00000000-0005-0000-0000-00009AEA0000}"/>
    <cellStyle name="Output 2 10 2" xfId="60060" xr:uid="{00000000-0005-0000-0000-00009BEA0000}"/>
    <cellStyle name="Output 2 10 2 10" xfId="60061" xr:uid="{00000000-0005-0000-0000-00009CEA0000}"/>
    <cellStyle name="Output 2 10 2 11" xfId="60062" xr:uid="{00000000-0005-0000-0000-00009DEA0000}"/>
    <cellStyle name="Output 2 10 2 12" xfId="60063" xr:uid="{00000000-0005-0000-0000-00009EEA0000}"/>
    <cellStyle name="Output 2 10 2 13" xfId="60064" xr:uid="{00000000-0005-0000-0000-00009FEA0000}"/>
    <cellStyle name="Output 2 10 2 2" xfId="60065" xr:uid="{00000000-0005-0000-0000-0000A0EA0000}"/>
    <cellStyle name="Output 2 10 2 2 2" xfId="60066" xr:uid="{00000000-0005-0000-0000-0000A1EA0000}"/>
    <cellStyle name="Output 2 10 2 3" xfId="60067" xr:uid="{00000000-0005-0000-0000-0000A2EA0000}"/>
    <cellStyle name="Output 2 10 2 4" xfId="60068" xr:uid="{00000000-0005-0000-0000-0000A3EA0000}"/>
    <cellStyle name="Output 2 10 2 5" xfId="60069" xr:uid="{00000000-0005-0000-0000-0000A4EA0000}"/>
    <cellStyle name="Output 2 10 2 6" xfId="60070" xr:uid="{00000000-0005-0000-0000-0000A5EA0000}"/>
    <cellStyle name="Output 2 10 2 7" xfId="60071" xr:uid="{00000000-0005-0000-0000-0000A6EA0000}"/>
    <cellStyle name="Output 2 10 2 8" xfId="60072" xr:uid="{00000000-0005-0000-0000-0000A7EA0000}"/>
    <cellStyle name="Output 2 10 2 9" xfId="60073" xr:uid="{00000000-0005-0000-0000-0000A8EA0000}"/>
    <cellStyle name="Output 2 10 20" xfId="60074" xr:uid="{00000000-0005-0000-0000-0000A9EA0000}"/>
    <cellStyle name="Output 2 10 21" xfId="60075" xr:uid="{00000000-0005-0000-0000-0000AAEA0000}"/>
    <cellStyle name="Output 2 10 22" xfId="60076" xr:uid="{00000000-0005-0000-0000-0000ABEA0000}"/>
    <cellStyle name="Output 2 10 3" xfId="60077" xr:uid="{00000000-0005-0000-0000-0000ACEA0000}"/>
    <cellStyle name="Output 2 10 3 2" xfId="60078" xr:uid="{00000000-0005-0000-0000-0000ADEA0000}"/>
    <cellStyle name="Output 2 10 3 3" xfId="60079" xr:uid="{00000000-0005-0000-0000-0000AEEA0000}"/>
    <cellStyle name="Output 2 10 4" xfId="60080" xr:uid="{00000000-0005-0000-0000-0000AFEA0000}"/>
    <cellStyle name="Output 2 10 5" xfId="60081" xr:uid="{00000000-0005-0000-0000-0000B0EA0000}"/>
    <cellStyle name="Output 2 10 6" xfId="60082" xr:uid="{00000000-0005-0000-0000-0000B1EA0000}"/>
    <cellStyle name="Output 2 10 7" xfId="60083" xr:uid="{00000000-0005-0000-0000-0000B2EA0000}"/>
    <cellStyle name="Output 2 10 8" xfId="60084" xr:uid="{00000000-0005-0000-0000-0000B3EA0000}"/>
    <cellStyle name="Output 2 10 9" xfId="60085" xr:uid="{00000000-0005-0000-0000-0000B4EA0000}"/>
    <cellStyle name="Output 2 11" xfId="60086" xr:uid="{00000000-0005-0000-0000-0000B5EA0000}"/>
    <cellStyle name="Output 2 11 10" xfId="60087" xr:uid="{00000000-0005-0000-0000-0000B6EA0000}"/>
    <cellStyle name="Output 2 11 11" xfId="60088" xr:uid="{00000000-0005-0000-0000-0000B7EA0000}"/>
    <cellStyle name="Output 2 11 12" xfId="60089" xr:uid="{00000000-0005-0000-0000-0000B8EA0000}"/>
    <cellStyle name="Output 2 11 13" xfId="60090" xr:uid="{00000000-0005-0000-0000-0000B9EA0000}"/>
    <cellStyle name="Output 2 11 14" xfId="60091" xr:uid="{00000000-0005-0000-0000-0000BAEA0000}"/>
    <cellStyle name="Output 2 11 15" xfId="60092" xr:uid="{00000000-0005-0000-0000-0000BBEA0000}"/>
    <cellStyle name="Output 2 11 16" xfId="60093" xr:uid="{00000000-0005-0000-0000-0000BCEA0000}"/>
    <cellStyle name="Output 2 11 17" xfId="60094" xr:uid="{00000000-0005-0000-0000-0000BDEA0000}"/>
    <cellStyle name="Output 2 11 18" xfId="60095" xr:uid="{00000000-0005-0000-0000-0000BEEA0000}"/>
    <cellStyle name="Output 2 11 19" xfId="60096" xr:uid="{00000000-0005-0000-0000-0000BFEA0000}"/>
    <cellStyle name="Output 2 11 2" xfId="60097" xr:uid="{00000000-0005-0000-0000-0000C0EA0000}"/>
    <cellStyle name="Output 2 11 2 10" xfId="60098" xr:uid="{00000000-0005-0000-0000-0000C1EA0000}"/>
    <cellStyle name="Output 2 11 2 11" xfId="60099" xr:uid="{00000000-0005-0000-0000-0000C2EA0000}"/>
    <cellStyle name="Output 2 11 2 12" xfId="60100" xr:uid="{00000000-0005-0000-0000-0000C3EA0000}"/>
    <cellStyle name="Output 2 11 2 13" xfId="60101" xr:uid="{00000000-0005-0000-0000-0000C4EA0000}"/>
    <cellStyle name="Output 2 11 2 2" xfId="60102" xr:uid="{00000000-0005-0000-0000-0000C5EA0000}"/>
    <cellStyle name="Output 2 11 2 2 2" xfId="60103" xr:uid="{00000000-0005-0000-0000-0000C6EA0000}"/>
    <cellStyle name="Output 2 11 2 3" xfId="60104" xr:uid="{00000000-0005-0000-0000-0000C7EA0000}"/>
    <cellStyle name="Output 2 11 2 4" xfId="60105" xr:uid="{00000000-0005-0000-0000-0000C8EA0000}"/>
    <cellStyle name="Output 2 11 2 5" xfId="60106" xr:uid="{00000000-0005-0000-0000-0000C9EA0000}"/>
    <cellStyle name="Output 2 11 2 6" xfId="60107" xr:uid="{00000000-0005-0000-0000-0000CAEA0000}"/>
    <cellStyle name="Output 2 11 2 7" xfId="60108" xr:uid="{00000000-0005-0000-0000-0000CBEA0000}"/>
    <cellStyle name="Output 2 11 2 8" xfId="60109" xr:uid="{00000000-0005-0000-0000-0000CCEA0000}"/>
    <cellStyle name="Output 2 11 2 9" xfId="60110" xr:uid="{00000000-0005-0000-0000-0000CDEA0000}"/>
    <cellStyle name="Output 2 11 20" xfId="60111" xr:uid="{00000000-0005-0000-0000-0000CEEA0000}"/>
    <cellStyle name="Output 2 11 21" xfId="60112" xr:uid="{00000000-0005-0000-0000-0000CFEA0000}"/>
    <cellStyle name="Output 2 11 22" xfId="60113" xr:uid="{00000000-0005-0000-0000-0000D0EA0000}"/>
    <cellStyle name="Output 2 11 3" xfId="60114" xr:uid="{00000000-0005-0000-0000-0000D1EA0000}"/>
    <cellStyle name="Output 2 11 3 2" xfId="60115" xr:uid="{00000000-0005-0000-0000-0000D2EA0000}"/>
    <cellStyle name="Output 2 11 3 3" xfId="60116" xr:uid="{00000000-0005-0000-0000-0000D3EA0000}"/>
    <cellStyle name="Output 2 11 4" xfId="60117" xr:uid="{00000000-0005-0000-0000-0000D4EA0000}"/>
    <cellStyle name="Output 2 11 5" xfId="60118" xr:uid="{00000000-0005-0000-0000-0000D5EA0000}"/>
    <cellStyle name="Output 2 11 6" xfId="60119" xr:uid="{00000000-0005-0000-0000-0000D6EA0000}"/>
    <cellStyle name="Output 2 11 7" xfId="60120" xr:uid="{00000000-0005-0000-0000-0000D7EA0000}"/>
    <cellStyle name="Output 2 11 8" xfId="60121" xr:uid="{00000000-0005-0000-0000-0000D8EA0000}"/>
    <cellStyle name="Output 2 11 9" xfId="60122" xr:uid="{00000000-0005-0000-0000-0000D9EA0000}"/>
    <cellStyle name="Output 2 12" xfId="60123" xr:uid="{00000000-0005-0000-0000-0000DAEA0000}"/>
    <cellStyle name="Output 2 12 10" xfId="60124" xr:uid="{00000000-0005-0000-0000-0000DBEA0000}"/>
    <cellStyle name="Output 2 12 11" xfId="60125" xr:uid="{00000000-0005-0000-0000-0000DCEA0000}"/>
    <cellStyle name="Output 2 12 12" xfId="60126" xr:uid="{00000000-0005-0000-0000-0000DDEA0000}"/>
    <cellStyle name="Output 2 12 13" xfId="60127" xr:uid="{00000000-0005-0000-0000-0000DEEA0000}"/>
    <cellStyle name="Output 2 12 14" xfId="60128" xr:uid="{00000000-0005-0000-0000-0000DFEA0000}"/>
    <cellStyle name="Output 2 12 15" xfId="60129" xr:uid="{00000000-0005-0000-0000-0000E0EA0000}"/>
    <cellStyle name="Output 2 12 16" xfId="60130" xr:uid="{00000000-0005-0000-0000-0000E1EA0000}"/>
    <cellStyle name="Output 2 12 17" xfId="60131" xr:uid="{00000000-0005-0000-0000-0000E2EA0000}"/>
    <cellStyle name="Output 2 12 18" xfId="60132" xr:uid="{00000000-0005-0000-0000-0000E3EA0000}"/>
    <cellStyle name="Output 2 12 19" xfId="60133" xr:uid="{00000000-0005-0000-0000-0000E4EA0000}"/>
    <cellStyle name="Output 2 12 2" xfId="60134" xr:uid="{00000000-0005-0000-0000-0000E5EA0000}"/>
    <cellStyle name="Output 2 12 2 10" xfId="60135" xr:uid="{00000000-0005-0000-0000-0000E6EA0000}"/>
    <cellStyle name="Output 2 12 2 11" xfId="60136" xr:uid="{00000000-0005-0000-0000-0000E7EA0000}"/>
    <cellStyle name="Output 2 12 2 12" xfId="60137" xr:uid="{00000000-0005-0000-0000-0000E8EA0000}"/>
    <cellStyle name="Output 2 12 2 13" xfId="60138" xr:uid="{00000000-0005-0000-0000-0000E9EA0000}"/>
    <cellStyle name="Output 2 12 2 2" xfId="60139" xr:uid="{00000000-0005-0000-0000-0000EAEA0000}"/>
    <cellStyle name="Output 2 12 2 2 2" xfId="60140" xr:uid="{00000000-0005-0000-0000-0000EBEA0000}"/>
    <cellStyle name="Output 2 12 2 3" xfId="60141" xr:uid="{00000000-0005-0000-0000-0000ECEA0000}"/>
    <cellStyle name="Output 2 12 2 4" xfId="60142" xr:uid="{00000000-0005-0000-0000-0000EDEA0000}"/>
    <cellStyle name="Output 2 12 2 5" xfId="60143" xr:uid="{00000000-0005-0000-0000-0000EEEA0000}"/>
    <cellStyle name="Output 2 12 2 6" xfId="60144" xr:uid="{00000000-0005-0000-0000-0000EFEA0000}"/>
    <cellStyle name="Output 2 12 2 7" xfId="60145" xr:uid="{00000000-0005-0000-0000-0000F0EA0000}"/>
    <cellStyle name="Output 2 12 2 8" xfId="60146" xr:uid="{00000000-0005-0000-0000-0000F1EA0000}"/>
    <cellStyle name="Output 2 12 2 9" xfId="60147" xr:uid="{00000000-0005-0000-0000-0000F2EA0000}"/>
    <cellStyle name="Output 2 12 20" xfId="60148" xr:uid="{00000000-0005-0000-0000-0000F3EA0000}"/>
    <cellStyle name="Output 2 12 21" xfId="60149" xr:uid="{00000000-0005-0000-0000-0000F4EA0000}"/>
    <cellStyle name="Output 2 12 22" xfId="60150" xr:uid="{00000000-0005-0000-0000-0000F5EA0000}"/>
    <cellStyle name="Output 2 12 3" xfId="60151" xr:uid="{00000000-0005-0000-0000-0000F6EA0000}"/>
    <cellStyle name="Output 2 12 3 2" xfId="60152" xr:uid="{00000000-0005-0000-0000-0000F7EA0000}"/>
    <cellStyle name="Output 2 12 3 3" xfId="60153" xr:uid="{00000000-0005-0000-0000-0000F8EA0000}"/>
    <cellStyle name="Output 2 12 4" xfId="60154" xr:uid="{00000000-0005-0000-0000-0000F9EA0000}"/>
    <cellStyle name="Output 2 12 5" xfId="60155" xr:uid="{00000000-0005-0000-0000-0000FAEA0000}"/>
    <cellStyle name="Output 2 12 6" xfId="60156" xr:uid="{00000000-0005-0000-0000-0000FBEA0000}"/>
    <cellStyle name="Output 2 12 7" xfId="60157" xr:uid="{00000000-0005-0000-0000-0000FCEA0000}"/>
    <cellStyle name="Output 2 12 8" xfId="60158" xr:uid="{00000000-0005-0000-0000-0000FDEA0000}"/>
    <cellStyle name="Output 2 12 9" xfId="60159" xr:uid="{00000000-0005-0000-0000-0000FEEA0000}"/>
    <cellStyle name="Output 2 13" xfId="60160" xr:uid="{00000000-0005-0000-0000-0000FFEA0000}"/>
    <cellStyle name="Output 2 13 10" xfId="60161" xr:uid="{00000000-0005-0000-0000-000000EB0000}"/>
    <cellStyle name="Output 2 13 11" xfId="60162" xr:uid="{00000000-0005-0000-0000-000001EB0000}"/>
    <cellStyle name="Output 2 13 12" xfId="60163" xr:uid="{00000000-0005-0000-0000-000002EB0000}"/>
    <cellStyle name="Output 2 13 13" xfId="60164" xr:uid="{00000000-0005-0000-0000-000003EB0000}"/>
    <cellStyle name="Output 2 13 14" xfId="60165" xr:uid="{00000000-0005-0000-0000-000004EB0000}"/>
    <cellStyle name="Output 2 13 15" xfId="60166" xr:uid="{00000000-0005-0000-0000-000005EB0000}"/>
    <cellStyle name="Output 2 13 16" xfId="60167" xr:uid="{00000000-0005-0000-0000-000006EB0000}"/>
    <cellStyle name="Output 2 13 17" xfId="60168" xr:uid="{00000000-0005-0000-0000-000007EB0000}"/>
    <cellStyle name="Output 2 13 18" xfId="60169" xr:uid="{00000000-0005-0000-0000-000008EB0000}"/>
    <cellStyle name="Output 2 13 19" xfId="60170" xr:uid="{00000000-0005-0000-0000-000009EB0000}"/>
    <cellStyle name="Output 2 13 2" xfId="60171" xr:uid="{00000000-0005-0000-0000-00000AEB0000}"/>
    <cellStyle name="Output 2 13 2 10" xfId="60172" xr:uid="{00000000-0005-0000-0000-00000BEB0000}"/>
    <cellStyle name="Output 2 13 2 11" xfId="60173" xr:uid="{00000000-0005-0000-0000-00000CEB0000}"/>
    <cellStyle name="Output 2 13 2 12" xfId="60174" xr:uid="{00000000-0005-0000-0000-00000DEB0000}"/>
    <cellStyle name="Output 2 13 2 13" xfId="60175" xr:uid="{00000000-0005-0000-0000-00000EEB0000}"/>
    <cellStyle name="Output 2 13 2 2" xfId="60176" xr:uid="{00000000-0005-0000-0000-00000FEB0000}"/>
    <cellStyle name="Output 2 13 2 2 2" xfId="60177" xr:uid="{00000000-0005-0000-0000-000010EB0000}"/>
    <cellStyle name="Output 2 13 2 3" xfId="60178" xr:uid="{00000000-0005-0000-0000-000011EB0000}"/>
    <cellStyle name="Output 2 13 2 4" xfId="60179" xr:uid="{00000000-0005-0000-0000-000012EB0000}"/>
    <cellStyle name="Output 2 13 2 5" xfId="60180" xr:uid="{00000000-0005-0000-0000-000013EB0000}"/>
    <cellStyle name="Output 2 13 2 6" xfId="60181" xr:uid="{00000000-0005-0000-0000-000014EB0000}"/>
    <cellStyle name="Output 2 13 2 7" xfId="60182" xr:uid="{00000000-0005-0000-0000-000015EB0000}"/>
    <cellStyle name="Output 2 13 2 8" xfId="60183" xr:uid="{00000000-0005-0000-0000-000016EB0000}"/>
    <cellStyle name="Output 2 13 2 9" xfId="60184" xr:uid="{00000000-0005-0000-0000-000017EB0000}"/>
    <cellStyle name="Output 2 13 20" xfId="60185" xr:uid="{00000000-0005-0000-0000-000018EB0000}"/>
    <cellStyle name="Output 2 13 21" xfId="60186" xr:uid="{00000000-0005-0000-0000-000019EB0000}"/>
    <cellStyle name="Output 2 13 22" xfId="60187" xr:uid="{00000000-0005-0000-0000-00001AEB0000}"/>
    <cellStyle name="Output 2 13 3" xfId="60188" xr:uid="{00000000-0005-0000-0000-00001BEB0000}"/>
    <cellStyle name="Output 2 13 3 2" xfId="60189" xr:uid="{00000000-0005-0000-0000-00001CEB0000}"/>
    <cellStyle name="Output 2 13 3 3" xfId="60190" xr:uid="{00000000-0005-0000-0000-00001DEB0000}"/>
    <cellStyle name="Output 2 13 4" xfId="60191" xr:uid="{00000000-0005-0000-0000-00001EEB0000}"/>
    <cellStyle name="Output 2 13 5" xfId="60192" xr:uid="{00000000-0005-0000-0000-00001FEB0000}"/>
    <cellStyle name="Output 2 13 6" xfId="60193" xr:uid="{00000000-0005-0000-0000-000020EB0000}"/>
    <cellStyle name="Output 2 13 7" xfId="60194" xr:uid="{00000000-0005-0000-0000-000021EB0000}"/>
    <cellStyle name="Output 2 13 8" xfId="60195" xr:uid="{00000000-0005-0000-0000-000022EB0000}"/>
    <cellStyle name="Output 2 13 9" xfId="60196" xr:uid="{00000000-0005-0000-0000-000023EB0000}"/>
    <cellStyle name="Output 2 14" xfId="60197" xr:uid="{00000000-0005-0000-0000-000024EB0000}"/>
    <cellStyle name="Output 2 14 10" xfId="60198" xr:uid="{00000000-0005-0000-0000-000025EB0000}"/>
    <cellStyle name="Output 2 14 11" xfId="60199" xr:uid="{00000000-0005-0000-0000-000026EB0000}"/>
    <cellStyle name="Output 2 14 12" xfId="60200" xr:uid="{00000000-0005-0000-0000-000027EB0000}"/>
    <cellStyle name="Output 2 14 13" xfId="60201" xr:uid="{00000000-0005-0000-0000-000028EB0000}"/>
    <cellStyle name="Output 2 14 14" xfId="60202" xr:uid="{00000000-0005-0000-0000-000029EB0000}"/>
    <cellStyle name="Output 2 14 15" xfId="60203" xr:uid="{00000000-0005-0000-0000-00002AEB0000}"/>
    <cellStyle name="Output 2 14 16" xfId="60204" xr:uid="{00000000-0005-0000-0000-00002BEB0000}"/>
    <cellStyle name="Output 2 14 17" xfId="60205" xr:uid="{00000000-0005-0000-0000-00002CEB0000}"/>
    <cellStyle name="Output 2 14 18" xfId="60206" xr:uid="{00000000-0005-0000-0000-00002DEB0000}"/>
    <cellStyle name="Output 2 14 19" xfId="60207" xr:uid="{00000000-0005-0000-0000-00002EEB0000}"/>
    <cellStyle name="Output 2 14 2" xfId="60208" xr:uid="{00000000-0005-0000-0000-00002FEB0000}"/>
    <cellStyle name="Output 2 14 2 10" xfId="60209" xr:uid="{00000000-0005-0000-0000-000030EB0000}"/>
    <cellStyle name="Output 2 14 2 11" xfId="60210" xr:uid="{00000000-0005-0000-0000-000031EB0000}"/>
    <cellStyle name="Output 2 14 2 12" xfId="60211" xr:uid="{00000000-0005-0000-0000-000032EB0000}"/>
    <cellStyle name="Output 2 14 2 13" xfId="60212" xr:uid="{00000000-0005-0000-0000-000033EB0000}"/>
    <cellStyle name="Output 2 14 2 2" xfId="60213" xr:uid="{00000000-0005-0000-0000-000034EB0000}"/>
    <cellStyle name="Output 2 14 2 2 2" xfId="60214" xr:uid="{00000000-0005-0000-0000-000035EB0000}"/>
    <cellStyle name="Output 2 14 2 3" xfId="60215" xr:uid="{00000000-0005-0000-0000-000036EB0000}"/>
    <cellStyle name="Output 2 14 2 4" xfId="60216" xr:uid="{00000000-0005-0000-0000-000037EB0000}"/>
    <cellStyle name="Output 2 14 2 5" xfId="60217" xr:uid="{00000000-0005-0000-0000-000038EB0000}"/>
    <cellStyle name="Output 2 14 2 6" xfId="60218" xr:uid="{00000000-0005-0000-0000-000039EB0000}"/>
    <cellStyle name="Output 2 14 2 7" xfId="60219" xr:uid="{00000000-0005-0000-0000-00003AEB0000}"/>
    <cellStyle name="Output 2 14 2 8" xfId="60220" xr:uid="{00000000-0005-0000-0000-00003BEB0000}"/>
    <cellStyle name="Output 2 14 2 9" xfId="60221" xr:uid="{00000000-0005-0000-0000-00003CEB0000}"/>
    <cellStyle name="Output 2 14 20" xfId="60222" xr:uid="{00000000-0005-0000-0000-00003DEB0000}"/>
    <cellStyle name="Output 2 14 21" xfId="60223" xr:uid="{00000000-0005-0000-0000-00003EEB0000}"/>
    <cellStyle name="Output 2 14 22" xfId="60224" xr:uid="{00000000-0005-0000-0000-00003FEB0000}"/>
    <cellStyle name="Output 2 14 3" xfId="60225" xr:uid="{00000000-0005-0000-0000-000040EB0000}"/>
    <cellStyle name="Output 2 14 3 2" xfId="60226" xr:uid="{00000000-0005-0000-0000-000041EB0000}"/>
    <cellStyle name="Output 2 14 3 3" xfId="60227" xr:uid="{00000000-0005-0000-0000-000042EB0000}"/>
    <cellStyle name="Output 2 14 4" xfId="60228" xr:uid="{00000000-0005-0000-0000-000043EB0000}"/>
    <cellStyle name="Output 2 14 5" xfId="60229" xr:uid="{00000000-0005-0000-0000-000044EB0000}"/>
    <cellStyle name="Output 2 14 6" xfId="60230" xr:uid="{00000000-0005-0000-0000-000045EB0000}"/>
    <cellStyle name="Output 2 14 7" xfId="60231" xr:uid="{00000000-0005-0000-0000-000046EB0000}"/>
    <cellStyle name="Output 2 14 8" xfId="60232" xr:uid="{00000000-0005-0000-0000-000047EB0000}"/>
    <cellStyle name="Output 2 14 9" xfId="60233" xr:uid="{00000000-0005-0000-0000-000048EB0000}"/>
    <cellStyle name="Output 2 15" xfId="60234" xr:uid="{00000000-0005-0000-0000-000049EB0000}"/>
    <cellStyle name="Output 2 15 10" xfId="60235" xr:uid="{00000000-0005-0000-0000-00004AEB0000}"/>
    <cellStyle name="Output 2 15 11" xfId="60236" xr:uid="{00000000-0005-0000-0000-00004BEB0000}"/>
    <cellStyle name="Output 2 15 12" xfId="60237" xr:uid="{00000000-0005-0000-0000-00004CEB0000}"/>
    <cellStyle name="Output 2 15 13" xfId="60238" xr:uid="{00000000-0005-0000-0000-00004DEB0000}"/>
    <cellStyle name="Output 2 15 14" xfId="60239" xr:uid="{00000000-0005-0000-0000-00004EEB0000}"/>
    <cellStyle name="Output 2 15 15" xfId="60240" xr:uid="{00000000-0005-0000-0000-00004FEB0000}"/>
    <cellStyle name="Output 2 15 16" xfId="60241" xr:uid="{00000000-0005-0000-0000-000050EB0000}"/>
    <cellStyle name="Output 2 15 17" xfId="60242" xr:uid="{00000000-0005-0000-0000-000051EB0000}"/>
    <cellStyle name="Output 2 15 18" xfId="60243" xr:uid="{00000000-0005-0000-0000-000052EB0000}"/>
    <cellStyle name="Output 2 15 19" xfId="60244" xr:uid="{00000000-0005-0000-0000-000053EB0000}"/>
    <cellStyle name="Output 2 15 2" xfId="60245" xr:uid="{00000000-0005-0000-0000-000054EB0000}"/>
    <cellStyle name="Output 2 15 2 10" xfId="60246" xr:uid="{00000000-0005-0000-0000-000055EB0000}"/>
    <cellStyle name="Output 2 15 2 11" xfId="60247" xr:uid="{00000000-0005-0000-0000-000056EB0000}"/>
    <cellStyle name="Output 2 15 2 12" xfId="60248" xr:uid="{00000000-0005-0000-0000-000057EB0000}"/>
    <cellStyle name="Output 2 15 2 13" xfId="60249" xr:uid="{00000000-0005-0000-0000-000058EB0000}"/>
    <cellStyle name="Output 2 15 2 2" xfId="60250" xr:uid="{00000000-0005-0000-0000-000059EB0000}"/>
    <cellStyle name="Output 2 15 2 2 2" xfId="60251" xr:uid="{00000000-0005-0000-0000-00005AEB0000}"/>
    <cellStyle name="Output 2 15 2 3" xfId="60252" xr:uid="{00000000-0005-0000-0000-00005BEB0000}"/>
    <cellStyle name="Output 2 15 2 4" xfId="60253" xr:uid="{00000000-0005-0000-0000-00005CEB0000}"/>
    <cellStyle name="Output 2 15 2 5" xfId="60254" xr:uid="{00000000-0005-0000-0000-00005DEB0000}"/>
    <cellStyle name="Output 2 15 2 6" xfId="60255" xr:uid="{00000000-0005-0000-0000-00005EEB0000}"/>
    <cellStyle name="Output 2 15 2 7" xfId="60256" xr:uid="{00000000-0005-0000-0000-00005FEB0000}"/>
    <cellStyle name="Output 2 15 2 8" xfId="60257" xr:uid="{00000000-0005-0000-0000-000060EB0000}"/>
    <cellStyle name="Output 2 15 2 9" xfId="60258" xr:uid="{00000000-0005-0000-0000-000061EB0000}"/>
    <cellStyle name="Output 2 15 20" xfId="60259" xr:uid="{00000000-0005-0000-0000-000062EB0000}"/>
    <cellStyle name="Output 2 15 21" xfId="60260" xr:uid="{00000000-0005-0000-0000-000063EB0000}"/>
    <cellStyle name="Output 2 15 22" xfId="60261" xr:uid="{00000000-0005-0000-0000-000064EB0000}"/>
    <cellStyle name="Output 2 15 3" xfId="60262" xr:uid="{00000000-0005-0000-0000-000065EB0000}"/>
    <cellStyle name="Output 2 15 3 2" xfId="60263" xr:uid="{00000000-0005-0000-0000-000066EB0000}"/>
    <cellStyle name="Output 2 15 3 3" xfId="60264" xr:uid="{00000000-0005-0000-0000-000067EB0000}"/>
    <cellStyle name="Output 2 15 4" xfId="60265" xr:uid="{00000000-0005-0000-0000-000068EB0000}"/>
    <cellStyle name="Output 2 15 5" xfId="60266" xr:uid="{00000000-0005-0000-0000-000069EB0000}"/>
    <cellStyle name="Output 2 15 6" xfId="60267" xr:uid="{00000000-0005-0000-0000-00006AEB0000}"/>
    <cellStyle name="Output 2 15 7" xfId="60268" xr:uid="{00000000-0005-0000-0000-00006BEB0000}"/>
    <cellStyle name="Output 2 15 8" xfId="60269" xr:uid="{00000000-0005-0000-0000-00006CEB0000}"/>
    <cellStyle name="Output 2 15 9" xfId="60270" xr:uid="{00000000-0005-0000-0000-00006DEB0000}"/>
    <cellStyle name="Output 2 16" xfId="60271" xr:uid="{00000000-0005-0000-0000-00006EEB0000}"/>
    <cellStyle name="Output 2 16 2" xfId="60272" xr:uid="{00000000-0005-0000-0000-00006FEB0000}"/>
    <cellStyle name="Output 2 16 3" xfId="60273" xr:uid="{00000000-0005-0000-0000-000070EB0000}"/>
    <cellStyle name="Output 2 17" xfId="60274" xr:uid="{00000000-0005-0000-0000-000071EB0000}"/>
    <cellStyle name="Output 2 18" xfId="60275" xr:uid="{00000000-0005-0000-0000-000072EB0000}"/>
    <cellStyle name="Output 2 19" xfId="60276" xr:uid="{00000000-0005-0000-0000-000073EB0000}"/>
    <cellStyle name="Output 2 2" xfId="60277" xr:uid="{00000000-0005-0000-0000-000074EB0000}"/>
    <cellStyle name="Output 2 2 10" xfId="60278" xr:uid="{00000000-0005-0000-0000-000075EB0000}"/>
    <cellStyle name="Output 2 2 11" xfId="60279" xr:uid="{00000000-0005-0000-0000-000076EB0000}"/>
    <cellStyle name="Output 2 2 12" xfId="60280" xr:uid="{00000000-0005-0000-0000-000077EB0000}"/>
    <cellStyle name="Output 2 2 13" xfId="60281" xr:uid="{00000000-0005-0000-0000-000078EB0000}"/>
    <cellStyle name="Output 2 2 14" xfId="60282" xr:uid="{00000000-0005-0000-0000-000079EB0000}"/>
    <cellStyle name="Output 2 2 15" xfId="60283" xr:uid="{00000000-0005-0000-0000-00007AEB0000}"/>
    <cellStyle name="Output 2 2 16" xfId="60284" xr:uid="{00000000-0005-0000-0000-00007BEB0000}"/>
    <cellStyle name="Output 2 2 17" xfId="60285" xr:uid="{00000000-0005-0000-0000-00007CEB0000}"/>
    <cellStyle name="Output 2 2 18" xfId="60286" xr:uid="{00000000-0005-0000-0000-00007DEB0000}"/>
    <cellStyle name="Output 2 2 19" xfId="60287" xr:uid="{00000000-0005-0000-0000-00007EEB0000}"/>
    <cellStyle name="Output 2 2 2" xfId="60288" xr:uid="{00000000-0005-0000-0000-00007FEB0000}"/>
    <cellStyle name="Output 2 2 2 2" xfId="60289" xr:uid="{00000000-0005-0000-0000-000080EB0000}"/>
    <cellStyle name="Output 2 2 2 3" xfId="60290" xr:uid="{00000000-0005-0000-0000-000081EB0000}"/>
    <cellStyle name="Output 2 2 20" xfId="60291" xr:uid="{00000000-0005-0000-0000-000082EB0000}"/>
    <cellStyle name="Output 2 2 21" xfId="60292" xr:uid="{00000000-0005-0000-0000-000083EB0000}"/>
    <cellStyle name="Output 2 2 22" xfId="60293" xr:uid="{00000000-0005-0000-0000-000084EB0000}"/>
    <cellStyle name="Output 2 2 23" xfId="60294" xr:uid="{00000000-0005-0000-0000-000085EB0000}"/>
    <cellStyle name="Output 2 2 24" xfId="60295" xr:uid="{00000000-0005-0000-0000-000086EB0000}"/>
    <cellStyle name="Output 2 2 25" xfId="60296" xr:uid="{00000000-0005-0000-0000-000087EB0000}"/>
    <cellStyle name="Output 2 2 26" xfId="60297" xr:uid="{00000000-0005-0000-0000-000088EB0000}"/>
    <cellStyle name="Output 2 2 27" xfId="60298" xr:uid="{00000000-0005-0000-0000-000089EB0000}"/>
    <cellStyle name="Output 2 2 28" xfId="60299" xr:uid="{00000000-0005-0000-0000-00008AEB0000}"/>
    <cellStyle name="Output 2 2 29" xfId="60300" xr:uid="{00000000-0005-0000-0000-00008BEB0000}"/>
    <cellStyle name="Output 2 2 3" xfId="60301" xr:uid="{00000000-0005-0000-0000-00008CEB0000}"/>
    <cellStyle name="Output 2 2 3 2" xfId="60302" xr:uid="{00000000-0005-0000-0000-00008DEB0000}"/>
    <cellStyle name="Output 2 2 3 3" xfId="60303" xr:uid="{00000000-0005-0000-0000-00008EEB0000}"/>
    <cellStyle name="Output 2 2 30" xfId="60304" xr:uid="{00000000-0005-0000-0000-00008FEB0000}"/>
    <cellStyle name="Output 2 2 31" xfId="60305" xr:uid="{00000000-0005-0000-0000-000090EB0000}"/>
    <cellStyle name="Output 2 2 32" xfId="60306" xr:uid="{00000000-0005-0000-0000-000091EB0000}"/>
    <cellStyle name="Output 2 2 33" xfId="60307" xr:uid="{00000000-0005-0000-0000-000092EB0000}"/>
    <cellStyle name="Output 2 2 34" xfId="60308" xr:uid="{00000000-0005-0000-0000-000093EB0000}"/>
    <cellStyle name="Output 2 2 35" xfId="60309" xr:uid="{00000000-0005-0000-0000-000094EB0000}"/>
    <cellStyle name="Output 2 2 36" xfId="60310" xr:uid="{00000000-0005-0000-0000-000095EB0000}"/>
    <cellStyle name="Output 2 2 37" xfId="60311" xr:uid="{00000000-0005-0000-0000-000096EB0000}"/>
    <cellStyle name="Output 2 2 38" xfId="60312" xr:uid="{00000000-0005-0000-0000-000097EB0000}"/>
    <cellStyle name="Output 2 2 39" xfId="60313" xr:uid="{00000000-0005-0000-0000-000098EB0000}"/>
    <cellStyle name="Output 2 2 4" xfId="60314" xr:uid="{00000000-0005-0000-0000-000099EB0000}"/>
    <cellStyle name="Output 2 2 40" xfId="60315" xr:uid="{00000000-0005-0000-0000-00009AEB0000}"/>
    <cellStyle name="Output 2 2 41" xfId="60316" xr:uid="{00000000-0005-0000-0000-00009BEB0000}"/>
    <cellStyle name="Output 2 2 42" xfId="60317" xr:uid="{00000000-0005-0000-0000-00009CEB0000}"/>
    <cellStyle name="Output 2 2 43" xfId="60318" xr:uid="{00000000-0005-0000-0000-00009DEB0000}"/>
    <cellStyle name="Output 2 2 44" xfId="60319" xr:uid="{00000000-0005-0000-0000-00009EEB0000}"/>
    <cellStyle name="Output 2 2 45" xfId="60320" xr:uid="{00000000-0005-0000-0000-00009FEB0000}"/>
    <cellStyle name="Output 2 2 46" xfId="60321" xr:uid="{00000000-0005-0000-0000-0000A0EB0000}"/>
    <cellStyle name="Output 2 2 47" xfId="60322" xr:uid="{00000000-0005-0000-0000-0000A1EB0000}"/>
    <cellStyle name="Output 2 2 48" xfId="60323" xr:uid="{00000000-0005-0000-0000-0000A2EB0000}"/>
    <cellStyle name="Output 2 2 49" xfId="60324" xr:uid="{00000000-0005-0000-0000-0000A3EB0000}"/>
    <cellStyle name="Output 2 2 5" xfId="60325" xr:uid="{00000000-0005-0000-0000-0000A4EB0000}"/>
    <cellStyle name="Output 2 2 50" xfId="60326" xr:uid="{00000000-0005-0000-0000-0000A5EB0000}"/>
    <cellStyle name="Output 2 2 51" xfId="60327" xr:uid="{00000000-0005-0000-0000-0000A6EB0000}"/>
    <cellStyle name="Output 2 2 52" xfId="60328" xr:uid="{00000000-0005-0000-0000-0000A7EB0000}"/>
    <cellStyle name="Output 2 2 53" xfId="60329" xr:uid="{00000000-0005-0000-0000-0000A8EB0000}"/>
    <cellStyle name="Output 2 2 54" xfId="60330" xr:uid="{00000000-0005-0000-0000-0000A9EB0000}"/>
    <cellStyle name="Output 2 2 55" xfId="60331" xr:uid="{00000000-0005-0000-0000-0000AAEB0000}"/>
    <cellStyle name="Output 2 2 56" xfId="60332" xr:uid="{00000000-0005-0000-0000-0000ABEB0000}"/>
    <cellStyle name="Output 2 2 57" xfId="60333" xr:uid="{00000000-0005-0000-0000-0000ACEB0000}"/>
    <cellStyle name="Output 2 2 58" xfId="60334" xr:uid="{00000000-0005-0000-0000-0000ADEB0000}"/>
    <cellStyle name="Output 2 2 59" xfId="60335" xr:uid="{00000000-0005-0000-0000-0000AEEB0000}"/>
    <cellStyle name="Output 2 2 6" xfId="60336" xr:uid="{00000000-0005-0000-0000-0000AFEB0000}"/>
    <cellStyle name="Output 2 2 60" xfId="60337" xr:uid="{00000000-0005-0000-0000-0000B0EB0000}"/>
    <cellStyle name="Output 2 2 61" xfId="60338" xr:uid="{00000000-0005-0000-0000-0000B1EB0000}"/>
    <cellStyle name="Output 2 2 62" xfId="60339" xr:uid="{00000000-0005-0000-0000-0000B2EB0000}"/>
    <cellStyle name="Output 2 2 63" xfId="60340" xr:uid="{00000000-0005-0000-0000-0000B3EB0000}"/>
    <cellStyle name="Output 2 2 64" xfId="60341" xr:uid="{00000000-0005-0000-0000-0000B4EB0000}"/>
    <cellStyle name="Output 2 2 65" xfId="60342" xr:uid="{00000000-0005-0000-0000-0000B5EB0000}"/>
    <cellStyle name="Output 2 2 66" xfId="60343" xr:uid="{00000000-0005-0000-0000-0000B6EB0000}"/>
    <cellStyle name="Output 2 2 67" xfId="60344" xr:uid="{00000000-0005-0000-0000-0000B7EB0000}"/>
    <cellStyle name="Output 2 2 68" xfId="60345" xr:uid="{00000000-0005-0000-0000-0000B8EB0000}"/>
    <cellStyle name="Output 2 2 69" xfId="60346" xr:uid="{00000000-0005-0000-0000-0000B9EB0000}"/>
    <cellStyle name="Output 2 2 7" xfId="60347" xr:uid="{00000000-0005-0000-0000-0000BAEB0000}"/>
    <cellStyle name="Output 2 2 70" xfId="60348" xr:uid="{00000000-0005-0000-0000-0000BBEB0000}"/>
    <cellStyle name="Output 2 2 71" xfId="60349" xr:uid="{00000000-0005-0000-0000-0000BCEB0000}"/>
    <cellStyle name="Output 2 2 72" xfId="60350" xr:uid="{00000000-0005-0000-0000-0000BDEB0000}"/>
    <cellStyle name="Output 2 2 73" xfId="60351" xr:uid="{00000000-0005-0000-0000-0000BEEB0000}"/>
    <cellStyle name="Output 2 2 74" xfId="60352" xr:uid="{00000000-0005-0000-0000-0000BFEB0000}"/>
    <cellStyle name="Output 2 2 75" xfId="60353" xr:uid="{00000000-0005-0000-0000-0000C0EB0000}"/>
    <cellStyle name="Output 2 2 76" xfId="60354" xr:uid="{00000000-0005-0000-0000-0000C1EB0000}"/>
    <cellStyle name="Output 2 2 77" xfId="60355" xr:uid="{00000000-0005-0000-0000-0000C2EB0000}"/>
    <cellStyle name="Output 2 2 78" xfId="60356" xr:uid="{00000000-0005-0000-0000-0000C3EB0000}"/>
    <cellStyle name="Output 2 2 79" xfId="60357" xr:uid="{00000000-0005-0000-0000-0000C4EB0000}"/>
    <cellStyle name="Output 2 2 8" xfId="60358" xr:uid="{00000000-0005-0000-0000-0000C5EB0000}"/>
    <cellStyle name="Output 2 2 80" xfId="60359" xr:uid="{00000000-0005-0000-0000-0000C6EB0000}"/>
    <cellStyle name="Output 2 2 81" xfId="60360" xr:uid="{00000000-0005-0000-0000-0000C7EB0000}"/>
    <cellStyle name="Output 2 2 82" xfId="60361" xr:uid="{00000000-0005-0000-0000-0000C8EB0000}"/>
    <cellStyle name="Output 2 2 83" xfId="60362" xr:uid="{00000000-0005-0000-0000-0000C9EB0000}"/>
    <cellStyle name="Output 2 2 9" xfId="60363" xr:uid="{00000000-0005-0000-0000-0000CAEB0000}"/>
    <cellStyle name="Output 2 20" xfId="60364" xr:uid="{00000000-0005-0000-0000-0000CBEB0000}"/>
    <cellStyle name="Output 2 21" xfId="60365" xr:uid="{00000000-0005-0000-0000-0000CCEB0000}"/>
    <cellStyle name="Output 2 22" xfId="60366" xr:uid="{00000000-0005-0000-0000-0000CDEB0000}"/>
    <cellStyle name="Output 2 23" xfId="60367" xr:uid="{00000000-0005-0000-0000-0000CEEB0000}"/>
    <cellStyle name="Output 2 24" xfId="60368" xr:uid="{00000000-0005-0000-0000-0000CFEB0000}"/>
    <cellStyle name="Output 2 25" xfId="60369" xr:uid="{00000000-0005-0000-0000-0000D0EB0000}"/>
    <cellStyle name="Output 2 26" xfId="60370" xr:uid="{00000000-0005-0000-0000-0000D1EB0000}"/>
    <cellStyle name="Output 2 27" xfId="60371" xr:uid="{00000000-0005-0000-0000-0000D2EB0000}"/>
    <cellStyle name="Output 2 28" xfId="60372" xr:uid="{00000000-0005-0000-0000-0000D3EB0000}"/>
    <cellStyle name="Output 2 29" xfId="60373" xr:uid="{00000000-0005-0000-0000-0000D4EB0000}"/>
    <cellStyle name="Output 2 3" xfId="60374" xr:uid="{00000000-0005-0000-0000-0000D5EB0000}"/>
    <cellStyle name="Output 2 3 10" xfId="60375" xr:uid="{00000000-0005-0000-0000-0000D6EB0000}"/>
    <cellStyle name="Output 2 3 11" xfId="60376" xr:uid="{00000000-0005-0000-0000-0000D7EB0000}"/>
    <cellStyle name="Output 2 3 12" xfId="60377" xr:uid="{00000000-0005-0000-0000-0000D8EB0000}"/>
    <cellStyle name="Output 2 3 13" xfId="60378" xr:uid="{00000000-0005-0000-0000-0000D9EB0000}"/>
    <cellStyle name="Output 2 3 14" xfId="60379" xr:uid="{00000000-0005-0000-0000-0000DAEB0000}"/>
    <cellStyle name="Output 2 3 15" xfId="60380" xr:uid="{00000000-0005-0000-0000-0000DBEB0000}"/>
    <cellStyle name="Output 2 3 16" xfId="60381" xr:uid="{00000000-0005-0000-0000-0000DCEB0000}"/>
    <cellStyle name="Output 2 3 17" xfId="60382" xr:uid="{00000000-0005-0000-0000-0000DDEB0000}"/>
    <cellStyle name="Output 2 3 18" xfId="60383" xr:uid="{00000000-0005-0000-0000-0000DEEB0000}"/>
    <cellStyle name="Output 2 3 19" xfId="60384" xr:uid="{00000000-0005-0000-0000-0000DFEB0000}"/>
    <cellStyle name="Output 2 3 2" xfId="60385" xr:uid="{00000000-0005-0000-0000-0000E0EB0000}"/>
    <cellStyle name="Output 2 3 2 2" xfId="60386" xr:uid="{00000000-0005-0000-0000-0000E1EB0000}"/>
    <cellStyle name="Output 2 3 2 3" xfId="60387" xr:uid="{00000000-0005-0000-0000-0000E2EB0000}"/>
    <cellStyle name="Output 2 3 20" xfId="60388" xr:uid="{00000000-0005-0000-0000-0000E3EB0000}"/>
    <cellStyle name="Output 2 3 21" xfId="60389" xr:uid="{00000000-0005-0000-0000-0000E4EB0000}"/>
    <cellStyle name="Output 2 3 22" xfId="60390" xr:uid="{00000000-0005-0000-0000-0000E5EB0000}"/>
    <cellStyle name="Output 2 3 3" xfId="60391" xr:uid="{00000000-0005-0000-0000-0000E6EB0000}"/>
    <cellStyle name="Output 2 3 3 2" xfId="60392" xr:uid="{00000000-0005-0000-0000-0000E7EB0000}"/>
    <cellStyle name="Output 2 3 3 3" xfId="60393" xr:uid="{00000000-0005-0000-0000-0000E8EB0000}"/>
    <cellStyle name="Output 2 3 4" xfId="60394" xr:uid="{00000000-0005-0000-0000-0000E9EB0000}"/>
    <cellStyle name="Output 2 3 5" xfId="60395" xr:uid="{00000000-0005-0000-0000-0000EAEB0000}"/>
    <cellStyle name="Output 2 3 6" xfId="60396" xr:uid="{00000000-0005-0000-0000-0000EBEB0000}"/>
    <cellStyle name="Output 2 3 7" xfId="60397" xr:uid="{00000000-0005-0000-0000-0000ECEB0000}"/>
    <cellStyle name="Output 2 3 8" xfId="60398" xr:uid="{00000000-0005-0000-0000-0000EDEB0000}"/>
    <cellStyle name="Output 2 3 9" xfId="60399" xr:uid="{00000000-0005-0000-0000-0000EEEB0000}"/>
    <cellStyle name="Output 2 30" xfId="60400" xr:uid="{00000000-0005-0000-0000-0000EFEB0000}"/>
    <cellStyle name="Output 2 31" xfId="60401" xr:uid="{00000000-0005-0000-0000-0000F0EB0000}"/>
    <cellStyle name="Output 2 32" xfId="60402" xr:uid="{00000000-0005-0000-0000-0000F1EB0000}"/>
    <cellStyle name="Output 2 33" xfId="60403" xr:uid="{00000000-0005-0000-0000-0000F2EB0000}"/>
    <cellStyle name="Output 2 34" xfId="60404" xr:uid="{00000000-0005-0000-0000-0000F3EB0000}"/>
    <cellStyle name="Output 2 35" xfId="60405" xr:uid="{00000000-0005-0000-0000-0000F4EB0000}"/>
    <cellStyle name="Output 2 36" xfId="60406" xr:uid="{00000000-0005-0000-0000-0000F5EB0000}"/>
    <cellStyle name="Output 2 37" xfId="60407" xr:uid="{00000000-0005-0000-0000-0000F6EB0000}"/>
    <cellStyle name="Output 2 38" xfId="60408" xr:uid="{00000000-0005-0000-0000-0000F7EB0000}"/>
    <cellStyle name="Output 2 39" xfId="60409" xr:uid="{00000000-0005-0000-0000-0000F8EB0000}"/>
    <cellStyle name="Output 2 4" xfId="60410" xr:uid="{00000000-0005-0000-0000-0000F9EB0000}"/>
    <cellStyle name="Output 2 4 10" xfId="60411" xr:uid="{00000000-0005-0000-0000-0000FAEB0000}"/>
    <cellStyle name="Output 2 4 11" xfId="60412" xr:uid="{00000000-0005-0000-0000-0000FBEB0000}"/>
    <cellStyle name="Output 2 4 12" xfId="60413" xr:uid="{00000000-0005-0000-0000-0000FCEB0000}"/>
    <cellStyle name="Output 2 4 13" xfId="60414" xr:uid="{00000000-0005-0000-0000-0000FDEB0000}"/>
    <cellStyle name="Output 2 4 14" xfId="60415" xr:uid="{00000000-0005-0000-0000-0000FEEB0000}"/>
    <cellStyle name="Output 2 4 15" xfId="60416" xr:uid="{00000000-0005-0000-0000-0000FFEB0000}"/>
    <cellStyle name="Output 2 4 16" xfId="60417" xr:uid="{00000000-0005-0000-0000-000000EC0000}"/>
    <cellStyle name="Output 2 4 17" xfId="60418" xr:uid="{00000000-0005-0000-0000-000001EC0000}"/>
    <cellStyle name="Output 2 4 18" xfId="60419" xr:uid="{00000000-0005-0000-0000-000002EC0000}"/>
    <cellStyle name="Output 2 4 19" xfId="60420" xr:uid="{00000000-0005-0000-0000-000003EC0000}"/>
    <cellStyle name="Output 2 4 2" xfId="60421" xr:uid="{00000000-0005-0000-0000-000004EC0000}"/>
    <cellStyle name="Output 2 4 2 10" xfId="60422" xr:uid="{00000000-0005-0000-0000-000005EC0000}"/>
    <cellStyle name="Output 2 4 2 11" xfId="60423" xr:uid="{00000000-0005-0000-0000-000006EC0000}"/>
    <cellStyle name="Output 2 4 2 12" xfId="60424" xr:uid="{00000000-0005-0000-0000-000007EC0000}"/>
    <cellStyle name="Output 2 4 2 13" xfId="60425" xr:uid="{00000000-0005-0000-0000-000008EC0000}"/>
    <cellStyle name="Output 2 4 2 2" xfId="60426" xr:uid="{00000000-0005-0000-0000-000009EC0000}"/>
    <cellStyle name="Output 2 4 2 2 2" xfId="60427" xr:uid="{00000000-0005-0000-0000-00000AEC0000}"/>
    <cellStyle name="Output 2 4 2 2 3" xfId="60428" xr:uid="{00000000-0005-0000-0000-00000BEC0000}"/>
    <cellStyle name="Output 2 4 2 3" xfId="60429" xr:uid="{00000000-0005-0000-0000-00000CEC0000}"/>
    <cellStyle name="Output 2 4 2 4" xfId="60430" xr:uid="{00000000-0005-0000-0000-00000DEC0000}"/>
    <cellStyle name="Output 2 4 2 5" xfId="60431" xr:uid="{00000000-0005-0000-0000-00000EEC0000}"/>
    <cellStyle name="Output 2 4 2 6" xfId="60432" xr:uid="{00000000-0005-0000-0000-00000FEC0000}"/>
    <cellStyle name="Output 2 4 2 7" xfId="60433" xr:uid="{00000000-0005-0000-0000-000010EC0000}"/>
    <cellStyle name="Output 2 4 2 8" xfId="60434" xr:uid="{00000000-0005-0000-0000-000011EC0000}"/>
    <cellStyle name="Output 2 4 2 9" xfId="60435" xr:uid="{00000000-0005-0000-0000-000012EC0000}"/>
    <cellStyle name="Output 2 4 20" xfId="60436" xr:uid="{00000000-0005-0000-0000-000013EC0000}"/>
    <cellStyle name="Output 2 4 21" xfId="60437" xr:uid="{00000000-0005-0000-0000-000014EC0000}"/>
    <cellStyle name="Output 2 4 22" xfId="60438" xr:uid="{00000000-0005-0000-0000-000015EC0000}"/>
    <cellStyle name="Output 2 4 3" xfId="60439" xr:uid="{00000000-0005-0000-0000-000016EC0000}"/>
    <cellStyle name="Output 2 4 3 2" xfId="60440" xr:uid="{00000000-0005-0000-0000-000017EC0000}"/>
    <cellStyle name="Output 2 4 3 3" xfId="60441" xr:uid="{00000000-0005-0000-0000-000018EC0000}"/>
    <cellStyle name="Output 2 4 4" xfId="60442" xr:uid="{00000000-0005-0000-0000-000019EC0000}"/>
    <cellStyle name="Output 2 4 5" xfId="60443" xr:uid="{00000000-0005-0000-0000-00001AEC0000}"/>
    <cellStyle name="Output 2 4 6" xfId="60444" xr:uid="{00000000-0005-0000-0000-00001BEC0000}"/>
    <cellStyle name="Output 2 4 7" xfId="60445" xr:uid="{00000000-0005-0000-0000-00001CEC0000}"/>
    <cellStyle name="Output 2 4 8" xfId="60446" xr:uid="{00000000-0005-0000-0000-00001DEC0000}"/>
    <cellStyle name="Output 2 4 9" xfId="60447" xr:uid="{00000000-0005-0000-0000-00001EEC0000}"/>
    <cellStyle name="Output 2 40" xfId="60448" xr:uid="{00000000-0005-0000-0000-00001FEC0000}"/>
    <cellStyle name="Output 2 41" xfId="60449" xr:uid="{00000000-0005-0000-0000-000020EC0000}"/>
    <cellStyle name="Output 2 42" xfId="60450" xr:uid="{00000000-0005-0000-0000-000021EC0000}"/>
    <cellStyle name="Output 2 43" xfId="60451" xr:uid="{00000000-0005-0000-0000-000022EC0000}"/>
    <cellStyle name="Output 2 44" xfId="60452" xr:uid="{00000000-0005-0000-0000-000023EC0000}"/>
    <cellStyle name="Output 2 45" xfId="60453" xr:uid="{00000000-0005-0000-0000-000024EC0000}"/>
    <cellStyle name="Output 2 46" xfId="60454" xr:uid="{00000000-0005-0000-0000-000025EC0000}"/>
    <cellStyle name="Output 2 47" xfId="60455" xr:uid="{00000000-0005-0000-0000-000026EC0000}"/>
    <cellStyle name="Output 2 48" xfId="60456" xr:uid="{00000000-0005-0000-0000-000027EC0000}"/>
    <cellStyle name="Output 2 49" xfId="60457" xr:uid="{00000000-0005-0000-0000-000028EC0000}"/>
    <cellStyle name="Output 2 5" xfId="60458" xr:uid="{00000000-0005-0000-0000-000029EC0000}"/>
    <cellStyle name="Output 2 5 10" xfId="60459" xr:uid="{00000000-0005-0000-0000-00002AEC0000}"/>
    <cellStyle name="Output 2 5 11" xfId="60460" xr:uid="{00000000-0005-0000-0000-00002BEC0000}"/>
    <cellStyle name="Output 2 5 12" xfId="60461" xr:uid="{00000000-0005-0000-0000-00002CEC0000}"/>
    <cellStyle name="Output 2 5 13" xfId="60462" xr:uid="{00000000-0005-0000-0000-00002DEC0000}"/>
    <cellStyle name="Output 2 5 14" xfId="60463" xr:uid="{00000000-0005-0000-0000-00002EEC0000}"/>
    <cellStyle name="Output 2 5 15" xfId="60464" xr:uid="{00000000-0005-0000-0000-00002FEC0000}"/>
    <cellStyle name="Output 2 5 16" xfId="60465" xr:uid="{00000000-0005-0000-0000-000030EC0000}"/>
    <cellStyle name="Output 2 5 17" xfId="60466" xr:uid="{00000000-0005-0000-0000-000031EC0000}"/>
    <cellStyle name="Output 2 5 18" xfId="60467" xr:uid="{00000000-0005-0000-0000-000032EC0000}"/>
    <cellStyle name="Output 2 5 19" xfId="60468" xr:uid="{00000000-0005-0000-0000-000033EC0000}"/>
    <cellStyle name="Output 2 5 2" xfId="60469" xr:uid="{00000000-0005-0000-0000-000034EC0000}"/>
    <cellStyle name="Output 2 5 2 10" xfId="60470" xr:uid="{00000000-0005-0000-0000-000035EC0000}"/>
    <cellStyle name="Output 2 5 2 11" xfId="60471" xr:uid="{00000000-0005-0000-0000-000036EC0000}"/>
    <cellStyle name="Output 2 5 2 12" xfId="60472" xr:uid="{00000000-0005-0000-0000-000037EC0000}"/>
    <cellStyle name="Output 2 5 2 13" xfId="60473" xr:uid="{00000000-0005-0000-0000-000038EC0000}"/>
    <cellStyle name="Output 2 5 2 2" xfId="60474" xr:uid="{00000000-0005-0000-0000-000039EC0000}"/>
    <cellStyle name="Output 2 5 2 2 2" xfId="60475" xr:uid="{00000000-0005-0000-0000-00003AEC0000}"/>
    <cellStyle name="Output 2 5 2 3" xfId="60476" xr:uid="{00000000-0005-0000-0000-00003BEC0000}"/>
    <cellStyle name="Output 2 5 2 4" xfId="60477" xr:uid="{00000000-0005-0000-0000-00003CEC0000}"/>
    <cellStyle name="Output 2 5 2 5" xfId="60478" xr:uid="{00000000-0005-0000-0000-00003DEC0000}"/>
    <cellStyle name="Output 2 5 2 6" xfId="60479" xr:uid="{00000000-0005-0000-0000-00003EEC0000}"/>
    <cellStyle name="Output 2 5 2 7" xfId="60480" xr:uid="{00000000-0005-0000-0000-00003FEC0000}"/>
    <cellStyle name="Output 2 5 2 8" xfId="60481" xr:uid="{00000000-0005-0000-0000-000040EC0000}"/>
    <cellStyle name="Output 2 5 2 9" xfId="60482" xr:uid="{00000000-0005-0000-0000-000041EC0000}"/>
    <cellStyle name="Output 2 5 20" xfId="60483" xr:uid="{00000000-0005-0000-0000-000042EC0000}"/>
    <cellStyle name="Output 2 5 21" xfId="60484" xr:uid="{00000000-0005-0000-0000-000043EC0000}"/>
    <cellStyle name="Output 2 5 22" xfId="60485" xr:uid="{00000000-0005-0000-0000-000044EC0000}"/>
    <cellStyle name="Output 2 5 3" xfId="60486" xr:uid="{00000000-0005-0000-0000-000045EC0000}"/>
    <cellStyle name="Output 2 5 3 2" xfId="60487" xr:uid="{00000000-0005-0000-0000-000046EC0000}"/>
    <cellStyle name="Output 2 5 3 3" xfId="60488" xr:uid="{00000000-0005-0000-0000-000047EC0000}"/>
    <cellStyle name="Output 2 5 4" xfId="60489" xr:uid="{00000000-0005-0000-0000-000048EC0000}"/>
    <cellStyle name="Output 2 5 5" xfId="60490" xr:uid="{00000000-0005-0000-0000-000049EC0000}"/>
    <cellStyle name="Output 2 5 6" xfId="60491" xr:uid="{00000000-0005-0000-0000-00004AEC0000}"/>
    <cellStyle name="Output 2 5 7" xfId="60492" xr:uid="{00000000-0005-0000-0000-00004BEC0000}"/>
    <cellStyle name="Output 2 5 8" xfId="60493" xr:uid="{00000000-0005-0000-0000-00004CEC0000}"/>
    <cellStyle name="Output 2 5 9" xfId="60494" xr:uid="{00000000-0005-0000-0000-00004DEC0000}"/>
    <cellStyle name="Output 2 50" xfId="60495" xr:uid="{00000000-0005-0000-0000-00004EEC0000}"/>
    <cellStyle name="Output 2 51" xfId="60496" xr:uid="{00000000-0005-0000-0000-00004FEC0000}"/>
    <cellStyle name="Output 2 52" xfId="60497" xr:uid="{00000000-0005-0000-0000-000050EC0000}"/>
    <cellStyle name="Output 2 53" xfId="60498" xr:uid="{00000000-0005-0000-0000-000051EC0000}"/>
    <cellStyle name="Output 2 54" xfId="60499" xr:uid="{00000000-0005-0000-0000-000052EC0000}"/>
    <cellStyle name="Output 2 55" xfId="60500" xr:uid="{00000000-0005-0000-0000-000053EC0000}"/>
    <cellStyle name="Output 2 56" xfId="60501" xr:uid="{00000000-0005-0000-0000-000054EC0000}"/>
    <cellStyle name="Output 2 57" xfId="60502" xr:uid="{00000000-0005-0000-0000-000055EC0000}"/>
    <cellStyle name="Output 2 58" xfId="60503" xr:uid="{00000000-0005-0000-0000-000056EC0000}"/>
    <cellStyle name="Output 2 59" xfId="60504" xr:uid="{00000000-0005-0000-0000-000057EC0000}"/>
    <cellStyle name="Output 2 6" xfId="60505" xr:uid="{00000000-0005-0000-0000-000058EC0000}"/>
    <cellStyle name="Output 2 6 10" xfId="60506" xr:uid="{00000000-0005-0000-0000-000059EC0000}"/>
    <cellStyle name="Output 2 6 11" xfId="60507" xr:uid="{00000000-0005-0000-0000-00005AEC0000}"/>
    <cellStyle name="Output 2 6 12" xfId="60508" xr:uid="{00000000-0005-0000-0000-00005BEC0000}"/>
    <cellStyle name="Output 2 6 13" xfId="60509" xr:uid="{00000000-0005-0000-0000-00005CEC0000}"/>
    <cellStyle name="Output 2 6 14" xfId="60510" xr:uid="{00000000-0005-0000-0000-00005DEC0000}"/>
    <cellStyle name="Output 2 6 15" xfId="60511" xr:uid="{00000000-0005-0000-0000-00005EEC0000}"/>
    <cellStyle name="Output 2 6 16" xfId="60512" xr:uid="{00000000-0005-0000-0000-00005FEC0000}"/>
    <cellStyle name="Output 2 6 17" xfId="60513" xr:uid="{00000000-0005-0000-0000-000060EC0000}"/>
    <cellStyle name="Output 2 6 18" xfId="60514" xr:uid="{00000000-0005-0000-0000-000061EC0000}"/>
    <cellStyle name="Output 2 6 19" xfId="60515" xr:uid="{00000000-0005-0000-0000-000062EC0000}"/>
    <cellStyle name="Output 2 6 2" xfId="60516" xr:uid="{00000000-0005-0000-0000-000063EC0000}"/>
    <cellStyle name="Output 2 6 2 10" xfId="60517" xr:uid="{00000000-0005-0000-0000-000064EC0000}"/>
    <cellStyle name="Output 2 6 2 11" xfId="60518" xr:uid="{00000000-0005-0000-0000-000065EC0000}"/>
    <cellStyle name="Output 2 6 2 12" xfId="60519" xr:uid="{00000000-0005-0000-0000-000066EC0000}"/>
    <cellStyle name="Output 2 6 2 13" xfId="60520" xr:uid="{00000000-0005-0000-0000-000067EC0000}"/>
    <cellStyle name="Output 2 6 2 2" xfId="60521" xr:uid="{00000000-0005-0000-0000-000068EC0000}"/>
    <cellStyle name="Output 2 6 2 2 2" xfId="60522" xr:uid="{00000000-0005-0000-0000-000069EC0000}"/>
    <cellStyle name="Output 2 6 2 3" xfId="60523" xr:uid="{00000000-0005-0000-0000-00006AEC0000}"/>
    <cellStyle name="Output 2 6 2 4" xfId="60524" xr:uid="{00000000-0005-0000-0000-00006BEC0000}"/>
    <cellStyle name="Output 2 6 2 5" xfId="60525" xr:uid="{00000000-0005-0000-0000-00006CEC0000}"/>
    <cellStyle name="Output 2 6 2 6" xfId="60526" xr:uid="{00000000-0005-0000-0000-00006DEC0000}"/>
    <cellStyle name="Output 2 6 2 7" xfId="60527" xr:uid="{00000000-0005-0000-0000-00006EEC0000}"/>
    <cellStyle name="Output 2 6 2 8" xfId="60528" xr:uid="{00000000-0005-0000-0000-00006FEC0000}"/>
    <cellStyle name="Output 2 6 2 9" xfId="60529" xr:uid="{00000000-0005-0000-0000-000070EC0000}"/>
    <cellStyle name="Output 2 6 20" xfId="60530" xr:uid="{00000000-0005-0000-0000-000071EC0000}"/>
    <cellStyle name="Output 2 6 21" xfId="60531" xr:uid="{00000000-0005-0000-0000-000072EC0000}"/>
    <cellStyle name="Output 2 6 22" xfId="60532" xr:uid="{00000000-0005-0000-0000-000073EC0000}"/>
    <cellStyle name="Output 2 6 3" xfId="60533" xr:uid="{00000000-0005-0000-0000-000074EC0000}"/>
    <cellStyle name="Output 2 6 3 2" xfId="60534" xr:uid="{00000000-0005-0000-0000-000075EC0000}"/>
    <cellStyle name="Output 2 6 3 3" xfId="60535" xr:uid="{00000000-0005-0000-0000-000076EC0000}"/>
    <cellStyle name="Output 2 6 4" xfId="60536" xr:uid="{00000000-0005-0000-0000-000077EC0000}"/>
    <cellStyle name="Output 2 6 5" xfId="60537" xr:uid="{00000000-0005-0000-0000-000078EC0000}"/>
    <cellStyle name="Output 2 6 6" xfId="60538" xr:uid="{00000000-0005-0000-0000-000079EC0000}"/>
    <cellStyle name="Output 2 6 7" xfId="60539" xr:uid="{00000000-0005-0000-0000-00007AEC0000}"/>
    <cellStyle name="Output 2 6 8" xfId="60540" xr:uid="{00000000-0005-0000-0000-00007BEC0000}"/>
    <cellStyle name="Output 2 6 9" xfId="60541" xr:uid="{00000000-0005-0000-0000-00007CEC0000}"/>
    <cellStyle name="Output 2 60" xfId="60542" xr:uid="{00000000-0005-0000-0000-00007DEC0000}"/>
    <cellStyle name="Output 2 61" xfId="60543" xr:uid="{00000000-0005-0000-0000-00007EEC0000}"/>
    <cellStyle name="Output 2 62" xfId="60544" xr:uid="{00000000-0005-0000-0000-00007FEC0000}"/>
    <cellStyle name="Output 2 63" xfId="60545" xr:uid="{00000000-0005-0000-0000-000080EC0000}"/>
    <cellStyle name="Output 2 64" xfId="60546" xr:uid="{00000000-0005-0000-0000-000081EC0000}"/>
    <cellStyle name="Output 2 65" xfId="60547" xr:uid="{00000000-0005-0000-0000-000082EC0000}"/>
    <cellStyle name="Output 2 66" xfId="60548" xr:uid="{00000000-0005-0000-0000-000083EC0000}"/>
    <cellStyle name="Output 2 67" xfId="60549" xr:uid="{00000000-0005-0000-0000-000084EC0000}"/>
    <cellStyle name="Output 2 68" xfId="60550" xr:uid="{00000000-0005-0000-0000-000085EC0000}"/>
    <cellStyle name="Output 2 69" xfId="60551" xr:uid="{00000000-0005-0000-0000-000086EC0000}"/>
    <cellStyle name="Output 2 7" xfId="60552" xr:uid="{00000000-0005-0000-0000-000087EC0000}"/>
    <cellStyle name="Output 2 7 10" xfId="60553" xr:uid="{00000000-0005-0000-0000-000088EC0000}"/>
    <cellStyle name="Output 2 7 11" xfId="60554" xr:uid="{00000000-0005-0000-0000-000089EC0000}"/>
    <cellStyle name="Output 2 7 12" xfId="60555" xr:uid="{00000000-0005-0000-0000-00008AEC0000}"/>
    <cellStyle name="Output 2 7 13" xfId="60556" xr:uid="{00000000-0005-0000-0000-00008BEC0000}"/>
    <cellStyle name="Output 2 7 14" xfId="60557" xr:uid="{00000000-0005-0000-0000-00008CEC0000}"/>
    <cellStyle name="Output 2 7 15" xfId="60558" xr:uid="{00000000-0005-0000-0000-00008DEC0000}"/>
    <cellStyle name="Output 2 7 16" xfId="60559" xr:uid="{00000000-0005-0000-0000-00008EEC0000}"/>
    <cellStyle name="Output 2 7 17" xfId="60560" xr:uid="{00000000-0005-0000-0000-00008FEC0000}"/>
    <cellStyle name="Output 2 7 18" xfId="60561" xr:uid="{00000000-0005-0000-0000-000090EC0000}"/>
    <cellStyle name="Output 2 7 19" xfId="60562" xr:uid="{00000000-0005-0000-0000-000091EC0000}"/>
    <cellStyle name="Output 2 7 2" xfId="60563" xr:uid="{00000000-0005-0000-0000-000092EC0000}"/>
    <cellStyle name="Output 2 7 2 10" xfId="60564" xr:uid="{00000000-0005-0000-0000-000093EC0000}"/>
    <cellStyle name="Output 2 7 2 11" xfId="60565" xr:uid="{00000000-0005-0000-0000-000094EC0000}"/>
    <cellStyle name="Output 2 7 2 12" xfId="60566" xr:uid="{00000000-0005-0000-0000-000095EC0000}"/>
    <cellStyle name="Output 2 7 2 13" xfId="60567" xr:uid="{00000000-0005-0000-0000-000096EC0000}"/>
    <cellStyle name="Output 2 7 2 2" xfId="60568" xr:uid="{00000000-0005-0000-0000-000097EC0000}"/>
    <cellStyle name="Output 2 7 2 2 2" xfId="60569" xr:uid="{00000000-0005-0000-0000-000098EC0000}"/>
    <cellStyle name="Output 2 7 2 3" xfId="60570" xr:uid="{00000000-0005-0000-0000-000099EC0000}"/>
    <cellStyle name="Output 2 7 2 4" xfId="60571" xr:uid="{00000000-0005-0000-0000-00009AEC0000}"/>
    <cellStyle name="Output 2 7 2 5" xfId="60572" xr:uid="{00000000-0005-0000-0000-00009BEC0000}"/>
    <cellStyle name="Output 2 7 2 6" xfId="60573" xr:uid="{00000000-0005-0000-0000-00009CEC0000}"/>
    <cellStyle name="Output 2 7 2 7" xfId="60574" xr:uid="{00000000-0005-0000-0000-00009DEC0000}"/>
    <cellStyle name="Output 2 7 2 8" xfId="60575" xr:uid="{00000000-0005-0000-0000-00009EEC0000}"/>
    <cellStyle name="Output 2 7 2 9" xfId="60576" xr:uid="{00000000-0005-0000-0000-00009FEC0000}"/>
    <cellStyle name="Output 2 7 20" xfId="60577" xr:uid="{00000000-0005-0000-0000-0000A0EC0000}"/>
    <cellStyle name="Output 2 7 21" xfId="60578" xr:uid="{00000000-0005-0000-0000-0000A1EC0000}"/>
    <cellStyle name="Output 2 7 22" xfId="60579" xr:uid="{00000000-0005-0000-0000-0000A2EC0000}"/>
    <cellStyle name="Output 2 7 3" xfId="60580" xr:uid="{00000000-0005-0000-0000-0000A3EC0000}"/>
    <cellStyle name="Output 2 7 3 2" xfId="60581" xr:uid="{00000000-0005-0000-0000-0000A4EC0000}"/>
    <cellStyle name="Output 2 7 3 3" xfId="60582" xr:uid="{00000000-0005-0000-0000-0000A5EC0000}"/>
    <cellStyle name="Output 2 7 4" xfId="60583" xr:uid="{00000000-0005-0000-0000-0000A6EC0000}"/>
    <cellStyle name="Output 2 7 5" xfId="60584" xr:uid="{00000000-0005-0000-0000-0000A7EC0000}"/>
    <cellStyle name="Output 2 7 6" xfId="60585" xr:uid="{00000000-0005-0000-0000-0000A8EC0000}"/>
    <cellStyle name="Output 2 7 7" xfId="60586" xr:uid="{00000000-0005-0000-0000-0000A9EC0000}"/>
    <cellStyle name="Output 2 7 8" xfId="60587" xr:uid="{00000000-0005-0000-0000-0000AAEC0000}"/>
    <cellStyle name="Output 2 7 9" xfId="60588" xr:uid="{00000000-0005-0000-0000-0000ABEC0000}"/>
    <cellStyle name="Output 2 70" xfId="60589" xr:uid="{00000000-0005-0000-0000-0000ACEC0000}"/>
    <cellStyle name="Output 2 71" xfId="60590" xr:uid="{00000000-0005-0000-0000-0000ADEC0000}"/>
    <cellStyle name="Output 2 72" xfId="60591" xr:uid="{00000000-0005-0000-0000-0000AEEC0000}"/>
    <cellStyle name="Output 2 73" xfId="60592" xr:uid="{00000000-0005-0000-0000-0000AFEC0000}"/>
    <cellStyle name="Output 2 74" xfId="60593" xr:uid="{00000000-0005-0000-0000-0000B0EC0000}"/>
    <cellStyle name="Output 2 75" xfId="60594" xr:uid="{00000000-0005-0000-0000-0000B1EC0000}"/>
    <cellStyle name="Output 2 76" xfId="60595" xr:uid="{00000000-0005-0000-0000-0000B2EC0000}"/>
    <cellStyle name="Output 2 77" xfId="60596" xr:uid="{00000000-0005-0000-0000-0000B3EC0000}"/>
    <cellStyle name="Output 2 78" xfId="60597" xr:uid="{00000000-0005-0000-0000-0000B4EC0000}"/>
    <cellStyle name="Output 2 79" xfId="60598" xr:uid="{00000000-0005-0000-0000-0000B5EC0000}"/>
    <cellStyle name="Output 2 8" xfId="60599" xr:uid="{00000000-0005-0000-0000-0000B6EC0000}"/>
    <cellStyle name="Output 2 8 10" xfId="60600" xr:uid="{00000000-0005-0000-0000-0000B7EC0000}"/>
    <cellStyle name="Output 2 8 11" xfId="60601" xr:uid="{00000000-0005-0000-0000-0000B8EC0000}"/>
    <cellStyle name="Output 2 8 12" xfId="60602" xr:uid="{00000000-0005-0000-0000-0000B9EC0000}"/>
    <cellStyle name="Output 2 8 13" xfId="60603" xr:uid="{00000000-0005-0000-0000-0000BAEC0000}"/>
    <cellStyle name="Output 2 8 14" xfId="60604" xr:uid="{00000000-0005-0000-0000-0000BBEC0000}"/>
    <cellStyle name="Output 2 8 15" xfId="60605" xr:uid="{00000000-0005-0000-0000-0000BCEC0000}"/>
    <cellStyle name="Output 2 8 16" xfId="60606" xr:uid="{00000000-0005-0000-0000-0000BDEC0000}"/>
    <cellStyle name="Output 2 8 17" xfId="60607" xr:uid="{00000000-0005-0000-0000-0000BEEC0000}"/>
    <cellStyle name="Output 2 8 18" xfId="60608" xr:uid="{00000000-0005-0000-0000-0000BFEC0000}"/>
    <cellStyle name="Output 2 8 19" xfId="60609" xr:uid="{00000000-0005-0000-0000-0000C0EC0000}"/>
    <cellStyle name="Output 2 8 2" xfId="60610" xr:uid="{00000000-0005-0000-0000-0000C1EC0000}"/>
    <cellStyle name="Output 2 8 2 10" xfId="60611" xr:uid="{00000000-0005-0000-0000-0000C2EC0000}"/>
    <cellStyle name="Output 2 8 2 11" xfId="60612" xr:uid="{00000000-0005-0000-0000-0000C3EC0000}"/>
    <cellStyle name="Output 2 8 2 12" xfId="60613" xr:uid="{00000000-0005-0000-0000-0000C4EC0000}"/>
    <cellStyle name="Output 2 8 2 13" xfId="60614" xr:uid="{00000000-0005-0000-0000-0000C5EC0000}"/>
    <cellStyle name="Output 2 8 2 2" xfId="60615" xr:uid="{00000000-0005-0000-0000-0000C6EC0000}"/>
    <cellStyle name="Output 2 8 2 2 2" xfId="60616" xr:uid="{00000000-0005-0000-0000-0000C7EC0000}"/>
    <cellStyle name="Output 2 8 2 3" xfId="60617" xr:uid="{00000000-0005-0000-0000-0000C8EC0000}"/>
    <cellStyle name="Output 2 8 2 4" xfId="60618" xr:uid="{00000000-0005-0000-0000-0000C9EC0000}"/>
    <cellStyle name="Output 2 8 2 5" xfId="60619" xr:uid="{00000000-0005-0000-0000-0000CAEC0000}"/>
    <cellStyle name="Output 2 8 2 6" xfId="60620" xr:uid="{00000000-0005-0000-0000-0000CBEC0000}"/>
    <cellStyle name="Output 2 8 2 7" xfId="60621" xr:uid="{00000000-0005-0000-0000-0000CCEC0000}"/>
    <cellStyle name="Output 2 8 2 8" xfId="60622" xr:uid="{00000000-0005-0000-0000-0000CDEC0000}"/>
    <cellStyle name="Output 2 8 2 9" xfId="60623" xr:uid="{00000000-0005-0000-0000-0000CEEC0000}"/>
    <cellStyle name="Output 2 8 20" xfId="60624" xr:uid="{00000000-0005-0000-0000-0000CFEC0000}"/>
    <cellStyle name="Output 2 8 21" xfId="60625" xr:uid="{00000000-0005-0000-0000-0000D0EC0000}"/>
    <cellStyle name="Output 2 8 22" xfId="60626" xr:uid="{00000000-0005-0000-0000-0000D1EC0000}"/>
    <cellStyle name="Output 2 8 3" xfId="60627" xr:uid="{00000000-0005-0000-0000-0000D2EC0000}"/>
    <cellStyle name="Output 2 8 3 2" xfId="60628" xr:uid="{00000000-0005-0000-0000-0000D3EC0000}"/>
    <cellStyle name="Output 2 8 3 3" xfId="60629" xr:uid="{00000000-0005-0000-0000-0000D4EC0000}"/>
    <cellStyle name="Output 2 8 4" xfId="60630" xr:uid="{00000000-0005-0000-0000-0000D5EC0000}"/>
    <cellStyle name="Output 2 8 5" xfId="60631" xr:uid="{00000000-0005-0000-0000-0000D6EC0000}"/>
    <cellStyle name="Output 2 8 6" xfId="60632" xr:uid="{00000000-0005-0000-0000-0000D7EC0000}"/>
    <cellStyle name="Output 2 8 7" xfId="60633" xr:uid="{00000000-0005-0000-0000-0000D8EC0000}"/>
    <cellStyle name="Output 2 8 8" xfId="60634" xr:uid="{00000000-0005-0000-0000-0000D9EC0000}"/>
    <cellStyle name="Output 2 8 9" xfId="60635" xr:uid="{00000000-0005-0000-0000-0000DAEC0000}"/>
    <cellStyle name="Output 2 80" xfId="60636" xr:uid="{00000000-0005-0000-0000-0000DBEC0000}"/>
    <cellStyle name="Output 2 81" xfId="60637" xr:uid="{00000000-0005-0000-0000-0000DCEC0000}"/>
    <cellStyle name="Output 2 82" xfId="60638" xr:uid="{00000000-0005-0000-0000-0000DDEC0000}"/>
    <cellStyle name="Output 2 83" xfId="60639" xr:uid="{00000000-0005-0000-0000-0000DEEC0000}"/>
    <cellStyle name="Output 2 84" xfId="60640" xr:uid="{00000000-0005-0000-0000-0000DFEC0000}"/>
    <cellStyle name="Output 2 85" xfId="60641" xr:uid="{00000000-0005-0000-0000-0000E0EC0000}"/>
    <cellStyle name="Output 2 86" xfId="60642" xr:uid="{00000000-0005-0000-0000-0000E1EC0000}"/>
    <cellStyle name="Output 2 87" xfId="60643" xr:uid="{00000000-0005-0000-0000-0000E2EC0000}"/>
    <cellStyle name="Output 2 88" xfId="60644" xr:uid="{00000000-0005-0000-0000-0000E3EC0000}"/>
    <cellStyle name="Output 2 89" xfId="60645" xr:uid="{00000000-0005-0000-0000-0000E4EC0000}"/>
    <cellStyle name="Output 2 9" xfId="60646" xr:uid="{00000000-0005-0000-0000-0000E5EC0000}"/>
    <cellStyle name="Output 2 9 10" xfId="60647" xr:uid="{00000000-0005-0000-0000-0000E6EC0000}"/>
    <cellStyle name="Output 2 9 11" xfId="60648" xr:uid="{00000000-0005-0000-0000-0000E7EC0000}"/>
    <cellStyle name="Output 2 9 12" xfId="60649" xr:uid="{00000000-0005-0000-0000-0000E8EC0000}"/>
    <cellStyle name="Output 2 9 13" xfId="60650" xr:uid="{00000000-0005-0000-0000-0000E9EC0000}"/>
    <cellStyle name="Output 2 9 14" xfId="60651" xr:uid="{00000000-0005-0000-0000-0000EAEC0000}"/>
    <cellStyle name="Output 2 9 15" xfId="60652" xr:uid="{00000000-0005-0000-0000-0000EBEC0000}"/>
    <cellStyle name="Output 2 9 16" xfId="60653" xr:uid="{00000000-0005-0000-0000-0000ECEC0000}"/>
    <cellStyle name="Output 2 9 17" xfId="60654" xr:uid="{00000000-0005-0000-0000-0000EDEC0000}"/>
    <cellStyle name="Output 2 9 18" xfId="60655" xr:uid="{00000000-0005-0000-0000-0000EEEC0000}"/>
    <cellStyle name="Output 2 9 19" xfId="60656" xr:uid="{00000000-0005-0000-0000-0000EFEC0000}"/>
    <cellStyle name="Output 2 9 2" xfId="60657" xr:uid="{00000000-0005-0000-0000-0000F0EC0000}"/>
    <cellStyle name="Output 2 9 2 10" xfId="60658" xr:uid="{00000000-0005-0000-0000-0000F1EC0000}"/>
    <cellStyle name="Output 2 9 2 11" xfId="60659" xr:uid="{00000000-0005-0000-0000-0000F2EC0000}"/>
    <cellStyle name="Output 2 9 2 12" xfId="60660" xr:uid="{00000000-0005-0000-0000-0000F3EC0000}"/>
    <cellStyle name="Output 2 9 2 13" xfId="60661" xr:uid="{00000000-0005-0000-0000-0000F4EC0000}"/>
    <cellStyle name="Output 2 9 2 2" xfId="60662" xr:uid="{00000000-0005-0000-0000-0000F5EC0000}"/>
    <cellStyle name="Output 2 9 2 2 2" xfId="60663" xr:uid="{00000000-0005-0000-0000-0000F6EC0000}"/>
    <cellStyle name="Output 2 9 2 3" xfId="60664" xr:uid="{00000000-0005-0000-0000-0000F7EC0000}"/>
    <cellStyle name="Output 2 9 2 4" xfId="60665" xr:uid="{00000000-0005-0000-0000-0000F8EC0000}"/>
    <cellStyle name="Output 2 9 2 5" xfId="60666" xr:uid="{00000000-0005-0000-0000-0000F9EC0000}"/>
    <cellStyle name="Output 2 9 2 6" xfId="60667" xr:uid="{00000000-0005-0000-0000-0000FAEC0000}"/>
    <cellStyle name="Output 2 9 2 7" xfId="60668" xr:uid="{00000000-0005-0000-0000-0000FBEC0000}"/>
    <cellStyle name="Output 2 9 2 8" xfId="60669" xr:uid="{00000000-0005-0000-0000-0000FCEC0000}"/>
    <cellStyle name="Output 2 9 2 9" xfId="60670" xr:uid="{00000000-0005-0000-0000-0000FDEC0000}"/>
    <cellStyle name="Output 2 9 20" xfId="60671" xr:uid="{00000000-0005-0000-0000-0000FEEC0000}"/>
    <cellStyle name="Output 2 9 21" xfId="60672" xr:uid="{00000000-0005-0000-0000-0000FFEC0000}"/>
    <cellStyle name="Output 2 9 22" xfId="60673" xr:uid="{00000000-0005-0000-0000-000000ED0000}"/>
    <cellStyle name="Output 2 9 3" xfId="60674" xr:uid="{00000000-0005-0000-0000-000001ED0000}"/>
    <cellStyle name="Output 2 9 3 2" xfId="60675" xr:uid="{00000000-0005-0000-0000-000002ED0000}"/>
    <cellStyle name="Output 2 9 3 3" xfId="60676" xr:uid="{00000000-0005-0000-0000-000003ED0000}"/>
    <cellStyle name="Output 2 9 4" xfId="60677" xr:uid="{00000000-0005-0000-0000-000004ED0000}"/>
    <cellStyle name="Output 2 9 5" xfId="60678" xr:uid="{00000000-0005-0000-0000-000005ED0000}"/>
    <cellStyle name="Output 2 9 6" xfId="60679" xr:uid="{00000000-0005-0000-0000-000006ED0000}"/>
    <cellStyle name="Output 2 9 7" xfId="60680" xr:uid="{00000000-0005-0000-0000-000007ED0000}"/>
    <cellStyle name="Output 2 9 8" xfId="60681" xr:uid="{00000000-0005-0000-0000-000008ED0000}"/>
    <cellStyle name="Output 2 9 9" xfId="60682" xr:uid="{00000000-0005-0000-0000-000009ED0000}"/>
    <cellStyle name="Output 2 90" xfId="60683" xr:uid="{00000000-0005-0000-0000-00000AED0000}"/>
    <cellStyle name="Output 2 91" xfId="60684" xr:uid="{00000000-0005-0000-0000-00000BED0000}"/>
    <cellStyle name="Output 2_Labour" xfId="60685" xr:uid="{00000000-0005-0000-0000-00000CED0000}"/>
    <cellStyle name="Output 20" xfId="60686" xr:uid="{00000000-0005-0000-0000-00000DED0000}"/>
    <cellStyle name="Output 20 10" xfId="60687" xr:uid="{00000000-0005-0000-0000-00000EED0000}"/>
    <cellStyle name="Output 20 11" xfId="60688" xr:uid="{00000000-0005-0000-0000-00000FED0000}"/>
    <cellStyle name="Output 20 12" xfId="60689" xr:uid="{00000000-0005-0000-0000-000010ED0000}"/>
    <cellStyle name="Output 20 13" xfId="60690" xr:uid="{00000000-0005-0000-0000-000011ED0000}"/>
    <cellStyle name="Output 20 14" xfId="60691" xr:uid="{00000000-0005-0000-0000-000012ED0000}"/>
    <cellStyle name="Output 20 15" xfId="60692" xr:uid="{00000000-0005-0000-0000-000013ED0000}"/>
    <cellStyle name="Output 20 16" xfId="60693" xr:uid="{00000000-0005-0000-0000-000014ED0000}"/>
    <cellStyle name="Output 20 17" xfId="60694" xr:uid="{00000000-0005-0000-0000-000015ED0000}"/>
    <cellStyle name="Output 20 18" xfId="60695" xr:uid="{00000000-0005-0000-0000-000016ED0000}"/>
    <cellStyle name="Output 20 19" xfId="60696" xr:uid="{00000000-0005-0000-0000-000017ED0000}"/>
    <cellStyle name="Output 20 2" xfId="60697" xr:uid="{00000000-0005-0000-0000-000018ED0000}"/>
    <cellStyle name="Output 20 2 10" xfId="60698" xr:uid="{00000000-0005-0000-0000-000019ED0000}"/>
    <cellStyle name="Output 20 2 11" xfId="60699" xr:uid="{00000000-0005-0000-0000-00001AED0000}"/>
    <cellStyle name="Output 20 2 12" xfId="60700" xr:uid="{00000000-0005-0000-0000-00001BED0000}"/>
    <cellStyle name="Output 20 2 13" xfId="60701" xr:uid="{00000000-0005-0000-0000-00001CED0000}"/>
    <cellStyle name="Output 20 2 2" xfId="60702" xr:uid="{00000000-0005-0000-0000-00001DED0000}"/>
    <cellStyle name="Output 20 2 2 2" xfId="60703" xr:uid="{00000000-0005-0000-0000-00001EED0000}"/>
    <cellStyle name="Output 20 2 3" xfId="60704" xr:uid="{00000000-0005-0000-0000-00001FED0000}"/>
    <cellStyle name="Output 20 2 4" xfId="60705" xr:uid="{00000000-0005-0000-0000-000020ED0000}"/>
    <cellStyle name="Output 20 2 5" xfId="60706" xr:uid="{00000000-0005-0000-0000-000021ED0000}"/>
    <cellStyle name="Output 20 2 6" xfId="60707" xr:uid="{00000000-0005-0000-0000-000022ED0000}"/>
    <cellStyle name="Output 20 2 7" xfId="60708" xr:uid="{00000000-0005-0000-0000-000023ED0000}"/>
    <cellStyle name="Output 20 2 8" xfId="60709" xr:uid="{00000000-0005-0000-0000-000024ED0000}"/>
    <cellStyle name="Output 20 2 9" xfId="60710" xr:uid="{00000000-0005-0000-0000-000025ED0000}"/>
    <cellStyle name="Output 20 20" xfId="60711" xr:uid="{00000000-0005-0000-0000-000026ED0000}"/>
    <cellStyle name="Output 20 21" xfId="60712" xr:uid="{00000000-0005-0000-0000-000027ED0000}"/>
    <cellStyle name="Output 20 22" xfId="60713" xr:uid="{00000000-0005-0000-0000-000028ED0000}"/>
    <cellStyle name="Output 20 3" xfId="60714" xr:uid="{00000000-0005-0000-0000-000029ED0000}"/>
    <cellStyle name="Output 20 3 2" xfId="60715" xr:uid="{00000000-0005-0000-0000-00002AED0000}"/>
    <cellStyle name="Output 20 3 3" xfId="60716" xr:uid="{00000000-0005-0000-0000-00002BED0000}"/>
    <cellStyle name="Output 20 4" xfId="60717" xr:uid="{00000000-0005-0000-0000-00002CED0000}"/>
    <cellStyle name="Output 20 5" xfId="60718" xr:uid="{00000000-0005-0000-0000-00002DED0000}"/>
    <cellStyle name="Output 20 6" xfId="60719" xr:uid="{00000000-0005-0000-0000-00002EED0000}"/>
    <cellStyle name="Output 20 7" xfId="60720" xr:uid="{00000000-0005-0000-0000-00002FED0000}"/>
    <cellStyle name="Output 20 8" xfId="60721" xr:uid="{00000000-0005-0000-0000-000030ED0000}"/>
    <cellStyle name="Output 20 9" xfId="60722" xr:uid="{00000000-0005-0000-0000-000031ED0000}"/>
    <cellStyle name="Output 21" xfId="60723" xr:uid="{00000000-0005-0000-0000-000032ED0000}"/>
    <cellStyle name="Output 21 10" xfId="60724" xr:uid="{00000000-0005-0000-0000-000033ED0000}"/>
    <cellStyle name="Output 21 11" xfId="60725" xr:uid="{00000000-0005-0000-0000-000034ED0000}"/>
    <cellStyle name="Output 21 12" xfId="60726" xr:uid="{00000000-0005-0000-0000-000035ED0000}"/>
    <cellStyle name="Output 21 13" xfId="60727" xr:uid="{00000000-0005-0000-0000-000036ED0000}"/>
    <cellStyle name="Output 21 14" xfId="60728" xr:uid="{00000000-0005-0000-0000-000037ED0000}"/>
    <cellStyle name="Output 21 15" xfId="60729" xr:uid="{00000000-0005-0000-0000-000038ED0000}"/>
    <cellStyle name="Output 21 16" xfId="60730" xr:uid="{00000000-0005-0000-0000-000039ED0000}"/>
    <cellStyle name="Output 21 17" xfId="60731" xr:uid="{00000000-0005-0000-0000-00003AED0000}"/>
    <cellStyle name="Output 21 18" xfId="60732" xr:uid="{00000000-0005-0000-0000-00003BED0000}"/>
    <cellStyle name="Output 21 19" xfId="60733" xr:uid="{00000000-0005-0000-0000-00003CED0000}"/>
    <cellStyle name="Output 21 2" xfId="60734" xr:uid="{00000000-0005-0000-0000-00003DED0000}"/>
    <cellStyle name="Output 21 2 10" xfId="60735" xr:uid="{00000000-0005-0000-0000-00003EED0000}"/>
    <cellStyle name="Output 21 2 11" xfId="60736" xr:uid="{00000000-0005-0000-0000-00003FED0000}"/>
    <cellStyle name="Output 21 2 12" xfId="60737" xr:uid="{00000000-0005-0000-0000-000040ED0000}"/>
    <cellStyle name="Output 21 2 13" xfId="60738" xr:uid="{00000000-0005-0000-0000-000041ED0000}"/>
    <cellStyle name="Output 21 2 2" xfId="60739" xr:uid="{00000000-0005-0000-0000-000042ED0000}"/>
    <cellStyle name="Output 21 2 2 2" xfId="60740" xr:uid="{00000000-0005-0000-0000-000043ED0000}"/>
    <cellStyle name="Output 21 2 3" xfId="60741" xr:uid="{00000000-0005-0000-0000-000044ED0000}"/>
    <cellStyle name="Output 21 2 4" xfId="60742" xr:uid="{00000000-0005-0000-0000-000045ED0000}"/>
    <cellStyle name="Output 21 2 5" xfId="60743" xr:uid="{00000000-0005-0000-0000-000046ED0000}"/>
    <cellStyle name="Output 21 2 6" xfId="60744" xr:uid="{00000000-0005-0000-0000-000047ED0000}"/>
    <cellStyle name="Output 21 2 7" xfId="60745" xr:uid="{00000000-0005-0000-0000-000048ED0000}"/>
    <cellStyle name="Output 21 2 8" xfId="60746" xr:uid="{00000000-0005-0000-0000-000049ED0000}"/>
    <cellStyle name="Output 21 2 9" xfId="60747" xr:uid="{00000000-0005-0000-0000-00004AED0000}"/>
    <cellStyle name="Output 21 20" xfId="60748" xr:uid="{00000000-0005-0000-0000-00004BED0000}"/>
    <cellStyle name="Output 21 21" xfId="60749" xr:uid="{00000000-0005-0000-0000-00004CED0000}"/>
    <cellStyle name="Output 21 22" xfId="60750" xr:uid="{00000000-0005-0000-0000-00004DED0000}"/>
    <cellStyle name="Output 21 3" xfId="60751" xr:uid="{00000000-0005-0000-0000-00004EED0000}"/>
    <cellStyle name="Output 21 3 2" xfId="60752" xr:uid="{00000000-0005-0000-0000-00004FED0000}"/>
    <cellStyle name="Output 21 3 3" xfId="60753" xr:uid="{00000000-0005-0000-0000-000050ED0000}"/>
    <cellStyle name="Output 21 4" xfId="60754" xr:uid="{00000000-0005-0000-0000-000051ED0000}"/>
    <cellStyle name="Output 21 5" xfId="60755" xr:uid="{00000000-0005-0000-0000-000052ED0000}"/>
    <cellStyle name="Output 21 6" xfId="60756" xr:uid="{00000000-0005-0000-0000-000053ED0000}"/>
    <cellStyle name="Output 21 7" xfId="60757" xr:uid="{00000000-0005-0000-0000-000054ED0000}"/>
    <cellStyle name="Output 21 8" xfId="60758" xr:uid="{00000000-0005-0000-0000-000055ED0000}"/>
    <cellStyle name="Output 21 9" xfId="60759" xr:uid="{00000000-0005-0000-0000-000056ED0000}"/>
    <cellStyle name="Output 22" xfId="60760" xr:uid="{00000000-0005-0000-0000-000057ED0000}"/>
    <cellStyle name="Output 22 10" xfId="60761" xr:uid="{00000000-0005-0000-0000-000058ED0000}"/>
    <cellStyle name="Output 22 11" xfId="60762" xr:uid="{00000000-0005-0000-0000-000059ED0000}"/>
    <cellStyle name="Output 22 12" xfId="60763" xr:uid="{00000000-0005-0000-0000-00005AED0000}"/>
    <cellStyle name="Output 22 13" xfId="60764" xr:uid="{00000000-0005-0000-0000-00005BED0000}"/>
    <cellStyle name="Output 22 14" xfId="60765" xr:uid="{00000000-0005-0000-0000-00005CED0000}"/>
    <cellStyle name="Output 22 15" xfId="60766" xr:uid="{00000000-0005-0000-0000-00005DED0000}"/>
    <cellStyle name="Output 22 16" xfId="60767" xr:uid="{00000000-0005-0000-0000-00005EED0000}"/>
    <cellStyle name="Output 22 17" xfId="60768" xr:uid="{00000000-0005-0000-0000-00005FED0000}"/>
    <cellStyle name="Output 22 18" xfId="60769" xr:uid="{00000000-0005-0000-0000-000060ED0000}"/>
    <cellStyle name="Output 22 19" xfId="60770" xr:uid="{00000000-0005-0000-0000-000061ED0000}"/>
    <cellStyle name="Output 22 2" xfId="60771" xr:uid="{00000000-0005-0000-0000-000062ED0000}"/>
    <cellStyle name="Output 22 2 10" xfId="60772" xr:uid="{00000000-0005-0000-0000-000063ED0000}"/>
    <cellStyle name="Output 22 2 11" xfId="60773" xr:uid="{00000000-0005-0000-0000-000064ED0000}"/>
    <cellStyle name="Output 22 2 12" xfId="60774" xr:uid="{00000000-0005-0000-0000-000065ED0000}"/>
    <cellStyle name="Output 22 2 13" xfId="60775" xr:uid="{00000000-0005-0000-0000-000066ED0000}"/>
    <cellStyle name="Output 22 2 2" xfId="60776" xr:uid="{00000000-0005-0000-0000-000067ED0000}"/>
    <cellStyle name="Output 22 2 2 2" xfId="60777" xr:uid="{00000000-0005-0000-0000-000068ED0000}"/>
    <cellStyle name="Output 22 2 3" xfId="60778" xr:uid="{00000000-0005-0000-0000-000069ED0000}"/>
    <cellStyle name="Output 22 2 4" xfId="60779" xr:uid="{00000000-0005-0000-0000-00006AED0000}"/>
    <cellStyle name="Output 22 2 5" xfId="60780" xr:uid="{00000000-0005-0000-0000-00006BED0000}"/>
    <cellStyle name="Output 22 2 6" xfId="60781" xr:uid="{00000000-0005-0000-0000-00006CED0000}"/>
    <cellStyle name="Output 22 2 7" xfId="60782" xr:uid="{00000000-0005-0000-0000-00006DED0000}"/>
    <cellStyle name="Output 22 2 8" xfId="60783" xr:uid="{00000000-0005-0000-0000-00006EED0000}"/>
    <cellStyle name="Output 22 2 9" xfId="60784" xr:uid="{00000000-0005-0000-0000-00006FED0000}"/>
    <cellStyle name="Output 22 20" xfId="60785" xr:uid="{00000000-0005-0000-0000-000070ED0000}"/>
    <cellStyle name="Output 22 21" xfId="60786" xr:uid="{00000000-0005-0000-0000-000071ED0000}"/>
    <cellStyle name="Output 22 22" xfId="60787" xr:uid="{00000000-0005-0000-0000-000072ED0000}"/>
    <cellStyle name="Output 22 3" xfId="60788" xr:uid="{00000000-0005-0000-0000-000073ED0000}"/>
    <cellStyle name="Output 22 3 2" xfId="60789" xr:uid="{00000000-0005-0000-0000-000074ED0000}"/>
    <cellStyle name="Output 22 3 3" xfId="60790" xr:uid="{00000000-0005-0000-0000-000075ED0000}"/>
    <cellStyle name="Output 22 4" xfId="60791" xr:uid="{00000000-0005-0000-0000-000076ED0000}"/>
    <cellStyle name="Output 22 5" xfId="60792" xr:uid="{00000000-0005-0000-0000-000077ED0000}"/>
    <cellStyle name="Output 22 6" xfId="60793" xr:uid="{00000000-0005-0000-0000-000078ED0000}"/>
    <cellStyle name="Output 22 7" xfId="60794" xr:uid="{00000000-0005-0000-0000-000079ED0000}"/>
    <cellStyle name="Output 22 8" xfId="60795" xr:uid="{00000000-0005-0000-0000-00007AED0000}"/>
    <cellStyle name="Output 22 9" xfId="60796" xr:uid="{00000000-0005-0000-0000-00007BED0000}"/>
    <cellStyle name="Output 23" xfId="60797" xr:uid="{00000000-0005-0000-0000-00007CED0000}"/>
    <cellStyle name="Output 23 2" xfId="60798" xr:uid="{00000000-0005-0000-0000-00007DED0000}"/>
    <cellStyle name="Output 3" xfId="60799" xr:uid="{00000000-0005-0000-0000-00007EED0000}"/>
    <cellStyle name="Output 3 10" xfId="60800" xr:uid="{00000000-0005-0000-0000-00007FED0000}"/>
    <cellStyle name="Output 3 11" xfId="60801" xr:uid="{00000000-0005-0000-0000-000080ED0000}"/>
    <cellStyle name="Output 3 12" xfId="60802" xr:uid="{00000000-0005-0000-0000-000081ED0000}"/>
    <cellStyle name="Output 3 13" xfId="60803" xr:uid="{00000000-0005-0000-0000-000082ED0000}"/>
    <cellStyle name="Output 3 14" xfId="60804" xr:uid="{00000000-0005-0000-0000-000083ED0000}"/>
    <cellStyle name="Output 3 15" xfId="60805" xr:uid="{00000000-0005-0000-0000-000084ED0000}"/>
    <cellStyle name="Output 3 16" xfId="60806" xr:uid="{00000000-0005-0000-0000-000085ED0000}"/>
    <cellStyle name="Output 3 17" xfId="60807" xr:uid="{00000000-0005-0000-0000-000086ED0000}"/>
    <cellStyle name="Output 3 18" xfId="60808" xr:uid="{00000000-0005-0000-0000-000087ED0000}"/>
    <cellStyle name="Output 3 19" xfId="60809" xr:uid="{00000000-0005-0000-0000-000088ED0000}"/>
    <cellStyle name="Output 3 2" xfId="60810" xr:uid="{00000000-0005-0000-0000-000089ED0000}"/>
    <cellStyle name="Output 3 2 2" xfId="60811" xr:uid="{00000000-0005-0000-0000-00008AED0000}"/>
    <cellStyle name="Output 3 2 2 10" xfId="60812" xr:uid="{00000000-0005-0000-0000-00008BED0000}"/>
    <cellStyle name="Output 3 2 2 11" xfId="60813" xr:uid="{00000000-0005-0000-0000-00008CED0000}"/>
    <cellStyle name="Output 3 2 2 12" xfId="60814" xr:uid="{00000000-0005-0000-0000-00008DED0000}"/>
    <cellStyle name="Output 3 2 2 13" xfId="60815" xr:uid="{00000000-0005-0000-0000-00008EED0000}"/>
    <cellStyle name="Output 3 2 2 2" xfId="60816" xr:uid="{00000000-0005-0000-0000-00008FED0000}"/>
    <cellStyle name="Output 3 2 2 2 2" xfId="60817" xr:uid="{00000000-0005-0000-0000-000090ED0000}"/>
    <cellStyle name="Output 3 2 2 2 3" xfId="60818" xr:uid="{00000000-0005-0000-0000-000091ED0000}"/>
    <cellStyle name="Output 3 2 2 3" xfId="60819" xr:uid="{00000000-0005-0000-0000-000092ED0000}"/>
    <cellStyle name="Output 3 2 2 4" xfId="60820" xr:uid="{00000000-0005-0000-0000-000093ED0000}"/>
    <cellStyle name="Output 3 2 2 5" xfId="60821" xr:uid="{00000000-0005-0000-0000-000094ED0000}"/>
    <cellStyle name="Output 3 2 2 6" xfId="60822" xr:uid="{00000000-0005-0000-0000-000095ED0000}"/>
    <cellStyle name="Output 3 2 2 7" xfId="60823" xr:uid="{00000000-0005-0000-0000-000096ED0000}"/>
    <cellStyle name="Output 3 2 2 8" xfId="60824" xr:uid="{00000000-0005-0000-0000-000097ED0000}"/>
    <cellStyle name="Output 3 2 2 9" xfId="60825" xr:uid="{00000000-0005-0000-0000-000098ED0000}"/>
    <cellStyle name="Output 3 2 3" xfId="60826" xr:uid="{00000000-0005-0000-0000-000099ED0000}"/>
    <cellStyle name="Output 3 20" xfId="60827" xr:uid="{00000000-0005-0000-0000-00009AED0000}"/>
    <cellStyle name="Output 3 21" xfId="60828" xr:uid="{00000000-0005-0000-0000-00009BED0000}"/>
    <cellStyle name="Output 3 22" xfId="60829" xr:uid="{00000000-0005-0000-0000-00009CED0000}"/>
    <cellStyle name="Output 3 3" xfId="60830" xr:uid="{00000000-0005-0000-0000-00009DED0000}"/>
    <cellStyle name="Output 3 3 10" xfId="60831" xr:uid="{00000000-0005-0000-0000-00009EED0000}"/>
    <cellStyle name="Output 3 3 11" xfId="60832" xr:uid="{00000000-0005-0000-0000-00009FED0000}"/>
    <cellStyle name="Output 3 3 12" xfId="60833" xr:uid="{00000000-0005-0000-0000-0000A0ED0000}"/>
    <cellStyle name="Output 3 3 13" xfId="60834" xr:uid="{00000000-0005-0000-0000-0000A1ED0000}"/>
    <cellStyle name="Output 3 3 2" xfId="60835" xr:uid="{00000000-0005-0000-0000-0000A2ED0000}"/>
    <cellStyle name="Output 3 3 2 2" xfId="60836" xr:uid="{00000000-0005-0000-0000-0000A3ED0000}"/>
    <cellStyle name="Output 3 3 3" xfId="60837" xr:uid="{00000000-0005-0000-0000-0000A4ED0000}"/>
    <cellStyle name="Output 3 3 4" xfId="60838" xr:uid="{00000000-0005-0000-0000-0000A5ED0000}"/>
    <cellStyle name="Output 3 3 5" xfId="60839" xr:uid="{00000000-0005-0000-0000-0000A6ED0000}"/>
    <cellStyle name="Output 3 3 6" xfId="60840" xr:uid="{00000000-0005-0000-0000-0000A7ED0000}"/>
    <cellStyle name="Output 3 3 7" xfId="60841" xr:uid="{00000000-0005-0000-0000-0000A8ED0000}"/>
    <cellStyle name="Output 3 3 8" xfId="60842" xr:uid="{00000000-0005-0000-0000-0000A9ED0000}"/>
    <cellStyle name="Output 3 3 9" xfId="60843" xr:uid="{00000000-0005-0000-0000-0000AAED0000}"/>
    <cellStyle name="Output 3 4" xfId="60844" xr:uid="{00000000-0005-0000-0000-0000ABED0000}"/>
    <cellStyle name="Output 3 4 2" xfId="60845" xr:uid="{00000000-0005-0000-0000-0000ACED0000}"/>
    <cellStyle name="Output 3 4 3" xfId="60846" xr:uid="{00000000-0005-0000-0000-0000ADED0000}"/>
    <cellStyle name="Output 3 5" xfId="60847" xr:uid="{00000000-0005-0000-0000-0000AEED0000}"/>
    <cellStyle name="Output 3 6" xfId="60848" xr:uid="{00000000-0005-0000-0000-0000AFED0000}"/>
    <cellStyle name="Output 3 7" xfId="60849" xr:uid="{00000000-0005-0000-0000-0000B0ED0000}"/>
    <cellStyle name="Output 3 8" xfId="60850" xr:uid="{00000000-0005-0000-0000-0000B1ED0000}"/>
    <cellStyle name="Output 3 9" xfId="60851" xr:uid="{00000000-0005-0000-0000-0000B2ED0000}"/>
    <cellStyle name="Output 4" xfId="60852" xr:uid="{00000000-0005-0000-0000-0000B3ED0000}"/>
    <cellStyle name="Output 4 10" xfId="60853" xr:uid="{00000000-0005-0000-0000-0000B4ED0000}"/>
    <cellStyle name="Output 4 11" xfId="60854" xr:uid="{00000000-0005-0000-0000-0000B5ED0000}"/>
    <cellStyle name="Output 4 12" xfId="60855" xr:uid="{00000000-0005-0000-0000-0000B6ED0000}"/>
    <cellStyle name="Output 4 13" xfId="60856" xr:uid="{00000000-0005-0000-0000-0000B7ED0000}"/>
    <cellStyle name="Output 4 14" xfId="60857" xr:uid="{00000000-0005-0000-0000-0000B8ED0000}"/>
    <cellStyle name="Output 4 15" xfId="60858" xr:uid="{00000000-0005-0000-0000-0000B9ED0000}"/>
    <cellStyle name="Output 4 16" xfId="60859" xr:uid="{00000000-0005-0000-0000-0000BAED0000}"/>
    <cellStyle name="Output 4 17" xfId="60860" xr:uid="{00000000-0005-0000-0000-0000BBED0000}"/>
    <cellStyle name="Output 4 18" xfId="60861" xr:uid="{00000000-0005-0000-0000-0000BCED0000}"/>
    <cellStyle name="Output 4 19" xfId="60862" xr:uid="{00000000-0005-0000-0000-0000BDED0000}"/>
    <cellStyle name="Output 4 2" xfId="60863" xr:uid="{00000000-0005-0000-0000-0000BEED0000}"/>
    <cellStyle name="Output 4 2 2" xfId="60864" xr:uid="{00000000-0005-0000-0000-0000BFED0000}"/>
    <cellStyle name="Output 4 2 3" xfId="60865" xr:uid="{00000000-0005-0000-0000-0000C0ED0000}"/>
    <cellStyle name="Output 4 20" xfId="60866" xr:uid="{00000000-0005-0000-0000-0000C1ED0000}"/>
    <cellStyle name="Output 4 21" xfId="60867" xr:uid="{00000000-0005-0000-0000-0000C2ED0000}"/>
    <cellStyle name="Output 4 22" xfId="60868" xr:uid="{00000000-0005-0000-0000-0000C3ED0000}"/>
    <cellStyle name="Output 4 3" xfId="60869" xr:uid="{00000000-0005-0000-0000-0000C4ED0000}"/>
    <cellStyle name="Output 4 3 2" xfId="60870" xr:uid="{00000000-0005-0000-0000-0000C5ED0000}"/>
    <cellStyle name="Output 4 3 3" xfId="60871" xr:uid="{00000000-0005-0000-0000-0000C6ED0000}"/>
    <cellStyle name="Output 4 4" xfId="60872" xr:uid="{00000000-0005-0000-0000-0000C7ED0000}"/>
    <cellStyle name="Output 4 4 2" xfId="60873" xr:uid="{00000000-0005-0000-0000-0000C8ED0000}"/>
    <cellStyle name="Output 4 4 3" xfId="60874" xr:uid="{00000000-0005-0000-0000-0000C9ED0000}"/>
    <cellStyle name="Output 4 5" xfId="60875" xr:uid="{00000000-0005-0000-0000-0000CAED0000}"/>
    <cellStyle name="Output 4 6" xfId="60876" xr:uid="{00000000-0005-0000-0000-0000CBED0000}"/>
    <cellStyle name="Output 4 7" xfId="60877" xr:uid="{00000000-0005-0000-0000-0000CCED0000}"/>
    <cellStyle name="Output 4 8" xfId="60878" xr:uid="{00000000-0005-0000-0000-0000CDED0000}"/>
    <cellStyle name="Output 4 9" xfId="60879" xr:uid="{00000000-0005-0000-0000-0000CEED0000}"/>
    <cellStyle name="Output 5" xfId="60880" xr:uid="{00000000-0005-0000-0000-0000CFED0000}"/>
    <cellStyle name="Output 5 10" xfId="60881" xr:uid="{00000000-0005-0000-0000-0000D0ED0000}"/>
    <cellStyle name="Output 5 11" xfId="60882" xr:uid="{00000000-0005-0000-0000-0000D1ED0000}"/>
    <cellStyle name="Output 5 12" xfId="60883" xr:uid="{00000000-0005-0000-0000-0000D2ED0000}"/>
    <cellStyle name="Output 5 13" xfId="60884" xr:uid="{00000000-0005-0000-0000-0000D3ED0000}"/>
    <cellStyle name="Output 5 14" xfId="60885" xr:uid="{00000000-0005-0000-0000-0000D4ED0000}"/>
    <cellStyle name="Output 5 15" xfId="60886" xr:uid="{00000000-0005-0000-0000-0000D5ED0000}"/>
    <cellStyle name="Output 5 16" xfId="60887" xr:uid="{00000000-0005-0000-0000-0000D6ED0000}"/>
    <cellStyle name="Output 5 17" xfId="60888" xr:uid="{00000000-0005-0000-0000-0000D7ED0000}"/>
    <cellStyle name="Output 5 18" xfId="60889" xr:uid="{00000000-0005-0000-0000-0000D8ED0000}"/>
    <cellStyle name="Output 5 19" xfId="60890" xr:uid="{00000000-0005-0000-0000-0000D9ED0000}"/>
    <cellStyle name="Output 5 2" xfId="60891" xr:uid="{00000000-0005-0000-0000-0000DAED0000}"/>
    <cellStyle name="Output 5 2 2" xfId="60892" xr:uid="{00000000-0005-0000-0000-0000DBED0000}"/>
    <cellStyle name="Output 5 2 3" xfId="60893" xr:uid="{00000000-0005-0000-0000-0000DCED0000}"/>
    <cellStyle name="Output 5 20" xfId="60894" xr:uid="{00000000-0005-0000-0000-0000DDED0000}"/>
    <cellStyle name="Output 5 21" xfId="60895" xr:uid="{00000000-0005-0000-0000-0000DEED0000}"/>
    <cellStyle name="Output 5 22" xfId="60896" xr:uid="{00000000-0005-0000-0000-0000DFED0000}"/>
    <cellStyle name="Output 5 3" xfId="60897" xr:uid="{00000000-0005-0000-0000-0000E0ED0000}"/>
    <cellStyle name="Output 5 3 2" xfId="60898" xr:uid="{00000000-0005-0000-0000-0000E1ED0000}"/>
    <cellStyle name="Output 5 3 3" xfId="60899" xr:uid="{00000000-0005-0000-0000-0000E2ED0000}"/>
    <cellStyle name="Output 5 4" xfId="60900" xr:uid="{00000000-0005-0000-0000-0000E3ED0000}"/>
    <cellStyle name="Output 5 5" xfId="60901" xr:uid="{00000000-0005-0000-0000-0000E4ED0000}"/>
    <cellStyle name="Output 5 6" xfId="60902" xr:uid="{00000000-0005-0000-0000-0000E5ED0000}"/>
    <cellStyle name="Output 5 7" xfId="60903" xr:uid="{00000000-0005-0000-0000-0000E6ED0000}"/>
    <cellStyle name="Output 5 8" xfId="60904" xr:uid="{00000000-0005-0000-0000-0000E7ED0000}"/>
    <cellStyle name="Output 5 9" xfId="60905" xr:uid="{00000000-0005-0000-0000-0000E8ED0000}"/>
    <cellStyle name="Output 6" xfId="60906" xr:uid="{00000000-0005-0000-0000-0000E9ED0000}"/>
    <cellStyle name="Output 6 10" xfId="60907" xr:uid="{00000000-0005-0000-0000-0000EAED0000}"/>
    <cellStyle name="Output 6 11" xfId="60908" xr:uid="{00000000-0005-0000-0000-0000EBED0000}"/>
    <cellStyle name="Output 6 12" xfId="60909" xr:uid="{00000000-0005-0000-0000-0000ECED0000}"/>
    <cellStyle name="Output 6 13" xfId="60910" xr:uid="{00000000-0005-0000-0000-0000EDED0000}"/>
    <cellStyle name="Output 6 14" xfId="60911" xr:uid="{00000000-0005-0000-0000-0000EEED0000}"/>
    <cellStyle name="Output 6 15" xfId="60912" xr:uid="{00000000-0005-0000-0000-0000EFED0000}"/>
    <cellStyle name="Output 6 16" xfId="60913" xr:uid="{00000000-0005-0000-0000-0000F0ED0000}"/>
    <cellStyle name="Output 6 17" xfId="60914" xr:uid="{00000000-0005-0000-0000-0000F1ED0000}"/>
    <cellStyle name="Output 6 18" xfId="60915" xr:uid="{00000000-0005-0000-0000-0000F2ED0000}"/>
    <cellStyle name="Output 6 19" xfId="60916" xr:uid="{00000000-0005-0000-0000-0000F3ED0000}"/>
    <cellStyle name="Output 6 2" xfId="60917" xr:uid="{00000000-0005-0000-0000-0000F4ED0000}"/>
    <cellStyle name="Output 6 2 10" xfId="60918" xr:uid="{00000000-0005-0000-0000-0000F5ED0000}"/>
    <cellStyle name="Output 6 2 11" xfId="60919" xr:uid="{00000000-0005-0000-0000-0000F6ED0000}"/>
    <cellStyle name="Output 6 2 12" xfId="60920" xr:uid="{00000000-0005-0000-0000-0000F7ED0000}"/>
    <cellStyle name="Output 6 2 13" xfId="60921" xr:uid="{00000000-0005-0000-0000-0000F8ED0000}"/>
    <cellStyle name="Output 6 2 2" xfId="60922" xr:uid="{00000000-0005-0000-0000-0000F9ED0000}"/>
    <cellStyle name="Output 6 2 2 2" xfId="60923" xr:uid="{00000000-0005-0000-0000-0000FAED0000}"/>
    <cellStyle name="Output 6 2 3" xfId="60924" xr:uid="{00000000-0005-0000-0000-0000FBED0000}"/>
    <cellStyle name="Output 6 2 4" xfId="60925" xr:uid="{00000000-0005-0000-0000-0000FCED0000}"/>
    <cellStyle name="Output 6 2 5" xfId="60926" xr:uid="{00000000-0005-0000-0000-0000FDED0000}"/>
    <cellStyle name="Output 6 2 6" xfId="60927" xr:uid="{00000000-0005-0000-0000-0000FEED0000}"/>
    <cellStyle name="Output 6 2 7" xfId="60928" xr:uid="{00000000-0005-0000-0000-0000FFED0000}"/>
    <cellStyle name="Output 6 2 8" xfId="60929" xr:uid="{00000000-0005-0000-0000-000000EE0000}"/>
    <cellStyle name="Output 6 2 9" xfId="60930" xr:uid="{00000000-0005-0000-0000-000001EE0000}"/>
    <cellStyle name="Output 6 20" xfId="60931" xr:uid="{00000000-0005-0000-0000-000002EE0000}"/>
    <cellStyle name="Output 6 21" xfId="60932" xr:uid="{00000000-0005-0000-0000-000003EE0000}"/>
    <cellStyle name="Output 6 22" xfId="60933" xr:uid="{00000000-0005-0000-0000-000004EE0000}"/>
    <cellStyle name="Output 6 3" xfId="60934" xr:uid="{00000000-0005-0000-0000-000005EE0000}"/>
    <cellStyle name="Output 6 3 2" xfId="60935" xr:uid="{00000000-0005-0000-0000-000006EE0000}"/>
    <cellStyle name="Output 6 3 3" xfId="60936" xr:uid="{00000000-0005-0000-0000-000007EE0000}"/>
    <cellStyle name="Output 6 4" xfId="60937" xr:uid="{00000000-0005-0000-0000-000008EE0000}"/>
    <cellStyle name="Output 6 5" xfId="60938" xr:uid="{00000000-0005-0000-0000-000009EE0000}"/>
    <cellStyle name="Output 6 6" xfId="60939" xr:uid="{00000000-0005-0000-0000-00000AEE0000}"/>
    <cellStyle name="Output 6 7" xfId="60940" xr:uid="{00000000-0005-0000-0000-00000BEE0000}"/>
    <cellStyle name="Output 6 8" xfId="60941" xr:uid="{00000000-0005-0000-0000-00000CEE0000}"/>
    <cellStyle name="Output 6 9" xfId="60942" xr:uid="{00000000-0005-0000-0000-00000DEE0000}"/>
    <cellStyle name="Output 7" xfId="60943" xr:uid="{00000000-0005-0000-0000-00000EEE0000}"/>
    <cellStyle name="Output 7 10" xfId="60944" xr:uid="{00000000-0005-0000-0000-00000FEE0000}"/>
    <cellStyle name="Output 7 11" xfId="60945" xr:uid="{00000000-0005-0000-0000-000010EE0000}"/>
    <cellStyle name="Output 7 12" xfId="60946" xr:uid="{00000000-0005-0000-0000-000011EE0000}"/>
    <cellStyle name="Output 7 13" xfId="60947" xr:uid="{00000000-0005-0000-0000-000012EE0000}"/>
    <cellStyle name="Output 7 14" xfId="60948" xr:uid="{00000000-0005-0000-0000-000013EE0000}"/>
    <cellStyle name="Output 7 15" xfId="60949" xr:uid="{00000000-0005-0000-0000-000014EE0000}"/>
    <cellStyle name="Output 7 16" xfId="60950" xr:uid="{00000000-0005-0000-0000-000015EE0000}"/>
    <cellStyle name="Output 7 17" xfId="60951" xr:uid="{00000000-0005-0000-0000-000016EE0000}"/>
    <cellStyle name="Output 7 18" xfId="60952" xr:uid="{00000000-0005-0000-0000-000017EE0000}"/>
    <cellStyle name="Output 7 19" xfId="60953" xr:uid="{00000000-0005-0000-0000-000018EE0000}"/>
    <cellStyle name="Output 7 2" xfId="60954" xr:uid="{00000000-0005-0000-0000-000019EE0000}"/>
    <cellStyle name="Output 7 2 10" xfId="60955" xr:uid="{00000000-0005-0000-0000-00001AEE0000}"/>
    <cellStyle name="Output 7 2 11" xfId="60956" xr:uid="{00000000-0005-0000-0000-00001BEE0000}"/>
    <cellStyle name="Output 7 2 12" xfId="60957" xr:uid="{00000000-0005-0000-0000-00001CEE0000}"/>
    <cellStyle name="Output 7 2 13" xfId="60958" xr:uid="{00000000-0005-0000-0000-00001DEE0000}"/>
    <cellStyle name="Output 7 2 2" xfId="60959" xr:uid="{00000000-0005-0000-0000-00001EEE0000}"/>
    <cellStyle name="Output 7 2 2 2" xfId="60960" xr:uid="{00000000-0005-0000-0000-00001FEE0000}"/>
    <cellStyle name="Output 7 2 3" xfId="60961" xr:uid="{00000000-0005-0000-0000-000020EE0000}"/>
    <cellStyle name="Output 7 2 4" xfId="60962" xr:uid="{00000000-0005-0000-0000-000021EE0000}"/>
    <cellStyle name="Output 7 2 5" xfId="60963" xr:uid="{00000000-0005-0000-0000-000022EE0000}"/>
    <cellStyle name="Output 7 2 6" xfId="60964" xr:uid="{00000000-0005-0000-0000-000023EE0000}"/>
    <cellStyle name="Output 7 2 7" xfId="60965" xr:uid="{00000000-0005-0000-0000-000024EE0000}"/>
    <cellStyle name="Output 7 2 8" xfId="60966" xr:uid="{00000000-0005-0000-0000-000025EE0000}"/>
    <cellStyle name="Output 7 2 9" xfId="60967" xr:uid="{00000000-0005-0000-0000-000026EE0000}"/>
    <cellStyle name="Output 7 20" xfId="60968" xr:uid="{00000000-0005-0000-0000-000027EE0000}"/>
    <cellStyle name="Output 7 21" xfId="60969" xr:uid="{00000000-0005-0000-0000-000028EE0000}"/>
    <cellStyle name="Output 7 22" xfId="60970" xr:uid="{00000000-0005-0000-0000-000029EE0000}"/>
    <cellStyle name="Output 7 3" xfId="60971" xr:uid="{00000000-0005-0000-0000-00002AEE0000}"/>
    <cellStyle name="Output 7 3 2" xfId="60972" xr:uid="{00000000-0005-0000-0000-00002BEE0000}"/>
    <cellStyle name="Output 7 3 3" xfId="60973" xr:uid="{00000000-0005-0000-0000-00002CEE0000}"/>
    <cellStyle name="Output 7 4" xfId="60974" xr:uid="{00000000-0005-0000-0000-00002DEE0000}"/>
    <cellStyle name="Output 7 5" xfId="60975" xr:uid="{00000000-0005-0000-0000-00002EEE0000}"/>
    <cellStyle name="Output 7 6" xfId="60976" xr:uid="{00000000-0005-0000-0000-00002FEE0000}"/>
    <cellStyle name="Output 7 7" xfId="60977" xr:uid="{00000000-0005-0000-0000-000030EE0000}"/>
    <cellStyle name="Output 7 8" xfId="60978" xr:uid="{00000000-0005-0000-0000-000031EE0000}"/>
    <cellStyle name="Output 7 9" xfId="60979" xr:uid="{00000000-0005-0000-0000-000032EE0000}"/>
    <cellStyle name="Output 8" xfId="60980" xr:uid="{00000000-0005-0000-0000-000033EE0000}"/>
    <cellStyle name="Output 8 10" xfId="60981" xr:uid="{00000000-0005-0000-0000-000034EE0000}"/>
    <cellStyle name="Output 8 11" xfId="60982" xr:uid="{00000000-0005-0000-0000-000035EE0000}"/>
    <cellStyle name="Output 8 12" xfId="60983" xr:uid="{00000000-0005-0000-0000-000036EE0000}"/>
    <cellStyle name="Output 8 13" xfId="60984" xr:uid="{00000000-0005-0000-0000-000037EE0000}"/>
    <cellStyle name="Output 8 14" xfId="60985" xr:uid="{00000000-0005-0000-0000-000038EE0000}"/>
    <cellStyle name="Output 8 15" xfId="60986" xr:uid="{00000000-0005-0000-0000-000039EE0000}"/>
    <cellStyle name="Output 8 16" xfId="60987" xr:uid="{00000000-0005-0000-0000-00003AEE0000}"/>
    <cellStyle name="Output 8 17" xfId="60988" xr:uid="{00000000-0005-0000-0000-00003BEE0000}"/>
    <cellStyle name="Output 8 18" xfId="60989" xr:uid="{00000000-0005-0000-0000-00003CEE0000}"/>
    <cellStyle name="Output 8 19" xfId="60990" xr:uid="{00000000-0005-0000-0000-00003DEE0000}"/>
    <cellStyle name="Output 8 2" xfId="60991" xr:uid="{00000000-0005-0000-0000-00003EEE0000}"/>
    <cellStyle name="Output 8 2 10" xfId="60992" xr:uid="{00000000-0005-0000-0000-00003FEE0000}"/>
    <cellStyle name="Output 8 2 11" xfId="60993" xr:uid="{00000000-0005-0000-0000-000040EE0000}"/>
    <cellStyle name="Output 8 2 12" xfId="60994" xr:uid="{00000000-0005-0000-0000-000041EE0000}"/>
    <cellStyle name="Output 8 2 13" xfId="60995" xr:uid="{00000000-0005-0000-0000-000042EE0000}"/>
    <cellStyle name="Output 8 2 2" xfId="60996" xr:uid="{00000000-0005-0000-0000-000043EE0000}"/>
    <cellStyle name="Output 8 2 2 2" xfId="60997" xr:uid="{00000000-0005-0000-0000-000044EE0000}"/>
    <cellStyle name="Output 8 2 3" xfId="60998" xr:uid="{00000000-0005-0000-0000-000045EE0000}"/>
    <cellStyle name="Output 8 2 4" xfId="60999" xr:uid="{00000000-0005-0000-0000-000046EE0000}"/>
    <cellStyle name="Output 8 2 5" xfId="61000" xr:uid="{00000000-0005-0000-0000-000047EE0000}"/>
    <cellStyle name="Output 8 2 6" xfId="61001" xr:uid="{00000000-0005-0000-0000-000048EE0000}"/>
    <cellStyle name="Output 8 2 7" xfId="61002" xr:uid="{00000000-0005-0000-0000-000049EE0000}"/>
    <cellStyle name="Output 8 2 8" xfId="61003" xr:uid="{00000000-0005-0000-0000-00004AEE0000}"/>
    <cellStyle name="Output 8 2 9" xfId="61004" xr:uid="{00000000-0005-0000-0000-00004BEE0000}"/>
    <cellStyle name="Output 8 20" xfId="61005" xr:uid="{00000000-0005-0000-0000-00004CEE0000}"/>
    <cellStyle name="Output 8 21" xfId="61006" xr:uid="{00000000-0005-0000-0000-00004DEE0000}"/>
    <cellStyle name="Output 8 22" xfId="61007" xr:uid="{00000000-0005-0000-0000-00004EEE0000}"/>
    <cellStyle name="Output 8 3" xfId="61008" xr:uid="{00000000-0005-0000-0000-00004FEE0000}"/>
    <cellStyle name="Output 8 3 2" xfId="61009" xr:uid="{00000000-0005-0000-0000-000050EE0000}"/>
    <cellStyle name="Output 8 3 3" xfId="61010" xr:uid="{00000000-0005-0000-0000-000051EE0000}"/>
    <cellStyle name="Output 8 4" xfId="61011" xr:uid="{00000000-0005-0000-0000-000052EE0000}"/>
    <cellStyle name="Output 8 5" xfId="61012" xr:uid="{00000000-0005-0000-0000-000053EE0000}"/>
    <cellStyle name="Output 8 6" xfId="61013" xr:uid="{00000000-0005-0000-0000-000054EE0000}"/>
    <cellStyle name="Output 8 7" xfId="61014" xr:uid="{00000000-0005-0000-0000-000055EE0000}"/>
    <cellStyle name="Output 8 8" xfId="61015" xr:uid="{00000000-0005-0000-0000-000056EE0000}"/>
    <cellStyle name="Output 8 9" xfId="61016" xr:uid="{00000000-0005-0000-0000-000057EE0000}"/>
    <cellStyle name="Output 9" xfId="61017" xr:uid="{00000000-0005-0000-0000-000058EE0000}"/>
    <cellStyle name="Output 9 10" xfId="61018" xr:uid="{00000000-0005-0000-0000-000059EE0000}"/>
    <cellStyle name="Output 9 11" xfId="61019" xr:uid="{00000000-0005-0000-0000-00005AEE0000}"/>
    <cellStyle name="Output 9 12" xfId="61020" xr:uid="{00000000-0005-0000-0000-00005BEE0000}"/>
    <cellStyle name="Output 9 13" xfId="61021" xr:uid="{00000000-0005-0000-0000-00005CEE0000}"/>
    <cellStyle name="Output 9 14" xfId="61022" xr:uid="{00000000-0005-0000-0000-00005DEE0000}"/>
    <cellStyle name="Output 9 15" xfId="61023" xr:uid="{00000000-0005-0000-0000-00005EEE0000}"/>
    <cellStyle name="Output 9 16" xfId="61024" xr:uid="{00000000-0005-0000-0000-00005FEE0000}"/>
    <cellStyle name="Output 9 17" xfId="61025" xr:uid="{00000000-0005-0000-0000-000060EE0000}"/>
    <cellStyle name="Output 9 18" xfId="61026" xr:uid="{00000000-0005-0000-0000-000061EE0000}"/>
    <cellStyle name="Output 9 19" xfId="61027" xr:uid="{00000000-0005-0000-0000-000062EE0000}"/>
    <cellStyle name="Output 9 2" xfId="61028" xr:uid="{00000000-0005-0000-0000-000063EE0000}"/>
    <cellStyle name="Output 9 2 10" xfId="61029" xr:uid="{00000000-0005-0000-0000-000064EE0000}"/>
    <cellStyle name="Output 9 2 11" xfId="61030" xr:uid="{00000000-0005-0000-0000-000065EE0000}"/>
    <cellStyle name="Output 9 2 12" xfId="61031" xr:uid="{00000000-0005-0000-0000-000066EE0000}"/>
    <cellStyle name="Output 9 2 13" xfId="61032" xr:uid="{00000000-0005-0000-0000-000067EE0000}"/>
    <cellStyle name="Output 9 2 2" xfId="61033" xr:uid="{00000000-0005-0000-0000-000068EE0000}"/>
    <cellStyle name="Output 9 2 2 2" xfId="61034" xr:uid="{00000000-0005-0000-0000-000069EE0000}"/>
    <cellStyle name="Output 9 2 3" xfId="61035" xr:uid="{00000000-0005-0000-0000-00006AEE0000}"/>
    <cellStyle name="Output 9 2 4" xfId="61036" xr:uid="{00000000-0005-0000-0000-00006BEE0000}"/>
    <cellStyle name="Output 9 2 5" xfId="61037" xr:uid="{00000000-0005-0000-0000-00006CEE0000}"/>
    <cellStyle name="Output 9 2 6" xfId="61038" xr:uid="{00000000-0005-0000-0000-00006DEE0000}"/>
    <cellStyle name="Output 9 2 7" xfId="61039" xr:uid="{00000000-0005-0000-0000-00006EEE0000}"/>
    <cellStyle name="Output 9 2 8" xfId="61040" xr:uid="{00000000-0005-0000-0000-00006FEE0000}"/>
    <cellStyle name="Output 9 2 9" xfId="61041" xr:uid="{00000000-0005-0000-0000-000070EE0000}"/>
    <cellStyle name="Output 9 20" xfId="61042" xr:uid="{00000000-0005-0000-0000-000071EE0000}"/>
    <cellStyle name="Output 9 21" xfId="61043" xr:uid="{00000000-0005-0000-0000-000072EE0000}"/>
    <cellStyle name="Output 9 22" xfId="61044" xr:uid="{00000000-0005-0000-0000-000073EE0000}"/>
    <cellStyle name="Output 9 3" xfId="61045" xr:uid="{00000000-0005-0000-0000-000074EE0000}"/>
    <cellStyle name="Output 9 3 2" xfId="61046" xr:uid="{00000000-0005-0000-0000-000075EE0000}"/>
    <cellStyle name="Output 9 3 3" xfId="61047" xr:uid="{00000000-0005-0000-0000-000076EE0000}"/>
    <cellStyle name="Output 9 4" xfId="61048" xr:uid="{00000000-0005-0000-0000-000077EE0000}"/>
    <cellStyle name="Output 9 5" xfId="61049" xr:uid="{00000000-0005-0000-0000-000078EE0000}"/>
    <cellStyle name="Output 9 6" xfId="61050" xr:uid="{00000000-0005-0000-0000-000079EE0000}"/>
    <cellStyle name="Output 9 7" xfId="61051" xr:uid="{00000000-0005-0000-0000-00007AEE0000}"/>
    <cellStyle name="Output 9 8" xfId="61052" xr:uid="{00000000-0005-0000-0000-00007BEE0000}"/>
    <cellStyle name="Output 9 9" xfId="61053" xr:uid="{00000000-0005-0000-0000-00007CEE0000}"/>
    <cellStyle name="per.style" xfId="61054" xr:uid="{00000000-0005-0000-0000-00007DEE0000}"/>
    <cellStyle name="Percent" xfId="2" builtinId="5"/>
    <cellStyle name="Percent [2]" xfId="61055" xr:uid="{00000000-0005-0000-0000-00007FEE0000}"/>
    <cellStyle name="Percent [2] 2" xfId="61056" xr:uid="{00000000-0005-0000-0000-000080EE0000}"/>
    <cellStyle name="Percent [2] 3" xfId="61057" xr:uid="{00000000-0005-0000-0000-000081EE0000}"/>
    <cellStyle name="Percent [2] 4" xfId="61058" xr:uid="{00000000-0005-0000-0000-000082EE0000}"/>
    <cellStyle name="Percent 10" xfId="5" xr:uid="{00000000-0005-0000-0000-000083EE0000}"/>
    <cellStyle name="Percent 10 10" xfId="61059" xr:uid="{00000000-0005-0000-0000-000084EE0000}"/>
    <cellStyle name="Percent 10 10 2" xfId="61060" xr:uid="{00000000-0005-0000-0000-000085EE0000}"/>
    <cellStyle name="Percent 10 10 3" xfId="61061" xr:uid="{00000000-0005-0000-0000-000086EE0000}"/>
    <cellStyle name="Percent 10 11" xfId="61062" xr:uid="{00000000-0005-0000-0000-000087EE0000}"/>
    <cellStyle name="Percent 10 11 2" xfId="61063" xr:uid="{00000000-0005-0000-0000-000088EE0000}"/>
    <cellStyle name="Percent 10 11 3" xfId="61064" xr:uid="{00000000-0005-0000-0000-000089EE0000}"/>
    <cellStyle name="Percent 10 12" xfId="61065" xr:uid="{00000000-0005-0000-0000-00008AEE0000}"/>
    <cellStyle name="Percent 10 12 2" xfId="61066" xr:uid="{00000000-0005-0000-0000-00008BEE0000}"/>
    <cellStyle name="Percent 10 13" xfId="61067" xr:uid="{00000000-0005-0000-0000-00008CEE0000}"/>
    <cellStyle name="Percent 10 13 2" xfId="61068" xr:uid="{00000000-0005-0000-0000-00008DEE0000}"/>
    <cellStyle name="Percent 10 14" xfId="61069" xr:uid="{00000000-0005-0000-0000-00008EEE0000}"/>
    <cellStyle name="Percent 10 15" xfId="61070" xr:uid="{00000000-0005-0000-0000-00008FEE0000}"/>
    <cellStyle name="Percent 10 16" xfId="61071" xr:uid="{00000000-0005-0000-0000-000090EE0000}"/>
    <cellStyle name="Percent 10 17" xfId="61072" xr:uid="{00000000-0005-0000-0000-000091EE0000}"/>
    <cellStyle name="Percent 10 18" xfId="61073" xr:uid="{00000000-0005-0000-0000-000092EE0000}"/>
    <cellStyle name="Percent 10 19" xfId="61074" xr:uid="{00000000-0005-0000-0000-000093EE0000}"/>
    <cellStyle name="Percent 10 2" xfId="61075" xr:uid="{00000000-0005-0000-0000-000094EE0000}"/>
    <cellStyle name="Percent 10 2 10" xfId="61076" xr:uid="{00000000-0005-0000-0000-000095EE0000}"/>
    <cellStyle name="Percent 10 2 11" xfId="61077" xr:uid="{00000000-0005-0000-0000-000096EE0000}"/>
    <cellStyle name="Percent 10 2 12" xfId="61078" xr:uid="{00000000-0005-0000-0000-000097EE0000}"/>
    <cellStyle name="Percent 10 2 13" xfId="61079" xr:uid="{00000000-0005-0000-0000-000098EE0000}"/>
    <cellStyle name="Percent 10 2 14" xfId="61080" xr:uid="{00000000-0005-0000-0000-000099EE0000}"/>
    <cellStyle name="Percent 10 2 15" xfId="61081" xr:uid="{00000000-0005-0000-0000-00009AEE0000}"/>
    <cellStyle name="Percent 10 2 16" xfId="61082" xr:uid="{00000000-0005-0000-0000-00009BEE0000}"/>
    <cellStyle name="Percent 10 2 17" xfId="61083" xr:uid="{00000000-0005-0000-0000-00009CEE0000}"/>
    <cellStyle name="Percent 10 2 18" xfId="61084" xr:uid="{00000000-0005-0000-0000-00009DEE0000}"/>
    <cellStyle name="Percent 10 2 19" xfId="61085" xr:uid="{00000000-0005-0000-0000-00009EEE0000}"/>
    <cellStyle name="Percent 10 2 2" xfId="61086" xr:uid="{00000000-0005-0000-0000-00009FEE0000}"/>
    <cellStyle name="Percent 10 2 2 2" xfId="61087" xr:uid="{00000000-0005-0000-0000-0000A0EE0000}"/>
    <cellStyle name="Percent 10 2 2 3" xfId="61088" xr:uid="{00000000-0005-0000-0000-0000A1EE0000}"/>
    <cellStyle name="Percent 10 2 20" xfId="61089" xr:uid="{00000000-0005-0000-0000-0000A2EE0000}"/>
    <cellStyle name="Percent 10 2 21" xfId="61090" xr:uid="{00000000-0005-0000-0000-0000A3EE0000}"/>
    <cellStyle name="Percent 10 2 22" xfId="61091" xr:uid="{00000000-0005-0000-0000-0000A4EE0000}"/>
    <cellStyle name="Percent 10 2 23" xfId="61092" xr:uid="{00000000-0005-0000-0000-0000A5EE0000}"/>
    <cellStyle name="Percent 10 2 24" xfId="61093" xr:uid="{00000000-0005-0000-0000-0000A6EE0000}"/>
    <cellStyle name="Percent 10 2 25" xfId="61094" xr:uid="{00000000-0005-0000-0000-0000A7EE0000}"/>
    <cellStyle name="Percent 10 2 26" xfId="61095" xr:uid="{00000000-0005-0000-0000-0000A8EE0000}"/>
    <cellStyle name="Percent 10 2 27" xfId="61096" xr:uid="{00000000-0005-0000-0000-0000A9EE0000}"/>
    <cellStyle name="Percent 10 2 28" xfId="61097" xr:uid="{00000000-0005-0000-0000-0000AAEE0000}"/>
    <cellStyle name="Percent 10 2 29" xfId="61098" xr:uid="{00000000-0005-0000-0000-0000ABEE0000}"/>
    <cellStyle name="Percent 10 2 3" xfId="61099" xr:uid="{00000000-0005-0000-0000-0000ACEE0000}"/>
    <cellStyle name="Percent 10 2 30" xfId="61100" xr:uid="{00000000-0005-0000-0000-0000ADEE0000}"/>
    <cellStyle name="Percent 10 2 31" xfId="61101" xr:uid="{00000000-0005-0000-0000-0000AEEE0000}"/>
    <cellStyle name="Percent 10 2 32" xfId="61102" xr:uid="{00000000-0005-0000-0000-0000AFEE0000}"/>
    <cellStyle name="Percent 10 2 33" xfId="61103" xr:uid="{00000000-0005-0000-0000-0000B0EE0000}"/>
    <cellStyle name="Percent 10 2 34" xfId="61104" xr:uid="{00000000-0005-0000-0000-0000B1EE0000}"/>
    <cellStyle name="Percent 10 2 35" xfId="61105" xr:uid="{00000000-0005-0000-0000-0000B2EE0000}"/>
    <cellStyle name="Percent 10 2 36" xfId="61106" xr:uid="{00000000-0005-0000-0000-0000B3EE0000}"/>
    <cellStyle name="Percent 10 2 37" xfId="61107" xr:uid="{00000000-0005-0000-0000-0000B4EE0000}"/>
    <cellStyle name="Percent 10 2 38" xfId="61108" xr:uid="{00000000-0005-0000-0000-0000B5EE0000}"/>
    <cellStyle name="Percent 10 2 39" xfId="61109" xr:uid="{00000000-0005-0000-0000-0000B6EE0000}"/>
    <cellStyle name="Percent 10 2 4" xfId="61110" xr:uid="{00000000-0005-0000-0000-0000B7EE0000}"/>
    <cellStyle name="Percent 10 2 40" xfId="61111" xr:uid="{00000000-0005-0000-0000-0000B8EE0000}"/>
    <cellStyle name="Percent 10 2 41" xfId="61112" xr:uid="{00000000-0005-0000-0000-0000B9EE0000}"/>
    <cellStyle name="Percent 10 2 42" xfId="61113" xr:uid="{00000000-0005-0000-0000-0000BAEE0000}"/>
    <cellStyle name="Percent 10 2 43" xfId="61114" xr:uid="{00000000-0005-0000-0000-0000BBEE0000}"/>
    <cellStyle name="Percent 10 2 44" xfId="61115" xr:uid="{00000000-0005-0000-0000-0000BCEE0000}"/>
    <cellStyle name="Percent 10 2 45" xfId="61116" xr:uid="{00000000-0005-0000-0000-0000BDEE0000}"/>
    <cellStyle name="Percent 10 2 46" xfId="61117" xr:uid="{00000000-0005-0000-0000-0000BEEE0000}"/>
    <cellStyle name="Percent 10 2 47" xfId="61118" xr:uid="{00000000-0005-0000-0000-0000BFEE0000}"/>
    <cellStyle name="Percent 10 2 48" xfId="61119" xr:uid="{00000000-0005-0000-0000-0000C0EE0000}"/>
    <cellStyle name="Percent 10 2 49" xfId="61120" xr:uid="{00000000-0005-0000-0000-0000C1EE0000}"/>
    <cellStyle name="Percent 10 2 5" xfId="61121" xr:uid="{00000000-0005-0000-0000-0000C2EE0000}"/>
    <cellStyle name="Percent 10 2 50" xfId="61122" xr:uid="{00000000-0005-0000-0000-0000C3EE0000}"/>
    <cellStyle name="Percent 10 2 51" xfId="61123" xr:uid="{00000000-0005-0000-0000-0000C4EE0000}"/>
    <cellStyle name="Percent 10 2 52" xfId="61124" xr:uid="{00000000-0005-0000-0000-0000C5EE0000}"/>
    <cellStyle name="Percent 10 2 53" xfId="61125" xr:uid="{00000000-0005-0000-0000-0000C6EE0000}"/>
    <cellStyle name="Percent 10 2 54" xfId="61126" xr:uid="{00000000-0005-0000-0000-0000C7EE0000}"/>
    <cellStyle name="Percent 10 2 55" xfId="61127" xr:uid="{00000000-0005-0000-0000-0000C8EE0000}"/>
    <cellStyle name="Percent 10 2 56" xfId="61128" xr:uid="{00000000-0005-0000-0000-0000C9EE0000}"/>
    <cellStyle name="Percent 10 2 57" xfId="61129" xr:uid="{00000000-0005-0000-0000-0000CAEE0000}"/>
    <cellStyle name="Percent 10 2 58" xfId="61130" xr:uid="{00000000-0005-0000-0000-0000CBEE0000}"/>
    <cellStyle name="Percent 10 2 59" xfId="61131" xr:uid="{00000000-0005-0000-0000-0000CCEE0000}"/>
    <cellStyle name="Percent 10 2 6" xfId="61132" xr:uid="{00000000-0005-0000-0000-0000CDEE0000}"/>
    <cellStyle name="Percent 10 2 60" xfId="61133" xr:uid="{00000000-0005-0000-0000-0000CEEE0000}"/>
    <cellStyle name="Percent 10 2 61" xfId="61134" xr:uid="{00000000-0005-0000-0000-0000CFEE0000}"/>
    <cellStyle name="Percent 10 2 62" xfId="61135" xr:uid="{00000000-0005-0000-0000-0000D0EE0000}"/>
    <cellStyle name="Percent 10 2 63" xfId="61136" xr:uid="{00000000-0005-0000-0000-0000D1EE0000}"/>
    <cellStyle name="Percent 10 2 64" xfId="61137" xr:uid="{00000000-0005-0000-0000-0000D2EE0000}"/>
    <cellStyle name="Percent 10 2 65" xfId="61138" xr:uid="{00000000-0005-0000-0000-0000D3EE0000}"/>
    <cellStyle name="Percent 10 2 66" xfId="61139" xr:uid="{00000000-0005-0000-0000-0000D4EE0000}"/>
    <cellStyle name="Percent 10 2 67" xfId="61140" xr:uid="{00000000-0005-0000-0000-0000D5EE0000}"/>
    <cellStyle name="Percent 10 2 68" xfId="61141" xr:uid="{00000000-0005-0000-0000-0000D6EE0000}"/>
    <cellStyle name="Percent 10 2 69" xfId="61142" xr:uid="{00000000-0005-0000-0000-0000D7EE0000}"/>
    <cellStyle name="Percent 10 2 7" xfId="61143" xr:uid="{00000000-0005-0000-0000-0000D8EE0000}"/>
    <cellStyle name="Percent 10 2 70" xfId="61144" xr:uid="{00000000-0005-0000-0000-0000D9EE0000}"/>
    <cellStyle name="Percent 10 2 71" xfId="61145" xr:uid="{00000000-0005-0000-0000-0000DAEE0000}"/>
    <cellStyle name="Percent 10 2 72" xfId="61146" xr:uid="{00000000-0005-0000-0000-0000DBEE0000}"/>
    <cellStyle name="Percent 10 2 73" xfId="61147" xr:uid="{00000000-0005-0000-0000-0000DCEE0000}"/>
    <cellStyle name="Percent 10 2 74" xfId="61148" xr:uid="{00000000-0005-0000-0000-0000DDEE0000}"/>
    <cellStyle name="Percent 10 2 75" xfId="61149" xr:uid="{00000000-0005-0000-0000-0000DEEE0000}"/>
    <cellStyle name="Percent 10 2 76" xfId="61150" xr:uid="{00000000-0005-0000-0000-0000DFEE0000}"/>
    <cellStyle name="Percent 10 2 77" xfId="61151" xr:uid="{00000000-0005-0000-0000-0000E0EE0000}"/>
    <cellStyle name="Percent 10 2 78" xfId="61152" xr:uid="{00000000-0005-0000-0000-0000E1EE0000}"/>
    <cellStyle name="Percent 10 2 79" xfId="61153" xr:uid="{00000000-0005-0000-0000-0000E2EE0000}"/>
    <cellStyle name="Percent 10 2 8" xfId="61154" xr:uid="{00000000-0005-0000-0000-0000E3EE0000}"/>
    <cellStyle name="Percent 10 2 80" xfId="61155" xr:uid="{00000000-0005-0000-0000-0000E4EE0000}"/>
    <cellStyle name="Percent 10 2 81" xfId="61156" xr:uid="{00000000-0005-0000-0000-0000E5EE0000}"/>
    <cellStyle name="Percent 10 2 82" xfId="61157" xr:uid="{00000000-0005-0000-0000-0000E6EE0000}"/>
    <cellStyle name="Percent 10 2 83" xfId="61158" xr:uid="{00000000-0005-0000-0000-0000E7EE0000}"/>
    <cellStyle name="Percent 10 2 9" xfId="61159" xr:uid="{00000000-0005-0000-0000-0000E8EE0000}"/>
    <cellStyle name="Percent 10 20" xfId="61160" xr:uid="{00000000-0005-0000-0000-0000E9EE0000}"/>
    <cellStyle name="Percent 10 21" xfId="61161" xr:uid="{00000000-0005-0000-0000-0000EAEE0000}"/>
    <cellStyle name="Percent 10 22" xfId="61162" xr:uid="{00000000-0005-0000-0000-0000EBEE0000}"/>
    <cellStyle name="Percent 10 23" xfId="61163" xr:uid="{00000000-0005-0000-0000-0000ECEE0000}"/>
    <cellStyle name="Percent 10 24" xfId="61164" xr:uid="{00000000-0005-0000-0000-0000EDEE0000}"/>
    <cellStyle name="Percent 10 25" xfId="61165" xr:uid="{00000000-0005-0000-0000-0000EEEE0000}"/>
    <cellStyle name="Percent 10 26" xfId="61166" xr:uid="{00000000-0005-0000-0000-0000EFEE0000}"/>
    <cellStyle name="Percent 10 27" xfId="61167" xr:uid="{00000000-0005-0000-0000-0000F0EE0000}"/>
    <cellStyle name="Percent 10 28" xfId="61168" xr:uid="{00000000-0005-0000-0000-0000F1EE0000}"/>
    <cellStyle name="Percent 10 29" xfId="61169" xr:uid="{00000000-0005-0000-0000-0000F2EE0000}"/>
    <cellStyle name="Percent 10 3" xfId="61170" xr:uid="{00000000-0005-0000-0000-0000F3EE0000}"/>
    <cellStyle name="Percent 10 3 10" xfId="61171" xr:uid="{00000000-0005-0000-0000-0000F4EE0000}"/>
    <cellStyle name="Percent 10 3 10 2" xfId="61172" xr:uid="{00000000-0005-0000-0000-0000F5EE0000}"/>
    <cellStyle name="Percent 10 3 11" xfId="61173" xr:uid="{00000000-0005-0000-0000-0000F6EE0000}"/>
    <cellStyle name="Percent 10 3 11 2" xfId="61174" xr:uid="{00000000-0005-0000-0000-0000F7EE0000}"/>
    <cellStyle name="Percent 10 3 12" xfId="61175" xr:uid="{00000000-0005-0000-0000-0000F8EE0000}"/>
    <cellStyle name="Percent 10 3 13" xfId="61176" xr:uid="{00000000-0005-0000-0000-0000F9EE0000}"/>
    <cellStyle name="Percent 10 3 14" xfId="61177" xr:uid="{00000000-0005-0000-0000-0000FAEE0000}"/>
    <cellStyle name="Percent 10 3 15" xfId="61178" xr:uid="{00000000-0005-0000-0000-0000FBEE0000}"/>
    <cellStyle name="Percent 10 3 16" xfId="61179" xr:uid="{00000000-0005-0000-0000-0000FCEE0000}"/>
    <cellStyle name="Percent 10 3 17" xfId="61180" xr:uid="{00000000-0005-0000-0000-0000FDEE0000}"/>
    <cellStyle name="Percent 10 3 18" xfId="61181" xr:uid="{00000000-0005-0000-0000-0000FEEE0000}"/>
    <cellStyle name="Percent 10 3 2" xfId="61182" xr:uid="{00000000-0005-0000-0000-0000FFEE0000}"/>
    <cellStyle name="Percent 10 3 2 2" xfId="61183" xr:uid="{00000000-0005-0000-0000-000000EF0000}"/>
    <cellStyle name="Percent 10 3 2 3" xfId="61184" xr:uid="{00000000-0005-0000-0000-000001EF0000}"/>
    <cellStyle name="Percent 10 3 2 4" xfId="61185" xr:uid="{00000000-0005-0000-0000-000002EF0000}"/>
    <cellStyle name="Percent 10 3 2 5" xfId="61186" xr:uid="{00000000-0005-0000-0000-000003EF0000}"/>
    <cellStyle name="Percent 10 3 2 6" xfId="61187" xr:uid="{00000000-0005-0000-0000-000004EF0000}"/>
    <cellStyle name="Percent 10 3 3" xfId="61188" xr:uid="{00000000-0005-0000-0000-000005EF0000}"/>
    <cellStyle name="Percent 10 3 3 2" xfId="61189" xr:uid="{00000000-0005-0000-0000-000006EF0000}"/>
    <cellStyle name="Percent 10 3 3 3" xfId="61190" xr:uid="{00000000-0005-0000-0000-000007EF0000}"/>
    <cellStyle name="Percent 10 3 4" xfId="61191" xr:uid="{00000000-0005-0000-0000-000008EF0000}"/>
    <cellStyle name="Percent 10 3 4 2" xfId="61192" xr:uid="{00000000-0005-0000-0000-000009EF0000}"/>
    <cellStyle name="Percent 10 3 4 3" xfId="61193" xr:uid="{00000000-0005-0000-0000-00000AEF0000}"/>
    <cellStyle name="Percent 10 3 5" xfId="61194" xr:uid="{00000000-0005-0000-0000-00000BEF0000}"/>
    <cellStyle name="Percent 10 3 5 2" xfId="61195" xr:uid="{00000000-0005-0000-0000-00000CEF0000}"/>
    <cellStyle name="Percent 10 3 5 3" xfId="61196" xr:uid="{00000000-0005-0000-0000-00000DEF0000}"/>
    <cellStyle name="Percent 10 3 6" xfId="61197" xr:uid="{00000000-0005-0000-0000-00000EEF0000}"/>
    <cellStyle name="Percent 10 3 6 2" xfId="61198" xr:uid="{00000000-0005-0000-0000-00000FEF0000}"/>
    <cellStyle name="Percent 10 3 6 3" xfId="61199" xr:uid="{00000000-0005-0000-0000-000010EF0000}"/>
    <cellStyle name="Percent 10 3 7" xfId="61200" xr:uid="{00000000-0005-0000-0000-000011EF0000}"/>
    <cellStyle name="Percent 10 3 7 2" xfId="61201" xr:uid="{00000000-0005-0000-0000-000012EF0000}"/>
    <cellStyle name="Percent 10 3 7 3" xfId="61202" xr:uid="{00000000-0005-0000-0000-000013EF0000}"/>
    <cellStyle name="Percent 10 3 8" xfId="61203" xr:uid="{00000000-0005-0000-0000-000014EF0000}"/>
    <cellStyle name="Percent 10 3 8 2" xfId="61204" xr:uid="{00000000-0005-0000-0000-000015EF0000}"/>
    <cellStyle name="Percent 10 3 8 3" xfId="61205" xr:uid="{00000000-0005-0000-0000-000016EF0000}"/>
    <cellStyle name="Percent 10 3 9" xfId="61206" xr:uid="{00000000-0005-0000-0000-000017EF0000}"/>
    <cellStyle name="Percent 10 3 9 2" xfId="61207" xr:uid="{00000000-0005-0000-0000-000018EF0000}"/>
    <cellStyle name="Percent 10 3 9 3" xfId="61208" xr:uid="{00000000-0005-0000-0000-000019EF0000}"/>
    <cellStyle name="Percent 10 30" xfId="61209" xr:uid="{00000000-0005-0000-0000-00001AEF0000}"/>
    <cellStyle name="Percent 10 31" xfId="61210" xr:uid="{00000000-0005-0000-0000-00001BEF0000}"/>
    <cellStyle name="Percent 10 32" xfId="61211" xr:uid="{00000000-0005-0000-0000-00001CEF0000}"/>
    <cellStyle name="Percent 10 33" xfId="61212" xr:uid="{00000000-0005-0000-0000-00001DEF0000}"/>
    <cellStyle name="Percent 10 34" xfId="61213" xr:uid="{00000000-0005-0000-0000-00001EEF0000}"/>
    <cellStyle name="Percent 10 35" xfId="61214" xr:uid="{00000000-0005-0000-0000-00001FEF0000}"/>
    <cellStyle name="Percent 10 36" xfId="61215" xr:uid="{00000000-0005-0000-0000-000020EF0000}"/>
    <cellStyle name="Percent 10 37" xfId="61216" xr:uid="{00000000-0005-0000-0000-000021EF0000}"/>
    <cellStyle name="Percent 10 38" xfId="61217" xr:uid="{00000000-0005-0000-0000-000022EF0000}"/>
    <cellStyle name="Percent 10 39" xfId="61218" xr:uid="{00000000-0005-0000-0000-000023EF0000}"/>
    <cellStyle name="Percent 10 4" xfId="61219" xr:uid="{00000000-0005-0000-0000-000024EF0000}"/>
    <cellStyle name="Percent 10 4 10" xfId="61220" xr:uid="{00000000-0005-0000-0000-000025EF0000}"/>
    <cellStyle name="Percent 10 4 11" xfId="61221" xr:uid="{00000000-0005-0000-0000-000026EF0000}"/>
    <cellStyle name="Percent 10 4 12" xfId="61222" xr:uid="{00000000-0005-0000-0000-000027EF0000}"/>
    <cellStyle name="Percent 10 4 13" xfId="61223" xr:uid="{00000000-0005-0000-0000-000028EF0000}"/>
    <cellStyle name="Percent 10 4 14" xfId="61224" xr:uid="{00000000-0005-0000-0000-000029EF0000}"/>
    <cellStyle name="Percent 10 4 15" xfId="61225" xr:uid="{00000000-0005-0000-0000-00002AEF0000}"/>
    <cellStyle name="Percent 10 4 16" xfId="61226" xr:uid="{00000000-0005-0000-0000-00002BEF0000}"/>
    <cellStyle name="Percent 10 4 2" xfId="61227" xr:uid="{00000000-0005-0000-0000-00002CEF0000}"/>
    <cellStyle name="Percent 10 4 2 2" xfId="61228" xr:uid="{00000000-0005-0000-0000-00002DEF0000}"/>
    <cellStyle name="Percent 10 4 2 3" xfId="61229" xr:uid="{00000000-0005-0000-0000-00002EEF0000}"/>
    <cellStyle name="Percent 10 4 2 4" xfId="61230" xr:uid="{00000000-0005-0000-0000-00002FEF0000}"/>
    <cellStyle name="Percent 10 4 2 5" xfId="61231" xr:uid="{00000000-0005-0000-0000-000030EF0000}"/>
    <cellStyle name="Percent 10 4 3" xfId="61232" xr:uid="{00000000-0005-0000-0000-000031EF0000}"/>
    <cellStyle name="Percent 10 4 4" xfId="61233" xr:uid="{00000000-0005-0000-0000-000032EF0000}"/>
    <cellStyle name="Percent 10 4 5" xfId="61234" xr:uid="{00000000-0005-0000-0000-000033EF0000}"/>
    <cellStyle name="Percent 10 4 6" xfId="61235" xr:uid="{00000000-0005-0000-0000-000034EF0000}"/>
    <cellStyle name="Percent 10 4 7" xfId="61236" xr:uid="{00000000-0005-0000-0000-000035EF0000}"/>
    <cellStyle name="Percent 10 4 8" xfId="61237" xr:uid="{00000000-0005-0000-0000-000036EF0000}"/>
    <cellStyle name="Percent 10 4 9" xfId="61238" xr:uid="{00000000-0005-0000-0000-000037EF0000}"/>
    <cellStyle name="Percent 10 40" xfId="61239" xr:uid="{00000000-0005-0000-0000-000038EF0000}"/>
    <cellStyle name="Percent 10 41" xfId="61240" xr:uid="{00000000-0005-0000-0000-000039EF0000}"/>
    <cellStyle name="Percent 10 42" xfId="61241" xr:uid="{00000000-0005-0000-0000-00003AEF0000}"/>
    <cellStyle name="Percent 10 43" xfId="61242" xr:uid="{00000000-0005-0000-0000-00003BEF0000}"/>
    <cellStyle name="Percent 10 44" xfId="61243" xr:uid="{00000000-0005-0000-0000-00003CEF0000}"/>
    <cellStyle name="Percent 10 45" xfId="61244" xr:uid="{00000000-0005-0000-0000-00003DEF0000}"/>
    <cellStyle name="Percent 10 46" xfId="61245" xr:uid="{00000000-0005-0000-0000-00003EEF0000}"/>
    <cellStyle name="Percent 10 47" xfId="61246" xr:uid="{00000000-0005-0000-0000-00003FEF0000}"/>
    <cellStyle name="Percent 10 48" xfId="61247" xr:uid="{00000000-0005-0000-0000-000040EF0000}"/>
    <cellStyle name="Percent 10 49" xfId="61248" xr:uid="{00000000-0005-0000-0000-000041EF0000}"/>
    <cellStyle name="Percent 10 5" xfId="61249" xr:uid="{00000000-0005-0000-0000-000042EF0000}"/>
    <cellStyle name="Percent 10 5 10" xfId="61250" xr:uid="{00000000-0005-0000-0000-000043EF0000}"/>
    <cellStyle name="Percent 10 5 11" xfId="61251" xr:uid="{00000000-0005-0000-0000-000044EF0000}"/>
    <cellStyle name="Percent 10 5 12" xfId="61252" xr:uid="{00000000-0005-0000-0000-000045EF0000}"/>
    <cellStyle name="Percent 10 5 13" xfId="61253" xr:uid="{00000000-0005-0000-0000-000046EF0000}"/>
    <cellStyle name="Percent 10 5 14" xfId="61254" xr:uid="{00000000-0005-0000-0000-000047EF0000}"/>
    <cellStyle name="Percent 10 5 15" xfId="61255" xr:uid="{00000000-0005-0000-0000-000048EF0000}"/>
    <cellStyle name="Percent 10 5 2" xfId="61256" xr:uid="{00000000-0005-0000-0000-000049EF0000}"/>
    <cellStyle name="Percent 10 5 2 2" xfId="61257" xr:uid="{00000000-0005-0000-0000-00004AEF0000}"/>
    <cellStyle name="Percent 10 5 3" xfId="61258" xr:uid="{00000000-0005-0000-0000-00004BEF0000}"/>
    <cellStyle name="Percent 10 5 4" xfId="61259" xr:uid="{00000000-0005-0000-0000-00004CEF0000}"/>
    <cellStyle name="Percent 10 5 5" xfId="61260" xr:uid="{00000000-0005-0000-0000-00004DEF0000}"/>
    <cellStyle name="Percent 10 5 6" xfId="61261" xr:uid="{00000000-0005-0000-0000-00004EEF0000}"/>
    <cellStyle name="Percent 10 5 7" xfId="61262" xr:uid="{00000000-0005-0000-0000-00004FEF0000}"/>
    <cellStyle name="Percent 10 5 8" xfId="61263" xr:uid="{00000000-0005-0000-0000-000050EF0000}"/>
    <cellStyle name="Percent 10 5 9" xfId="61264" xr:uid="{00000000-0005-0000-0000-000051EF0000}"/>
    <cellStyle name="Percent 10 50" xfId="61265" xr:uid="{00000000-0005-0000-0000-000052EF0000}"/>
    <cellStyle name="Percent 10 51" xfId="61266" xr:uid="{00000000-0005-0000-0000-000053EF0000}"/>
    <cellStyle name="Percent 10 52" xfId="61267" xr:uid="{00000000-0005-0000-0000-000054EF0000}"/>
    <cellStyle name="Percent 10 53" xfId="61268" xr:uid="{00000000-0005-0000-0000-000055EF0000}"/>
    <cellStyle name="Percent 10 54" xfId="61269" xr:uid="{00000000-0005-0000-0000-000056EF0000}"/>
    <cellStyle name="Percent 10 55" xfId="61270" xr:uid="{00000000-0005-0000-0000-000057EF0000}"/>
    <cellStyle name="Percent 10 56" xfId="61271" xr:uid="{00000000-0005-0000-0000-000058EF0000}"/>
    <cellStyle name="Percent 10 57" xfId="61272" xr:uid="{00000000-0005-0000-0000-000059EF0000}"/>
    <cellStyle name="Percent 10 58" xfId="61273" xr:uid="{00000000-0005-0000-0000-00005AEF0000}"/>
    <cellStyle name="Percent 10 59" xfId="61274" xr:uid="{00000000-0005-0000-0000-00005BEF0000}"/>
    <cellStyle name="Percent 10 6" xfId="61275" xr:uid="{00000000-0005-0000-0000-00005CEF0000}"/>
    <cellStyle name="Percent 10 6 2" xfId="61276" xr:uid="{00000000-0005-0000-0000-00005DEF0000}"/>
    <cellStyle name="Percent 10 6 3" xfId="61277" xr:uid="{00000000-0005-0000-0000-00005EEF0000}"/>
    <cellStyle name="Percent 10 60" xfId="61278" xr:uid="{00000000-0005-0000-0000-00005FEF0000}"/>
    <cellStyle name="Percent 10 61" xfId="61279" xr:uid="{00000000-0005-0000-0000-000060EF0000}"/>
    <cellStyle name="Percent 10 62" xfId="61280" xr:uid="{00000000-0005-0000-0000-000061EF0000}"/>
    <cellStyle name="Percent 10 63" xfId="61281" xr:uid="{00000000-0005-0000-0000-000062EF0000}"/>
    <cellStyle name="Percent 10 64" xfId="61282" xr:uid="{00000000-0005-0000-0000-000063EF0000}"/>
    <cellStyle name="Percent 10 65" xfId="61283" xr:uid="{00000000-0005-0000-0000-000064EF0000}"/>
    <cellStyle name="Percent 10 66" xfId="61284" xr:uid="{00000000-0005-0000-0000-000065EF0000}"/>
    <cellStyle name="Percent 10 67" xfId="61285" xr:uid="{00000000-0005-0000-0000-000066EF0000}"/>
    <cellStyle name="Percent 10 68" xfId="61286" xr:uid="{00000000-0005-0000-0000-000067EF0000}"/>
    <cellStyle name="Percent 10 69" xfId="61287" xr:uid="{00000000-0005-0000-0000-000068EF0000}"/>
    <cellStyle name="Percent 10 7" xfId="61288" xr:uid="{00000000-0005-0000-0000-000069EF0000}"/>
    <cellStyle name="Percent 10 7 2" xfId="61289" xr:uid="{00000000-0005-0000-0000-00006AEF0000}"/>
    <cellStyle name="Percent 10 7 3" xfId="61290" xr:uid="{00000000-0005-0000-0000-00006BEF0000}"/>
    <cellStyle name="Percent 10 70" xfId="61291" xr:uid="{00000000-0005-0000-0000-00006CEF0000}"/>
    <cellStyle name="Percent 10 71" xfId="61292" xr:uid="{00000000-0005-0000-0000-00006DEF0000}"/>
    <cellStyle name="Percent 10 72" xfId="61293" xr:uid="{00000000-0005-0000-0000-00006EEF0000}"/>
    <cellStyle name="Percent 10 73" xfId="61294" xr:uid="{00000000-0005-0000-0000-00006FEF0000}"/>
    <cellStyle name="Percent 10 74" xfId="61295" xr:uid="{00000000-0005-0000-0000-000070EF0000}"/>
    <cellStyle name="Percent 10 75" xfId="61296" xr:uid="{00000000-0005-0000-0000-000071EF0000}"/>
    <cellStyle name="Percent 10 76" xfId="61297" xr:uid="{00000000-0005-0000-0000-000072EF0000}"/>
    <cellStyle name="Percent 10 77" xfId="61298" xr:uid="{00000000-0005-0000-0000-000073EF0000}"/>
    <cellStyle name="Percent 10 78" xfId="61299" xr:uid="{00000000-0005-0000-0000-000074EF0000}"/>
    <cellStyle name="Percent 10 79" xfId="61300" xr:uid="{00000000-0005-0000-0000-000075EF0000}"/>
    <cellStyle name="Percent 10 8" xfId="61301" xr:uid="{00000000-0005-0000-0000-000076EF0000}"/>
    <cellStyle name="Percent 10 8 2" xfId="61302" xr:uid="{00000000-0005-0000-0000-000077EF0000}"/>
    <cellStyle name="Percent 10 8 3" xfId="61303" xr:uid="{00000000-0005-0000-0000-000078EF0000}"/>
    <cellStyle name="Percent 10 80" xfId="61304" xr:uid="{00000000-0005-0000-0000-000079EF0000}"/>
    <cellStyle name="Percent 10 81" xfId="61305" xr:uid="{00000000-0005-0000-0000-00007AEF0000}"/>
    <cellStyle name="Percent 10 82" xfId="61306" xr:uid="{00000000-0005-0000-0000-00007BEF0000}"/>
    <cellStyle name="Percent 10 83" xfId="61307" xr:uid="{00000000-0005-0000-0000-00007CEF0000}"/>
    <cellStyle name="Percent 10 84" xfId="61308" xr:uid="{00000000-0005-0000-0000-00007DEF0000}"/>
    <cellStyle name="Percent 10 85" xfId="61309" xr:uid="{00000000-0005-0000-0000-00007EEF0000}"/>
    <cellStyle name="Percent 10 86" xfId="61310" xr:uid="{00000000-0005-0000-0000-00007FEF0000}"/>
    <cellStyle name="Percent 10 87" xfId="61311" xr:uid="{00000000-0005-0000-0000-000080EF0000}"/>
    <cellStyle name="Percent 10 88" xfId="61312" xr:uid="{00000000-0005-0000-0000-000081EF0000}"/>
    <cellStyle name="Percent 10 89" xfId="61313" xr:uid="{00000000-0005-0000-0000-000082EF0000}"/>
    <cellStyle name="Percent 10 9" xfId="61314" xr:uid="{00000000-0005-0000-0000-000083EF0000}"/>
    <cellStyle name="Percent 10 9 2" xfId="61315" xr:uid="{00000000-0005-0000-0000-000084EF0000}"/>
    <cellStyle name="Percent 10 9 3" xfId="61316" xr:uid="{00000000-0005-0000-0000-000085EF0000}"/>
    <cellStyle name="Percent 10_Labour" xfId="61317" xr:uid="{00000000-0005-0000-0000-000086EF0000}"/>
    <cellStyle name="Percent 11" xfId="61318" xr:uid="{00000000-0005-0000-0000-000087EF0000}"/>
    <cellStyle name="Percent 11 10" xfId="61319" xr:uid="{00000000-0005-0000-0000-000088EF0000}"/>
    <cellStyle name="Percent 11 10 2" xfId="61320" xr:uid="{00000000-0005-0000-0000-000089EF0000}"/>
    <cellStyle name="Percent 11 10 3" xfId="61321" xr:uid="{00000000-0005-0000-0000-00008AEF0000}"/>
    <cellStyle name="Percent 11 11" xfId="61322" xr:uid="{00000000-0005-0000-0000-00008BEF0000}"/>
    <cellStyle name="Percent 11 11 2" xfId="61323" xr:uid="{00000000-0005-0000-0000-00008CEF0000}"/>
    <cellStyle name="Percent 11 12" xfId="61324" xr:uid="{00000000-0005-0000-0000-00008DEF0000}"/>
    <cellStyle name="Percent 11 12 2" xfId="61325" xr:uid="{00000000-0005-0000-0000-00008EEF0000}"/>
    <cellStyle name="Percent 11 13" xfId="61326" xr:uid="{00000000-0005-0000-0000-00008FEF0000}"/>
    <cellStyle name="Percent 11 14" xfId="61327" xr:uid="{00000000-0005-0000-0000-000090EF0000}"/>
    <cellStyle name="Percent 11 15" xfId="61328" xr:uid="{00000000-0005-0000-0000-000091EF0000}"/>
    <cellStyle name="Percent 11 16" xfId="61329" xr:uid="{00000000-0005-0000-0000-000092EF0000}"/>
    <cellStyle name="Percent 11 17" xfId="61330" xr:uid="{00000000-0005-0000-0000-000093EF0000}"/>
    <cellStyle name="Percent 11 18" xfId="61331" xr:uid="{00000000-0005-0000-0000-000094EF0000}"/>
    <cellStyle name="Percent 11 19" xfId="61332" xr:uid="{00000000-0005-0000-0000-000095EF0000}"/>
    <cellStyle name="Percent 11 2" xfId="61333" xr:uid="{00000000-0005-0000-0000-000096EF0000}"/>
    <cellStyle name="Percent 11 2 10" xfId="61334" xr:uid="{00000000-0005-0000-0000-000097EF0000}"/>
    <cellStyle name="Percent 11 2 10 2" xfId="61335" xr:uid="{00000000-0005-0000-0000-000098EF0000}"/>
    <cellStyle name="Percent 11 2 11" xfId="61336" xr:uid="{00000000-0005-0000-0000-000099EF0000}"/>
    <cellStyle name="Percent 11 2 11 2" xfId="61337" xr:uid="{00000000-0005-0000-0000-00009AEF0000}"/>
    <cellStyle name="Percent 11 2 12" xfId="61338" xr:uid="{00000000-0005-0000-0000-00009BEF0000}"/>
    <cellStyle name="Percent 11 2 13" xfId="61339" xr:uid="{00000000-0005-0000-0000-00009CEF0000}"/>
    <cellStyle name="Percent 11 2 14" xfId="61340" xr:uid="{00000000-0005-0000-0000-00009DEF0000}"/>
    <cellStyle name="Percent 11 2 15" xfId="61341" xr:uid="{00000000-0005-0000-0000-00009EEF0000}"/>
    <cellStyle name="Percent 11 2 16" xfId="61342" xr:uid="{00000000-0005-0000-0000-00009FEF0000}"/>
    <cellStyle name="Percent 11 2 17" xfId="61343" xr:uid="{00000000-0005-0000-0000-0000A0EF0000}"/>
    <cellStyle name="Percent 11 2 18" xfId="61344" xr:uid="{00000000-0005-0000-0000-0000A1EF0000}"/>
    <cellStyle name="Percent 11 2 2" xfId="61345" xr:uid="{00000000-0005-0000-0000-0000A2EF0000}"/>
    <cellStyle name="Percent 11 2 2 2" xfId="61346" xr:uid="{00000000-0005-0000-0000-0000A3EF0000}"/>
    <cellStyle name="Percent 11 2 2 3" xfId="61347" xr:uid="{00000000-0005-0000-0000-0000A4EF0000}"/>
    <cellStyle name="Percent 11 2 2 4" xfId="61348" xr:uid="{00000000-0005-0000-0000-0000A5EF0000}"/>
    <cellStyle name="Percent 11 2 2 5" xfId="61349" xr:uid="{00000000-0005-0000-0000-0000A6EF0000}"/>
    <cellStyle name="Percent 11 2 2 6" xfId="61350" xr:uid="{00000000-0005-0000-0000-0000A7EF0000}"/>
    <cellStyle name="Percent 11 2 3" xfId="61351" xr:uid="{00000000-0005-0000-0000-0000A8EF0000}"/>
    <cellStyle name="Percent 11 2 3 2" xfId="61352" xr:uid="{00000000-0005-0000-0000-0000A9EF0000}"/>
    <cellStyle name="Percent 11 2 3 3" xfId="61353" xr:uid="{00000000-0005-0000-0000-0000AAEF0000}"/>
    <cellStyle name="Percent 11 2 4" xfId="61354" xr:uid="{00000000-0005-0000-0000-0000ABEF0000}"/>
    <cellStyle name="Percent 11 2 4 2" xfId="61355" xr:uid="{00000000-0005-0000-0000-0000ACEF0000}"/>
    <cellStyle name="Percent 11 2 4 3" xfId="61356" xr:uid="{00000000-0005-0000-0000-0000ADEF0000}"/>
    <cellStyle name="Percent 11 2 5" xfId="61357" xr:uid="{00000000-0005-0000-0000-0000AEEF0000}"/>
    <cellStyle name="Percent 11 2 5 2" xfId="61358" xr:uid="{00000000-0005-0000-0000-0000AFEF0000}"/>
    <cellStyle name="Percent 11 2 5 3" xfId="61359" xr:uid="{00000000-0005-0000-0000-0000B0EF0000}"/>
    <cellStyle name="Percent 11 2 6" xfId="61360" xr:uid="{00000000-0005-0000-0000-0000B1EF0000}"/>
    <cellStyle name="Percent 11 2 6 2" xfId="61361" xr:uid="{00000000-0005-0000-0000-0000B2EF0000}"/>
    <cellStyle name="Percent 11 2 6 3" xfId="61362" xr:uid="{00000000-0005-0000-0000-0000B3EF0000}"/>
    <cellStyle name="Percent 11 2 7" xfId="61363" xr:uid="{00000000-0005-0000-0000-0000B4EF0000}"/>
    <cellStyle name="Percent 11 2 7 2" xfId="61364" xr:uid="{00000000-0005-0000-0000-0000B5EF0000}"/>
    <cellStyle name="Percent 11 2 7 3" xfId="61365" xr:uid="{00000000-0005-0000-0000-0000B6EF0000}"/>
    <cellStyle name="Percent 11 2 8" xfId="61366" xr:uid="{00000000-0005-0000-0000-0000B7EF0000}"/>
    <cellStyle name="Percent 11 2 8 2" xfId="61367" xr:uid="{00000000-0005-0000-0000-0000B8EF0000}"/>
    <cellStyle name="Percent 11 2 8 3" xfId="61368" xr:uid="{00000000-0005-0000-0000-0000B9EF0000}"/>
    <cellStyle name="Percent 11 2 9" xfId="61369" xr:uid="{00000000-0005-0000-0000-0000BAEF0000}"/>
    <cellStyle name="Percent 11 2 9 2" xfId="61370" xr:uid="{00000000-0005-0000-0000-0000BBEF0000}"/>
    <cellStyle name="Percent 11 2 9 3" xfId="61371" xr:uid="{00000000-0005-0000-0000-0000BCEF0000}"/>
    <cellStyle name="Percent 11 20" xfId="61372" xr:uid="{00000000-0005-0000-0000-0000BDEF0000}"/>
    <cellStyle name="Percent 11 21" xfId="61373" xr:uid="{00000000-0005-0000-0000-0000BEEF0000}"/>
    <cellStyle name="Percent 11 3" xfId="61374" xr:uid="{00000000-0005-0000-0000-0000BFEF0000}"/>
    <cellStyle name="Percent 11 3 10" xfId="61375" xr:uid="{00000000-0005-0000-0000-0000C0EF0000}"/>
    <cellStyle name="Percent 11 3 11" xfId="61376" xr:uid="{00000000-0005-0000-0000-0000C1EF0000}"/>
    <cellStyle name="Percent 11 3 12" xfId="61377" xr:uid="{00000000-0005-0000-0000-0000C2EF0000}"/>
    <cellStyle name="Percent 11 3 13" xfId="61378" xr:uid="{00000000-0005-0000-0000-0000C3EF0000}"/>
    <cellStyle name="Percent 11 3 14" xfId="61379" xr:uid="{00000000-0005-0000-0000-0000C4EF0000}"/>
    <cellStyle name="Percent 11 3 15" xfId="61380" xr:uid="{00000000-0005-0000-0000-0000C5EF0000}"/>
    <cellStyle name="Percent 11 3 16" xfId="61381" xr:uid="{00000000-0005-0000-0000-0000C6EF0000}"/>
    <cellStyle name="Percent 11 3 2" xfId="61382" xr:uid="{00000000-0005-0000-0000-0000C7EF0000}"/>
    <cellStyle name="Percent 11 3 2 2" xfId="61383" xr:uid="{00000000-0005-0000-0000-0000C8EF0000}"/>
    <cellStyle name="Percent 11 3 2 3" xfId="61384" xr:uid="{00000000-0005-0000-0000-0000C9EF0000}"/>
    <cellStyle name="Percent 11 3 2 4" xfId="61385" xr:uid="{00000000-0005-0000-0000-0000CAEF0000}"/>
    <cellStyle name="Percent 11 3 2 5" xfId="61386" xr:uid="{00000000-0005-0000-0000-0000CBEF0000}"/>
    <cellStyle name="Percent 11 3 3" xfId="61387" xr:uid="{00000000-0005-0000-0000-0000CCEF0000}"/>
    <cellStyle name="Percent 11 3 4" xfId="61388" xr:uid="{00000000-0005-0000-0000-0000CDEF0000}"/>
    <cellStyle name="Percent 11 3 5" xfId="61389" xr:uid="{00000000-0005-0000-0000-0000CEEF0000}"/>
    <cellStyle name="Percent 11 3 6" xfId="61390" xr:uid="{00000000-0005-0000-0000-0000CFEF0000}"/>
    <cellStyle name="Percent 11 3 7" xfId="61391" xr:uid="{00000000-0005-0000-0000-0000D0EF0000}"/>
    <cellStyle name="Percent 11 3 8" xfId="61392" xr:uid="{00000000-0005-0000-0000-0000D1EF0000}"/>
    <cellStyle name="Percent 11 3 9" xfId="61393" xr:uid="{00000000-0005-0000-0000-0000D2EF0000}"/>
    <cellStyle name="Percent 11 4" xfId="61394" xr:uid="{00000000-0005-0000-0000-0000D3EF0000}"/>
    <cellStyle name="Percent 11 4 2" xfId="61395" xr:uid="{00000000-0005-0000-0000-0000D4EF0000}"/>
    <cellStyle name="Percent 11 4 3" xfId="61396" xr:uid="{00000000-0005-0000-0000-0000D5EF0000}"/>
    <cellStyle name="Percent 11 4 4" xfId="61397" xr:uid="{00000000-0005-0000-0000-0000D6EF0000}"/>
    <cellStyle name="Percent 11 4 5" xfId="61398" xr:uid="{00000000-0005-0000-0000-0000D7EF0000}"/>
    <cellStyle name="Percent 11 4 6" xfId="61399" xr:uid="{00000000-0005-0000-0000-0000D8EF0000}"/>
    <cellStyle name="Percent 11 5" xfId="61400" xr:uid="{00000000-0005-0000-0000-0000D9EF0000}"/>
    <cellStyle name="Percent 11 5 2" xfId="61401" xr:uid="{00000000-0005-0000-0000-0000DAEF0000}"/>
    <cellStyle name="Percent 11 5 3" xfId="61402" xr:uid="{00000000-0005-0000-0000-0000DBEF0000}"/>
    <cellStyle name="Percent 11 5 4" xfId="61403" xr:uid="{00000000-0005-0000-0000-0000DCEF0000}"/>
    <cellStyle name="Percent 11 5 5" xfId="61404" xr:uid="{00000000-0005-0000-0000-0000DDEF0000}"/>
    <cellStyle name="Percent 11 5 6" xfId="61405" xr:uid="{00000000-0005-0000-0000-0000DEEF0000}"/>
    <cellStyle name="Percent 11 6" xfId="61406" xr:uid="{00000000-0005-0000-0000-0000DFEF0000}"/>
    <cellStyle name="Percent 11 6 2" xfId="61407" xr:uid="{00000000-0005-0000-0000-0000E0EF0000}"/>
    <cellStyle name="Percent 11 6 3" xfId="61408" xr:uid="{00000000-0005-0000-0000-0000E1EF0000}"/>
    <cellStyle name="Percent 11 7" xfId="61409" xr:uid="{00000000-0005-0000-0000-0000E2EF0000}"/>
    <cellStyle name="Percent 11 7 2" xfId="61410" xr:uid="{00000000-0005-0000-0000-0000E3EF0000}"/>
    <cellStyle name="Percent 11 7 3" xfId="61411" xr:uid="{00000000-0005-0000-0000-0000E4EF0000}"/>
    <cellStyle name="Percent 11 8" xfId="61412" xr:uid="{00000000-0005-0000-0000-0000E5EF0000}"/>
    <cellStyle name="Percent 11 8 2" xfId="61413" xr:uid="{00000000-0005-0000-0000-0000E6EF0000}"/>
    <cellStyle name="Percent 11 8 3" xfId="61414" xr:uid="{00000000-0005-0000-0000-0000E7EF0000}"/>
    <cellStyle name="Percent 11 9" xfId="61415" xr:uid="{00000000-0005-0000-0000-0000E8EF0000}"/>
    <cellStyle name="Percent 11 9 2" xfId="61416" xr:uid="{00000000-0005-0000-0000-0000E9EF0000}"/>
    <cellStyle name="Percent 11 9 3" xfId="61417" xr:uid="{00000000-0005-0000-0000-0000EAEF0000}"/>
    <cellStyle name="Percent 11_Labour" xfId="61418" xr:uid="{00000000-0005-0000-0000-0000EBEF0000}"/>
    <cellStyle name="Percent 12" xfId="61419" xr:uid="{00000000-0005-0000-0000-0000ECEF0000}"/>
    <cellStyle name="Percent 12 10" xfId="61420" xr:uid="{00000000-0005-0000-0000-0000EDEF0000}"/>
    <cellStyle name="Percent 12 10 2" xfId="61421" xr:uid="{00000000-0005-0000-0000-0000EEEF0000}"/>
    <cellStyle name="Percent 12 10 3" xfId="61422" xr:uid="{00000000-0005-0000-0000-0000EFEF0000}"/>
    <cellStyle name="Percent 12 11" xfId="61423" xr:uid="{00000000-0005-0000-0000-0000F0EF0000}"/>
    <cellStyle name="Percent 12 11 2" xfId="61424" xr:uid="{00000000-0005-0000-0000-0000F1EF0000}"/>
    <cellStyle name="Percent 12 12" xfId="61425" xr:uid="{00000000-0005-0000-0000-0000F2EF0000}"/>
    <cellStyle name="Percent 12 12 2" xfId="61426" xr:uid="{00000000-0005-0000-0000-0000F3EF0000}"/>
    <cellStyle name="Percent 12 13" xfId="61427" xr:uid="{00000000-0005-0000-0000-0000F4EF0000}"/>
    <cellStyle name="Percent 12 14" xfId="61428" xr:uid="{00000000-0005-0000-0000-0000F5EF0000}"/>
    <cellStyle name="Percent 12 15" xfId="61429" xr:uid="{00000000-0005-0000-0000-0000F6EF0000}"/>
    <cellStyle name="Percent 12 16" xfId="61430" xr:uid="{00000000-0005-0000-0000-0000F7EF0000}"/>
    <cellStyle name="Percent 12 17" xfId="61431" xr:uid="{00000000-0005-0000-0000-0000F8EF0000}"/>
    <cellStyle name="Percent 12 18" xfId="61432" xr:uid="{00000000-0005-0000-0000-0000F9EF0000}"/>
    <cellStyle name="Percent 12 19" xfId="61433" xr:uid="{00000000-0005-0000-0000-0000FAEF0000}"/>
    <cellStyle name="Percent 12 2" xfId="61434" xr:uid="{00000000-0005-0000-0000-0000FBEF0000}"/>
    <cellStyle name="Percent 12 2 10" xfId="61435" xr:uid="{00000000-0005-0000-0000-0000FCEF0000}"/>
    <cellStyle name="Percent 12 2 10 2" xfId="61436" xr:uid="{00000000-0005-0000-0000-0000FDEF0000}"/>
    <cellStyle name="Percent 12 2 11" xfId="61437" xr:uid="{00000000-0005-0000-0000-0000FEEF0000}"/>
    <cellStyle name="Percent 12 2 11 2" xfId="61438" xr:uid="{00000000-0005-0000-0000-0000FFEF0000}"/>
    <cellStyle name="Percent 12 2 12" xfId="61439" xr:uid="{00000000-0005-0000-0000-000000F00000}"/>
    <cellStyle name="Percent 12 2 13" xfId="61440" xr:uid="{00000000-0005-0000-0000-000001F00000}"/>
    <cellStyle name="Percent 12 2 14" xfId="61441" xr:uid="{00000000-0005-0000-0000-000002F00000}"/>
    <cellStyle name="Percent 12 2 15" xfId="61442" xr:uid="{00000000-0005-0000-0000-000003F00000}"/>
    <cellStyle name="Percent 12 2 16" xfId="61443" xr:uid="{00000000-0005-0000-0000-000004F00000}"/>
    <cellStyle name="Percent 12 2 17" xfId="61444" xr:uid="{00000000-0005-0000-0000-000005F00000}"/>
    <cellStyle name="Percent 12 2 2" xfId="61445" xr:uid="{00000000-0005-0000-0000-000006F00000}"/>
    <cellStyle name="Percent 12 2 2 2" xfId="61446" xr:uid="{00000000-0005-0000-0000-000007F00000}"/>
    <cellStyle name="Percent 12 2 2 3" xfId="61447" xr:uid="{00000000-0005-0000-0000-000008F00000}"/>
    <cellStyle name="Percent 12 2 3" xfId="61448" xr:uid="{00000000-0005-0000-0000-000009F00000}"/>
    <cellStyle name="Percent 12 2 3 2" xfId="61449" xr:uid="{00000000-0005-0000-0000-00000AF00000}"/>
    <cellStyle name="Percent 12 2 3 3" xfId="61450" xr:uid="{00000000-0005-0000-0000-00000BF00000}"/>
    <cellStyle name="Percent 12 2 4" xfId="61451" xr:uid="{00000000-0005-0000-0000-00000CF00000}"/>
    <cellStyle name="Percent 12 2 4 2" xfId="61452" xr:uid="{00000000-0005-0000-0000-00000DF00000}"/>
    <cellStyle name="Percent 12 2 4 3" xfId="61453" xr:uid="{00000000-0005-0000-0000-00000EF00000}"/>
    <cellStyle name="Percent 12 2 5" xfId="61454" xr:uid="{00000000-0005-0000-0000-00000FF00000}"/>
    <cellStyle name="Percent 12 2 5 2" xfId="61455" xr:uid="{00000000-0005-0000-0000-000010F00000}"/>
    <cellStyle name="Percent 12 2 5 3" xfId="61456" xr:uid="{00000000-0005-0000-0000-000011F00000}"/>
    <cellStyle name="Percent 12 2 6" xfId="61457" xr:uid="{00000000-0005-0000-0000-000012F00000}"/>
    <cellStyle name="Percent 12 2 6 2" xfId="61458" xr:uid="{00000000-0005-0000-0000-000013F00000}"/>
    <cellStyle name="Percent 12 2 6 3" xfId="61459" xr:uid="{00000000-0005-0000-0000-000014F00000}"/>
    <cellStyle name="Percent 12 2 7" xfId="61460" xr:uid="{00000000-0005-0000-0000-000015F00000}"/>
    <cellStyle name="Percent 12 2 7 2" xfId="61461" xr:uid="{00000000-0005-0000-0000-000016F00000}"/>
    <cellStyle name="Percent 12 2 7 3" xfId="61462" xr:uid="{00000000-0005-0000-0000-000017F00000}"/>
    <cellStyle name="Percent 12 2 8" xfId="61463" xr:uid="{00000000-0005-0000-0000-000018F00000}"/>
    <cellStyle name="Percent 12 2 8 2" xfId="61464" xr:uid="{00000000-0005-0000-0000-000019F00000}"/>
    <cellStyle name="Percent 12 2 8 3" xfId="61465" xr:uid="{00000000-0005-0000-0000-00001AF00000}"/>
    <cellStyle name="Percent 12 2 9" xfId="61466" xr:uid="{00000000-0005-0000-0000-00001BF00000}"/>
    <cellStyle name="Percent 12 2 9 2" xfId="61467" xr:uid="{00000000-0005-0000-0000-00001CF00000}"/>
    <cellStyle name="Percent 12 2 9 3" xfId="61468" xr:uid="{00000000-0005-0000-0000-00001DF00000}"/>
    <cellStyle name="Percent 12 20" xfId="61469" xr:uid="{00000000-0005-0000-0000-00001EF00000}"/>
    <cellStyle name="Percent 12 21" xfId="61470" xr:uid="{00000000-0005-0000-0000-00001FF00000}"/>
    <cellStyle name="Percent 12 22" xfId="61471" xr:uid="{00000000-0005-0000-0000-000020F00000}"/>
    <cellStyle name="Percent 12 23" xfId="61472" xr:uid="{00000000-0005-0000-0000-000021F00000}"/>
    <cellStyle name="Percent 12 24" xfId="61473" xr:uid="{00000000-0005-0000-0000-000022F00000}"/>
    <cellStyle name="Percent 12 25" xfId="61474" xr:uid="{00000000-0005-0000-0000-000023F00000}"/>
    <cellStyle name="Percent 12 26" xfId="61475" xr:uid="{00000000-0005-0000-0000-000024F00000}"/>
    <cellStyle name="Percent 12 27" xfId="61476" xr:uid="{00000000-0005-0000-0000-000025F00000}"/>
    <cellStyle name="Percent 12 28" xfId="61477" xr:uid="{00000000-0005-0000-0000-000026F00000}"/>
    <cellStyle name="Percent 12 29" xfId="61478" xr:uid="{00000000-0005-0000-0000-000027F00000}"/>
    <cellStyle name="Percent 12 3" xfId="61479" xr:uid="{00000000-0005-0000-0000-000028F00000}"/>
    <cellStyle name="Percent 12 3 2" xfId="61480" xr:uid="{00000000-0005-0000-0000-000029F00000}"/>
    <cellStyle name="Percent 12 3 3" xfId="61481" xr:uid="{00000000-0005-0000-0000-00002AF00000}"/>
    <cellStyle name="Percent 12 3 4" xfId="61482" xr:uid="{00000000-0005-0000-0000-00002BF00000}"/>
    <cellStyle name="Percent 12 3 5" xfId="61483" xr:uid="{00000000-0005-0000-0000-00002CF00000}"/>
    <cellStyle name="Percent 12 3 6" xfId="61484" xr:uid="{00000000-0005-0000-0000-00002DF00000}"/>
    <cellStyle name="Percent 12 30" xfId="61485" xr:uid="{00000000-0005-0000-0000-00002EF00000}"/>
    <cellStyle name="Percent 12 31" xfId="61486" xr:uid="{00000000-0005-0000-0000-00002FF00000}"/>
    <cellStyle name="Percent 12 32" xfId="61487" xr:uid="{00000000-0005-0000-0000-000030F00000}"/>
    <cellStyle name="Percent 12 33" xfId="61488" xr:uid="{00000000-0005-0000-0000-000031F00000}"/>
    <cellStyle name="Percent 12 34" xfId="61489" xr:uid="{00000000-0005-0000-0000-000032F00000}"/>
    <cellStyle name="Percent 12 35" xfId="61490" xr:uid="{00000000-0005-0000-0000-000033F00000}"/>
    <cellStyle name="Percent 12 36" xfId="61491" xr:uid="{00000000-0005-0000-0000-000034F00000}"/>
    <cellStyle name="Percent 12 37" xfId="61492" xr:uid="{00000000-0005-0000-0000-000035F00000}"/>
    <cellStyle name="Percent 12 38" xfId="61493" xr:uid="{00000000-0005-0000-0000-000036F00000}"/>
    <cellStyle name="Percent 12 39" xfId="61494" xr:uid="{00000000-0005-0000-0000-000037F00000}"/>
    <cellStyle name="Percent 12 4" xfId="61495" xr:uid="{00000000-0005-0000-0000-000038F00000}"/>
    <cellStyle name="Percent 12 4 2" xfId="61496" xr:uid="{00000000-0005-0000-0000-000039F00000}"/>
    <cellStyle name="Percent 12 4 3" xfId="61497" xr:uid="{00000000-0005-0000-0000-00003AF00000}"/>
    <cellStyle name="Percent 12 40" xfId="61498" xr:uid="{00000000-0005-0000-0000-00003BF00000}"/>
    <cellStyle name="Percent 12 41" xfId="61499" xr:uid="{00000000-0005-0000-0000-00003CF00000}"/>
    <cellStyle name="Percent 12 42" xfId="61500" xr:uid="{00000000-0005-0000-0000-00003DF00000}"/>
    <cellStyle name="Percent 12 43" xfId="61501" xr:uid="{00000000-0005-0000-0000-00003EF00000}"/>
    <cellStyle name="Percent 12 44" xfId="61502" xr:uid="{00000000-0005-0000-0000-00003FF00000}"/>
    <cellStyle name="Percent 12 45" xfId="61503" xr:uid="{00000000-0005-0000-0000-000040F00000}"/>
    <cellStyle name="Percent 12 46" xfId="61504" xr:uid="{00000000-0005-0000-0000-000041F00000}"/>
    <cellStyle name="Percent 12 47" xfId="61505" xr:uid="{00000000-0005-0000-0000-000042F00000}"/>
    <cellStyle name="Percent 12 48" xfId="61506" xr:uid="{00000000-0005-0000-0000-000043F00000}"/>
    <cellStyle name="Percent 12 49" xfId="61507" xr:uid="{00000000-0005-0000-0000-000044F00000}"/>
    <cellStyle name="Percent 12 5" xfId="61508" xr:uid="{00000000-0005-0000-0000-000045F00000}"/>
    <cellStyle name="Percent 12 5 2" xfId="61509" xr:uid="{00000000-0005-0000-0000-000046F00000}"/>
    <cellStyle name="Percent 12 5 3" xfId="61510" xr:uid="{00000000-0005-0000-0000-000047F00000}"/>
    <cellStyle name="Percent 12 50" xfId="61511" xr:uid="{00000000-0005-0000-0000-000048F00000}"/>
    <cellStyle name="Percent 12 51" xfId="61512" xr:uid="{00000000-0005-0000-0000-000049F00000}"/>
    <cellStyle name="Percent 12 52" xfId="61513" xr:uid="{00000000-0005-0000-0000-00004AF00000}"/>
    <cellStyle name="Percent 12 53" xfId="61514" xr:uid="{00000000-0005-0000-0000-00004BF00000}"/>
    <cellStyle name="Percent 12 54" xfId="61515" xr:uid="{00000000-0005-0000-0000-00004CF00000}"/>
    <cellStyle name="Percent 12 55" xfId="61516" xr:uid="{00000000-0005-0000-0000-00004DF00000}"/>
    <cellStyle name="Percent 12 56" xfId="61517" xr:uid="{00000000-0005-0000-0000-00004EF00000}"/>
    <cellStyle name="Percent 12 57" xfId="61518" xr:uid="{00000000-0005-0000-0000-00004FF00000}"/>
    <cellStyle name="Percent 12 58" xfId="61519" xr:uid="{00000000-0005-0000-0000-000050F00000}"/>
    <cellStyle name="Percent 12 59" xfId="61520" xr:uid="{00000000-0005-0000-0000-000051F00000}"/>
    <cellStyle name="Percent 12 6" xfId="61521" xr:uid="{00000000-0005-0000-0000-000052F00000}"/>
    <cellStyle name="Percent 12 6 2" xfId="61522" xr:uid="{00000000-0005-0000-0000-000053F00000}"/>
    <cellStyle name="Percent 12 6 3" xfId="61523" xr:uid="{00000000-0005-0000-0000-000054F00000}"/>
    <cellStyle name="Percent 12 60" xfId="61524" xr:uid="{00000000-0005-0000-0000-000055F00000}"/>
    <cellStyle name="Percent 12 61" xfId="61525" xr:uid="{00000000-0005-0000-0000-000056F00000}"/>
    <cellStyle name="Percent 12 62" xfId="61526" xr:uid="{00000000-0005-0000-0000-000057F00000}"/>
    <cellStyle name="Percent 12 63" xfId="61527" xr:uid="{00000000-0005-0000-0000-000058F00000}"/>
    <cellStyle name="Percent 12 64" xfId="61528" xr:uid="{00000000-0005-0000-0000-000059F00000}"/>
    <cellStyle name="Percent 12 65" xfId="61529" xr:uid="{00000000-0005-0000-0000-00005AF00000}"/>
    <cellStyle name="Percent 12 66" xfId="61530" xr:uid="{00000000-0005-0000-0000-00005BF00000}"/>
    <cellStyle name="Percent 12 67" xfId="61531" xr:uid="{00000000-0005-0000-0000-00005CF00000}"/>
    <cellStyle name="Percent 12 68" xfId="61532" xr:uid="{00000000-0005-0000-0000-00005DF00000}"/>
    <cellStyle name="Percent 12 69" xfId="61533" xr:uid="{00000000-0005-0000-0000-00005EF00000}"/>
    <cellStyle name="Percent 12 7" xfId="61534" xr:uid="{00000000-0005-0000-0000-00005FF00000}"/>
    <cellStyle name="Percent 12 7 2" xfId="61535" xr:uid="{00000000-0005-0000-0000-000060F00000}"/>
    <cellStyle name="Percent 12 7 3" xfId="61536" xr:uid="{00000000-0005-0000-0000-000061F00000}"/>
    <cellStyle name="Percent 12 70" xfId="61537" xr:uid="{00000000-0005-0000-0000-000062F00000}"/>
    <cellStyle name="Percent 12 71" xfId="61538" xr:uid="{00000000-0005-0000-0000-000063F00000}"/>
    <cellStyle name="Percent 12 72" xfId="61539" xr:uid="{00000000-0005-0000-0000-000064F00000}"/>
    <cellStyle name="Percent 12 73" xfId="61540" xr:uid="{00000000-0005-0000-0000-000065F00000}"/>
    <cellStyle name="Percent 12 74" xfId="61541" xr:uid="{00000000-0005-0000-0000-000066F00000}"/>
    <cellStyle name="Percent 12 75" xfId="61542" xr:uid="{00000000-0005-0000-0000-000067F00000}"/>
    <cellStyle name="Percent 12 76" xfId="61543" xr:uid="{00000000-0005-0000-0000-000068F00000}"/>
    <cellStyle name="Percent 12 77" xfId="61544" xr:uid="{00000000-0005-0000-0000-000069F00000}"/>
    <cellStyle name="Percent 12 78" xfId="61545" xr:uid="{00000000-0005-0000-0000-00006AF00000}"/>
    <cellStyle name="Percent 12 79" xfId="61546" xr:uid="{00000000-0005-0000-0000-00006BF00000}"/>
    <cellStyle name="Percent 12 8" xfId="61547" xr:uid="{00000000-0005-0000-0000-00006CF00000}"/>
    <cellStyle name="Percent 12 8 2" xfId="61548" xr:uid="{00000000-0005-0000-0000-00006DF00000}"/>
    <cellStyle name="Percent 12 8 3" xfId="61549" xr:uid="{00000000-0005-0000-0000-00006EF00000}"/>
    <cellStyle name="Percent 12 80" xfId="61550" xr:uid="{00000000-0005-0000-0000-00006FF00000}"/>
    <cellStyle name="Percent 12 81" xfId="61551" xr:uid="{00000000-0005-0000-0000-000070F00000}"/>
    <cellStyle name="Percent 12 82" xfId="61552" xr:uid="{00000000-0005-0000-0000-000071F00000}"/>
    <cellStyle name="Percent 12 83" xfId="61553" xr:uid="{00000000-0005-0000-0000-000072F00000}"/>
    <cellStyle name="Percent 12 84" xfId="61554" xr:uid="{00000000-0005-0000-0000-000073F00000}"/>
    <cellStyle name="Percent 12 85" xfId="61555" xr:uid="{00000000-0005-0000-0000-000074F00000}"/>
    <cellStyle name="Percent 12 86" xfId="61556" xr:uid="{00000000-0005-0000-0000-000075F00000}"/>
    <cellStyle name="Percent 12 87" xfId="61557" xr:uid="{00000000-0005-0000-0000-000076F00000}"/>
    <cellStyle name="Percent 12 88" xfId="61558" xr:uid="{00000000-0005-0000-0000-000077F00000}"/>
    <cellStyle name="Percent 12 9" xfId="61559" xr:uid="{00000000-0005-0000-0000-000078F00000}"/>
    <cellStyle name="Percent 12 9 2" xfId="61560" xr:uid="{00000000-0005-0000-0000-000079F00000}"/>
    <cellStyle name="Percent 12 9 3" xfId="61561" xr:uid="{00000000-0005-0000-0000-00007AF00000}"/>
    <cellStyle name="Percent 13" xfId="61562" xr:uid="{00000000-0005-0000-0000-00007BF00000}"/>
    <cellStyle name="Percent 13 2" xfId="61563" xr:uid="{00000000-0005-0000-0000-00007CF00000}"/>
    <cellStyle name="Percent 14" xfId="61564" xr:uid="{00000000-0005-0000-0000-00007DF00000}"/>
    <cellStyle name="Percent 14 10" xfId="61565" xr:uid="{00000000-0005-0000-0000-00007EF00000}"/>
    <cellStyle name="Percent 14 11" xfId="61566" xr:uid="{00000000-0005-0000-0000-00007FF00000}"/>
    <cellStyle name="Percent 14 12" xfId="61567" xr:uid="{00000000-0005-0000-0000-000080F00000}"/>
    <cellStyle name="Percent 14 13" xfId="61568" xr:uid="{00000000-0005-0000-0000-000081F00000}"/>
    <cellStyle name="Percent 14 14" xfId="61569" xr:uid="{00000000-0005-0000-0000-000082F00000}"/>
    <cellStyle name="Percent 14 15" xfId="61570" xr:uid="{00000000-0005-0000-0000-000083F00000}"/>
    <cellStyle name="Percent 14 16" xfId="61571" xr:uid="{00000000-0005-0000-0000-000084F00000}"/>
    <cellStyle name="Percent 14 17" xfId="61572" xr:uid="{00000000-0005-0000-0000-000085F00000}"/>
    <cellStyle name="Percent 14 18" xfId="61573" xr:uid="{00000000-0005-0000-0000-000086F00000}"/>
    <cellStyle name="Percent 14 18 2" xfId="61574" xr:uid="{00000000-0005-0000-0000-000087F00000}"/>
    <cellStyle name="Percent 14 2" xfId="61575" xr:uid="{00000000-0005-0000-0000-000088F00000}"/>
    <cellStyle name="Percent 14 2 2" xfId="61576" xr:uid="{00000000-0005-0000-0000-000089F00000}"/>
    <cellStyle name="Percent 14 2 3" xfId="61577" xr:uid="{00000000-0005-0000-0000-00008AF00000}"/>
    <cellStyle name="Percent 14 2 4" xfId="61578" xr:uid="{00000000-0005-0000-0000-00008BF00000}"/>
    <cellStyle name="Percent 14 2 5" xfId="61579" xr:uid="{00000000-0005-0000-0000-00008CF00000}"/>
    <cellStyle name="Percent 14 3" xfId="61580" xr:uid="{00000000-0005-0000-0000-00008DF00000}"/>
    <cellStyle name="Percent 14 4" xfId="61581" xr:uid="{00000000-0005-0000-0000-00008EF00000}"/>
    <cellStyle name="Percent 14 5" xfId="61582" xr:uid="{00000000-0005-0000-0000-00008FF00000}"/>
    <cellStyle name="Percent 14 6" xfId="61583" xr:uid="{00000000-0005-0000-0000-000090F00000}"/>
    <cellStyle name="Percent 14 7" xfId="61584" xr:uid="{00000000-0005-0000-0000-000091F00000}"/>
    <cellStyle name="Percent 14 8" xfId="61585" xr:uid="{00000000-0005-0000-0000-000092F00000}"/>
    <cellStyle name="Percent 14 9" xfId="61586" xr:uid="{00000000-0005-0000-0000-000093F00000}"/>
    <cellStyle name="Percent 15" xfId="61587" xr:uid="{00000000-0005-0000-0000-000094F00000}"/>
    <cellStyle name="Percent 15 2" xfId="61588" xr:uid="{00000000-0005-0000-0000-000095F00000}"/>
    <cellStyle name="Percent 15 3" xfId="61589" xr:uid="{00000000-0005-0000-0000-000096F00000}"/>
    <cellStyle name="Percent 16" xfId="61590" xr:uid="{00000000-0005-0000-0000-000097F00000}"/>
    <cellStyle name="Percent 16 2" xfId="61591" xr:uid="{00000000-0005-0000-0000-000098F00000}"/>
    <cellStyle name="Percent 16 3" xfId="61592" xr:uid="{00000000-0005-0000-0000-000099F00000}"/>
    <cellStyle name="Percent 17" xfId="61593" xr:uid="{00000000-0005-0000-0000-00009AF00000}"/>
    <cellStyle name="Percent 17 2" xfId="61594" xr:uid="{00000000-0005-0000-0000-00009BF00000}"/>
    <cellStyle name="Percent 17 3" xfId="61595" xr:uid="{00000000-0005-0000-0000-00009CF00000}"/>
    <cellStyle name="Percent 18" xfId="61596" xr:uid="{00000000-0005-0000-0000-00009DF00000}"/>
    <cellStyle name="Percent 18 2" xfId="61597" xr:uid="{00000000-0005-0000-0000-00009EF00000}"/>
    <cellStyle name="Percent 18 3" xfId="61598" xr:uid="{00000000-0005-0000-0000-00009FF00000}"/>
    <cellStyle name="Percent 19" xfId="61599" xr:uid="{00000000-0005-0000-0000-0000A0F00000}"/>
    <cellStyle name="Percent 19 2" xfId="61600" xr:uid="{00000000-0005-0000-0000-0000A1F00000}"/>
    <cellStyle name="Percent 19 3" xfId="61601" xr:uid="{00000000-0005-0000-0000-0000A2F00000}"/>
    <cellStyle name="Percent 2" xfId="61602" xr:uid="{00000000-0005-0000-0000-0000A3F00000}"/>
    <cellStyle name="Percent 2 10" xfId="61603" xr:uid="{00000000-0005-0000-0000-0000A4F00000}"/>
    <cellStyle name="Percent 2 10 2" xfId="61604" xr:uid="{00000000-0005-0000-0000-0000A5F00000}"/>
    <cellStyle name="Percent 2 11" xfId="61605" xr:uid="{00000000-0005-0000-0000-0000A6F00000}"/>
    <cellStyle name="Percent 2 11 2" xfId="61606" xr:uid="{00000000-0005-0000-0000-0000A7F00000}"/>
    <cellStyle name="Percent 2 12" xfId="61607" xr:uid="{00000000-0005-0000-0000-0000A8F00000}"/>
    <cellStyle name="Percent 2 12 2" xfId="61608" xr:uid="{00000000-0005-0000-0000-0000A9F00000}"/>
    <cellStyle name="Percent 2 13" xfId="61609" xr:uid="{00000000-0005-0000-0000-0000AAF00000}"/>
    <cellStyle name="Percent 2 13 2" xfId="61610" xr:uid="{00000000-0005-0000-0000-0000ABF00000}"/>
    <cellStyle name="Percent 2 14" xfId="61611" xr:uid="{00000000-0005-0000-0000-0000ACF00000}"/>
    <cellStyle name="Percent 2 14 2" xfId="61612" xr:uid="{00000000-0005-0000-0000-0000ADF00000}"/>
    <cellStyle name="Percent 2 15" xfId="61613" xr:uid="{00000000-0005-0000-0000-0000AEF00000}"/>
    <cellStyle name="Percent 2 15 2" xfId="61614" xr:uid="{00000000-0005-0000-0000-0000AFF00000}"/>
    <cellStyle name="Percent 2 16" xfId="61615" xr:uid="{00000000-0005-0000-0000-0000B0F00000}"/>
    <cellStyle name="Percent 2 16 2" xfId="61616" xr:uid="{00000000-0005-0000-0000-0000B1F00000}"/>
    <cellStyle name="Percent 2 17" xfId="61617" xr:uid="{00000000-0005-0000-0000-0000B2F00000}"/>
    <cellStyle name="Percent 2 17 2" xfId="61618" xr:uid="{00000000-0005-0000-0000-0000B3F00000}"/>
    <cellStyle name="Percent 2 18" xfId="61619" xr:uid="{00000000-0005-0000-0000-0000B4F00000}"/>
    <cellStyle name="Percent 2 18 2" xfId="61620" xr:uid="{00000000-0005-0000-0000-0000B5F00000}"/>
    <cellStyle name="Percent 2 19" xfId="61621" xr:uid="{00000000-0005-0000-0000-0000B6F00000}"/>
    <cellStyle name="Percent 2 19 2" xfId="61622" xr:uid="{00000000-0005-0000-0000-0000B7F00000}"/>
    <cellStyle name="Percent 2 2" xfId="61623" xr:uid="{00000000-0005-0000-0000-0000B8F00000}"/>
    <cellStyle name="Percent 2 2 10" xfId="61624" xr:uid="{00000000-0005-0000-0000-0000B9F00000}"/>
    <cellStyle name="Percent 2 2 11" xfId="61625" xr:uid="{00000000-0005-0000-0000-0000BAF00000}"/>
    <cellStyle name="Percent 2 2 12" xfId="61626" xr:uid="{00000000-0005-0000-0000-0000BBF00000}"/>
    <cellStyle name="Percent 2 2 13" xfId="61627" xr:uid="{00000000-0005-0000-0000-0000BCF00000}"/>
    <cellStyle name="Percent 2 2 14" xfId="61628" xr:uid="{00000000-0005-0000-0000-0000BDF00000}"/>
    <cellStyle name="Percent 2 2 15" xfId="61629" xr:uid="{00000000-0005-0000-0000-0000BEF00000}"/>
    <cellStyle name="Percent 2 2 16" xfId="61630" xr:uid="{00000000-0005-0000-0000-0000BFF00000}"/>
    <cellStyle name="Percent 2 2 17" xfId="61631" xr:uid="{00000000-0005-0000-0000-0000C0F00000}"/>
    <cellStyle name="Percent 2 2 18" xfId="61632" xr:uid="{00000000-0005-0000-0000-0000C1F00000}"/>
    <cellStyle name="Percent 2 2 19" xfId="61633" xr:uid="{00000000-0005-0000-0000-0000C2F00000}"/>
    <cellStyle name="Percent 2 2 2" xfId="61634" xr:uid="{00000000-0005-0000-0000-0000C3F00000}"/>
    <cellStyle name="Percent 2 2 2 10" xfId="61635" xr:uid="{00000000-0005-0000-0000-0000C4F00000}"/>
    <cellStyle name="Percent 2 2 2 11" xfId="61636" xr:uid="{00000000-0005-0000-0000-0000C5F00000}"/>
    <cellStyle name="Percent 2 2 2 12" xfId="61637" xr:uid="{00000000-0005-0000-0000-0000C6F00000}"/>
    <cellStyle name="Percent 2 2 2 13" xfId="61638" xr:uid="{00000000-0005-0000-0000-0000C7F00000}"/>
    <cellStyle name="Percent 2 2 2 14" xfId="61639" xr:uid="{00000000-0005-0000-0000-0000C8F00000}"/>
    <cellStyle name="Percent 2 2 2 15" xfId="61640" xr:uid="{00000000-0005-0000-0000-0000C9F00000}"/>
    <cellStyle name="Percent 2 2 2 16" xfId="61641" xr:uid="{00000000-0005-0000-0000-0000CAF00000}"/>
    <cellStyle name="Percent 2 2 2 17" xfId="61642" xr:uid="{00000000-0005-0000-0000-0000CBF00000}"/>
    <cellStyle name="Percent 2 2 2 18" xfId="61643" xr:uid="{00000000-0005-0000-0000-0000CCF00000}"/>
    <cellStyle name="Percent 2 2 2 19" xfId="61644" xr:uid="{00000000-0005-0000-0000-0000CDF00000}"/>
    <cellStyle name="Percent 2 2 2 2" xfId="61645" xr:uid="{00000000-0005-0000-0000-0000CEF00000}"/>
    <cellStyle name="Percent 2 2 2 2 2" xfId="61646" xr:uid="{00000000-0005-0000-0000-0000CFF00000}"/>
    <cellStyle name="Percent 2 2 2 2 2 2" xfId="61647" xr:uid="{00000000-0005-0000-0000-0000D0F00000}"/>
    <cellStyle name="Percent 2 2 2 2 2 3" xfId="61648" xr:uid="{00000000-0005-0000-0000-0000D1F00000}"/>
    <cellStyle name="Percent 2 2 2 2 3" xfId="61649" xr:uid="{00000000-0005-0000-0000-0000D2F00000}"/>
    <cellStyle name="Percent 2 2 2 2 4" xfId="61650" xr:uid="{00000000-0005-0000-0000-0000D3F00000}"/>
    <cellStyle name="Percent 2 2 2 20" xfId="61651" xr:uid="{00000000-0005-0000-0000-0000D4F00000}"/>
    <cellStyle name="Percent 2 2 2 3" xfId="61652" xr:uid="{00000000-0005-0000-0000-0000D5F00000}"/>
    <cellStyle name="Percent 2 2 2 4" xfId="61653" xr:uid="{00000000-0005-0000-0000-0000D6F00000}"/>
    <cellStyle name="Percent 2 2 2 5" xfId="61654" xr:uid="{00000000-0005-0000-0000-0000D7F00000}"/>
    <cellStyle name="Percent 2 2 2 5 2" xfId="61655" xr:uid="{00000000-0005-0000-0000-0000D8F00000}"/>
    <cellStyle name="Percent 2 2 2 6" xfId="61656" xr:uid="{00000000-0005-0000-0000-0000D9F00000}"/>
    <cellStyle name="Percent 2 2 2 7" xfId="61657" xr:uid="{00000000-0005-0000-0000-0000DAF00000}"/>
    <cellStyle name="Percent 2 2 2 8" xfId="61658" xr:uid="{00000000-0005-0000-0000-0000DBF00000}"/>
    <cellStyle name="Percent 2 2 2 9" xfId="61659" xr:uid="{00000000-0005-0000-0000-0000DCF00000}"/>
    <cellStyle name="Percent 2 2 2_Labour" xfId="61660" xr:uid="{00000000-0005-0000-0000-0000DDF00000}"/>
    <cellStyle name="Percent 2 2 20" xfId="61661" xr:uid="{00000000-0005-0000-0000-0000DEF00000}"/>
    <cellStyle name="Percent 2 2 21" xfId="61662" xr:uid="{00000000-0005-0000-0000-0000DFF00000}"/>
    <cellStyle name="Percent 2 2 3" xfId="61663" xr:uid="{00000000-0005-0000-0000-0000E0F00000}"/>
    <cellStyle name="Percent 2 2 3 2" xfId="61664" xr:uid="{00000000-0005-0000-0000-0000E1F00000}"/>
    <cellStyle name="Percent 2 2 3 3" xfId="61665" xr:uid="{00000000-0005-0000-0000-0000E2F00000}"/>
    <cellStyle name="Percent 2 2 4" xfId="61666" xr:uid="{00000000-0005-0000-0000-0000E3F00000}"/>
    <cellStyle name="Percent 2 2 5" xfId="61667" xr:uid="{00000000-0005-0000-0000-0000E4F00000}"/>
    <cellStyle name="Percent 2 2 5 2" xfId="61668" xr:uid="{00000000-0005-0000-0000-0000E5F00000}"/>
    <cellStyle name="Percent 2 2 6" xfId="61669" xr:uid="{00000000-0005-0000-0000-0000E6F00000}"/>
    <cellStyle name="Percent 2 2 7" xfId="61670" xr:uid="{00000000-0005-0000-0000-0000E7F00000}"/>
    <cellStyle name="Percent 2 2 8" xfId="61671" xr:uid="{00000000-0005-0000-0000-0000E8F00000}"/>
    <cellStyle name="Percent 2 2 9" xfId="61672" xr:uid="{00000000-0005-0000-0000-0000E9F00000}"/>
    <cellStyle name="Percent 2 2_EXPAT-NATIONAL CALCUL" xfId="61673" xr:uid="{00000000-0005-0000-0000-0000EAF00000}"/>
    <cellStyle name="Percent 2 20" xfId="61674" xr:uid="{00000000-0005-0000-0000-0000EBF00000}"/>
    <cellStyle name="Percent 2 20 2" xfId="61675" xr:uid="{00000000-0005-0000-0000-0000ECF00000}"/>
    <cellStyle name="Percent 2 21" xfId="61676" xr:uid="{00000000-0005-0000-0000-0000EDF00000}"/>
    <cellStyle name="Percent 2 21 2" xfId="61677" xr:uid="{00000000-0005-0000-0000-0000EEF00000}"/>
    <cellStyle name="Percent 2 22" xfId="61678" xr:uid="{00000000-0005-0000-0000-0000EFF00000}"/>
    <cellStyle name="Percent 2 22 2" xfId="61679" xr:uid="{00000000-0005-0000-0000-0000F0F00000}"/>
    <cellStyle name="Percent 2 23" xfId="61680" xr:uid="{00000000-0005-0000-0000-0000F1F00000}"/>
    <cellStyle name="Percent 2 24" xfId="61681" xr:uid="{00000000-0005-0000-0000-0000F2F00000}"/>
    <cellStyle name="Percent 2 25" xfId="61682" xr:uid="{00000000-0005-0000-0000-0000F3F00000}"/>
    <cellStyle name="Percent 2 26" xfId="61683" xr:uid="{00000000-0005-0000-0000-0000F4F00000}"/>
    <cellStyle name="Percent 2 27" xfId="61684" xr:uid="{00000000-0005-0000-0000-0000F5F00000}"/>
    <cellStyle name="Percent 2 3" xfId="61685" xr:uid="{00000000-0005-0000-0000-0000F6F00000}"/>
    <cellStyle name="Percent 2 4" xfId="61686" xr:uid="{00000000-0005-0000-0000-0000F7F00000}"/>
    <cellStyle name="Percent 2 5" xfId="61687" xr:uid="{00000000-0005-0000-0000-0000F8F00000}"/>
    <cellStyle name="Percent 2 6" xfId="61688" xr:uid="{00000000-0005-0000-0000-0000F9F00000}"/>
    <cellStyle name="Percent 2 6 2" xfId="61689" xr:uid="{00000000-0005-0000-0000-0000FAF00000}"/>
    <cellStyle name="Percent 2 6 3" xfId="61690" xr:uid="{00000000-0005-0000-0000-0000FBF00000}"/>
    <cellStyle name="Percent 2 6 4" xfId="61691" xr:uid="{00000000-0005-0000-0000-0000FCF00000}"/>
    <cellStyle name="Percent 2 7" xfId="61692" xr:uid="{00000000-0005-0000-0000-0000FDF00000}"/>
    <cellStyle name="Percent 2 7 2" xfId="61693" xr:uid="{00000000-0005-0000-0000-0000FEF00000}"/>
    <cellStyle name="Percent 2 7 3" xfId="61694" xr:uid="{00000000-0005-0000-0000-0000FFF00000}"/>
    <cellStyle name="Percent 2 8" xfId="61695" xr:uid="{00000000-0005-0000-0000-000000F10000}"/>
    <cellStyle name="Percent 2 8 2" xfId="61696" xr:uid="{00000000-0005-0000-0000-000001F10000}"/>
    <cellStyle name="Percent 2 8 3" xfId="61697" xr:uid="{00000000-0005-0000-0000-000002F10000}"/>
    <cellStyle name="Percent 2 9" xfId="61698" xr:uid="{00000000-0005-0000-0000-000003F10000}"/>
    <cellStyle name="Percent 2 9 2" xfId="61699" xr:uid="{00000000-0005-0000-0000-000004F10000}"/>
    <cellStyle name="Percent 2_EXPAT-NATIONAL CALCUL" xfId="61700" xr:uid="{00000000-0005-0000-0000-000005F10000}"/>
    <cellStyle name="Percent 3" xfId="61701" xr:uid="{00000000-0005-0000-0000-000006F10000}"/>
    <cellStyle name="Percent 3 10" xfId="61702" xr:uid="{00000000-0005-0000-0000-000007F10000}"/>
    <cellStyle name="Percent 3 11" xfId="61703" xr:uid="{00000000-0005-0000-0000-000008F10000}"/>
    <cellStyle name="Percent 3 12" xfId="61704" xr:uid="{00000000-0005-0000-0000-000009F10000}"/>
    <cellStyle name="Percent 3 13" xfId="61705" xr:uid="{00000000-0005-0000-0000-00000AF10000}"/>
    <cellStyle name="Percent 3 14" xfId="61706" xr:uid="{00000000-0005-0000-0000-00000BF10000}"/>
    <cellStyle name="Percent 3 15" xfId="61707" xr:uid="{00000000-0005-0000-0000-00000CF10000}"/>
    <cellStyle name="Percent 3 16" xfId="61708" xr:uid="{00000000-0005-0000-0000-00000DF10000}"/>
    <cellStyle name="Percent 3 17" xfId="61709" xr:uid="{00000000-0005-0000-0000-00000EF10000}"/>
    <cellStyle name="Percent 3 18" xfId="61710" xr:uid="{00000000-0005-0000-0000-00000FF10000}"/>
    <cellStyle name="Percent 3 19" xfId="61711" xr:uid="{00000000-0005-0000-0000-000010F10000}"/>
    <cellStyle name="Percent 3 2" xfId="61712" xr:uid="{00000000-0005-0000-0000-000011F10000}"/>
    <cellStyle name="Percent 3 2 2" xfId="61713" xr:uid="{00000000-0005-0000-0000-000012F10000}"/>
    <cellStyle name="Percent 3 3" xfId="61714" xr:uid="{00000000-0005-0000-0000-000013F10000}"/>
    <cellStyle name="Percent 3 4" xfId="61715" xr:uid="{00000000-0005-0000-0000-000014F10000}"/>
    <cellStyle name="Percent 3 4 10" xfId="61716" xr:uid="{00000000-0005-0000-0000-000015F10000}"/>
    <cellStyle name="Percent 3 4 11" xfId="61717" xr:uid="{00000000-0005-0000-0000-000016F10000}"/>
    <cellStyle name="Percent 3 4 12" xfId="61718" xr:uid="{00000000-0005-0000-0000-000017F10000}"/>
    <cellStyle name="Percent 3 4 13" xfId="61719" xr:uid="{00000000-0005-0000-0000-000018F10000}"/>
    <cellStyle name="Percent 3 4 14" xfId="61720" xr:uid="{00000000-0005-0000-0000-000019F10000}"/>
    <cellStyle name="Percent 3 4 15" xfId="61721" xr:uid="{00000000-0005-0000-0000-00001AF10000}"/>
    <cellStyle name="Percent 3 4 16" xfId="61722" xr:uid="{00000000-0005-0000-0000-00001BF10000}"/>
    <cellStyle name="Percent 3 4 17" xfId="61723" xr:uid="{00000000-0005-0000-0000-00001CF10000}"/>
    <cellStyle name="Percent 3 4 2" xfId="61724" xr:uid="{00000000-0005-0000-0000-00001DF10000}"/>
    <cellStyle name="Percent 3 4 3" xfId="61725" xr:uid="{00000000-0005-0000-0000-00001EF10000}"/>
    <cellStyle name="Percent 3 4 3 10" xfId="61726" xr:uid="{00000000-0005-0000-0000-00001FF10000}"/>
    <cellStyle name="Percent 3 4 3 11" xfId="61727" xr:uid="{00000000-0005-0000-0000-000020F10000}"/>
    <cellStyle name="Percent 3 4 3 12" xfId="61728" xr:uid="{00000000-0005-0000-0000-000021F10000}"/>
    <cellStyle name="Percent 3 4 3 13" xfId="61729" xr:uid="{00000000-0005-0000-0000-000022F10000}"/>
    <cellStyle name="Percent 3 4 3 14" xfId="61730" xr:uid="{00000000-0005-0000-0000-000023F10000}"/>
    <cellStyle name="Percent 3 4 3 15" xfId="61731" xr:uid="{00000000-0005-0000-0000-000024F10000}"/>
    <cellStyle name="Percent 3 4 3 2" xfId="61732" xr:uid="{00000000-0005-0000-0000-000025F10000}"/>
    <cellStyle name="Percent 3 4 3 3" xfId="61733" xr:uid="{00000000-0005-0000-0000-000026F10000}"/>
    <cellStyle name="Percent 3 4 3 4" xfId="61734" xr:uid="{00000000-0005-0000-0000-000027F10000}"/>
    <cellStyle name="Percent 3 4 3 5" xfId="61735" xr:uid="{00000000-0005-0000-0000-000028F10000}"/>
    <cellStyle name="Percent 3 4 3 6" xfId="61736" xr:uid="{00000000-0005-0000-0000-000029F10000}"/>
    <cellStyle name="Percent 3 4 3 7" xfId="61737" xr:uid="{00000000-0005-0000-0000-00002AF10000}"/>
    <cellStyle name="Percent 3 4 3 8" xfId="61738" xr:uid="{00000000-0005-0000-0000-00002BF10000}"/>
    <cellStyle name="Percent 3 4 3 9" xfId="61739" xr:uid="{00000000-0005-0000-0000-00002CF10000}"/>
    <cellStyle name="Percent 3 4 4" xfId="61740" xr:uid="{00000000-0005-0000-0000-00002DF10000}"/>
    <cellStyle name="Percent 3 4 5" xfId="61741" xr:uid="{00000000-0005-0000-0000-00002EF10000}"/>
    <cellStyle name="Percent 3 4 6" xfId="61742" xr:uid="{00000000-0005-0000-0000-00002FF10000}"/>
    <cellStyle name="Percent 3 4 7" xfId="61743" xr:uid="{00000000-0005-0000-0000-000030F10000}"/>
    <cellStyle name="Percent 3 4 8" xfId="61744" xr:uid="{00000000-0005-0000-0000-000031F10000}"/>
    <cellStyle name="Percent 3 4 9" xfId="61745" xr:uid="{00000000-0005-0000-0000-000032F10000}"/>
    <cellStyle name="Percent 3 5" xfId="61746" xr:uid="{00000000-0005-0000-0000-000033F10000}"/>
    <cellStyle name="Percent 3 6" xfId="61747" xr:uid="{00000000-0005-0000-0000-000034F10000}"/>
    <cellStyle name="Percent 3 7" xfId="61748" xr:uid="{00000000-0005-0000-0000-000035F10000}"/>
    <cellStyle name="Percent 3 8" xfId="61749" xr:uid="{00000000-0005-0000-0000-000036F10000}"/>
    <cellStyle name="Percent 3 9" xfId="61750" xr:uid="{00000000-0005-0000-0000-000037F10000}"/>
    <cellStyle name="Percent 3_EXPAT-NATIONAL CALCUL" xfId="61751" xr:uid="{00000000-0005-0000-0000-000038F10000}"/>
    <cellStyle name="Percent 4" xfId="61752" xr:uid="{00000000-0005-0000-0000-000039F10000}"/>
    <cellStyle name="Percent 4 2" xfId="61753" xr:uid="{00000000-0005-0000-0000-00003AF10000}"/>
    <cellStyle name="Percent 4 2 2" xfId="61754" xr:uid="{00000000-0005-0000-0000-00003BF10000}"/>
    <cellStyle name="Percent 4 3" xfId="61755" xr:uid="{00000000-0005-0000-0000-00003CF10000}"/>
    <cellStyle name="Percent 5" xfId="61756" xr:uid="{00000000-0005-0000-0000-00003DF10000}"/>
    <cellStyle name="Percent 5 2" xfId="61757" xr:uid="{00000000-0005-0000-0000-00003EF10000}"/>
    <cellStyle name="Percent 6" xfId="61758" xr:uid="{00000000-0005-0000-0000-00003FF10000}"/>
    <cellStyle name="Percent 6 2" xfId="61759" xr:uid="{00000000-0005-0000-0000-000040F10000}"/>
    <cellStyle name="Percent 6 2 2" xfId="61760" xr:uid="{00000000-0005-0000-0000-000041F10000}"/>
    <cellStyle name="Percent 6 3" xfId="61761" xr:uid="{00000000-0005-0000-0000-000042F10000}"/>
    <cellStyle name="Percent 6 4" xfId="61762" xr:uid="{00000000-0005-0000-0000-000043F10000}"/>
    <cellStyle name="Percent 7" xfId="61763" xr:uid="{00000000-0005-0000-0000-000044F10000}"/>
    <cellStyle name="Percent 7 2" xfId="61764" xr:uid="{00000000-0005-0000-0000-000045F10000}"/>
    <cellStyle name="Percent 7 3" xfId="61765" xr:uid="{00000000-0005-0000-0000-000046F10000}"/>
    <cellStyle name="Percent 7 4" xfId="61766" xr:uid="{00000000-0005-0000-0000-000047F10000}"/>
    <cellStyle name="Percent 7 5" xfId="61767" xr:uid="{00000000-0005-0000-0000-000048F10000}"/>
    <cellStyle name="Percent 7_GE.IU" xfId="61768" xr:uid="{00000000-0005-0000-0000-000049F10000}"/>
    <cellStyle name="Percent 8" xfId="61769" xr:uid="{00000000-0005-0000-0000-00004AF10000}"/>
    <cellStyle name="Percent 8 2" xfId="61770" xr:uid="{00000000-0005-0000-0000-00004BF10000}"/>
    <cellStyle name="Percent 8 2 10" xfId="61771" xr:uid="{00000000-0005-0000-0000-00004CF10000}"/>
    <cellStyle name="Percent 8 2 10 2" xfId="61772" xr:uid="{00000000-0005-0000-0000-00004DF10000}"/>
    <cellStyle name="Percent 8 2 10 3" xfId="61773" xr:uid="{00000000-0005-0000-0000-00004EF10000}"/>
    <cellStyle name="Percent 8 2 11" xfId="61774" xr:uid="{00000000-0005-0000-0000-00004FF10000}"/>
    <cellStyle name="Percent 8 2 11 2" xfId="61775" xr:uid="{00000000-0005-0000-0000-000050F10000}"/>
    <cellStyle name="Percent 8 2 12" xfId="61776" xr:uid="{00000000-0005-0000-0000-000051F10000}"/>
    <cellStyle name="Percent 8 2 12 2" xfId="61777" xr:uid="{00000000-0005-0000-0000-000052F10000}"/>
    <cellStyle name="Percent 8 2 13" xfId="61778" xr:uid="{00000000-0005-0000-0000-000053F10000}"/>
    <cellStyle name="Percent 8 2 14" xfId="61779" xr:uid="{00000000-0005-0000-0000-000054F10000}"/>
    <cellStyle name="Percent 8 2 15" xfId="61780" xr:uid="{00000000-0005-0000-0000-000055F10000}"/>
    <cellStyle name="Percent 8 2 16" xfId="61781" xr:uid="{00000000-0005-0000-0000-000056F10000}"/>
    <cellStyle name="Percent 8 2 17" xfId="61782" xr:uid="{00000000-0005-0000-0000-000057F10000}"/>
    <cellStyle name="Percent 8 2 18" xfId="61783" xr:uid="{00000000-0005-0000-0000-000058F10000}"/>
    <cellStyle name="Percent 8 2 19" xfId="61784" xr:uid="{00000000-0005-0000-0000-000059F10000}"/>
    <cellStyle name="Percent 8 2 2" xfId="61785" xr:uid="{00000000-0005-0000-0000-00005AF10000}"/>
    <cellStyle name="Percent 8 2 2 10" xfId="61786" xr:uid="{00000000-0005-0000-0000-00005BF10000}"/>
    <cellStyle name="Percent 8 2 2 10 2" xfId="61787" xr:uid="{00000000-0005-0000-0000-00005CF10000}"/>
    <cellStyle name="Percent 8 2 2 11" xfId="61788" xr:uid="{00000000-0005-0000-0000-00005DF10000}"/>
    <cellStyle name="Percent 8 2 2 11 2" xfId="61789" xr:uid="{00000000-0005-0000-0000-00005EF10000}"/>
    <cellStyle name="Percent 8 2 2 12" xfId="61790" xr:uid="{00000000-0005-0000-0000-00005FF10000}"/>
    <cellStyle name="Percent 8 2 2 13" xfId="61791" xr:uid="{00000000-0005-0000-0000-000060F10000}"/>
    <cellStyle name="Percent 8 2 2 14" xfId="61792" xr:uid="{00000000-0005-0000-0000-000061F10000}"/>
    <cellStyle name="Percent 8 2 2 15" xfId="61793" xr:uid="{00000000-0005-0000-0000-000062F10000}"/>
    <cellStyle name="Percent 8 2 2 16" xfId="61794" xr:uid="{00000000-0005-0000-0000-000063F10000}"/>
    <cellStyle name="Percent 8 2 2 17" xfId="61795" xr:uid="{00000000-0005-0000-0000-000064F10000}"/>
    <cellStyle name="Percent 8 2 2 2" xfId="61796" xr:uid="{00000000-0005-0000-0000-000065F10000}"/>
    <cellStyle name="Percent 8 2 2 2 2" xfId="61797" xr:uid="{00000000-0005-0000-0000-000066F10000}"/>
    <cellStyle name="Percent 8 2 2 2 3" xfId="61798" xr:uid="{00000000-0005-0000-0000-000067F10000}"/>
    <cellStyle name="Percent 8 2 2 3" xfId="61799" xr:uid="{00000000-0005-0000-0000-000068F10000}"/>
    <cellStyle name="Percent 8 2 2 3 2" xfId="61800" xr:uid="{00000000-0005-0000-0000-000069F10000}"/>
    <cellStyle name="Percent 8 2 2 3 3" xfId="61801" xr:uid="{00000000-0005-0000-0000-00006AF10000}"/>
    <cellStyle name="Percent 8 2 2 4" xfId="61802" xr:uid="{00000000-0005-0000-0000-00006BF10000}"/>
    <cellStyle name="Percent 8 2 2 4 2" xfId="61803" xr:uid="{00000000-0005-0000-0000-00006CF10000}"/>
    <cellStyle name="Percent 8 2 2 4 3" xfId="61804" xr:uid="{00000000-0005-0000-0000-00006DF10000}"/>
    <cellStyle name="Percent 8 2 2 5" xfId="61805" xr:uid="{00000000-0005-0000-0000-00006EF10000}"/>
    <cellStyle name="Percent 8 2 2 5 2" xfId="61806" xr:uid="{00000000-0005-0000-0000-00006FF10000}"/>
    <cellStyle name="Percent 8 2 2 5 3" xfId="61807" xr:uid="{00000000-0005-0000-0000-000070F10000}"/>
    <cellStyle name="Percent 8 2 2 6" xfId="61808" xr:uid="{00000000-0005-0000-0000-000071F10000}"/>
    <cellStyle name="Percent 8 2 2 6 2" xfId="61809" xr:uid="{00000000-0005-0000-0000-000072F10000}"/>
    <cellStyle name="Percent 8 2 2 6 3" xfId="61810" xr:uid="{00000000-0005-0000-0000-000073F10000}"/>
    <cellStyle name="Percent 8 2 2 7" xfId="61811" xr:uid="{00000000-0005-0000-0000-000074F10000}"/>
    <cellStyle name="Percent 8 2 2 7 2" xfId="61812" xr:uid="{00000000-0005-0000-0000-000075F10000}"/>
    <cellStyle name="Percent 8 2 2 7 3" xfId="61813" xr:uid="{00000000-0005-0000-0000-000076F10000}"/>
    <cellStyle name="Percent 8 2 2 8" xfId="61814" xr:uid="{00000000-0005-0000-0000-000077F10000}"/>
    <cellStyle name="Percent 8 2 2 8 2" xfId="61815" xr:uid="{00000000-0005-0000-0000-000078F10000}"/>
    <cellStyle name="Percent 8 2 2 8 3" xfId="61816" xr:uid="{00000000-0005-0000-0000-000079F10000}"/>
    <cellStyle name="Percent 8 2 2 9" xfId="61817" xr:uid="{00000000-0005-0000-0000-00007AF10000}"/>
    <cellStyle name="Percent 8 2 2 9 2" xfId="61818" xr:uid="{00000000-0005-0000-0000-00007BF10000}"/>
    <cellStyle name="Percent 8 2 2 9 3" xfId="61819" xr:uid="{00000000-0005-0000-0000-00007CF10000}"/>
    <cellStyle name="Percent 8 2 3" xfId="61820" xr:uid="{00000000-0005-0000-0000-00007DF10000}"/>
    <cellStyle name="Percent 8 2 3 10" xfId="61821" xr:uid="{00000000-0005-0000-0000-00007EF10000}"/>
    <cellStyle name="Percent 8 2 3 11" xfId="61822" xr:uid="{00000000-0005-0000-0000-00007FF10000}"/>
    <cellStyle name="Percent 8 2 3 12" xfId="61823" xr:uid="{00000000-0005-0000-0000-000080F10000}"/>
    <cellStyle name="Percent 8 2 3 13" xfId="61824" xr:uid="{00000000-0005-0000-0000-000081F10000}"/>
    <cellStyle name="Percent 8 2 3 14" xfId="61825" xr:uid="{00000000-0005-0000-0000-000082F10000}"/>
    <cellStyle name="Percent 8 2 3 15" xfId="61826" xr:uid="{00000000-0005-0000-0000-000083F10000}"/>
    <cellStyle name="Percent 8 2 3 2" xfId="61827" xr:uid="{00000000-0005-0000-0000-000084F10000}"/>
    <cellStyle name="Percent 8 2 3 2 2" xfId="61828" xr:uid="{00000000-0005-0000-0000-000085F10000}"/>
    <cellStyle name="Percent 8 2 3 3" xfId="61829" xr:uid="{00000000-0005-0000-0000-000086F10000}"/>
    <cellStyle name="Percent 8 2 3 4" xfId="61830" xr:uid="{00000000-0005-0000-0000-000087F10000}"/>
    <cellStyle name="Percent 8 2 3 5" xfId="61831" xr:uid="{00000000-0005-0000-0000-000088F10000}"/>
    <cellStyle name="Percent 8 2 3 6" xfId="61832" xr:uid="{00000000-0005-0000-0000-000089F10000}"/>
    <cellStyle name="Percent 8 2 3 7" xfId="61833" xr:uid="{00000000-0005-0000-0000-00008AF10000}"/>
    <cellStyle name="Percent 8 2 3 8" xfId="61834" xr:uid="{00000000-0005-0000-0000-00008BF10000}"/>
    <cellStyle name="Percent 8 2 3 9" xfId="61835" xr:uid="{00000000-0005-0000-0000-00008CF10000}"/>
    <cellStyle name="Percent 8 2 4" xfId="61836" xr:uid="{00000000-0005-0000-0000-00008DF10000}"/>
    <cellStyle name="Percent 8 2 4 2" xfId="61837" xr:uid="{00000000-0005-0000-0000-00008EF10000}"/>
    <cellStyle name="Percent 8 2 4 3" xfId="61838" xr:uid="{00000000-0005-0000-0000-00008FF10000}"/>
    <cellStyle name="Percent 8 2 5" xfId="61839" xr:uid="{00000000-0005-0000-0000-000090F10000}"/>
    <cellStyle name="Percent 8 2 5 2" xfId="61840" xr:uid="{00000000-0005-0000-0000-000091F10000}"/>
    <cellStyle name="Percent 8 2 5 3" xfId="61841" xr:uid="{00000000-0005-0000-0000-000092F10000}"/>
    <cellStyle name="Percent 8 2 6" xfId="61842" xr:uid="{00000000-0005-0000-0000-000093F10000}"/>
    <cellStyle name="Percent 8 2 6 2" xfId="61843" xr:uid="{00000000-0005-0000-0000-000094F10000}"/>
    <cellStyle name="Percent 8 2 6 3" xfId="61844" xr:uid="{00000000-0005-0000-0000-000095F10000}"/>
    <cellStyle name="Percent 8 2 7" xfId="61845" xr:uid="{00000000-0005-0000-0000-000096F10000}"/>
    <cellStyle name="Percent 8 2 7 2" xfId="61846" xr:uid="{00000000-0005-0000-0000-000097F10000}"/>
    <cellStyle name="Percent 8 2 7 3" xfId="61847" xr:uid="{00000000-0005-0000-0000-000098F10000}"/>
    <cellStyle name="Percent 8 2 8" xfId="61848" xr:uid="{00000000-0005-0000-0000-000099F10000}"/>
    <cellStyle name="Percent 8 2 8 2" xfId="61849" xr:uid="{00000000-0005-0000-0000-00009AF10000}"/>
    <cellStyle name="Percent 8 2 8 3" xfId="61850" xr:uid="{00000000-0005-0000-0000-00009BF10000}"/>
    <cellStyle name="Percent 8 2 9" xfId="61851" xr:uid="{00000000-0005-0000-0000-00009CF10000}"/>
    <cellStyle name="Percent 8 2 9 2" xfId="61852" xr:uid="{00000000-0005-0000-0000-00009DF10000}"/>
    <cellStyle name="Percent 8 2 9 3" xfId="61853" xr:uid="{00000000-0005-0000-0000-00009EF10000}"/>
    <cellStyle name="Percent 8 3" xfId="61854" xr:uid="{00000000-0005-0000-0000-00009FF10000}"/>
    <cellStyle name="Percent 9" xfId="61855" xr:uid="{00000000-0005-0000-0000-0000A0F10000}"/>
    <cellStyle name="Percent 9 10" xfId="61856" xr:uid="{00000000-0005-0000-0000-0000A1F10000}"/>
    <cellStyle name="Percent 9 10 2" xfId="61857" xr:uid="{00000000-0005-0000-0000-0000A2F10000}"/>
    <cellStyle name="Percent 9 10 3" xfId="61858" xr:uid="{00000000-0005-0000-0000-0000A3F10000}"/>
    <cellStyle name="Percent 9 11" xfId="61859" xr:uid="{00000000-0005-0000-0000-0000A4F10000}"/>
    <cellStyle name="Percent 9 11 2" xfId="61860" xr:uid="{00000000-0005-0000-0000-0000A5F10000}"/>
    <cellStyle name="Percent 9 11 3" xfId="61861" xr:uid="{00000000-0005-0000-0000-0000A6F10000}"/>
    <cellStyle name="Percent 9 12" xfId="61862" xr:uid="{00000000-0005-0000-0000-0000A7F10000}"/>
    <cellStyle name="Percent 9 12 2" xfId="61863" xr:uid="{00000000-0005-0000-0000-0000A8F10000}"/>
    <cellStyle name="Percent 9 12 3" xfId="61864" xr:uid="{00000000-0005-0000-0000-0000A9F10000}"/>
    <cellStyle name="Percent 9 13" xfId="61865" xr:uid="{00000000-0005-0000-0000-0000AAF10000}"/>
    <cellStyle name="Percent 9 13 2" xfId="61866" xr:uid="{00000000-0005-0000-0000-0000ABF10000}"/>
    <cellStyle name="Percent 9 14" xfId="61867" xr:uid="{00000000-0005-0000-0000-0000ACF10000}"/>
    <cellStyle name="Percent 9 14 2" xfId="61868" xr:uid="{00000000-0005-0000-0000-0000ADF10000}"/>
    <cellStyle name="Percent 9 15" xfId="61869" xr:uid="{00000000-0005-0000-0000-0000AEF10000}"/>
    <cellStyle name="Percent 9 16" xfId="61870" xr:uid="{00000000-0005-0000-0000-0000AFF10000}"/>
    <cellStyle name="Percent 9 17" xfId="61871" xr:uid="{00000000-0005-0000-0000-0000B0F10000}"/>
    <cellStyle name="Percent 9 18" xfId="61872" xr:uid="{00000000-0005-0000-0000-0000B1F10000}"/>
    <cellStyle name="Percent 9 19" xfId="61873" xr:uid="{00000000-0005-0000-0000-0000B2F10000}"/>
    <cellStyle name="Percent 9 2" xfId="61874" xr:uid="{00000000-0005-0000-0000-0000B3F10000}"/>
    <cellStyle name="Percent 9 2 10" xfId="61875" xr:uid="{00000000-0005-0000-0000-0000B4F10000}"/>
    <cellStyle name="Percent 9 2 10 2" xfId="61876" xr:uid="{00000000-0005-0000-0000-0000B5F10000}"/>
    <cellStyle name="Percent 9 2 10 3" xfId="61877" xr:uid="{00000000-0005-0000-0000-0000B6F10000}"/>
    <cellStyle name="Percent 9 2 11" xfId="61878" xr:uid="{00000000-0005-0000-0000-0000B7F10000}"/>
    <cellStyle name="Percent 9 2 11 2" xfId="61879" xr:uid="{00000000-0005-0000-0000-0000B8F10000}"/>
    <cellStyle name="Percent 9 2 12" xfId="61880" xr:uid="{00000000-0005-0000-0000-0000B9F10000}"/>
    <cellStyle name="Percent 9 2 12 2" xfId="61881" xr:uid="{00000000-0005-0000-0000-0000BAF10000}"/>
    <cellStyle name="Percent 9 2 13" xfId="61882" xr:uid="{00000000-0005-0000-0000-0000BBF10000}"/>
    <cellStyle name="Percent 9 2 14" xfId="61883" xr:uid="{00000000-0005-0000-0000-0000BCF10000}"/>
    <cellStyle name="Percent 9 2 15" xfId="61884" xr:uid="{00000000-0005-0000-0000-0000BDF10000}"/>
    <cellStyle name="Percent 9 2 16" xfId="61885" xr:uid="{00000000-0005-0000-0000-0000BEF10000}"/>
    <cellStyle name="Percent 9 2 17" xfId="61886" xr:uid="{00000000-0005-0000-0000-0000BFF10000}"/>
    <cellStyle name="Percent 9 2 18" xfId="61887" xr:uid="{00000000-0005-0000-0000-0000C0F10000}"/>
    <cellStyle name="Percent 9 2 19" xfId="61888" xr:uid="{00000000-0005-0000-0000-0000C1F10000}"/>
    <cellStyle name="Percent 9 2 2" xfId="61889" xr:uid="{00000000-0005-0000-0000-0000C2F10000}"/>
    <cellStyle name="Percent 9 2 2 10" xfId="61890" xr:uid="{00000000-0005-0000-0000-0000C3F10000}"/>
    <cellStyle name="Percent 9 2 2 10 2" xfId="61891" xr:uid="{00000000-0005-0000-0000-0000C4F10000}"/>
    <cellStyle name="Percent 9 2 2 11" xfId="61892" xr:uid="{00000000-0005-0000-0000-0000C5F10000}"/>
    <cellStyle name="Percent 9 2 2 11 2" xfId="61893" xr:uid="{00000000-0005-0000-0000-0000C6F10000}"/>
    <cellStyle name="Percent 9 2 2 12" xfId="61894" xr:uid="{00000000-0005-0000-0000-0000C7F10000}"/>
    <cellStyle name="Percent 9 2 2 13" xfId="61895" xr:uid="{00000000-0005-0000-0000-0000C8F10000}"/>
    <cellStyle name="Percent 9 2 2 14" xfId="61896" xr:uid="{00000000-0005-0000-0000-0000C9F10000}"/>
    <cellStyle name="Percent 9 2 2 15" xfId="61897" xr:uid="{00000000-0005-0000-0000-0000CAF10000}"/>
    <cellStyle name="Percent 9 2 2 16" xfId="61898" xr:uid="{00000000-0005-0000-0000-0000CBF10000}"/>
    <cellStyle name="Percent 9 2 2 17" xfId="61899" xr:uid="{00000000-0005-0000-0000-0000CCF10000}"/>
    <cellStyle name="Percent 9 2 2 18" xfId="61900" xr:uid="{00000000-0005-0000-0000-0000CDF10000}"/>
    <cellStyle name="Percent 9 2 2 19" xfId="61901" xr:uid="{00000000-0005-0000-0000-0000CEF10000}"/>
    <cellStyle name="Percent 9 2 2 2" xfId="61902" xr:uid="{00000000-0005-0000-0000-0000CFF10000}"/>
    <cellStyle name="Percent 9 2 2 2 10" xfId="61903" xr:uid="{00000000-0005-0000-0000-0000D0F10000}"/>
    <cellStyle name="Percent 9 2 2 2 11" xfId="61904" xr:uid="{00000000-0005-0000-0000-0000D1F10000}"/>
    <cellStyle name="Percent 9 2 2 2 12" xfId="61905" xr:uid="{00000000-0005-0000-0000-0000D2F10000}"/>
    <cellStyle name="Percent 9 2 2 2 13" xfId="61906" xr:uid="{00000000-0005-0000-0000-0000D3F10000}"/>
    <cellStyle name="Percent 9 2 2 2 14" xfId="61907" xr:uid="{00000000-0005-0000-0000-0000D4F10000}"/>
    <cellStyle name="Percent 9 2 2 2 15" xfId="61908" xr:uid="{00000000-0005-0000-0000-0000D5F10000}"/>
    <cellStyle name="Percent 9 2 2 2 2" xfId="61909" xr:uid="{00000000-0005-0000-0000-0000D6F10000}"/>
    <cellStyle name="Percent 9 2 2 2 2 2" xfId="61910" xr:uid="{00000000-0005-0000-0000-0000D7F10000}"/>
    <cellStyle name="Percent 9 2 2 2 3" xfId="61911" xr:uid="{00000000-0005-0000-0000-0000D8F10000}"/>
    <cellStyle name="Percent 9 2 2 2 4" xfId="61912" xr:uid="{00000000-0005-0000-0000-0000D9F10000}"/>
    <cellStyle name="Percent 9 2 2 2 5" xfId="61913" xr:uid="{00000000-0005-0000-0000-0000DAF10000}"/>
    <cellStyle name="Percent 9 2 2 2 6" xfId="61914" xr:uid="{00000000-0005-0000-0000-0000DBF10000}"/>
    <cellStyle name="Percent 9 2 2 2 7" xfId="61915" xr:uid="{00000000-0005-0000-0000-0000DCF10000}"/>
    <cellStyle name="Percent 9 2 2 2 8" xfId="61916" xr:uid="{00000000-0005-0000-0000-0000DDF10000}"/>
    <cellStyle name="Percent 9 2 2 2 9" xfId="61917" xr:uid="{00000000-0005-0000-0000-0000DEF10000}"/>
    <cellStyle name="Percent 9 2 2 3" xfId="61918" xr:uid="{00000000-0005-0000-0000-0000DFF10000}"/>
    <cellStyle name="Percent 9 2 2 3 10" xfId="61919" xr:uid="{00000000-0005-0000-0000-0000E0F10000}"/>
    <cellStyle name="Percent 9 2 2 3 11" xfId="61920" xr:uid="{00000000-0005-0000-0000-0000E1F10000}"/>
    <cellStyle name="Percent 9 2 2 3 12" xfId="61921" xr:uid="{00000000-0005-0000-0000-0000E2F10000}"/>
    <cellStyle name="Percent 9 2 2 3 13" xfId="61922" xr:uid="{00000000-0005-0000-0000-0000E3F10000}"/>
    <cellStyle name="Percent 9 2 2 3 14" xfId="61923" xr:uid="{00000000-0005-0000-0000-0000E4F10000}"/>
    <cellStyle name="Percent 9 2 2 3 15" xfId="61924" xr:uid="{00000000-0005-0000-0000-0000E5F10000}"/>
    <cellStyle name="Percent 9 2 2 3 2" xfId="61925" xr:uid="{00000000-0005-0000-0000-0000E6F10000}"/>
    <cellStyle name="Percent 9 2 2 3 2 2" xfId="61926" xr:uid="{00000000-0005-0000-0000-0000E7F10000}"/>
    <cellStyle name="Percent 9 2 2 3 3" xfId="61927" xr:uid="{00000000-0005-0000-0000-0000E8F10000}"/>
    <cellStyle name="Percent 9 2 2 3 4" xfId="61928" xr:uid="{00000000-0005-0000-0000-0000E9F10000}"/>
    <cellStyle name="Percent 9 2 2 3 5" xfId="61929" xr:uid="{00000000-0005-0000-0000-0000EAF10000}"/>
    <cellStyle name="Percent 9 2 2 3 6" xfId="61930" xr:uid="{00000000-0005-0000-0000-0000EBF10000}"/>
    <cellStyle name="Percent 9 2 2 3 7" xfId="61931" xr:uid="{00000000-0005-0000-0000-0000ECF10000}"/>
    <cellStyle name="Percent 9 2 2 3 8" xfId="61932" xr:uid="{00000000-0005-0000-0000-0000EDF10000}"/>
    <cellStyle name="Percent 9 2 2 3 9" xfId="61933" xr:uid="{00000000-0005-0000-0000-0000EEF10000}"/>
    <cellStyle name="Percent 9 2 2 4" xfId="61934" xr:uid="{00000000-0005-0000-0000-0000EFF10000}"/>
    <cellStyle name="Percent 9 2 2 4 2" xfId="61935" xr:uid="{00000000-0005-0000-0000-0000F0F10000}"/>
    <cellStyle name="Percent 9 2 2 4 3" xfId="61936" xr:uid="{00000000-0005-0000-0000-0000F1F10000}"/>
    <cellStyle name="Percent 9 2 2 5" xfId="61937" xr:uid="{00000000-0005-0000-0000-0000F2F10000}"/>
    <cellStyle name="Percent 9 2 2 5 2" xfId="61938" xr:uid="{00000000-0005-0000-0000-0000F3F10000}"/>
    <cellStyle name="Percent 9 2 2 5 3" xfId="61939" xr:uid="{00000000-0005-0000-0000-0000F4F10000}"/>
    <cellStyle name="Percent 9 2 2 6" xfId="61940" xr:uid="{00000000-0005-0000-0000-0000F5F10000}"/>
    <cellStyle name="Percent 9 2 2 6 2" xfId="61941" xr:uid="{00000000-0005-0000-0000-0000F6F10000}"/>
    <cellStyle name="Percent 9 2 2 6 3" xfId="61942" xr:uid="{00000000-0005-0000-0000-0000F7F10000}"/>
    <cellStyle name="Percent 9 2 2 7" xfId="61943" xr:uid="{00000000-0005-0000-0000-0000F8F10000}"/>
    <cellStyle name="Percent 9 2 2 7 2" xfId="61944" xr:uid="{00000000-0005-0000-0000-0000F9F10000}"/>
    <cellStyle name="Percent 9 2 2 7 3" xfId="61945" xr:uid="{00000000-0005-0000-0000-0000FAF10000}"/>
    <cellStyle name="Percent 9 2 2 8" xfId="61946" xr:uid="{00000000-0005-0000-0000-0000FBF10000}"/>
    <cellStyle name="Percent 9 2 2 8 2" xfId="61947" xr:uid="{00000000-0005-0000-0000-0000FCF10000}"/>
    <cellStyle name="Percent 9 2 2 8 3" xfId="61948" xr:uid="{00000000-0005-0000-0000-0000FDF10000}"/>
    <cellStyle name="Percent 9 2 2 9" xfId="61949" xr:uid="{00000000-0005-0000-0000-0000FEF10000}"/>
    <cellStyle name="Percent 9 2 2 9 2" xfId="61950" xr:uid="{00000000-0005-0000-0000-0000FFF10000}"/>
    <cellStyle name="Percent 9 2 2 9 3" xfId="61951" xr:uid="{00000000-0005-0000-0000-000000F20000}"/>
    <cellStyle name="Percent 9 2 20" xfId="61952" xr:uid="{00000000-0005-0000-0000-000001F20000}"/>
    <cellStyle name="Percent 9 2 3" xfId="61953" xr:uid="{00000000-0005-0000-0000-000002F20000}"/>
    <cellStyle name="Percent 9 2 3 10" xfId="61954" xr:uid="{00000000-0005-0000-0000-000003F20000}"/>
    <cellStyle name="Percent 9 2 3 11" xfId="61955" xr:uid="{00000000-0005-0000-0000-000004F20000}"/>
    <cellStyle name="Percent 9 2 3 12" xfId="61956" xr:uid="{00000000-0005-0000-0000-000005F20000}"/>
    <cellStyle name="Percent 9 2 3 13" xfId="61957" xr:uid="{00000000-0005-0000-0000-000006F20000}"/>
    <cellStyle name="Percent 9 2 3 14" xfId="61958" xr:uid="{00000000-0005-0000-0000-000007F20000}"/>
    <cellStyle name="Percent 9 2 3 15" xfId="61959" xr:uid="{00000000-0005-0000-0000-000008F20000}"/>
    <cellStyle name="Percent 9 2 3 16" xfId="61960" xr:uid="{00000000-0005-0000-0000-000009F20000}"/>
    <cellStyle name="Percent 9 2 3 2" xfId="61961" xr:uid="{00000000-0005-0000-0000-00000AF20000}"/>
    <cellStyle name="Percent 9 2 3 2 10" xfId="61962" xr:uid="{00000000-0005-0000-0000-00000BF20000}"/>
    <cellStyle name="Percent 9 2 3 2 11" xfId="61963" xr:uid="{00000000-0005-0000-0000-00000CF20000}"/>
    <cellStyle name="Percent 9 2 3 2 12" xfId="61964" xr:uid="{00000000-0005-0000-0000-00000DF20000}"/>
    <cellStyle name="Percent 9 2 3 2 13" xfId="61965" xr:uid="{00000000-0005-0000-0000-00000EF20000}"/>
    <cellStyle name="Percent 9 2 3 2 14" xfId="61966" xr:uid="{00000000-0005-0000-0000-00000FF20000}"/>
    <cellStyle name="Percent 9 2 3 2 15" xfId="61967" xr:uid="{00000000-0005-0000-0000-000010F20000}"/>
    <cellStyle name="Percent 9 2 3 2 2" xfId="61968" xr:uid="{00000000-0005-0000-0000-000011F20000}"/>
    <cellStyle name="Percent 9 2 3 2 3" xfId="61969" xr:uid="{00000000-0005-0000-0000-000012F20000}"/>
    <cellStyle name="Percent 9 2 3 2 4" xfId="61970" xr:uid="{00000000-0005-0000-0000-000013F20000}"/>
    <cellStyle name="Percent 9 2 3 2 5" xfId="61971" xr:uid="{00000000-0005-0000-0000-000014F20000}"/>
    <cellStyle name="Percent 9 2 3 2 6" xfId="61972" xr:uid="{00000000-0005-0000-0000-000015F20000}"/>
    <cellStyle name="Percent 9 2 3 2 7" xfId="61973" xr:uid="{00000000-0005-0000-0000-000016F20000}"/>
    <cellStyle name="Percent 9 2 3 2 8" xfId="61974" xr:uid="{00000000-0005-0000-0000-000017F20000}"/>
    <cellStyle name="Percent 9 2 3 2 9" xfId="61975" xr:uid="{00000000-0005-0000-0000-000018F20000}"/>
    <cellStyle name="Percent 9 2 3 3" xfId="61976" xr:uid="{00000000-0005-0000-0000-000019F20000}"/>
    <cellStyle name="Percent 9 2 3 4" xfId="61977" xr:uid="{00000000-0005-0000-0000-00001AF20000}"/>
    <cellStyle name="Percent 9 2 3 5" xfId="61978" xr:uid="{00000000-0005-0000-0000-00001BF20000}"/>
    <cellStyle name="Percent 9 2 3 6" xfId="61979" xr:uid="{00000000-0005-0000-0000-00001CF20000}"/>
    <cellStyle name="Percent 9 2 3 7" xfId="61980" xr:uid="{00000000-0005-0000-0000-00001DF20000}"/>
    <cellStyle name="Percent 9 2 3 8" xfId="61981" xr:uid="{00000000-0005-0000-0000-00001EF20000}"/>
    <cellStyle name="Percent 9 2 3 9" xfId="61982" xr:uid="{00000000-0005-0000-0000-00001FF20000}"/>
    <cellStyle name="Percent 9 2 4" xfId="61983" xr:uid="{00000000-0005-0000-0000-000020F20000}"/>
    <cellStyle name="Percent 9 2 4 10" xfId="61984" xr:uid="{00000000-0005-0000-0000-000021F20000}"/>
    <cellStyle name="Percent 9 2 4 11" xfId="61985" xr:uid="{00000000-0005-0000-0000-000022F20000}"/>
    <cellStyle name="Percent 9 2 4 12" xfId="61986" xr:uid="{00000000-0005-0000-0000-000023F20000}"/>
    <cellStyle name="Percent 9 2 4 13" xfId="61987" xr:uid="{00000000-0005-0000-0000-000024F20000}"/>
    <cellStyle name="Percent 9 2 4 14" xfId="61988" xr:uid="{00000000-0005-0000-0000-000025F20000}"/>
    <cellStyle name="Percent 9 2 4 15" xfId="61989" xr:uid="{00000000-0005-0000-0000-000026F20000}"/>
    <cellStyle name="Percent 9 2 4 2" xfId="61990" xr:uid="{00000000-0005-0000-0000-000027F20000}"/>
    <cellStyle name="Percent 9 2 4 2 2" xfId="61991" xr:uid="{00000000-0005-0000-0000-000028F20000}"/>
    <cellStyle name="Percent 9 2 4 3" xfId="61992" xr:uid="{00000000-0005-0000-0000-000029F20000}"/>
    <cellStyle name="Percent 9 2 4 4" xfId="61993" xr:uid="{00000000-0005-0000-0000-00002AF20000}"/>
    <cellStyle name="Percent 9 2 4 5" xfId="61994" xr:uid="{00000000-0005-0000-0000-00002BF20000}"/>
    <cellStyle name="Percent 9 2 4 6" xfId="61995" xr:uid="{00000000-0005-0000-0000-00002CF20000}"/>
    <cellStyle name="Percent 9 2 4 7" xfId="61996" xr:uid="{00000000-0005-0000-0000-00002DF20000}"/>
    <cellStyle name="Percent 9 2 4 8" xfId="61997" xr:uid="{00000000-0005-0000-0000-00002EF20000}"/>
    <cellStyle name="Percent 9 2 4 9" xfId="61998" xr:uid="{00000000-0005-0000-0000-00002FF20000}"/>
    <cellStyle name="Percent 9 2 5" xfId="61999" xr:uid="{00000000-0005-0000-0000-000030F20000}"/>
    <cellStyle name="Percent 9 2 5 2" xfId="62000" xr:uid="{00000000-0005-0000-0000-000031F20000}"/>
    <cellStyle name="Percent 9 2 5 3" xfId="62001" xr:uid="{00000000-0005-0000-0000-000032F20000}"/>
    <cellStyle name="Percent 9 2 6" xfId="62002" xr:uid="{00000000-0005-0000-0000-000033F20000}"/>
    <cellStyle name="Percent 9 2 6 2" xfId="62003" xr:uid="{00000000-0005-0000-0000-000034F20000}"/>
    <cellStyle name="Percent 9 2 6 3" xfId="62004" xr:uid="{00000000-0005-0000-0000-000035F20000}"/>
    <cellStyle name="Percent 9 2 7" xfId="62005" xr:uid="{00000000-0005-0000-0000-000036F20000}"/>
    <cellStyle name="Percent 9 2 7 2" xfId="62006" xr:uid="{00000000-0005-0000-0000-000037F20000}"/>
    <cellStyle name="Percent 9 2 7 3" xfId="62007" xr:uid="{00000000-0005-0000-0000-000038F20000}"/>
    <cellStyle name="Percent 9 2 8" xfId="62008" xr:uid="{00000000-0005-0000-0000-000039F20000}"/>
    <cellStyle name="Percent 9 2 8 2" xfId="62009" xr:uid="{00000000-0005-0000-0000-00003AF20000}"/>
    <cellStyle name="Percent 9 2 8 3" xfId="62010" xr:uid="{00000000-0005-0000-0000-00003BF20000}"/>
    <cellStyle name="Percent 9 2 9" xfId="62011" xr:uid="{00000000-0005-0000-0000-00003CF20000}"/>
    <cellStyle name="Percent 9 2 9 2" xfId="62012" xr:uid="{00000000-0005-0000-0000-00003DF20000}"/>
    <cellStyle name="Percent 9 2 9 3" xfId="62013" xr:uid="{00000000-0005-0000-0000-00003EF20000}"/>
    <cellStyle name="Percent 9 20" xfId="62014" xr:uid="{00000000-0005-0000-0000-00003FF20000}"/>
    <cellStyle name="Percent 9 21" xfId="62015" xr:uid="{00000000-0005-0000-0000-000040F20000}"/>
    <cellStyle name="Percent 9 22" xfId="62016" xr:uid="{00000000-0005-0000-0000-000041F20000}"/>
    <cellStyle name="Percent 9 3" xfId="62017" xr:uid="{00000000-0005-0000-0000-000042F20000}"/>
    <cellStyle name="Percent 9 3 10" xfId="62018" xr:uid="{00000000-0005-0000-0000-000043F20000}"/>
    <cellStyle name="Percent 9 3 11" xfId="62019" xr:uid="{00000000-0005-0000-0000-000044F20000}"/>
    <cellStyle name="Percent 9 3 12" xfId="62020" xr:uid="{00000000-0005-0000-0000-000045F20000}"/>
    <cellStyle name="Percent 9 3 13" xfId="62021" xr:uid="{00000000-0005-0000-0000-000046F20000}"/>
    <cellStyle name="Percent 9 3 14" xfId="62022" xr:uid="{00000000-0005-0000-0000-000047F20000}"/>
    <cellStyle name="Percent 9 3 15" xfId="62023" xr:uid="{00000000-0005-0000-0000-000048F20000}"/>
    <cellStyle name="Percent 9 3 16" xfId="62024" xr:uid="{00000000-0005-0000-0000-000049F20000}"/>
    <cellStyle name="Percent 9 3 17" xfId="62025" xr:uid="{00000000-0005-0000-0000-00004AF20000}"/>
    <cellStyle name="Percent 9 3 18" xfId="62026" xr:uid="{00000000-0005-0000-0000-00004BF20000}"/>
    <cellStyle name="Percent 9 3 19" xfId="62027" xr:uid="{00000000-0005-0000-0000-00004CF20000}"/>
    <cellStyle name="Percent 9 3 2" xfId="62028" xr:uid="{00000000-0005-0000-0000-00004DF20000}"/>
    <cellStyle name="Percent 9 3 2 10" xfId="62029" xr:uid="{00000000-0005-0000-0000-00004EF20000}"/>
    <cellStyle name="Percent 9 3 2 11" xfId="62030" xr:uid="{00000000-0005-0000-0000-00004FF20000}"/>
    <cellStyle name="Percent 9 3 2 12" xfId="62031" xr:uid="{00000000-0005-0000-0000-000050F20000}"/>
    <cellStyle name="Percent 9 3 2 13" xfId="62032" xr:uid="{00000000-0005-0000-0000-000051F20000}"/>
    <cellStyle name="Percent 9 3 2 14" xfId="62033" xr:uid="{00000000-0005-0000-0000-000052F20000}"/>
    <cellStyle name="Percent 9 3 2 15" xfId="62034" xr:uid="{00000000-0005-0000-0000-000053F20000}"/>
    <cellStyle name="Percent 9 3 2 2" xfId="62035" xr:uid="{00000000-0005-0000-0000-000054F20000}"/>
    <cellStyle name="Percent 9 3 2 3" xfId="62036" xr:uid="{00000000-0005-0000-0000-000055F20000}"/>
    <cellStyle name="Percent 9 3 2 4" xfId="62037" xr:uid="{00000000-0005-0000-0000-000056F20000}"/>
    <cellStyle name="Percent 9 3 2 5" xfId="62038" xr:uid="{00000000-0005-0000-0000-000057F20000}"/>
    <cellStyle name="Percent 9 3 2 6" xfId="62039" xr:uid="{00000000-0005-0000-0000-000058F20000}"/>
    <cellStyle name="Percent 9 3 2 7" xfId="62040" xr:uid="{00000000-0005-0000-0000-000059F20000}"/>
    <cellStyle name="Percent 9 3 2 8" xfId="62041" xr:uid="{00000000-0005-0000-0000-00005AF20000}"/>
    <cellStyle name="Percent 9 3 2 9" xfId="62042" xr:uid="{00000000-0005-0000-0000-00005BF20000}"/>
    <cellStyle name="Percent 9 3 20" xfId="62043" xr:uid="{00000000-0005-0000-0000-00005CF20000}"/>
    <cellStyle name="Percent 9 3 21" xfId="62044" xr:uid="{00000000-0005-0000-0000-00005DF20000}"/>
    <cellStyle name="Percent 9 3 22" xfId="62045" xr:uid="{00000000-0005-0000-0000-00005EF20000}"/>
    <cellStyle name="Percent 9 3 23" xfId="62046" xr:uid="{00000000-0005-0000-0000-00005FF20000}"/>
    <cellStyle name="Percent 9 3 24" xfId="62047" xr:uid="{00000000-0005-0000-0000-000060F20000}"/>
    <cellStyle name="Percent 9 3 25" xfId="62048" xr:uid="{00000000-0005-0000-0000-000061F20000}"/>
    <cellStyle name="Percent 9 3 26" xfId="62049" xr:uid="{00000000-0005-0000-0000-000062F20000}"/>
    <cellStyle name="Percent 9 3 27" xfId="62050" xr:uid="{00000000-0005-0000-0000-000063F20000}"/>
    <cellStyle name="Percent 9 3 28" xfId="62051" xr:uid="{00000000-0005-0000-0000-000064F20000}"/>
    <cellStyle name="Percent 9 3 29" xfId="62052" xr:uid="{00000000-0005-0000-0000-000065F20000}"/>
    <cellStyle name="Percent 9 3 3" xfId="62053" xr:uid="{00000000-0005-0000-0000-000066F20000}"/>
    <cellStyle name="Percent 9 3 3 10" xfId="62054" xr:uid="{00000000-0005-0000-0000-000067F20000}"/>
    <cellStyle name="Percent 9 3 3 11" xfId="62055" xr:uid="{00000000-0005-0000-0000-000068F20000}"/>
    <cellStyle name="Percent 9 3 3 12" xfId="62056" xr:uid="{00000000-0005-0000-0000-000069F20000}"/>
    <cellStyle name="Percent 9 3 3 13" xfId="62057" xr:uid="{00000000-0005-0000-0000-00006AF20000}"/>
    <cellStyle name="Percent 9 3 3 14" xfId="62058" xr:uid="{00000000-0005-0000-0000-00006BF20000}"/>
    <cellStyle name="Percent 9 3 3 15" xfId="62059" xr:uid="{00000000-0005-0000-0000-00006CF20000}"/>
    <cellStyle name="Percent 9 3 3 2" xfId="62060" xr:uid="{00000000-0005-0000-0000-00006DF20000}"/>
    <cellStyle name="Percent 9 3 3 3" xfId="62061" xr:uid="{00000000-0005-0000-0000-00006EF20000}"/>
    <cellStyle name="Percent 9 3 3 4" xfId="62062" xr:uid="{00000000-0005-0000-0000-00006FF20000}"/>
    <cellStyle name="Percent 9 3 3 5" xfId="62063" xr:uid="{00000000-0005-0000-0000-000070F20000}"/>
    <cellStyle name="Percent 9 3 3 6" xfId="62064" xr:uid="{00000000-0005-0000-0000-000071F20000}"/>
    <cellStyle name="Percent 9 3 3 7" xfId="62065" xr:uid="{00000000-0005-0000-0000-000072F20000}"/>
    <cellStyle name="Percent 9 3 3 8" xfId="62066" xr:uid="{00000000-0005-0000-0000-000073F20000}"/>
    <cellStyle name="Percent 9 3 3 9" xfId="62067" xr:uid="{00000000-0005-0000-0000-000074F20000}"/>
    <cellStyle name="Percent 9 3 30" xfId="62068" xr:uid="{00000000-0005-0000-0000-000075F20000}"/>
    <cellStyle name="Percent 9 3 31" xfId="62069" xr:uid="{00000000-0005-0000-0000-000076F20000}"/>
    <cellStyle name="Percent 9 3 32" xfId="62070" xr:uid="{00000000-0005-0000-0000-000077F20000}"/>
    <cellStyle name="Percent 9 3 33" xfId="62071" xr:uid="{00000000-0005-0000-0000-000078F20000}"/>
    <cellStyle name="Percent 9 3 34" xfId="62072" xr:uid="{00000000-0005-0000-0000-000079F20000}"/>
    <cellStyle name="Percent 9 3 35" xfId="62073" xr:uid="{00000000-0005-0000-0000-00007AF20000}"/>
    <cellStyle name="Percent 9 3 36" xfId="62074" xr:uid="{00000000-0005-0000-0000-00007BF20000}"/>
    <cellStyle name="Percent 9 3 37" xfId="62075" xr:uid="{00000000-0005-0000-0000-00007CF20000}"/>
    <cellStyle name="Percent 9 3 38" xfId="62076" xr:uid="{00000000-0005-0000-0000-00007DF20000}"/>
    <cellStyle name="Percent 9 3 39" xfId="62077" xr:uid="{00000000-0005-0000-0000-00007EF20000}"/>
    <cellStyle name="Percent 9 3 4" xfId="62078" xr:uid="{00000000-0005-0000-0000-00007FF20000}"/>
    <cellStyle name="Percent 9 3 40" xfId="62079" xr:uid="{00000000-0005-0000-0000-000080F20000}"/>
    <cellStyle name="Percent 9 3 41" xfId="62080" xr:uid="{00000000-0005-0000-0000-000081F20000}"/>
    <cellStyle name="Percent 9 3 42" xfId="62081" xr:uid="{00000000-0005-0000-0000-000082F20000}"/>
    <cellStyle name="Percent 9 3 43" xfId="62082" xr:uid="{00000000-0005-0000-0000-000083F20000}"/>
    <cellStyle name="Percent 9 3 44" xfId="62083" xr:uid="{00000000-0005-0000-0000-000084F20000}"/>
    <cellStyle name="Percent 9 3 45" xfId="62084" xr:uid="{00000000-0005-0000-0000-000085F20000}"/>
    <cellStyle name="Percent 9 3 46" xfId="62085" xr:uid="{00000000-0005-0000-0000-000086F20000}"/>
    <cellStyle name="Percent 9 3 47" xfId="62086" xr:uid="{00000000-0005-0000-0000-000087F20000}"/>
    <cellStyle name="Percent 9 3 48" xfId="62087" xr:uid="{00000000-0005-0000-0000-000088F20000}"/>
    <cellStyle name="Percent 9 3 49" xfId="62088" xr:uid="{00000000-0005-0000-0000-000089F20000}"/>
    <cellStyle name="Percent 9 3 5" xfId="62089" xr:uid="{00000000-0005-0000-0000-00008AF20000}"/>
    <cellStyle name="Percent 9 3 50" xfId="62090" xr:uid="{00000000-0005-0000-0000-00008BF20000}"/>
    <cellStyle name="Percent 9 3 51" xfId="62091" xr:uid="{00000000-0005-0000-0000-00008CF20000}"/>
    <cellStyle name="Percent 9 3 52" xfId="62092" xr:uid="{00000000-0005-0000-0000-00008DF20000}"/>
    <cellStyle name="Percent 9 3 53" xfId="62093" xr:uid="{00000000-0005-0000-0000-00008EF20000}"/>
    <cellStyle name="Percent 9 3 54" xfId="62094" xr:uid="{00000000-0005-0000-0000-00008FF20000}"/>
    <cellStyle name="Percent 9 3 55" xfId="62095" xr:uid="{00000000-0005-0000-0000-000090F20000}"/>
    <cellStyle name="Percent 9 3 56" xfId="62096" xr:uid="{00000000-0005-0000-0000-000091F20000}"/>
    <cellStyle name="Percent 9 3 57" xfId="62097" xr:uid="{00000000-0005-0000-0000-000092F20000}"/>
    <cellStyle name="Percent 9 3 58" xfId="62098" xr:uid="{00000000-0005-0000-0000-000093F20000}"/>
    <cellStyle name="Percent 9 3 59" xfId="62099" xr:uid="{00000000-0005-0000-0000-000094F20000}"/>
    <cellStyle name="Percent 9 3 6" xfId="62100" xr:uid="{00000000-0005-0000-0000-000095F20000}"/>
    <cellStyle name="Percent 9 3 60" xfId="62101" xr:uid="{00000000-0005-0000-0000-000096F20000}"/>
    <cellStyle name="Percent 9 3 61" xfId="62102" xr:uid="{00000000-0005-0000-0000-000097F20000}"/>
    <cellStyle name="Percent 9 3 62" xfId="62103" xr:uid="{00000000-0005-0000-0000-000098F20000}"/>
    <cellStyle name="Percent 9 3 63" xfId="62104" xr:uid="{00000000-0005-0000-0000-000099F20000}"/>
    <cellStyle name="Percent 9 3 64" xfId="62105" xr:uid="{00000000-0005-0000-0000-00009AF20000}"/>
    <cellStyle name="Percent 9 3 65" xfId="62106" xr:uid="{00000000-0005-0000-0000-00009BF20000}"/>
    <cellStyle name="Percent 9 3 66" xfId="62107" xr:uid="{00000000-0005-0000-0000-00009CF20000}"/>
    <cellStyle name="Percent 9 3 67" xfId="62108" xr:uid="{00000000-0005-0000-0000-00009DF20000}"/>
    <cellStyle name="Percent 9 3 68" xfId="62109" xr:uid="{00000000-0005-0000-0000-00009EF20000}"/>
    <cellStyle name="Percent 9 3 69" xfId="62110" xr:uid="{00000000-0005-0000-0000-00009FF20000}"/>
    <cellStyle name="Percent 9 3 7" xfId="62111" xr:uid="{00000000-0005-0000-0000-0000A0F20000}"/>
    <cellStyle name="Percent 9 3 70" xfId="62112" xr:uid="{00000000-0005-0000-0000-0000A1F20000}"/>
    <cellStyle name="Percent 9 3 71" xfId="62113" xr:uid="{00000000-0005-0000-0000-0000A2F20000}"/>
    <cellStyle name="Percent 9 3 72" xfId="62114" xr:uid="{00000000-0005-0000-0000-0000A3F20000}"/>
    <cellStyle name="Percent 9 3 73" xfId="62115" xr:uid="{00000000-0005-0000-0000-0000A4F20000}"/>
    <cellStyle name="Percent 9 3 74" xfId="62116" xr:uid="{00000000-0005-0000-0000-0000A5F20000}"/>
    <cellStyle name="Percent 9 3 75" xfId="62117" xr:uid="{00000000-0005-0000-0000-0000A6F20000}"/>
    <cellStyle name="Percent 9 3 76" xfId="62118" xr:uid="{00000000-0005-0000-0000-0000A7F20000}"/>
    <cellStyle name="Percent 9 3 77" xfId="62119" xr:uid="{00000000-0005-0000-0000-0000A8F20000}"/>
    <cellStyle name="Percent 9 3 78" xfId="62120" xr:uid="{00000000-0005-0000-0000-0000A9F20000}"/>
    <cellStyle name="Percent 9 3 79" xfId="62121" xr:uid="{00000000-0005-0000-0000-0000AAF20000}"/>
    <cellStyle name="Percent 9 3 8" xfId="62122" xr:uid="{00000000-0005-0000-0000-0000ABF20000}"/>
    <cellStyle name="Percent 9 3 80" xfId="62123" xr:uid="{00000000-0005-0000-0000-0000ACF20000}"/>
    <cellStyle name="Percent 9 3 81" xfId="62124" xr:uid="{00000000-0005-0000-0000-0000ADF20000}"/>
    <cellStyle name="Percent 9 3 82" xfId="62125" xr:uid="{00000000-0005-0000-0000-0000AEF20000}"/>
    <cellStyle name="Percent 9 3 83" xfId="62126" xr:uid="{00000000-0005-0000-0000-0000AFF20000}"/>
    <cellStyle name="Percent 9 3 9" xfId="62127" xr:uid="{00000000-0005-0000-0000-0000B0F20000}"/>
    <cellStyle name="Percent 9 4" xfId="62128" xr:uid="{00000000-0005-0000-0000-0000B1F20000}"/>
    <cellStyle name="Percent 9 4 10" xfId="62129" xr:uid="{00000000-0005-0000-0000-0000B2F20000}"/>
    <cellStyle name="Percent 9 4 10 2" xfId="62130" xr:uid="{00000000-0005-0000-0000-0000B3F20000}"/>
    <cellStyle name="Percent 9 4 11" xfId="62131" xr:uid="{00000000-0005-0000-0000-0000B4F20000}"/>
    <cellStyle name="Percent 9 4 11 2" xfId="62132" xr:uid="{00000000-0005-0000-0000-0000B5F20000}"/>
    <cellStyle name="Percent 9 4 12" xfId="62133" xr:uid="{00000000-0005-0000-0000-0000B6F20000}"/>
    <cellStyle name="Percent 9 4 13" xfId="62134" xr:uid="{00000000-0005-0000-0000-0000B7F20000}"/>
    <cellStyle name="Percent 9 4 14" xfId="62135" xr:uid="{00000000-0005-0000-0000-0000B8F20000}"/>
    <cellStyle name="Percent 9 4 15" xfId="62136" xr:uid="{00000000-0005-0000-0000-0000B9F20000}"/>
    <cellStyle name="Percent 9 4 16" xfId="62137" xr:uid="{00000000-0005-0000-0000-0000BAF20000}"/>
    <cellStyle name="Percent 9 4 17" xfId="62138" xr:uid="{00000000-0005-0000-0000-0000BBF20000}"/>
    <cellStyle name="Percent 9 4 18" xfId="62139" xr:uid="{00000000-0005-0000-0000-0000BCF20000}"/>
    <cellStyle name="Percent 9 4 2" xfId="62140" xr:uid="{00000000-0005-0000-0000-0000BDF20000}"/>
    <cellStyle name="Percent 9 4 2 10" xfId="62141" xr:uid="{00000000-0005-0000-0000-0000BEF20000}"/>
    <cellStyle name="Percent 9 4 2 11" xfId="62142" xr:uid="{00000000-0005-0000-0000-0000BFF20000}"/>
    <cellStyle name="Percent 9 4 2 12" xfId="62143" xr:uid="{00000000-0005-0000-0000-0000C0F20000}"/>
    <cellStyle name="Percent 9 4 2 13" xfId="62144" xr:uid="{00000000-0005-0000-0000-0000C1F20000}"/>
    <cellStyle name="Percent 9 4 2 14" xfId="62145" xr:uid="{00000000-0005-0000-0000-0000C2F20000}"/>
    <cellStyle name="Percent 9 4 2 15" xfId="62146" xr:uid="{00000000-0005-0000-0000-0000C3F20000}"/>
    <cellStyle name="Percent 9 4 2 2" xfId="62147" xr:uid="{00000000-0005-0000-0000-0000C4F20000}"/>
    <cellStyle name="Percent 9 4 2 2 2" xfId="62148" xr:uid="{00000000-0005-0000-0000-0000C5F20000}"/>
    <cellStyle name="Percent 9 4 2 3" xfId="62149" xr:uid="{00000000-0005-0000-0000-0000C6F20000}"/>
    <cellStyle name="Percent 9 4 2 4" xfId="62150" xr:uid="{00000000-0005-0000-0000-0000C7F20000}"/>
    <cellStyle name="Percent 9 4 2 5" xfId="62151" xr:uid="{00000000-0005-0000-0000-0000C8F20000}"/>
    <cellStyle name="Percent 9 4 2 6" xfId="62152" xr:uid="{00000000-0005-0000-0000-0000C9F20000}"/>
    <cellStyle name="Percent 9 4 2 7" xfId="62153" xr:uid="{00000000-0005-0000-0000-0000CAF20000}"/>
    <cellStyle name="Percent 9 4 2 8" xfId="62154" xr:uid="{00000000-0005-0000-0000-0000CBF20000}"/>
    <cellStyle name="Percent 9 4 2 9" xfId="62155" xr:uid="{00000000-0005-0000-0000-0000CCF20000}"/>
    <cellStyle name="Percent 9 4 3" xfId="62156" xr:uid="{00000000-0005-0000-0000-0000CDF20000}"/>
    <cellStyle name="Percent 9 4 3 2" xfId="62157" xr:uid="{00000000-0005-0000-0000-0000CEF20000}"/>
    <cellStyle name="Percent 9 4 3 3" xfId="62158" xr:uid="{00000000-0005-0000-0000-0000CFF20000}"/>
    <cellStyle name="Percent 9 4 4" xfId="62159" xr:uid="{00000000-0005-0000-0000-0000D0F20000}"/>
    <cellStyle name="Percent 9 4 4 2" xfId="62160" xr:uid="{00000000-0005-0000-0000-0000D1F20000}"/>
    <cellStyle name="Percent 9 4 4 3" xfId="62161" xr:uid="{00000000-0005-0000-0000-0000D2F20000}"/>
    <cellStyle name="Percent 9 4 5" xfId="62162" xr:uid="{00000000-0005-0000-0000-0000D3F20000}"/>
    <cellStyle name="Percent 9 4 5 2" xfId="62163" xr:uid="{00000000-0005-0000-0000-0000D4F20000}"/>
    <cellStyle name="Percent 9 4 5 3" xfId="62164" xr:uid="{00000000-0005-0000-0000-0000D5F20000}"/>
    <cellStyle name="Percent 9 4 6" xfId="62165" xr:uid="{00000000-0005-0000-0000-0000D6F20000}"/>
    <cellStyle name="Percent 9 4 6 2" xfId="62166" xr:uid="{00000000-0005-0000-0000-0000D7F20000}"/>
    <cellStyle name="Percent 9 4 6 3" xfId="62167" xr:uid="{00000000-0005-0000-0000-0000D8F20000}"/>
    <cellStyle name="Percent 9 4 7" xfId="62168" xr:uid="{00000000-0005-0000-0000-0000D9F20000}"/>
    <cellStyle name="Percent 9 4 7 2" xfId="62169" xr:uid="{00000000-0005-0000-0000-0000DAF20000}"/>
    <cellStyle name="Percent 9 4 7 3" xfId="62170" xr:uid="{00000000-0005-0000-0000-0000DBF20000}"/>
    <cellStyle name="Percent 9 4 8" xfId="62171" xr:uid="{00000000-0005-0000-0000-0000DCF20000}"/>
    <cellStyle name="Percent 9 4 8 2" xfId="62172" xr:uid="{00000000-0005-0000-0000-0000DDF20000}"/>
    <cellStyle name="Percent 9 4 8 3" xfId="62173" xr:uid="{00000000-0005-0000-0000-0000DEF20000}"/>
    <cellStyle name="Percent 9 4 9" xfId="62174" xr:uid="{00000000-0005-0000-0000-0000DFF20000}"/>
    <cellStyle name="Percent 9 4 9 2" xfId="62175" xr:uid="{00000000-0005-0000-0000-0000E0F20000}"/>
    <cellStyle name="Percent 9 4 9 3" xfId="62176" xr:uid="{00000000-0005-0000-0000-0000E1F20000}"/>
    <cellStyle name="Percent 9 5" xfId="62177" xr:uid="{00000000-0005-0000-0000-0000E2F20000}"/>
    <cellStyle name="Percent 9 5 10" xfId="62178" xr:uid="{00000000-0005-0000-0000-0000E3F20000}"/>
    <cellStyle name="Percent 9 5 11" xfId="62179" xr:uid="{00000000-0005-0000-0000-0000E4F20000}"/>
    <cellStyle name="Percent 9 5 12" xfId="62180" xr:uid="{00000000-0005-0000-0000-0000E5F20000}"/>
    <cellStyle name="Percent 9 5 13" xfId="62181" xr:uid="{00000000-0005-0000-0000-0000E6F20000}"/>
    <cellStyle name="Percent 9 5 14" xfId="62182" xr:uid="{00000000-0005-0000-0000-0000E7F20000}"/>
    <cellStyle name="Percent 9 5 15" xfId="62183" xr:uid="{00000000-0005-0000-0000-0000E8F20000}"/>
    <cellStyle name="Percent 9 5 2" xfId="62184" xr:uid="{00000000-0005-0000-0000-0000E9F20000}"/>
    <cellStyle name="Percent 9 5 2 2" xfId="62185" xr:uid="{00000000-0005-0000-0000-0000EAF20000}"/>
    <cellStyle name="Percent 9 5 3" xfId="62186" xr:uid="{00000000-0005-0000-0000-0000EBF20000}"/>
    <cellStyle name="Percent 9 5 4" xfId="62187" xr:uid="{00000000-0005-0000-0000-0000ECF20000}"/>
    <cellStyle name="Percent 9 5 5" xfId="62188" xr:uid="{00000000-0005-0000-0000-0000EDF20000}"/>
    <cellStyle name="Percent 9 5 6" xfId="62189" xr:uid="{00000000-0005-0000-0000-0000EEF20000}"/>
    <cellStyle name="Percent 9 5 7" xfId="62190" xr:uid="{00000000-0005-0000-0000-0000EFF20000}"/>
    <cellStyle name="Percent 9 5 8" xfId="62191" xr:uid="{00000000-0005-0000-0000-0000F0F20000}"/>
    <cellStyle name="Percent 9 5 9" xfId="62192" xr:uid="{00000000-0005-0000-0000-0000F1F20000}"/>
    <cellStyle name="Percent 9 6" xfId="62193" xr:uid="{00000000-0005-0000-0000-0000F2F20000}"/>
    <cellStyle name="Percent 9 6 10" xfId="62194" xr:uid="{00000000-0005-0000-0000-0000F3F20000}"/>
    <cellStyle name="Percent 9 6 11" xfId="62195" xr:uid="{00000000-0005-0000-0000-0000F4F20000}"/>
    <cellStyle name="Percent 9 6 12" xfId="62196" xr:uid="{00000000-0005-0000-0000-0000F5F20000}"/>
    <cellStyle name="Percent 9 6 13" xfId="62197" xr:uid="{00000000-0005-0000-0000-0000F6F20000}"/>
    <cellStyle name="Percent 9 6 14" xfId="62198" xr:uid="{00000000-0005-0000-0000-0000F7F20000}"/>
    <cellStyle name="Percent 9 6 15" xfId="62199" xr:uid="{00000000-0005-0000-0000-0000F8F20000}"/>
    <cellStyle name="Percent 9 6 2" xfId="62200" xr:uid="{00000000-0005-0000-0000-0000F9F20000}"/>
    <cellStyle name="Percent 9 6 2 2" xfId="62201" xr:uid="{00000000-0005-0000-0000-0000FAF20000}"/>
    <cellStyle name="Percent 9 6 3" xfId="62202" xr:uid="{00000000-0005-0000-0000-0000FBF20000}"/>
    <cellStyle name="Percent 9 6 4" xfId="62203" xr:uid="{00000000-0005-0000-0000-0000FCF20000}"/>
    <cellStyle name="Percent 9 6 5" xfId="62204" xr:uid="{00000000-0005-0000-0000-0000FDF20000}"/>
    <cellStyle name="Percent 9 6 6" xfId="62205" xr:uid="{00000000-0005-0000-0000-0000FEF20000}"/>
    <cellStyle name="Percent 9 6 7" xfId="62206" xr:uid="{00000000-0005-0000-0000-0000FFF20000}"/>
    <cellStyle name="Percent 9 6 8" xfId="62207" xr:uid="{00000000-0005-0000-0000-000000F30000}"/>
    <cellStyle name="Percent 9 6 9" xfId="62208" xr:uid="{00000000-0005-0000-0000-000001F30000}"/>
    <cellStyle name="Percent 9 7" xfId="62209" xr:uid="{00000000-0005-0000-0000-000002F30000}"/>
    <cellStyle name="Percent 9 7 2" xfId="62210" xr:uid="{00000000-0005-0000-0000-000003F30000}"/>
    <cellStyle name="Percent 9 7 3" xfId="62211" xr:uid="{00000000-0005-0000-0000-000004F30000}"/>
    <cellStyle name="Percent 9 8" xfId="62212" xr:uid="{00000000-0005-0000-0000-000005F30000}"/>
    <cellStyle name="Percent 9 8 2" xfId="62213" xr:uid="{00000000-0005-0000-0000-000006F30000}"/>
    <cellStyle name="Percent 9 8 3" xfId="62214" xr:uid="{00000000-0005-0000-0000-000007F30000}"/>
    <cellStyle name="Percent 9 9" xfId="62215" xr:uid="{00000000-0005-0000-0000-000008F30000}"/>
    <cellStyle name="Percent 9 9 2" xfId="62216" xr:uid="{00000000-0005-0000-0000-000009F30000}"/>
    <cellStyle name="Percent 9 9 3" xfId="62217" xr:uid="{00000000-0005-0000-0000-00000AF30000}"/>
    <cellStyle name="Popis" xfId="62218" xr:uid="{00000000-0005-0000-0000-00000BF30000}"/>
    <cellStyle name="pricing" xfId="62219" xr:uid="{00000000-0005-0000-0000-00000CF30000}"/>
    <cellStyle name="Prozent_PREISE" xfId="62220" xr:uid="{00000000-0005-0000-0000-00000DF30000}"/>
    <cellStyle name="PSChar" xfId="62221" xr:uid="{00000000-0005-0000-0000-00000EF30000}"/>
    <cellStyle name="PSDec" xfId="62222" xr:uid="{00000000-0005-0000-0000-00000FF30000}"/>
    <cellStyle name="PSDec 2" xfId="62223" xr:uid="{00000000-0005-0000-0000-000010F30000}"/>
    <cellStyle name="PSDec 3" xfId="62224" xr:uid="{00000000-0005-0000-0000-000011F30000}"/>
    <cellStyle name="PSDec 4" xfId="62225" xr:uid="{00000000-0005-0000-0000-000012F30000}"/>
    <cellStyle name="PSHeading" xfId="62226" xr:uid="{00000000-0005-0000-0000-000013F30000}"/>
    <cellStyle name="PSHeading 10" xfId="62227" xr:uid="{00000000-0005-0000-0000-000014F30000}"/>
    <cellStyle name="PSHeading 11" xfId="62228" xr:uid="{00000000-0005-0000-0000-000015F30000}"/>
    <cellStyle name="PSHeading 12" xfId="62229" xr:uid="{00000000-0005-0000-0000-000016F30000}"/>
    <cellStyle name="PSHeading 13" xfId="62230" xr:uid="{00000000-0005-0000-0000-000017F30000}"/>
    <cellStyle name="PSHeading 14" xfId="62231" xr:uid="{00000000-0005-0000-0000-000018F30000}"/>
    <cellStyle name="PSHeading 15" xfId="62232" xr:uid="{00000000-0005-0000-0000-000019F30000}"/>
    <cellStyle name="PSHeading 16" xfId="62233" xr:uid="{00000000-0005-0000-0000-00001AF30000}"/>
    <cellStyle name="PSHeading 17" xfId="62234" xr:uid="{00000000-0005-0000-0000-00001BF30000}"/>
    <cellStyle name="PSHeading 18" xfId="62235" xr:uid="{00000000-0005-0000-0000-00001CF30000}"/>
    <cellStyle name="PSHeading 2" xfId="62236" xr:uid="{00000000-0005-0000-0000-00001DF30000}"/>
    <cellStyle name="PSHeading 3" xfId="62237" xr:uid="{00000000-0005-0000-0000-00001EF30000}"/>
    <cellStyle name="PSHeading 4" xfId="62238" xr:uid="{00000000-0005-0000-0000-00001FF30000}"/>
    <cellStyle name="PSHeading 5" xfId="62239" xr:uid="{00000000-0005-0000-0000-000020F30000}"/>
    <cellStyle name="PSHeading 6" xfId="62240" xr:uid="{00000000-0005-0000-0000-000021F30000}"/>
    <cellStyle name="PSHeading 7" xfId="62241" xr:uid="{00000000-0005-0000-0000-000022F30000}"/>
    <cellStyle name="PSHeading 8" xfId="62242" xr:uid="{00000000-0005-0000-0000-000023F30000}"/>
    <cellStyle name="PSHeading 9" xfId="62243" xr:uid="{00000000-0005-0000-0000-000024F30000}"/>
    <cellStyle name="PSInt" xfId="62244" xr:uid="{00000000-0005-0000-0000-000025F30000}"/>
    <cellStyle name="PSInt 2" xfId="62245" xr:uid="{00000000-0005-0000-0000-000026F30000}"/>
    <cellStyle name="PSInt 3" xfId="62246" xr:uid="{00000000-0005-0000-0000-000027F30000}"/>
    <cellStyle name="PSInt 4" xfId="62247" xr:uid="{00000000-0005-0000-0000-000028F30000}"/>
    <cellStyle name="PSSpacer" xfId="62248" xr:uid="{00000000-0005-0000-0000-000029F30000}"/>
    <cellStyle name="PSSpacer 2" xfId="62249" xr:uid="{00000000-0005-0000-0000-00002AF30000}"/>
    <cellStyle name="PSSpacer 3" xfId="62250" xr:uid="{00000000-0005-0000-0000-00002BF30000}"/>
    <cellStyle name="PSSpacer 4" xfId="62251" xr:uid="{00000000-0005-0000-0000-00002CF30000}"/>
    <cellStyle name="Rate" xfId="62252" xr:uid="{00000000-0005-0000-0000-00002DF30000}"/>
    <cellStyle name="RateBold" xfId="62253" xr:uid="{00000000-0005-0000-0000-00002EF30000}"/>
    <cellStyle name="Red" xfId="62254" xr:uid="{00000000-0005-0000-0000-00002FF30000}"/>
    <cellStyle name="RevList" xfId="62255" xr:uid="{00000000-0005-0000-0000-000030F30000}"/>
    <cellStyle name="Section Title" xfId="62256" xr:uid="{00000000-0005-0000-0000-000031F30000}"/>
    <cellStyle name="Sledovaný hypertextový odkaz" xfId="62257" xr:uid="{00000000-0005-0000-0000-000032F30000}"/>
    <cellStyle name="Standard_AB" xfId="62258" xr:uid="{00000000-0005-0000-0000-000033F30000}"/>
    <cellStyle name="Style 1" xfId="62259" xr:uid="{00000000-0005-0000-0000-000034F30000}"/>
    <cellStyle name="Style 1 2" xfId="62260" xr:uid="{00000000-0005-0000-0000-000035F30000}"/>
    <cellStyle name="Style 1 3" xfId="62261" xr:uid="{00000000-0005-0000-0000-000036F30000}"/>
    <cellStyle name="Style 1 4" xfId="62262" xr:uid="{00000000-0005-0000-0000-000037F30000}"/>
    <cellStyle name="Style 1 4 2" xfId="62263" xr:uid="{00000000-0005-0000-0000-000038F30000}"/>
    <cellStyle name="Style 1 5" xfId="62264" xr:uid="{00000000-0005-0000-0000-000039F30000}"/>
    <cellStyle name="SubDescription" xfId="62265" xr:uid="{00000000-0005-0000-0000-00003AF30000}"/>
    <cellStyle name="subhead" xfId="62266" xr:uid="{00000000-0005-0000-0000-00003BF30000}"/>
    <cellStyle name="Subtitle" xfId="62267" xr:uid="{00000000-0005-0000-0000-00003CF30000}"/>
    <cellStyle name="Subtotal" xfId="62268" xr:uid="{00000000-0005-0000-0000-00003DF30000}"/>
    <cellStyle name="sum" xfId="62269" xr:uid="{00000000-0005-0000-0000-00003EF30000}"/>
    <cellStyle name="sum8" xfId="62270" xr:uid="{00000000-0005-0000-0000-00003FF30000}"/>
    <cellStyle name="Summary_back" xfId="62271" xr:uid="{00000000-0005-0000-0000-000040F30000}"/>
    <cellStyle name="Times New Roman" xfId="62272" xr:uid="{00000000-0005-0000-0000-000041F30000}"/>
    <cellStyle name="Times New Roman 2" xfId="62273" xr:uid="{00000000-0005-0000-0000-000042F30000}"/>
    <cellStyle name="Title 10" xfId="62274" xr:uid="{00000000-0005-0000-0000-000043F30000}"/>
    <cellStyle name="Title 11" xfId="62275" xr:uid="{00000000-0005-0000-0000-000044F30000}"/>
    <cellStyle name="Title 12" xfId="62276" xr:uid="{00000000-0005-0000-0000-000045F30000}"/>
    <cellStyle name="Title 13" xfId="62277" xr:uid="{00000000-0005-0000-0000-000046F30000}"/>
    <cellStyle name="Title 14" xfId="62278" xr:uid="{00000000-0005-0000-0000-000047F30000}"/>
    <cellStyle name="Title 15" xfId="62279" xr:uid="{00000000-0005-0000-0000-000048F30000}"/>
    <cellStyle name="Title 16" xfId="62280" xr:uid="{00000000-0005-0000-0000-000049F30000}"/>
    <cellStyle name="Title 17" xfId="62281" xr:uid="{00000000-0005-0000-0000-00004AF30000}"/>
    <cellStyle name="Title 18" xfId="62282" xr:uid="{00000000-0005-0000-0000-00004BF30000}"/>
    <cellStyle name="Title 19" xfId="62283" xr:uid="{00000000-0005-0000-0000-00004CF30000}"/>
    <cellStyle name="Title 2" xfId="62284" xr:uid="{00000000-0005-0000-0000-00004DF30000}"/>
    <cellStyle name="Title 2 10" xfId="62285" xr:uid="{00000000-0005-0000-0000-00004EF30000}"/>
    <cellStyle name="Title 2 11" xfId="62286" xr:uid="{00000000-0005-0000-0000-00004FF30000}"/>
    <cellStyle name="Title 2 12" xfId="62287" xr:uid="{00000000-0005-0000-0000-000050F30000}"/>
    <cellStyle name="Title 2 13" xfId="62288" xr:uid="{00000000-0005-0000-0000-000051F30000}"/>
    <cellStyle name="Title 2 14" xfId="62289" xr:uid="{00000000-0005-0000-0000-000052F30000}"/>
    <cellStyle name="Title 2 15" xfId="62290" xr:uid="{00000000-0005-0000-0000-000053F30000}"/>
    <cellStyle name="Title 2 2" xfId="62291" xr:uid="{00000000-0005-0000-0000-000054F30000}"/>
    <cellStyle name="Title 2 3" xfId="62292" xr:uid="{00000000-0005-0000-0000-000055F30000}"/>
    <cellStyle name="Title 2 4" xfId="62293" xr:uid="{00000000-0005-0000-0000-000056F30000}"/>
    <cellStyle name="Title 2 5" xfId="62294" xr:uid="{00000000-0005-0000-0000-000057F30000}"/>
    <cellStyle name="Title 2 6" xfId="62295" xr:uid="{00000000-0005-0000-0000-000058F30000}"/>
    <cellStyle name="Title 2 7" xfId="62296" xr:uid="{00000000-0005-0000-0000-000059F30000}"/>
    <cellStyle name="Title 2 8" xfId="62297" xr:uid="{00000000-0005-0000-0000-00005AF30000}"/>
    <cellStyle name="Title 2 9" xfId="62298" xr:uid="{00000000-0005-0000-0000-00005BF30000}"/>
    <cellStyle name="Title 20" xfId="62299" xr:uid="{00000000-0005-0000-0000-00005CF30000}"/>
    <cellStyle name="Title 21" xfId="62300" xr:uid="{00000000-0005-0000-0000-00005DF30000}"/>
    <cellStyle name="Title 22" xfId="62301" xr:uid="{00000000-0005-0000-0000-00005EF30000}"/>
    <cellStyle name="Title 3" xfId="62302" xr:uid="{00000000-0005-0000-0000-00005FF30000}"/>
    <cellStyle name="Title 3 2" xfId="62303" xr:uid="{00000000-0005-0000-0000-000060F30000}"/>
    <cellStyle name="Title 4" xfId="62304" xr:uid="{00000000-0005-0000-0000-000061F30000}"/>
    <cellStyle name="Title 5" xfId="62305" xr:uid="{00000000-0005-0000-0000-000062F30000}"/>
    <cellStyle name="Title 6" xfId="62306" xr:uid="{00000000-0005-0000-0000-000063F30000}"/>
    <cellStyle name="Title 7" xfId="62307" xr:uid="{00000000-0005-0000-0000-000064F30000}"/>
    <cellStyle name="Title 8" xfId="62308" xr:uid="{00000000-0005-0000-0000-000065F30000}"/>
    <cellStyle name="Title 9" xfId="62309" xr:uid="{00000000-0005-0000-0000-000066F30000}"/>
    <cellStyle name="Title Row" xfId="62310" xr:uid="{00000000-0005-0000-0000-000067F30000}"/>
    <cellStyle name="Total 10" xfId="62311" xr:uid="{00000000-0005-0000-0000-000068F30000}"/>
    <cellStyle name="Total 10 10" xfId="62312" xr:uid="{00000000-0005-0000-0000-000069F30000}"/>
    <cellStyle name="Total 10 11" xfId="62313" xr:uid="{00000000-0005-0000-0000-00006AF30000}"/>
    <cellStyle name="Total 10 12" xfId="62314" xr:uid="{00000000-0005-0000-0000-00006BF30000}"/>
    <cellStyle name="Total 10 13" xfId="62315" xr:uid="{00000000-0005-0000-0000-00006CF30000}"/>
    <cellStyle name="Total 10 14" xfId="62316" xr:uid="{00000000-0005-0000-0000-00006DF30000}"/>
    <cellStyle name="Total 10 15" xfId="62317" xr:uid="{00000000-0005-0000-0000-00006EF30000}"/>
    <cellStyle name="Total 10 16" xfId="62318" xr:uid="{00000000-0005-0000-0000-00006FF30000}"/>
    <cellStyle name="Total 10 17" xfId="62319" xr:uid="{00000000-0005-0000-0000-000070F30000}"/>
    <cellStyle name="Total 10 18" xfId="62320" xr:uid="{00000000-0005-0000-0000-000071F30000}"/>
    <cellStyle name="Total 10 19" xfId="62321" xr:uid="{00000000-0005-0000-0000-000072F30000}"/>
    <cellStyle name="Total 10 2" xfId="62322" xr:uid="{00000000-0005-0000-0000-000073F30000}"/>
    <cellStyle name="Total 10 2 10" xfId="62323" xr:uid="{00000000-0005-0000-0000-000074F30000}"/>
    <cellStyle name="Total 10 2 11" xfId="62324" xr:uid="{00000000-0005-0000-0000-000075F30000}"/>
    <cellStyle name="Total 10 2 12" xfId="62325" xr:uid="{00000000-0005-0000-0000-000076F30000}"/>
    <cellStyle name="Total 10 2 13" xfId="62326" xr:uid="{00000000-0005-0000-0000-000077F30000}"/>
    <cellStyle name="Total 10 2 2" xfId="62327" xr:uid="{00000000-0005-0000-0000-000078F30000}"/>
    <cellStyle name="Total 10 2 2 2" xfId="62328" xr:uid="{00000000-0005-0000-0000-000079F30000}"/>
    <cellStyle name="Total 10 2 3" xfId="62329" xr:uid="{00000000-0005-0000-0000-00007AF30000}"/>
    <cellStyle name="Total 10 2 4" xfId="62330" xr:uid="{00000000-0005-0000-0000-00007BF30000}"/>
    <cellStyle name="Total 10 2 5" xfId="62331" xr:uid="{00000000-0005-0000-0000-00007CF30000}"/>
    <cellStyle name="Total 10 2 6" xfId="62332" xr:uid="{00000000-0005-0000-0000-00007DF30000}"/>
    <cellStyle name="Total 10 2 7" xfId="62333" xr:uid="{00000000-0005-0000-0000-00007EF30000}"/>
    <cellStyle name="Total 10 2 8" xfId="62334" xr:uid="{00000000-0005-0000-0000-00007FF30000}"/>
    <cellStyle name="Total 10 2 9" xfId="62335" xr:uid="{00000000-0005-0000-0000-000080F30000}"/>
    <cellStyle name="Total 10 20" xfId="62336" xr:uid="{00000000-0005-0000-0000-000081F30000}"/>
    <cellStyle name="Total 10 21" xfId="62337" xr:uid="{00000000-0005-0000-0000-000082F30000}"/>
    <cellStyle name="Total 10 22" xfId="62338" xr:uid="{00000000-0005-0000-0000-000083F30000}"/>
    <cellStyle name="Total 10 3" xfId="62339" xr:uid="{00000000-0005-0000-0000-000084F30000}"/>
    <cellStyle name="Total 10 3 2" xfId="62340" xr:uid="{00000000-0005-0000-0000-000085F30000}"/>
    <cellStyle name="Total 10 3 3" xfId="62341" xr:uid="{00000000-0005-0000-0000-000086F30000}"/>
    <cellStyle name="Total 10 4" xfId="62342" xr:uid="{00000000-0005-0000-0000-000087F30000}"/>
    <cellStyle name="Total 10 5" xfId="62343" xr:uid="{00000000-0005-0000-0000-000088F30000}"/>
    <cellStyle name="Total 10 6" xfId="62344" xr:uid="{00000000-0005-0000-0000-000089F30000}"/>
    <cellStyle name="Total 10 7" xfId="62345" xr:uid="{00000000-0005-0000-0000-00008AF30000}"/>
    <cellStyle name="Total 10 8" xfId="62346" xr:uid="{00000000-0005-0000-0000-00008BF30000}"/>
    <cellStyle name="Total 10 9" xfId="62347" xr:uid="{00000000-0005-0000-0000-00008CF30000}"/>
    <cellStyle name="Total 11" xfId="62348" xr:uid="{00000000-0005-0000-0000-00008DF30000}"/>
    <cellStyle name="Total 11 10" xfId="62349" xr:uid="{00000000-0005-0000-0000-00008EF30000}"/>
    <cellStyle name="Total 11 11" xfId="62350" xr:uid="{00000000-0005-0000-0000-00008FF30000}"/>
    <cellStyle name="Total 11 12" xfId="62351" xr:uid="{00000000-0005-0000-0000-000090F30000}"/>
    <cellStyle name="Total 11 13" xfId="62352" xr:uid="{00000000-0005-0000-0000-000091F30000}"/>
    <cellStyle name="Total 11 14" xfId="62353" xr:uid="{00000000-0005-0000-0000-000092F30000}"/>
    <cellStyle name="Total 11 15" xfId="62354" xr:uid="{00000000-0005-0000-0000-000093F30000}"/>
    <cellStyle name="Total 11 16" xfId="62355" xr:uid="{00000000-0005-0000-0000-000094F30000}"/>
    <cellStyle name="Total 11 17" xfId="62356" xr:uid="{00000000-0005-0000-0000-000095F30000}"/>
    <cellStyle name="Total 11 18" xfId="62357" xr:uid="{00000000-0005-0000-0000-000096F30000}"/>
    <cellStyle name="Total 11 19" xfId="62358" xr:uid="{00000000-0005-0000-0000-000097F30000}"/>
    <cellStyle name="Total 11 2" xfId="62359" xr:uid="{00000000-0005-0000-0000-000098F30000}"/>
    <cellStyle name="Total 11 2 10" xfId="62360" xr:uid="{00000000-0005-0000-0000-000099F30000}"/>
    <cellStyle name="Total 11 2 11" xfId="62361" xr:uid="{00000000-0005-0000-0000-00009AF30000}"/>
    <cellStyle name="Total 11 2 12" xfId="62362" xr:uid="{00000000-0005-0000-0000-00009BF30000}"/>
    <cellStyle name="Total 11 2 13" xfId="62363" xr:uid="{00000000-0005-0000-0000-00009CF30000}"/>
    <cellStyle name="Total 11 2 2" xfId="62364" xr:uid="{00000000-0005-0000-0000-00009DF30000}"/>
    <cellStyle name="Total 11 2 2 2" xfId="62365" xr:uid="{00000000-0005-0000-0000-00009EF30000}"/>
    <cellStyle name="Total 11 2 3" xfId="62366" xr:uid="{00000000-0005-0000-0000-00009FF30000}"/>
    <cellStyle name="Total 11 2 4" xfId="62367" xr:uid="{00000000-0005-0000-0000-0000A0F30000}"/>
    <cellStyle name="Total 11 2 5" xfId="62368" xr:uid="{00000000-0005-0000-0000-0000A1F30000}"/>
    <cellStyle name="Total 11 2 6" xfId="62369" xr:uid="{00000000-0005-0000-0000-0000A2F30000}"/>
    <cellStyle name="Total 11 2 7" xfId="62370" xr:uid="{00000000-0005-0000-0000-0000A3F30000}"/>
    <cellStyle name="Total 11 2 8" xfId="62371" xr:uid="{00000000-0005-0000-0000-0000A4F30000}"/>
    <cellStyle name="Total 11 2 9" xfId="62372" xr:uid="{00000000-0005-0000-0000-0000A5F30000}"/>
    <cellStyle name="Total 11 20" xfId="62373" xr:uid="{00000000-0005-0000-0000-0000A6F30000}"/>
    <cellStyle name="Total 11 21" xfId="62374" xr:uid="{00000000-0005-0000-0000-0000A7F30000}"/>
    <cellStyle name="Total 11 22" xfId="62375" xr:uid="{00000000-0005-0000-0000-0000A8F30000}"/>
    <cellStyle name="Total 11 3" xfId="62376" xr:uid="{00000000-0005-0000-0000-0000A9F30000}"/>
    <cellStyle name="Total 11 3 2" xfId="62377" xr:uid="{00000000-0005-0000-0000-0000AAF30000}"/>
    <cellStyle name="Total 11 3 3" xfId="62378" xr:uid="{00000000-0005-0000-0000-0000ABF30000}"/>
    <cellStyle name="Total 11 4" xfId="62379" xr:uid="{00000000-0005-0000-0000-0000ACF30000}"/>
    <cellStyle name="Total 11 5" xfId="62380" xr:uid="{00000000-0005-0000-0000-0000ADF30000}"/>
    <cellStyle name="Total 11 6" xfId="62381" xr:uid="{00000000-0005-0000-0000-0000AEF30000}"/>
    <cellStyle name="Total 11 7" xfId="62382" xr:uid="{00000000-0005-0000-0000-0000AFF30000}"/>
    <cellStyle name="Total 11 8" xfId="62383" xr:uid="{00000000-0005-0000-0000-0000B0F30000}"/>
    <cellStyle name="Total 11 9" xfId="62384" xr:uid="{00000000-0005-0000-0000-0000B1F30000}"/>
    <cellStyle name="Total 12" xfId="62385" xr:uid="{00000000-0005-0000-0000-0000B2F30000}"/>
    <cellStyle name="Total 12 10" xfId="62386" xr:uid="{00000000-0005-0000-0000-0000B3F30000}"/>
    <cellStyle name="Total 12 11" xfId="62387" xr:uid="{00000000-0005-0000-0000-0000B4F30000}"/>
    <cellStyle name="Total 12 12" xfId="62388" xr:uid="{00000000-0005-0000-0000-0000B5F30000}"/>
    <cellStyle name="Total 12 13" xfId="62389" xr:uid="{00000000-0005-0000-0000-0000B6F30000}"/>
    <cellStyle name="Total 12 14" xfId="62390" xr:uid="{00000000-0005-0000-0000-0000B7F30000}"/>
    <cellStyle name="Total 12 15" xfId="62391" xr:uid="{00000000-0005-0000-0000-0000B8F30000}"/>
    <cellStyle name="Total 12 16" xfId="62392" xr:uid="{00000000-0005-0000-0000-0000B9F30000}"/>
    <cellStyle name="Total 12 17" xfId="62393" xr:uid="{00000000-0005-0000-0000-0000BAF30000}"/>
    <cellStyle name="Total 12 18" xfId="62394" xr:uid="{00000000-0005-0000-0000-0000BBF30000}"/>
    <cellStyle name="Total 12 19" xfId="62395" xr:uid="{00000000-0005-0000-0000-0000BCF30000}"/>
    <cellStyle name="Total 12 2" xfId="62396" xr:uid="{00000000-0005-0000-0000-0000BDF30000}"/>
    <cellStyle name="Total 12 2 10" xfId="62397" xr:uid="{00000000-0005-0000-0000-0000BEF30000}"/>
    <cellStyle name="Total 12 2 11" xfId="62398" xr:uid="{00000000-0005-0000-0000-0000BFF30000}"/>
    <cellStyle name="Total 12 2 12" xfId="62399" xr:uid="{00000000-0005-0000-0000-0000C0F30000}"/>
    <cellStyle name="Total 12 2 13" xfId="62400" xr:uid="{00000000-0005-0000-0000-0000C1F30000}"/>
    <cellStyle name="Total 12 2 2" xfId="62401" xr:uid="{00000000-0005-0000-0000-0000C2F30000}"/>
    <cellStyle name="Total 12 2 2 2" xfId="62402" xr:uid="{00000000-0005-0000-0000-0000C3F30000}"/>
    <cellStyle name="Total 12 2 3" xfId="62403" xr:uid="{00000000-0005-0000-0000-0000C4F30000}"/>
    <cellStyle name="Total 12 2 4" xfId="62404" xr:uid="{00000000-0005-0000-0000-0000C5F30000}"/>
    <cellStyle name="Total 12 2 5" xfId="62405" xr:uid="{00000000-0005-0000-0000-0000C6F30000}"/>
    <cellStyle name="Total 12 2 6" xfId="62406" xr:uid="{00000000-0005-0000-0000-0000C7F30000}"/>
    <cellStyle name="Total 12 2 7" xfId="62407" xr:uid="{00000000-0005-0000-0000-0000C8F30000}"/>
    <cellStyle name="Total 12 2 8" xfId="62408" xr:uid="{00000000-0005-0000-0000-0000C9F30000}"/>
    <cellStyle name="Total 12 2 9" xfId="62409" xr:uid="{00000000-0005-0000-0000-0000CAF30000}"/>
    <cellStyle name="Total 12 20" xfId="62410" xr:uid="{00000000-0005-0000-0000-0000CBF30000}"/>
    <cellStyle name="Total 12 21" xfId="62411" xr:uid="{00000000-0005-0000-0000-0000CCF30000}"/>
    <cellStyle name="Total 12 22" xfId="62412" xr:uid="{00000000-0005-0000-0000-0000CDF30000}"/>
    <cellStyle name="Total 12 3" xfId="62413" xr:uid="{00000000-0005-0000-0000-0000CEF30000}"/>
    <cellStyle name="Total 12 3 2" xfId="62414" xr:uid="{00000000-0005-0000-0000-0000CFF30000}"/>
    <cellStyle name="Total 12 3 3" xfId="62415" xr:uid="{00000000-0005-0000-0000-0000D0F30000}"/>
    <cellStyle name="Total 12 4" xfId="62416" xr:uid="{00000000-0005-0000-0000-0000D1F30000}"/>
    <cellStyle name="Total 12 5" xfId="62417" xr:uid="{00000000-0005-0000-0000-0000D2F30000}"/>
    <cellStyle name="Total 12 6" xfId="62418" xr:uid="{00000000-0005-0000-0000-0000D3F30000}"/>
    <cellStyle name="Total 12 7" xfId="62419" xr:uid="{00000000-0005-0000-0000-0000D4F30000}"/>
    <cellStyle name="Total 12 8" xfId="62420" xr:uid="{00000000-0005-0000-0000-0000D5F30000}"/>
    <cellStyle name="Total 12 9" xfId="62421" xr:uid="{00000000-0005-0000-0000-0000D6F30000}"/>
    <cellStyle name="Total 13" xfId="62422" xr:uid="{00000000-0005-0000-0000-0000D7F30000}"/>
    <cellStyle name="Total 13 10" xfId="62423" xr:uid="{00000000-0005-0000-0000-0000D8F30000}"/>
    <cellStyle name="Total 13 11" xfId="62424" xr:uid="{00000000-0005-0000-0000-0000D9F30000}"/>
    <cellStyle name="Total 13 12" xfId="62425" xr:uid="{00000000-0005-0000-0000-0000DAF30000}"/>
    <cellStyle name="Total 13 13" xfId="62426" xr:uid="{00000000-0005-0000-0000-0000DBF30000}"/>
    <cellStyle name="Total 13 14" xfId="62427" xr:uid="{00000000-0005-0000-0000-0000DCF30000}"/>
    <cellStyle name="Total 13 15" xfId="62428" xr:uid="{00000000-0005-0000-0000-0000DDF30000}"/>
    <cellStyle name="Total 13 16" xfId="62429" xr:uid="{00000000-0005-0000-0000-0000DEF30000}"/>
    <cellStyle name="Total 13 17" xfId="62430" xr:uid="{00000000-0005-0000-0000-0000DFF30000}"/>
    <cellStyle name="Total 13 18" xfId="62431" xr:uid="{00000000-0005-0000-0000-0000E0F30000}"/>
    <cellStyle name="Total 13 19" xfId="62432" xr:uid="{00000000-0005-0000-0000-0000E1F30000}"/>
    <cellStyle name="Total 13 2" xfId="62433" xr:uid="{00000000-0005-0000-0000-0000E2F30000}"/>
    <cellStyle name="Total 13 2 10" xfId="62434" xr:uid="{00000000-0005-0000-0000-0000E3F30000}"/>
    <cellStyle name="Total 13 2 11" xfId="62435" xr:uid="{00000000-0005-0000-0000-0000E4F30000}"/>
    <cellStyle name="Total 13 2 12" xfId="62436" xr:uid="{00000000-0005-0000-0000-0000E5F30000}"/>
    <cellStyle name="Total 13 2 13" xfId="62437" xr:uid="{00000000-0005-0000-0000-0000E6F30000}"/>
    <cellStyle name="Total 13 2 2" xfId="62438" xr:uid="{00000000-0005-0000-0000-0000E7F30000}"/>
    <cellStyle name="Total 13 2 2 2" xfId="62439" xr:uid="{00000000-0005-0000-0000-0000E8F30000}"/>
    <cellStyle name="Total 13 2 3" xfId="62440" xr:uid="{00000000-0005-0000-0000-0000E9F30000}"/>
    <cellStyle name="Total 13 2 4" xfId="62441" xr:uid="{00000000-0005-0000-0000-0000EAF30000}"/>
    <cellStyle name="Total 13 2 5" xfId="62442" xr:uid="{00000000-0005-0000-0000-0000EBF30000}"/>
    <cellStyle name="Total 13 2 6" xfId="62443" xr:uid="{00000000-0005-0000-0000-0000ECF30000}"/>
    <cellStyle name="Total 13 2 7" xfId="62444" xr:uid="{00000000-0005-0000-0000-0000EDF30000}"/>
    <cellStyle name="Total 13 2 8" xfId="62445" xr:uid="{00000000-0005-0000-0000-0000EEF30000}"/>
    <cellStyle name="Total 13 2 9" xfId="62446" xr:uid="{00000000-0005-0000-0000-0000EFF30000}"/>
    <cellStyle name="Total 13 20" xfId="62447" xr:uid="{00000000-0005-0000-0000-0000F0F30000}"/>
    <cellStyle name="Total 13 21" xfId="62448" xr:uid="{00000000-0005-0000-0000-0000F1F30000}"/>
    <cellStyle name="Total 13 22" xfId="62449" xr:uid="{00000000-0005-0000-0000-0000F2F30000}"/>
    <cellStyle name="Total 13 3" xfId="62450" xr:uid="{00000000-0005-0000-0000-0000F3F30000}"/>
    <cellStyle name="Total 13 3 2" xfId="62451" xr:uid="{00000000-0005-0000-0000-0000F4F30000}"/>
    <cellStyle name="Total 13 3 3" xfId="62452" xr:uid="{00000000-0005-0000-0000-0000F5F30000}"/>
    <cellStyle name="Total 13 4" xfId="62453" xr:uid="{00000000-0005-0000-0000-0000F6F30000}"/>
    <cellStyle name="Total 13 5" xfId="62454" xr:uid="{00000000-0005-0000-0000-0000F7F30000}"/>
    <cellStyle name="Total 13 6" xfId="62455" xr:uid="{00000000-0005-0000-0000-0000F8F30000}"/>
    <cellStyle name="Total 13 7" xfId="62456" xr:uid="{00000000-0005-0000-0000-0000F9F30000}"/>
    <cellStyle name="Total 13 8" xfId="62457" xr:uid="{00000000-0005-0000-0000-0000FAF30000}"/>
    <cellStyle name="Total 13 9" xfId="62458" xr:uid="{00000000-0005-0000-0000-0000FBF30000}"/>
    <cellStyle name="Total 14" xfId="62459" xr:uid="{00000000-0005-0000-0000-0000FCF30000}"/>
    <cellStyle name="Total 14 10" xfId="62460" xr:uid="{00000000-0005-0000-0000-0000FDF30000}"/>
    <cellStyle name="Total 14 11" xfId="62461" xr:uid="{00000000-0005-0000-0000-0000FEF30000}"/>
    <cellStyle name="Total 14 12" xfId="62462" xr:uid="{00000000-0005-0000-0000-0000FFF30000}"/>
    <cellStyle name="Total 14 13" xfId="62463" xr:uid="{00000000-0005-0000-0000-000000F40000}"/>
    <cellStyle name="Total 14 14" xfId="62464" xr:uid="{00000000-0005-0000-0000-000001F40000}"/>
    <cellStyle name="Total 14 15" xfId="62465" xr:uid="{00000000-0005-0000-0000-000002F40000}"/>
    <cellStyle name="Total 14 16" xfId="62466" xr:uid="{00000000-0005-0000-0000-000003F40000}"/>
    <cellStyle name="Total 14 17" xfId="62467" xr:uid="{00000000-0005-0000-0000-000004F40000}"/>
    <cellStyle name="Total 14 18" xfId="62468" xr:uid="{00000000-0005-0000-0000-000005F40000}"/>
    <cellStyle name="Total 14 19" xfId="62469" xr:uid="{00000000-0005-0000-0000-000006F40000}"/>
    <cellStyle name="Total 14 2" xfId="62470" xr:uid="{00000000-0005-0000-0000-000007F40000}"/>
    <cellStyle name="Total 14 2 10" xfId="62471" xr:uid="{00000000-0005-0000-0000-000008F40000}"/>
    <cellStyle name="Total 14 2 11" xfId="62472" xr:uid="{00000000-0005-0000-0000-000009F40000}"/>
    <cellStyle name="Total 14 2 12" xfId="62473" xr:uid="{00000000-0005-0000-0000-00000AF40000}"/>
    <cellStyle name="Total 14 2 13" xfId="62474" xr:uid="{00000000-0005-0000-0000-00000BF40000}"/>
    <cellStyle name="Total 14 2 2" xfId="62475" xr:uid="{00000000-0005-0000-0000-00000CF40000}"/>
    <cellStyle name="Total 14 2 2 2" xfId="62476" xr:uid="{00000000-0005-0000-0000-00000DF40000}"/>
    <cellStyle name="Total 14 2 3" xfId="62477" xr:uid="{00000000-0005-0000-0000-00000EF40000}"/>
    <cellStyle name="Total 14 2 4" xfId="62478" xr:uid="{00000000-0005-0000-0000-00000FF40000}"/>
    <cellStyle name="Total 14 2 5" xfId="62479" xr:uid="{00000000-0005-0000-0000-000010F40000}"/>
    <cellStyle name="Total 14 2 6" xfId="62480" xr:uid="{00000000-0005-0000-0000-000011F40000}"/>
    <cellStyle name="Total 14 2 7" xfId="62481" xr:uid="{00000000-0005-0000-0000-000012F40000}"/>
    <cellStyle name="Total 14 2 8" xfId="62482" xr:uid="{00000000-0005-0000-0000-000013F40000}"/>
    <cellStyle name="Total 14 2 9" xfId="62483" xr:uid="{00000000-0005-0000-0000-000014F40000}"/>
    <cellStyle name="Total 14 20" xfId="62484" xr:uid="{00000000-0005-0000-0000-000015F40000}"/>
    <cellStyle name="Total 14 21" xfId="62485" xr:uid="{00000000-0005-0000-0000-000016F40000}"/>
    <cellStyle name="Total 14 22" xfId="62486" xr:uid="{00000000-0005-0000-0000-000017F40000}"/>
    <cellStyle name="Total 14 3" xfId="62487" xr:uid="{00000000-0005-0000-0000-000018F40000}"/>
    <cellStyle name="Total 14 3 2" xfId="62488" xr:uid="{00000000-0005-0000-0000-000019F40000}"/>
    <cellStyle name="Total 14 3 3" xfId="62489" xr:uid="{00000000-0005-0000-0000-00001AF40000}"/>
    <cellStyle name="Total 14 4" xfId="62490" xr:uid="{00000000-0005-0000-0000-00001BF40000}"/>
    <cellStyle name="Total 14 5" xfId="62491" xr:uid="{00000000-0005-0000-0000-00001CF40000}"/>
    <cellStyle name="Total 14 6" xfId="62492" xr:uid="{00000000-0005-0000-0000-00001DF40000}"/>
    <cellStyle name="Total 14 7" xfId="62493" xr:uid="{00000000-0005-0000-0000-00001EF40000}"/>
    <cellStyle name="Total 14 8" xfId="62494" xr:uid="{00000000-0005-0000-0000-00001FF40000}"/>
    <cellStyle name="Total 14 9" xfId="62495" xr:uid="{00000000-0005-0000-0000-000020F40000}"/>
    <cellStyle name="Total 15" xfId="62496" xr:uid="{00000000-0005-0000-0000-000021F40000}"/>
    <cellStyle name="Total 15 10" xfId="62497" xr:uid="{00000000-0005-0000-0000-000022F40000}"/>
    <cellStyle name="Total 15 11" xfId="62498" xr:uid="{00000000-0005-0000-0000-000023F40000}"/>
    <cellStyle name="Total 15 12" xfId="62499" xr:uid="{00000000-0005-0000-0000-000024F40000}"/>
    <cellStyle name="Total 15 13" xfId="62500" xr:uid="{00000000-0005-0000-0000-000025F40000}"/>
    <cellStyle name="Total 15 14" xfId="62501" xr:uid="{00000000-0005-0000-0000-000026F40000}"/>
    <cellStyle name="Total 15 15" xfId="62502" xr:uid="{00000000-0005-0000-0000-000027F40000}"/>
    <cellStyle name="Total 15 16" xfId="62503" xr:uid="{00000000-0005-0000-0000-000028F40000}"/>
    <cellStyle name="Total 15 17" xfId="62504" xr:uid="{00000000-0005-0000-0000-000029F40000}"/>
    <cellStyle name="Total 15 18" xfId="62505" xr:uid="{00000000-0005-0000-0000-00002AF40000}"/>
    <cellStyle name="Total 15 19" xfId="62506" xr:uid="{00000000-0005-0000-0000-00002BF40000}"/>
    <cellStyle name="Total 15 2" xfId="62507" xr:uid="{00000000-0005-0000-0000-00002CF40000}"/>
    <cellStyle name="Total 15 2 10" xfId="62508" xr:uid="{00000000-0005-0000-0000-00002DF40000}"/>
    <cellStyle name="Total 15 2 11" xfId="62509" xr:uid="{00000000-0005-0000-0000-00002EF40000}"/>
    <cellStyle name="Total 15 2 12" xfId="62510" xr:uid="{00000000-0005-0000-0000-00002FF40000}"/>
    <cellStyle name="Total 15 2 13" xfId="62511" xr:uid="{00000000-0005-0000-0000-000030F40000}"/>
    <cellStyle name="Total 15 2 2" xfId="62512" xr:uid="{00000000-0005-0000-0000-000031F40000}"/>
    <cellStyle name="Total 15 2 2 2" xfId="62513" xr:uid="{00000000-0005-0000-0000-000032F40000}"/>
    <cellStyle name="Total 15 2 3" xfId="62514" xr:uid="{00000000-0005-0000-0000-000033F40000}"/>
    <cellStyle name="Total 15 2 4" xfId="62515" xr:uid="{00000000-0005-0000-0000-000034F40000}"/>
    <cellStyle name="Total 15 2 5" xfId="62516" xr:uid="{00000000-0005-0000-0000-000035F40000}"/>
    <cellStyle name="Total 15 2 6" xfId="62517" xr:uid="{00000000-0005-0000-0000-000036F40000}"/>
    <cellStyle name="Total 15 2 7" xfId="62518" xr:uid="{00000000-0005-0000-0000-000037F40000}"/>
    <cellStyle name="Total 15 2 8" xfId="62519" xr:uid="{00000000-0005-0000-0000-000038F40000}"/>
    <cellStyle name="Total 15 2 9" xfId="62520" xr:uid="{00000000-0005-0000-0000-000039F40000}"/>
    <cellStyle name="Total 15 20" xfId="62521" xr:uid="{00000000-0005-0000-0000-00003AF40000}"/>
    <cellStyle name="Total 15 21" xfId="62522" xr:uid="{00000000-0005-0000-0000-00003BF40000}"/>
    <cellStyle name="Total 15 22" xfId="62523" xr:uid="{00000000-0005-0000-0000-00003CF40000}"/>
    <cellStyle name="Total 15 3" xfId="62524" xr:uid="{00000000-0005-0000-0000-00003DF40000}"/>
    <cellStyle name="Total 15 3 2" xfId="62525" xr:uid="{00000000-0005-0000-0000-00003EF40000}"/>
    <cellStyle name="Total 15 3 3" xfId="62526" xr:uid="{00000000-0005-0000-0000-00003FF40000}"/>
    <cellStyle name="Total 15 4" xfId="62527" xr:uid="{00000000-0005-0000-0000-000040F40000}"/>
    <cellStyle name="Total 15 5" xfId="62528" xr:uid="{00000000-0005-0000-0000-000041F40000}"/>
    <cellStyle name="Total 15 6" xfId="62529" xr:uid="{00000000-0005-0000-0000-000042F40000}"/>
    <cellStyle name="Total 15 7" xfId="62530" xr:uid="{00000000-0005-0000-0000-000043F40000}"/>
    <cellStyle name="Total 15 8" xfId="62531" xr:uid="{00000000-0005-0000-0000-000044F40000}"/>
    <cellStyle name="Total 15 9" xfId="62532" xr:uid="{00000000-0005-0000-0000-000045F40000}"/>
    <cellStyle name="Total 16" xfId="62533" xr:uid="{00000000-0005-0000-0000-000046F40000}"/>
    <cellStyle name="Total 16 10" xfId="62534" xr:uid="{00000000-0005-0000-0000-000047F40000}"/>
    <cellStyle name="Total 16 11" xfId="62535" xr:uid="{00000000-0005-0000-0000-000048F40000}"/>
    <cellStyle name="Total 16 12" xfId="62536" xr:uid="{00000000-0005-0000-0000-000049F40000}"/>
    <cellStyle name="Total 16 13" xfId="62537" xr:uid="{00000000-0005-0000-0000-00004AF40000}"/>
    <cellStyle name="Total 16 14" xfId="62538" xr:uid="{00000000-0005-0000-0000-00004BF40000}"/>
    <cellStyle name="Total 16 15" xfId="62539" xr:uid="{00000000-0005-0000-0000-00004CF40000}"/>
    <cellStyle name="Total 16 16" xfId="62540" xr:uid="{00000000-0005-0000-0000-00004DF40000}"/>
    <cellStyle name="Total 16 17" xfId="62541" xr:uid="{00000000-0005-0000-0000-00004EF40000}"/>
    <cellStyle name="Total 16 18" xfId="62542" xr:uid="{00000000-0005-0000-0000-00004FF40000}"/>
    <cellStyle name="Total 16 19" xfId="62543" xr:uid="{00000000-0005-0000-0000-000050F40000}"/>
    <cellStyle name="Total 16 2" xfId="62544" xr:uid="{00000000-0005-0000-0000-000051F40000}"/>
    <cellStyle name="Total 16 2 10" xfId="62545" xr:uid="{00000000-0005-0000-0000-000052F40000}"/>
    <cellStyle name="Total 16 2 11" xfId="62546" xr:uid="{00000000-0005-0000-0000-000053F40000}"/>
    <cellStyle name="Total 16 2 12" xfId="62547" xr:uid="{00000000-0005-0000-0000-000054F40000}"/>
    <cellStyle name="Total 16 2 13" xfId="62548" xr:uid="{00000000-0005-0000-0000-000055F40000}"/>
    <cellStyle name="Total 16 2 2" xfId="62549" xr:uid="{00000000-0005-0000-0000-000056F40000}"/>
    <cellStyle name="Total 16 2 2 2" xfId="62550" xr:uid="{00000000-0005-0000-0000-000057F40000}"/>
    <cellStyle name="Total 16 2 3" xfId="62551" xr:uid="{00000000-0005-0000-0000-000058F40000}"/>
    <cellStyle name="Total 16 2 4" xfId="62552" xr:uid="{00000000-0005-0000-0000-000059F40000}"/>
    <cellStyle name="Total 16 2 5" xfId="62553" xr:uid="{00000000-0005-0000-0000-00005AF40000}"/>
    <cellStyle name="Total 16 2 6" xfId="62554" xr:uid="{00000000-0005-0000-0000-00005BF40000}"/>
    <cellStyle name="Total 16 2 7" xfId="62555" xr:uid="{00000000-0005-0000-0000-00005CF40000}"/>
    <cellStyle name="Total 16 2 8" xfId="62556" xr:uid="{00000000-0005-0000-0000-00005DF40000}"/>
    <cellStyle name="Total 16 2 9" xfId="62557" xr:uid="{00000000-0005-0000-0000-00005EF40000}"/>
    <cellStyle name="Total 16 20" xfId="62558" xr:uid="{00000000-0005-0000-0000-00005FF40000}"/>
    <cellStyle name="Total 16 21" xfId="62559" xr:uid="{00000000-0005-0000-0000-000060F40000}"/>
    <cellStyle name="Total 16 22" xfId="62560" xr:uid="{00000000-0005-0000-0000-000061F40000}"/>
    <cellStyle name="Total 16 3" xfId="62561" xr:uid="{00000000-0005-0000-0000-000062F40000}"/>
    <cellStyle name="Total 16 3 2" xfId="62562" xr:uid="{00000000-0005-0000-0000-000063F40000}"/>
    <cellStyle name="Total 16 3 3" xfId="62563" xr:uid="{00000000-0005-0000-0000-000064F40000}"/>
    <cellStyle name="Total 16 4" xfId="62564" xr:uid="{00000000-0005-0000-0000-000065F40000}"/>
    <cellStyle name="Total 16 5" xfId="62565" xr:uid="{00000000-0005-0000-0000-000066F40000}"/>
    <cellStyle name="Total 16 6" xfId="62566" xr:uid="{00000000-0005-0000-0000-000067F40000}"/>
    <cellStyle name="Total 16 7" xfId="62567" xr:uid="{00000000-0005-0000-0000-000068F40000}"/>
    <cellStyle name="Total 16 8" xfId="62568" xr:uid="{00000000-0005-0000-0000-000069F40000}"/>
    <cellStyle name="Total 16 9" xfId="62569" xr:uid="{00000000-0005-0000-0000-00006AF40000}"/>
    <cellStyle name="Total 17" xfId="62570" xr:uid="{00000000-0005-0000-0000-00006BF40000}"/>
    <cellStyle name="Total 17 10" xfId="62571" xr:uid="{00000000-0005-0000-0000-00006CF40000}"/>
    <cellStyle name="Total 17 11" xfId="62572" xr:uid="{00000000-0005-0000-0000-00006DF40000}"/>
    <cellStyle name="Total 17 12" xfId="62573" xr:uid="{00000000-0005-0000-0000-00006EF40000}"/>
    <cellStyle name="Total 17 13" xfId="62574" xr:uid="{00000000-0005-0000-0000-00006FF40000}"/>
    <cellStyle name="Total 17 14" xfId="62575" xr:uid="{00000000-0005-0000-0000-000070F40000}"/>
    <cellStyle name="Total 17 15" xfId="62576" xr:uid="{00000000-0005-0000-0000-000071F40000}"/>
    <cellStyle name="Total 17 16" xfId="62577" xr:uid="{00000000-0005-0000-0000-000072F40000}"/>
    <cellStyle name="Total 17 17" xfId="62578" xr:uid="{00000000-0005-0000-0000-000073F40000}"/>
    <cellStyle name="Total 17 18" xfId="62579" xr:uid="{00000000-0005-0000-0000-000074F40000}"/>
    <cellStyle name="Total 17 19" xfId="62580" xr:uid="{00000000-0005-0000-0000-000075F40000}"/>
    <cellStyle name="Total 17 2" xfId="62581" xr:uid="{00000000-0005-0000-0000-000076F40000}"/>
    <cellStyle name="Total 17 2 10" xfId="62582" xr:uid="{00000000-0005-0000-0000-000077F40000}"/>
    <cellStyle name="Total 17 2 11" xfId="62583" xr:uid="{00000000-0005-0000-0000-000078F40000}"/>
    <cellStyle name="Total 17 2 12" xfId="62584" xr:uid="{00000000-0005-0000-0000-000079F40000}"/>
    <cellStyle name="Total 17 2 13" xfId="62585" xr:uid="{00000000-0005-0000-0000-00007AF40000}"/>
    <cellStyle name="Total 17 2 2" xfId="62586" xr:uid="{00000000-0005-0000-0000-00007BF40000}"/>
    <cellStyle name="Total 17 2 2 2" xfId="62587" xr:uid="{00000000-0005-0000-0000-00007CF40000}"/>
    <cellStyle name="Total 17 2 3" xfId="62588" xr:uid="{00000000-0005-0000-0000-00007DF40000}"/>
    <cellStyle name="Total 17 2 4" xfId="62589" xr:uid="{00000000-0005-0000-0000-00007EF40000}"/>
    <cellStyle name="Total 17 2 5" xfId="62590" xr:uid="{00000000-0005-0000-0000-00007FF40000}"/>
    <cellStyle name="Total 17 2 6" xfId="62591" xr:uid="{00000000-0005-0000-0000-000080F40000}"/>
    <cellStyle name="Total 17 2 7" xfId="62592" xr:uid="{00000000-0005-0000-0000-000081F40000}"/>
    <cellStyle name="Total 17 2 8" xfId="62593" xr:uid="{00000000-0005-0000-0000-000082F40000}"/>
    <cellStyle name="Total 17 2 9" xfId="62594" xr:uid="{00000000-0005-0000-0000-000083F40000}"/>
    <cellStyle name="Total 17 20" xfId="62595" xr:uid="{00000000-0005-0000-0000-000084F40000}"/>
    <cellStyle name="Total 17 21" xfId="62596" xr:uid="{00000000-0005-0000-0000-000085F40000}"/>
    <cellStyle name="Total 17 22" xfId="62597" xr:uid="{00000000-0005-0000-0000-000086F40000}"/>
    <cellStyle name="Total 17 3" xfId="62598" xr:uid="{00000000-0005-0000-0000-000087F40000}"/>
    <cellStyle name="Total 17 3 2" xfId="62599" xr:uid="{00000000-0005-0000-0000-000088F40000}"/>
    <cellStyle name="Total 17 3 3" xfId="62600" xr:uid="{00000000-0005-0000-0000-000089F40000}"/>
    <cellStyle name="Total 17 4" xfId="62601" xr:uid="{00000000-0005-0000-0000-00008AF40000}"/>
    <cellStyle name="Total 17 5" xfId="62602" xr:uid="{00000000-0005-0000-0000-00008BF40000}"/>
    <cellStyle name="Total 17 6" xfId="62603" xr:uid="{00000000-0005-0000-0000-00008CF40000}"/>
    <cellStyle name="Total 17 7" xfId="62604" xr:uid="{00000000-0005-0000-0000-00008DF40000}"/>
    <cellStyle name="Total 17 8" xfId="62605" xr:uid="{00000000-0005-0000-0000-00008EF40000}"/>
    <cellStyle name="Total 17 9" xfId="62606" xr:uid="{00000000-0005-0000-0000-00008FF40000}"/>
    <cellStyle name="Total 18" xfId="62607" xr:uid="{00000000-0005-0000-0000-000090F40000}"/>
    <cellStyle name="Total 18 10" xfId="62608" xr:uid="{00000000-0005-0000-0000-000091F40000}"/>
    <cellStyle name="Total 18 11" xfId="62609" xr:uid="{00000000-0005-0000-0000-000092F40000}"/>
    <cellStyle name="Total 18 12" xfId="62610" xr:uid="{00000000-0005-0000-0000-000093F40000}"/>
    <cellStyle name="Total 18 13" xfId="62611" xr:uid="{00000000-0005-0000-0000-000094F40000}"/>
    <cellStyle name="Total 18 14" xfId="62612" xr:uid="{00000000-0005-0000-0000-000095F40000}"/>
    <cellStyle name="Total 18 15" xfId="62613" xr:uid="{00000000-0005-0000-0000-000096F40000}"/>
    <cellStyle name="Total 18 16" xfId="62614" xr:uid="{00000000-0005-0000-0000-000097F40000}"/>
    <cellStyle name="Total 18 17" xfId="62615" xr:uid="{00000000-0005-0000-0000-000098F40000}"/>
    <cellStyle name="Total 18 18" xfId="62616" xr:uid="{00000000-0005-0000-0000-000099F40000}"/>
    <cellStyle name="Total 18 19" xfId="62617" xr:uid="{00000000-0005-0000-0000-00009AF40000}"/>
    <cellStyle name="Total 18 2" xfId="62618" xr:uid="{00000000-0005-0000-0000-00009BF40000}"/>
    <cellStyle name="Total 18 2 10" xfId="62619" xr:uid="{00000000-0005-0000-0000-00009CF40000}"/>
    <cellStyle name="Total 18 2 11" xfId="62620" xr:uid="{00000000-0005-0000-0000-00009DF40000}"/>
    <cellStyle name="Total 18 2 12" xfId="62621" xr:uid="{00000000-0005-0000-0000-00009EF40000}"/>
    <cellStyle name="Total 18 2 13" xfId="62622" xr:uid="{00000000-0005-0000-0000-00009FF40000}"/>
    <cellStyle name="Total 18 2 2" xfId="62623" xr:uid="{00000000-0005-0000-0000-0000A0F40000}"/>
    <cellStyle name="Total 18 2 2 2" xfId="62624" xr:uid="{00000000-0005-0000-0000-0000A1F40000}"/>
    <cellStyle name="Total 18 2 3" xfId="62625" xr:uid="{00000000-0005-0000-0000-0000A2F40000}"/>
    <cellStyle name="Total 18 2 4" xfId="62626" xr:uid="{00000000-0005-0000-0000-0000A3F40000}"/>
    <cellStyle name="Total 18 2 5" xfId="62627" xr:uid="{00000000-0005-0000-0000-0000A4F40000}"/>
    <cellStyle name="Total 18 2 6" xfId="62628" xr:uid="{00000000-0005-0000-0000-0000A5F40000}"/>
    <cellStyle name="Total 18 2 7" xfId="62629" xr:uid="{00000000-0005-0000-0000-0000A6F40000}"/>
    <cellStyle name="Total 18 2 8" xfId="62630" xr:uid="{00000000-0005-0000-0000-0000A7F40000}"/>
    <cellStyle name="Total 18 2 9" xfId="62631" xr:uid="{00000000-0005-0000-0000-0000A8F40000}"/>
    <cellStyle name="Total 18 20" xfId="62632" xr:uid="{00000000-0005-0000-0000-0000A9F40000}"/>
    <cellStyle name="Total 18 21" xfId="62633" xr:uid="{00000000-0005-0000-0000-0000AAF40000}"/>
    <cellStyle name="Total 18 22" xfId="62634" xr:uid="{00000000-0005-0000-0000-0000ABF40000}"/>
    <cellStyle name="Total 18 3" xfId="62635" xr:uid="{00000000-0005-0000-0000-0000ACF40000}"/>
    <cellStyle name="Total 18 3 2" xfId="62636" xr:uid="{00000000-0005-0000-0000-0000ADF40000}"/>
    <cellStyle name="Total 18 3 3" xfId="62637" xr:uid="{00000000-0005-0000-0000-0000AEF40000}"/>
    <cellStyle name="Total 18 4" xfId="62638" xr:uid="{00000000-0005-0000-0000-0000AFF40000}"/>
    <cellStyle name="Total 18 5" xfId="62639" xr:uid="{00000000-0005-0000-0000-0000B0F40000}"/>
    <cellStyle name="Total 18 6" xfId="62640" xr:uid="{00000000-0005-0000-0000-0000B1F40000}"/>
    <cellStyle name="Total 18 7" xfId="62641" xr:uid="{00000000-0005-0000-0000-0000B2F40000}"/>
    <cellStyle name="Total 18 8" xfId="62642" xr:uid="{00000000-0005-0000-0000-0000B3F40000}"/>
    <cellStyle name="Total 18 9" xfId="62643" xr:uid="{00000000-0005-0000-0000-0000B4F40000}"/>
    <cellStyle name="Total 19" xfId="62644" xr:uid="{00000000-0005-0000-0000-0000B5F40000}"/>
    <cellStyle name="Total 19 10" xfId="62645" xr:uid="{00000000-0005-0000-0000-0000B6F40000}"/>
    <cellStyle name="Total 19 11" xfId="62646" xr:uid="{00000000-0005-0000-0000-0000B7F40000}"/>
    <cellStyle name="Total 19 12" xfId="62647" xr:uid="{00000000-0005-0000-0000-0000B8F40000}"/>
    <cellStyle name="Total 19 13" xfId="62648" xr:uid="{00000000-0005-0000-0000-0000B9F40000}"/>
    <cellStyle name="Total 19 14" xfId="62649" xr:uid="{00000000-0005-0000-0000-0000BAF40000}"/>
    <cellStyle name="Total 19 15" xfId="62650" xr:uid="{00000000-0005-0000-0000-0000BBF40000}"/>
    <cellStyle name="Total 19 16" xfId="62651" xr:uid="{00000000-0005-0000-0000-0000BCF40000}"/>
    <cellStyle name="Total 19 17" xfId="62652" xr:uid="{00000000-0005-0000-0000-0000BDF40000}"/>
    <cellStyle name="Total 19 18" xfId="62653" xr:uid="{00000000-0005-0000-0000-0000BEF40000}"/>
    <cellStyle name="Total 19 19" xfId="62654" xr:uid="{00000000-0005-0000-0000-0000BFF40000}"/>
    <cellStyle name="Total 19 2" xfId="62655" xr:uid="{00000000-0005-0000-0000-0000C0F40000}"/>
    <cellStyle name="Total 19 2 10" xfId="62656" xr:uid="{00000000-0005-0000-0000-0000C1F40000}"/>
    <cellStyle name="Total 19 2 11" xfId="62657" xr:uid="{00000000-0005-0000-0000-0000C2F40000}"/>
    <cellStyle name="Total 19 2 12" xfId="62658" xr:uid="{00000000-0005-0000-0000-0000C3F40000}"/>
    <cellStyle name="Total 19 2 13" xfId="62659" xr:uid="{00000000-0005-0000-0000-0000C4F40000}"/>
    <cellStyle name="Total 19 2 2" xfId="62660" xr:uid="{00000000-0005-0000-0000-0000C5F40000}"/>
    <cellStyle name="Total 19 2 2 2" xfId="62661" xr:uid="{00000000-0005-0000-0000-0000C6F40000}"/>
    <cellStyle name="Total 19 2 3" xfId="62662" xr:uid="{00000000-0005-0000-0000-0000C7F40000}"/>
    <cellStyle name="Total 19 2 4" xfId="62663" xr:uid="{00000000-0005-0000-0000-0000C8F40000}"/>
    <cellStyle name="Total 19 2 5" xfId="62664" xr:uid="{00000000-0005-0000-0000-0000C9F40000}"/>
    <cellStyle name="Total 19 2 6" xfId="62665" xr:uid="{00000000-0005-0000-0000-0000CAF40000}"/>
    <cellStyle name="Total 19 2 7" xfId="62666" xr:uid="{00000000-0005-0000-0000-0000CBF40000}"/>
    <cellStyle name="Total 19 2 8" xfId="62667" xr:uid="{00000000-0005-0000-0000-0000CCF40000}"/>
    <cellStyle name="Total 19 2 9" xfId="62668" xr:uid="{00000000-0005-0000-0000-0000CDF40000}"/>
    <cellStyle name="Total 19 20" xfId="62669" xr:uid="{00000000-0005-0000-0000-0000CEF40000}"/>
    <cellStyle name="Total 19 21" xfId="62670" xr:uid="{00000000-0005-0000-0000-0000CFF40000}"/>
    <cellStyle name="Total 19 22" xfId="62671" xr:uid="{00000000-0005-0000-0000-0000D0F40000}"/>
    <cellStyle name="Total 19 3" xfId="62672" xr:uid="{00000000-0005-0000-0000-0000D1F40000}"/>
    <cellStyle name="Total 19 3 2" xfId="62673" xr:uid="{00000000-0005-0000-0000-0000D2F40000}"/>
    <cellStyle name="Total 19 3 3" xfId="62674" xr:uid="{00000000-0005-0000-0000-0000D3F40000}"/>
    <cellStyle name="Total 19 4" xfId="62675" xr:uid="{00000000-0005-0000-0000-0000D4F40000}"/>
    <cellStyle name="Total 19 5" xfId="62676" xr:uid="{00000000-0005-0000-0000-0000D5F40000}"/>
    <cellStyle name="Total 19 6" xfId="62677" xr:uid="{00000000-0005-0000-0000-0000D6F40000}"/>
    <cellStyle name="Total 19 7" xfId="62678" xr:uid="{00000000-0005-0000-0000-0000D7F40000}"/>
    <cellStyle name="Total 19 8" xfId="62679" xr:uid="{00000000-0005-0000-0000-0000D8F40000}"/>
    <cellStyle name="Total 19 9" xfId="62680" xr:uid="{00000000-0005-0000-0000-0000D9F40000}"/>
    <cellStyle name="Total 2" xfId="62681" xr:uid="{00000000-0005-0000-0000-0000DAF40000}"/>
    <cellStyle name="Total 2 10" xfId="62682" xr:uid="{00000000-0005-0000-0000-0000DBF40000}"/>
    <cellStyle name="Total 2 10 10" xfId="62683" xr:uid="{00000000-0005-0000-0000-0000DCF40000}"/>
    <cellStyle name="Total 2 10 11" xfId="62684" xr:uid="{00000000-0005-0000-0000-0000DDF40000}"/>
    <cellStyle name="Total 2 10 12" xfId="62685" xr:uid="{00000000-0005-0000-0000-0000DEF40000}"/>
    <cellStyle name="Total 2 10 13" xfId="62686" xr:uid="{00000000-0005-0000-0000-0000DFF40000}"/>
    <cellStyle name="Total 2 10 14" xfId="62687" xr:uid="{00000000-0005-0000-0000-0000E0F40000}"/>
    <cellStyle name="Total 2 10 15" xfId="62688" xr:uid="{00000000-0005-0000-0000-0000E1F40000}"/>
    <cellStyle name="Total 2 10 16" xfId="62689" xr:uid="{00000000-0005-0000-0000-0000E2F40000}"/>
    <cellStyle name="Total 2 10 17" xfId="62690" xr:uid="{00000000-0005-0000-0000-0000E3F40000}"/>
    <cellStyle name="Total 2 10 18" xfId="62691" xr:uid="{00000000-0005-0000-0000-0000E4F40000}"/>
    <cellStyle name="Total 2 10 19" xfId="62692" xr:uid="{00000000-0005-0000-0000-0000E5F40000}"/>
    <cellStyle name="Total 2 10 2" xfId="62693" xr:uid="{00000000-0005-0000-0000-0000E6F40000}"/>
    <cellStyle name="Total 2 10 2 10" xfId="62694" xr:uid="{00000000-0005-0000-0000-0000E7F40000}"/>
    <cellStyle name="Total 2 10 2 11" xfId="62695" xr:uid="{00000000-0005-0000-0000-0000E8F40000}"/>
    <cellStyle name="Total 2 10 2 12" xfId="62696" xr:uid="{00000000-0005-0000-0000-0000E9F40000}"/>
    <cellStyle name="Total 2 10 2 13" xfId="62697" xr:uid="{00000000-0005-0000-0000-0000EAF40000}"/>
    <cellStyle name="Total 2 10 2 2" xfId="62698" xr:uid="{00000000-0005-0000-0000-0000EBF40000}"/>
    <cellStyle name="Total 2 10 2 2 2" xfId="62699" xr:uid="{00000000-0005-0000-0000-0000ECF40000}"/>
    <cellStyle name="Total 2 10 2 3" xfId="62700" xr:uid="{00000000-0005-0000-0000-0000EDF40000}"/>
    <cellStyle name="Total 2 10 2 4" xfId="62701" xr:uid="{00000000-0005-0000-0000-0000EEF40000}"/>
    <cellStyle name="Total 2 10 2 5" xfId="62702" xr:uid="{00000000-0005-0000-0000-0000EFF40000}"/>
    <cellStyle name="Total 2 10 2 6" xfId="62703" xr:uid="{00000000-0005-0000-0000-0000F0F40000}"/>
    <cellStyle name="Total 2 10 2 7" xfId="62704" xr:uid="{00000000-0005-0000-0000-0000F1F40000}"/>
    <cellStyle name="Total 2 10 2 8" xfId="62705" xr:uid="{00000000-0005-0000-0000-0000F2F40000}"/>
    <cellStyle name="Total 2 10 2 9" xfId="62706" xr:uid="{00000000-0005-0000-0000-0000F3F40000}"/>
    <cellStyle name="Total 2 10 20" xfId="62707" xr:uid="{00000000-0005-0000-0000-0000F4F40000}"/>
    <cellStyle name="Total 2 10 21" xfId="62708" xr:uid="{00000000-0005-0000-0000-0000F5F40000}"/>
    <cellStyle name="Total 2 10 22" xfId="62709" xr:uid="{00000000-0005-0000-0000-0000F6F40000}"/>
    <cellStyle name="Total 2 10 3" xfId="62710" xr:uid="{00000000-0005-0000-0000-0000F7F40000}"/>
    <cellStyle name="Total 2 10 3 2" xfId="62711" xr:uid="{00000000-0005-0000-0000-0000F8F40000}"/>
    <cellStyle name="Total 2 10 3 3" xfId="62712" xr:uid="{00000000-0005-0000-0000-0000F9F40000}"/>
    <cellStyle name="Total 2 10 4" xfId="62713" xr:uid="{00000000-0005-0000-0000-0000FAF40000}"/>
    <cellStyle name="Total 2 10 5" xfId="62714" xr:uid="{00000000-0005-0000-0000-0000FBF40000}"/>
    <cellStyle name="Total 2 10 6" xfId="62715" xr:uid="{00000000-0005-0000-0000-0000FCF40000}"/>
    <cellStyle name="Total 2 10 7" xfId="62716" xr:uid="{00000000-0005-0000-0000-0000FDF40000}"/>
    <cellStyle name="Total 2 10 8" xfId="62717" xr:uid="{00000000-0005-0000-0000-0000FEF40000}"/>
    <cellStyle name="Total 2 10 9" xfId="62718" xr:uid="{00000000-0005-0000-0000-0000FFF40000}"/>
    <cellStyle name="Total 2 11" xfId="62719" xr:uid="{00000000-0005-0000-0000-000000F50000}"/>
    <cellStyle name="Total 2 11 10" xfId="62720" xr:uid="{00000000-0005-0000-0000-000001F50000}"/>
    <cellStyle name="Total 2 11 11" xfId="62721" xr:uid="{00000000-0005-0000-0000-000002F50000}"/>
    <cellStyle name="Total 2 11 12" xfId="62722" xr:uid="{00000000-0005-0000-0000-000003F50000}"/>
    <cellStyle name="Total 2 11 13" xfId="62723" xr:uid="{00000000-0005-0000-0000-000004F50000}"/>
    <cellStyle name="Total 2 11 14" xfId="62724" xr:uid="{00000000-0005-0000-0000-000005F50000}"/>
    <cellStyle name="Total 2 11 15" xfId="62725" xr:uid="{00000000-0005-0000-0000-000006F50000}"/>
    <cellStyle name="Total 2 11 16" xfId="62726" xr:uid="{00000000-0005-0000-0000-000007F50000}"/>
    <cellStyle name="Total 2 11 17" xfId="62727" xr:uid="{00000000-0005-0000-0000-000008F50000}"/>
    <cellStyle name="Total 2 11 18" xfId="62728" xr:uid="{00000000-0005-0000-0000-000009F50000}"/>
    <cellStyle name="Total 2 11 19" xfId="62729" xr:uid="{00000000-0005-0000-0000-00000AF50000}"/>
    <cellStyle name="Total 2 11 2" xfId="62730" xr:uid="{00000000-0005-0000-0000-00000BF50000}"/>
    <cellStyle name="Total 2 11 2 10" xfId="62731" xr:uid="{00000000-0005-0000-0000-00000CF50000}"/>
    <cellStyle name="Total 2 11 2 11" xfId="62732" xr:uid="{00000000-0005-0000-0000-00000DF50000}"/>
    <cellStyle name="Total 2 11 2 12" xfId="62733" xr:uid="{00000000-0005-0000-0000-00000EF50000}"/>
    <cellStyle name="Total 2 11 2 13" xfId="62734" xr:uid="{00000000-0005-0000-0000-00000FF50000}"/>
    <cellStyle name="Total 2 11 2 2" xfId="62735" xr:uid="{00000000-0005-0000-0000-000010F50000}"/>
    <cellStyle name="Total 2 11 2 2 2" xfId="62736" xr:uid="{00000000-0005-0000-0000-000011F50000}"/>
    <cellStyle name="Total 2 11 2 3" xfId="62737" xr:uid="{00000000-0005-0000-0000-000012F50000}"/>
    <cellStyle name="Total 2 11 2 4" xfId="62738" xr:uid="{00000000-0005-0000-0000-000013F50000}"/>
    <cellStyle name="Total 2 11 2 5" xfId="62739" xr:uid="{00000000-0005-0000-0000-000014F50000}"/>
    <cellStyle name="Total 2 11 2 6" xfId="62740" xr:uid="{00000000-0005-0000-0000-000015F50000}"/>
    <cellStyle name="Total 2 11 2 7" xfId="62741" xr:uid="{00000000-0005-0000-0000-000016F50000}"/>
    <cellStyle name="Total 2 11 2 8" xfId="62742" xr:uid="{00000000-0005-0000-0000-000017F50000}"/>
    <cellStyle name="Total 2 11 2 9" xfId="62743" xr:uid="{00000000-0005-0000-0000-000018F50000}"/>
    <cellStyle name="Total 2 11 20" xfId="62744" xr:uid="{00000000-0005-0000-0000-000019F50000}"/>
    <cellStyle name="Total 2 11 21" xfId="62745" xr:uid="{00000000-0005-0000-0000-00001AF50000}"/>
    <cellStyle name="Total 2 11 22" xfId="62746" xr:uid="{00000000-0005-0000-0000-00001BF50000}"/>
    <cellStyle name="Total 2 11 3" xfId="62747" xr:uid="{00000000-0005-0000-0000-00001CF50000}"/>
    <cellStyle name="Total 2 11 3 2" xfId="62748" xr:uid="{00000000-0005-0000-0000-00001DF50000}"/>
    <cellStyle name="Total 2 11 3 3" xfId="62749" xr:uid="{00000000-0005-0000-0000-00001EF50000}"/>
    <cellStyle name="Total 2 11 4" xfId="62750" xr:uid="{00000000-0005-0000-0000-00001FF50000}"/>
    <cellStyle name="Total 2 11 5" xfId="62751" xr:uid="{00000000-0005-0000-0000-000020F50000}"/>
    <cellStyle name="Total 2 11 6" xfId="62752" xr:uid="{00000000-0005-0000-0000-000021F50000}"/>
    <cellStyle name="Total 2 11 7" xfId="62753" xr:uid="{00000000-0005-0000-0000-000022F50000}"/>
    <cellStyle name="Total 2 11 8" xfId="62754" xr:uid="{00000000-0005-0000-0000-000023F50000}"/>
    <cellStyle name="Total 2 11 9" xfId="62755" xr:uid="{00000000-0005-0000-0000-000024F50000}"/>
    <cellStyle name="Total 2 12" xfId="62756" xr:uid="{00000000-0005-0000-0000-000025F50000}"/>
    <cellStyle name="Total 2 12 10" xfId="62757" xr:uid="{00000000-0005-0000-0000-000026F50000}"/>
    <cellStyle name="Total 2 12 11" xfId="62758" xr:uid="{00000000-0005-0000-0000-000027F50000}"/>
    <cellStyle name="Total 2 12 12" xfId="62759" xr:uid="{00000000-0005-0000-0000-000028F50000}"/>
    <cellStyle name="Total 2 12 13" xfId="62760" xr:uid="{00000000-0005-0000-0000-000029F50000}"/>
    <cellStyle name="Total 2 12 14" xfId="62761" xr:uid="{00000000-0005-0000-0000-00002AF50000}"/>
    <cellStyle name="Total 2 12 15" xfId="62762" xr:uid="{00000000-0005-0000-0000-00002BF50000}"/>
    <cellStyle name="Total 2 12 16" xfId="62763" xr:uid="{00000000-0005-0000-0000-00002CF50000}"/>
    <cellStyle name="Total 2 12 17" xfId="62764" xr:uid="{00000000-0005-0000-0000-00002DF50000}"/>
    <cellStyle name="Total 2 12 18" xfId="62765" xr:uid="{00000000-0005-0000-0000-00002EF50000}"/>
    <cellStyle name="Total 2 12 19" xfId="62766" xr:uid="{00000000-0005-0000-0000-00002FF50000}"/>
    <cellStyle name="Total 2 12 2" xfId="62767" xr:uid="{00000000-0005-0000-0000-000030F50000}"/>
    <cellStyle name="Total 2 12 2 10" xfId="62768" xr:uid="{00000000-0005-0000-0000-000031F50000}"/>
    <cellStyle name="Total 2 12 2 11" xfId="62769" xr:uid="{00000000-0005-0000-0000-000032F50000}"/>
    <cellStyle name="Total 2 12 2 12" xfId="62770" xr:uid="{00000000-0005-0000-0000-000033F50000}"/>
    <cellStyle name="Total 2 12 2 13" xfId="62771" xr:uid="{00000000-0005-0000-0000-000034F50000}"/>
    <cellStyle name="Total 2 12 2 2" xfId="62772" xr:uid="{00000000-0005-0000-0000-000035F50000}"/>
    <cellStyle name="Total 2 12 2 2 2" xfId="62773" xr:uid="{00000000-0005-0000-0000-000036F50000}"/>
    <cellStyle name="Total 2 12 2 3" xfId="62774" xr:uid="{00000000-0005-0000-0000-000037F50000}"/>
    <cellStyle name="Total 2 12 2 4" xfId="62775" xr:uid="{00000000-0005-0000-0000-000038F50000}"/>
    <cellStyle name="Total 2 12 2 5" xfId="62776" xr:uid="{00000000-0005-0000-0000-000039F50000}"/>
    <cellStyle name="Total 2 12 2 6" xfId="62777" xr:uid="{00000000-0005-0000-0000-00003AF50000}"/>
    <cellStyle name="Total 2 12 2 7" xfId="62778" xr:uid="{00000000-0005-0000-0000-00003BF50000}"/>
    <cellStyle name="Total 2 12 2 8" xfId="62779" xr:uid="{00000000-0005-0000-0000-00003CF50000}"/>
    <cellStyle name="Total 2 12 2 9" xfId="62780" xr:uid="{00000000-0005-0000-0000-00003DF50000}"/>
    <cellStyle name="Total 2 12 20" xfId="62781" xr:uid="{00000000-0005-0000-0000-00003EF50000}"/>
    <cellStyle name="Total 2 12 21" xfId="62782" xr:uid="{00000000-0005-0000-0000-00003FF50000}"/>
    <cellStyle name="Total 2 12 22" xfId="62783" xr:uid="{00000000-0005-0000-0000-000040F50000}"/>
    <cellStyle name="Total 2 12 3" xfId="62784" xr:uid="{00000000-0005-0000-0000-000041F50000}"/>
    <cellStyle name="Total 2 12 3 2" xfId="62785" xr:uid="{00000000-0005-0000-0000-000042F50000}"/>
    <cellStyle name="Total 2 12 3 3" xfId="62786" xr:uid="{00000000-0005-0000-0000-000043F50000}"/>
    <cellStyle name="Total 2 12 4" xfId="62787" xr:uid="{00000000-0005-0000-0000-000044F50000}"/>
    <cellStyle name="Total 2 12 5" xfId="62788" xr:uid="{00000000-0005-0000-0000-000045F50000}"/>
    <cellStyle name="Total 2 12 6" xfId="62789" xr:uid="{00000000-0005-0000-0000-000046F50000}"/>
    <cellStyle name="Total 2 12 7" xfId="62790" xr:uid="{00000000-0005-0000-0000-000047F50000}"/>
    <cellStyle name="Total 2 12 8" xfId="62791" xr:uid="{00000000-0005-0000-0000-000048F50000}"/>
    <cellStyle name="Total 2 12 9" xfId="62792" xr:uid="{00000000-0005-0000-0000-000049F50000}"/>
    <cellStyle name="Total 2 13" xfId="62793" xr:uid="{00000000-0005-0000-0000-00004AF50000}"/>
    <cellStyle name="Total 2 13 10" xfId="62794" xr:uid="{00000000-0005-0000-0000-00004BF50000}"/>
    <cellStyle name="Total 2 13 11" xfId="62795" xr:uid="{00000000-0005-0000-0000-00004CF50000}"/>
    <cellStyle name="Total 2 13 12" xfId="62796" xr:uid="{00000000-0005-0000-0000-00004DF50000}"/>
    <cellStyle name="Total 2 13 13" xfId="62797" xr:uid="{00000000-0005-0000-0000-00004EF50000}"/>
    <cellStyle name="Total 2 13 14" xfId="62798" xr:uid="{00000000-0005-0000-0000-00004FF50000}"/>
    <cellStyle name="Total 2 13 15" xfId="62799" xr:uid="{00000000-0005-0000-0000-000050F50000}"/>
    <cellStyle name="Total 2 13 16" xfId="62800" xr:uid="{00000000-0005-0000-0000-000051F50000}"/>
    <cellStyle name="Total 2 13 17" xfId="62801" xr:uid="{00000000-0005-0000-0000-000052F50000}"/>
    <cellStyle name="Total 2 13 18" xfId="62802" xr:uid="{00000000-0005-0000-0000-000053F50000}"/>
    <cellStyle name="Total 2 13 19" xfId="62803" xr:uid="{00000000-0005-0000-0000-000054F50000}"/>
    <cellStyle name="Total 2 13 2" xfId="62804" xr:uid="{00000000-0005-0000-0000-000055F50000}"/>
    <cellStyle name="Total 2 13 2 10" xfId="62805" xr:uid="{00000000-0005-0000-0000-000056F50000}"/>
    <cellStyle name="Total 2 13 2 11" xfId="62806" xr:uid="{00000000-0005-0000-0000-000057F50000}"/>
    <cellStyle name="Total 2 13 2 12" xfId="62807" xr:uid="{00000000-0005-0000-0000-000058F50000}"/>
    <cellStyle name="Total 2 13 2 13" xfId="62808" xr:uid="{00000000-0005-0000-0000-000059F50000}"/>
    <cellStyle name="Total 2 13 2 2" xfId="62809" xr:uid="{00000000-0005-0000-0000-00005AF50000}"/>
    <cellStyle name="Total 2 13 2 2 2" xfId="62810" xr:uid="{00000000-0005-0000-0000-00005BF50000}"/>
    <cellStyle name="Total 2 13 2 3" xfId="62811" xr:uid="{00000000-0005-0000-0000-00005CF50000}"/>
    <cellStyle name="Total 2 13 2 4" xfId="62812" xr:uid="{00000000-0005-0000-0000-00005DF50000}"/>
    <cellStyle name="Total 2 13 2 5" xfId="62813" xr:uid="{00000000-0005-0000-0000-00005EF50000}"/>
    <cellStyle name="Total 2 13 2 6" xfId="62814" xr:uid="{00000000-0005-0000-0000-00005FF50000}"/>
    <cellStyle name="Total 2 13 2 7" xfId="62815" xr:uid="{00000000-0005-0000-0000-000060F50000}"/>
    <cellStyle name="Total 2 13 2 8" xfId="62816" xr:uid="{00000000-0005-0000-0000-000061F50000}"/>
    <cellStyle name="Total 2 13 2 9" xfId="62817" xr:uid="{00000000-0005-0000-0000-000062F50000}"/>
    <cellStyle name="Total 2 13 20" xfId="62818" xr:uid="{00000000-0005-0000-0000-000063F50000}"/>
    <cellStyle name="Total 2 13 21" xfId="62819" xr:uid="{00000000-0005-0000-0000-000064F50000}"/>
    <cellStyle name="Total 2 13 22" xfId="62820" xr:uid="{00000000-0005-0000-0000-000065F50000}"/>
    <cellStyle name="Total 2 13 3" xfId="62821" xr:uid="{00000000-0005-0000-0000-000066F50000}"/>
    <cellStyle name="Total 2 13 3 2" xfId="62822" xr:uid="{00000000-0005-0000-0000-000067F50000}"/>
    <cellStyle name="Total 2 13 3 3" xfId="62823" xr:uid="{00000000-0005-0000-0000-000068F50000}"/>
    <cellStyle name="Total 2 13 4" xfId="62824" xr:uid="{00000000-0005-0000-0000-000069F50000}"/>
    <cellStyle name="Total 2 13 5" xfId="62825" xr:uid="{00000000-0005-0000-0000-00006AF50000}"/>
    <cellStyle name="Total 2 13 6" xfId="62826" xr:uid="{00000000-0005-0000-0000-00006BF50000}"/>
    <cellStyle name="Total 2 13 7" xfId="62827" xr:uid="{00000000-0005-0000-0000-00006CF50000}"/>
    <cellStyle name="Total 2 13 8" xfId="62828" xr:uid="{00000000-0005-0000-0000-00006DF50000}"/>
    <cellStyle name="Total 2 13 9" xfId="62829" xr:uid="{00000000-0005-0000-0000-00006EF50000}"/>
    <cellStyle name="Total 2 14" xfId="62830" xr:uid="{00000000-0005-0000-0000-00006FF50000}"/>
    <cellStyle name="Total 2 14 10" xfId="62831" xr:uid="{00000000-0005-0000-0000-000070F50000}"/>
    <cellStyle name="Total 2 14 11" xfId="62832" xr:uid="{00000000-0005-0000-0000-000071F50000}"/>
    <cellStyle name="Total 2 14 12" xfId="62833" xr:uid="{00000000-0005-0000-0000-000072F50000}"/>
    <cellStyle name="Total 2 14 13" xfId="62834" xr:uid="{00000000-0005-0000-0000-000073F50000}"/>
    <cellStyle name="Total 2 14 14" xfId="62835" xr:uid="{00000000-0005-0000-0000-000074F50000}"/>
    <cellStyle name="Total 2 14 15" xfId="62836" xr:uid="{00000000-0005-0000-0000-000075F50000}"/>
    <cellStyle name="Total 2 14 16" xfId="62837" xr:uid="{00000000-0005-0000-0000-000076F50000}"/>
    <cellStyle name="Total 2 14 17" xfId="62838" xr:uid="{00000000-0005-0000-0000-000077F50000}"/>
    <cellStyle name="Total 2 14 18" xfId="62839" xr:uid="{00000000-0005-0000-0000-000078F50000}"/>
    <cellStyle name="Total 2 14 19" xfId="62840" xr:uid="{00000000-0005-0000-0000-000079F50000}"/>
    <cellStyle name="Total 2 14 2" xfId="62841" xr:uid="{00000000-0005-0000-0000-00007AF50000}"/>
    <cellStyle name="Total 2 14 2 10" xfId="62842" xr:uid="{00000000-0005-0000-0000-00007BF50000}"/>
    <cellStyle name="Total 2 14 2 11" xfId="62843" xr:uid="{00000000-0005-0000-0000-00007CF50000}"/>
    <cellStyle name="Total 2 14 2 12" xfId="62844" xr:uid="{00000000-0005-0000-0000-00007DF50000}"/>
    <cellStyle name="Total 2 14 2 13" xfId="62845" xr:uid="{00000000-0005-0000-0000-00007EF50000}"/>
    <cellStyle name="Total 2 14 2 2" xfId="62846" xr:uid="{00000000-0005-0000-0000-00007FF50000}"/>
    <cellStyle name="Total 2 14 2 2 2" xfId="62847" xr:uid="{00000000-0005-0000-0000-000080F50000}"/>
    <cellStyle name="Total 2 14 2 3" xfId="62848" xr:uid="{00000000-0005-0000-0000-000081F50000}"/>
    <cellStyle name="Total 2 14 2 4" xfId="62849" xr:uid="{00000000-0005-0000-0000-000082F50000}"/>
    <cellStyle name="Total 2 14 2 5" xfId="62850" xr:uid="{00000000-0005-0000-0000-000083F50000}"/>
    <cellStyle name="Total 2 14 2 6" xfId="62851" xr:uid="{00000000-0005-0000-0000-000084F50000}"/>
    <cellStyle name="Total 2 14 2 7" xfId="62852" xr:uid="{00000000-0005-0000-0000-000085F50000}"/>
    <cellStyle name="Total 2 14 2 8" xfId="62853" xr:uid="{00000000-0005-0000-0000-000086F50000}"/>
    <cellStyle name="Total 2 14 2 9" xfId="62854" xr:uid="{00000000-0005-0000-0000-000087F50000}"/>
    <cellStyle name="Total 2 14 20" xfId="62855" xr:uid="{00000000-0005-0000-0000-000088F50000}"/>
    <cellStyle name="Total 2 14 21" xfId="62856" xr:uid="{00000000-0005-0000-0000-000089F50000}"/>
    <cellStyle name="Total 2 14 22" xfId="62857" xr:uid="{00000000-0005-0000-0000-00008AF50000}"/>
    <cellStyle name="Total 2 14 3" xfId="62858" xr:uid="{00000000-0005-0000-0000-00008BF50000}"/>
    <cellStyle name="Total 2 14 3 2" xfId="62859" xr:uid="{00000000-0005-0000-0000-00008CF50000}"/>
    <cellStyle name="Total 2 14 3 3" xfId="62860" xr:uid="{00000000-0005-0000-0000-00008DF50000}"/>
    <cellStyle name="Total 2 14 4" xfId="62861" xr:uid="{00000000-0005-0000-0000-00008EF50000}"/>
    <cellStyle name="Total 2 14 5" xfId="62862" xr:uid="{00000000-0005-0000-0000-00008FF50000}"/>
    <cellStyle name="Total 2 14 6" xfId="62863" xr:uid="{00000000-0005-0000-0000-000090F50000}"/>
    <cellStyle name="Total 2 14 7" xfId="62864" xr:uid="{00000000-0005-0000-0000-000091F50000}"/>
    <cellStyle name="Total 2 14 8" xfId="62865" xr:uid="{00000000-0005-0000-0000-000092F50000}"/>
    <cellStyle name="Total 2 14 9" xfId="62866" xr:uid="{00000000-0005-0000-0000-000093F50000}"/>
    <cellStyle name="Total 2 15" xfId="62867" xr:uid="{00000000-0005-0000-0000-000094F50000}"/>
    <cellStyle name="Total 2 15 10" xfId="62868" xr:uid="{00000000-0005-0000-0000-000095F50000}"/>
    <cellStyle name="Total 2 15 11" xfId="62869" xr:uid="{00000000-0005-0000-0000-000096F50000}"/>
    <cellStyle name="Total 2 15 12" xfId="62870" xr:uid="{00000000-0005-0000-0000-000097F50000}"/>
    <cellStyle name="Total 2 15 13" xfId="62871" xr:uid="{00000000-0005-0000-0000-000098F50000}"/>
    <cellStyle name="Total 2 15 14" xfId="62872" xr:uid="{00000000-0005-0000-0000-000099F50000}"/>
    <cellStyle name="Total 2 15 15" xfId="62873" xr:uid="{00000000-0005-0000-0000-00009AF50000}"/>
    <cellStyle name="Total 2 15 16" xfId="62874" xr:uid="{00000000-0005-0000-0000-00009BF50000}"/>
    <cellStyle name="Total 2 15 17" xfId="62875" xr:uid="{00000000-0005-0000-0000-00009CF50000}"/>
    <cellStyle name="Total 2 15 18" xfId="62876" xr:uid="{00000000-0005-0000-0000-00009DF50000}"/>
    <cellStyle name="Total 2 15 19" xfId="62877" xr:uid="{00000000-0005-0000-0000-00009EF50000}"/>
    <cellStyle name="Total 2 15 2" xfId="62878" xr:uid="{00000000-0005-0000-0000-00009FF50000}"/>
    <cellStyle name="Total 2 15 2 10" xfId="62879" xr:uid="{00000000-0005-0000-0000-0000A0F50000}"/>
    <cellStyle name="Total 2 15 2 11" xfId="62880" xr:uid="{00000000-0005-0000-0000-0000A1F50000}"/>
    <cellStyle name="Total 2 15 2 12" xfId="62881" xr:uid="{00000000-0005-0000-0000-0000A2F50000}"/>
    <cellStyle name="Total 2 15 2 13" xfId="62882" xr:uid="{00000000-0005-0000-0000-0000A3F50000}"/>
    <cellStyle name="Total 2 15 2 2" xfId="62883" xr:uid="{00000000-0005-0000-0000-0000A4F50000}"/>
    <cellStyle name="Total 2 15 2 2 2" xfId="62884" xr:uid="{00000000-0005-0000-0000-0000A5F50000}"/>
    <cellStyle name="Total 2 15 2 3" xfId="62885" xr:uid="{00000000-0005-0000-0000-0000A6F50000}"/>
    <cellStyle name="Total 2 15 2 4" xfId="62886" xr:uid="{00000000-0005-0000-0000-0000A7F50000}"/>
    <cellStyle name="Total 2 15 2 5" xfId="62887" xr:uid="{00000000-0005-0000-0000-0000A8F50000}"/>
    <cellStyle name="Total 2 15 2 6" xfId="62888" xr:uid="{00000000-0005-0000-0000-0000A9F50000}"/>
    <cellStyle name="Total 2 15 2 7" xfId="62889" xr:uid="{00000000-0005-0000-0000-0000AAF50000}"/>
    <cellStyle name="Total 2 15 2 8" xfId="62890" xr:uid="{00000000-0005-0000-0000-0000ABF50000}"/>
    <cellStyle name="Total 2 15 2 9" xfId="62891" xr:uid="{00000000-0005-0000-0000-0000ACF50000}"/>
    <cellStyle name="Total 2 15 20" xfId="62892" xr:uid="{00000000-0005-0000-0000-0000ADF50000}"/>
    <cellStyle name="Total 2 15 21" xfId="62893" xr:uid="{00000000-0005-0000-0000-0000AEF50000}"/>
    <cellStyle name="Total 2 15 22" xfId="62894" xr:uid="{00000000-0005-0000-0000-0000AFF50000}"/>
    <cellStyle name="Total 2 15 3" xfId="62895" xr:uid="{00000000-0005-0000-0000-0000B0F50000}"/>
    <cellStyle name="Total 2 15 3 2" xfId="62896" xr:uid="{00000000-0005-0000-0000-0000B1F50000}"/>
    <cellStyle name="Total 2 15 3 3" xfId="62897" xr:uid="{00000000-0005-0000-0000-0000B2F50000}"/>
    <cellStyle name="Total 2 15 4" xfId="62898" xr:uid="{00000000-0005-0000-0000-0000B3F50000}"/>
    <cellStyle name="Total 2 15 5" xfId="62899" xr:uid="{00000000-0005-0000-0000-0000B4F50000}"/>
    <cellStyle name="Total 2 15 6" xfId="62900" xr:uid="{00000000-0005-0000-0000-0000B5F50000}"/>
    <cellStyle name="Total 2 15 7" xfId="62901" xr:uid="{00000000-0005-0000-0000-0000B6F50000}"/>
    <cellStyle name="Total 2 15 8" xfId="62902" xr:uid="{00000000-0005-0000-0000-0000B7F50000}"/>
    <cellStyle name="Total 2 15 9" xfId="62903" xr:uid="{00000000-0005-0000-0000-0000B8F50000}"/>
    <cellStyle name="Total 2 16" xfId="62904" xr:uid="{00000000-0005-0000-0000-0000B9F50000}"/>
    <cellStyle name="Total 2 16 2" xfId="62905" xr:uid="{00000000-0005-0000-0000-0000BAF50000}"/>
    <cellStyle name="Total 2 16 3" xfId="62906" xr:uid="{00000000-0005-0000-0000-0000BBF50000}"/>
    <cellStyle name="Total 2 17" xfId="62907" xr:uid="{00000000-0005-0000-0000-0000BCF50000}"/>
    <cellStyle name="Total 2 18" xfId="62908" xr:uid="{00000000-0005-0000-0000-0000BDF50000}"/>
    <cellStyle name="Total 2 19" xfId="62909" xr:uid="{00000000-0005-0000-0000-0000BEF50000}"/>
    <cellStyle name="Total 2 2" xfId="62910" xr:uid="{00000000-0005-0000-0000-0000BFF50000}"/>
    <cellStyle name="Total 2 2 10" xfId="62911" xr:uid="{00000000-0005-0000-0000-0000C0F50000}"/>
    <cellStyle name="Total 2 2 11" xfId="62912" xr:uid="{00000000-0005-0000-0000-0000C1F50000}"/>
    <cellStyle name="Total 2 2 12" xfId="62913" xr:uid="{00000000-0005-0000-0000-0000C2F50000}"/>
    <cellStyle name="Total 2 2 13" xfId="62914" xr:uid="{00000000-0005-0000-0000-0000C3F50000}"/>
    <cellStyle name="Total 2 2 14" xfId="62915" xr:uid="{00000000-0005-0000-0000-0000C4F50000}"/>
    <cellStyle name="Total 2 2 15" xfId="62916" xr:uid="{00000000-0005-0000-0000-0000C5F50000}"/>
    <cellStyle name="Total 2 2 16" xfId="62917" xr:uid="{00000000-0005-0000-0000-0000C6F50000}"/>
    <cellStyle name="Total 2 2 17" xfId="62918" xr:uid="{00000000-0005-0000-0000-0000C7F50000}"/>
    <cellStyle name="Total 2 2 18" xfId="62919" xr:uid="{00000000-0005-0000-0000-0000C8F50000}"/>
    <cellStyle name="Total 2 2 19" xfId="62920" xr:uid="{00000000-0005-0000-0000-0000C9F50000}"/>
    <cellStyle name="Total 2 2 2" xfId="62921" xr:uid="{00000000-0005-0000-0000-0000CAF50000}"/>
    <cellStyle name="Total 2 2 2 2" xfId="62922" xr:uid="{00000000-0005-0000-0000-0000CBF50000}"/>
    <cellStyle name="Total 2 2 2 3" xfId="62923" xr:uid="{00000000-0005-0000-0000-0000CCF50000}"/>
    <cellStyle name="Total 2 2 20" xfId="62924" xr:uid="{00000000-0005-0000-0000-0000CDF50000}"/>
    <cellStyle name="Total 2 2 21" xfId="62925" xr:uid="{00000000-0005-0000-0000-0000CEF50000}"/>
    <cellStyle name="Total 2 2 22" xfId="62926" xr:uid="{00000000-0005-0000-0000-0000CFF50000}"/>
    <cellStyle name="Total 2 2 3" xfId="62927" xr:uid="{00000000-0005-0000-0000-0000D0F50000}"/>
    <cellStyle name="Total 2 2 3 10" xfId="62928" xr:uid="{00000000-0005-0000-0000-0000D1F50000}"/>
    <cellStyle name="Total 2 2 3 11" xfId="62929" xr:uid="{00000000-0005-0000-0000-0000D2F50000}"/>
    <cellStyle name="Total 2 2 3 12" xfId="62930" xr:uid="{00000000-0005-0000-0000-0000D3F50000}"/>
    <cellStyle name="Total 2 2 3 2" xfId="62931" xr:uid="{00000000-0005-0000-0000-0000D4F50000}"/>
    <cellStyle name="Total 2 2 3 3" xfId="62932" xr:uid="{00000000-0005-0000-0000-0000D5F50000}"/>
    <cellStyle name="Total 2 2 3 4" xfId="62933" xr:uid="{00000000-0005-0000-0000-0000D6F50000}"/>
    <cellStyle name="Total 2 2 3 5" xfId="62934" xr:uid="{00000000-0005-0000-0000-0000D7F50000}"/>
    <cellStyle name="Total 2 2 3 6" xfId="62935" xr:uid="{00000000-0005-0000-0000-0000D8F50000}"/>
    <cellStyle name="Total 2 2 3 7" xfId="62936" xr:uid="{00000000-0005-0000-0000-0000D9F50000}"/>
    <cellStyle name="Total 2 2 3 8" xfId="62937" xr:uid="{00000000-0005-0000-0000-0000DAF50000}"/>
    <cellStyle name="Total 2 2 3 9" xfId="62938" xr:uid="{00000000-0005-0000-0000-0000DBF50000}"/>
    <cellStyle name="Total 2 2 4" xfId="62939" xr:uid="{00000000-0005-0000-0000-0000DCF50000}"/>
    <cellStyle name="Total 2 2 4 2" xfId="62940" xr:uid="{00000000-0005-0000-0000-0000DDF50000}"/>
    <cellStyle name="Total 2 2 4 3" xfId="62941" xr:uid="{00000000-0005-0000-0000-0000DEF50000}"/>
    <cellStyle name="Total 2 2 5" xfId="62942" xr:uid="{00000000-0005-0000-0000-0000DFF50000}"/>
    <cellStyle name="Total 2 2 6" xfId="62943" xr:uid="{00000000-0005-0000-0000-0000E0F50000}"/>
    <cellStyle name="Total 2 2 7" xfId="62944" xr:uid="{00000000-0005-0000-0000-0000E1F50000}"/>
    <cellStyle name="Total 2 2 8" xfId="62945" xr:uid="{00000000-0005-0000-0000-0000E2F50000}"/>
    <cellStyle name="Total 2 2 9" xfId="62946" xr:uid="{00000000-0005-0000-0000-0000E3F50000}"/>
    <cellStyle name="Total 2 20" xfId="62947" xr:uid="{00000000-0005-0000-0000-0000E4F50000}"/>
    <cellStyle name="Total 2 21" xfId="62948" xr:uid="{00000000-0005-0000-0000-0000E5F50000}"/>
    <cellStyle name="Total 2 22" xfId="62949" xr:uid="{00000000-0005-0000-0000-0000E6F50000}"/>
    <cellStyle name="Total 2 23" xfId="62950" xr:uid="{00000000-0005-0000-0000-0000E7F50000}"/>
    <cellStyle name="Total 2 24" xfId="62951" xr:uid="{00000000-0005-0000-0000-0000E8F50000}"/>
    <cellStyle name="Total 2 25" xfId="62952" xr:uid="{00000000-0005-0000-0000-0000E9F50000}"/>
    <cellStyle name="Total 2 26" xfId="62953" xr:uid="{00000000-0005-0000-0000-0000EAF50000}"/>
    <cellStyle name="Total 2 27" xfId="62954" xr:uid="{00000000-0005-0000-0000-0000EBF50000}"/>
    <cellStyle name="Total 2 28" xfId="62955" xr:uid="{00000000-0005-0000-0000-0000ECF50000}"/>
    <cellStyle name="Total 2 29" xfId="62956" xr:uid="{00000000-0005-0000-0000-0000EDF50000}"/>
    <cellStyle name="Total 2 3" xfId="62957" xr:uid="{00000000-0005-0000-0000-0000EEF50000}"/>
    <cellStyle name="Total 2 3 10" xfId="62958" xr:uid="{00000000-0005-0000-0000-0000EFF50000}"/>
    <cellStyle name="Total 2 3 11" xfId="62959" xr:uid="{00000000-0005-0000-0000-0000F0F50000}"/>
    <cellStyle name="Total 2 3 12" xfId="62960" xr:uid="{00000000-0005-0000-0000-0000F1F50000}"/>
    <cellStyle name="Total 2 3 13" xfId="62961" xr:uid="{00000000-0005-0000-0000-0000F2F50000}"/>
    <cellStyle name="Total 2 3 14" xfId="62962" xr:uid="{00000000-0005-0000-0000-0000F3F50000}"/>
    <cellStyle name="Total 2 3 15" xfId="62963" xr:uid="{00000000-0005-0000-0000-0000F4F50000}"/>
    <cellStyle name="Total 2 3 16" xfId="62964" xr:uid="{00000000-0005-0000-0000-0000F5F50000}"/>
    <cellStyle name="Total 2 3 17" xfId="62965" xr:uid="{00000000-0005-0000-0000-0000F6F50000}"/>
    <cellStyle name="Total 2 3 18" xfId="62966" xr:uid="{00000000-0005-0000-0000-0000F7F50000}"/>
    <cellStyle name="Total 2 3 19" xfId="62967" xr:uid="{00000000-0005-0000-0000-0000F8F50000}"/>
    <cellStyle name="Total 2 3 2" xfId="62968" xr:uid="{00000000-0005-0000-0000-0000F9F50000}"/>
    <cellStyle name="Total 2 3 2 2" xfId="62969" xr:uid="{00000000-0005-0000-0000-0000FAF50000}"/>
    <cellStyle name="Total 2 3 2 3" xfId="62970" xr:uid="{00000000-0005-0000-0000-0000FBF50000}"/>
    <cellStyle name="Total 2 3 20" xfId="62971" xr:uid="{00000000-0005-0000-0000-0000FCF50000}"/>
    <cellStyle name="Total 2 3 21" xfId="62972" xr:uid="{00000000-0005-0000-0000-0000FDF50000}"/>
    <cellStyle name="Total 2 3 22" xfId="62973" xr:uid="{00000000-0005-0000-0000-0000FEF50000}"/>
    <cellStyle name="Total 2 3 3" xfId="62974" xr:uid="{00000000-0005-0000-0000-0000FFF50000}"/>
    <cellStyle name="Total 2 3 3 10" xfId="62975" xr:uid="{00000000-0005-0000-0000-000000F60000}"/>
    <cellStyle name="Total 2 3 3 11" xfId="62976" xr:uid="{00000000-0005-0000-0000-000001F60000}"/>
    <cellStyle name="Total 2 3 3 12" xfId="62977" xr:uid="{00000000-0005-0000-0000-000002F60000}"/>
    <cellStyle name="Total 2 3 3 2" xfId="62978" xr:uid="{00000000-0005-0000-0000-000003F60000}"/>
    <cellStyle name="Total 2 3 3 3" xfId="62979" xr:uid="{00000000-0005-0000-0000-000004F60000}"/>
    <cellStyle name="Total 2 3 3 4" xfId="62980" xr:uid="{00000000-0005-0000-0000-000005F60000}"/>
    <cellStyle name="Total 2 3 3 5" xfId="62981" xr:uid="{00000000-0005-0000-0000-000006F60000}"/>
    <cellStyle name="Total 2 3 3 6" xfId="62982" xr:uid="{00000000-0005-0000-0000-000007F60000}"/>
    <cellStyle name="Total 2 3 3 7" xfId="62983" xr:uid="{00000000-0005-0000-0000-000008F60000}"/>
    <cellStyle name="Total 2 3 3 8" xfId="62984" xr:uid="{00000000-0005-0000-0000-000009F60000}"/>
    <cellStyle name="Total 2 3 3 9" xfId="62985" xr:uid="{00000000-0005-0000-0000-00000AF60000}"/>
    <cellStyle name="Total 2 3 4" xfId="62986" xr:uid="{00000000-0005-0000-0000-00000BF60000}"/>
    <cellStyle name="Total 2 3 4 2" xfId="62987" xr:uid="{00000000-0005-0000-0000-00000CF60000}"/>
    <cellStyle name="Total 2 3 4 3" xfId="62988" xr:uid="{00000000-0005-0000-0000-00000DF60000}"/>
    <cellStyle name="Total 2 3 5" xfId="62989" xr:uid="{00000000-0005-0000-0000-00000EF60000}"/>
    <cellStyle name="Total 2 3 6" xfId="62990" xr:uid="{00000000-0005-0000-0000-00000FF60000}"/>
    <cellStyle name="Total 2 3 7" xfId="62991" xr:uid="{00000000-0005-0000-0000-000010F60000}"/>
    <cellStyle name="Total 2 3 8" xfId="62992" xr:uid="{00000000-0005-0000-0000-000011F60000}"/>
    <cellStyle name="Total 2 3 9" xfId="62993" xr:uid="{00000000-0005-0000-0000-000012F60000}"/>
    <cellStyle name="Total 2 30" xfId="62994" xr:uid="{00000000-0005-0000-0000-000013F60000}"/>
    <cellStyle name="Total 2 31" xfId="62995" xr:uid="{00000000-0005-0000-0000-000014F60000}"/>
    <cellStyle name="Total 2 32" xfId="62996" xr:uid="{00000000-0005-0000-0000-000015F60000}"/>
    <cellStyle name="Total 2 33" xfId="62997" xr:uid="{00000000-0005-0000-0000-000016F60000}"/>
    <cellStyle name="Total 2 34" xfId="62998" xr:uid="{00000000-0005-0000-0000-000017F60000}"/>
    <cellStyle name="Total 2 35" xfId="62999" xr:uid="{00000000-0005-0000-0000-000018F60000}"/>
    <cellStyle name="Total 2 36" xfId="63000" xr:uid="{00000000-0005-0000-0000-000019F60000}"/>
    <cellStyle name="Total 2 37" xfId="63001" xr:uid="{00000000-0005-0000-0000-00001AF60000}"/>
    <cellStyle name="Total 2 38" xfId="63002" xr:uid="{00000000-0005-0000-0000-00001BF60000}"/>
    <cellStyle name="Total 2 39" xfId="63003" xr:uid="{00000000-0005-0000-0000-00001CF60000}"/>
    <cellStyle name="Total 2 4" xfId="63004" xr:uid="{00000000-0005-0000-0000-00001DF60000}"/>
    <cellStyle name="Total 2 4 10" xfId="63005" xr:uid="{00000000-0005-0000-0000-00001EF60000}"/>
    <cellStyle name="Total 2 4 11" xfId="63006" xr:uid="{00000000-0005-0000-0000-00001FF60000}"/>
    <cellStyle name="Total 2 4 12" xfId="63007" xr:uid="{00000000-0005-0000-0000-000020F60000}"/>
    <cellStyle name="Total 2 4 13" xfId="63008" xr:uid="{00000000-0005-0000-0000-000021F60000}"/>
    <cellStyle name="Total 2 4 14" xfId="63009" xr:uid="{00000000-0005-0000-0000-000022F60000}"/>
    <cellStyle name="Total 2 4 15" xfId="63010" xr:uid="{00000000-0005-0000-0000-000023F60000}"/>
    <cellStyle name="Total 2 4 16" xfId="63011" xr:uid="{00000000-0005-0000-0000-000024F60000}"/>
    <cellStyle name="Total 2 4 17" xfId="63012" xr:uid="{00000000-0005-0000-0000-000025F60000}"/>
    <cellStyle name="Total 2 4 18" xfId="63013" xr:uid="{00000000-0005-0000-0000-000026F60000}"/>
    <cellStyle name="Total 2 4 19" xfId="63014" xr:uid="{00000000-0005-0000-0000-000027F60000}"/>
    <cellStyle name="Total 2 4 2" xfId="63015" xr:uid="{00000000-0005-0000-0000-000028F60000}"/>
    <cellStyle name="Total 2 4 2 10" xfId="63016" xr:uid="{00000000-0005-0000-0000-000029F60000}"/>
    <cellStyle name="Total 2 4 2 11" xfId="63017" xr:uid="{00000000-0005-0000-0000-00002AF60000}"/>
    <cellStyle name="Total 2 4 2 12" xfId="63018" xr:uid="{00000000-0005-0000-0000-00002BF60000}"/>
    <cellStyle name="Total 2 4 2 13" xfId="63019" xr:uid="{00000000-0005-0000-0000-00002CF60000}"/>
    <cellStyle name="Total 2 4 2 2" xfId="63020" xr:uid="{00000000-0005-0000-0000-00002DF60000}"/>
    <cellStyle name="Total 2 4 2 2 2" xfId="63021" xr:uid="{00000000-0005-0000-0000-00002EF60000}"/>
    <cellStyle name="Total 2 4 2 3" xfId="63022" xr:uid="{00000000-0005-0000-0000-00002FF60000}"/>
    <cellStyle name="Total 2 4 2 4" xfId="63023" xr:uid="{00000000-0005-0000-0000-000030F60000}"/>
    <cellStyle name="Total 2 4 2 5" xfId="63024" xr:uid="{00000000-0005-0000-0000-000031F60000}"/>
    <cellStyle name="Total 2 4 2 6" xfId="63025" xr:uid="{00000000-0005-0000-0000-000032F60000}"/>
    <cellStyle name="Total 2 4 2 7" xfId="63026" xr:uid="{00000000-0005-0000-0000-000033F60000}"/>
    <cellStyle name="Total 2 4 2 8" xfId="63027" xr:uid="{00000000-0005-0000-0000-000034F60000}"/>
    <cellStyle name="Total 2 4 2 9" xfId="63028" xr:uid="{00000000-0005-0000-0000-000035F60000}"/>
    <cellStyle name="Total 2 4 20" xfId="63029" xr:uid="{00000000-0005-0000-0000-000036F60000}"/>
    <cellStyle name="Total 2 4 21" xfId="63030" xr:uid="{00000000-0005-0000-0000-000037F60000}"/>
    <cellStyle name="Total 2 4 22" xfId="63031" xr:uid="{00000000-0005-0000-0000-000038F60000}"/>
    <cellStyle name="Total 2 4 3" xfId="63032" xr:uid="{00000000-0005-0000-0000-000039F60000}"/>
    <cellStyle name="Total 2 4 3 10" xfId="63033" xr:uid="{00000000-0005-0000-0000-00003AF60000}"/>
    <cellStyle name="Total 2 4 3 11" xfId="63034" xr:uid="{00000000-0005-0000-0000-00003BF60000}"/>
    <cellStyle name="Total 2 4 3 12" xfId="63035" xr:uid="{00000000-0005-0000-0000-00003CF60000}"/>
    <cellStyle name="Total 2 4 3 2" xfId="63036" xr:uid="{00000000-0005-0000-0000-00003DF60000}"/>
    <cellStyle name="Total 2 4 3 3" xfId="63037" xr:uid="{00000000-0005-0000-0000-00003EF60000}"/>
    <cellStyle name="Total 2 4 3 4" xfId="63038" xr:uid="{00000000-0005-0000-0000-00003FF60000}"/>
    <cellStyle name="Total 2 4 3 5" xfId="63039" xr:uid="{00000000-0005-0000-0000-000040F60000}"/>
    <cellStyle name="Total 2 4 3 6" xfId="63040" xr:uid="{00000000-0005-0000-0000-000041F60000}"/>
    <cellStyle name="Total 2 4 3 7" xfId="63041" xr:uid="{00000000-0005-0000-0000-000042F60000}"/>
    <cellStyle name="Total 2 4 3 8" xfId="63042" xr:uid="{00000000-0005-0000-0000-000043F60000}"/>
    <cellStyle name="Total 2 4 3 9" xfId="63043" xr:uid="{00000000-0005-0000-0000-000044F60000}"/>
    <cellStyle name="Total 2 4 4" xfId="63044" xr:uid="{00000000-0005-0000-0000-000045F60000}"/>
    <cellStyle name="Total 2 4 4 2" xfId="63045" xr:uid="{00000000-0005-0000-0000-000046F60000}"/>
    <cellStyle name="Total 2 4 4 3" xfId="63046" xr:uid="{00000000-0005-0000-0000-000047F60000}"/>
    <cellStyle name="Total 2 4 5" xfId="63047" xr:uid="{00000000-0005-0000-0000-000048F60000}"/>
    <cellStyle name="Total 2 4 6" xfId="63048" xr:uid="{00000000-0005-0000-0000-000049F60000}"/>
    <cellStyle name="Total 2 4 7" xfId="63049" xr:uid="{00000000-0005-0000-0000-00004AF60000}"/>
    <cellStyle name="Total 2 4 8" xfId="63050" xr:uid="{00000000-0005-0000-0000-00004BF60000}"/>
    <cellStyle name="Total 2 4 9" xfId="63051" xr:uid="{00000000-0005-0000-0000-00004CF60000}"/>
    <cellStyle name="Total 2 40" xfId="63052" xr:uid="{00000000-0005-0000-0000-00004DF60000}"/>
    <cellStyle name="Total 2 41" xfId="63053" xr:uid="{00000000-0005-0000-0000-00004EF60000}"/>
    <cellStyle name="Total 2 42" xfId="63054" xr:uid="{00000000-0005-0000-0000-00004FF60000}"/>
    <cellStyle name="Total 2 43" xfId="63055" xr:uid="{00000000-0005-0000-0000-000050F60000}"/>
    <cellStyle name="Total 2 44" xfId="63056" xr:uid="{00000000-0005-0000-0000-000051F60000}"/>
    <cellStyle name="Total 2 45" xfId="63057" xr:uid="{00000000-0005-0000-0000-000052F60000}"/>
    <cellStyle name="Total 2 46" xfId="63058" xr:uid="{00000000-0005-0000-0000-000053F60000}"/>
    <cellStyle name="Total 2 47" xfId="63059" xr:uid="{00000000-0005-0000-0000-000054F60000}"/>
    <cellStyle name="Total 2 48" xfId="63060" xr:uid="{00000000-0005-0000-0000-000055F60000}"/>
    <cellStyle name="Total 2 49" xfId="63061" xr:uid="{00000000-0005-0000-0000-000056F60000}"/>
    <cellStyle name="Total 2 5" xfId="63062" xr:uid="{00000000-0005-0000-0000-000057F60000}"/>
    <cellStyle name="Total 2 5 10" xfId="63063" xr:uid="{00000000-0005-0000-0000-000058F60000}"/>
    <cellStyle name="Total 2 5 11" xfId="63064" xr:uid="{00000000-0005-0000-0000-000059F60000}"/>
    <cellStyle name="Total 2 5 12" xfId="63065" xr:uid="{00000000-0005-0000-0000-00005AF60000}"/>
    <cellStyle name="Total 2 5 13" xfId="63066" xr:uid="{00000000-0005-0000-0000-00005BF60000}"/>
    <cellStyle name="Total 2 5 14" xfId="63067" xr:uid="{00000000-0005-0000-0000-00005CF60000}"/>
    <cellStyle name="Total 2 5 15" xfId="63068" xr:uid="{00000000-0005-0000-0000-00005DF60000}"/>
    <cellStyle name="Total 2 5 16" xfId="63069" xr:uid="{00000000-0005-0000-0000-00005EF60000}"/>
    <cellStyle name="Total 2 5 17" xfId="63070" xr:uid="{00000000-0005-0000-0000-00005FF60000}"/>
    <cellStyle name="Total 2 5 18" xfId="63071" xr:uid="{00000000-0005-0000-0000-000060F60000}"/>
    <cellStyle name="Total 2 5 19" xfId="63072" xr:uid="{00000000-0005-0000-0000-000061F60000}"/>
    <cellStyle name="Total 2 5 2" xfId="63073" xr:uid="{00000000-0005-0000-0000-000062F60000}"/>
    <cellStyle name="Total 2 5 2 10" xfId="63074" xr:uid="{00000000-0005-0000-0000-000063F60000}"/>
    <cellStyle name="Total 2 5 2 11" xfId="63075" xr:uid="{00000000-0005-0000-0000-000064F60000}"/>
    <cellStyle name="Total 2 5 2 12" xfId="63076" xr:uid="{00000000-0005-0000-0000-000065F60000}"/>
    <cellStyle name="Total 2 5 2 13" xfId="63077" xr:uid="{00000000-0005-0000-0000-000066F60000}"/>
    <cellStyle name="Total 2 5 2 2" xfId="63078" xr:uid="{00000000-0005-0000-0000-000067F60000}"/>
    <cellStyle name="Total 2 5 2 2 2" xfId="63079" xr:uid="{00000000-0005-0000-0000-000068F60000}"/>
    <cellStyle name="Total 2 5 2 3" xfId="63080" xr:uid="{00000000-0005-0000-0000-000069F60000}"/>
    <cellStyle name="Total 2 5 2 4" xfId="63081" xr:uid="{00000000-0005-0000-0000-00006AF60000}"/>
    <cellStyle name="Total 2 5 2 5" xfId="63082" xr:uid="{00000000-0005-0000-0000-00006BF60000}"/>
    <cellStyle name="Total 2 5 2 6" xfId="63083" xr:uid="{00000000-0005-0000-0000-00006CF60000}"/>
    <cellStyle name="Total 2 5 2 7" xfId="63084" xr:uid="{00000000-0005-0000-0000-00006DF60000}"/>
    <cellStyle name="Total 2 5 2 8" xfId="63085" xr:uid="{00000000-0005-0000-0000-00006EF60000}"/>
    <cellStyle name="Total 2 5 2 9" xfId="63086" xr:uid="{00000000-0005-0000-0000-00006FF60000}"/>
    <cellStyle name="Total 2 5 20" xfId="63087" xr:uid="{00000000-0005-0000-0000-000070F60000}"/>
    <cellStyle name="Total 2 5 21" xfId="63088" xr:uid="{00000000-0005-0000-0000-000071F60000}"/>
    <cellStyle name="Total 2 5 22" xfId="63089" xr:uid="{00000000-0005-0000-0000-000072F60000}"/>
    <cellStyle name="Total 2 5 3" xfId="63090" xr:uid="{00000000-0005-0000-0000-000073F60000}"/>
    <cellStyle name="Total 2 5 3 2" xfId="63091" xr:uid="{00000000-0005-0000-0000-000074F60000}"/>
    <cellStyle name="Total 2 5 3 3" xfId="63092" xr:uid="{00000000-0005-0000-0000-000075F60000}"/>
    <cellStyle name="Total 2 5 4" xfId="63093" xr:uid="{00000000-0005-0000-0000-000076F60000}"/>
    <cellStyle name="Total 2 5 5" xfId="63094" xr:uid="{00000000-0005-0000-0000-000077F60000}"/>
    <cellStyle name="Total 2 5 6" xfId="63095" xr:uid="{00000000-0005-0000-0000-000078F60000}"/>
    <cellStyle name="Total 2 5 7" xfId="63096" xr:uid="{00000000-0005-0000-0000-000079F60000}"/>
    <cellStyle name="Total 2 5 8" xfId="63097" xr:uid="{00000000-0005-0000-0000-00007AF60000}"/>
    <cellStyle name="Total 2 5 9" xfId="63098" xr:uid="{00000000-0005-0000-0000-00007BF60000}"/>
    <cellStyle name="Total 2 50" xfId="63099" xr:uid="{00000000-0005-0000-0000-00007CF60000}"/>
    <cellStyle name="Total 2 51" xfId="63100" xr:uid="{00000000-0005-0000-0000-00007DF60000}"/>
    <cellStyle name="Total 2 52" xfId="63101" xr:uid="{00000000-0005-0000-0000-00007EF60000}"/>
    <cellStyle name="Total 2 53" xfId="63102" xr:uid="{00000000-0005-0000-0000-00007FF60000}"/>
    <cellStyle name="Total 2 54" xfId="63103" xr:uid="{00000000-0005-0000-0000-000080F60000}"/>
    <cellStyle name="Total 2 55" xfId="63104" xr:uid="{00000000-0005-0000-0000-000081F60000}"/>
    <cellStyle name="Total 2 56" xfId="63105" xr:uid="{00000000-0005-0000-0000-000082F60000}"/>
    <cellStyle name="Total 2 57" xfId="63106" xr:uid="{00000000-0005-0000-0000-000083F60000}"/>
    <cellStyle name="Total 2 58" xfId="63107" xr:uid="{00000000-0005-0000-0000-000084F60000}"/>
    <cellStyle name="Total 2 59" xfId="63108" xr:uid="{00000000-0005-0000-0000-000085F60000}"/>
    <cellStyle name="Total 2 6" xfId="63109" xr:uid="{00000000-0005-0000-0000-000086F60000}"/>
    <cellStyle name="Total 2 6 10" xfId="63110" xr:uid="{00000000-0005-0000-0000-000087F60000}"/>
    <cellStyle name="Total 2 6 11" xfId="63111" xr:uid="{00000000-0005-0000-0000-000088F60000}"/>
    <cellStyle name="Total 2 6 12" xfId="63112" xr:uid="{00000000-0005-0000-0000-000089F60000}"/>
    <cellStyle name="Total 2 6 13" xfId="63113" xr:uid="{00000000-0005-0000-0000-00008AF60000}"/>
    <cellStyle name="Total 2 6 14" xfId="63114" xr:uid="{00000000-0005-0000-0000-00008BF60000}"/>
    <cellStyle name="Total 2 6 15" xfId="63115" xr:uid="{00000000-0005-0000-0000-00008CF60000}"/>
    <cellStyle name="Total 2 6 16" xfId="63116" xr:uid="{00000000-0005-0000-0000-00008DF60000}"/>
    <cellStyle name="Total 2 6 17" xfId="63117" xr:uid="{00000000-0005-0000-0000-00008EF60000}"/>
    <cellStyle name="Total 2 6 18" xfId="63118" xr:uid="{00000000-0005-0000-0000-00008FF60000}"/>
    <cellStyle name="Total 2 6 19" xfId="63119" xr:uid="{00000000-0005-0000-0000-000090F60000}"/>
    <cellStyle name="Total 2 6 2" xfId="63120" xr:uid="{00000000-0005-0000-0000-000091F60000}"/>
    <cellStyle name="Total 2 6 2 10" xfId="63121" xr:uid="{00000000-0005-0000-0000-000092F60000}"/>
    <cellStyle name="Total 2 6 2 11" xfId="63122" xr:uid="{00000000-0005-0000-0000-000093F60000}"/>
    <cellStyle name="Total 2 6 2 12" xfId="63123" xr:uid="{00000000-0005-0000-0000-000094F60000}"/>
    <cellStyle name="Total 2 6 2 13" xfId="63124" xr:uid="{00000000-0005-0000-0000-000095F60000}"/>
    <cellStyle name="Total 2 6 2 2" xfId="63125" xr:uid="{00000000-0005-0000-0000-000096F60000}"/>
    <cellStyle name="Total 2 6 2 2 2" xfId="63126" xr:uid="{00000000-0005-0000-0000-000097F60000}"/>
    <cellStyle name="Total 2 6 2 3" xfId="63127" xr:uid="{00000000-0005-0000-0000-000098F60000}"/>
    <cellStyle name="Total 2 6 2 4" xfId="63128" xr:uid="{00000000-0005-0000-0000-000099F60000}"/>
    <cellStyle name="Total 2 6 2 5" xfId="63129" xr:uid="{00000000-0005-0000-0000-00009AF60000}"/>
    <cellStyle name="Total 2 6 2 6" xfId="63130" xr:uid="{00000000-0005-0000-0000-00009BF60000}"/>
    <cellStyle name="Total 2 6 2 7" xfId="63131" xr:uid="{00000000-0005-0000-0000-00009CF60000}"/>
    <cellStyle name="Total 2 6 2 8" xfId="63132" xr:uid="{00000000-0005-0000-0000-00009DF60000}"/>
    <cellStyle name="Total 2 6 2 9" xfId="63133" xr:uid="{00000000-0005-0000-0000-00009EF60000}"/>
    <cellStyle name="Total 2 6 20" xfId="63134" xr:uid="{00000000-0005-0000-0000-00009FF60000}"/>
    <cellStyle name="Total 2 6 21" xfId="63135" xr:uid="{00000000-0005-0000-0000-0000A0F60000}"/>
    <cellStyle name="Total 2 6 22" xfId="63136" xr:uid="{00000000-0005-0000-0000-0000A1F60000}"/>
    <cellStyle name="Total 2 6 3" xfId="63137" xr:uid="{00000000-0005-0000-0000-0000A2F60000}"/>
    <cellStyle name="Total 2 6 3 2" xfId="63138" xr:uid="{00000000-0005-0000-0000-0000A3F60000}"/>
    <cellStyle name="Total 2 6 3 3" xfId="63139" xr:uid="{00000000-0005-0000-0000-0000A4F60000}"/>
    <cellStyle name="Total 2 6 4" xfId="63140" xr:uid="{00000000-0005-0000-0000-0000A5F60000}"/>
    <cellStyle name="Total 2 6 5" xfId="63141" xr:uid="{00000000-0005-0000-0000-0000A6F60000}"/>
    <cellStyle name="Total 2 6 6" xfId="63142" xr:uid="{00000000-0005-0000-0000-0000A7F60000}"/>
    <cellStyle name="Total 2 6 7" xfId="63143" xr:uid="{00000000-0005-0000-0000-0000A8F60000}"/>
    <cellStyle name="Total 2 6 8" xfId="63144" xr:uid="{00000000-0005-0000-0000-0000A9F60000}"/>
    <cellStyle name="Total 2 6 9" xfId="63145" xr:uid="{00000000-0005-0000-0000-0000AAF60000}"/>
    <cellStyle name="Total 2 60" xfId="63146" xr:uid="{00000000-0005-0000-0000-0000ABF60000}"/>
    <cellStyle name="Total 2 61" xfId="63147" xr:uid="{00000000-0005-0000-0000-0000ACF60000}"/>
    <cellStyle name="Total 2 62" xfId="63148" xr:uid="{00000000-0005-0000-0000-0000ADF60000}"/>
    <cellStyle name="Total 2 63" xfId="63149" xr:uid="{00000000-0005-0000-0000-0000AEF60000}"/>
    <cellStyle name="Total 2 64" xfId="63150" xr:uid="{00000000-0005-0000-0000-0000AFF60000}"/>
    <cellStyle name="Total 2 65" xfId="63151" xr:uid="{00000000-0005-0000-0000-0000B0F60000}"/>
    <cellStyle name="Total 2 66" xfId="63152" xr:uid="{00000000-0005-0000-0000-0000B1F60000}"/>
    <cellStyle name="Total 2 67" xfId="63153" xr:uid="{00000000-0005-0000-0000-0000B2F60000}"/>
    <cellStyle name="Total 2 68" xfId="63154" xr:uid="{00000000-0005-0000-0000-0000B3F60000}"/>
    <cellStyle name="Total 2 69" xfId="63155" xr:uid="{00000000-0005-0000-0000-0000B4F60000}"/>
    <cellStyle name="Total 2 7" xfId="63156" xr:uid="{00000000-0005-0000-0000-0000B5F60000}"/>
    <cellStyle name="Total 2 7 10" xfId="63157" xr:uid="{00000000-0005-0000-0000-0000B6F60000}"/>
    <cellStyle name="Total 2 7 11" xfId="63158" xr:uid="{00000000-0005-0000-0000-0000B7F60000}"/>
    <cellStyle name="Total 2 7 12" xfId="63159" xr:uid="{00000000-0005-0000-0000-0000B8F60000}"/>
    <cellStyle name="Total 2 7 13" xfId="63160" xr:uid="{00000000-0005-0000-0000-0000B9F60000}"/>
    <cellStyle name="Total 2 7 14" xfId="63161" xr:uid="{00000000-0005-0000-0000-0000BAF60000}"/>
    <cellStyle name="Total 2 7 15" xfId="63162" xr:uid="{00000000-0005-0000-0000-0000BBF60000}"/>
    <cellStyle name="Total 2 7 16" xfId="63163" xr:uid="{00000000-0005-0000-0000-0000BCF60000}"/>
    <cellStyle name="Total 2 7 17" xfId="63164" xr:uid="{00000000-0005-0000-0000-0000BDF60000}"/>
    <cellStyle name="Total 2 7 18" xfId="63165" xr:uid="{00000000-0005-0000-0000-0000BEF60000}"/>
    <cellStyle name="Total 2 7 19" xfId="63166" xr:uid="{00000000-0005-0000-0000-0000BFF60000}"/>
    <cellStyle name="Total 2 7 2" xfId="63167" xr:uid="{00000000-0005-0000-0000-0000C0F60000}"/>
    <cellStyle name="Total 2 7 2 10" xfId="63168" xr:uid="{00000000-0005-0000-0000-0000C1F60000}"/>
    <cellStyle name="Total 2 7 2 11" xfId="63169" xr:uid="{00000000-0005-0000-0000-0000C2F60000}"/>
    <cellStyle name="Total 2 7 2 12" xfId="63170" xr:uid="{00000000-0005-0000-0000-0000C3F60000}"/>
    <cellStyle name="Total 2 7 2 13" xfId="63171" xr:uid="{00000000-0005-0000-0000-0000C4F60000}"/>
    <cellStyle name="Total 2 7 2 2" xfId="63172" xr:uid="{00000000-0005-0000-0000-0000C5F60000}"/>
    <cellStyle name="Total 2 7 2 2 2" xfId="63173" xr:uid="{00000000-0005-0000-0000-0000C6F60000}"/>
    <cellStyle name="Total 2 7 2 3" xfId="63174" xr:uid="{00000000-0005-0000-0000-0000C7F60000}"/>
    <cellStyle name="Total 2 7 2 4" xfId="63175" xr:uid="{00000000-0005-0000-0000-0000C8F60000}"/>
    <cellStyle name="Total 2 7 2 5" xfId="63176" xr:uid="{00000000-0005-0000-0000-0000C9F60000}"/>
    <cellStyle name="Total 2 7 2 6" xfId="63177" xr:uid="{00000000-0005-0000-0000-0000CAF60000}"/>
    <cellStyle name="Total 2 7 2 7" xfId="63178" xr:uid="{00000000-0005-0000-0000-0000CBF60000}"/>
    <cellStyle name="Total 2 7 2 8" xfId="63179" xr:uid="{00000000-0005-0000-0000-0000CCF60000}"/>
    <cellStyle name="Total 2 7 2 9" xfId="63180" xr:uid="{00000000-0005-0000-0000-0000CDF60000}"/>
    <cellStyle name="Total 2 7 20" xfId="63181" xr:uid="{00000000-0005-0000-0000-0000CEF60000}"/>
    <cellStyle name="Total 2 7 21" xfId="63182" xr:uid="{00000000-0005-0000-0000-0000CFF60000}"/>
    <cellStyle name="Total 2 7 22" xfId="63183" xr:uid="{00000000-0005-0000-0000-0000D0F60000}"/>
    <cellStyle name="Total 2 7 3" xfId="63184" xr:uid="{00000000-0005-0000-0000-0000D1F60000}"/>
    <cellStyle name="Total 2 7 3 2" xfId="63185" xr:uid="{00000000-0005-0000-0000-0000D2F60000}"/>
    <cellStyle name="Total 2 7 3 3" xfId="63186" xr:uid="{00000000-0005-0000-0000-0000D3F60000}"/>
    <cellStyle name="Total 2 7 4" xfId="63187" xr:uid="{00000000-0005-0000-0000-0000D4F60000}"/>
    <cellStyle name="Total 2 7 5" xfId="63188" xr:uid="{00000000-0005-0000-0000-0000D5F60000}"/>
    <cellStyle name="Total 2 7 6" xfId="63189" xr:uid="{00000000-0005-0000-0000-0000D6F60000}"/>
    <cellStyle name="Total 2 7 7" xfId="63190" xr:uid="{00000000-0005-0000-0000-0000D7F60000}"/>
    <cellStyle name="Total 2 7 8" xfId="63191" xr:uid="{00000000-0005-0000-0000-0000D8F60000}"/>
    <cellStyle name="Total 2 7 9" xfId="63192" xr:uid="{00000000-0005-0000-0000-0000D9F60000}"/>
    <cellStyle name="Total 2 70" xfId="63193" xr:uid="{00000000-0005-0000-0000-0000DAF60000}"/>
    <cellStyle name="Total 2 71" xfId="63194" xr:uid="{00000000-0005-0000-0000-0000DBF60000}"/>
    <cellStyle name="Total 2 72" xfId="63195" xr:uid="{00000000-0005-0000-0000-0000DCF60000}"/>
    <cellStyle name="Total 2 73" xfId="63196" xr:uid="{00000000-0005-0000-0000-0000DDF60000}"/>
    <cellStyle name="Total 2 74" xfId="63197" xr:uid="{00000000-0005-0000-0000-0000DEF60000}"/>
    <cellStyle name="Total 2 75" xfId="63198" xr:uid="{00000000-0005-0000-0000-0000DFF60000}"/>
    <cellStyle name="Total 2 76" xfId="63199" xr:uid="{00000000-0005-0000-0000-0000E0F60000}"/>
    <cellStyle name="Total 2 77" xfId="63200" xr:uid="{00000000-0005-0000-0000-0000E1F60000}"/>
    <cellStyle name="Total 2 78" xfId="63201" xr:uid="{00000000-0005-0000-0000-0000E2F60000}"/>
    <cellStyle name="Total 2 79" xfId="63202" xr:uid="{00000000-0005-0000-0000-0000E3F60000}"/>
    <cellStyle name="Total 2 8" xfId="63203" xr:uid="{00000000-0005-0000-0000-0000E4F60000}"/>
    <cellStyle name="Total 2 8 10" xfId="63204" xr:uid="{00000000-0005-0000-0000-0000E5F60000}"/>
    <cellStyle name="Total 2 8 11" xfId="63205" xr:uid="{00000000-0005-0000-0000-0000E6F60000}"/>
    <cellStyle name="Total 2 8 12" xfId="63206" xr:uid="{00000000-0005-0000-0000-0000E7F60000}"/>
    <cellStyle name="Total 2 8 13" xfId="63207" xr:uid="{00000000-0005-0000-0000-0000E8F60000}"/>
    <cellStyle name="Total 2 8 14" xfId="63208" xr:uid="{00000000-0005-0000-0000-0000E9F60000}"/>
    <cellStyle name="Total 2 8 15" xfId="63209" xr:uid="{00000000-0005-0000-0000-0000EAF60000}"/>
    <cellStyle name="Total 2 8 16" xfId="63210" xr:uid="{00000000-0005-0000-0000-0000EBF60000}"/>
    <cellStyle name="Total 2 8 17" xfId="63211" xr:uid="{00000000-0005-0000-0000-0000ECF60000}"/>
    <cellStyle name="Total 2 8 18" xfId="63212" xr:uid="{00000000-0005-0000-0000-0000EDF60000}"/>
    <cellStyle name="Total 2 8 19" xfId="63213" xr:uid="{00000000-0005-0000-0000-0000EEF60000}"/>
    <cellStyle name="Total 2 8 2" xfId="63214" xr:uid="{00000000-0005-0000-0000-0000EFF60000}"/>
    <cellStyle name="Total 2 8 2 10" xfId="63215" xr:uid="{00000000-0005-0000-0000-0000F0F60000}"/>
    <cellStyle name="Total 2 8 2 11" xfId="63216" xr:uid="{00000000-0005-0000-0000-0000F1F60000}"/>
    <cellStyle name="Total 2 8 2 12" xfId="63217" xr:uid="{00000000-0005-0000-0000-0000F2F60000}"/>
    <cellStyle name="Total 2 8 2 13" xfId="63218" xr:uid="{00000000-0005-0000-0000-0000F3F60000}"/>
    <cellStyle name="Total 2 8 2 2" xfId="63219" xr:uid="{00000000-0005-0000-0000-0000F4F60000}"/>
    <cellStyle name="Total 2 8 2 2 2" xfId="63220" xr:uid="{00000000-0005-0000-0000-0000F5F60000}"/>
    <cellStyle name="Total 2 8 2 3" xfId="63221" xr:uid="{00000000-0005-0000-0000-0000F6F60000}"/>
    <cellStyle name="Total 2 8 2 4" xfId="63222" xr:uid="{00000000-0005-0000-0000-0000F7F60000}"/>
    <cellStyle name="Total 2 8 2 5" xfId="63223" xr:uid="{00000000-0005-0000-0000-0000F8F60000}"/>
    <cellStyle name="Total 2 8 2 6" xfId="63224" xr:uid="{00000000-0005-0000-0000-0000F9F60000}"/>
    <cellStyle name="Total 2 8 2 7" xfId="63225" xr:uid="{00000000-0005-0000-0000-0000FAF60000}"/>
    <cellStyle name="Total 2 8 2 8" xfId="63226" xr:uid="{00000000-0005-0000-0000-0000FBF60000}"/>
    <cellStyle name="Total 2 8 2 9" xfId="63227" xr:uid="{00000000-0005-0000-0000-0000FCF60000}"/>
    <cellStyle name="Total 2 8 20" xfId="63228" xr:uid="{00000000-0005-0000-0000-0000FDF60000}"/>
    <cellStyle name="Total 2 8 21" xfId="63229" xr:uid="{00000000-0005-0000-0000-0000FEF60000}"/>
    <cellStyle name="Total 2 8 22" xfId="63230" xr:uid="{00000000-0005-0000-0000-0000FFF60000}"/>
    <cellStyle name="Total 2 8 3" xfId="63231" xr:uid="{00000000-0005-0000-0000-000000F70000}"/>
    <cellStyle name="Total 2 8 3 2" xfId="63232" xr:uid="{00000000-0005-0000-0000-000001F70000}"/>
    <cellStyle name="Total 2 8 3 3" xfId="63233" xr:uid="{00000000-0005-0000-0000-000002F70000}"/>
    <cellStyle name="Total 2 8 4" xfId="63234" xr:uid="{00000000-0005-0000-0000-000003F70000}"/>
    <cellStyle name="Total 2 8 5" xfId="63235" xr:uid="{00000000-0005-0000-0000-000004F70000}"/>
    <cellStyle name="Total 2 8 6" xfId="63236" xr:uid="{00000000-0005-0000-0000-000005F70000}"/>
    <cellStyle name="Total 2 8 7" xfId="63237" xr:uid="{00000000-0005-0000-0000-000006F70000}"/>
    <cellStyle name="Total 2 8 8" xfId="63238" xr:uid="{00000000-0005-0000-0000-000007F70000}"/>
    <cellStyle name="Total 2 8 9" xfId="63239" xr:uid="{00000000-0005-0000-0000-000008F70000}"/>
    <cellStyle name="Total 2 80" xfId="63240" xr:uid="{00000000-0005-0000-0000-000009F70000}"/>
    <cellStyle name="Total 2 81" xfId="63241" xr:uid="{00000000-0005-0000-0000-00000AF70000}"/>
    <cellStyle name="Total 2 82" xfId="63242" xr:uid="{00000000-0005-0000-0000-00000BF70000}"/>
    <cellStyle name="Total 2 83" xfId="63243" xr:uid="{00000000-0005-0000-0000-00000CF70000}"/>
    <cellStyle name="Total 2 84" xfId="63244" xr:uid="{00000000-0005-0000-0000-00000DF70000}"/>
    <cellStyle name="Total 2 85" xfId="63245" xr:uid="{00000000-0005-0000-0000-00000EF70000}"/>
    <cellStyle name="Total 2 86" xfId="63246" xr:uid="{00000000-0005-0000-0000-00000FF70000}"/>
    <cellStyle name="Total 2 87" xfId="63247" xr:uid="{00000000-0005-0000-0000-000010F70000}"/>
    <cellStyle name="Total 2 88" xfId="63248" xr:uid="{00000000-0005-0000-0000-000011F70000}"/>
    <cellStyle name="Total 2 89" xfId="63249" xr:uid="{00000000-0005-0000-0000-000012F70000}"/>
    <cellStyle name="Total 2 9" xfId="63250" xr:uid="{00000000-0005-0000-0000-000013F70000}"/>
    <cellStyle name="Total 2 9 10" xfId="63251" xr:uid="{00000000-0005-0000-0000-000014F70000}"/>
    <cellStyle name="Total 2 9 11" xfId="63252" xr:uid="{00000000-0005-0000-0000-000015F70000}"/>
    <cellStyle name="Total 2 9 12" xfId="63253" xr:uid="{00000000-0005-0000-0000-000016F70000}"/>
    <cellStyle name="Total 2 9 13" xfId="63254" xr:uid="{00000000-0005-0000-0000-000017F70000}"/>
    <cellStyle name="Total 2 9 14" xfId="63255" xr:uid="{00000000-0005-0000-0000-000018F70000}"/>
    <cellStyle name="Total 2 9 15" xfId="63256" xr:uid="{00000000-0005-0000-0000-000019F70000}"/>
    <cellStyle name="Total 2 9 16" xfId="63257" xr:uid="{00000000-0005-0000-0000-00001AF70000}"/>
    <cellStyle name="Total 2 9 17" xfId="63258" xr:uid="{00000000-0005-0000-0000-00001BF70000}"/>
    <cellStyle name="Total 2 9 18" xfId="63259" xr:uid="{00000000-0005-0000-0000-00001CF70000}"/>
    <cellStyle name="Total 2 9 19" xfId="63260" xr:uid="{00000000-0005-0000-0000-00001DF70000}"/>
    <cellStyle name="Total 2 9 2" xfId="63261" xr:uid="{00000000-0005-0000-0000-00001EF70000}"/>
    <cellStyle name="Total 2 9 2 10" xfId="63262" xr:uid="{00000000-0005-0000-0000-00001FF70000}"/>
    <cellStyle name="Total 2 9 2 11" xfId="63263" xr:uid="{00000000-0005-0000-0000-000020F70000}"/>
    <cellStyle name="Total 2 9 2 12" xfId="63264" xr:uid="{00000000-0005-0000-0000-000021F70000}"/>
    <cellStyle name="Total 2 9 2 13" xfId="63265" xr:uid="{00000000-0005-0000-0000-000022F70000}"/>
    <cellStyle name="Total 2 9 2 2" xfId="63266" xr:uid="{00000000-0005-0000-0000-000023F70000}"/>
    <cellStyle name="Total 2 9 2 2 2" xfId="63267" xr:uid="{00000000-0005-0000-0000-000024F70000}"/>
    <cellStyle name="Total 2 9 2 3" xfId="63268" xr:uid="{00000000-0005-0000-0000-000025F70000}"/>
    <cellStyle name="Total 2 9 2 4" xfId="63269" xr:uid="{00000000-0005-0000-0000-000026F70000}"/>
    <cellStyle name="Total 2 9 2 5" xfId="63270" xr:uid="{00000000-0005-0000-0000-000027F70000}"/>
    <cellStyle name="Total 2 9 2 6" xfId="63271" xr:uid="{00000000-0005-0000-0000-000028F70000}"/>
    <cellStyle name="Total 2 9 2 7" xfId="63272" xr:uid="{00000000-0005-0000-0000-000029F70000}"/>
    <cellStyle name="Total 2 9 2 8" xfId="63273" xr:uid="{00000000-0005-0000-0000-00002AF70000}"/>
    <cellStyle name="Total 2 9 2 9" xfId="63274" xr:uid="{00000000-0005-0000-0000-00002BF70000}"/>
    <cellStyle name="Total 2 9 20" xfId="63275" xr:uid="{00000000-0005-0000-0000-00002CF70000}"/>
    <cellStyle name="Total 2 9 21" xfId="63276" xr:uid="{00000000-0005-0000-0000-00002DF70000}"/>
    <cellStyle name="Total 2 9 22" xfId="63277" xr:uid="{00000000-0005-0000-0000-00002EF70000}"/>
    <cellStyle name="Total 2 9 3" xfId="63278" xr:uid="{00000000-0005-0000-0000-00002FF70000}"/>
    <cellStyle name="Total 2 9 3 2" xfId="63279" xr:uid="{00000000-0005-0000-0000-000030F70000}"/>
    <cellStyle name="Total 2 9 3 3" xfId="63280" xr:uid="{00000000-0005-0000-0000-000031F70000}"/>
    <cellStyle name="Total 2 9 4" xfId="63281" xr:uid="{00000000-0005-0000-0000-000032F70000}"/>
    <cellStyle name="Total 2 9 5" xfId="63282" xr:uid="{00000000-0005-0000-0000-000033F70000}"/>
    <cellStyle name="Total 2 9 6" xfId="63283" xr:uid="{00000000-0005-0000-0000-000034F70000}"/>
    <cellStyle name="Total 2 9 7" xfId="63284" xr:uid="{00000000-0005-0000-0000-000035F70000}"/>
    <cellStyle name="Total 2 9 8" xfId="63285" xr:uid="{00000000-0005-0000-0000-000036F70000}"/>
    <cellStyle name="Total 2 9 9" xfId="63286" xr:uid="{00000000-0005-0000-0000-000037F70000}"/>
    <cellStyle name="Total 2 90" xfId="63287" xr:uid="{00000000-0005-0000-0000-000038F70000}"/>
    <cellStyle name="Total 2 91" xfId="63288" xr:uid="{00000000-0005-0000-0000-000039F70000}"/>
    <cellStyle name="Total 2_Labour" xfId="63289" xr:uid="{00000000-0005-0000-0000-00003AF70000}"/>
    <cellStyle name="Total 20" xfId="63290" xr:uid="{00000000-0005-0000-0000-00003BF70000}"/>
    <cellStyle name="Total 20 10" xfId="63291" xr:uid="{00000000-0005-0000-0000-00003CF70000}"/>
    <cellStyle name="Total 20 11" xfId="63292" xr:uid="{00000000-0005-0000-0000-00003DF70000}"/>
    <cellStyle name="Total 20 12" xfId="63293" xr:uid="{00000000-0005-0000-0000-00003EF70000}"/>
    <cellStyle name="Total 20 13" xfId="63294" xr:uid="{00000000-0005-0000-0000-00003FF70000}"/>
    <cellStyle name="Total 20 14" xfId="63295" xr:uid="{00000000-0005-0000-0000-000040F70000}"/>
    <cellStyle name="Total 20 15" xfId="63296" xr:uid="{00000000-0005-0000-0000-000041F70000}"/>
    <cellStyle name="Total 20 16" xfId="63297" xr:uid="{00000000-0005-0000-0000-000042F70000}"/>
    <cellStyle name="Total 20 17" xfId="63298" xr:uid="{00000000-0005-0000-0000-000043F70000}"/>
    <cellStyle name="Total 20 18" xfId="63299" xr:uid="{00000000-0005-0000-0000-000044F70000}"/>
    <cellStyle name="Total 20 19" xfId="63300" xr:uid="{00000000-0005-0000-0000-000045F70000}"/>
    <cellStyle name="Total 20 2" xfId="63301" xr:uid="{00000000-0005-0000-0000-000046F70000}"/>
    <cellStyle name="Total 20 2 10" xfId="63302" xr:uid="{00000000-0005-0000-0000-000047F70000}"/>
    <cellStyle name="Total 20 2 11" xfId="63303" xr:uid="{00000000-0005-0000-0000-000048F70000}"/>
    <cellStyle name="Total 20 2 12" xfId="63304" xr:uid="{00000000-0005-0000-0000-000049F70000}"/>
    <cellStyle name="Total 20 2 13" xfId="63305" xr:uid="{00000000-0005-0000-0000-00004AF70000}"/>
    <cellStyle name="Total 20 2 2" xfId="63306" xr:uid="{00000000-0005-0000-0000-00004BF70000}"/>
    <cellStyle name="Total 20 2 2 2" xfId="63307" xr:uid="{00000000-0005-0000-0000-00004CF70000}"/>
    <cellStyle name="Total 20 2 3" xfId="63308" xr:uid="{00000000-0005-0000-0000-00004DF70000}"/>
    <cellStyle name="Total 20 2 4" xfId="63309" xr:uid="{00000000-0005-0000-0000-00004EF70000}"/>
    <cellStyle name="Total 20 2 5" xfId="63310" xr:uid="{00000000-0005-0000-0000-00004FF70000}"/>
    <cellStyle name="Total 20 2 6" xfId="63311" xr:uid="{00000000-0005-0000-0000-000050F70000}"/>
    <cellStyle name="Total 20 2 7" xfId="63312" xr:uid="{00000000-0005-0000-0000-000051F70000}"/>
    <cellStyle name="Total 20 2 8" xfId="63313" xr:uid="{00000000-0005-0000-0000-000052F70000}"/>
    <cellStyle name="Total 20 2 9" xfId="63314" xr:uid="{00000000-0005-0000-0000-000053F70000}"/>
    <cellStyle name="Total 20 20" xfId="63315" xr:uid="{00000000-0005-0000-0000-000054F70000}"/>
    <cellStyle name="Total 20 21" xfId="63316" xr:uid="{00000000-0005-0000-0000-000055F70000}"/>
    <cellStyle name="Total 20 22" xfId="63317" xr:uid="{00000000-0005-0000-0000-000056F70000}"/>
    <cellStyle name="Total 20 3" xfId="63318" xr:uid="{00000000-0005-0000-0000-000057F70000}"/>
    <cellStyle name="Total 20 3 2" xfId="63319" xr:uid="{00000000-0005-0000-0000-000058F70000}"/>
    <cellStyle name="Total 20 3 3" xfId="63320" xr:uid="{00000000-0005-0000-0000-000059F70000}"/>
    <cellStyle name="Total 20 4" xfId="63321" xr:uid="{00000000-0005-0000-0000-00005AF70000}"/>
    <cellStyle name="Total 20 5" xfId="63322" xr:uid="{00000000-0005-0000-0000-00005BF70000}"/>
    <cellStyle name="Total 20 6" xfId="63323" xr:uid="{00000000-0005-0000-0000-00005CF70000}"/>
    <cellStyle name="Total 20 7" xfId="63324" xr:uid="{00000000-0005-0000-0000-00005DF70000}"/>
    <cellStyle name="Total 20 8" xfId="63325" xr:uid="{00000000-0005-0000-0000-00005EF70000}"/>
    <cellStyle name="Total 20 9" xfId="63326" xr:uid="{00000000-0005-0000-0000-00005FF70000}"/>
    <cellStyle name="Total 21" xfId="63327" xr:uid="{00000000-0005-0000-0000-000060F70000}"/>
    <cellStyle name="Total 21 10" xfId="63328" xr:uid="{00000000-0005-0000-0000-000061F70000}"/>
    <cellStyle name="Total 21 11" xfId="63329" xr:uid="{00000000-0005-0000-0000-000062F70000}"/>
    <cellStyle name="Total 21 12" xfId="63330" xr:uid="{00000000-0005-0000-0000-000063F70000}"/>
    <cellStyle name="Total 21 13" xfId="63331" xr:uid="{00000000-0005-0000-0000-000064F70000}"/>
    <cellStyle name="Total 21 14" xfId="63332" xr:uid="{00000000-0005-0000-0000-000065F70000}"/>
    <cellStyle name="Total 21 15" xfId="63333" xr:uid="{00000000-0005-0000-0000-000066F70000}"/>
    <cellStyle name="Total 21 16" xfId="63334" xr:uid="{00000000-0005-0000-0000-000067F70000}"/>
    <cellStyle name="Total 21 17" xfId="63335" xr:uid="{00000000-0005-0000-0000-000068F70000}"/>
    <cellStyle name="Total 21 18" xfId="63336" xr:uid="{00000000-0005-0000-0000-000069F70000}"/>
    <cellStyle name="Total 21 19" xfId="63337" xr:uid="{00000000-0005-0000-0000-00006AF70000}"/>
    <cellStyle name="Total 21 2" xfId="63338" xr:uid="{00000000-0005-0000-0000-00006BF70000}"/>
    <cellStyle name="Total 21 2 10" xfId="63339" xr:uid="{00000000-0005-0000-0000-00006CF70000}"/>
    <cellStyle name="Total 21 2 11" xfId="63340" xr:uid="{00000000-0005-0000-0000-00006DF70000}"/>
    <cellStyle name="Total 21 2 12" xfId="63341" xr:uid="{00000000-0005-0000-0000-00006EF70000}"/>
    <cellStyle name="Total 21 2 13" xfId="63342" xr:uid="{00000000-0005-0000-0000-00006FF70000}"/>
    <cellStyle name="Total 21 2 2" xfId="63343" xr:uid="{00000000-0005-0000-0000-000070F70000}"/>
    <cellStyle name="Total 21 2 2 2" xfId="63344" xr:uid="{00000000-0005-0000-0000-000071F70000}"/>
    <cellStyle name="Total 21 2 3" xfId="63345" xr:uid="{00000000-0005-0000-0000-000072F70000}"/>
    <cellStyle name="Total 21 2 4" xfId="63346" xr:uid="{00000000-0005-0000-0000-000073F70000}"/>
    <cellStyle name="Total 21 2 5" xfId="63347" xr:uid="{00000000-0005-0000-0000-000074F70000}"/>
    <cellStyle name="Total 21 2 6" xfId="63348" xr:uid="{00000000-0005-0000-0000-000075F70000}"/>
    <cellStyle name="Total 21 2 7" xfId="63349" xr:uid="{00000000-0005-0000-0000-000076F70000}"/>
    <cellStyle name="Total 21 2 8" xfId="63350" xr:uid="{00000000-0005-0000-0000-000077F70000}"/>
    <cellStyle name="Total 21 2 9" xfId="63351" xr:uid="{00000000-0005-0000-0000-000078F70000}"/>
    <cellStyle name="Total 21 20" xfId="63352" xr:uid="{00000000-0005-0000-0000-000079F70000}"/>
    <cellStyle name="Total 21 21" xfId="63353" xr:uid="{00000000-0005-0000-0000-00007AF70000}"/>
    <cellStyle name="Total 21 22" xfId="63354" xr:uid="{00000000-0005-0000-0000-00007BF70000}"/>
    <cellStyle name="Total 21 3" xfId="63355" xr:uid="{00000000-0005-0000-0000-00007CF70000}"/>
    <cellStyle name="Total 21 3 2" xfId="63356" xr:uid="{00000000-0005-0000-0000-00007DF70000}"/>
    <cellStyle name="Total 21 3 3" xfId="63357" xr:uid="{00000000-0005-0000-0000-00007EF70000}"/>
    <cellStyle name="Total 21 4" xfId="63358" xr:uid="{00000000-0005-0000-0000-00007FF70000}"/>
    <cellStyle name="Total 21 5" xfId="63359" xr:uid="{00000000-0005-0000-0000-000080F70000}"/>
    <cellStyle name="Total 21 6" xfId="63360" xr:uid="{00000000-0005-0000-0000-000081F70000}"/>
    <cellStyle name="Total 21 7" xfId="63361" xr:uid="{00000000-0005-0000-0000-000082F70000}"/>
    <cellStyle name="Total 21 8" xfId="63362" xr:uid="{00000000-0005-0000-0000-000083F70000}"/>
    <cellStyle name="Total 21 9" xfId="63363" xr:uid="{00000000-0005-0000-0000-000084F70000}"/>
    <cellStyle name="Total 22" xfId="63364" xr:uid="{00000000-0005-0000-0000-000085F70000}"/>
    <cellStyle name="Total 22 10" xfId="63365" xr:uid="{00000000-0005-0000-0000-000086F70000}"/>
    <cellStyle name="Total 22 11" xfId="63366" xr:uid="{00000000-0005-0000-0000-000087F70000}"/>
    <cellStyle name="Total 22 12" xfId="63367" xr:uid="{00000000-0005-0000-0000-000088F70000}"/>
    <cellStyle name="Total 22 13" xfId="63368" xr:uid="{00000000-0005-0000-0000-000089F70000}"/>
    <cellStyle name="Total 22 14" xfId="63369" xr:uid="{00000000-0005-0000-0000-00008AF70000}"/>
    <cellStyle name="Total 22 15" xfId="63370" xr:uid="{00000000-0005-0000-0000-00008BF70000}"/>
    <cellStyle name="Total 22 16" xfId="63371" xr:uid="{00000000-0005-0000-0000-00008CF70000}"/>
    <cellStyle name="Total 22 17" xfId="63372" xr:uid="{00000000-0005-0000-0000-00008DF70000}"/>
    <cellStyle name="Total 22 18" xfId="63373" xr:uid="{00000000-0005-0000-0000-00008EF70000}"/>
    <cellStyle name="Total 22 19" xfId="63374" xr:uid="{00000000-0005-0000-0000-00008FF70000}"/>
    <cellStyle name="Total 22 2" xfId="63375" xr:uid="{00000000-0005-0000-0000-000090F70000}"/>
    <cellStyle name="Total 22 2 10" xfId="63376" xr:uid="{00000000-0005-0000-0000-000091F70000}"/>
    <cellStyle name="Total 22 2 11" xfId="63377" xr:uid="{00000000-0005-0000-0000-000092F70000}"/>
    <cellStyle name="Total 22 2 12" xfId="63378" xr:uid="{00000000-0005-0000-0000-000093F70000}"/>
    <cellStyle name="Total 22 2 13" xfId="63379" xr:uid="{00000000-0005-0000-0000-000094F70000}"/>
    <cellStyle name="Total 22 2 2" xfId="63380" xr:uid="{00000000-0005-0000-0000-000095F70000}"/>
    <cellStyle name="Total 22 2 2 2" xfId="63381" xr:uid="{00000000-0005-0000-0000-000096F70000}"/>
    <cellStyle name="Total 22 2 3" xfId="63382" xr:uid="{00000000-0005-0000-0000-000097F70000}"/>
    <cellStyle name="Total 22 2 4" xfId="63383" xr:uid="{00000000-0005-0000-0000-000098F70000}"/>
    <cellStyle name="Total 22 2 5" xfId="63384" xr:uid="{00000000-0005-0000-0000-000099F70000}"/>
    <cellStyle name="Total 22 2 6" xfId="63385" xr:uid="{00000000-0005-0000-0000-00009AF70000}"/>
    <cellStyle name="Total 22 2 7" xfId="63386" xr:uid="{00000000-0005-0000-0000-00009BF70000}"/>
    <cellStyle name="Total 22 2 8" xfId="63387" xr:uid="{00000000-0005-0000-0000-00009CF70000}"/>
    <cellStyle name="Total 22 2 9" xfId="63388" xr:uid="{00000000-0005-0000-0000-00009DF70000}"/>
    <cellStyle name="Total 22 20" xfId="63389" xr:uid="{00000000-0005-0000-0000-00009EF70000}"/>
    <cellStyle name="Total 22 21" xfId="63390" xr:uid="{00000000-0005-0000-0000-00009FF70000}"/>
    <cellStyle name="Total 22 22" xfId="63391" xr:uid="{00000000-0005-0000-0000-0000A0F70000}"/>
    <cellStyle name="Total 22 3" xfId="63392" xr:uid="{00000000-0005-0000-0000-0000A1F70000}"/>
    <cellStyle name="Total 22 3 2" xfId="63393" xr:uid="{00000000-0005-0000-0000-0000A2F70000}"/>
    <cellStyle name="Total 22 3 3" xfId="63394" xr:uid="{00000000-0005-0000-0000-0000A3F70000}"/>
    <cellStyle name="Total 22 4" xfId="63395" xr:uid="{00000000-0005-0000-0000-0000A4F70000}"/>
    <cellStyle name="Total 22 5" xfId="63396" xr:uid="{00000000-0005-0000-0000-0000A5F70000}"/>
    <cellStyle name="Total 22 6" xfId="63397" xr:uid="{00000000-0005-0000-0000-0000A6F70000}"/>
    <cellStyle name="Total 22 7" xfId="63398" xr:uid="{00000000-0005-0000-0000-0000A7F70000}"/>
    <cellStyle name="Total 22 8" xfId="63399" xr:uid="{00000000-0005-0000-0000-0000A8F70000}"/>
    <cellStyle name="Total 22 9" xfId="63400" xr:uid="{00000000-0005-0000-0000-0000A9F70000}"/>
    <cellStyle name="Total 23" xfId="63401" xr:uid="{00000000-0005-0000-0000-0000AAF70000}"/>
    <cellStyle name="Total 23 2" xfId="63402" xr:uid="{00000000-0005-0000-0000-0000ABF70000}"/>
    <cellStyle name="Total 23 3" xfId="63403" xr:uid="{00000000-0005-0000-0000-0000ACF70000}"/>
    <cellStyle name="Total 23 4" xfId="63404" xr:uid="{00000000-0005-0000-0000-0000ADF70000}"/>
    <cellStyle name="Total 23 5" xfId="63405" xr:uid="{00000000-0005-0000-0000-0000AEF70000}"/>
    <cellStyle name="Total 24" xfId="63406" xr:uid="{00000000-0005-0000-0000-0000AFF70000}"/>
    <cellStyle name="Total 25" xfId="63407" xr:uid="{00000000-0005-0000-0000-0000B0F70000}"/>
    <cellStyle name="Total 26" xfId="63408" xr:uid="{00000000-0005-0000-0000-0000B1F70000}"/>
    <cellStyle name="Total 3" xfId="63409" xr:uid="{00000000-0005-0000-0000-0000B2F70000}"/>
    <cellStyle name="Total 3 10" xfId="63410" xr:uid="{00000000-0005-0000-0000-0000B3F70000}"/>
    <cellStyle name="Total 3 11" xfId="63411" xr:uid="{00000000-0005-0000-0000-0000B4F70000}"/>
    <cellStyle name="Total 3 12" xfId="63412" xr:uid="{00000000-0005-0000-0000-0000B5F70000}"/>
    <cellStyle name="Total 3 13" xfId="63413" xr:uid="{00000000-0005-0000-0000-0000B6F70000}"/>
    <cellStyle name="Total 3 14" xfId="63414" xr:uid="{00000000-0005-0000-0000-0000B7F70000}"/>
    <cellStyle name="Total 3 15" xfId="63415" xr:uid="{00000000-0005-0000-0000-0000B8F70000}"/>
    <cellStyle name="Total 3 16" xfId="63416" xr:uid="{00000000-0005-0000-0000-0000B9F70000}"/>
    <cellStyle name="Total 3 17" xfId="63417" xr:uid="{00000000-0005-0000-0000-0000BAF70000}"/>
    <cellStyle name="Total 3 18" xfId="63418" xr:uid="{00000000-0005-0000-0000-0000BBF70000}"/>
    <cellStyle name="Total 3 19" xfId="63419" xr:uid="{00000000-0005-0000-0000-0000BCF70000}"/>
    <cellStyle name="Total 3 2" xfId="63420" xr:uid="{00000000-0005-0000-0000-0000BDF70000}"/>
    <cellStyle name="Total 3 2 2" xfId="63421" xr:uid="{00000000-0005-0000-0000-0000BEF70000}"/>
    <cellStyle name="Total 3 2 2 10" xfId="63422" xr:uid="{00000000-0005-0000-0000-0000BFF70000}"/>
    <cellStyle name="Total 3 2 2 11" xfId="63423" xr:uid="{00000000-0005-0000-0000-0000C0F70000}"/>
    <cellStyle name="Total 3 2 2 12" xfId="63424" xr:uid="{00000000-0005-0000-0000-0000C1F70000}"/>
    <cellStyle name="Total 3 2 2 13" xfId="63425" xr:uid="{00000000-0005-0000-0000-0000C2F70000}"/>
    <cellStyle name="Total 3 2 2 2" xfId="63426" xr:uid="{00000000-0005-0000-0000-0000C3F70000}"/>
    <cellStyle name="Total 3 2 2 2 2" xfId="63427" xr:uid="{00000000-0005-0000-0000-0000C4F70000}"/>
    <cellStyle name="Total 3 2 2 2 3" xfId="63428" xr:uid="{00000000-0005-0000-0000-0000C5F70000}"/>
    <cellStyle name="Total 3 2 2 3" xfId="63429" xr:uid="{00000000-0005-0000-0000-0000C6F70000}"/>
    <cellStyle name="Total 3 2 2 4" xfId="63430" xr:uid="{00000000-0005-0000-0000-0000C7F70000}"/>
    <cellStyle name="Total 3 2 2 5" xfId="63431" xr:uid="{00000000-0005-0000-0000-0000C8F70000}"/>
    <cellStyle name="Total 3 2 2 6" xfId="63432" xr:uid="{00000000-0005-0000-0000-0000C9F70000}"/>
    <cellStyle name="Total 3 2 2 7" xfId="63433" xr:uid="{00000000-0005-0000-0000-0000CAF70000}"/>
    <cellStyle name="Total 3 2 2 8" xfId="63434" xr:uid="{00000000-0005-0000-0000-0000CBF70000}"/>
    <cellStyle name="Total 3 2 2 9" xfId="63435" xr:uid="{00000000-0005-0000-0000-0000CCF70000}"/>
    <cellStyle name="Total 3 2 3" xfId="63436" xr:uid="{00000000-0005-0000-0000-0000CDF70000}"/>
    <cellStyle name="Total 3 20" xfId="63437" xr:uid="{00000000-0005-0000-0000-0000CEF70000}"/>
    <cellStyle name="Total 3 21" xfId="63438" xr:uid="{00000000-0005-0000-0000-0000CFF70000}"/>
    <cellStyle name="Total 3 22" xfId="63439" xr:uid="{00000000-0005-0000-0000-0000D0F70000}"/>
    <cellStyle name="Total 3 23" xfId="63440" xr:uid="{00000000-0005-0000-0000-0000D1F70000}"/>
    <cellStyle name="Total 3 24" xfId="63441" xr:uid="{00000000-0005-0000-0000-0000D2F70000}"/>
    <cellStyle name="Total 3 25" xfId="63442" xr:uid="{00000000-0005-0000-0000-0000D3F70000}"/>
    <cellStyle name="Total 3 26" xfId="63443" xr:uid="{00000000-0005-0000-0000-0000D4F70000}"/>
    <cellStyle name="Total 3 27" xfId="63444" xr:uid="{00000000-0005-0000-0000-0000D5F70000}"/>
    <cellStyle name="Total 3 28" xfId="63445" xr:uid="{00000000-0005-0000-0000-0000D6F70000}"/>
    <cellStyle name="Total 3 29" xfId="63446" xr:uid="{00000000-0005-0000-0000-0000D7F70000}"/>
    <cellStyle name="Total 3 3" xfId="63447" xr:uid="{00000000-0005-0000-0000-0000D8F70000}"/>
    <cellStyle name="Total 3 3 10" xfId="63448" xr:uid="{00000000-0005-0000-0000-0000D9F70000}"/>
    <cellStyle name="Total 3 3 11" xfId="63449" xr:uid="{00000000-0005-0000-0000-0000DAF70000}"/>
    <cellStyle name="Total 3 3 12" xfId="63450" xr:uid="{00000000-0005-0000-0000-0000DBF70000}"/>
    <cellStyle name="Total 3 3 13" xfId="63451" xr:uid="{00000000-0005-0000-0000-0000DCF70000}"/>
    <cellStyle name="Total 3 3 2" xfId="63452" xr:uid="{00000000-0005-0000-0000-0000DDF70000}"/>
    <cellStyle name="Total 3 3 2 2" xfId="63453" xr:uid="{00000000-0005-0000-0000-0000DEF70000}"/>
    <cellStyle name="Total 3 3 2 3" xfId="63454" xr:uid="{00000000-0005-0000-0000-0000DFF70000}"/>
    <cellStyle name="Total 3 3 3" xfId="63455" xr:uid="{00000000-0005-0000-0000-0000E0F70000}"/>
    <cellStyle name="Total 3 3 4" xfId="63456" xr:uid="{00000000-0005-0000-0000-0000E1F70000}"/>
    <cellStyle name="Total 3 3 5" xfId="63457" xr:uid="{00000000-0005-0000-0000-0000E2F70000}"/>
    <cellStyle name="Total 3 3 6" xfId="63458" xr:uid="{00000000-0005-0000-0000-0000E3F70000}"/>
    <cellStyle name="Total 3 3 7" xfId="63459" xr:uid="{00000000-0005-0000-0000-0000E4F70000}"/>
    <cellStyle name="Total 3 3 8" xfId="63460" xr:uid="{00000000-0005-0000-0000-0000E5F70000}"/>
    <cellStyle name="Total 3 3 9" xfId="63461" xr:uid="{00000000-0005-0000-0000-0000E6F70000}"/>
    <cellStyle name="Total 3 30" xfId="63462" xr:uid="{00000000-0005-0000-0000-0000E7F70000}"/>
    <cellStyle name="Total 3 31" xfId="63463" xr:uid="{00000000-0005-0000-0000-0000E8F70000}"/>
    <cellStyle name="Total 3 32" xfId="63464" xr:uid="{00000000-0005-0000-0000-0000E9F70000}"/>
    <cellStyle name="Total 3 33" xfId="63465" xr:uid="{00000000-0005-0000-0000-0000EAF70000}"/>
    <cellStyle name="Total 3 34" xfId="63466" xr:uid="{00000000-0005-0000-0000-0000EBF70000}"/>
    <cellStyle name="Total 3 35" xfId="63467" xr:uid="{00000000-0005-0000-0000-0000ECF70000}"/>
    <cellStyle name="Total 3 36" xfId="63468" xr:uid="{00000000-0005-0000-0000-0000EDF70000}"/>
    <cellStyle name="Total 3 37" xfId="63469" xr:uid="{00000000-0005-0000-0000-0000EEF70000}"/>
    <cellStyle name="Total 3 38" xfId="63470" xr:uid="{00000000-0005-0000-0000-0000EFF70000}"/>
    <cellStyle name="Total 3 39" xfId="63471" xr:uid="{00000000-0005-0000-0000-0000F0F70000}"/>
    <cellStyle name="Total 3 4" xfId="63472" xr:uid="{00000000-0005-0000-0000-0000F1F70000}"/>
    <cellStyle name="Total 3 4 10" xfId="63473" xr:uid="{00000000-0005-0000-0000-0000F2F70000}"/>
    <cellStyle name="Total 3 4 11" xfId="63474" xr:uid="{00000000-0005-0000-0000-0000F3F70000}"/>
    <cellStyle name="Total 3 4 12" xfId="63475" xr:uid="{00000000-0005-0000-0000-0000F4F70000}"/>
    <cellStyle name="Total 3 4 2" xfId="63476" xr:uid="{00000000-0005-0000-0000-0000F5F70000}"/>
    <cellStyle name="Total 3 4 3" xfId="63477" xr:uid="{00000000-0005-0000-0000-0000F6F70000}"/>
    <cellStyle name="Total 3 4 4" xfId="63478" xr:uid="{00000000-0005-0000-0000-0000F7F70000}"/>
    <cellStyle name="Total 3 4 5" xfId="63479" xr:uid="{00000000-0005-0000-0000-0000F8F70000}"/>
    <cellStyle name="Total 3 4 6" xfId="63480" xr:uid="{00000000-0005-0000-0000-0000F9F70000}"/>
    <cellStyle name="Total 3 4 7" xfId="63481" xr:uid="{00000000-0005-0000-0000-0000FAF70000}"/>
    <cellStyle name="Total 3 4 8" xfId="63482" xr:uid="{00000000-0005-0000-0000-0000FBF70000}"/>
    <cellStyle name="Total 3 4 9" xfId="63483" xr:uid="{00000000-0005-0000-0000-0000FCF70000}"/>
    <cellStyle name="Total 3 40" xfId="63484" xr:uid="{00000000-0005-0000-0000-0000FDF70000}"/>
    <cellStyle name="Total 3 41" xfId="63485" xr:uid="{00000000-0005-0000-0000-0000FEF70000}"/>
    <cellStyle name="Total 3 42" xfId="63486" xr:uid="{00000000-0005-0000-0000-0000FFF70000}"/>
    <cellStyle name="Total 3 43" xfId="63487" xr:uid="{00000000-0005-0000-0000-000000F80000}"/>
    <cellStyle name="Total 3 44" xfId="63488" xr:uid="{00000000-0005-0000-0000-000001F80000}"/>
    <cellStyle name="Total 3 45" xfId="63489" xr:uid="{00000000-0005-0000-0000-000002F80000}"/>
    <cellStyle name="Total 3 46" xfId="63490" xr:uid="{00000000-0005-0000-0000-000003F80000}"/>
    <cellStyle name="Total 3 47" xfId="63491" xr:uid="{00000000-0005-0000-0000-000004F80000}"/>
    <cellStyle name="Total 3 48" xfId="63492" xr:uid="{00000000-0005-0000-0000-000005F80000}"/>
    <cellStyle name="Total 3 49" xfId="63493" xr:uid="{00000000-0005-0000-0000-000006F80000}"/>
    <cellStyle name="Total 3 5" xfId="63494" xr:uid="{00000000-0005-0000-0000-000007F80000}"/>
    <cellStyle name="Total 3 5 2" xfId="63495" xr:uid="{00000000-0005-0000-0000-000008F80000}"/>
    <cellStyle name="Total 3 5 3" xfId="63496" xr:uid="{00000000-0005-0000-0000-000009F80000}"/>
    <cellStyle name="Total 3 50" xfId="63497" xr:uid="{00000000-0005-0000-0000-00000AF80000}"/>
    <cellStyle name="Total 3 51" xfId="63498" xr:uid="{00000000-0005-0000-0000-00000BF80000}"/>
    <cellStyle name="Total 3 52" xfId="63499" xr:uid="{00000000-0005-0000-0000-00000CF80000}"/>
    <cellStyle name="Total 3 53" xfId="63500" xr:uid="{00000000-0005-0000-0000-00000DF80000}"/>
    <cellStyle name="Total 3 54" xfId="63501" xr:uid="{00000000-0005-0000-0000-00000EF80000}"/>
    <cellStyle name="Total 3 55" xfId="63502" xr:uid="{00000000-0005-0000-0000-00000FF80000}"/>
    <cellStyle name="Total 3 56" xfId="63503" xr:uid="{00000000-0005-0000-0000-000010F80000}"/>
    <cellStyle name="Total 3 57" xfId="63504" xr:uid="{00000000-0005-0000-0000-000011F80000}"/>
    <cellStyle name="Total 3 58" xfId="63505" xr:uid="{00000000-0005-0000-0000-000012F80000}"/>
    <cellStyle name="Total 3 59" xfId="63506" xr:uid="{00000000-0005-0000-0000-000013F80000}"/>
    <cellStyle name="Total 3 6" xfId="63507" xr:uid="{00000000-0005-0000-0000-000014F80000}"/>
    <cellStyle name="Total 3 60" xfId="63508" xr:uid="{00000000-0005-0000-0000-000015F80000}"/>
    <cellStyle name="Total 3 61" xfId="63509" xr:uid="{00000000-0005-0000-0000-000016F80000}"/>
    <cellStyle name="Total 3 62" xfId="63510" xr:uid="{00000000-0005-0000-0000-000017F80000}"/>
    <cellStyle name="Total 3 63" xfId="63511" xr:uid="{00000000-0005-0000-0000-000018F80000}"/>
    <cellStyle name="Total 3 64" xfId="63512" xr:uid="{00000000-0005-0000-0000-000019F80000}"/>
    <cellStyle name="Total 3 7" xfId="63513" xr:uid="{00000000-0005-0000-0000-00001AF80000}"/>
    <cellStyle name="Total 3 8" xfId="63514" xr:uid="{00000000-0005-0000-0000-00001BF80000}"/>
    <cellStyle name="Total 3 9" xfId="63515" xr:uid="{00000000-0005-0000-0000-00001CF80000}"/>
    <cellStyle name="Total 4" xfId="63516" xr:uid="{00000000-0005-0000-0000-00001DF80000}"/>
    <cellStyle name="Total 4 10" xfId="63517" xr:uid="{00000000-0005-0000-0000-00001EF80000}"/>
    <cellStyle name="Total 4 11" xfId="63518" xr:uid="{00000000-0005-0000-0000-00001FF80000}"/>
    <cellStyle name="Total 4 12" xfId="63519" xr:uid="{00000000-0005-0000-0000-000020F80000}"/>
    <cellStyle name="Total 4 13" xfId="63520" xr:uid="{00000000-0005-0000-0000-000021F80000}"/>
    <cellStyle name="Total 4 14" xfId="63521" xr:uid="{00000000-0005-0000-0000-000022F80000}"/>
    <cellStyle name="Total 4 15" xfId="63522" xr:uid="{00000000-0005-0000-0000-000023F80000}"/>
    <cellStyle name="Total 4 16" xfId="63523" xr:uid="{00000000-0005-0000-0000-000024F80000}"/>
    <cellStyle name="Total 4 17" xfId="63524" xr:uid="{00000000-0005-0000-0000-000025F80000}"/>
    <cellStyle name="Total 4 18" xfId="63525" xr:uid="{00000000-0005-0000-0000-000026F80000}"/>
    <cellStyle name="Total 4 19" xfId="63526" xr:uid="{00000000-0005-0000-0000-000027F80000}"/>
    <cellStyle name="Total 4 2" xfId="63527" xr:uid="{00000000-0005-0000-0000-000028F80000}"/>
    <cellStyle name="Total 4 2 2" xfId="63528" xr:uid="{00000000-0005-0000-0000-000029F80000}"/>
    <cellStyle name="Total 4 2 3" xfId="63529" xr:uid="{00000000-0005-0000-0000-00002AF80000}"/>
    <cellStyle name="Total 4 20" xfId="63530" xr:uid="{00000000-0005-0000-0000-00002BF80000}"/>
    <cellStyle name="Total 4 21" xfId="63531" xr:uid="{00000000-0005-0000-0000-00002CF80000}"/>
    <cellStyle name="Total 4 22" xfId="63532" xr:uid="{00000000-0005-0000-0000-00002DF80000}"/>
    <cellStyle name="Total 4 3" xfId="63533" xr:uid="{00000000-0005-0000-0000-00002EF80000}"/>
    <cellStyle name="Total 4 3 2" xfId="63534" xr:uid="{00000000-0005-0000-0000-00002FF80000}"/>
    <cellStyle name="Total 4 3 3" xfId="63535" xr:uid="{00000000-0005-0000-0000-000030F80000}"/>
    <cellStyle name="Total 4 4" xfId="63536" xr:uid="{00000000-0005-0000-0000-000031F80000}"/>
    <cellStyle name="Total 4 4 2" xfId="63537" xr:uid="{00000000-0005-0000-0000-000032F80000}"/>
    <cellStyle name="Total 4 4 3" xfId="63538" xr:uid="{00000000-0005-0000-0000-000033F80000}"/>
    <cellStyle name="Total 4 5" xfId="63539" xr:uid="{00000000-0005-0000-0000-000034F80000}"/>
    <cellStyle name="Total 4 6" xfId="63540" xr:uid="{00000000-0005-0000-0000-000035F80000}"/>
    <cellStyle name="Total 4 7" xfId="63541" xr:uid="{00000000-0005-0000-0000-000036F80000}"/>
    <cellStyle name="Total 4 8" xfId="63542" xr:uid="{00000000-0005-0000-0000-000037F80000}"/>
    <cellStyle name="Total 4 9" xfId="63543" xr:uid="{00000000-0005-0000-0000-000038F80000}"/>
    <cellStyle name="Total 5" xfId="63544" xr:uid="{00000000-0005-0000-0000-000039F80000}"/>
    <cellStyle name="Total 5 10" xfId="63545" xr:uid="{00000000-0005-0000-0000-00003AF80000}"/>
    <cellStyle name="Total 5 11" xfId="63546" xr:uid="{00000000-0005-0000-0000-00003BF80000}"/>
    <cellStyle name="Total 5 12" xfId="63547" xr:uid="{00000000-0005-0000-0000-00003CF80000}"/>
    <cellStyle name="Total 5 13" xfId="63548" xr:uid="{00000000-0005-0000-0000-00003DF80000}"/>
    <cellStyle name="Total 5 14" xfId="63549" xr:uid="{00000000-0005-0000-0000-00003EF80000}"/>
    <cellStyle name="Total 5 15" xfId="63550" xr:uid="{00000000-0005-0000-0000-00003FF80000}"/>
    <cellStyle name="Total 5 16" xfId="63551" xr:uid="{00000000-0005-0000-0000-000040F80000}"/>
    <cellStyle name="Total 5 17" xfId="63552" xr:uid="{00000000-0005-0000-0000-000041F80000}"/>
    <cellStyle name="Total 5 18" xfId="63553" xr:uid="{00000000-0005-0000-0000-000042F80000}"/>
    <cellStyle name="Total 5 19" xfId="63554" xr:uid="{00000000-0005-0000-0000-000043F80000}"/>
    <cellStyle name="Total 5 2" xfId="63555" xr:uid="{00000000-0005-0000-0000-000044F80000}"/>
    <cellStyle name="Total 5 2 2" xfId="63556" xr:uid="{00000000-0005-0000-0000-000045F80000}"/>
    <cellStyle name="Total 5 2 3" xfId="63557" xr:uid="{00000000-0005-0000-0000-000046F80000}"/>
    <cellStyle name="Total 5 20" xfId="63558" xr:uid="{00000000-0005-0000-0000-000047F80000}"/>
    <cellStyle name="Total 5 21" xfId="63559" xr:uid="{00000000-0005-0000-0000-000048F80000}"/>
    <cellStyle name="Total 5 22" xfId="63560" xr:uid="{00000000-0005-0000-0000-000049F80000}"/>
    <cellStyle name="Total 5 3" xfId="63561" xr:uid="{00000000-0005-0000-0000-00004AF80000}"/>
    <cellStyle name="Total 5 3 2" xfId="63562" xr:uid="{00000000-0005-0000-0000-00004BF80000}"/>
    <cellStyle name="Total 5 3 3" xfId="63563" xr:uid="{00000000-0005-0000-0000-00004CF80000}"/>
    <cellStyle name="Total 5 4" xfId="63564" xr:uid="{00000000-0005-0000-0000-00004DF80000}"/>
    <cellStyle name="Total 5 5" xfId="63565" xr:uid="{00000000-0005-0000-0000-00004EF80000}"/>
    <cellStyle name="Total 5 6" xfId="63566" xr:uid="{00000000-0005-0000-0000-00004FF80000}"/>
    <cellStyle name="Total 5 7" xfId="63567" xr:uid="{00000000-0005-0000-0000-000050F80000}"/>
    <cellStyle name="Total 5 8" xfId="63568" xr:uid="{00000000-0005-0000-0000-000051F80000}"/>
    <cellStyle name="Total 5 9" xfId="63569" xr:uid="{00000000-0005-0000-0000-000052F80000}"/>
    <cellStyle name="Total 6" xfId="63570" xr:uid="{00000000-0005-0000-0000-000053F80000}"/>
    <cellStyle name="Total 6 10" xfId="63571" xr:uid="{00000000-0005-0000-0000-000054F80000}"/>
    <cellStyle name="Total 6 11" xfId="63572" xr:uid="{00000000-0005-0000-0000-000055F80000}"/>
    <cellStyle name="Total 6 12" xfId="63573" xr:uid="{00000000-0005-0000-0000-000056F80000}"/>
    <cellStyle name="Total 6 13" xfId="63574" xr:uid="{00000000-0005-0000-0000-000057F80000}"/>
    <cellStyle name="Total 6 14" xfId="63575" xr:uid="{00000000-0005-0000-0000-000058F80000}"/>
    <cellStyle name="Total 6 15" xfId="63576" xr:uid="{00000000-0005-0000-0000-000059F80000}"/>
    <cellStyle name="Total 6 16" xfId="63577" xr:uid="{00000000-0005-0000-0000-00005AF80000}"/>
    <cellStyle name="Total 6 17" xfId="63578" xr:uid="{00000000-0005-0000-0000-00005BF80000}"/>
    <cellStyle name="Total 6 18" xfId="63579" xr:uid="{00000000-0005-0000-0000-00005CF80000}"/>
    <cellStyle name="Total 6 19" xfId="63580" xr:uid="{00000000-0005-0000-0000-00005DF80000}"/>
    <cellStyle name="Total 6 2" xfId="63581" xr:uid="{00000000-0005-0000-0000-00005EF80000}"/>
    <cellStyle name="Total 6 2 10" xfId="63582" xr:uid="{00000000-0005-0000-0000-00005FF80000}"/>
    <cellStyle name="Total 6 2 11" xfId="63583" xr:uid="{00000000-0005-0000-0000-000060F80000}"/>
    <cellStyle name="Total 6 2 12" xfId="63584" xr:uid="{00000000-0005-0000-0000-000061F80000}"/>
    <cellStyle name="Total 6 2 13" xfId="63585" xr:uid="{00000000-0005-0000-0000-000062F80000}"/>
    <cellStyle name="Total 6 2 2" xfId="63586" xr:uid="{00000000-0005-0000-0000-000063F80000}"/>
    <cellStyle name="Total 6 2 2 2" xfId="63587" xr:uid="{00000000-0005-0000-0000-000064F80000}"/>
    <cellStyle name="Total 6 2 3" xfId="63588" xr:uid="{00000000-0005-0000-0000-000065F80000}"/>
    <cellStyle name="Total 6 2 4" xfId="63589" xr:uid="{00000000-0005-0000-0000-000066F80000}"/>
    <cellStyle name="Total 6 2 5" xfId="63590" xr:uid="{00000000-0005-0000-0000-000067F80000}"/>
    <cellStyle name="Total 6 2 6" xfId="63591" xr:uid="{00000000-0005-0000-0000-000068F80000}"/>
    <cellStyle name="Total 6 2 7" xfId="63592" xr:uid="{00000000-0005-0000-0000-000069F80000}"/>
    <cellStyle name="Total 6 2 8" xfId="63593" xr:uid="{00000000-0005-0000-0000-00006AF80000}"/>
    <cellStyle name="Total 6 2 9" xfId="63594" xr:uid="{00000000-0005-0000-0000-00006BF80000}"/>
    <cellStyle name="Total 6 20" xfId="63595" xr:uid="{00000000-0005-0000-0000-00006CF80000}"/>
    <cellStyle name="Total 6 21" xfId="63596" xr:uid="{00000000-0005-0000-0000-00006DF80000}"/>
    <cellStyle name="Total 6 22" xfId="63597" xr:uid="{00000000-0005-0000-0000-00006EF80000}"/>
    <cellStyle name="Total 6 3" xfId="63598" xr:uid="{00000000-0005-0000-0000-00006FF80000}"/>
    <cellStyle name="Total 6 3 2" xfId="63599" xr:uid="{00000000-0005-0000-0000-000070F80000}"/>
    <cellStyle name="Total 6 3 3" xfId="63600" xr:uid="{00000000-0005-0000-0000-000071F80000}"/>
    <cellStyle name="Total 6 4" xfId="63601" xr:uid="{00000000-0005-0000-0000-000072F80000}"/>
    <cellStyle name="Total 6 5" xfId="63602" xr:uid="{00000000-0005-0000-0000-000073F80000}"/>
    <cellStyle name="Total 6 6" xfId="63603" xr:uid="{00000000-0005-0000-0000-000074F80000}"/>
    <cellStyle name="Total 6 7" xfId="63604" xr:uid="{00000000-0005-0000-0000-000075F80000}"/>
    <cellStyle name="Total 6 8" xfId="63605" xr:uid="{00000000-0005-0000-0000-000076F80000}"/>
    <cellStyle name="Total 6 9" xfId="63606" xr:uid="{00000000-0005-0000-0000-000077F80000}"/>
    <cellStyle name="Total 7" xfId="63607" xr:uid="{00000000-0005-0000-0000-000078F80000}"/>
    <cellStyle name="Total 7 10" xfId="63608" xr:uid="{00000000-0005-0000-0000-000079F80000}"/>
    <cellStyle name="Total 7 11" xfId="63609" xr:uid="{00000000-0005-0000-0000-00007AF80000}"/>
    <cellStyle name="Total 7 12" xfId="63610" xr:uid="{00000000-0005-0000-0000-00007BF80000}"/>
    <cellStyle name="Total 7 13" xfId="63611" xr:uid="{00000000-0005-0000-0000-00007CF80000}"/>
    <cellStyle name="Total 7 14" xfId="63612" xr:uid="{00000000-0005-0000-0000-00007DF80000}"/>
    <cellStyle name="Total 7 15" xfId="63613" xr:uid="{00000000-0005-0000-0000-00007EF80000}"/>
    <cellStyle name="Total 7 16" xfId="63614" xr:uid="{00000000-0005-0000-0000-00007FF80000}"/>
    <cellStyle name="Total 7 17" xfId="63615" xr:uid="{00000000-0005-0000-0000-000080F80000}"/>
    <cellStyle name="Total 7 18" xfId="63616" xr:uid="{00000000-0005-0000-0000-000081F80000}"/>
    <cellStyle name="Total 7 19" xfId="63617" xr:uid="{00000000-0005-0000-0000-000082F80000}"/>
    <cellStyle name="Total 7 2" xfId="63618" xr:uid="{00000000-0005-0000-0000-000083F80000}"/>
    <cellStyle name="Total 7 2 10" xfId="63619" xr:uid="{00000000-0005-0000-0000-000084F80000}"/>
    <cellStyle name="Total 7 2 11" xfId="63620" xr:uid="{00000000-0005-0000-0000-000085F80000}"/>
    <cellStyle name="Total 7 2 12" xfId="63621" xr:uid="{00000000-0005-0000-0000-000086F80000}"/>
    <cellStyle name="Total 7 2 13" xfId="63622" xr:uid="{00000000-0005-0000-0000-000087F80000}"/>
    <cellStyle name="Total 7 2 2" xfId="63623" xr:uid="{00000000-0005-0000-0000-000088F80000}"/>
    <cellStyle name="Total 7 2 2 2" xfId="63624" xr:uid="{00000000-0005-0000-0000-000089F80000}"/>
    <cellStyle name="Total 7 2 3" xfId="63625" xr:uid="{00000000-0005-0000-0000-00008AF80000}"/>
    <cellStyle name="Total 7 2 4" xfId="63626" xr:uid="{00000000-0005-0000-0000-00008BF80000}"/>
    <cellStyle name="Total 7 2 5" xfId="63627" xr:uid="{00000000-0005-0000-0000-00008CF80000}"/>
    <cellStyle name="Total 7 2 6" xfId="63628" xr:uid="{00000000-0005-0000-0000-00008DF80000}"/>
    <cellStyle name="Total 7 2 7" xfId="63629" xr:uid="{00000000-0005-0000-0000-00008EF80000}"/>
    <cellStyle name="Total 7 2 8" xfId="63630" xr:uid="{00000000-0005-0000-0000-00008FF80000}"/>
    <cellStyle name="Total 7 2 9" xfId="63631" xr:uid="{00000000-0005-0000-0000-000090F80000}"/>
    <cellStyle name="Total 7 20" xfId="63632" xr:uid="{00000000-0005-0000-0000-000091F80000}"/>
    <cellStyle name="Total 7 21" xfId="63633" xr:uid="{00000000-0005-0000-0000-000092F80000}"/>
    <cellStyle name="Total 7 22" xfId="63634" xr:uid="{00000000-0005-0000-0000-000093F80000}"/>
    <cellStyle name="Total 7 3" xfId="63635" xr:uid="{00000000-0005-0000-0000-000094F80000}"/>
    <cellStyle name="Total 7 3 2" xfId="63636" xr:uid="{00000000-0005-0000-0000-000095F80000}"/>
    <cellStyle name="Total 7 3 3" xfId="63637" xr:uid="{00000000-0005-0000-0000-000096F80000}"/>
    <cellStyle name="Total 7 4" xfId="63638" xr:uid="{00000000-0005-0000-0000-000097F80000}"/>
    <cellStyle name="Total 7 5" xfId="63639" xr:uid="{00000000-0005-0000-0000-000098F80000}"/>
    <cellStyle name="Total 7 6" xfId="63640" xr:uid="{00000000-0005-0000-0000-000099F80000}"/>
    <cellStyle name="Total 7 7" xfId="63641" xr:uid="{00000000-0005-0000-0000-00009AF80000}"/>
    <cellStyle name="Total 7 8" xfId="63642" xr:uid="{00000000-0005-0000-0000-00009BF80000}"/>
    <cellStyle name="Total 7 9" xfId="63643" xr:uid="{00000000-0005-0000-0000-00009CF80000}"/>
    <cellStyle name="Total 8" xfId="63644" xr:uid="{00000000-0005-0000-0000-00009DF80000}"/>
    <cellStyle name="Total 8 10" xfId="63645" xr:uid="{00000000-0005-0000-0000-00009EF80000}"/>
    <cellStyle name="Total 8 11" xfId="63646" xr:uid="{00000000-0005-0000-0000-00009FF80000}"/>
    <cellStyle name="Total 8 12" xfId="63647" xr:uid="{00000000-0005-0000-0000-0000A0F80000}"/>
    <cellStyle name="Total 8 13" xfId="63648" xr:uid="{00000000-0005-0000-0000-0000A1F80000}"/>
    <cellStyle name="Total 8 14" xfId="63649" xr:uid="{00000000-0005-0000-0000-0000A2F80000}"/>
    <cellStyle name="Total 8 15" xfId="63650" xr:uid="{00000000-0005-0000-0000-0000A3F80000}"/>
    <cellStyle name="Total 8 16" xfId="63651" xr:uid="{00000000-0005-0000-0000-0000A4F80000}"/>
    <cellStyle name="Total 8 17" xfId="63652" xr:uid="{00000000-0005-0000-0000-0000A5F80000}"/>
    <cellStyle name="Total 8 18" xfId="63653" xr:uid="{00000000-0005-0000-0000-0000A6F80000}"/>
    <cellStyle name="Total 8 19" xfId="63654" xr:uid="{00000000-0005-0000-0000-0000A7F80000}"/>
    <cellStyle name="Total 8 2" xfId="63655" xr:uid="{00000000-0005-0000-0000-0000A8F80000}"/>
    <cellStyle name="Total 8 2 10" xfId="63656" xr:uid="{00000000-0005-0000-0000-0000A9F80000}"/>
    <cellStyle name="Total 8 2 11" xfId="63657" xr:uid="{00000000-0005-0000-0000-0000AAF80000}"/>
    <cellStyle name="Total 8 2 12" xfId="63658" xr:uid="{00000000-0005-0000-0000-0000ABF80000}"/>
    <cellStyle name="Total 8 2 13" xfId="63659" xr:uid="{00000000-0005-0000-0000-0000ACF80000}"/>
    <cellStyle name="Total 8 2 2" xfId="63660" xr:uid="{00000000-0005-0000-0000-0000ADF80000}"/>
    <cellStyle name="Total 8 2 2 2" xfId="63661" xr:uid="{00000000-0005-0000-0000-0000AEF80000}"/>
    <cellStyle name="Total 8 2 3" xfId="63662" xr:uid="{00000000-0005-0000-0000-0000AFF80000}"/>
    <cellStyle name="Total 8 2 4" xfId="63663" xr:uid="{00000000-0005-0000-0000-0000B0F80000}"/>
    <cellStyle name="Total 8 2 5" xfId="63664" xr:uid="{00000000-0005-0000-0000-0000B1F80000}"/>
    <cellStyle name="Total 8 2 6" xfId="63665" xr:uid="{00000000-0005-0000-0000-0000B2F80000}"/>
    <cellStyle name="Total 8 2 7" xfId="63666" xr:uid="{00000000-0005-0000-0000-0000B3F80000}"/>
    <cellStyle name="Total 8 2 8" xfId="63667" xr:uid="{00000000-0005-0000-0000-0000B4F80000}"/>
    <cellStyle name="Total 8 2 9" xfId="63668" xr:uid="{00000000-0005-0000-0000-0000B5F80000}"/>
    <cellStyle name="Total 8 20" xfId="63669" xr:uid="{00000000-0005-0000-0000-0000B6F80000}"/>
    <cellStyle name="Total 8 21" xfId="63670" xr:uid="{00000000-0005-0000-0000-0000B7F80000}"/>
    <cellStyle name="Total 8 22" xfId="63671" xr:uid="{00000000-0005-0000-0000-0000B8F80000}"/>
    <cellStyle name="Total 8 3" xfId="63672" xr:uid="{00000000-0005-0000-0000-0000B9F80000}"/>
    <cellStyle name="Total 8 3 2" xfId="63673" xr:uid="{00000000-0005-0000-0000-0000BAF80000}"/>
    <cellStyle name="Total 8 3 3" xfId="63674" xr:uid="{00000000-0005-0000-0000-0000BBF80000}"/>
    <cellStyle name="Total 8 4" xfId="63675" xr:uid="{00000000-0005-0000-0000-0000BCF80000}"/>
    <cellStyle name="Total 8 5" xfId="63676" xr:uid="{00000000-0005-0000-0000-0000BDF80000}"/>
    <cellStyle name="Total 8 6" xfId="63677" xr:uid="{00000000-0005-0000-0000-0000BEF80000}"/>
    <cellStyle name="Total 8 7" xfId="63678" xr:uid="{00000000-0005-0000-0000-0000BFF80000}"/>
    <cellStyle name="Total 8 8" xfId="63679" xr:uid="{00000000-0005-0000-0000-0000C0F80000}"/>
    <cellStyle name="Total 8 9" xfId="63680" xr:uid="{00000000-0005-0000-0000-0000C1F80000}"/>
    <cellStyle name="Total 9" xfId="63681" xr:uid="{00000000-0005-0000-0000-0000C2F80000}"/>
    <cellStyle name="Total 9 10" xfId="63682" xr:uid="{00000000-0005-0000-0000-0000C3F80000}"/>
    <cellStyle name="Total 9 11" xfId="63683" xr:uid="{00000000-0005-0000-0000-0000C4F80000}"/>
    <cellStyle name="Total 9 12" xfId="63684" xr:uid="{00000000-0005-0000-0000-0000C5F80000}"/>
    <cellStyle name="Total 9 13" xfId="63685" xr:uid="{00000000-0005-0000-0000-0000C6F80000}"/>
    <cellStyle name="Total 9 14" xfId="63686" xr:uid="{00000000-0005-0000-0000-0000C7F80000}"/>
    <cellStyle name="Total 9 15" xfId="63687" xr:uid="{00000000-0005-0000-0000-0000C8F80000}"/>
    <cellStyle name="Total 9 16" xfId="63688" xr:uid="{00000000-0005-0000-0000-0000C9F80000}"/>
    <cellStyle name="Total 9 17" xfId="63689" xr:uid="{00000000-0005-0000-0000-0000CAF80000}"/>
    <cellStyle name="Total 9 18" xfId="63690" xr:uid="{00000000-0005-0000-0000-0000CBF80000}"/>
    <cellStyle name="Total 9 19" xfId="63691" xr:uid="{00000000-0005-0000-0000-0000CCF80000}"/>
    <cellStyle name="Total 9 2" xfId="63692" xr:uid="{00000000-0005-0000-0000-0000CDF80000}"/>
    <cellStyle name="Total 9 2 10" xfId="63693" xr:uid="{00000000-0005-0000-0000-0000CEF80000}"/>
    <cellStyle name="Total 9 2 11" xfId="63694" xr:uid="{00000000-0005-0000-0000-0000CFF80000}"/>
    <cellStyle name="Total 9 2 12" xfId="63695" xr:uid="{00000000-0005-0000-0000-0000D0F80000}"/>
    <cellStyle name="Total 9 2 13" xfId="63696" xr:uid="{00000000-0005-0000-0000-0000D1F80000}"/>
    <cellStyle name="Total 9 2 2" xfId="63697" xr:uid="{00000000-0005-0000-0000-0000D2F80000}"/>
    <cellStyle name="Total 9 2 2 2" xfId="63698" xr:uid="{00000000-0005-0000-0000-0000D3F80000}"/>
    <cellStyle name="Total 9 2 3" xfId="63699" xr:uid="{00000000-0005-0000-0000-0000D4F80000}"/>
    <cellStyle name="Total 9 2 4" xfId="63700" xr:uid="{00000000-0005-0000-0000-0000D5F80000}"/>
    <cellStyle name="Total 9 2 5" xfId="63701" xr:uid="{00000000-0005-0000-0000-0000D6F80000}"/>
    <cellStyle name="Total 9 2 6" xfId="63702" xr:uid="{00000000-0005-0000-0000-0000D7F80000}"/>
    <cellStyle name="Total 9 2 7" xfId="63703" xr:uid="{00000000-0005-0000-0000-0000D8F80000}"/>
    <cellStyle name="Total 9 2 8" xfId="63704" xr:uid="{00000000-0005-0000-0000-0000D9F80000}"/>
    <cellStyle name="Total 9 2 9" xfId="63705" xr:uid="{00000000-0005-0000-0000-0000DAF80000}"/>
    <cellStyle name="Total 9 20" xfId="63706" xr:uid="{00000000-0005-0000-0000-0000DBF80000}"/>
    <cellStyle name="Total 9 21" xfId="63707" xr:uid="{00000000-0005-0000-0000-0000DCF80000}"/>
    <cellStyle name="Total 9 22" xfId="63708" xr:uid="{00000000-0005-0000-0000-0000DDF80000}"/>
    <cellStyle name="Total 9 3" xfId="63709" xr:uid="{00000000-0005-0000-0000-0000DEF80000}"/>
    <cellStyle name="Total 9 3 2" xfId="63710" xr:uid="{00000000-0005-0000-0000-0000DFF80000}"/>
    <cellStyle name="Total 9 3 3" xfId="63711" xr:uid="{00000000-0005-0000-0000-0000E0F80000}"/>
    <cellStyle name="Total 9 4" xfId="63712" xr:uid="{00000000-0005-0000-0000-0000E1F80000}"/>
    <cellStyle name="Total 9 5" xfId="63713" xr:uid="{00000000-0005-0000-0000-0000E2F80000}"/>
    <cellStyle name="Total 9 6" xfId="63714" xr:uid="{00000000-0005-0000-0000-0000E3F80000}"/>
    <cellStyle name="Total 9 7" xfId="63715" xr:uid="{00000000-0005-0000-0000-0000E4F80000}"/>
    <cellStyle name="Total 9 8" xfId="63716" xr:uid="{00000000-0005-0000-0000-0000E5F80000}"/>
    <cellStyle name="Total 9 9" xfId="63717" xr:uid="{00000000-0005-0000-0000-0000E6F80000}"/>
    <cellStyle name="totalbold" xfId="63718" xr:uid="{00000000-0005-0000-0000-0000E7F80000}"/>
    <cellStyle name="Tusental (0)_pldt" xfId="63719" xr:uid="{00000000-0005-0000-0000-0000E8F80000}"/>
    <cellStyle name="Tusental_pldt" xfId="63720" xr:uid="{00000000-0005-0000-0000-0000E9F80000}"/>
    <cellStyle name="uni" xfId="63721" xr:uid="{00000000-0005-0000-0000-0000EAF80000}"/>
    <cellStyle name="Unit" xfId="63722" xr:uid="{00000000-0005-0000-0000-0000EBF80000}"/>
    <cellStyle name="Unprot" xfId="63723" xr:uid="{00000000-0005-0000-0000-0000ECF80000}"/>
    <cellStyle name="Unprot 2" xfId="63724" xr:uid="{00000000-0005-0000-0000-0000EDF80000}"/>
    <cellStyle name="Unprot 3" xfId="63725" xr:uid="{00000000-0005-0000-0000-0000EEF80000}"/>
    <cellStyle name="Unprot 4" xfId="63726" xr:uid="{00000000-0005-0000-0000-0000EFF80000}"/>
    <cellStyle name="Unprot$" xfId="63727" xr:uid="{00000000-0005-0000-0000-0000F0F80000}"/>
    <cellStyle name="Unprot$ 10" xfId="63728" xr:uid="{00000000-0005-0000-0000-0000F1F80000}"/>
    <cellStyle name="Unprot$ 11" xfId="63729" xr:uid="{00000000-0005-0000-0000-0000F2F80000}"/>
    <cellStyle name="Unprot$ 12" xfId="63730" xr:uid="{00000000-0005-0000-0000-0000F3F80000}"/>
    <cellStyle name="Unprot$ 13" xfId="63731" xr:uid="{00000000-0005-0000-0000-0000F4F80000}"/>
    <cellStyle name="Unprot$ 2" xfId="63732" xr:uid="{00000000-0005-0000-0000-0000F5F80000}"/>
    <cellStyle name="Unprot$ 3" xfId="63733" xr:uid="{00000000-0005-0000-0000-0000F6F80000}"/>
    <cellStyle name="Unprot$ 4" xfId="63734" xr:uid="{00000000-0005-0000-0000-0000F7F80000}"/>
    <cellStyle name="Unprot$ 5" xfId="63735" xr:uid="{00000000-0005-0000-0000-0000F8F80000}"/>
    <cellStyle name="Unprot$ 6" xfId="63736" xr:uid="{00000000-0005-0000-0000-0000F9F80000}"/>
    <cellStyle name="Unprot$ 7" xfId="63737" xr:uid="{00000000-0005-0000-0000-0000FAF80000}"/>
    <cellStyle name="Unprot$ 8" xfId="63738" xr:uid="{00000000-0005-0000-0000-0000FBF80000}"/>
    <cellStyle name="Unprot$ 9" xfId="63739" xr:uid="{00000000-0005-0000-0000-0000FCF80000}"/>
    <cellStyle name="Unprot_5021" xfId="63740" xr:uid="{00000000-0005-0000-0000-0000FDF80000}"/>
    <cellStyle name="Unprotect" xfId="63741" xr:uid="{00000000-0005-0000-0000-0000FEF80000}"/>
    <cellStyle name="Untitled1" xfId="63742" xr:uid="{00000000-0005-0000-0000-0000FFF80000}"/>
    <cellStyle name="Untitled2" xfId="63743" xr:uid="{00000000-0005-0000-0000-000000F90000}"/>
    <cellStyle name="Untitled3" xfId="63744" xr:uid="{00000000-0005-0000-0000-000001F90000}"/>
    <cellStyle name="Untitled4" xfId="63745" xr:uid="{00000000-0005-0000-0000-000002F90000}"/>
    <cellStyle name="Untitled5" xfId="63746" xr:uid="{00000000-0005-0000-0000-000003F90000}"/>
    <cellStyle name="Untitled6" xfId="63747" xr:uid="{00000000-0005-0000-0000-000004F90000}"/>
    <cellStyle name="Untitled7" xfId="63748" xr:uid="{00000000-0005-0000-0000-000005F90000}"/>
    <cellStyle name="v" xfId="63749" xr:uid="{00000000-0005-0000-0000-000006F90000}"/>
    <cellStyle name="v 10" xfId="63750" xr:uid="{00000000-0005-0000-0000-000007F90000}"/>
    <cellStyle name="v 11" xfId="63751" xr:uid="{00000000-0005-0000-0000-000008F90000}"/>
    <cellStyle name="v 12" xfId="63752" xr:uid="{00000000-0005-0000-0000-000009F90000}"/>
    <cellStyle name="v 13" xfId="63753" xr:uid="{00000000-0005-0000-0000-00000AF90000}"/>
    <cellStyle name="v 14" xfId="63754" xr:uid="{00000000-0005-0000-0000-00000BF90000}"/>
    <cellStyle name="v 2" xfId="63755" xr:uid="{00000000-0005-0000-0000-00000CF90000}"/>
    <cellStyle name="v 2 10" xfId="63756" xr:uid="{00000000-0005-0000-0000-00000DF90000}"/>
    <cellStyle name="v 2 11" xfId="63757" xr:uid="{00000000-0005-0000-0000-00000EF90000}"/>
    <cellStyle name="v 2 12" xfId="63758" xr:uid="{00000000-0005-0000-0000-00000FF90000}"/>
    <cellStyle name="v 2 13" xfId="63759" xr:uid="{00000000-0005-0000-0000-000010F90000}"/>
    <cellStyle name="v 2 2" xfId="63760" xr:uid="{00000000-0005-0000-0000-000011F90000}"/>
    <cellStyle name="v 2 2 2" xfId="63761" xr:uid="{00000000-0005-0000-0000-000012F90000}"/>
    <cellStyle name="v 2 3" xfId="63762" xr:uid="{00000000-0005-0000-0000-000013F90000}"/>
    <cellStyle name="v 2 4" xfId="63763" xr:uid="{00000000-0005-0000-0000-000014F90000}"/>
    <cellStyle name="v 2 5" xfId="63764" xr:uid="{00000000-0005-0000-0000-000015F90000}"/>
    <cellStyle name="v 2 6" xfId="63765" xr:uid="{00000000-0005-0000-0000-000016F90000}"/>
    <cellStyle name="v 2 7" xfId="63766" xr:uid="{00000000-0005-0000-0000-000017F90000}"/>
    <cellStyle name="v 2 8" xfId="63767" xr:uid="{00000000-0005-0000-0000-000018F90000}"/>
    <cellStyle name="v 2 9" xfId="63768" xr:uid="{00000000-0005-0000-0000-000019F90000}"/>
    <cellStyle name="v 3" xfId="63769" xr:uid="{00000000-0005-0000-0000-00001AF90000}"/>
    <cellStyle name="v 3 10" xfId="63770" xr:uid="{00000000-0005-0000-0000-00001BF90000}"/>
    <cellStyle name="v 3 11" xfId="63771" xr:uid="{00000000-0005-0000-0000-00001CF90000}"/>
    <cellStyle name="v 3 12" xfId="63772" xr:uid="{00000000-0005-0000-0000-00001DF90000}"/>
    <cellStyle name="v 3 2" xfId="63773" xr:uid="{00000000-0005-0000-0000-00001EF90000}"/>
    <cellStyle name="v 3 3" xfId="63774" xr:uid="{00000000-0005-0000-0000-00001FF90000}"/>
    <cellStyle name="v 3 4" xfId="63775" xr:uid="{00000000-0005-0000-0000-000020F90000}"/>
    <cellStyle name="v 3 5" xfId="63776" xr:uid="{00000000-0005-0000-0000-000021F90000}"/>
    <cellStyle name="v 3 6" xfId="63777" xr:uid="{00000000-0005-0000-0000-000022F90000}"/>
    <cellStyle name="v 3 7" xfId="63778" xr:uid="{00000000-0005-0000-0000-000023F90000}"/>
    <cellStyle name="v 3 8" xfId="63779" xr:uid="{00000000-0005-0000-0000-000024F90000}"/>
    <cellStyle name="v 3 9" xfId="63780" xr:uid="{00000000-0005-0000-0000-000025F90000}"/>
    <cellStyle name="v 4" xfId="63781" xr:uid="{00000000-0005-0000-0000-000026F90000}"/>
    <cellStyle name="v 5" xfId="63782" xr:uid="{00000000-0005-0000-0000-000027F90000}"/>
    <cellStyle name="v 6" xfId="63783" xr:uid="{00000000-0005-0000-0000-000028F90000}"/>
    <cellStyle name="v 7" xfId="63784" xr:uid="{00000000-0005-0000-0000-000029F90000}"/>
    <cellStyle name="v 8" xfId="63785" xr:uid="{00000000-0005-0000-0000-00002AF90000}"/>
    <cellStyle name="v 9" xfId="63786" xr:uid="{00000000-0005-0000-0000-00002BF90000}"/>
    <cellStyle name="v_Risk &amp; Mitigation" xfId="63787" xr:uid="{00000000-0005-0000-0000-00002CF90000}"/>
    <cellStyle name="v_Risk &amp; Mitigation 10" xfId="63788" xr:uid="{00000000-0005-0000-0000-00002DF90000}"/>
    <cellStyle name="v_Risk &amp; Mitigation 11" xfId="63789" xr:uid="{00000000-0005-0000-0000-00002EF90000}"/>
    <cellStyle name="v_Risk &amp; Mitigation 12" xfId="63790" xr:uid="{00000000-0005-0000-0000-00002FF90000}"/>
    <cellStyle name="v_Risk &amp; Mitigation 13" xfId="63791" xr:uid="{00000000-0005-0000-0000-000030F90000}"/>
    <cellStyle name="v_Risk &amp; Mitigation 14" xfId="63792" xr:uid="{00000000-0005-0000-0000-000031F90000}"/>
    <cellStyle name="v_Risk &amp; Mitigation 2" xfId="63793" xr:uid="{00000000-0005-0000-0000-000032F90000}"/>
    <cellStyle name="v_Risk &amp; Mitigation 2 10" xfId="63794" xr:uid="{00000000-0005-0000-0000-000033F90000}"/>
    <cellStyle name="v_Risk &amp; Mitigation 2 11" xfId="63795" xr:uid="{00000000-0005-0000-0000-000034F90000}"/>
    <cellStyle name="v_Risk &amp; Mitigation 2 12" xfId="63796" xr:uid="{00000000-0005-0000-0000-000035F90000}"/>
    <cellStyle name="v_Risk &amp; Mitigation 2 13" xfId="63797" xr:uid="{00000000-0005-0000-0000-000036F90000}"/>
    <cellStyle name="v_Risk &amp; Mitigation 2 2" xfId="63798" xr:uid="{00000000-0005-0000-0000-000037F90000}"/>
    <cellStyle name="v_Risk &amp; Mitigation 2 2 2" xfId="63799" xr:uid="{00000000-0005-0000-0000-000038F90000}"/>
    <cellStyle name="v_Risk &amp; Mitigation 2 3" xfId="63800" xr:uid="{00000000-0005-0000-0000-000039F90000}"/>
    <cellStyle name="v_Risk &amp; Mitigation 2 4" xfId="63801" xr:uid="{00000000-0005-0000-0000-00003AF90000}"/>
    <cellStyle name="v_Risk &amp; Mitigation 2 5" xfId="63802" xr:uid="{00000000-0005-0000-0000-00003BF90000}"/>
    <cellStyle name="v_Risk &amp; Mitigation 2 6" xfId="63803" xr:uid="{00000000-0005-0000-0000-00003CF90000}"/>
    <cellStyle name="v_Risk &amp; Mitigation 2 7" xfId="63804" xr:uid="{00000000-0005-0000-0000-00003DF90000}"/>
    <cellStyle name="v_Risk &amp; Mitigation 2 8" xfId="63805" xr:uid="{00000000-0005-0000-0000-00003EF90000}"/>
    <cellStyle name="v_Risk &amp; Mitigation 2 9" xfId="63806" xr:uid="{00000000-0005-0000-0000-00003FF90000}"/>
    <cellStyle name="v_Risk &amp; Mitigation 3" xfId="63807" xr:uid="{00000000-0005-0000-0000-000040F90000}"/>
    <cellStyle name="v_Risk &amp; Mitigation 3 10" xfId="63808" xr:uid="{00000000-0005-0000-0000-000041F90000}"/>
    <cellStyle name="v_Risk &amp; Mitigation 3 11" xfId="63809" xr:uid="{00000000-0005-0000-0000-000042F90000}"/>
    <cellStyle name="v_Risk &amp; Mitigation 3 12" xfId="63810" xr:uid="{00000000-0005-0000-0000-000043F90000}"/>
    <cellStyle name="v_Risk &amp; Mitigation 3 2" xfId="63811" xr:uid="{00000000-0005-0000-0000-000044F90000}"/>
    <cellStyle name="v_Risk &amp; Mitigation 3 3" xfId="63812" xr:uid="{00000000-0005-0000-0000-000045F90000}"/>
    <cellStyle name="v_Risk &amp; Mitigation 3 4" xfId="63813" xr:uid="{00000000-0005-0000-0000-000046F90000}"/>
    <cellStyle name="v_Risk &amp; Mitigation 3 5" xfId="63814" xr:uid="{00000000-0005-0000-0000-000047F90000}"/>
    <cellStyle name="v_Risk &amp; Mitigation 3 6" xfId="63815" xr:uid="{00000000-0005-0000-0000-000048F90000}"/>
    <cellStyle name="v_Risk &amp; Mitigation 3 7" xfId="63816" xr:uid="{00000000-0005-0000-0000-000049F90000}"/>
    <cellStyle name="v_Risk &amp; Mitigation 3 8" xfId="63817" xr:uid="{00000000-0005-0000-0000-00004AF90000}"/>
    <cellStyle name="v_Risk &amp; Mitigation 3 9" xfId="63818" xr:uid="{00000000-0005-0000-0000-00004BF90000}"/>
    <cellStyle name="v_Risk &amp; Mitigation 4" xfId="63819" xr:uid="{00000000-0005-0000-0000-00004CF90000}"/>
    <cellStyle name="v_Risk &amp; Mitigation 5" xfId="63820" xr:uid="{00000000-0005-0000-0000-00004DF90000}"/>
    <cellStyle name="v_Risk &amp; Mitigation 6" xfId="63821" xr:uid="{00000000-0005-0000-0000-00004EF90000}"/>
    <cellStyle name="v_Risk &amp; Mitigation 7" xfId="63822" xr:uid="{00000000-0005-0000-0000-00004FF90000}"/>
    <cellStyle name="v_Risk &amp; Mitigation 8" xfId="63823" xr:uid="{00000000-0005-0000-0000-000050F90000}"/>
    <cellStyle name="v_Risk &amp; Mitigation 9" xfId="63824" xr:uid="{00000000-0005-0000-0000-000051F90000}"/>
    <cellStyle name="Valuta (0)_pldt" xfId="63825" xr:uid="{00000000-0005-0000-0000-000052F90000}"/>
    <cellStyle name="Valuta_pldt" xfId="63826" xr:uid="{00000000-0005-0000-0000-000053F90000}"/>
    <cellStyle name="W?rung [0]_KHI_KAB1" xfId="63827" xr:uid="{00000000-0005-0000-0000-000054F90000}"/>
    <cellStyle name="W?rung_KHI_KAB1" xfId="63828" xr:uid="{00000000-0005-0000-0000-000055F90000}"/>
    <cellStyle name="WährEng_Daten" xfId="63830" xr:uid="{00000000-0005-0000-0000-000056F90000}"/>
    <cellStyle name="Währung [0]_AE_RM" xfId="63831" xr:uid="{00000000-0005-0000-0000-000057F90000}"/>
    <cellStyle name="Währung_AE_RM" xfId="63832" xr:uid="{00000000-0005-0000-0000-000058F90000}"/>
    <cellStyle name="Walutowy [0]_INVEST" xfId="63833" xr:uid="{00000000-0005-0000-0000-000059F90000}"/>
    <cellStyle name="Walutowy_INVEST" xfId="63834" xr:uid="{00000000-0005-0000-0000-00005AF90000}"/>
    <cellStyle name="Warning Text 10" xfId="63835" xr:uid="{00000000-0005-0000-0000-00005BF90000}"/>
    <cellStyle name="Warning Text 11" xfId="63836" xr:uid="{00000000-0005-0000-0000-00005CF90000}"/>
    <cellStyle name="Warning Text 12" xfId="63837" xr:uid="{00000000-0005-0000-0000-00005DF90000}"/>
    <cellStyle name="Warning Text 13" xfId="63838" xr:uid="{00000000-0005-0000-0000-00005EF90000}"/>
    <cellStyle name="Warning Text 14" xfId="63839" xr:uid="{00000000-0005-0000-0000-00005FF90000}"/>
    <cellStyle name="Warning Text 15" xfId="63840" xr:uid="{00000000-0005-0000-0000-000060F90000}"/>
    <cellStyle name="Warning Text 16" xfId="63841" xr:uid="{00000000-0005-0000-0000-000061F90000}"/>
    <cellStyle name="Warning Text 17" xfId="63842" xr:uid="{00000000-0005-0000-0000-000062F90000}"/>
    <cellStyle name="Warning Text 18" xfId="63843" xr:uid="{00000000-0005-0000-0000-000063F90000}"/>
    <cellStyle name="Warning Text 19" xfId="63844" xr:uid="{00000000-0005-0000-0000-000064F90000}"/>
    <cellStyle name="Warning Text 2" xfId="63845" xr:uid="{00000000-0005-0000-0000-000065F90000}"/>
    <cellStyle name="Warning Text 2 10" xfId="63846" xr:uid="{00000000-0005-0000-0000-000066F90000}"/>
    <cellStyle name="Warning Text 2 11" xfId="63847" xr:uid="{00000000-0005-0000-0000-000067F90000}"/>
    <cellStyle name="Warning Text 2 12" xfId="63848" xr:uid="{00000000-0005-0000-0000-000068F90000}"/>
    <cellStyle name="Warning Text 2 13" xfId="63849" xr:uid="{00000000-0005-0000-0000-000069F90000}"/>
    <cellStyle name="Warning Text 2 14" xfId="63850" xr:uid="{00000000-0005-0000-0000-00006AF90000}"/>
    <cellStyle name="Warning Text 2 15" xfId="63851" xr:uid="{00000000-0005-0000-0000-00006BF90000}"/>
    <cellStyle name="Warning Text 2 2" xfId="63852" xr:uid="{00000000-0005-0000-0000-00006CF90000}"/>
    <cellStyle name="Warning Text 2 2 2" xfId="63853" xr:uid="{00000000-0005-0000-0000-00006DF90000}"/>
    <cellStyle name="Warning Text 2 3" xfId="63854" xr:uid="{00000000-0005-0000-0000-00006EF90000}"/>
    <cellStyle name="Warning Text 2 3 2" xfId="63855" xr:uid="{00000000-0005-0000-0000-00006FF90000}"/>
    <cellStyle name="Warning Text 2 4" xfId="63856" xr:uid="{00000000-0005-0000-0000-000070F90000}"/>
    <cellStyle name="Warning Text 2 4 2" xfId="63857" xr:uid="{00000000-0005-0000-0000-000071F90000}"/>
    <cellStyle name="Warning Text 2 5" xfId="63858" xr:uid="{00000000-0005-0000-0000-000072F90000}"/>
    <cellStyle name="Warning Text 2 6" xfId="63859" xr:uid="{00000000-0005-0000-0000-000073F90000}"/>
    <cellStyle name="Warning Text 2 7" xfId="63860" xr:uid="{00000000-0005-0000-0000-000074F90000}"/>
    <cellStyle name="Warning Text 2 8" xfId="63861" xr:uid="{00000000-0005-0000-0000-000075F90000}"/>
    <cellStyle name="Warning Text 2 9" xfId="63862" xr:uid="{00000000-0005-0000-0000-000076F90000}"/>
    <cellStyle name="Warning Text 2_Labour" xfId="63863" xr:uid="{00000000-0005-0000-0000-000077F90000}"/>
    <cellStyle name="Warning Text 20" xfId="63864" xr:uid="{00000000-0005-0000-0000-000078F90000}"/>
    <cellStyle name="Warning Text 21" xfId="63865" xr:uid="{00000000-0005-0000-0000-000079F90000}"/>
    <cellStyle name="Warning Text 22" xfId="63866" xr:uid="{00000000-0005-0000-0000-00007AF90000}"/>
    <cellStyle name="Warning Text 3" xfId="63867" xr:uid="{00000000-0005-0000-0000-00007BF90000}"/>
    <cellStyle name="Warning Text 3 2" xfId="63868" xr:uid="{00000000-0005-0000-0000-00007CF90000}"/>
    <cellStyle name="Warning Text 4" xfId="63869" xr:uid="{00000000-0005-0000-0000-00007DF90000}"/>
    <cellStyle name="Warning Text 4 2" xfId="63870" xr:uid="{00000000-0005-0000-0000-00007EF90000}"/>
    <cellStyle name="Warning Text 4 3" xfId="63871" xr:uid="{00000000-0005-0000-0000-00007FF90000}"/>
    <cellStyle name="Warning Text 5" xfId="63872" xr:uid="{00000000-0005-0000-0000-000080F90000}"/>
    <cellStyle name="Warning Text 5 2" xfId="63873" xr:uid="{00000000-0005-0000-0000-000081F90000}"/>
    <cellStyle name="Warning Text 6" xfId="63874" xr:uid="{00000000-0005-0000-0000-000082F90000}"/>
    <cellStyle name="Warning Text 7" xfId="63875" xr:uid="{00000000-0005-0000-0000-000083F90000}"/>
    <cellStyle name="Warning Text 8" xfId="63876" xr:uid="{00000000-0005-0000-0000-000084F90000}"/>
    <cellStyle name="Warning Text 9" xfId="63877" xr:uid="{00000000-0005-0000-0000-000085F90000}"/>
    <cellStyle name="x-stens)" xfId="63878" xr:uid="{00000000-0005-0000-0000-000086F90000}"/>
    <cellStyle name="x-stens) 2" xfId="63879" xr:uid="{00000000-0005-0000-0000-000087F90000}"/>
    <cellStyle name="x-stens) 3" xfId="63880" xr:uid="{00000000-0005-0000-0000-000088F90000}"/>
    <cellStyle name="x-stens) 4" xfId="63881" xr:uid="{00000000-0005-0000-0000-000089F90000}"/>
    <cellStyle name="Zeilenumbruch" xfId="63882" xr:uid="{00000000-0005-0000-0000-00008AF90000}"/>
    <cellStyle name="Zeilenumbruch 2" xfId="63883" xr:uid="{00000000-0005-0000-0000-00008BF90000}"/>
    <cellStyle name="Zeilenumbruch 3" xfId="63884" xr:uid="{00000000-0005-0000-0000-00008CF90000}"/>
    <cellStyle name="Zeilenumbruch 4" xfId="63885" xr:uid="{00000000-0005-0000-0000-00008DF90000}"/>
    <cellStyle name="고정소숫점" xfId="63886" xr:uid="{00000000-0005-0000-0000-00008EF90000}"/>
    <cellStyle name="고정출력1" xfId="63887" xr:uid="{00000000-0005-0000-0000-00008FF90000}"/>
    <cellStyle name="고정출력2" xfId="63888" xr:uid="{00000000-0005-0000-0000-000090F90000}"/>
    <cellStyle name="날짜" xfId="63889" xr:uid="{00000000-0005-0000-0000-000091F90000}"/>
    <cellStyle name="달러" xfId="63890" xr:uid="{00000000-0005-0000-0000-000092F90000}"/>
    <cellStyle name="뒤에 오는 하이퍼링크_040924 Rev2-Erection BM(I&amp;C)" xfId="63891" xr:uid="{00000000-0005-0000-0000-000093F90000}"/>
    <cellStyle name="똿뗦먛귟 [0.00]_PRODUCT DETAIL Q1" xfId="63892" xr:uid="{00000000-0005-0000-0000-000094F90000}"/>
    <cellStyle name="똿뗦먛귟_PRODUCT DETAIL Q1" xfId="63893" xr:uid="{00000000-0005-0000-0000-000095F90000}"/>
    <cellStyle name="믅됞 [0.00]_PRODUCT DETAIL Q1" xfId="63894" xr:uid="{00000000-0005-0000-0000-000096F90000}"/>
    <cellStyle name="믅됞_PRODUCT DETAIL Q1" xfId="63895" xr:uid="{00000000-0005-0000-0000-000097F90000}"/>
    <cellStyle name="뷭?_BOOKSHIP" xfId="63896" xr:uid="{00000000-0005-0000-0000-000098F90000}"/>
    <cellStyle name="숫자(R)" xfId="63897" xr:uid="{00000000-0005-0000-0000-000099F90000}"/>
    <cellStyle name="쉼표_boiler" xfId="63898" xr:uid="{00000000-0005-0000-0000-00009AF90000}"/>
    <cellStyle name="자리수" xfId="63899" xr:uid="{00000000-0005-0000-0000-00009BF90000}"/>
    <cellStyle name="자리수0" xfId="63900" xr:uid="{00000000-0005-0000-0000-00009CF90000}"/>
    <cellStyle name="지정되지 않음" xfId="63901" xr:uid="{00000000-0005-0000-0000-00009DF90000}"/>
    <cellStyle name="콤마 [0]_  종  합  " xfId="63904" xr:uid="{00000000-0005-0000-0000-00009EF90000}"/>
    <cellStyle name="콤마_  종  합  " xfId="63905" xr:uid="{00000000-0005-0000-0000-00009FF90000}"/>
    <cellStyle name="통화 [0]_1.24분기 평가표 " xfId="63906" xr:uid="{00000000-0005-0000-0000-0000A0F90000}"/>
    <cellStyle name="통화_1.24분기 평가표 " xfId="63907" xr:uid="{00000000-0005-0000-0000-0000A1F90000}"/>
    <cellStyle name="퍼센트" xfId="63908" xr:uid="{00000000-0005-0000-0000-0000A2F90000}"/>
    <cellStyle name="표준_01_0924 Civil_Power-acc" xfId="63909" xr:uid="{00000000-0005-0000-0000-0000A3F90000}"/>
    <cellStyle name="합산" xfId="63910" xr:uid="{00000000-0005-0000-0000-0000A4F90000}"/>
    <cellStyle name="화폐기호" xfId="63911" xr:uid="{00000000-0005-0000-0000-0000A5F90000}"/>
    <cellStyle name="화폐기호0" xfId="63912" xr:uid="{00000000-0005-0000-0000-0000A6F90000}"/>
    <cellStyle name="千位分隔[0]_BOQ" xfId="63902" xr:uid="{00000000-0005-0000-0000-0000A7F90000}"/>
    <cellStyle name="千位分隔_BOQ" xfId="63903" xr:uid="{00000000-0005-0000-0000-0000A8F90000}"/>
    <cellStyle name="常规_BOQ" xfId="63913" xr:uid="{00000000-0005-0000-0000-0000A9F90000}"/>
    <cellStyle name="桁区切り [0.00]_BQ CODE SUMMARY" xfId="63914" xr:uid="{00000000-0005-0000-0000-0000AAF90000}"/>
    <cellStyle name="桁区切り_BQ CODE SUMMARY" xfId="63915" xr:uid="{00000000-0005-0000-0000-0000ABF90000}"/>
    <cellStyle name="標準_ Att. 1- Cover" xfId="63916" xr:uid="{00000000-0005-0000-0000-0000ACF90000}"/>
    <cellStyle name="货币[0]_BOQ" xfId="63917" xr:uid="{00000000-0005-0000-0000-0000ADF90000}"/>
    <cellStyle name="货币_BOQ" xfId="63918" xr:uid="{00000000-0005-0000-0000-0000AEF90000}"/>
    <cellStyle name="通貨 [0.00]_ Att. 1- Cover" xfId="63919" xr:uid="{00000000-0005-0000-0000-0000AFF90000}"/>
    <cellStyle name="通貨_ Att. 1- Cover" xfId="63920" xr:uid="{00000000-0005-0000-0000-0000B0F90000}"/>
  </cellStyles>
  <dxfs count="72">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92D050"/>
        </patternFill>
      </fill>
    </dxf>
    <dxf>
      <fill>
        <patternFill>
          <bgColor rgb="FFFF0000"/>
        </patternFill>
      </fill>
    </dxf>
    <dxf>
      <fill>
        <patternFill>
          <bgColor rgb="FF92D050"/>
        </patternFill>
      </fill>
    </dxf>
    <dxf>
      <font>
        <condense val="0"/>
        <extend val="0"/>
        <color indexed="22"/>
      </font>
    </dxf>
    <dxf>
      <font>
        <condense val="0"/>
        <extend val="0"/>
        <color indexed="22"/>
      </font>
    </dxf>
    <dxf>
      <font>
        <condense val="0"/>
        <extend val="0"/>
        <color rgb="FF9C0006"/>
      </font>
      <fill>
        <patternFill>
          <bgColor rgb="FFFFC7CE"/>
        </patternFill>
      </fill>
    </dxf>
    <dxf>
      <fill>
        <patternFill>
          <bgColor rgb="FFFF0000"/>
        </patternFill>
      </fill>
    </dxf>
    <dxf>
      <fill>
        <patternFill>
          <bgColor rgb="FF92D050"/>
        </patternFill>
      </fill>
    </dxf>
    <dxf>
      <fill>
        <patternFill>
          <bgColor rgb="FFFF0000"/>
        </patternFill>
      </fill>
    </dxf>
    <dxf>
      <fill>
        <patternFill>
          <bgColor rgb="FF92D050"/>
        </patternFill>
      </fill>
    </dxf>
    <dxf>
      <font>
        <color rgb="FFFF0000"/>
      </font>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9" Type="http://schemas.microsoft.com/office/2017/06/relationships/rdRichValue" Target="richData/rdrichvalue.xml"/><Relationship Id="rId21" Type="http://schemas.openxmlformats.org/officeDocument/2006/relationships/externalLink" Target="externalLinks/externalLink8.xml"/><Relationship Id="rId34" Type="http://schemas.openxmlformats.org/officeDocument/2006/relationships/externalLink" Target="externalLinks/externalLink2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externalLink" Target="externalLinks/externalLink16.xml"/><Relationship Id="rId41"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externalLink" Target="externalLinks/externalLink19.xml"/><Relationship Id="rId37" Type="http://schemas.openxmlformats.org/officeDocument/2006/relationships/sharedStrings" Target="sharedStrings.xml"/><Relationship Id="rId40"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externalLink" Target="externalLinks/externalLink17.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externalLink" Target="externalLinks/externalLink20.xml"/><Relationship Id="rId38"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175794</xdr:rowOff>
    </xdr:from>
    <xdr:to>
      <xdr:col>9</xdr:col>
      <xdr:colOff>605118</xdr:colOff>
      <xdr:row>2</xdr:row>
      <xdr:rowOff>112059</xdr:rowOff>
    </xdr:to>
    <xdr:grpSp>
      <xdr:nvGrpSpPr>
        <xdr:cNvPr id="8" name="Group 7">
          <a:extLst>
            <a:ext uri="{FF2B5EF4-FFF2-40B4-BE49-F238E27FC236}">
              <a16:creationId xmlns:a16="http://schemas.microsoft.com/office/drawing/2014/main" id="{00000000-0008-0000-0100-000008000000}"/>
            </a:ext>
          </a:extLst>
        </xdr:cNvPr>
        <xdr:cNvGrpSpPr/>
      </xdr:nvGrpSpPr>
      <xdr:grpSpPr>
        <a:xfrm>
          <a:off x="0" y="175794"/>
          <a:ext cx="5847678" cy="469665"/>
          <a:chOff x="71433" y="130971"/>
          <a:chExt cx="4185111" cy="559592"/>
        </a:xfrm>
      </xdr:grpSpPr>
      <xdr:pic>
        <xdr:nvPicPr>
          <xdr:cNvPr id="9" name="Picture 1" descr="Description: Description: Description: Description: Description: Description: Description: Description: Description: Description: Description: Description: Description: Description: Description: Description: Description: Description: logo-icon">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1433" y="130971"/>
            <a:ext cx="674770" cy="559592"/>
          </a:xfrm>
          <a:prstGeom prst="rect">
            <a:avLst/>
          </a:prstGeom>
          <a:noFill/>
          <a:ln w="9525">
            <a:noFill/>
            <a:miter lim="800000"/>
            <a:headEnd/>
            <a:tailEnd/>
          </a:ln>
        </xdr:spPr>
      </xdr:pic>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782709" y="210948"/>
            <a:ext cx="2473835" cy="31149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l"/>
            <a:r>
              <a:rPr lang="en-US" sz="1400" b="1">
                <a:solidFill>
                  <a:schemeClr val="tx1"/>
                </a:solidFill>
              </a:rPr>
              <a:t>Engineering and Contracting SAOG</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71432</xdr:colOff>
      <xdr:row>0</xdr:row>
      <xdr:rowOff>130971</xdr:rowOff>
    </xdr:from>
    <xdr:to>
      <xdr:col>10</xdr:col>
      <xdr:colOff>357188</xdr:colOff>
      <xdr:row>2</xdr:row>
      <xdr:rowOff>287679</xdr:rowOff>
    </xdr:to>
    <xdr:grpSp>
      <xdr:nvGrpSpPr>
        <xdr:cNvPr id="2" name="Group 1">
          <a:extLst>
            <a:ext uri="{FF2B5EF4-FFF2-40B4-BE49-F238E27FC236}">
              <a16:creationId xmlns:a16="http://schemas.microsoft.com/office/drawing/2014/main" id="{00000000-0008-0000-0200-000002000000}"/>
            </a:ext>
          </a:extLst>
        </xdr:cNvPr>
        <xdr:cNvGrpSpPr/>
      </xdr:nvGrpSpPr>
      <xdr:grpSpPr>
        <a:xfrm>
          <a:off x="71432" y="130971"/>
          <a:ext cx="6973427" cy="560120"/>
          <a:chOff x="71433" y="130971"/>
          <a:chExt cx="3127491" cy="573427"/>
        </a:xfrm>
      </xdr:grpSpPr>
      <xdr:pic>
        <xdr:nvPicPr>
          <xdr:cNvPr id="3" name="Picture 1" descr="Description: Description: Description: Description: Description: Description: Description: Description: Description: Description: Description: Description: Description: Description: Description: Description: Description: Description: logo-icon">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1433" y="130971"/>
            <a:ext cx="674770" cy="559592"/>
          </a:xfrm>
          <a:prstGeom prst="rect">
            <a:avLst/>
          </a:prstGeom>
          <a:noFill/>
          <a:ln w="9525">
            <a:noFill/>
            <a:miter lim="800000"/>
            <a:headEnd/>
            <a:tailEnd/>
          </a:ln>
        </xdr:spPr>
      </xdr:pic>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725089" y="392902"/>
            <a:ext cx="2473835" cy="31149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l"/>
            <a:r>
              <a:rPr lang="en-US" sz="1400" b="1">
                <a:solidFill>
                  <a:schemeClr val="tx1"/>
                </a:solidFill>
              </a:rPr>
              <a:t>Engineering and Contracting SAOG</a:t>
            </a: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Roads\Budget\Budget_2001\Qtr3_Budget2001\5119_budge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ocuments%20and%20Settings\Admin\Desktop\BP%20Q1%20Review\06%206135%20BP%20Rev%20Q2-Q4%2020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Roads\Budget\Budget_2001\Qtr3_Budget2001\5119_budge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es-del-pc-193\D\%23rajib\modfly\TRANS\500\DETAI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WEKI&#51060;&#51333;&#47749;\JEBEL%20ALI%20KI\My%20Documents\Jebel%20Ali%20KII\MOBI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Documents%20and%20Settings\Admin\Desktop\BP%20Q1%20Review\Roads\Budget\Budget_2001\Qtr3_Budget2001\5119_budge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Reena\6040\Pres_604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D%20Drive\6134\Reports\MONITIRING%20REPORTS\Monthly%20Projection\Vengat\Mr%20Anil\Budget\Programm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pulau%20final\WINDOWS\Desktop\New%20Folder\Qo-1585.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Users/KSVK/AppData/Local/Microsoft/Windows/Temporary%20Internet%20Files/Content.Outlook/J5Y6GSUQ/6149%20BP%20-%20September%202012.xlsx" TargetMode="External"/><Relationship Id="rId1" Type="http://schemas.openxmlformats.org/officeDocument/2006/relationships/externalLinkPath" Target="/Users/KSVK/AppData/Local/Microsoft/Windows/Temporary%20Internet%20Files/Content.Outlook/J5Y6GSUQ/6149%20BP%20-%20September%2020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G:\D%20Drive\6134\Reports\MONITIRING%20REPORTS\Monthly%20Projection\Roads\Budget\Budget_2001\Qtr3_Budget2001\5119_budge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G:\D%20Drive\6134\Reports\MONITIRING%20REPORTS\Monthly%20Projection\Ajay\Reference\Project%20Budget_0661060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G:\D%20Drive\6134\Reports\MONITIRING%20REPORTS\Monthly%20Projection\Vengat\Mrs.Reena\Projection\Business%20Plan_Presentation\BP07.R2\BP.Dat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G:\Documents%20and%20Settings\Admin\Desktop\BP%20Q1%20Review\Documents%20and%20Settings\IVRCL\My%20Documents\NS40\My%20Documents\Voucher%20paid%20KR3.xls"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Documents%20and%20Settings/Admin/Local%20Settings/Temporary%20Internet%20Files/OLK1/Commodity%20Monitoring%20System.xls" TargetMode="External"/><Relationship Id="rId1" Type="http://schemas.openxmlformats.org/officeDocument/2006/relationships/externalLinkPath" Target="/Documents%20and%20Settings/Admin/Local%20Settings/Temporary%20Internet%20Files/OLK1/Commodity%20Monitoring%20Syste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Tsprasad\e-tenders\WINDOWS\Desktop\Access%20to%20GQ.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GALFAR\DATA\USER\BPLAN99\BP99Q1\RDSBPRQ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G:\Documents%20and%20Settings\Admin\Desktop\Budgets\6134BUDGET_21.02.09Final%20(R1)%20Sent%20to%20CEO%20for%20Approva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rojection%20VS%20ACH%20(HO)%20August-17.xlsx"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T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AG"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table"/>
      <sheetName val="old_Budget_format"/>
      <sheetName val="Budget_Sheet"/>
      <sheetName val="man_graph"/>
      <sheetName val="Eqp_graph"/>
      <sheetName val="manpower_Equipment"/>
      <sheetName val="data"/>
      <sheetName val="Dtl"/>
      <sheetName val="B"/>
      <sheetName val="5119_budget"/>
    </sheetNames>
    <sheetDataSet>
      <sheetData sheetId="0"/>
      <sheetData sheetId="1"/>
      <sheetData sheetId="2"/>
      <sheetData sheetId="3"/>
      <sheetData sheetId="4"/>
      <sheetData sheetId="5"/>
      <sheetData sheetId="6" refreshError="1">
        <row r="3">
          <cell r="C3" t="str">
            <v>06511900</v>
          </cell>
          <cell r="K3">
            <v>97471.578428712004</v>
          </cell>
          <cell r="P3">
            <v>119648.896194792</v>
          </cell>
          <cell r="Q3">
            <v>115680.0252726</v>
          </cell>
          <cell r="W3">
            <v>114913.07544184801</v>
          </cell>
          <cell r="AB3">
            <v>25123.274074104</v>
          </cell>
        </row>
        <row r="4">
          <cell r="K4">
            <v>5725.4215712879995</v>
          </cell>
          <cell r="P4">
            <v>7028.1038052080003</v>
          </cell>
          <cell r="Q4">
            <v>6794.9747274000001</v>
          </cell>
          <cell r="W4">
            <v>6749.9245581519999</v>
          </cell>
          <cell r="AB4">
            <v>1475.725925896</v>
          </cell>
        </row>
        <row r="5">
          <cell r="K5">
            <v>0</v>
          </cell>
          <cell r="P5">
            <v>0</v>
          </cell>
          <cell r="Q5">
            <v>0</v>
          </cell>
          <cell r="W5">
            <v>200</v>
          </cell>
          <cell r="AB5">
            <v>0</v>
          </cell>
        </row>
        <row r="6">
          <cell r="K6">
            <v>0</v>
          </cell>
          <cell r="P6">
            <v>0</v>
          </cell>
          <cell r="Q6">
            <v>0</v>
          </cell>
          <cell r="W6">
            <v>4260</v>
          </cell>
          <cell r="AB6">
            <v>0</v>
          </cell>
        </row>
        <row r="7">
          <cell r="K7">
            <v>0</v>
          </cell>
          <cell r="P7">
            <v>0</v>
          </cell>
          <cell r="Q7">
            <v>0</v>
          </cell>
          <cell r="W7">
            <v>0</v>
          </cell>
          <cell r="AB7">
            <v>0</v>
          </cell>
        </row>
        <row r="8">
          <cell r="K8">
            <v>0</v>
          </cell>
          <cell r="P8">
            <v>0</v>
          </cell>
          <cell r="Q8">
            <v>0</v>
          </cell>
          <cell r="W8">
            <v>75</v>
          </cell>
          <cell r="AB8">
            <v>0</v>
          </cell>
        </row>
        <row r="9">
          <cell r="K9">
            <v>0</v>
          </cell>
          <cell r="P9">
            <v>0</v>
          </cell>
          <cell r="Q9">
            <v>0</v>
          </cell>
          <cell r="W9">
            <v>0</v>
          </cell>
          <cell r="AB9">
            <v>0</v>
          </cell>
        </row>
        <row r="10">
          <cell r="K10">
            <v>210</v>
          </cell>
          <cell r="P10">
            <v>0</v>
          </cell>
          <cell r="Q10">
            <v>0</v>
          </cell>
          <cell r="W10">
            <v>0</v>
          </cell>
          <cell r="AB10">
            <v>0</v>
          </cell>
        </row>
        <row r="11">
          <cell r="K11">
            <v>0</v>
          </cell>
          <cell r="P11">
            <v>0</v>
          </cell>
          <cell r="Q11">
            <v>0</v>
          </cell>
          <cell r="W11">
            <v>0</v>
          </cell>
          <cell r="AB11">
            <v>0</v>
          </cell>
        </row>
        <row r="12">
          <cell r="K12">
            <v>0</v>
          </cell>
          <cell r="P12">
            <v>0</v>
          </cell>
          <cell r="Q12">
            <v>0</v>
          </cell>
          <cell r="W12">
            <v>0</v>
          </cell>
          <cell r="AB12">
            <v>0</v>
          </cell>
        </row>
        <row r="13">
          <cell r="K13">
            <v>0</v>
          </cell>
          <cell r="P13">
            <v>0</v>
          </cell>
          <cell r="Q13">
            <v>0</v>
          </cell>
          <cell r="W13">
            <v>0</v>
          </cell>
          <cell r="AB13">
            <v>0</v>
          </cell>
        </row>
        <row r="14">
          <cell r="K14">
            <v>0</v>
          </cell>
          <cell r="P14">
            <v>0</v>
          </cell>
          <cell r="Q14">
            <v>0</v>
          </cell>
          <cell r="W14">
            <v>0</v>
          </cell>
          <cell r="AB14">
            <v>0</v>
          </cell>
        </row>
        <row r="15">
          <cell r="K15">
            <v>0</v>
          </cell>
          <cell r="P15">
            <v>0</v>
          </cell>
          <cell r="Q15">
            <v>0</v>
          </cell>
          <cell r="W15">
            <v>0</v>
          </cell>
          <cell r="AB15">
            <v>0</v>
          </cell>
        </row>
        <row r="16">
          <cell r="K16">
            <v>0</v>
          </cell>
          <cell r="P16">
            <v>0</v>
          </cell>
          <cell r="Q16">
            <v>0</v>
          </cell>
          <cell r="W16">
            <v>0</v>
          </cell>
          <cell r="AB16">
            <v>0</v>
          </cell>
        </row>
        <row r="17">
          <cell r="K17">
            <v>0</v>
          </cell>
          <cell r="P17">
            <v>0</v>
          </cell>
          <cell r="Q17">
            <v>0</v>
          </cell>
          <cell r="W17">
            <v>0</v>
          </cell>
          <cell r="AB17">
            <v>0</v>
          </cell>
        </row>
        <row r="18">
          <cell r="K18">
            <v>75</v>
          </cell>
          <cell r="P18">
            <v>75</v>
          </cell>
          <cell r="Q18">
            <v>75</v>
          </cell>
          <cell r="W18">
            <v>75</v>
          </cell>
          <cell r="AB18">
            <v>75</v>
          </cell>
        </row>
        <row r="19">
          <cell r="K19">
            <v>0</v>
          </cell>
          <cell r="P19">
            <v>0</v>
          </cell>
          <cell r="Q19">
            <v>0</v>
          </cell>
          <cell r="W19">
            <v>3750</v>
          </cell>
          <cell r="AB19">
            <v>0</v>
          </cell>
        </row>
        <row r="20">
          <cell r="K20">
            <v>0</v>
          </cell>
          <cell r="P20">
            <v>0</v>
          </cell>
          <cell r="Q20">
            <v>0</v>
          </cell>
          <cell r="W20">
            <v>0</v>
          </cell>
          <cell r="AB20">
            <v>0</v>
          </cell>
        </row>
        <row r="21">
          <cell r="K21">
            <v>0</v>
          </cell>
          <cell r="P21">
            <v>0</v>
          </cell>
          <cell r="Q21">
            <v>0</v>
          </cell>
          <cell r="W21">
            <v>0</v>
          </cell>
          <cell r="AB21">
            <v>0</v>
          </cell>
        </row>
        <row r="22">
          <cell r="K22">
            <v>0</v>
          </cell>
          <cell r="P22">
            <v>0</v>
          </cell>
          <cell r="Q22">
            <v>0</v>
          </cell>
          <cell r="W22">
            <v>0</v>
          </cell>
          <cell r="AB22">
            <v>0</v>
          </cell>
        </row>
        <row r="23">
          <cell r="K23">
            <v>0</v>
          </cell>
          <cell r="P23">
            <v>0</v>
          </cell>
          <cell r="Q23">
            <v>0</v>
          </cell>
          <cell r="W23">
            <v>0</v>
          </cell>
          <cell r="AB23">
            <v>0</v>
          </cell>
        </row>
        <row r="24">
          <cell r="K24">
            <v>0</v>
          </cell>
          <cell r="P24">
            <v>0</v>
          </cell>
          <cell r="Q24">
            <v>0</v>
          </cell>
          <cell r="W24">
            <v>0</v>
          </cell>
          <cell r="AB24">
            <v>0</v>
          </cell>
        </row>
        <row r="25">
          <cell r="K25">
            <v>0</v>
          </cell>
          <cell r="P25">
            <v>0</v>
          </cell>
          <cell r="Q25">
            <v>0</v>
          </cell>
          <cell r="W25">
            <v>0</v>
          </cell>
          <cell r="AB25">
            <v>0</v>
          </cell>
        </row>
        <row r="26">
          <cell r="K26">
            <v>0</v>
          </cell>
          <cell r="P26">
            <v>0</v>
          </cell>
          <cell r="Q26">
            <v>0</v>
          </cell>
          <cell r="W26">
            <v>0</v>
          </cell>
          <cell r="AB26">
            <v>0</v>
          </cell>
        </row>
        <row r="27">
          <cell r="K27">
            <v>0</v>
          </cell>
          <cell r="P27">
            <v>0</v>
          </cell>
          <cell r="Q27">
            <v>0</v>
          </cell>
          <cell r="W27">
            <v>0</v>
          </cell>
          <cell r="AB27">
            <v>0</v>
          </cell>
        </row>
        <row r="28">
          <cell r="K28">
            <v>0</v>
          </cell>
          <cell r="P28">
            <v>0</v>
          </cell>
          <cell r="Q28">
            <v>0</v>
          </cell>
          <cell r="W28">
            <v>0</v>
          </cell>
          <cell r="AB28">
            <v>0</v>
          </cell>
        </row>
        <row r="29">
          <cell r="K29">
            <v>0</v>
          </cell>
          <cell r="P29">
            <v>0</v>
          </cell>
          <cell r="Q29">
            <v>0</v>
          </cell>
          <cell r="W29">
            <v>0</v>
          </cell>
          <cell r="AB29">
            <v>0</v>
          </cell>
        </row>
        <row r="30">
          <cell r="K30">
            <v>0</v>
          </cell>
          <cell r="P30">
            <v>0</v>
          </cell>
          <cell r="Q30">
            <v>0</v>
          </cell>
          <cell r="W30">
            <v>0</v>
          </cell>
          <cell r="AB30">
            <v>0</v>
          </cell>
        </row>
        <row r="31">
          <cell r="K31">
            <v>0</v>
          </cell>
          <cell r="P31">
            <v>0</v>
          </cell>
          <cell r="Q31">
            <v>0</v>
          </cell>
          <cell r="W31">
            <v>0</v>
          </cell>
          <cell r="AB31">
            <v>0</v>
          </cell>
        </row>
        <row r="32">
          <cell r="K32">
            <v>0</v>
          </cell>
          <cell r="P32">
            <v>0</v>
          </cell>
          <cell r="Q32">
            <v>0</v>
          </cell>
          <cell r="W32">
            <v>0</v>
          </cell>
          <cell r="AB32">
            <v>0</v>
          </cell>
        </row>
        <row r="33">
          <cell r="K33">
            <v>150</v>
          </cell>
          <cell r="P33">
            <v>150</v>
          </cell>
          <cell r="Q33">
            <v>150</v>
          </cell>
          <cell r="W33">
            <v>100</v>
          </cell>
          <cell r="AB33">
            <v>100</v>
          </cell>
        </row>
        <row r="34">
          <cell r="K34">
            <v>100</v>
          </cell>
          <cell r="P34">
            <v>75</v>
          </cell>
          <cell r="Q34">
            <v>75</v>
          </cell>
          <cell r="W34">
            <v>50</v>
          </cell>
          <cell r="AB34">
            <v>50</v>
          </cell>
        </row>
        <row r="35">
          <cell r="K35">
            <v>0</v>
          </cell>
          <cell r="P35">
            <v>0</v>
          </cell>
          <cell r="Q35">
            <v>0</v>
          </cell>
          <cell r="W35">
            <v>0</v>
          </cell>
          <cell r="AB35">
            <v>0</v>
          </cell>
        </row>
        <row r="36">
          <cell r="K36">
            <v>0</v>
          </cell>
          <cell r="P36">
            <v>0</v>
          </cell>
          <cell r="Q36">
            <v>0</v>
          </cell>
          <cell r="W36">
            <v>0</v>
          </cell>
          <cell r="AB36">
            <v>0</v>
          </cell>
        </row>
        <row r="37">
          <cell r="K37">
            <v>0</v>
          </cell>
          <cell r="P37">
            <v>0</v>
          </cell>
          <cell r="Q37">
            <v>0</v>
          </cell>
          <cell r="W37">
            <v>0</v>
          </cell>
          <cell r="AB37">
            <v>0</v>
          </cell>
        </row>
        <row r="38">
          <cell r="K38">
            <v>0</v>
          </cell>
          <cell r="P38">
            <v>0</v>
          </cell>
          <cell r="Q38">
            <v>0</v>
          </cell>
          <cell r="W38">
            <v>0</v>
          </cell>
          <cell r="AB38">
            <v>0</v>
          </cell>
        </row>
        <row r="39">
          <cell r="K39">
            <v>150</v>
          </cell>
          <cell r="P39">
            <v>100</v>
          </cell>
          <cell r="Q39">
            <v>100</v>
          </cell>
          <cell r="W39">
            <v>100</v>
          </cell>
          <cell r="AB39">
            <v>100</v>
          </cell>
        </row>
        <row r="40">
          <cell r="K40">
            <v>0</v>
          </cell>
          <cell r="P40">
            <v>0</v>
          </cell>
          <cell r="Q40">
            <v>0</v>
          </cell>
          <cell r="W40">
            <v>0</v>
          </cell>
          <cell r="AB40">
            <v>0</v>
          </cell>
        </row>
        <row r="41">
          <cell r="K41">
            <v>775</v>
          </cell>
          <cell r="P41">
            <v>750</v>
          </cell>
          <cell r="Q41">
            <v>775</v>
          </cell>
          <cell r="W41">
            <v>775</v>
          </cell>
          <cell r="AB41">
            <v>750</v>
          </cell>
        </row>
        <row r="42">
          <cell r="K42">
            <v>527</v>
          </cell>
          <cell r="P42">
            <v>510</v>
          </cell>
          <cell r="Q42">
            <v>527</v>
          </cell>
          <cell r="W42">
            <v>527</v>
          </cell>
          <cell r="AB42">
            <v>340</v>
          </cell>
        </row>
        <row r="43">
          <cell r="K43">
            <v>930</v>
          </cell>
          <cell r="P43">
            <v>900</v>
          </cell>
          <cell r="Q43">
            <v>930</v>
          </cell>
          <cell r="W43">
            <v>930</v>
          </cell>
          <cell r="AB43">
            <v>375</v>
          </cell>
        </row>
        <row r="44">
          <cell r="K44">
            <v>150</v>
          </cell>
          <cell r="P44">
            <v>150</v>
          </cell>
          <cell r="Q44">
            <v>150</v>
          </cell>
          <cell r="W44">
            <v>75</v>
          </cell>
          <cell r="AB44">
            <v>75</v>
          </cell>
        </row>
        <row r="45">
          <cell r="K45">
            <v>0</v>
          </cell>
          <cell r="P45">
            <v>0</v>
          </cell>
          <cell r="Q45">
            <v>0</v>
          </cell>
          <cell r="W45">
            <v>0</v>
          </cell>
          <cell r="AB45">
            <v>0</v>
          </cell>
        </row>
        <row r="46">
          <cell r="K46">
            <v>130</v>
          </cell>
          <cell r="P46">
            <v>91</v>
          </cell>
          <cell r="Q46">
            <v>91</v>
          </cell>
          <cell r="W46">
            <v>65</v>
          </cell>
          <cell r="AB46">
            <v>65</v>
          </cell>
        </row>
        <row r="47">
          <cell r="K47">
            <v>170</v>
          </cell>
          <cell r="P47">
            <v>170</v>
          </cell>
          <cell r="Q47">
            <v>170</v>
          </cell>
          <cell r="W47">
            <v>119</v>
          </cell>
          <cell r="AB47">
            <v>340</v>
          </cell>
        </row>
        <row r="48">
          <cell r="K48">
            <v>511.5</v>
          </cell>
          <cell r="P48">
            <v>990</v>
          </cell>
          <cell r="Q48">
            <v>1023</v>
          </cell>
          <cell r="W48">
            <v>1023</v>
          </cell>
          <cell r="AB48">
            <v>330</v>
          </cell>
        </row>
        <row r="49">
          <cell r="K49">
            <v>90</v>
          </cell>
          <cell r="P49">
            <v>45</v>
          </cell>
          <cell r="Q49">
            <v>45</v>
          </cell>
          <cell r="W49">
            <v>45</v>
          </cell>
          <cell r="AB49">
            <v>180</v>
          </cell>
        </row>
        <row r="50">
          <cell r="K50">
            <v>403</v>
          </cell>
          <cell r="P50">
            <v>390</v>
          </cell>
          <cell r="Q50">
            <v>403</v>
          </cell>
          <cell r="W50">
            <v>403</v>
          </cell>
          <cell r="AB50">
            <v>260</v>
          </cell>
        </row>
        <row r="51">
          <cell r="K51">
            <v>0</v>
          </cell>
          <cell r="P51">
            <v>0</v>
          </cell>
          <cell r="Q51">
            <v>0</v>
          </cell>
          <cell r="W51">
            <v>0</v>
          </cell>
          <cell r="AB51">
            <v>0</v>
          </cell>
        </row>
        <row r="52">
          <cell r="K52">
            <v>279</v>
          </cell>
          <cell r="P52">
            <v>270</v>
          </cell>
          <cell r="Q52">
            <v>279</v>
          </cell>
          <cell r="W52">
            <v>279</v>
          </cell>
          <cell r="AB52">
            <v>225</v>
          </cell>
        </row>
        <row r="53">
          <cell r="K53">
            <v>0</v>
          </cell>
          <cell r="P53">
            <v>0</v>
          </cell>
          <cell r="Q53">
            <v>0</v>
          </cell>
          <cell r="W53">
            <v>0</v>
          </cell>
          <cell r="AB53">
            <v>0</v>
          </cell>
        </row>
        <row r="54">
          <cell r="K54">
            <v>0</v>
          </cell>
          <cell r="P54">
            <v>0</v>
          </cell>
          <cell r="Q54">
            <v>0</v>
          </cell>
          <cell r="W54">
            <v>0</v>
          </cell>
          <cell r="AB54">
            <v>0</v>
          </cell>
        </row>
        <row r="55">
          <cell r="K55">
            <v>0</v>
          </cell>
          <cell r="P55">
            <v>0</v>
          </cell>
          <cell r="Q55">
            <v>0</v>
          </cell>
          <cell r="W55">
            <v>0</v>
          </cell>
          <cell r="AB55">
            <v>0</v>
          </cell>
        </row>
        <row r="56">
          <cell r="K56">
            <v>0</v>
          </cell>
          <cell r="P56">
            <v>0</v>
          </cell>
          <cell r="Q56">
            <v>0</v>
          </cell>
          <cell r="W56">
            <v>0</v>
          </cell>
          <cell r="AB56">
            <v>0</v>
          </cell>
        </row>
        <row r="57">
          <cell r="K57">
            <v>0</v>
          </cell>
          <cell r="P57">
            <v>0</v>
          </cell>
          <cell r="Q57">
            <v>0</v>
          </cell>
          <cell r="W57">
            <v>0</v>
          </cell>
          <cell r="AB57">
            <v>0</v>
          </cell>
        </row>
        <row r="58">
          <cell r="K58">
            <v>0</v>
          </cell>
          <cell r="P58">
            <v>0</v>
          </cell>
          <cell r="Q58">
            <v>0</v>
          </cell>
          <cell r="W58">
            <v>0</v>
          </cell>
          <cell r="AB58">
            <v>0</v>
          </cell>
        </row>
        <row r="59">
          <cell r="K59">
            <v>806</v>
          </cell>
          <cell r="P59">
            <v>1170</v>
          </cell>
          <cell r="Q59">
            <v>1209</v>
          </cell>
          <cell r="W59">
            <v>1007.5</v>
          </cell>
          <cell r="AB59">
            <v>260</v>
          </cell>
        </row>
        <row r="60">
          <cell r="K60">
            <v>0</v>
          </cell>
          <cell r="P60">
            <v>0</v>
          </cell>
          <cell r="Q60">
            <v>0</v>
          </cell>
          <cell r="W60">
            <v>1240</v>
          </cell>
          <cell r="AB60">
            <v>100</v>
          </cell>
        </row>
        <row r="61">
          <cell r="K61">
            <v>0</v>
          </cell>
          <cell r="P61">
            <v>0</v>
          </cell>
          <cell r="Q61">
            <v>0</v>
          </cell>
          <cell r="W61">
            <v>0</v>
          </cell>
          <cell r="AB61">
            <v>0</v>
          </cell>
        </row>
        <row r="62">
          <cell r="K62">
            <v>0</v>
          </cell>
          <cell r="P62">
            <v>0</v>
          </cell>
          <cell r="Q62">
            <v>0</v>
          </cell>
          <cell r="W62">
            <v>0</v>
          </cell>
          <cell r="AB62">
            <v>0</v>
          </cell>
        </row>
        <row r="63">
          <cell r="K63">
            <v>0</v>
          </cell>
          <cell r="P63">
            <v>0</v>
          </cell>
          <cell r="Q63">
            <v>0</v>
          </cell>
          <cell r="W63">
            <v>0</v>
          </cell>
          <cell r="AB63">
            <v>0</v>
          </cell>
        </row>
        <row r="64">
          <cell r="K64">
            <v>0</v>
          </cell>
          <cell r="P64">
            <v>0</v>
          </cell>
          <cell r="Q64">
            <v>0</v>
          </cell>
          <cell r="W64">
            <v>0</v>
          </cell>
          <cell r="AB64">
            <v>0</v>
          </cell>
        </row>
        <row r="65">
          <cell r="K65">
            <v>0</v>
          </cell>
          <cell r="P65">
            <v>0</v>
          </cell>
          <cell r="Q65">
            <v>0</v>
          </cell>
          <cell r="W65">
            <v>0</v>
          </cell>
          <cell r="AB65">
            <v>0</v>
          </cell>
        </row>
        <row r="66">
          <cell r="K66">
            <v>2480</v>
          </cell>
          <cell r="P66">
            <v>4920</v>
          </cell>
          <cell r="Q66">
            <v>5084</v>
          </cell>
          <cell r="W66">
            <v>5084</v>
          </cell>
          <cell r="AB66">
            <v>1120</v>
          </cell>
        </row>
        <row r="67">
          <cell r="K67">
            <v>0</v>
          </cell>
          <cell r="P67">
            <v>0</v>
          </cell>
          <cell r="Q67">
            <v>0</v>
          </cell>
          <cell r="W67">
            <v>0</v>
          </cell>
          <cell r="AB67">
            <v>0</v>
          </cell>
        </row>
        <row r="68">
          <cell r="K68">
            <v>527</v>
          </cell>
          <cell r="P68">
            <v>1020</v>
          </cell>
          <cell r="Q68">
            <v>1054</v>
          </cell>
          <cell r="W68">
            <v>1317.5</v>
          </cell>
          <cell r="AB68">
            <v>170</v>
          </cell>
        </row>
        <row r="69">
          <cell r="K69">
            <v>527</v>
          </cell>
          <cell r="P69">
            <v>765</v>
          </cell>
          <cell r="Q69">
            <v>790.5</v>
          </cell>
          <cell r="W69">
            <v>527</v>
          </cell>
          <cell r="AB69">
            <v>212.5</v>
          </cell>
        </row>
        <row r="70">
          <cell r="K70">
            <v>3334.5</v>
          </cell>
          <cell r="P70">
            <v>3515</v>
          </cell>
          <cell r="Q70">
            <v>3629</v>
          </cell>
          <cell r="W70">
            <v>4218</v>
          </cell>
          <cell r="AB70">
            <v>1282.5</v>
          </cell>
        </row>
        <row r="71">
          <cell r="K71">
            <v>348.5</v>
          </cell>
          <cell r="P71">
            <v>382.5</v>
          </cell>
          <cell r="Q71">
            <v>348.5</v>
          </cell>
          <cell r="W71">
            <v>433.5</v>
          </cell>
          <cell r="AB71">
            <v>340</v>
          </cell>
        </row>
        <row r="72">
          <cell r="K72">
            <v>1674</v>
          </cell>
          <cell r="P72">
            <v>2430</v>
          </cell>
          <cell r="Q72">
            <v>2511</v>
          </cell>
          <cell r="W72">
            <v>2790</v>
          </cell>
          <cell r="AB72">
            <v>630</v>
          </cell>
        </row>
        <row r="73">
          <cell r="K73">
            <v>1504</v>
          </cell>
          <cell r="P73">
            <v>2276</v>
          </cell>
          <cell r="Q73">
            <v>2322.4</v>
          </cell>
          <cell r="W73">
            <v>2404.8000000000002</v>
          </cell>
          <cell r="AB73">
            <v>512</v>
          </cell>
        </row>
        <row r="74">
          <cell r="K74">
            <v>0</v>
          </cell>
          <cell r="P74">
            <v>0</v>
          </cell>
          <cell r="Q74">
            <v>0</v>
          </cell>
          <cell r="W74">
            <v>0</v>
          </cell>
          <cell r="AB74">
            <v>0</v>
          </cell>
        </row>
        <row r="75">
          <cell r="K75">
            <v>0</v>
          </cell>
          <cell r="P75">
            <v>0</v>
          </cell>
          <cell r="Q75">
            <v>0</v>
          </cell>
          <cell r="W75">
            <v>0</v>
          </cell>
          <cell r="AB75">
            <v>0</v>
          </cell>
        </row>
        <row r="76">
          <cell r="K76">
            <v>0</v>
          </cell>
          <cell r="P76">
            <v>0</v>
          </cell>
          <cell r="Q76">
            <v>0</v>
          </cell>
          <cell r="W76">
            <v>0</v>
          </cell>
          <cell r="AB76">
            <v>0</v>
          </cell>
        </row>
        <row r="77">
          <cell r="K77">
            <v>0</v>
          </cell>
          <cell r="P77">
            <v>0</v>
          </cell>
          <cell r="Q77">
            <v>0</v>
          </cell>
          <cell r="W77">
            <v>0</v>
          </cell>
          <cell r="AB77">
            <v>0</v>
          </cell>
        </row>
        <row r="78">
          <cell r="K78">
            <v>0</v>
          </cell>
          <cell r="P78">
            <v>0</v>
          </cell>
          <cell r="Q78">
            <v>0</v>
          </cell>
          <cell r="W78">
            <v>0</v>
          </cell>
          <cell r="AB78">
            <v>0</v>
          </cell>
        </row>
        <row r="79">
          <cell r="K79">
            <v>0</v>
          </cell>
          <cell r="P79">
            <v>0</v>
          </cell>
          <cell r="Q79">
            <v>0</v>
          </cell>
          <cell r="W79">
            <v>0</v>
          </cell>
          <cell r="AB79">
            <v>0</v>
          </cell>
        </row>
        <row r="80">
          <cell r="K80">
            <v>0</v>
          </cell>
          <cell r="P80">
            <v>0</v>
          </cell>
          <cell r="Q80">
            <v>0</v>
          </cell>
          <cell r="W80">
            <v>0</v>
          </cell>
          <cell r="AB80">
            <v>0</v>
          </cell>
        </row>
        <row r="81">
          <cell r="K81">
            <v>6882</v>
          </cell>
          <cell r="P81">
            <v>6660</v>
          </cell>
          <cell r="Q81">
            <v>6882</v>
          </cell>
          <cell r="W81">
            <v>6882</v>
          </cell>
          <cell r="AB81">
            <v>1110</v>
          </cell>
        </row>
        <row r="82">
          <cell r="K82">
            <v>0</v>
          </cell>
          <cell r="P82">
            <v>0</v>
          </cell>
          <cell r="Q82">
            <v>0</v>
          </cell>
          <cell r="W82">
            <v>232.5</v>
          </cell>
          <cell r="AB82">
            <v>75</v>
          </cell>
        </row>
        <row r="83">
          <cell r="K83">
            <v>2728</v>
          </cell>
          <cell r="P83">
            <v>2640</v>
          </cell>
          <cell r="Q83">
            <v>2728</v>
          </cell>
          <cell r="W83">
            <v>2728</v>
          </cell>
          <cell r="AB83">
            <v>0</v>
          </cell>
        </row>
        <row r="84">
          <cell r="K84">
            <v>2139</v>
          </cell>
          <cell r="P84">
            <v>4140</v>
          </cell>
          <cell r="Q84">
            <v>4278</v>
          </cell>
          <cell r="W84">
            <v>6417</v>
          </cell>
          <cell r="AB84">
            <v>1380</v>
          </cell>
        </row>
        <row r="85">
          <cell r="K85">
            <v>2123.5</v>
          </cell>
          <cell r="P85">
            <v>4110</v>
          </cell>
          <cell r="Q85">
            <v>4247</v>
          </cell>
          <cell r="W85">
            <v>4247</v>
          </cell>
          <cell r="AB85">
            <v>1370</v>
          </cell>
        </row>
        <row r="86">
          <cell r="K86">
            <v>0</v>
          </cell>
          <cell r="P86">
            <v>0</v>
          </cell>
          <cell r="Q86">
            <v>0</v>
          </cell>
          <cell r="W86">
            <v>0</v>
          </cell>
          <cell r="AB86">
            <v>0</v>
          </cell>
        </row>
        <row r="87">
          <cell r="K87">
            <v>837</v>
          </cell>
          <cell r="P87">
            <v>1620</v>
          </cell>
          <cell r="Q87">
            <v>1674</v>
          </cell>
          <cell r="W87">
            <v>1674</v>
          </cell>
          <cell r="AB87">
            <v>540</v>
          </cell>
        </row>
        <row r="88">
          <cell r="K88">
            <v>95</v>
          </cell>
          <cell r="P88">
            <v>95</v>
          </cell>
          <cell r="Q88">
            <v>95</v>
          </cell>
          <cell r="W88">
            <v>95</v>
          </cell>
          <cell r="AB88">
            <v>95</v>
          </cell>
        </row>
        <row r="89">
          <cell r="K89">
            <v>396.8</v>
          </cell>
          <cell r="P89">
            <v>384</v>
          </cell>
          <cell r="Q89">
            <v>396.8</v>
          </cell>
          <cell r="W89">
            <v>396.8</v>
          </cell>
          <cell r="AB89">
            <v>320</v>
          </cell>
        </row>
        <row r="90">
          <cell r="K90">
            <v>0</v>
          </cell>
          <cell r="P90">
            <v>0</v>
          </cell>
          <cell r="Q90">
            <v>0</v>
          </cell>
          <cell r="W90">
            <v>0</v>
          </cell>
          <cell r="AB90">
            <v>0</v>
          </cell>
        </row>
        <row r="91">
          <cell r="K91">
            <v>0</v>
          </cell>
          <cell r="P91">
            <v>0</v>
          </cell>
          <cell r="Q91">
            <v>0</v>
          </cell>
          <cell r="W91">
            <v>294.5</v>
          </cell>
          <cell r="AB91">
            <v>95</v>
          </cell>
        </row>
        <row r="92">
          <cell r="K92">
            <v>0</v>
          </cell>
          <cell r="P92">
            <v>0</v>
          </cell>
          <cell r="Q92">
            <v>0</v>
          </cell>
          <cell r="W92">
            <v>100</v>
          </cell>
          <cell r="AB92">
            <v>100</v>
          </cell>
        </row>
        <row r="93">
          <cell r="K93">
            <v>638.6</v>
          </cell>
          <cell r="P93">
            <v>618</v>
          </cell>
          <cell r="Q93">
            <v>638.6</v>
          </cell>
          <cell r="W93">
            <v>638.6</v>
          </cell>
          <cell r="AB93">
            <v>515</v>
          </cell>
        </row>
        <row r="94">
          <cell r="K94">
            <v>1153.2</v>
          </cell>
          <cell r="P94">
            <v>1116</v>
          </cell>
          <cell r="Q94">
            <v>1153.2</v>
          </cell>
          <cell r="W94">
            <v>1153.2</v>
          </cell>
          <cell r="AB94">
            <v>558</v>
          </cell>
        </row>
        <row r="95">
          <cell r="K95">
            <v>0</v>
          </cell>
          <cell r="P95">
            <v>75</v>
          </cell>
          <cell r="Q95">
            <v>77.5</v>
          </cell>
          <cell r="W95">
            <v>77.5</v>
          </cell>
          <cell r="AB95">
            <v>0</v>
          </cell>
        </row>
        <row r="96">
          <cell r="K96">
            <v>0</v>
          </cell>
          <cell r="P96">
            <v>0</v>
          </cell>
          <cell r="Q96">
            <v>0</v>
          </cell>
          <cell r="W96">
            <v>0</v>
          </cell>
          <cell r="AB96">
            <v>0</v>
          </cell>
        </row>
        <row r="97">
          <cell r="K97">
            <v>0</v>
          </cell>
          <cell r="P97">
            <v>0</v>
          </cell>
          <cell r="Q97">
            <v>0</v>
          </cell>
          <cell r="W97">
            <v>0</v>
          </cell>
          <cell r="AB97">
            <v>0</v>
          </cell>
        </row>
        <row r="98">
          <cell r="K98">
            <v>0</v>
          </cell>
          <cell r="P98">
            <v>0</v>
          </cell>
          <cell r="Q98">
            <v>0</v>
          </cell>
          <cell r="W98">
            <v>0</v>
          </cell>
          <cell r="AB98">
            <v>0</v>
          </cell>
        </row>
        <row r="99">
          <cell r="K99">
            <v>0</v>
          </cell>
          <cell r="P99">
            <v>0</v>
          </cell>
          <cell r="Q99">
            <v>0</v>
          </cell>
          <cell r="W99">
            <v>0</v>
          </cell>
          <cell r="AB99">
            <v>0</v>
          </cell>
        </row>
        <row r="100">
          <cell r="K100">
            <v>0</v>
          </cell>
          <cell r="P100">
            <v>0</v>
          </cell>
          <cell r="Q100">
            <v>0</v>
          </cell>
          <cell r="W100">
            <v>0</v>
          </cell>
          <cell r="AB100">
            <v>0</v>
          </cell>
        </row>
        <row r="101">
          <cell r="K101">
            <v>327</v>
          </cell>
          <cell r="P101">
            <v>327</v>
          </cell>
          <cell r="Q101">
            <v>337.9</v>
          </cell>
          <cell r="W101">
            <v>337.9</v>
          </cell>
          <cell r="AB101">
            <v>327</v>
          </cell>
        </row>
        <row r="102">
          <cell r="K102">
            <v>4324.5</v>
          </cell>
          <cell r="P102">
            <v>5022</v>
          </cell>
          <cell r="Q102">
            <v>5189.3999999999996</v>
          </cell>
          <cell r="W102">
            <v>6919.2</v>
          </cell>
          <cell r="AB102">
            <v>1674</v>
          </cell>
        </row>
        <row r="103">
          <cell r="K103">
            <v>500</v>
          </cell>
          <cell r="P103">
            <v>750</v>
          </cell>
          <cell r="Q103">
            <v>500</v>
          </cell>
          <cell r="W103">
            <v>750</v>
          </cell>
          <cell r="AB103">
            <v>500</v>
          </cell>
        </row>
        <row r="104">
          <cell r="K104">
            <v>2418</v>
          </cell>
          <cell r="P104">
            <v>2340</v>
          </cell>
          <cell r="Q104">
            <v>2418</v>
          </cell>
          <cell r="W104">
            <v>2418</v>
          </cell>
          <cell r="AB104">
            <v>1040</v>
          </cell>
        </row>
        <row r="105">
          <cell r="K105">
            <v>0</v>
          </cell>
          <cell r="P105">
            <v>0</v>
          </cell>
          <cell r="Q105">
            <v>0</v>
          </cell>
          <cell r="W105">
            <v>0</v>
          </cell>
          <cell r="AB105">
            <v>0</v>
          </cell>
        </row>
        <row r="106">
          <cell r="K106">
            <v>0</v>
          </cell>
          <cell r="P106">
            <v>0</v>
          </cell>
          <cell r="Q106">
            <v>0</v>
          </cell>
          <cell r="W106">
            <v>0</v>
          </cell>
          <cell r="AB106">
            <v>0</v>
          </cell>
        </row>
        <row r="107">
          <cell r="K107">
            <v>0</v>
          </cell>
          <cell r="P107">
            <v>0</v>
          </cell>
          <cell r="Q107">
            <v>0</v>
          </cell>
          <cell r="W107">
            <v>0</v>
          </cell>
          <cell r="AB107">
            <v>0</v>
          </cell>
        </row>
        <row r="108">
          <cell r="K108">
            <v>0</v>
          </cell>
          <cell r="P108">
            <v>0</v>
          </cell>
          <cell r="Q108">
            <v>0</v>
          </cell>
          <cell r="W108">
            <v>0</v>
          </cell>
          <cell r="AB108">
            <v>0</v>
          </cell>
        </row>
        <row r="109">
          <cell r="K109">
            <v>4650</v>
          </cell>
          <cell r="P109">
            <v>4500</v>
          </cell>
          <cell r="Q109">
            <v>4650</v>
          </cell>
          <cell r="W109">
            <v>4650</v>
          </cell>
          <cell r="AB109">
            <v>0</v>
          </cell>
        </row>
        <row r="110">
          <cell r="K110">
            <v>0</v>
          </cell>
          <cell r="P110">
            <v>0</v>
          </cell>
          <cell r="Q110">
            <v>0</v>
          </cell>
          <cell r="W110">
            <v>0</v>
          </cell>
          <cell r="AB110">
            <v>0</v>
          </cell>
        </row>
        <row r="111">
          <cell r="K111">
            <v>0</v>
          </cell>
          <cell r="P111">
            <v>0</v>
          </cell>
          <cell r="Q111">
            <v>0</v>
          </cell>
          <cell r="W111">
            <v>0</v>
          </cell>
          <cell r="AB111">
            <v>0</v>
          </cell>
        </row>
        <row r="112">
          <cell r="K112">
            <v>1705</v>
          </cell>
          <cell r="P112">
            <v>3300</v>
          </cell>
          <cell r="Q112">
            <v>3410</v>
          </cell>
          <cell r="W112">
            <v>1705</v>
          </cell>
          <cell r="AB112">
            <v>0</v>
          </cell>
        </row>
        <row r="113">
          <cell r="K113">
            <v>10540</v>
          </cell>
          <cell r="P113">
            <v>10200</v>
          </cell>
          <cell r="Q113">
            <v>5270</v>
          </cell>
          <cell r="W113">
            <v>0</v>
          </cell>
          <cell r="AB113">
            <v>0</v>
          </cell>
        </row>
        <row r="114">
          <cell r="K114">
            <v>2790</v>
          </cell>
          <cell r="P114">
            <v>2700</v>
          </cell>
          <cell r="Q114">
            <v>2790</v>
          </cell>
          <cell r="W114">
            <v>0</v>
          </cell>
          <cell r="AB114">
            <v>0</v>
          </cell>
        </row>
        <row r="115">
          <cell r="K115">
            <v>0</v>
          </cell>
          <cell r="P115">
            <v>0</v>
          </cell>
          <cell r="Q115">
            <v>0</v>
          </cell>
          <cell r="W115">
            <v>0</v>
          </cell>
          <cell r="AB115">
            <v>0</v>
          </cell>
        </row>
        <row r="116">
          <cell r="K116">
            <v>1395</v>
          </cell>
          <cell r="P116">
            <v>1350</v>
          </cell>
          <cell r="Q116">
            <v>1395</v>
          </cell>
          <cell r="W116">
            <v>0</v>
          </cell>
          <cell r="AB116">
            <v>0</v>
          </cell>
        </row>
        <row r="117">
          <cell r="K117">
            <v>0</v>
          </cell>
          <cell r="P117">
            <v>0</v>
          </cell>
          <cell r="Q117">
            <v>0</v>
          </cell>
          <cell r="W117">
            <v>0</v>
          </cell>
          <cell r="AB117">
            <v>0</v>
          </cell>
        </row>
        <row r="118">
          <cell r="K118">
            <v>0</v>
          </cell>
          <cell r="P118">
            <v>0</v>
          </cell>
          <cell r="Q118">
            <v>0</v>
          </cell>
          <cell r="W118">
            <v>0</v>
          </cell>
          <cell r="AB118">
            <v>0</v>
          </cell>
        </row>
        <row r="119">
          <cell r="K119">
            <v>930</v>
          </cell>
          <cell r="P119">
            <v>900</v>
          </cell>
          <cell r="Q119">
            <v>930</v>
          </cell>
          <cell r="W119">
            <v>1860</v>
          </cell>
          <cell r="AB119">
            <v>300</v>
          </cell>
        </row>
        <row r="120">
          <cell r="K120">
            <v>0</v>
          </cell>
          <cell r="P120">
            <v>0</v>
          </cell>
          <cell r="Q120">
            <v>0</v>
          </cell>
          <cell r="W120">
            <v>0</v>
          </cell>
          <cell r="AB120">
            <v>0</v>
          </cell>
        </row>
        <row r="121">
          <cell r="K121">
            <v>0</v>
          </cell>
          <cell r="P121">
            <v>0</v>
          </cell>
          <cell r="Q121">
            <v>0</v>
          </cell>
          <cell r="W121">
            <v>0</v>
          </cell>
          <cell r="AB121">
            <v>0</v>
          </cell>
        </row>
        <row r="122">
          <cell r="K122">
            <v>0</v>
          </cell>
          <cell r="P122">
            <v>0</v>
          </cell>
          <cell r="Q122">
            <v>0</v>
          </cell>
          <cell r="W122">
            <v>0</v>
          </cell>
          <cell r="AB122">
            <v>0</v>
          </cell>
        </row>
        <row r="123">
          <cell r="K123">
            <v>0</v>
          </cell>
          <cell r="P123">
            <v>0</v>
          </cell>
          <cell r="Q123">
            <v>0</v>
          </cell>
          <cell r="W123">
            <v>0</v>
          </cell>
          <cell r="AB123">
            <v>0</v>
          </cell>
        </row>
        <row r="124">
          <cell r="K124">
            <v>0</v>
          </cell>
          <cell r="P124">
            <v>0</v>
          </cell>
          <cell r="Q124">
            <v>0</v>
          </cell>
          <cell r="W124">
            <v>0</v>
          </cell>
          <cell r="AB124">
            <v>0</v>
          </cell>
        </row>
        <row r="125">
          <cell r="K125">
            <v>0</v>
          </cell>
          <cell r="P125">
            <v>0</v>
          </cell>
          <cell r="Q125">
            <v>0</v>
          </cell>
          <cell r="W125">
            <v>0</v>
          </cell>
          <cell r="AB125">
            <v>0</v>
          </cell>
        </row>
        <row r="126">
          <cell r="K126">
            <v>0</v>
          </cell>
          <cell r="P126">
            <v>0</v>
          </cell>
          <cell r="Q126">
            <v>0</v>
          </cell>
          <cell r="W126">
            <v>0</v>
          </cell>
          <cell r="AB126">
            <v>0</v>
          </cell>
        </row>
        <row r="127">
          <cell r="K127">
            <v>4340</v>
          </cell>
          <cell r="P127">
            <v>7350</v>
          </cell>
          <cell r="Q127">
            <v>7595</v>
          </cell>
          <cell r="W127">
            <v>5425</v>
          </cell>
          <cell r="AB127">
            <v>0</v>
          </cell>
        </row>
        <row r="128">
          <cell r="K128">
            <v>0</v>
          </cell>
          <cell r="P128">
            <v>0</v>
          </cell>
          <cell r="Q128">
            <v>0</v>
          </cell>
          <cell r="W128">
            <v>0</v>
          </cell>
          <cell r="AB128">
            <v>0</v>
          </cell>
        </row>
        <row r="129">
          <cell r="K129">
            <v>3255</v>
          </cell>
          <cell r="P129">
            <v>3150</v>
          </cell>
          <cell r="Q129">
            <v>3255</v>
          </cell>
          <cell r="W129">
            <v>1085</v>
          </cell>
          <cell r="AB129">
            <v>0</v>
          </cell>
        </row>
        <row r="130">
          <cell r="K130">
            <v>0</v>
          </cell>
          <cell r="P130">
            <v>0</v>
          </cell>
          <cell r="Q130">
            <v>0</v>
          </cell>
          <cell r="W130">
            <v>0</v>
          </cell>
          <cell r="AB130">
            <v>0</v>
          </cell>
        </row>
        <row r="131">
          <cell r="K131">
            <v>12458.548000000003</v>
          </cell>
          <cell r="P131">
            <v>14569.81</v>
          </cell>
          <cell r="Q131">
            <v>13779.392000000002</v>
          </cell>
          <cell r="W131">
            <v>11519.825999999999</v>
          </cell>
          <cell r="AB131">
            <v>2299.77</v>
          </cell>
        </row>
        <row r="132">
          <cell r="K132">
            <v>0</v>
          </cell>
          <cell r="P132">
            <v>0</v>
          </cell>
          <cell r="Q132">
            <v>0</v>
          </cell>
          <cell r="W132">
            <v>0</v>
          </cell>
          <cell r="AB132">
            <v>0</v>
          </cell>
        </row>
        <row r="133">
          <cell r="K133">
            <v>0</v>
          </cell>
          <cell r="P133">
            <v>0</v>
          </cell>
          <cell r="Q133">
            <v>0</v>
          </cell>
          <cell r="W133">
            <v>0</v>
          </cell>
          <cell r="AB133">
            <v>0</v>
          </cell>
        </row>
        <row r="134">
          <cell r="K134">
            <v>0</v>
          </cell>
          <cell r="P134">
            <v>0</v>
          </cell>
          <cell r="Q134">
            <v>0</v>
          </cell>
          <cell r="W134">
            <v>0</v>
          </cell>
          <cell r="AB134">
            <v>0</v>
          </cell>
        </row>
        <row r="135">
          <cell r="K135">
            <v>1550</v>
          </cell>
          <cell r="P135">
            <v>1800</v>
          </cell>
          <cell r="Q135">
            <v>1860</v>
          </cell>
          <cell r="W135">
            <v>1860</v>
          </cell>
          <cell r="AB135">
            <v>300</v>
          </cell>
        </row>
        <row r="136">
          <cell r="K136">
            <v>75</v>
          </cell>
          <cell r="P136">
            <v>75</v>
          </cell>
          <cell r="Q136">
            <v>75</v>
          </cell>
          <cell r="W136">
            <v>75</v>
          </cell>
          <cell r="AB136">
            <v>75</v>
          </cell>
        </row>
        <row r="137">
          <cell r="K137">
            <v>50</v>
          </cell>
          <cell r="P137">
            <v>50</v>
          </cell>
          <cell r="Q137">
            <v>50</v>
          </cell>
          <cell r="W137">
            <v>50</v>
          </cell>
          <cell r="AB137">
            <v>50</v>
          </cell>
        </row>
        <row r="138">
          <cell r="K138">
            <v>0</v>
          </cell>
          <cell r="P138">
            <v>0</v>
          </cell>
          <cell r="Q138">
            <v>0</v>
          </cell>
          <cell r="W138">
            <v>0</v>
          </cell>
          <cell r="AB138">
            <v>0</v>
          </cell>
        </row>
        <row r="139">
          <cell r="K139">
            <v>100</v>
          </cell>
          <cell r="P139">
            <v>100</v>
          </cell>
          <cell r="Q139">
            <v>100</v>
          </cell>
          <cell r="W139">
            <v>100</v>
          </cell>
          <cell r="AB139">
            <v>100</v>
          </cell>
        </row>
        <row r="140">
          <cell r="K140">
            <v>75</v>
          </cell>
          <cell r="P140">
            <v>75</v>
          </cell>
          <cell r="Q140">
            <v>75</v>
          </cell>
          <cell r="W140">
            <v>75</v>
          </cell>
          <cell r="AB140">
            <v>75</v>
          </cell>
        </row>
        <row r="141">
          <cell r="K141">
            <v>50</v>
          </cell>
          <cell r="P141">
            <v>50</v>
          </cell>
          <cell r="Q141">
            <v>50</v>
          </cell>
          <cell r="W141">
            <v>50</v>
          </cell>
          <cell r="AB141">
            <v>50</v>
          </cell>
        </row>
        <row r="142">
          <cell r="K142">
            <v>0</v>
          </cell>
          <cell r="P142">
            <v>0</v>
          </cell>
          <cell r="Q142">
            <v>0</v>
          </cell>
          <cell r="W142">
            <v>0</v>
          </cell>
          <cell r="AB142">
            <v>0</v>
          </cell>
        </row>
        <row r="143">
          <cell r="K143">
            <v>0</v>
          </cell>
          <cell r="P143">
            <v>0</v>
          </cell>
          <cell r="Q143">
            <v>0</v>
          </cell>
          <cell r="W143">
            <v>0</v>
          </cell>
          <cell r="AB143">
            <v>0</v>
          </cell>
        </row>
        <row r="144">
          <cell r="K144">
            <v>150</v>
          </cell>
          <cell r="P144">
            <v>100</v>
          </cell>
          <cell r="Q144">
            <v>100</v>
          </cell>
          <cell r="W144">
            <v>100</v>
          </cell>
          <cell r="AB144">
            <v>200</v>
          </cell>
        </row>
        <row r="145">
          <cell r="K145">
            <v>0</v>
          </cell>
          <cell r="P145">
            <v>0</v>
          </cell>
          <cell r="Q145">
            <v>0</v>
          </cell>
          <cell r="W145">
            <v>0</v>
          </cell>
          <cell r="AB145">
            <v>0</v>
          </cell>
        </row>
        <row r="146">
          <cell r="K146">
            <v>0</v>
          </cell>
          <cell r="P146">
            <v>0</v>
          </cell>
          <cell r="Q146">
            <v>0</v>
          </cell>
          <cell r="W146">
            <v>0</v>
          </cell>
          <cell r="AB146">
            <v>0</v>
          </cell>
        </row>
        <row r="147">
          <cell r="K147">
            <v>100</v>
          </cell>
          <cell r="P147">
            <v>100</v>
          </cell>
          <cell r="Q147">
            <v>100</v>
          </cell>
          <cell r="W147">
            <v>75</v>
          </cell>
          <cell r="AB147">
            <v>75</v>
          </cell>
        </row>
        <row r="148">
          <cell r="K148">
            <v>0</v>
          </cell>
          <cell r="P148">
            <v>0</v>
          </cell>
          <cell r="Q148">
            <v>0</v>
          </cell>
          <cell r="W148">
            <v>0</v>
          </cell>
          <cell r="AB148">
            <v>0</v>
          </cell>
        </row>
        <row r="149">
          <cell r="K149">
            <v>0</v>
          </cell>
          <cell r="P149">
            <v>0</v>
          </cell>
          <cell r="Q149">
            <v>0</v>
          </cell>
          <cell r="W149">
            <v>0</v>
          </cell>
          <cell r="AB149">
            <v>0</v>
          </cell>
        </row>
        <row r="150">
          <cell r="K150">
            <v>0</v>
          </cell>
          <cell r="P150">
            <v>0</v>
          </cell>
          <cell r="Q150">
            <v>0</v>
          </cell>
          <cell r="W150">
            <v>0</v>
          </cell>
          <cell r="AB150">
            <v>0</v>
          </cell>
        </row>
        <row r="151">
          <cell r="K151">
            <v>50</v>
          </cell>
          <cell r="P151">
            <v>50</v>
          </cell>
          <cell r="Q151">
            <v>50</v>
          </cell>
          <cell r="W151">
            <v>50</v>
          </cell>
          <cell r="AB151">
            <v>50</v>
          </cell>
        </row>
        <row r="152">
          <cell r="K152">
            <v>0</v>
          </cell>
          <cell r="P152">
            <v>0</v>
          </cell>
          <cell r="Q152">
            <v>0</v>
          </cell>
          <cell r="W152">
            <v>0</v>
          </cell>
          <cell r="AB152">
            <v>0</v>
          </cell>
        </row>
        <row r="153">
          <cell r="K153">
            <v>0</v>
          </cell>
          <cell r="P153">
            <v>0</v>
          </cell>
          <cell r="Q153">
            <v>0</v>
          </cell>
          <cell r="W153">
            <v>0</v>
          </cell>
          <cell r="AB153">
            <v>0</v>
          </cell>
        </row>
        <row r="154">
          <cell r="K154">
            <v>75</v>
          </cell>
          <cell r="P154">
            <v>75</v>
          </cell>
          <cell r="Q154">
            <v>75</v>
          </cell>
          <cell r="W154">
            <v>75</v>
          </cell>
          <cell r="AB154">
            <v>75</v>
          </cell>
        </row>
        <row r="155">
          <cell r="K155">
            <v>0</v>
          </cell>
          <cell r="P155">
            <v>0</v>
          </cell>
          <cell r="Q155">
            <v>0</v>
          </cell>
          <cell r="W155">
            <v>0</v>
          </cell>
          <cell r="AB155">
            <v>0</v>
          </cell>
        </row>
        <row r="156">
          <cell r="K156">
            <v>0</v>
          </cell>
          <cell r="P156">
            <v>0</v>
          </cell>
          <cell r="Q156">
            <v>0</v>
          </cell>
          <cell r="W156">
            <v>0</v>
          </cell>
          <cell r="AB156">
            <v>0</v>
          </cell>
        </row>
        <row r="157">
          <cell r="K157">
            <v>650</v>
          </cell>
          <cell r="P157">
            <v>650</v>
          </cell>
          <cell r="Q157">
            <v>650</v>
          </cell>
          <cell r="W157">
            <v>650</v>
          </cell>
          <cell r="AB157">
            <v>650</v>
          </cell>
        </row>
        <row r="158">
          <cell r="K158">
            <v>0</v>
          </cell>
          <cell r="P158">
            <v>0</v>
          </cell>
          <cell r="Q158">
            <v>0</v>
          </cell>
          <cell r="W158">
            <v>0</v>
          </cell>
          <cell r="AB158">
            <v>0</v>
          </cell>
        </row>
        <row r="159">
          <cell r="K159">
            <v>650</v>
          </cell>
          <cell r="P159">
            <v>650</v>
          </cell>
          <cell r="Q159">
            <v>650</v>
          </cell>
          <cell r="W159">
            <v>650</v>
          </cell>
          <cell r="AB159">
            <v>650</v>
          </cell>
        </row>
        <row r="160">
          <cell r="K160">
            <v>0</v>
          </cell>
          <cell r="P160">
            <v>0</v>
          </cell>
          <cell r="Q160">
            <v>0</v>
          </cell>
          <cell r="W160">
            <v>0</v>
          </cell>
          <cell r="AB160">
            <v>0</v>
          </cell>
        </row>
        <row r="161">
          <cell r="K161">
            <v>0</v>
          </cell>
          <cell r="P161">
            <v>0</v>
          </cell>
          <cell r="Q161">
            <v>0</v>
          </cell>
          <cell r="W161">
            <v>0</v>
          </cell>
          <cell r="AB161">
            <v>0</v>
          </cell>
        </row>
        <row r="162">
          <cell r="K162">
            <v>0</v>
          </cell>
          <cell r="P162">
            <v>0</v>
          </cell>
          <cell r="Q162">
            <v>0</v>
          </cell>
          <cell r="W162">
            <v>0</v>
          </cell>
          <cell r="AB162">
            <v>0</v>
          </cell>
        </row>
        <row r="163">
          <cell r="K163">
            <v>0</v>
          </cell>
          <cell r="P163">
            <v>0</v>
          </cell>
          <cell r="Q163">
            <v>0</v>
          </cell>
          <cell r="W163">
            <v>0</v>
          </cell>
          <cell r="AB163">
            <v>0</v>
          </cell>
        </row>
        <row r="164">
          <cell r="K164">
            <v>600</v>
          </cell>
          <cell r="P164">
            <v>600</v>
          </cell>
          <cell r="Q164">
            <v>600</v>
          </cell>
          <cell r="W164">
            <v>600</v>
          </cell>
          <cell r="AB164">
            <v>250</v>
          </cell>
        </row>
        <row r="165">
          <cell r="K165">
            <v>100</v>
          </cell>
          <cell r="P165">
            <v>100</v>
          </cell>
          <cell r="Q165">
            <v>100</v>
          </cell>
          <cell r="W165">
            <v>100</v>
          </cell>
          <cell r="AB165">
            <v>100</v>
          </cell>
        </row>
        <row r="166">
          <cell r="K166">
            <v>0</v>
          </cell>
          <cell r="P166">
            <v>0</v>
          </cell>
          <cell r="Q166">
            <v>0</v>
          </cell>
          <cell r="W166">
            <v>0</v>
          </cell>
          <cell r="AB166">
            <v>0</v>
          </cell>
        </row>
        <row r="167">
          <cell r="K167">
            <v>0</v>
          </cell>
          <cell r="P167">
            <v>0</v>
          </cell>
          <cell r="Q167">
            <v>0</v>
          </cell>
          <cell r="W167">
            <v>0</v>
          </cell>
          <cell r="AB167">
            <v>0</v>
          </cell>
        </row>
        <row r="168">
          <cell r="K168">
            <v>0</v>
          </cell>
          <cell r="P168">
            <v>0</v>
          </cell>
          <cell r="Q168">
            <v>0</v>
          </cell>
          <cell r="W168">
            <v>0</v>
          </cell>
          <cell r="AB168">
            <v>0</v>
          </cell>
        </row>
        <row r="169">
          <cell r="K169">
            <v>0</v>
          </cell>
          <cell r="P169">
            <v>0</v>
          </cell>
          <cell r="Q169">
            <v>0</v>
          </cell>
          <cell r="W169">
            <v>0</v>
          </cell>
          <cell r="AB169">
            <v>0</v>
          </cell>
        </row>
        <row r="170">
          <cell r="K170">
            <v>0</v>
          </cell>
          <cell r="P170">
            <v>0</v>
          </cell>
          <cell r="Q170">
            <v>0</v>
          </cell>
          <cell r="W170">
            <v>0</v>
          </cell>
          <cell r="AB170">
            <v>0</v>
          </cell>
        </row>
        <row r="171">
          <cell r="K171">
            <v>0</v>
          </cell>
          <cell r="P171">
            <v>0</v>
          </cell>
          <cell r="Q171">
            <v>0</v>
          </cell>
          <cell r="W171">
            <v>0</v>
          </cell>
          <cell r="AB171">
            <v>0</v>
          </cell>
        </row>
        <row r="172">
          <cell r="K172">
            <v>0</v>
          </cell>
          <cell r="P172">
            <v>0</v>
          </cell>
          <cell r="Q172">
            <v>0</v>
          </cell>
          <cell r="W172">
            <v>0</v>
          </cell>
          <cell r="AB172">
            <v>0</v>
          </cell>
        </row>
        <row r="173">
          <cell r="K173">
            <v>0</v>
          </cell>
          <cell r="P173">
            <v>0</v>
          </cell>
          <cell r="Q173">
            <v>0</v>
          </cell>
          <cell r="W173">
            <v>0</v>
          </cell>
          <cell r="AB173">
            <v>0</v>
          </cell>
        </row>
        <row r="174">
          <cell r="K174">
            <v>100</v>
          </cell>
          <cell r="P174">
            <v>100</v>
          </cell>
          <cell r="Q174">
            <v>100</v>
          </cell>
          <cell r="W174">
            <v>100</v>
          </cell>
          <cell r="AB174">
            <v>100</v>
          </cell>
        </row>
      </sheetData>
      <sheetData sheetId="7"/>
      <sheetData sheetId="8"/>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nder"/>
      <sheetName val="prelims"/>
      <sheetName val="Budget"/>
      <sheetName val="SC"/>
      <sheetName val="Mat"/>
      <sheetName val="MP"/>
      <sheetName val="PE"/>
      <sheetName val="GE"/>
      <sheetName val="BoQ"/>
      <sheetName val="Costing"/>
      <sheetName val="Rates"/>
      <sheetName val="SCW"/>
      <sheetName val="MW"/>
      <sheetName val="PEW"/>
      <sheetName val="MPW"/>
      <sheetName val="MAS LIST"/>
      <sheetName val="CAPEX"/>
      <sheetName val="TopSheet"/>
      <sheetName val="SH Area"/>
      <sheetName val="VOWD"/>
      <sheetName val="Material Code"/>
      <sheetName val="Input"/>
      <sheetName val="Cons Schedule"/>
      <sheetName val="VOWDONE"/>
      <sheetName val="MatCAL"/>
      <sheetName val="mpCAL"/>
      <sheetName val="PNMCal"/>
      <sheetName val="MP-Dep"/>
      <sheetName val="Res-Dep"/>
      <sheetName val="P&amp;MChart"/>
      <sheetName val="MPChart"/>
      <sheetName val="BP Cdis"/>
      <sheetName val="BusinessPlan"/>
      <sheetName val="BP Data"/>
      <sheetName val="S Curve"/>
      <sheetName val="6135 Org Chart"/>
      <sheetName val="COM-FA"/>
      <sheetName val="MPCAPActual-FF"/>
      <sheetName val="EQCAPActual-FG"/>
      <sheetName val="MPCAPlan-FC"/>
      <sheetName val="EQCAPlan-FE"/>
      <sheetName val="MAT-FH"/>
      <sheetName val="Subcon-F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row r="5">
          <cell r="B5" t="str">
            <v>06613500</v>
          </cell>
        </row>
        <row r="6">
          <cell r="B6" t="str">
            <v>06613500</v>
          </cell>
        </row>
        <row r="7">
          <cell r="B7" t="str">
            <v>06613500</v>
          </cell>
        </row>
        <row r="9">
          <cell r="B9" t="str">
            <v>06613500</v>
          </cell>
        </row>
        <row r="10">
          <cell r="B10" t="str">
            <v>06613500</v>
          </cell>
        </row>
        <row r="11">
          <cell r="B11" t="str">
            <v>06613500</v>
          </cell>
        </row>
        <row r="12">
          <cell r="B12" t="str">
            <v>06613500</v>
          </cell>
        </row>
        <row r="13">
          <cell r="B13" t="str">
            <v>06613500</v>
          </cell>
        </row>
        <row r="14">
          <cell r="B14" t="str">
            <v>06613500</v>
          </cell>
        </row>
        <row r="15">
          <cell r="B15" t="str">
            <v>06613500</v>
          </cell>
        </row>
        <row r="16">
          <cell r="B16" t="str">
            <v>06613500</v>
          </cell>
        </row>
        <row r="17">
          <cell r="B17" t="str">
            <v>06613500</v>
          </cell>
        </row>
        <row r="18">
          <cell r="B18" t="str">
            <v>06613500</v>
          </cell>
        </row>
        <row r="19">
          <cell r="B19" t="str">
            <v>06613500</v>
          </cell>
        </row>
        <row r="20">
          <cell r="B20" t="str">
            <v>06613500</v>
          </cell>
        </row>
        <row r="21">
          <cell r="B21" t="str">
            <v>06613500</v>
          </cell>
        </row>
        <row r="22">
          <cell r="B22" t="str">
            <v>06613500</v>
          </cell>
        </row>
        <row r="23">
          <cell r="B23" t="str">
            <v>06613500</v>
          </cell>
        </row>
        <row r="24">
          <cell r="B24" t="str">
            <v>06613500</v>
          </cell>
        </row>
        <row r="26">
          <cell r="B26" t="str">
            <v>06613500</v>
          </cell>
        </row>
        <row r="27">
          <cell r="B27" t="str">
            <v>06613500</v>
          </cell>
        </row>
        <row r="28">
          <cell r="B28" t="str">
            <v>06613500</v>
          </cell>
        </row>
        <row r="29">
          <cell r="B29" t="str">
            <v>06613500</v>
          </cell>
        </row>
        <row r="30">
          <cell r="B30" t="str">
            <v>06613500</v>
          </cell>
        </row>
        <row r="31">
          <cell r="B31" t="str">
            <v>06613500</v>
          </cell>
        </row>
        <row r="32">
          <cell r="B32" t="str">
            <v>06613500</v>
          </cell>
        </row>
        <row r="33">
          <cell r="B33" t="str">
            <v>06613500</v>
          </cell>
        </row>
        <row r="34">
          <cell r="B34" t="str">
            <v>06613500</v>
          </cell>
        </row>
        <row r="35">
          <cell r="B35" t="str">
            <v>06613500</v>
          </cell>
        </row>
        <row r="36">
          <cell r="B36" t="str">
            <v>06613500</v>
          </cell>
        </row>
        <row r="37">
          <cell r="B37" t="str">
            <v>06613500</v>
          </cell>
        </row>
        <row r="38">
          <cell r="B38" t="str">
            <v>06613500</v>
          </cell>
        </row>
        <row r="39">
          <cell r="B39" t="str">
            <v>06613500</v>
          </cell>
        </row>
        <row r="40">
          <cell r="B40" t="str">
            <v>06613500</v>
          </cell>
        </row>
        <row r="41">
          <cell r="B41" t="str">
            <v>06613500</v>
          </cell>
        </row>
        <row r="42">
          <cell r="B42" t="str">
            <v>06613500</v>
          </cell>
        </row>
        <row r="43">
          <cell r="B43" t="str">
            <v>06613500</v>
          </cell>
        </row>
        <row r="44">
          <cell r="B44" t="str">
            <v>06613500</v>
          </cell>
        </row>
        <row r="45">
          <cell r="B45" t="str">
            <v>06613500</v>
          </cell>
        </row>
        <row r="46">
          <cell r="B46" t="str">
            <v>06613500</v>
          </cell>
        </row>
        <row r="47">
          <cell r="B47" t="str">
            <v>06613500</v>
          </cell>
        </row>
        <row r="48">
          <cell r="B48" t="str">
            <v>06613500</v>
          </cell>
        </row>
        <row r="49">
          <cell r="B49" t="str">
            <v>06613500</v>
          </cell>
        </row>
        <row r="50">
          <cell r="B50" t="str">
            <v>06613500</v>
          </cell>
        </row>
        <row r="51">
          <cell r="B51" t="str">
            <v>06613500</v>
          </cell>
        </row>
        <row r="52">
          <cell r="B52" t="str">
            <v>06613500</v>
          </cell>
        </row>
        <row r="53">
          <cell r="B53" t="str">
            <v>06613500</v>
          </cell>
        </row>
        <row r="54">
          <cell r="B54" t="str">
            <v>06613500</v>
          </cell>
        </row>
        <row r="55">
          <cell r="B55" t="str">
            <v>06613500</v>
          </cell>
        </row>
        <row r="56">
          <cell r="B56" t="str">
            <v>06613500</v>
          </cell>
        </row>
        <row r="57">
          <cell r="B57" t="str">
            <v>06613500</v>
          </cell>
        </row>
        <row r="58">
          <cell r="B58" t="str">
            <v>06613500</v>
          </cell>
        </row>
        <row r="59">
          <cell r="B59" t="str">
            <v>06613500</v>
          </cell>
        </row>
        <row r="60">
          <cell r="B60" t="str">
            <v>06613500</v>
          </cell>
        </row>
        <row r="61">
          <cell r="B61" t="str">
            <v>06613500</v>
          </cell>
        </row>
        <row r="62">
          <cell r="B62" t="str">
            <v>06613500</v>
          </cell>
        </row>
        <row r="63">
          <cell r="B63" t="str">
            <v>06613500</v>
          </cell>
        </row>
        <row r="64">
          <cell r="B64" t="str">
            <v>06613500</v>
          </cell>
        </row>
        <row r="65">
          <cell r="B65" t="str">
            <v>06613500</v>
          </cell>
        </row>
        <row r="66">
          <cell r="B66" t="str">
            <v>06613500</v>
          </cell>
        </row>
        <row r="67">
          <cell r="B67" t="str">
            <v>06613500</v>
          </cell>
        </row>
        <row r="68">
          <cell r="B68" t="str">
            <v>06613500</v>
          </cell>
        </row>
        <row r="69">
          <cell r="B69" t="str">
            <v>06613500</v>
          </cell>
        </row>
        <row r="70">
          <cell r="B70" t="str">
            <v>06613500</v>
          </cell>
        </row>
        <row r="71">
          <cell r="B71" t="str">
            <v>06613500</v>
          </cell>
        </row>
        <row r="72">
          <cell r="B72" t="str">
            <v>06613500</v>
          </cell>
        </row>
        <row r="73">
          <cell r="B73" t="str">
            <v>06613500</v>
          </cell>
        </row>
        <row r="74">
          <cell r="B74" t="str">
            <v>06613500</v>
          </cell>
        </row>
        <row r="75">
          <cell r="B75" t="str">
            <v>06613500</v>
          </cell>
        </row>
        <row r="76">
          <cell r="B76" t="str">
            <v>06613500</v>
          </cell>
        </row>
        <row r="77">
          <cell r="B77" t="str">
            <v>06613500</v>
          </cell>
        </row>
        <row r="78">
          <cell r="B78" t="str">
            <v>06613500</v>
          </cell>
        </row>
        <row r="79">
          <cell r="B79" t="str">
            <v>06613500</v>
          </cell>
        </row>
        <row r="80">
          <cell r="B80" t="str">
            <v>06613500</v>
          </cell>
        </row>
        <row r="81">
          <cell r="B81" t="str">
            <v>06613500</v>
          </cell>
        </row>
        <row r="82">
          <cell r="B82" t="str">
            <v>06613500</v>
          </cell>
        </row>
        <row r="83">
          <cell r="B83" t="str">
            <v>06613500</v>
          </cell>
        </row>
        <row r="84">
          <cell r="B84" t="str">
            <v>06613500</v>
          </cell>
        </row>
        <row r="85">
          <cell r="B85" t="str">
            <v>06613500</v>
          </cell>
        </row>
        <row r="86">
          <cell r="B86" t="str">
            <v>06613500</v>
          </cell>
        </row>
        <row r="87">
          <cell r="B87" t="str">
            <v>06613500</v>
          </cell>
        </row>
        <row r="88">
          <cell r="B88" t="str">
            <v>06613500</v>
          </cell>
        </row>
        <row r="89">
          <cell r="B89" t="str">
            <v>06613500</v>
          </cell>
        </row>
        <row r="90">
          <cell r="B90" t="str">
            <v>06613500</v>
          </cell>
        </row>
        <row r="91">
          <cell r="B91" t="str">
            <v>06613500</v>
          </cell>
        </row>
        <row r="92">
          <cell r="B92" t="str">
            <v>06613500</v>
          </cell>
        </row>
        <row r="93">
          <cell r="B93" t="str">
            <v>06613500</v>
          </cell>
        </row>
        <row r="94">
          <cell r="B94" t="str">
            <v>06613500</v>
          </cell>
        </row>
        <row r="95">
          <cell r="B95" t="str">
            <v>06613500</v>
          </cell>
        </row>
        <row r="96">
          <cell r="B96" t="str">
            <v>06613500</v>
          </cell>
        </row>
        <row r="97">
          <cell r="B97" t="str">
            <v>06613500</v>
          </cell>
        </row>
        <row r="98">
          <cell r="B98" t="str">
            <v>06613500</v>
          </cell>
        </row>
        <row r="99">
          <cell r="B99" t="str">
            <v>06613500</v>
          </cell>
        </row>
        <row r="100">
          <cell r="B100" t="str">
            <v>06613500</v>
          </cell>
        </row>
        <row r="101">
          <cell r="B101" t="str">
            <v>06613500</v>
          </cell>
        </row>
        <row r="102">
          <cell r="B102" t="str">
            <v>06613500</v>
          </cell>
        </row>
        <row r="103">
          <cell r="B103" t="str">
            <v>06613500</v>
          </cell>
        </row>
        <row r="104">
          <cell r="B104" t="str">
            <v>06613500</v>
          </cell>
        </row>
        <row r="105">
          <cell r="B105" t="str">
            <v>06613500</v>
          </cell>
        </row>
        <row r="106">
          <cell r="B106" t="str">
            <v>06613500</v>
          </cell>
        </row>
        <row r="107">
          <cell r="B107" t="str">
            <v>06613500</v>
          </cell>
        </row>
        <row r="108">
          <cell r="B108" t="str">
            <v>06613500</v>
          </cell>
        </row>
        <row r="109">
          <cell r="B109" t="str">
            <v>06613500</v>
          </cell>
        </row>
        <row r="110">
          <cell r="B110" t="str">
            <v>06613500</v>
          </cell>
        </row>
        <row r="111">
          <cell r="B111" t="str">
            <v>06613500</v>
          </cell>
        </row>
        <row r="112">
          <cell r="B112" t="str">
            <v>06613500</v>
          </cell>
        </row>
        <row r="113">
          <cell r="B113" t="str">
            <v>06613500</v>
          </cell>
        </row>
        <row r="114">
          <cell r="B114" t="str">
            <v>06613500</v>
          </cell>
        </row>
        <row r="115">
          <cell r="B115" t="str">
            <v>06613500</v>
          </cell>
        </row>
        <row r="116">
          <cell r="B116" t="str">
            <v>06613500</v>
          </cell>
        </row>
        <row r="117">
          <cell r="B117" t="str">
            <v>06613500</v>
          </cell>
        </row>
        <row r="118">
          <cell r="B118" t="str">
            <v>06613500</v>
          </cell>
        </row>
        <row r="119">
          <cell r="B119" t="str">
            <v>06613500</v>
          </cell>
        </row>
        <row r="120">
          <cell r="B120" t="str">
            <v>06613500</v>
          </cell>
        </row>
        <row r="121">
          <cell r="B121" t="str">
            <v>06613500</v>
          </cell>
        </row>
        <row r="122">
          <cell r="B122" t="str">
            <v>06613500</v>
          </cell>
        </row>
        <row r="123">
          <cell r="B123" t="str">
            <v>06613500</v>
          </cell>
        </row>
        <row r="124">
          <cell r="B124" t="str">
            <v>06613500</v>
          </cell>
        </row>
        <row r="125">
          <cell r="B125" t="str">
            <v>06613500</v>
          </cell>
        </row>
        <row r="126">
          <cell r="B126" t="str">
            <v>06613500</v>
          </cell>
        </row>
        <row r="127">
          <cell r="B127" t="str">
            <v>06613500</v>
          </cell>
        </row>
        <row r="128">
          <cell r="B128" t="str">
            <v>06613500</v>
          </cell>
        </row>
        <row r="129">
          <cell r="B129" t="str">
            <v>06613500</v>
          </cell>
        </row>
        <row r="130">
          <cell r="B130" t="str">
            <v>06613500</v>
          </cell>
        </row>
        <row r="131">
          <cell r="B131" t="str">
            <v>06613500</v>
          </cell>
        </row>
        <row r="132">
          <cell r="B132" t="str">
            <v>06613500</v>
          </cell>
        </row>
        <row r="133">
          <cell r="B133" t="str">
            <v>06613500</v>
          </cell>
        </row>
        <row r="134">
          <cell r="B134" t="str">
            <v>06613500</v>
          </cell>
        </row>
        <row r="135">
          <cell r="B135" t="str">
            <v>06613500</v>
          </cell>
        </row>
        <row r="136">
          <cell r="B136" t="str">
            <v>06613500</v>
          </cell>
        </row>
        <row r="137">
          <cell r="B137" t="str">
            <v>06613500</v>
          </cell>
        </row>
        <row r="138">
          <cell r="B138" t="str">
            <v>06613500</v>
          </cell>
        </row>
        <row r="139">
          <cell r="B139" t="str">
            <v>06613500</v>
          </cell>
        </row>
        <row r="140">
          <cell r="B140" t="str">
            <v>06613500</v>
          </cell>
        </row>
        <row r="141">
          <cell r="B141" t="str">
            <v>06613500</v>
          </cell>
        </row>
        <row r="142">
          <cell r="B142" t="str">
            <v>06613500</v>
          </cell>
        </row>
        <row r="143">
          <cell r="B143" t="str">
            <v>06613500</v>
          </cell>
        </row>
        <row r="144">
          <cell r="B144" t="str">
            <v>06613500</v>
          </cell>
        </row>
        <row r="145">
          <cell r="B145" t="str">
            <v>06613500</v>
          </cell>
        </row>
        <row r="146">
          <cell r="B146" t="str">
            <v>06613500</v>
          </cell>
        </row>
        <row r="147">
          <cell r="B147" t="str">
            <v>06613500</v>
          </cell>
        </row>
        <row r="148">
          <cell r="B148" t="str">
            <v>06613500</v>
          </cell>
        </row>
        <row r="149">
          <cell r="B149" t="str">
            <v>06613500</v>
          </cell>
        </row>
        <row r="150">
          <cell r="B150" t="str">
            <v>06613500</v>
          </cell>
        </row>
        <row r="151">
          <cell r="B151" t="str">
            <v>06613500</v>
          </cell>
        </row>
        <row r="152">
          <cell r="B152" t="str">
            <v>06613500</v>
          </cell>
        </row>
        <row r="155">
          <cell r="B155" t="str">
            <v>06613500</v>
          </cell>
        </row>
        <row r="156">
          <cell r="B156" t="str">
            <v>06613500</v>
          </cell>
        </row>
        <row r="157">
          <cell r="B157" t="str">
            <v>06613500</v>
          </cell>
        </row>
        <row r="158">
          <cell r="B158" t="str">
            <v>06613500</v>
          </cell>
        </row>
        <row r="159">
          <cell r="B159" t="str">
            <v>06613500</v>
          </cell>
        </row>
        <row r="160">
          <cell r="B160" t="str">
            <v>06613500</v>
          </cell>
        </row>
        <row r="161">
          <cell r="B161" t="str">
            <v>06613500</v>
          </cell>
        </row>
        <row r="162">
          <cell r="B162" t="str">
            <v>06613500</v>
          </cell>
        </row>
        <row r="163">
          <cell r="B163" t="str">
            <v>06613500</v>
          </cell>
        </row>
        <row r="164">
          <cell r="B164" t="str">
            <v>06613500</v>
          </cell>
        </row>
        <row r="165">
          <cell r="B165" t="str">
            <v>06613500</v>
          </cell>
        </row>
        <row r="166">
          <cell r="B166" t="str">
            <v>06613500</v>
          </cell>
        </row>
        <row r="168">
          <cell r="B168" t="str">
            <v>06613500</v>
          </cell>
        </row>
        <row r="169">
          <cell r="B169" t="str">
            <v>06613500</v>
          </cell>
        </row>
        <row r="170">
          <cell r="B170" t="str">
            <v>06613500</v>
          </cell>
        </row>
        <row r="171">
          <cell r="B171" t="str">
            <v>06613500</v>
          </cell>
        </row>
        <row r="172">
          <cell r="B172" t="str">
            <v>06613500</v>
          </cell>
        </row>
        <row r="173">
          <cell r="B173" t="str">
            <v>06613500</v>
          </cell>
        </row>
        <row r="174">
          <cell r="B174" t="str">
            <v>06613500</v>
          </cell>
        </row>
        <row r="175">
          <cell r="B175" t="str">
            <v>06613500</v>
          </cell>
        </row>
        <row r="176">
          <cell r="B176" t="str">
            <v>06613500</v>
          </cell>
        </row>
        <row r="177">
          <cell r="B177" t="str">
            <v>06613500</v>
          </cell>
        </row>
        <row r="178">
          <cell r="B178" t="str">
            <v>06613500</v>
          </cell>
        </row>
        <row r="179">
          <cell r="B179" t="str">
            <v>06613500</v>
          </cell>
        </row>
        <row r="180">
          <cell r="B180" t="str">
            <v>06613500</v>
          </cell>
        </row>
        <row r="181">
          <cell r="B181" t="str">
            <v>06613500</v>
          </cell>
        </row>
        <row r="182">
          <cell r="B182" t="str">
            <v>06613500</v>
          </cell>
        </row>
        <row r="183">
          <cell r="B183" t="str">
            <v>06613500</v>
          </cell>
        </row>
        <row r="184">
          <cell r="B184" t="str">
            <v>06613500</v>
          </cell>
        </row>
        <row r="185">
          <cell r="B185" t="str">
            <v>06613500</v>
          </cell>
        </row>
        <row r="186">
          <cell r="B186" t="str">
            <v>06613500</v>
          </cell>
        </row>
        <row r="187">
          <cell r="B187" t="str">
            <v>06613500</v>
          </cell>
        </row>
        <row r="188">
          <cell r="B188" t="str">
            <v>06613500</v>
          </cell>
        </row>
        <row r="190">
          <cell r="B190" t="str">
            <v>06613500</v>
          </cell>
        </row>
        <row r="191">
          <cell r="B191" t="str">
            <v>06613500</v>
          </cell>
        </row>
        <row r="192">
          <cell r="B192" t="str">
            <v>06613500</v>
          </cell>
        </row>
        <row r="193">
          <cell r="B193" t="str">
            <v>06613500</v>
          </cell>
        </row>
        <row r="194">
          <cell r="B194" t="str">
            <v>06613500</v>
          </cell>
        </row>
        <row r="195">
          <cell r="B195" t="str">
            <v>06613500</v>
          </cell>
        </row>
        <row r="196">
          <cell r="B196" t="str">
            <v>06613500</v>
          </cell>
        </row>
        <row r="197">
          <cell r="B197" t="str">
            <v>06613500</v>
          </cell>
        </row>
        <row r="198">
          <cell r="B198" t="str">
            <v>06613500</v>
          </cell>
        </row>
        <row r="199">
          <cell r="B199" t="str">
            <v>06613500</v>
          </cell>
        </row>
        <row r="200">
          <cell r="B200" t="str">
            <v>06613500</v>
          </cell>
        </row>
        <row r="201">
          <cell r="B201" t="str">
            <v>06613500</v>
          </cell>
        </row>
        <row r="202">
          <cell r="B202" t="str">
            <v>06613500</v>
          </cell>
        </row>
        <row r="203">
          <cell r="B203" t="str">
            <v>06613500</v>
          </cell>
        </row>
        <row r="204">
          <cell r="B204" t="str">
            <v>06613500</v>
          </cell>
        </row>
        <row r="205">
          <cell r="B205" t="str">
            <v>06613500</v>
          </cell>
        </row>
        <row r="206">
          <cell r="B206" t="str">
            <v>06613500</v>
          </cell>
        </row>
        <row r="207">
          <cell r="B207" t="str">
            <v>06613500</v>
          </cell>
        </row>
        <row r="208">
          <cell r="B208" t="str">
            <v>06613500</v>
          </cell>
        </row>
        <row r="209">
          <cell r="B209" t="str">
            <v>06613500</v>
          </cell>
        </row>
        <row r="210">
          <cell r="B210" t="str">
            <v>06613500</v>
          </cell>
        </row>
        <row r="211">
          <cell r="B211" t="str">
            <v>06613500</v>
          </cell>
        </row>
        <row r="212">
          <cell r="B212" t="str">
            <v>06613500</v>
          </cell>
        </row>
        <row r="213">
          <cell r="B213" t="str">
            <v>06613500</v>
          </cell>
        </row>
        <row r="214">
          <cell r="B214" t="str">
            <v>06613500</v>
          </cell>
        </row>
        <row r="215">
          <cell r="B215" t="str">
            <v>06613500</v>
          </cell>
        </row>
        <row r="216">
          <cell r="B216" t="str">
            <v>06613500</v>
          </cell>
        </row>
        <row r="217">
          <cell r="B217" t="str">
            <v>06613500</v>
          </cell>
        </row>
        <row r="218">
          <cell r="B218" t="str">
            <v>06613500</v>
          </cell>
        </row>
        <row r="219">
          <cell r="B219" t="str">
            <v>06613500</v>
          </cell>
        </row>
        <row r="220">
          <cell r="B220" t="str">
            <v>06613500</v>
          </cell>
        </row>
        <row r="221">
          <cell r="B221" t="str">
            <v>06613500</v>
          </cell>
        </row>
        <row r="222">
          <cell r="B222" t="str">
            <v>06613500</v>
          </cell>
        </row>
        <row r="223">
          <cell r="B223" t="str">
            <v>06613500</v>
          </cell>
        </row>
        <row r="224">
          <cell r="B224" t="str">
            <v>06613500</v>
          </cell>
        </row>
        <row r="225">
          <cell r="B225" t="str">
            <v>06613500</v>
          </cell>
        </row>
        <row r="226">
          <cell r="B226" t="str">
            <v>06613500</v>
          </cell>
        </row>
        <row r="227">
          <cell r="B227" t="str">
            <v>06613500</v>
          </cell>
        </row>
        <row r="228">
          <cell r="B228" t="str">
            <v>06613500</v>
          </cell>
        </row>
        <row r="229">
          <cell r="B229" t="str">
            <v>06613500</v>
          </cell>
        </row>
        <row r="230">
          <cell r="B230" t="str">
            <v>06613500</v>
          </cell>
        </row>
        <row r="231">
          <cell r="B231" t="str">
            <v>06613500</v>
          </cell>
        </row>
        <row r="232">
          <cell r="B232" t="str">
            <v>06613500</v>
          </cell>
        </row>
        <row r="233">
          <cell r="B233" t="str">
            <v>06613500</v>
          </cell>
        </row>
        <row r="234">
          <cell r="B234" t="str">
            <v>06613500</v>
          </cell>
        </row>
        <row r="235">
          <cell r="B235" t="str">
            <v>06613500</v>
          </cell>
        </row>
        <row r="236">
          <cell r="B236" t="str">
            <v>06613500</v>
          </cell>
        </row>
        <row r="237">
          <cell r="B237" t="str">
            <v>06613500</v>
          </cell>
        </row>
        <row r="238">
          <cell r="B238" t="str">
            <v>06613500</v>
          </cell>
        </row>
        <row r="239">
          <cell r="B239" t="str">
            <v>06613500</v>
          </cell>
        </row>
        <row r="240">
          <cell r="B240" t="str">
            <v>06613500</v>
          </cell>
        </row>
        <row r="241">
          <cell r="B241" t="str">
            <v>06613500</v>
          </cell>
        </row>
        <row r="242">
          <cell r="B242" t="str">
            <v>06613500</v>
          </cell>
        </row>
        <row r="243">
          <cell r="B243" t="str">
            <v>06613500</v>
          </cell>
        </row>
        <row r="244">
          <cell r="B244" t="str">
            <v>06613500</v>
          </cell>
        </row>
        <row r="245">
          <cell r="B245" t="str">
            <v>06613500</v>
          </cell>
        </row>
        <row r="246">
          <cell r="B246" t="str">
            <v>06613500</v>
          </cell>
        </row>
        <row r="247">
          <cell r="B247" t="str">
            <v>06613500</v>
          </cell>
        </row>
        <row r="248">
          <cell r="B248" t="str">
            <v>06613500</v>
          </cell>
        </row>
        <row r="249">
          <cell r="B249" t="str">
            <v>06613500</v>
          </cell>
        </row>
        <row r="250">
          <cell r="B250" t="str">
            <v>06613500</v>
          </cell>
        </row>
        <row r="252">
          <cell r="B252" t="str">
            <v>06613500</v>
          </cell>
        </row>
        <row r="253">
          <cell r="B253" t="str">
            <v>06613500</v>
          </cell>
        </row>
        <row r="255">
          <cell r="B255" t="str">
            <v>06613500</v>
          </cell>
        </row>
        <row r="256">
          <cell r="B256" t="str">
            <v>06613500</v>
          </cell>
        </row>
        <row r="257">
          <cell r="B257" t="str">
            <v>06613500</v>
          </cell>
        </row>
        <row r="258">
          <cell r="B258" t="str">
            <v>06613500</v>
          </cell>
        </row>
        <row r="259">
          <cell r="B259" t="str">
            <v>06613500</v>
          </cell>
        </row>
        <row r="260">
          <cell r="B260" t="str">
            <v>06613500</v>
          </cell>
        </row>
        <row r="261">
          <cell r="B261" t="str">
            <v>06613500</v>
          </cell>
        </row>
        <row r="262">
          <cell r="B262" t="str">
            <v>06613500</v>
          </cell>
        </row>
        <row r="263">
          <cell r="B263" t="str">
            <v>06613500</v>
          </cell>
        </row>
        <row r="264">
          <cell r="B264" t="str">
            <v>06613500</v>
          </cell>
        </row>
        <row r="265">
          <cell r="B265" t="str">
            <v>06613500</v>
          </cell>
        </row>
        <row r="266">
          <cell r="B266" t="str">
            <v>06613500</v>
          </cell>
        </row>
        <row r="267">
          <cell r="B267" t="str">
            <v>06613500</v>
          </cell>
        </row>
        <row r="268">
          <cell r="B268" t="str">
            <v>06613500</v>
          </cell>
        </row>
        <row r="269">
          <cell r="B269" t="str">
            <v>06613500</v>
          </cell>
        </row>
        <row r="270">
          <cell r="B270" t="str">
            <v>06613500</v>
          </cell>
        </row>
        <row r="271">
          <cell r="B271" t="str">
            <v>06613500</v>
          </cell>
        </row>
        <row r="273">
          <cell r="B273" t="str">
            <v>06613500</v>
          </cell>
        </row>
        <row r="274">
          <cell r="B274" t="str">
            <v>06613500</v>
          </cell>
        </row>
        <row r="276">
          <cell r="B276" t="str">
            <v>06613500</v>
          </cell>
        </row>
        <row r="277">
          <cell r="B277" t="str">
            <v>06613500</v>
          </cell>
        </row>
        <row r="278">
          <cell r="B278" t="str">
            <v>06613500</v>
          </cell>
        </row>
        <row r="279">
          <cell r="B279" t="str">
            <v>06613500</v>
          </cell>
        </row>
        <row r="280">
          <cell r="B280" t="str">
            <v>06613500</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table"/>
      <sheetName val="old_Budget_format"/>
      <sheetName val="Budget_Sheet"/>
      <sheetName val="man_graph"/>
      <sheetName val="Eqp_graph"/>
      <sheetName val="manpower_Equipment"/>
      <sheetName val="data"/>
      <sheetName val="Dtl"/>
      <sheetName val="B"/>
      <sheetName val="PROCTOR"/>
    </sheetNames>
    <sheetDataSet>
      <sheetData sheetId="0" refreshError="1"/>
      <sheetData sheetId="1"/>
      <sheetData sheetId="2"/>
      <sheetData sheetId="3"/>
      <sheetData sheetId="4"/>
      <sheetData sheetId="5"/>
      <sheetData sheetId="6" refreshError="1">
        <row r="3">
          <cell r="C3" t="str">
            <v>06511900</v>
          </cell>
          <cell r="K3">
            <v>97471.578428712004</v>
          </cell>
          <cell r="P3">
            <v>119648.896194792</v>
          </cell>
          <cell r="W3">
            <v>114913.07544184801</v>
          </cell>
          <cell r="AB3">
            <v>25123.274074104</v>
          </cell>
        </row>
        <row r="4">
          <cell r="K4">
            <v>5725.4215712879995</v>
          </cell>
          <cell r="P4">
            <v>7028.1038052080003</v>
          </cell>
          <cell r="W4">
            <v>6749.9245581519999</v>
          </cell>
          <cell r="AB4">
            <v>1475.725925896</v>
          </cell>
        </row>
        <row r="5">
          <cell r="K5">
            <v>0</v>
          </cell>
          <cell r="P5">
            <v>0</v>
          </cell>
          <cell r="W5">
            <v>200</v>
          </cell>
          <cell r="AB5">
            <v>0</v>
          </cell>
        </row>
        <row r="6">
          <cell r="K6">
            <v>0</v>
          </cell>
          <cell r="P6">
            <v>0</v>
          </cell>
          <cell r="W6">
            <v>4260</v>
          </cell>
          <cell r="AB6">
            <v>0</v>
          </cell>
        </row>
        <row r="7">
          <cell r="K7">
            <v>0</v>
          </cell>
          <cell r="P7">
            <v>0</v>
          </cell>
          <cell r="W7">
            <v>0</v>
          </cell>
          <cell r="AB7">
            <v>0</v>
          </cell>
        </row>
        <row r="8">
          <cell r="K8">
            <v>0</v>
          </cell>
          <cell r="P8">
            <v>0</v>
          </cell>
          <cell r="W8">
            <v>75</v>
          </cell>
          <cell r="AB8">
            <v>0</v>
          </cell>
        </row>
        <row r="9">
          <cell r="K9">
            <v>0</v>
          </cell>
          <cell r="P9">
            <v>0</v>
          </cell>
          <cell r="W9">
            <v>0</v>
          </cell>
          <cell r="AB9">
            <v>0</v>
          </cell>
        </row>
        <row r="10">
          <cell r="K10">
            <v>210</v>
          </cell>
          <cell r="P10">
            <v>0</v>
          </cell>
          <cell r="W10">
            <v>0</v>
          </cell>
          <cell r="AB10">
            <v>0</v>
          </cell>
        </row>
        <row r="11">
          <cell r="K11">
            <v>0</v>
          </cell>
          <cell r="P11">
            <v>0</v>
          </cell>
          <cell r="W11">
            <v>0</v>
          </cell>
          <cell r="AB11">
            <v>0</v>
          </cell>
        </row>
        <row r="12">
          <cell r="K12">
            <v>0</v>
          </cell>
          <cell r="P12">
            <v>0</v>
          </cell>
          <cell r="W12">
            <v>0</v>
          </cell>
          <cell r="AB12">
            <v>0</v>
          </cell>
        </row>
        <row r="13">
          <cell r="K13">
            <v>0</v>
          </cell>
          <cell r="P13">
            <v>0</v>
          </cell>
          <cell r="W13">
            <v>0</v>
          </cell>
          <cell r="AB13">
            <v>0</v>
          </cell>
        </row>
        <row r="14">
          <cell r="K14">
            <v>0</v>
          </cell>
          <cell r="P14">
            <v>0</v>
          </cell>
          <cell r="W14">
            <v>0</v>
          </cell>
          <cell r="AB14">
            <v>0</v>
          </cell>
        </row>
        <row r="15">
          <cell r="K15">
            <v>0</v>
          </cell>
          <cell r="P15">
            <v>0</v>
          </cell>
          <cell r="W15">
            <v>0</v>
          </cell>
          <cell r="AB15">
            <v>0</v>
          </cell>
        </row>
        <row r="16">
          <cell r="K16">
            <v>0</v>
          </cell>
          <cell r="P16">
            <v>0</v>
          </cell>
          <cell r="W16">
            <v>0</v>
          </cell>
          <cell r="AB16">
            <v>0</v>
          </cell>
        </row>
        <row r="17">
          <cell r="K17">
            <v>0</v>
          </cell>
          <cell r="P17">
            <v>0</v>
          </cell>
          <cell r="W17">
            <v>0</v>
          </cell>
          <cell r="AB17">
            <v>0</v>
          </cell>
        </row>
        <row r="18">
          <cell r="K18">
            <v>75</v>
          </cell>
          <cell r="P18">
            <v>75</v>
          </cell>
          <cell r="W18">
            <v>75</v>
          </cell>
          <cell r="AB18">
            <v>75</v>
          </cell>
        </row>
        <row r="19">
          <cell r="K19">
            <v>0</v>
          </cell>
          <cell r="P19">
            <v>0</v>
          </cell>
          <cell r="W19">
            <v>3750</v>
          </cell>
          <cell r="AB19">
            <v>0</v>
          </cell>
        </row>
        <row r="20">
          <cell r="K20">
            <v>0</v>
          </cell>
          <cell r="P20">
            <v>0</v>
          </cell>
          <cell r="W20">
            <v>0</v>
          </cell>
          <cell r="AB20">
            <v>0</v>
          </cell>
        </row>
        <row r="21">
          <cell r="K21">
            <v>0</v>
          </cell>
          <cell r="P21">
            <v>0</v>
          </cell>
          <cell r="W21">
            <v>0</v>
          </cell>
          <cell r="AB21">
            <v>0</v>
          </cell>
        </row>
        <row r="22">
          <cell r="K22">
            <v>0</v>
          </cell>
          <cell r="P22">
            <v>0</v>
          </cell>
          <cell r="W22">
            <v>0</v>
          </cell>
          <cell r="AB22">
            <v>0</v>
          </cell>
        </row>
        <row r="23">
          <cell r="K23">
            <v>0</v>
          </cell>
          <cell r="P23">
            <v>0</v>
          </cell>
          <cell r="W23">
            <v>0</v>
          </cell>
          <cell r="AB23">
            <v>0</v>
          </cell>
        </row>
        <row r="24">
          <cell r="K24">
            <v>0</v>
          </cell>
          <cell r="P24">
            <v>0</v>
          </cell>
          <cell r="W24">
            <v>0</v>
          </cell>
          <cell r="AB24">
            <v>0</v>
          </cell>
        </row>
        <row r="25">
          <cell r="K25">
            <v>0</v>
          </cell>
          <cell r="P25">
            <v>0</v>
          </cell>
          <cell r="W25">
            <v>0</v>
          </cell>
          <cell r="AB25">
            <v>0</v>
          </cell>
        </row>
        <row r="26">
          <cell r="K26">
            <v>0</v>
          </cell>
          <cell r="P26">
            <v>0</v>
          </cell>
          <cell r="W26">
            <v>0</v>
          </cell>
          <cell r="AB26">
            <v>0</v>
          </cell>
        </row>
        <row r="27">
          <cell r="K27">
            <v>0</v>
          </cell>
          <cell r="P27">
            <v>0</v>
          </cell>
          <cell r="W27">
            <v>0</v>
          </cell>
          <cell r="AB27">
            <v>0</v>
          </cell>
        </row>
        <row r="28">
          <cell r="K28">
            <v>0</v>
          </cell>
          <cell r="P28">
            <v>0</v>
          </cell>
          <cell r="W28">
            <v>0</v>
          </cell>
          <cell r="AB28">
            <v>0</v>
          </cell>
        </row>
        <row r="29">
          <cell r="K29">
            <v>0</v>
          </cell>
          <cell r="P29">
            <v>0</v>
          </cell>
          <cell r="W29">
            <v>0</v>
          </cell>
          <cell r="AB29">
            <v>0</v>
          </cell>
        </row>
        <row r="30">
          <cell r="K30">
            <v>0</v>
          </cell>
          <cell r="P30">
            <v>0</v>
          </cell>
          <cell r="W30">
            <v>0</v>
          </cell>
          <cell r="AB30">
            <v>0</v>
          </cell>
        </row>
        <row r="31">
          <cell r="K31">
            <v>0</v>
          </cell>
          <cell r="P31">
            <v>0</v>
          </cell>
          <cell r="W31">
            <v>0</v>
          </cell>
          <cell r="AB31">
            <v>0</v>
          </cell>
        </row>
        <row r="32">
          <cell r="K32">
            <v>0</v>
          </cell>
          <cell r="P32">
            <v>0</v>
          </cell>
          <cell r="W32">
            <v>0</v>
          </cell>
          <cell r="AB32">
            <v>0</v>
          </cell>
        </row>
        <row r="33">
          <cell r="K33">
            <v>150</v>
          </cell>
          <cell r="P33">
            <v>150</v>
          </cell>
          <cell r="W33">
            <v>100</v>
          </cell>
          <cell r="AB33">
            <v>100</v>
          </cell>
        </row>
        <row r="34">
          <cell r="K34">
            <v>100</v>
          </cell>
          <cell r="P34">
            <v>75</v>
          </cell>
          <cell r="W34">
            <v>50</v>
          </cell>
          <cell r="AB34">
            <v>50</v>
          </cell>
        </row>
        <row r="35">
          <cell r="K35">
            <v>0</v>
          </cell>
          <cell r="P35">
            <v>0</v>
          </cell>
          <cell r="W35">
            <v>0</v>
          </cell>
          <cell r="AB35">
            <v>0</v>
          </cell>
        </row>
        <row r="36">
          <cell r="K36">
            <v>0</v>
          </cell>
          <cell r="P36">
            <v>0</v>
          </cell>
          <cell r="W36">
            <v>0</v>
          </cell>
          <cell r="AB36">
            <v>0</v>
          </cell>
        </row>
        <row r="37">
          <cell r="K37">
            <v>0</v>
          </cell>
          <cell r="P37">
            <v>0</v>
          </cell>
          <cell r="W37">
            <v>0</v>
          </cell>
          <cell r="AB37">
            <v>0</v>
          </cell>
        </row>
        <row r="38">
          <cell r="K38">
            <v>0</v>
          </cell>
          <cell r="P38">
            <v>0</v>
          </cell>
          <cell r="W38">
            <v>0</v>
          </cell>
          <cell r="AB38">
            <v>0</v>
          </cell>
        </row>
        <row r="39">
          <cell r="K39">
            <v>150</v>
          </cell>
          <cell r="P39">
            <v>100</v>
          </cell>
          <cell r="W39">
            <v>100</v>
          </cell>
          <cell r="AB39">
            <v>100</v>
          </cell>
        </row>
        <row r="40">
          <cell r="K40">
            <v>0</v>
          </cell>
          <cell r="P40">
            <v>0</v>
          </cell>
          <cell r="W40">
            <v>0</v>
          </cell>
          <cell r="AB40">
            <v>0</v>
          </cell>
        </row>
        <row r="41">
          <cell r="K41">
            <v>775</v>
          </cell>
          <cell r="P41">
            <v>750</v>
          </cell>
          <cell r="W41">
            <v>775</v>
          </cell>
          <cell r="AB41">
            <v>750</v>
          </cell>
        </row>
        <row r="42">
          <cell r="K42">
            <v>527</v>
          </cell>
          <cell r="P42">
            <v>510</v>
          </cell>
          <cell r="W42">
            <v>527</v>
          </cell>
          <cell r="AB42">
            <v>340</v>
          </cell>
        </row>
        <row r="43">
          <cell r="K43">
            <v>930</v>
          </cell>
          <cell r="P43">
            <v>900</v>
          </cell>
          <cell r="W43">
            <v>930</v>
          </cell>
          <cell r="AB43">
            <v>375</v>
          </cell>
        </row>
        <row r="44">
          <cell r="K44">
            <v>150</v>
          </cell>
          <cell r="P44">
            <v>150</v>
          </cell>
          <cell r="W44">
            <v>75</v>
          </cell>
          <cell r="AB44">
            <v>75</v>
          </cell>
        </row>
        <row r="45">
          <cell r="K45">
            <v>0</v>
          </cell>
          <cell r="P45">
            <v>0</v>
          </cell>
          <cell r="W45">
            <v>0</v>
          </cell>
          <cell r="AB45">
            <v>0</v>
          </cell>
        </row>
        <row r="46">
          <cell r="K46">
            <v>130</v>
          </cell>
          <cell r="P46">
            <v>91</v>
          </cell>
          <cell r="W46">
            <v>65</v>
          </cell>
          <cell r="AB46">
            <v>65</v>
          </cell>
        </row>
        <row r="47">
          <cell r="K47">
            <v>170</v>
          </cell>
          <cell r="P47">
            <v>170</v>
          </cell>
          <cell r="W47">
            <v>119</v>
          </cell>
          <cell r="AB47">
            <v>340</v>
          </cell>
        </row>
        <row r="48">
          <cell r="K48">
            <v>511.5</v>
          </cell>
          <cell r="P48">
            <v>990</v>
          </cell>
          <cell r="W48">
            <v>1023</v>
          </cell>
          <cell r="AB48">
            <v>330</v>
          </cell>
        </row>
        <row r="49">
          <cell r="K49">
            <v>90</v>
          </cell>
          <cell r="P49">
            <v>45</v>
          </cell>
          <cell r="W49">
            <v>45</v>
          </cell>
          <cell r="AB49">
            <v>180</v>
          </cell>
        </row>
        <row r="50">
          <cell r="K50">
            <v>403</v>
          </cell>
          <cell r="P50">
            <v>390</v>
          </cell>
          <cell r="W50">
            <v>403</v>
          </cell>
          <cell r="AB50">
            <v>260</v>
          </cell>
        </row>
        <row r="51">
          <cell r="K51">
            <v>0</v>
          </cell>
          <cell r="P51">
            <v>0</v>
          </cell>
          <cell r="W51">
            <v>0</v>
          </cell>
          <cell r="AB51">
            <v>0</v>
          </cell>
        </row>
        <row r="52">
          <cell r="K52">
            <v>279</v>
          </cell>
          <cell r="P52">
            <v>270</v>
          </cell>
          <cell r="W52">
            <v>279</v>
          </cell>
          <cell r="AB52">
            <v>225</v>
          </cell>
        </row>
        <row r="53">
          <cell r="K53">
            <v>0</v>
          </cell>
          <cell r="P53">
            <v>0</v>
          </cell>
          <cell r="W53">
            <v>0</v>
          </cell>
          <cell r="AB53">
            <v>0</v>
          </cell>
        </row>
        <row r="54">
          <cell r="K54">
            <v>0</v>
          </cell>
          <cell r="P54">
            <v>0</v>
          </cell>
          <cell r="W54">
            <v>0</v>
          </cell>
          <cell r="AB54">
            <v>0</v>
          </cell>
        </row>
        <row r="55">
          <cell r="K55">
            <v>0</v>
          </cell>
          <cell r="P55">
            <v>0</v>
          </cell>
          <cell r="W55">
            <v>0</v>
          </cell>
          <cell r="AB55">
            <v>0</v>
          </cell>
        </row>
        <row r="56">
          <cell r="K56">
            <v>0</v>
          </cell>
          <cell r="P56">
            <v>0</v>
          </cell>
          <cell r="W56">
            <v>0</v>
          </cell>
          <cell r="AB56">
            <v>0</v>
          </cell>
        </row>
        <row r="57">
          <cell r="K57">
            <v>0</v>
          </cell>
          <cell r="P57">
            <v>0</v>
          </cell>
          <cell r="W57">
            <v>0</v>
          </cell>
          <cell r="AB57">
            <v>0</v>
          </cell>
        </row>
        <row r="58">
          <cell r="K58">
            <v>0</v>
          </cell>
          <cell r="P58">
            <v>0</v>
          </cell>
          <cell r="W58">
            <v>0</v>
          </cell>
          <cell r="AB58">
            <v>0</v>
          </cell>
        </row>
        <row r="59">
          <cell r="K59">
            <v>806</v>
          </cell>
          <cell r="P59">
            <v>1170</v>
          </cell>
          <cell r="W59">
            <v>1007.5</v>
          </cell>
          <cell r="AB59">
            <v>260</v>
          </cell>
        </row>
        <row r="60">
          <cell r="K60">
            <v>0</v>
          </cell>
          <cell r="P60">
            <v>0</v>
          </cell>
          <cell r="W60">
            <v>1240</v>
          </cell>
          <cell r="AB60">
            <v>100</v>
          </cell>
        </row>
        <row r="61">
          <cell r="K61">
            <v>0</v>
          </cell>
          <cell r="P61">
            <v>0</v>
          </cell>
          <cell r="W61">
            <v>0</v>
          </cell>
          <cell r="AB61">
            <v>0</v>
          </cell>
        </row>
        <row r="62">
          <cell r="K62">
            <v>0</v>
          </cell>
          <cell r="P62">
            <v>0</v>
          </cell>
          <cell r="W62">
            <v>0</v>
          </cell>
          <cell r="AB62">
            <v>0</v>
          </cell>
        </row>
        <row r="63">
          <cell r="K63">
            <v>0</v>
          </cell>
          <cell r="P63">
            <v>0</v>
          </cell>
          <cell r="W63">
            <v>0</v>
          </cell>
          <cell r="AB63">
            <v>0</v>
          </cell>
        </row>
        <row r="64">
          <cell r="K64">
            <v>0</v>
          </cell>
          <cell r="P64">
            <v>0</v>
          </cell>
          <cell r="W64">
            <v>0</v>
          </cell>
          <cell r="AB64">
            <v>0</v>
          </cell>
        </row>
        <row r="65">
          <cell r="K65">
            <v>0</v>
          </cell>
          <cell r="P65">
            <v>0</v>
          </cell>
          <cell r="W65">
            <v>0</v>
          </cell>
          <cell r="AB65">
            <v>0</v>
          </cell>
        </row>
        <row r="66">
          <cell r="K66">
            <v>2480</v>
          </cell>
          <cell r="P66">
            <v>4920</v>
          </cell>
          <cell r="W66">
            <v>5084</v>
          </cell>
          <cell r="AB66">
            <v>1120</v>
          </cell>
        </row>
        <row r="67">
          <cell r="K67">
            <v>0</v>
          </cell>
          <cell r="P67">
            <v>0</v>
          </cell>
          <cell r="W67">
            <v>0</v>
          </cell>
          <cell r="AB67">
            <v>0</v>
          </cell>
        </row>
        <row r="68">
          <cell r="K68">
            <v>527</v>
          </cell>
          <cell r="P68">
            <v>1020</v>
          </cell>
          <cell r="W68">
            <v>1317.5</v>
          </cell>
          <cell r="AB68">
            <v>170</v>
          </cell>
        </row>
        <row r="69">
          <cell r="K69">
            <v>527</v>
          </cell>
          <cell r="P69">
            <v>765</v>
          </cell>
          <cell r="W69">
            <v>527</v>
          </cell>
          <cell r="AB69">
            <v>212.5</v>
          </cell>
        </row>
        <row r="70">
          <cell r="K70">
            <v>3334.5</v>
          </cell>
          <cell r="P70">
            <v>3515</v>
          </cell>
          <cell r="W70">
            <v>4218</v>
          </cell>
          <cell r="AB70">
            <v>1282.5</v>
          </cell>
        </row>
        <row r="71">
          <cell r="K71">
            <v>348.5</v>
          </cell>
          <cell r="P71">
            <v>382.5</v>
          </cell>
          <cell r="W71">
            <v>433.5</v>
          </cell>
          <cell r="AB71">
            <v>340</v>
          </cell>
        </row>
        <row r="72">
          <cell r="K72">
            <v>1674</v>
          </cell>
          <cell r="P72">
            <v>2430</v>
          </cell>
          <cell r="W72">
            <v>2790</v>
          </cell>
          <cell r="AB72">
            <v>630</v>
          </cell>
        </row>
        <row r="73">
          <cell r="K73">
            <v>1504</v>
          </cell>
          <cell r="P73">
            <v>2276</v>
          </cell>
          <cell r="W73">
            <v>2404.8000000000002</v>
          </cell>
          <cell r="AB73">
            <v>512</v>
          </cell>
        </row>
        <row r="74">
          <cell r="K74">
            <v>0</v>
          </cell>
          <cell r="P74">
            <v>0</v>
          </cell>
          <cell r="W74">
            <v>0</v>
          </cell>
          <cell r="AB74">
            <v>0</v>
          </cell>
        </row>
        <row r="75">
          <cell r="K75">
            <v>0</v>
          </cell>
          <cell r="P75">
            <v>0</v>
          </cell>
          <cell r="W75">
            <v>0</v>
          </cell>
          <cell r="AB75">
            <v>0</v>
          </cell>
        </row>
        <row r="76">
          <cell r="K76">
            <v>0</v>
          </cell>
          <cell r="P76">
            <v>0</v>
          </cell>
          <cell r="W76">
            <v>0</v>
          </cell>
          <cell r="AB76">
            <v>0</v>
          </cell>
        </row>
        <row r="77">
          <cell r="K77">
            <v>0</v>
          </cell>
          <cell r="P77">
            <v>0</v>
          </cell>
          <cell r="W77">
            <v>0</v>
          </cell>
          <cell r="AB77">
            <v>0</v>
          </cell>
        </row>
        <row r="78">
          <cell r="K78">
            <v>0</v>
          </cell>
          <cell r="P78">
            <v>0</v>
          </cell>
          <cell r="W78">
            <v>0</v>
          </cell>
          <cell r="AB78">
            <v>0</v>
          </cell>
        </row>
        <row r="79">
          <cell r="K79">
            <v>0</v>
          </cell>
          <cell r="P79">
            <v>0</v>
          </cell>
          <cell r="W79">
            <v>0</v>
          </cell>
          <cell r="AB79">
            <v>0</v>
          </cell>
        </row>
        <row r="80">
          <cell r="K80">
            <v>0</v>
          </cell>
          <cell r="P80">
            <v>0</v>
          </cell>
          <cell r="W80">
            <v>0</v>
          </cell>
          <cell r="AB80">
            <v>0</v>
          </cell>
        </row>
        <row r="81">
          <cell r="K81">
            <v>6882</v>
          </cell>
          <cell r="P81">
            <v>6660</v>
          </cell>
          <cell r="W81">
            <v>6882</v>
          </cell>
          <cell r="AB81">
            <v>1110</v>
          </cell>
        </row>
        <row r="82">
          <cell r="K82">
            <v>0</v>
          </cell>
          <cell r="P82">
            <v>0</v>
          </cell>
          <cell r="W82">
            <v>232.5</v>
          </cell>
          <cell r="AB82">
            <v>75</v>
          </cell>
        </row>
        <row r="83">
          <cell r="K83">
            <v>2728</v>
          </cell>
          <cell r="P83">
            <v>2640</v>
          </cell>
          <cell r="W83">
            <v>2728</v>
          </cell>
          <cell r="AB83">
            <v>0</v>
          </cell>
        </row>
        <row r="84">
          <cell r="K84">
            <v>2139</v>
          </cell>
          <cell r="P84">
            <v>4140</v>
          </cell>
          <cell r="W84">
            <v>6417</v>
          </cell>
          <cell r="AB84">
            <v>1380</v>
          </cell>
        </row>
        <row r="85">
          <cell r="K85">
            <v>2123.5</v>
          </cell>
          <cell r="P85">
            <v>4110</v>
          </cell>
          <cell r="W85">
            <v>4247</v>
          </cell>
          <cell r="AB85">
            <v>1370</v>
          </cell>
        </row>
        <row r="86">
          <cell r="K86">
            <v>0</v>
          </cell>
          <cell r="P86">
            <v>0</v>
          </cell>
          <cell r="W86">
            <v>0</v>
          </cell>
          <cell r="AB86">
            <v>0</v>
          </cell>
        </row>
        <row r="87">
          <cell r="K87">
            <v>837</v>
          </cell>
          <cell r="P87">
            <v>1620</v>
          </cell>
          <cell r="W87">
            <v>1674</v>
          </cell>
          <cell r="AB87">
            <v>540</v>
          </cell>
        </row>
        <row r="88">
          <cell r="K88">
            <v>95</v>
          </cell>
          <cell r="P88">
            <v>95</v>
          </cell>
          <cell r="W88">
            <v>95</v>
          </cell>
          <cell r="AB88">
            <v>95</v>
          </cell>
        </row>
        <row r="89">
          <cell r="K89">
            <v>396.8</v>
          </cell>
          <cell r="P89">
            <v>384</v>
          </cell>
          <cell r="W89">
            <v>396.8</v>
          </cell>
          <cell r="AB89">
            <v>320</v>
          </cell>
        </row>
        <row r="90">
          <cell r="K90">
            <v>0</v>
          </cell>
          <cell r="P90">
            <v>0</v>
          </cell>
          <cell r="W90">
            <v>0</v>
          </cell>
          <cell r="AB90">
            <v>0</v>
          </cell>
        </row>
        <row r="91">
          <cell r="K91">
            <v>0</v>
          </cell>
          <cell r="P91">
            <v>0</v>
          </cell>
          <cell r="W91">
            <v>294.5</v>
          </cell>
          <cell r="AB91">
            <v>95</v>
          </cell>
        </row>
        <row r="92">
          <cell r="K92">
            <v>0</v>
          </cell>
          <cell r="P92">
            <v>0</v>
          </cell>
          <cell r="W92">
            <v>100</v>
          </cell>
          <cell r="AB92">
            <v>100</v>
          </cell>
        </row>
        <row r="93">
          <cell r="K93">
            <v>638.6</v>
          </cell>
          <cell r="P93">
            <v>618</v>
          </cell>
          <cell r="W93">
            <v>638.6</v>
          </cell>
          <cell r="AB93">
            <v>515</v>
          </cell>
        </row>
        <row r="94">
          <cell r="K94">
            <v>1153.2</v>
          </cell>
          <cell r="P94">
            <v>1116</v>
          </cell>
          <cell r="W94">
            <v>1153.2</v>
          </cell>
          <cell r="AB94">
            <v>558</v>
          </cell>
        </row>
        <row r="95">
          <cell r="K95">
            <v>0</v>
          </cell>
          <cell r="P95">
            <v>75</v>
          </cell>
          <cell r="W95">
            <v>77.5</v>
          </cell>
          <cell r="AB95">
            <v>0</v>
          </cell>
        </row>
        <row r="96">
          <cell r="K96">
            <v>0</v>
          </cell>
          <cell r="P96">
            <v>0</v>
          </cell>
          <cell r="W96">
            <v>0</v>
          </cell>
          <cell r="AB96">
            <v>0</v>
          </cell>
        </row>
        <row r="97">
          <cell r="K97">
            <v>0</v>
          </cell>
          <cell r="P97">
            <v>0</v>
          </cell>
          <cell r="W97">
            <v>0</v>
          </cell>
          <cell r="AB97">
            <v>0</v>
          </cell>
        </row>
        <row r="98">
          <cell r="K98">
            <v>0</v>
          </cell>
          <cell r="P98">
            <v>0</v>
          </cell>
          <cell r="W98">
            <v>0</v>
          </cell>
          <cell r="AB98">
            <v>0</v>
          </cell>
        </row>
        <row r="99">
          <cell r="K99">
            <v>0</v>
          </cell>
          <cell r="P99">
            <v>0</v>
          </cell>
          <cell r="W99">
            <v>0</v>
          </cell>
          <cell r="AB99">
            <v>0</v>
          </cell>
        </row>
        <row r="100">
          <cell r="K100">
            <v>0</v>
          </cell>
          <cell r="P100">
            <v>0</v>
          </cell>
          <cell r="W100">
            <v>0</v>
          </cell>
          <cell r="AB100">
            <v>0</v>
          </cell>
        </row>
        <row r="101">
          <cell r="K101">
            <v>327</v>
          </cell>
          <cell r="P101">
            <v>327</v>
          </cell>
          <cell r="W101">
            <v>337.9</v>
          </cell>
          <cell r="AB101">
            <v>327</v>
          </cell>
        </row>
        <row r="102">
          <cell r="K102">
            <v>4324.5</v>
          </cell>
          <cell r="P102">
            <v>5022</v>
          </cell>
          <cell r="W102">
            <v>6919.2</v>
          </cell>
          <cell r="AB102">
            <v>1674</v>
          </cell>
        </row>
        <row r="103">
          <cell r="K103">
            <v>500</v>
          </cell>
          <cell r="P103">
            <v>750</v>
          </cell>
          <cell r="W103">
            <v>750</v>
          </cell>
          <cell r="AB103">
            <v>500</v>
          </cell>
        </row>
        <row r="104">
          <cell r="K104">
            <v>2418</v>
          </cell>
          <cell r="P104">
            <v>2340</v>
          </cell>
          <cell r="W104">
            <v>2418</v>
          </cell>
          <cell r="AB104">
            <v>1040</v>
          </cell>
        </row>
        <row r="105">
          <cell r="K105">
            <v>0</v>
          </cell>
          <cell r="P105">
            <v>0</v>
          </cell>
          <cell r="W105">
            <v>0</v>
          </cell>
          <cell r="AB105">
            <v>0</v>
          </cell>
        </row>
        <row r="106">
          <cell r="K106">
            <v>0</v>
          </cell>
          <cell r="P106">
            <v>0</v>
          </cell>
          <cell r="W106">
            <v>0</v>
          </cell>
          <cell r="AB106">
            <v>0</v>
          </cell>
        </row>
        <row r="107">
          <cell r="K107">
            <v>0</v>
          </cell>
          <cell r="P107">
            <v>0</v>
          </cell>
          <cell r="W107">
            <v>0</v>
          </cell>
          <cell r="AB107">
            <v>0</v>
          </cell>
        </row>
        <row r="108">
          <cell r="K108">
            <v>0</v>
          </cell>
          <cell r="P108">
            <v>0</v>
          </cell>
          <cell r="W108">
            <v>0</v>
          </cell>
          <cell r="AB108">
            <v>0</v>
          </cell>
        </row>
        <row r="109">
          <cell r="K109">
            <v>4650</v>
          </cell>
          <cell r="P109">
            <v>4500</v>
          </cell>
          <cell r="W109">
            <v>4650</v>
          </cell>
          <cell r="AB109">
            <v>0</v>
          </cell>
        </row>
        <row r="110">
          <cell r="K110">
            <v>0</v>
          </cell>
          <cell r="P110">
            <v>0</v>
          </cell>
          <cell r="W110">
            <v>0</v>
          </cell>
          <cell r="AB110">
            <v>0</v>
          </cell>
        </row>
        <row r="111">
          <cell r="K111">
            <v>0</v>
          </cell>
          <cell r="P111">
            <v>0</v>
          </cell>
          <cell r="W111">
            <v>0</v>
          </cell>
          <cell r="AB111">
            <v>0</v>
          </cell>
        </row>
        <row r="112">
          <cell r="K112">
            <v>1705</v>
          </cell>
          <cell r="P112">
            <v>3300</v>
          </cell>
          <cell r="W112">
            <v>1705</v>
          </cell>
          <cell r="AB112">
            <v>0</v>
          </cell>
        </row>
        <row r="113">
          <cell r="K113">
            <v>10540</v>
          </cell>
          <cell r="P113">
            <v>10200</v>
          </cell>
          <cell r="W113">
            <v>0</v>
          </cell>
          <cell r="AB113">
            <v>0</v>
          </cell>
        </row>
        <row r="114">
          <cell r="K114">
            <v>2790</v>
          </cell>
          <cell r="P114">
            <v>2700</v>
          </cell>
          <cell r="W114">
            <v>0</v>
          </cell>
          <cell r="AB114">
            <v>0</v>
          </cell>
        </row>
        <row r="115">
          <cell r="K115">
            <v>0</v>
          </cell>
          <cell r="P115">
            <v>0</v>
          </cell>
          <cell r="W115">
            <v>0</v>
          </cell>
          <cell r="AB115">
            <v>0</v>
          </cell>
        </row>
        <row r="116">
          <cell r="K116">
            <v>1395</v>
          </cell>
          <cell r="P116">
            <v>1350</v>
          </cell>
          <cell r="W116">
            <v>0</v>
          </cell>
          <cell r="AB116">
            <v>0</v>
          </cell>
        </row>
        <row r="117">
          <cell r="K117">
            <v>0</v>
          </cell>
          <cell r="P117">
            <v>0</v>
          </cell>
          <cell r="W117">
            <v>0</v>
          </cell>
          <cell r="AB117">
            <v>0</v>
          </cell>
        </row>
        <row r="118">
          <cell r="K118">
            <v>0</v>
          </cell>
          <cell r="P118">
            <v>0</v>
          </cell>
          <cell r="W118">
            <v>0</v>
          </cell>
          <cell r="AB118">
            <v>0</v>
          </cell>
        </row>
        <row r="119">
          <cell r="K119">
            <v>930</v>
          </cell>
          <cell r="P119">
            <v>900</v>
          </cell>
          <cell r="W119">
            <v>1860</v>
          </cell>
          <cell r="AB119">
            <v>300</v>
          </cell>
        </row>
        <row r="120">
          <cell r="K120">
            <v>0</v>
          </cell>
          <cell r="P120">
            <v>0</v>
          </cell>
          <cell r="W120">
            <v>0</v>
          </cell>
          <cell r="AB120">
            <v>0</v>
          </cell>
        </row>
        <row r="121">
          <cell r="K121">
            <v>0</v>
          </cell>
          <cell r="P121">
            <v>0</v>
          </cell>
          <cell r="W121">
            <v>0</v>
          </cell>
          <cell r="AB121">
            <v>0</v>
          </cell>
        </row>
        <row r="122">
          <cell r="K122">
            <v>0</v>
          </cell>
          <cell r="P122">
            <v>0</v>
          </cell>
          <cell r="W122">
            <v>0</v>
          </cell>
          <cell r="AB122">
            <v>0</v>
          </cell>
        </row>
        <row r="123">
          <cell r="K123">
            <v>0</v>
          </cell>
          <cell r="P123">
            <v>0</v>
          </cell>
          <cell r="W123">
            <v>0</v>
          </cell>
          <cell r="AB123">
            <v>0</v>
          </cell>
        </row>
        <row r="124">
          <cell r="K124">
            <v>0</v>
          </cell>
          <cell r="P124">
            <v>0</v>
          </cell>
          <cell r="W124">
            <v>0</v>
          </cell>
          <cell r="AB124">
            <v>0</v>
          </cell>
        </row>
        <row r="125">
          <cell r="K125">
            <v>0</v>
          </cell>
          <cell r="P125">
            <v>0</v>
          </cell>
          <cell r="W125">
            <v>0</v>
          </cell>
          <cell r="AB125">
            <v>0</v>
          </cell>
        </row>
        <row r="126">
          <cell r="K126">
            <v>0</v>
          </cell>
          <cell r="P126">
            <v>0</v>
          </cell>
          <cell r="W126">
            <v>0</v>
          </cell>
          <cell r="AB126">
            <v>0</v>
          </cell>
        </row>
        <row r="127">
          <cell r="K127">
            <v>4340</v>
          </cell>
          <cell r="P127">
            <v>7350</v>
          </cell>
          <cell r="W127">
            <v>5425</v>
          </cell>
          <cell r="AB127">
            <v>0</v>
          </cell>
        </row>
        <row r="128">
          <cell r="K128">
            <v>0</v>
          </cell>
          <cell r="P128">
            <v>0</v>
          </cell>
          <cell r="W128">
            <v>0</v>
          </cell>
          <cell r="AB128">
            <v>0</v>
          </cell>
        </row>
        <row r="129">
          <cell r="K129">
            <v>3255</v>
          </cell>
          <cell r="P129">
            <v>3150</v>
          </cell>
          <cell r="W129">
            <v>1085</v>
          </cell>
          <cell r="AB129">
            <v>0</v>
          </cell>
        </row>
        <row r="130">
          <cell r="K130">
            <v>0</v>
          </cell>
          <cell r="P130">
            <v>0</v>
          </cell>
          <cell r="W130">
            <v>0</v>
          </cell>
          <cell r="AB130">
            <v>0</v>
          </cell>
        </row>
        <row r="131">
          <cell r="K131">
            <v>12458.548000000003</v>
          </cell>
          <cell r="P131">
            <v>14569.81</v>
          </cell>
          <cell r="W131">
            <v>11519.825999999999</v>
          </cell>
          <cell r="AB131">
            <v>2299.77</v>
          </cell>
        </row>
        <row r="132">
          <cell r="K132">
            <v>0</v>
          </cell>
          <cell r="P132">
            <v>0</v>
          </cell>
          <cell r="W132">
            <v>0</v>
          </cell>
          <cell r="AB132">
            <v>0</v>
          </cell>
        </row>
        <row r="133">
          <cell r="K133">
            <v>0</v>
          </cell>
          <cell r="P133">
            <v>0</v>
          </cell>
          <cell r="W133">
            <v>0</v>
          </cell>
          <cell r="AB133">
            <v>0</v>
          </cell>
        </row>
        <row r="134">
          <cell r="K134">
            <v>0</v>
          </cell>
          <cell r="P134">
            <v>0</v>
          </cell>
          <cell r="W134">
            <v>0</v>
          </cell>
          <cell r="AB134">
            <v>0</v>
          </cell>
        </row>
        <row r="135">
          <cell r="K135">
            <v>1550</v>
          </cell>
          <cell r="P135">
            <v>1800</v>
          </cell>
          <cell r="W135">
            <v>1860</v>
          </cell>
          <cell r="AB135">
            <v>300</v>
          </cell>
        </row>
        <row r="136">
          <cell r="K136">
            <v>75</v>
          </cell>
          <cell r="P136">
            <v>75</v>
          </cell>
          <cell r="W136">
            <v>75</v>
          </cell>
          <cell r="AB136">
            <v>75</v>
          </cell>
        </row>
        <row r="137">
          <cell r="K137">
            <v>50</v>
          </cell>
          <cell r="P137">
            <v>50</v>
          </cell>
          <cell r="W137">
            <v>50</v>
          </cell>
          <cell r="AB137">
            <v>50</v>
          </cell>
        </row>
        <row r="138">
          <cell r="K138">
            <v>0</v>
          </cell>
          <cell r="P138">
            <v>0</v>
          </cell>
          <cell r="W138">
            <v>0</v>
          </cell>
          <cell r="AB138">
            <v>0</v>
          </cell>
        </row>
        <row r="139">
          <cell r="K139">
            <v>100</v>
          </cell>
          <cell r="P139">
            <v>100</v>
          </cell>
          <cell r="W139">
            <v>100</v>
          </cell>
          <cell r="AB139">
            <v>100</v>
          </cell>
        </row>
        <row r="140">
          <cell r="K140">
            <v>75</v>
          </cell>
          <cell r="P140">
            <v>75</v>
          </cell>
          <cell r="W140">
            <v>75</v>
          </cell>
          <cell r="AB140">
            <v>75</v>
          </cell>
        </row>
        <row r="141">
          <cell r="K141">
            <v>50</v>
          </cell>
          <cell r="P141">
            <v>50</v>
          </cell>
          <cell r="W141">
            <v>50</v>
          </cell>
          <cell r="AB141">
            <v>50</v>
          </cell>
        </row>
        <row r="142">
          <cell r="K142">
            <v>0</v>
          </cell>
          <cell r="P142">
            <v>0</v>
          </cell>
          <cell r="W142">
            <v>0</v>
          </cell>
          <cell r="AB142">
            <v>0</v>
          </cell>
        </row>
        <row r="143">
          <cell r="K143">
            <v>0</v>
          </cell>
          <cell r="P143">
            <v>0</v>
          </cell>
          <cell r="W143">
            <v>0</v>
          </cell>
          <cell r="AB143">
            <v>0</v>
          </cell>
        </row>
        <row r="144">
          <cell r="K144">
            <v>150</v>
          </cell>
          <cell r="P144">
            <v>100</v>
          </cell>
          <cell r="W144">
            <v>100</v>
          </cell>
          <cell r="AB144">
            <v>200</v>
          </cell>
        </row>
        <row r="145">
          <cell r="K145">
            <v>0</v>
          </cell>
          <cell r="P145">
            <v>0</v>
          </cell>
          <cell r="W145">
            <v>0</v>
          </cell>
          <cell r="AB145">
            <v>0</v>
          </cell>
        </row>
        <row r="146">
          <cell r="K146">
            <v>0</v>
          </cell>
          <cell r="P146">
            <v>0</v>
          </cell>
          <cell r="W146">
            <v>0</v>
          </cell>
          <cell r="AB146">
            <v>0</v>
          </cell>
        </row>
        <row r="147">
          <cell r="K147">
            <v>100</v>
          </cell>
          <cell r="P147">
            <v>100</v>
          </cell>
          <cell r="W147">
            <v>75</v>
          </cell>
          <cell r="AB147">
            <v>75</v>
          </cell>
        </row>
        <row r="148">
          <cell r="K148">
            <v>0</v>
          </cell>
          <cell r="P148">
            <v>0</v>
          </cell>
          <cell r="W148">
            <v>0</v>
          </cell>
          <cell r="AB148">
            <v>0</v>
          </cell>
        </row>
        <row r="149">
          <cell r="K149">
            <v>0</v>
          </cell>
          <cell r="P149">
            <v>0</v>
          </cell>
          <cell r="W149">
            <v>0</v>
          </cell>
          <cell r="AB149">
            <v>0</v>
          </cell>
        </row>
        <row r="150">
          <cell r="K150">
            <v>0</v>
          </cell>
          <cell r="P150">
            <v>0</v>
          </cell>
          <cell r="W150">
            <v>0</v>
          </cell>
          <cell r="AB150">
            <v>0</v>
          </cell>
        </row>
        <row r="151">
          <cell r="K151">
            <v>50</v>
          </cell>
          <cell r="P151">
            <v>50</v>
          </cell>
          <cell r="W151">
            <v>50</v>
          </cell>
          <cell r="AB151">
            <v>50</v>
          </cell>
        </row>
        <row r="152">
          <cell r="K152">
            <v>0</v>
          </cell>
          <cell r="P152">
            <v>0</v>
          </cell>
          <cell r="W152">
            <v>0</v>
          </cell>
          <cell r="AB152">
            <v>0</v>
          </cell>
        </row>
        <row r="153">
          <cell r="K153">
            <v>0</v>
          </cell>
          <cell r="P153">
            <v>0</v>
          </cell>
          <cell r="W153">
            <v>0</v>
          </cell>
          <cell r="AB153">
            <v>0</v>
          </cell>
        </row>
        <row r="154">
          <cell r="K154">
            <v>75</v>
          </cell>
          <cell r="P154">
            <v>75</v>
          </cell>
          <cell r="W154">
            <v>75</v>
          </cell>
          <cell r="AB154">
            <v>75</v>
          </cell>
        </row>
        <row r="155">
          <cell r="K155">
            <v>0</v>
          </cell>
          <cell r="P155">
            <v>0</v>
          </cell>
          <cell r="W155">
            <v>0</v>
          </cell>
          <cell r="AB155">
            <v>0</v>
          </cell>
        </row>
        <row r="156">
          <cell r="K156">
            <v>0</v>
          </cell>
          <cell r="P156">
            <v>0</v>
          </cell>
          <cell r="W156">
            <v>0</v>
          </cell>
          <cell r="AB156">
            <v>0</v>
          </cell>
        </row>
        <row r="157">
          <cell r="K157">
            <v>650</v>
          </cell>
          <cell r="P157">
            <v>650</v>
          </cell>
          <cell r="W157">
            <v>650</v>
          </cell>
          <cell r="AB157">
            <v>650</v>
          </cell>
        </row>
        <row r="158">
          <cell r="K158">
            <v>0</v>
          </cell>
          <cell r="P158">
            <v>0</v>
          </cell>
          <cell r="W158">
            <v>0</v>
          </cell>
          <cell r="AB158">
            <v>0</v>
          </cell>
        </row>
        <row r="159">
          <cell r="K159">
            <v>650</v>
          </cell>
          <cell r="P159">
            <v>650</v>
          </cell>
          <cell r="W159">
            <v>650</v>
          </cell>
          <cell r="AB159">
            <v>650</v>
          </cell>
        </row>
        <row r="160">
          <cell r="K160">
            <v>0</v>
          </cell>
          <cell r="P160">
            <v>0</v>
          </cell>
          <cell r="W160">
            <v>0</v>
          </cell>
          <cell r="AB160">
            <v>0</v>
          </cell>
        </row>
        <row r="161">
          <cell r="K161">
            <v>0</v>
          </cell>
          <cell r="P161">
            <v>0</v>
          </cell>
          <cell r="W161">
            <v>0</v>
          </cell>
          <cell r="AB161">
            <v>0</v>
          </cell>
        </row>
        <row r="162">
          <cell r="K162">
            <v>0</v>
          </cell>
          <cell r="P162">
            <v>0</v>
          </cell>
          <cell r="W162">
            <v>0</v>
          </cell>
          <cell r="AB162">
            <v>0</v>
          </cell>
        </row>
        <row r="163">
          <cell r="K163">
            <v>0</v>
          </cell>
          <cell r="P163">
            <v>0</v>
          </cell>
          <cell r="W163">
            <v>0</v>
          </cell>
          <cell r="AB163">
            <v>0</v>
          </cell>
        </row>
        <row r="164">
          <cell r="K164">
            <v>600</v>
          </cell>
          <cell r="P164">
            <v>600</v>
          </cell>
          <cell r="W164">
            <v>600</v>
          </cell>
          <cell r="AB164">
            <v>250</v>
          </cell>
        </row>
        <row r="165">
          <cell r="K165">
            <v>100</v>
          </cell>
          <cell r="P165">
            <v>100</v>
          </cell>
          <cell r="W165">
            <v>100</v>
          </cell>
          <cell r="AB165">
            <v>100</v>
          </cell>
        </row>
        <row r="166">
          <cell r="K166">
            <v>0</v>
          </cell>
          <cell r="P166">
            <v>0</v>
          </cell>
          <cell r="W166">
            <v>0</v>
          </cell>
          <cell r="AB166">
            <v>0</v>
          </cell>
        </row>
        <row r="167">
          <cell r="K167">
            <v>0</v>
          </cell>
          <cell r="P167">
            <v>0</v>
          </cell>
          <cell r="W167">
            <v>0</v>
          </cell>
          <cell r="AB167">
            <v>0</v>
          </cell>
        </row>
        <row r="168">
          <cell r="K168">
            <v>0</v>
          </cell>
          <cell r="P168">
            <v>0</v>
          </cell>
          <cell r="W168">
            <v>0</v>
          </cell>
          <cell r="AB168">
            <v>0</v>
          </cell>
        </row>
        <row r="169">
          <cell r="K169">
            <v>0</v>
          </cell>
          <cell r="P169">
            <v>0</v>
          </cell>
          <cell r="W169">
            <v>0</v>
          </cell>
          <cell r="AB169">
            <v>0</v>
          </cell>
        </row>
        <row r="170">
          <cell r="K170">
            <v>0</v>
          </cell>
          <cell r="P170">
            <v>0</v>
          </cell>
          <cell r="W170">
            <v>0</v>
          </cell>
          <cell r="AB170">
            <v>0</v>
          </cell>
        </row>
        <row r="171">
          <cell r="K171">
            <v>0</v>
          </cell>
          <cell r="P171">
            <v>0</v>
          </cell>
          <cell r="W171">
            <v>0</v>
          </cell>
          <cell r="AB171">
            <v>0</v>
          </cell>
        </row>
        <row r="172">
          <cell r="K172">
            <v>0</v>
          </cell>
          <cell r="P172">
            <v>0</v>
          </cell>
          <cell r="W172">
            <v>0</v>
          </cell>
          <cell r="AB172">
            <v>0</v>
          </cell>
        </row>
        <row r="173">
          <cell r="K173">
            <v>0</v>
          </cell>
          <cell r="P173">
            <v>0</v>
          </cell>
          <cell r="W173">
            <v>0</v>
          </cell>
          <cell r="AB173">
            <v>0</v>
          </cell>
        </row>
        <row r="174">
          <cell r="K174">
            <v>100</v>
          </cell>
          <cell r="P174">
            <v>100</v>
          </cell>
          <cell r="W174">
            <v>100</v>
          </cell>
          <cell r="AB174">
            <v>100</v>
          </cell>
        </row>
      </sheetData>
      <sheetData sheetId="7"/>
      <sheetData sheetId="8"/>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Intro"/>
      <sheetName val="ult"/>
      <sheetName val="trans"/>
      <sheetName val="BOX"/>
      <sheetName val="BOX (2)"/>
      <sheetName val="data"/>
      <sheetName val="CODE"/>
      <sheetName val="Sheet2"/>
      <sheetName val="AOR"/>
      <sheetName val="Basicrates"/>
    </sheetNames>
    <sheetDataSet>
      <sheetData sheetId="0" refreshError="1"/>
      <sheetData sheetId="1" refreshError="1">
        <row r="134">
          <cell r="L134">
            <v>1.17E-5</v>
          </cell>
        </row>
        <row r="140">
          <cell r="B140">
            <v>150</v>
          </cell>
          <cell r="C140">
            <v>16.510000000000002</v>
          </cell>
          <cell r="J140">
            <v>9.94</v>
          </cell>
        </row>
        <row r="141">
          <cell r="L141">
            <v>250</v>
          </cell>
        </row>
        <row r="142">
          <cell r="B142">
            <v>250</v>
          </cell>
          <cell r="C142">
            <v>3.7</v>
          </cell>
          <cell r="J142">
            <v>0.69</v>
          </cell>
        </row>
        <row r="143">
          <cell r="L143">
            <v>200</v>
          </cell>
        </row>
        <row r="147">
          <cell r="L147">
            <v>200</v>
          </cell>
        </row>
        <row r="148">
          <cell r="B148">
            <v>165</v>
          </cell>
          <cell r="J148">
            <v>0.86</v>
          </cell>
        </row>
        <row r="149">
          <cell r="L149">
            <v>250</v>
          </cell>
        </row>
        <row r="150">
          <cell r="C150">
            <v>2.2200000000000002</v>
          </cell>
          <cell r="J150">
            <v>6.57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L"/>
      <sheetName val="기능공"/>
      <sheetName val="기능공 (3)"/>
      <sheetName val="연도별 자금"/>
      <sheetName val="월별자금"/>
      <sheetName val="기능공 (2)"/>
      <sheetName val="LOAD"/>
      <sheetName val="data"/>
      <sheetName val="기능공_(3)"/>
      <sheetName val="연도별_자금"/>
      <sheetName val="기능공_(2)"/>
      <sheetName val="기능공_(3)1"/>
      <sheetName val="연도별_자금1"/>
      <sheetName val="기능공_(2)1"/>
      <sheetName val="기능공_(3)2"/>
      <sheetName val="연도별_자금2"/>
      <sheetName val="기능공_(2)2"/>
      <sheetName val="기능공_(3)3"/>
      <sheetName val="연도별_자금3"/>
      <sheetName val="기능공_(2)3"/>
    </sheetNames>
    <sheetDataSet>
      <sheetData sheetId="0" refreshError="1">
        <row r="6">
          <cell r="G6">
            <v>1</v>
          </cell>
          <cell r="H6">
            <v>2</v>
          </cell>
          <cell r="I6">
            <v>3</v>
          </cell>
          <cell r="J6">
            <v>4</v>
          </cell>
          <cell r="K6">
            <v>5</v>
          </cell>
          <cell r="L6">
            <v>6</v>
          </cell>
          <cell r="M6">
            <v>7</v>
          </cell>
          <cell r="N6">
            <v>8</v>
          </cell>
          <cell r="O6">
            <v>9</v>
          </cell>
          <cell r="P6">
            <v>10</v>
          </cell>
          <cell r="Q6">
            <v>11</v>
          </cell>
          <cell r="R6">
            <v>12</v>
          </cell>
          <cell r="S6">
            <v>13</v>
          </cell>
          <cell r="T6">
            <v>14</v>
          </cell>
          <cell r="U6">
            <v>15</v>
          </cell>
          <cell r="V6">
            <v>16</v>
          </cell>
          <cell r="W6">
            <v>17</v>
          </cell>
          <cell r="X6">
            <v>18</v>
          </cell>
          <cell r="Y6">
            <v>19</v>
          </cell>
          <cell r="Z6">
            <v>20</v>
          </cell>
          <cell r="AA6">
            <v>21</v>
          </cell>
          <cell r="AB6">
            <v>22</v>
          </cell>
          <cell r="AC6">
            <v>23</v>
          </cell>
          <cell r="AD6">
            <v>24</v>
          </cell>
          <cell r="AE6">
            <v>25</v>
          </cell>
          <cell r="AF6">
            <v>26</v>
          </cell>
          <cell r="AG6">
            <v>27</v>
          </cell>
          <cell r="AH6">
            <v>28</v>
          </cell>
          <cell r="AI6">
            <v>29</v>
          </cell>
          <cell r="AJ6">
            <v>30</v>
          </cell>
          <cell r="AK6">
            <v>31</v>
          </cell>
          <cell r="AL6">
            <v>32</v>
          </cell>
          <cell r="AM6">
            <v>33</v>
          </cell>
          <cell r="AN6">
            <v>34</v>
          </cell>
          <cell r="AO6">
            <v>35</v>
          </cell>
          <cell r="AP6">
            <v>36</v>
          </cell>
          <cell r="AQ6">
            <v>37</v>
          </cell>
          <cell r="AR6">
            <v>38</v>
          </cell>
          <cell r="AS6">
            <v>39</v>
          </cell>
          <cell r="AT6">
            <v>40</v>
          </cell>
          <cell r="AU6">
            <v>41</v>
          </cell>
        </row>
      </sheetData>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refreshError="1"/>
      <sheetData sheetId="15"/>
      <sheetData sheetId="16"/>
      <sheetData sheetId="17"/>
      <sheetData sheetId="18"/>
      <sheetData sheetId="1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table"/>
      <sheetName val="old_Budget_format"/>
      <sheetName val="Budget_Sheet"/>
      <sheetName val="man_graph"/>
      <sheetName val="Eqp_graph"/>
      <sheetName val="manpower_Equipment"/>
      <sheetName val="data"/>
      <sheetName val="Dtl"/>
      <sheetName val="B"/>
    </sheetNames>
    <sheetDataSet>
      <sheetData sheetId="0"/>
      <sheetData sheetId="1"/>
      <sheetData sheetId="2"/>
      <sheetData sheetId="3"/>
      <sheetData sheetId="4"/>
      <sheetData sheetId="5"/>
      <sheetData sheetId="6">
        <row r="3">
          <cell r="H3">
            <v>0</v>
          </cell>
          <cell r="P3">
            <v>119648.896194792</v>
          </cell>
          <cell r="AB3">
            <v>25123.274074104</v>
          </cell>
        </row>
        <row r="4">
          <cell r="P4">
            <v>7028.1038052080003</v>
          </cell>
          <cell r="AB4">
            <v>1475.725925896</v>
          </cell>
        </row>
        <row r="5">
          <cell r="P5">
            <v>0</v>
          </cell>
          <cell r="AB5">
            <v>0</v>
          </cell>
        </row>
        <row r="6">
          <cell r="P6">
            <v>0</v>
          </cell>
          <cell r="AB6">
            <v>0</v>
          </cell>
        </row>
        <row r="7">
          <cell r="P7">
            <v>0</v>
          </cell>
          <cell r="AB7">
            <v>0</v>
          </cell>
        </row>
        <row r="8">
          <cell r="P8">
            <v>0</v>
          </cell>
          <cell r="AB8">
            <v>0</v>
          </cell>
        </row>
        <row r="9">
          <cell r="P9">
            <v>0</v>
          </cell>
          <cell r="AB9">
            <v>0</v>
          </cell>
        </row>
        <row r="10">
          <cell r="P10">
            <v>0</v>
          </cell>
          <cell r="AB10">
            <v>0</v>
          </cell>
        </row>
        <row r="11">
          <cell r="P11">
            <v>0</v>
          </cell>
          <cell r="AB11">
            <v>0</v>
          </cell>
        </row>
        <row r="12">
          <cell r="P12">
            <v>0</v>
          </cell>
          <cell r="AB12">
            <v>0</v>
          </cell>
        </row>
        <row r="13">
          <cell r="P13">
            <v>0</v>
          </cell>
          <cell r="AB13">
            <v>0</v>
          </cell>
        </row>
        <row r="14">
          <cell r="P14">
            <v>0</v>
          </cell>
          <cell r="AB14">
            <v>0</v>
          </cell>
        </row>
        <row r="15">
          <cell r="P15">
            <v>0</v>
          </cell>
          <cell r="AB15">
            <v>0</v>
          </cell>
        </row>
        <row r="16">
          <cell r="P16">
            <v>0</v>
          </cell>
          <cell r="AB16">
            <v>0</v>
          </cell>
        </row>
        <row r="17">
          <cell r="P17">
            <v>0</v>
          </cell>
          <cell r="AB17">
            <v>0</v>
          </cell>
        </row>
        <row r="18">
          <cell r="P18">
            <v>75</v>
          </cell>
          <cell r="AB18">
            <v>75</v>
          </cell>
        </row>
        <row r="19">
          <cell r="P19">
            <v>0</v>
          </cell>
          <cell r="AB19">
            <v>0</v>
          </cell>
        </row>
        <row r="20">
          <cell r="P20">
            <v>0</v>
          </cell>
          <cell r="AB20">
            <v>0</v>
          </cell>
        </row>
        <row r="21">
          <cell r="P21">
            <v>0</v>
          </cell>
          <cell r="AB21">
            <v>0</v>
          </cell>
        </row>
        <row r="22">
          <cell r="P22">
            <v>0</v>
          </cell>
          <cell r="AB22">
            <v>0</v>
          </cell>
        </row>
        <row r="23">
          <cell r="P23">
            <v>0</v>
          </cell>
          <cell r="AB23">
            <v>0</v>
          </cell>
        </row>
        <row r="24">
          <cell r="P24">
            <v>0</v>
          </cell>
          <cell r="AB24">
            <v>0</v>
          </cell>
        </row>
        <row r="25">
          <cell r="P25">
            <v>0</v>
          </cell>
          <cell r="AB25">
            <v>0</v>
          </cell>
        </row>
        <row r="26">
          <cell r="P26">
            <v>0</v>
          </cell>
          <cell r="AB26">
            <v>0</v>
          </cell>
        </row>
        <row r="27">
          <cell r="P27">
            <v>0</v>
          </cell>
          <cell r="AB27">
            <v>0</v>
          </cell>
        </row>
        <row r="28">
          <cell r="P28">
            <v>0</v>
          </cell>
          <cell r="AB28">
            <v>0</v>
          </cell>
        </row>
        <row r="29">
          <cell r="P29">
            <v>0</v>
          </cell>
          <cell r="AB29">
            <v>0</v>
          </cell>
        </row>
        <row r="30">
          <cell r="P30">
            <v>0</v>
          </cell>
          <cell r="AB30">
            <v>0</v>
          </cell>
        </row>
        <row r="31">
          <cell r="P31">
            <v>0</v>
          </cell>
          <cell r="AB31">
            <v>0</v>
          </cell>
        </row>
        <row r="32">
          <cell r="P32">
            <v>0</v>
          </cell>
          <cell r="AB32">
            <v>0</v>
          </cell>
        </row>
        <row r="33">
          <cell r="P33">
            <v>150</v>
          </cell>
          <cell r="AB33">
            <v>100</v>
          </cell>
        </row>
        <row r="34">
          <cell r="P34">
            <v>75</v>
          </cell>
          <cell r="AB34">
            <v>50</v>
          </cell>
        </row>
        <row r="35">
          <cell r="P35">
            <v>0</v>
          </cell>
          <cell r="AB35">
            <v>0</v>
          </cell>
        </row>
        <row r="36">
          <cell r="P36">
            <v>0</v>
          </cell>
          <cell r="AB36">
            <v>0</v>
          </cell>
        </row>
        <row r="37">
          <cell r="P37">
            <v>0</v>
          </cell>
          <cell r="AB37">
            <v>0</v>
          </cell>
        </row>
        <row r="38">
          <cell r="P38">
            <v>0</v>
          </cell>
          <cell r="AB38">
            <v>0</v>
          </cell>
        </row>
        <row r="39">
          <cell r="P39">
            <v>100</v>
          </cell>
          <cell r="AB39">
            <v>100</v>
          </cell>
        </row>
        <row r="40">
          <cell r="P40">
            <v>0</v>
          </cell>
          <cell r="AB40">
            <v>0</v>
          </cell>
        </row>
        <row r="41">
          <cell r="P41">
            <v>750</v>
          </cell>
          <cell r="AB41">
            <v>750</v>
          </cell>
        </row>
        <row r="42">
          <cell r="P42">
            <v>510</v>
          </cell>
          <cell r="AB42">
            <v>340</v>
          </cell>
        </row>
        <row r="43">
          <cell r="P43">
            <v>900</v>
          </cell>
          <cell r="AB43">
            <v>375</v>
          </cell>
        </row>
        <row r="44">
          <cell r="P44">
            <v>150</v>
          </cell>
          <cell r="AB44">
            <v>75</v>
          </cell>
        </row>
        <row r="45">
          <cell r="P45">
            <v>0</v>
          </cell>
          <cell r="AB45">
            <v>0</v>
          </cell>
        </row>
        <row r="46">
          <cell r="P46">
            <v>91</v>
          </cell>
          <cell r="AB46">
            <v>65</v>
          </cell>
        </row>
        <row r="47">
          <cell r="P47">
            <v>170</v>
          </cell>
          <cell r="AB47">
            <v>340</v>
          </cell>
        </row>
        <row r="48">
          <cell r="P48">
            <v>990</v>
          </cell>
          <cell r="AB48">
            <v>330</v>
          </cell>
        </row>
        <row r="49">
          <cell r="P49">
            <v>45</v>
          </cell>
          <cell r="AB49">
            <v>180</v>
          </cell>
        </row>
        <row r="50">
          <cell r="P50">
            <v>390</v>
          </cell>
          <cell r="AB50">
            <v>260</v>
          </cell>
        </row>
        <row r="51">
          <cell r="P51">
            <v>0</v>
          </cell>
          <cell r="AB51">
            <v>0</v>
          </cell>
        </row>
        <row r="52">
          <cell r="P52">
            <v>270</v>
          </cell>
          <cell r="AB52">
            <v>225</v>
          </cell>
        </row>
        <row r="53">
          <cell r="P53">
            <v>0</v>
          </cell>
          <cell r="AB53">
            <v>0</v>
          </cell>
        </row>
        <row r="54">
          <cell r="P54">
            <v>0</v>
          </cell>
          <cell r="AB54">
            <v>0</v>
          </cell>
        </row>
        <row r="55">
          <cell r="P55">
            <v>0</v>
          </cell>
          <cell r="AB55">
            <v>0</v>
          </cell>
        </row>
        <row r="56">
          <cell r="P56">
            <v>0</v>
          </cell>
          <cell r="AB56">
            <v>0</v>
          </cell>
        </row>
        <row r="57">
          <cell r="P57">
            <v>0</v>
          </cell>
          <cell r="AB57">
            <v>0</v>
          </cell>
        </row>
        <row r="58">
          <cell r="P58">
            <v>0</v>
          </cell>
          <cell r="AB58">
            <v>0</v>
          </cell>
        </row>
        <row r="59">
          <cell r="P59">
            <v>1170</v>
          </cell>
          <cell r="AB59">
            <v>260</v>
          </cell>
        </row>
        <row r="60">
          <cell r="P60">
            <v>0</v>
          </cell>
          <cell r="AB60">
            <v>100</v>
          </cell>
        </row>
        <row r="61">
          <cell r="P61">
            <v>0</v>
          </cell>
          <cell r="AB61">
            <v>0</v>
          </cell>
        </row>
        <row r="62">
          <cell r="P62">
            <v>0</v>
          </cell>
          <cell r="AB62">
            <v>0</v>
          </cell>
        </row>
        <row r="63">
          <cell r="P63">
            <v>0</v>
          </cell>
          <cell r="AB63">
            <v>0</v>
          </cell>
        </row>
        <row r="64">
          <cell r="P64">
            <v>0</v>
          </cell>
          <cell r="AB64">
            <v>0</v>
          </cell>
        </row>
        <row r="65">
          <cell r="P65">
            <v>0</v>
          </cell>
          <cell r="AB65">
            <v>0</v>
          </cell>
        </row>
        <row r="66">
          <cell r="P66">
            <v>4920</v>
          </cell>
          <cell r="AB66">
            <v>1120</v>
          </cell>
        </row>
        <row r="67">
          <cell r="P67">
            <v>0</v>
          </cell>
          <cell r="AB67">
            <v>0</v>
          </cell>
        </row>
        <row r="68">
          <cell r="P68">
            <v>1020</v>
          </cell>
          <cell r="AB68">
            <v>170</v>
          </cell>
        </row>
        <row r="69">
          <cell r="P69">
            <v>765</v>
          </cell>
          <cell r="AB69">
            <v>212.5</v>
          </cell>
        </row>
        <row r="70">
          <cell r="P70">
            <v>3515</v>
          </cell>
          <cell r="AB70">
            <v>1282.5</v>
          </cell>
        </row>
        <row r="71">
          <cell r="P71">
            <v>382.5</v>
          </cell>
          <cell r="AB71">
            <v>340</v>
          </cell>
        </row>
        <row r="72">
          <cell r="P72">
            <v>2430</v>
          </cell>
          <cell r="AB72">
            <v>630</v>
          </cell>
        </row>
        <row r="73">
          <cell r="P73">
            <v>2276</v>
          </cell>
          <cell r="AB73">
            <v>512</v>
          </cell>
        </row>
        <row r="74">
          <cell r="P74">
            <v>0</v>
          </cell>
          <cell r="AB74">
            <v>0</v>
          </cell>
        </row>
        <row r="75">
          <cell r="P75">
            <v>0</v>
          </cell>
          <cell r="AB75">
            <v>0</v>
          </cell>
        </row>
        <row r="76">
          <cell r="P76">
            <v>0</v>
          </cell>
          <cell r="AB76">
            <v>0</v>
          </cell>
        </row>
        <row r="77">
          <cell r="P77">
            <v>0</v>
          </cell>
          <cell r="AB77">
            <v>0</v>
          </cell>
        </row>
        <row r="78">
          <cell r="P78">
            <v>0</v>
          </cell>
          <cell r="AB78">
            <v>0</v>
          </cell>
        </row>
        <row r="79">
          <cell r="P79">
            <v>0</v>
          </cell>
          <cell r="AB79">
            <v>0</v>
          </cell>
        </row>
        <row r="80">
          <cell r="P80">
            <v>0</v>
          </cell>
          <cell r="AB80">
            <v>0</v>
          </cell>
        </row>
        <row r="81">
          <cell r="P81">
            <v>6660</v>
          </cell>
          <cell r="AB81">
            <v>1110</v>
          </cell>
        </row>
        <row r="82">
          <cell r="P82">
            <v>0</v>
          </cell>
          <cell r="AB82">
            <v>75</v>
          </cell>
        </row>
        <row r="83">
          <cell r="P83">
            <v>2640</v>
          </cell>
          <cell r="AB83">
            <v>0</v>
          </cell>
        </row>
        <row r="84">
          <cell r="P84">
            <v>4140</v>
          </cell>
          <cell r="AB84">
            <v>1380</v>
          </cell>
        </row>
        <row r="85">
          <cell r="P85">
            <v>4110</v>
          </cell>
          <cell r="AB85">
            <v>1370</v>
          </cell>
        </row>
        <row r="86">
          <cell r="P86">
            <v>0</v>
          </cell>
          <cell r="AB86">
            <v>0</v>
          </cell>
        </row>
        <row r="87">
          <cell r="P87">
            <v>1620</v>
          </cell>
          <cell r="AB87">
            <v>540</v>
          </cell>
        </row>
        <row r="88">
          <cell r="P88">
            <v>95</v>
          </cell>
          <cell r="AB88">
            <v>95</v>
          </cell>
        </row>
        <row r="89">
          <cell r="P89">
            <v>384</v>
          </cell>
          <cell r="AB89">
            <v>320</v>
          </cell>
        </row>
        <row r="90">
          <cell r="P90">
            <v>0</v>
          </cell>
          <cell r="AB90">
            <v>0</v>
          </cell>
        </row>
        <row r="91">
          <cell r="P91">
            <v>0</v>
          </cell>
          <cell r="AB91">
            <v>95</v>
          </cell>
        </row>
        <row r="92">
          <cell r="P92">
            <v>0</v>
          </cell>
          <cell r="AB92">
            <v>100</v>
          </cell>
        </row>
        <row r="93">
          <cell r="P93">
            <v>618</v>
          </cell>
          <cell r="AB93">
            <v>515</v>
          </cell>
        </row>
        <row r="94">
          <cell r="P94">
            <v>1116</v>
          </cell>
          <cell r="AB94">
            <v>558</v>
          </cell>
        </row>
        <row r="95">
          <cell r="P95">
            <v>75</v>
          </cell>
          <cell r="AB95">
            <v>0</v>
          </cell>
        </row>
        <row r="96">
          <cell r="P96">
            <v>0</v>
          </cell>
          <cell r="AB96">
            <v>0</v>
          </cell>
        </row>
        <row r="97">
          <cell r="P97">
            <v>0</v>
          </cell>
          <cell r="AB97">
            <v>0</v>
          </cell>
        </row>
        <row r="98">
          <cell r="P98">
            <v>0</v>
          </cell>
          <cell r="AB98">
            <v>0</v>
          </cell>
        </row>
        <row r="99">
          <cell r="P99">
            <v>0</v>
          </cell>
          <cell r="AB99">
            <v>0</v>
          </cell>
        </row>
        <row r="100">
          <cell r="P100">
            <v>0</v>
          </cell>
          <cell r="AB100">
            <v>0</v>
          </cell>
        </row>
        <row r="101">
          <cell r="P101">
            <v>327</v>
          </cell>
          <cell r="AB101">
            <v>327</v>
          </cell>
        </row>
        <row r="102">
          <cell r="P102">
            <v>5022</v>
          </cell>
          <cell r="AB102">
            <v>1674</v>
          </cell>
        </row>
        <row r="103">
          <cell r="P103">
            <v>750</v>
          </cell>
          <cell r="AB103">
            <v>500</v>
          </cell>
        </row>
        <row r="104">
          <cell r="P104">
            <v>2340</v>
          </cell>
          <cell r="AB104">
            <v>1040</v>
          </cell>
        </row>
        <row r="105">
          <cell r="P105">
            <v>0</v>
          </cell>
          <cell r="AB105">
            <v>0</v>
          </cell>
        </row>
        <row r="106">
          <cell r="P106">
            <v>0</v>
          </cell>
          <cell r="AB106">
            <v>0</v>
          </cell>
        </row>
        <row r="107">
          <cell r="P107">
            <v>0</v>
          </cell>
          <cell r="AB107">
            <v>0</v>
          </cell>
        </row>
        <row r="108">
          <cell r="P108">
            <v>0</v>
          </cell>
          <cell r="AB108">
            <v>0</v>
          </cell>
        </row>
        <row r="109">
          <cell r="P109">
            <v>4500</v>
          </cell>
          <cell r="AB109">
            <v>0</v>
          </cell>
        </row>
        <row r="110">
          <cell r="P110">
            <v>0</v>
          </cell>
          <cell r="AB110">
            <v>0</v>
          </cell>
        </row>
        <row r="111">
          <cell r="P111">
            <v>0</v>
          </cell>
          <cell r="AB111">
            <v>0</v>
          </cell>
        </row>
        <row r="112">
          <cell r="P112">
            <v>3300</v>
          </cell>
          <cell r="AB112">
            <v>0</v>
          </cell>
        </row>
        <row r="113">
          <cell r="P113">
            <v>10200</v>
          </cell>
          <cell r="AB113">
            <v>0</v>
          </cell>
        </row>
        <row r="114">
          <cell r="P114">
            <v>2700</v>
          </cell>
          <cell r="AB114">
            <v>0</v>
          </cell>
        </row>
        <row r="115">
          <cell r="P115">
            <v>0</v>
          </cell>
          <cell r="AB115">
            <v>0</v>
          </cell>
        </row>
        <row r="116">
          <cell r="P116">
            <v>1350</v>
          </cell>
          <cell r="AB116">
            <v>0</v>
          </cell>
        </row>
        <row r="117">
          <cell r="P117">
            <v>0</v>
          </cell>
          <cell r="AB117">
            <v>0</v>
          </cell>
        </row>
        <row r="118">
          <cell r="P118">
            <v>0</v>
          </cell>
          <cell r="AB118">
            <v>0</v>
          </cell>
        </row>
        <row r="119">
          <cell r="P119">
            <v>900</v>
          </cell>
          <cell r="AB119">
            <v>300</v>
          </cell>
        </row>
        <row r="120">
          <cell r="P120">
            <v>0</v>
          </cell>
          <cell r="AB120">
            <v>0</v>
          </cell>
        </row>
        <row r="121">
          <cell r="P121">
            <v>0</v>
          </cell>
          <cell r="AB121">
            <v>0</v>
          </cell>
        </row>
        <row r="122">
          <cell r="P122">
            <v>0</v>
          </cell>
          <cell r="AB122">
            <v>0</v>
          </cell>
        </row>
        <row r="123">
          <cell r="P123">
            <v>0</v>
          </cell>
          <cell r="AB123">
            <v>0</v>
          </cell>
        </row>
        <row r="124">
          <cell r="P124">
            <v>0</v>
          </cell>
          <cell r="AB124">
            <v>0</v>
          </cell>
        </row>
        <row r="125">
          <cell r="P125">
            <v>0</v>
          </cell>
          <cell r="AB125">
            <v>0</v>
          </cell>
        </row>
        <row r="126">
          <cell r="P126">
            <v>0</v>
          </cell>
          <cell r="AB126">
            <v>0</v>
          </cell>
        </row>
        <row r="127">
          <cell r="P127">
            <v>7350</v>
          </cell>
          <cell r="AB127">
            <v>0</v>
          </cell>
        </row>
        <row r="128">
          <cell r="P128">
            <v>0</v>
          </cell>
          <cell r="AB128">
            <v>0</v>
          </cell>
        </row>
        <row r="129">
          <cell r="P129">
            <v>3150</v>
          </cell>
          <cell r="AB129">
            <v>0</v>
          </cell>
        </row>
        <row r="130">
          <cell r="P130">
            <v>0</v>
          </cell>
          <cell r="AB130">
            <v>0</v>
          </cell>
        </row>
        <row r="131">
          <cell r="P131">
            <v>14569.81</v>
          </cell>
          <cell r="AB131">
            <v>2299.77</v>
          </cell>
        </row>
        <row r="132">
          <cell r="P132">
            <v>0</v>
          </cell>
          <cell r="AB132">
            <v>0</v>
          </cell>
        </row>
        <row r="133">
          <cell r="P133">
            <v>0</v>
          </cell>
          <cell r="AB133">
            <v>0</v>
          </cell>
        </row>
        <row r="134">
          <cell r="P134">
            <v>0</v>
          </cell>
          <cell r="AB134">
            <v>0</v>
          </cell>
        </row>
        <row r="135">
          <cell r="P135">
            <v>1800</v>
          </cell>
          <cell r="AB135">
            <v>300</v>
          </cell>
        </row>
        <row r="136">
          <cell r="P136">
            <v>75</v>
          </cell>
          <cell r="AB136">
            <v>75</v>
          </cell>
        </row>
        <row r="137">
          <cell r="P137">
            <v>50</v>
          </cell>
          <cell r="AB137">
            <v>50</v>
          </cell>
        </row>
        <row r="138">
          <cell r="P138">
            <v>0</v>
          </cell>
          <cell r="AB138">
            <v>0</v>
          </cell>
        </row>
        <row r="139">
          <cell r="P139">
            <v>100</v>
          </cell>
          <cell r="AB139">
            <v>100</v>
          </cell>
        </row>
        <row r="140">
          <cell r="P140">
            <v>75</v>
          </cell>
          <cell r="AB140">
            <v>75</v>
          </cell>
        </row>
        <row r="141">
          <cell r="P141">
            <v>50</v>
          </cell>
          <cell r="AB141">
            <v>50</v>
          </cell>
        </row>
        <row r="142">
          <cell r="P142">
            <v>0</v>
          </cell>
          <cell r="AB142">
            <v>0</v>
          </cell>
        </row>
        <row r="143">
          <cell r="P143">
            <v>0</v>
          </cell>
          <cell r="AB143">
            <v>0</v>
          </cell>
        </row>
        <row r="144">
          <cell r="P144">
            <v>100</v>
          </cell>
          <cell r="AB144">
            <v>200</v>
          </cell>
        </row>
        <row r="145">
          <cell r="P145">
            <v>0</v>
          </cell>
          <cell r="AB145">
            <v>0</v>
          </cell>
        </row>
        <row r="146">
          <cell r="P146">
            <v>0</v>
          </cell>
          <cell r="AB146">
            <v>0</v>
          </cell>
        </row>
        <row r="147">
          <cell r="P147">
            <v>100</v>
          </cell>
          <cell r="AB147">
            <v>75</v>
          </cell>
        </row>
        <row r="148">
          <cell r="P148">
            <v>0</v>
          </cell>
          <cell r="AB148">
            <v>0</v>
          </cell>
        </row>
        <row r="149">
          <cell r="P149">
            <v>0</v>
          </cell>
          <cell r="AB149">
            <v>0</v>
          </cell>
        </row>
        <row r="150">
          <cell r="P150">
            <v>0</v>
          </cell>
          <cell r="AB150">
            <v>0</v>
          </cell>
        </row>
        <row r="151">
          <cell r="P151">
            <v>50</v>
          </cell>
          <cell r="AB151">
            <v>50</v>
          </cell>
        </row>
        <row r="152">
          <cell r="P152">
            <v>0</v>
          </cell>
          <cell r="AB152">
            <v>0</v>
          </cell>
        </row>
        <row r="153">
          <cell r="P153">
            <v>0</v>
          </cell>
          <cell r="AB153">
            <v>0</v>
          </cell>
        </row>
        <row r="154">
          <cell r="P154">
            <v>75</v>
          </cell>
          <cell r="AB154">
            <v>75</v>
          </cell>
        </row>
        <row r="155">
          <cell r="P155">
            <v>0</v>
          </cell>
          <cell r="AB155">
            <v>0</v>
          </cell>
        </row>
        <row r="156">
          <cell r="P156">
            <v>0</v>
          </cell>
          <cell r="AB156">
            <v>0</v>
          </cell>
        </row>
        <row r="157">
          <cell r="P157">
            <v>650</v>
          </cell>
          <cell r="AB157">
            <v>650</v>
          </cell>
        </row>
        <row r="158">
          <cell r="P158">
            <v>0</v>
          </cell>
          <cell r="AB158">
            <v>0</v>
          </cell>
        </row>
        <row r="159">
          <cell r="P159">
            <v>650</v>
          </cell>
          <cell r="AB159">
            <v>650</v>
          </cell>
        </row>
        <row r="160">
          <cell r="P160">
            <v>0</v>
          </cell>
          <cell r="AB160">
            <v>0</v>
          </cell>
        </row>
        <row r="161">
          <cell r="P161">
            <v>0</v>
          </cell>
          <cell r="AB161">
            <v>0</v>
          </cell>
        </row>
        <row r="162">
          <cell r="P162">
            <v>0</v>
          </cell>
          <cell r="AB162">
            <v>0</v>
          </cell>
        </row>
        <row r="163">
          <cell r="P163">
            <v>0</v>
          </cell>
          <cell r="AB163">
            <v>0</v>
          </cell>
        </row>
        <row r="164">
          <cell r="P164">
            <v>600</v>
          </cell>
          <cell r="AB164">
            <v>250</v>
          </cell>
        </row>
        <row r="165">
          <cell r="P165">
            <v>100</v>
          </cell>
          <cell r="AB165">
            <v>100</v>
          </cell>
        </row>
        <row r="166">
          <cell r="P166">
            <v>0</v>
          </cell>
          <cell r="AB166">
            <v>0</v>
          </cell>
        </row>
        <row r="167">
          <cell r="P167">
            <v>0</v>
          </cell>
          <cell r="AB167">
            <v>0</v>
          </cell>
        </row>
        <row r="168">
          <cell r="P168">
            <v>0</v>
          </cell>
          <cell r="AB168">
            <v>0</v>
          </cell>
        </row>
        <row r="169">
          <cell r="P169">
            <v>0</v>
          </cell>
          <cell r="AB169">
            <v>0</v>
          </cell>
        </row>
        <row r="170">
          <cell r="P170">
            <v>0</v>
          </cell>
          <cell r="AB170">
            <v>0</v>
          </cell>
        </row>
        <row r="171">
          <cell r="P171">
            <v>0</v>
          </cell>
          <cell r="AB171">
            <v>0</v>
          </cell>
        </row>
        <row r="172">
          <cell r="P172">
            <v>0</v>
          </cell>
          <cell r="AB172">
            <v>0</v>
          </cell>
        </row>
        <row r="173">
          <cell r="P173">
            <v>0</v>
          </cell>
          <cell r="AB173">
            <v>0</v>
          </cell>
        </row>
        <row r="174">
          <cell r="P174">
            <v>100</v>
          </cell>
          <cell r="AB174">
            <v>100</v>
          </cell>
        </row>
      </sheetData>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1(2)"/>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1_2_"/>
      <sheetName val="Data"/>
    </sheetNames>
    <sheetDataSet>
      <sheetData sheetId="0" refreshError="1">
        <row r="2">
          <cell r="H2" t="str">
            <v>JOB NO.06604000</v>
          </cell>
        </row>
        <row r="40">
          <cell r="I40" t="str">
            <v>JOB NO.06604000</v>
          </cell>
        </row>
        <row r="42">
          <cell r="A42" t="str">
            <v>Rehabilitation / Dualization work of</v>
          </cell>
        </row>
        <row r="43">
          <cell r="A43" t="str">
            <v>Wadi Adai - Al Amerat Road</v>
          </cell>
        </row>
        <row r="46">
          <cell r="A46" t="str">
            <v>BRIEF SUMMARY OF PROJECT</v>
          </cell>
        </row>
        <row r="49">
          <cell r="A49" t="str">
            <v>01)</v>
          </cell>
          <cell r="B49" t="str">
            <v>Job No.</v>
          </cell>
          <cell r="F49" t="str">
            <v>:</v>
          </cell>
          <cell r="G49" t="str">
            <v>06.6040.00</v>
          </cell>
        </row>
        <row r="51">
          <cell r="A51" t="str">
            <v>02)</v>
          </cell>
          <cell r="B51" t="str">
            <v>Lead Unit</v>
          </cell>
          <cell r="F51" t="str">
            <v>:</v>
          </cell>
          <cell r="G51" t="str">
            <v>Roads &amp; Bridges</v>
          </cell>
        </row>
        <row r="53">
          <cell r="A53" t="str">
            <v>03)</v>
          </cell>
          <cell r="B53" t="str">
            <v>Contract Sum</v>
          </cell>
          <cell r="F53" t="str">
            <v>:</v>
          </cell>
          <cell r="G53" t="str">
            <v>R.O.8,739,446</v>
          </cell>
        </row>
        <row r="55">
          <cell r="A55" t="str">
            <v>04)</v>
          </cell>
          <cell r="B55" t="str">
            <v>Mobilization Period</v>
          </cell>
          <cell r="F55" t="str">
            <v>:</v>
          </cell>
          <cell r="G55" t="str">
            <v>45 Days</v>
          </cell>
        </row>
        <row r="57">
          <cell r="A57" t="str">
            <v>05)</v>
          </cell>
          <cell r="B57" t="str">
            <v>Contract Duration</v>
          </cell>
          <cell r="F57" t="str">
            <v>:</v>
          </cell>
          <cell r="G57" t="str">
            <v>500 Days</v>
          </cell>
        </row>
        <row r="59">
          <cell r="A59" t="str">
            <v>06)</v>
          </cell>
          <cell r="B59" t="str">
            <v>Contract Commencement Date</v>
          </cell>
          <cell r="F59" t="str">
            <v>:</v>
          </cell>
          <cell r="G59" t="str">
            <v>16.06.2001</v>
          </cell>
        </row>
        <row r="61">
          <cell r="A61" t="str">
            <v>07)</v>
          </cell>
          <cell r="B61" t="str">
            <v>Contract Completion Date</v>
          </cell>
          <cell r="F61" t="str">
            <v>:</v>
          </cell>
          <cell r="G61" t="str">
            <v>12.12.2002</v>
          </cell>
        </row>
        <row r="63">
          <cell r="A63" t="str">
            <v>08)</v>
          </cell>
          <cell r="B63" t="str">
            <v>Penalty</v>
          </cell>
          <cell r="F63" t="str">
            <v>:</v>
          </cell>
          <cell r="G63" t="str">
            <v>0.1% of the Contract Sum</v>
          </cell>
        </row>
        <row r="65">
          <cell r="A65" t="str">
            <v>09)</v>
          </cell>
          <cell r="B65" t="str">
            <v>Consultant</v>
          </cell>
          <cell r="F65" t="str">
            <v>:</v>
          </cell>
          <cell r="G65" t="str">
            <v>M/s. National Engineering Office</v>
          </cell>
        </row>
        <row r="66">
          <cell r="G66" t="str">
            <v>(NEO)</v>
          </cell>
        </row>
        <row r="68">
          <cell r="A68" t="str">
            <v>10)</v>
          </cell>
          <cell r="B68" t="str">
            <v>Client</v>
          </cell>
          <cell r="F68" t="str">
            <v>:</v>
          </cell>
          <cell r="G68" t="str">
            <v>Muscat Municipality</v>
          </cell>
        </row>
        <row r="69">
          <cell r="G69" t="str">
            <v>DGTA</v>
          </cell>
        </row>
        <row r="71">
          <cell r="A71" t="str">
            <v>11)</v>
          </cell>
          <cell r="B71" t="str">
            <v>Major Scope of Work</v>
          </cell>
        </row>
        <row r="73">
          <cell r="C73" t="str">
            <v>Improvement to Wadi Adai Roundabout</v>
          </cell>
        </row>
        <row r="74">
          <cell r="C74" t="str">
            <v>Dualization of Road between Wadi Adai &amp; Al Amerat</v>
          </cell>
        </row>
        <row r="75">
          <cell r="C75" t="str">
            <v>Construct 3rd Lane between Wattahya &amp; Wadi Adai Roundabout</v>
          </cell>
        </row>
        <row r="78">
          <cell r="I78" t="str">
            <v>JOB NO.06604000</v>
          </cell>
        </row>
        <row r="80">
          <cell r="A80" t="str">
            <v>Rehabilitation / Dualization work of</v>
          </cell>
        </row>
        <row r="81">
          <cell r="A81" t="str">
            <v>Wadi Adai - Al Amerat Road</v>
          </cell>
        </row>
        <row r="83">
          <cell r="A83" t="str">
            <v>BRIEF SUMMARY OF PROJECT SCOPE</v>
          </cell>
        </row>
        <row r="85">
          <cell r="A85" t="str">
            <v>01)</v>
          </cell>
          <cell r="B85" t="str">
            <v>IMPROVEMENT TO WADI ADAI ROUNDABOUT</v>
          </cell>
        </row>
        <row r="87">
          <cell r="B87" t="str">
            <v xml:space="preserve">The existing Roundabout is with 2 Lanes and the proposed </v>
          </cell>
        </row>
        <row r="88">
          <cell r="B88" t="str">
            <v xml:space="preserve">development  will  include  3 Lanes  in  Roundabout  and </v>
          </cell>
        </row>
        <row r="89">
          <cell r="B89" t="str">
            <v>3 Lane  Entry  &amp;  Exist  to  all  the legs of Roundabout and</v>
          </cell>
        </row>
        <row r="90">
          <cell r="B90" t="str">
            <v>slip lanes on all sides.</v>
          </cell>
        </row>
        <row r="92">
          <cell r="B92" t="str">
            <v>MAJOR SCOPE OF WORK INVOLVED</v>
          </cell>
        </row>
        <row r="94">
          <cell r="C94" t="str">
            <v>Demolish &amp; Dispose of existing facilities like Kerb,</v>
          </cell>
        </row>
        <row r="95">
          <cell r="C95" t="str">
            <v>Footpath, Boundary wall, etc.</v>
          </cell>
        </row>
        <row r="96">
          <cell r="C96" t="str">
            <v xml:space="preserve">Relocate existing facilities viz. Traffic Signs, Sign </v>
          </cell>
        </row>
        <row r="97">
          <cell r="C97" t="str">
            <v>Boards. Street Lighting &amp; other installations like</v>
          </cell>
        </row>
        <row r="98">
          <cell r="C98" t="str">
            <v>Bus stop, etc.</v>
          </cell>
        </row>
        <row r="99">
          <cell r="C99" t="str">
            <v>Extend/Relocate/Protect all existing utilities both</v>
          </cell>
        </row>
        <row r="100">
          <cell r="C100" t="str">
            <v xml:space="preserve">Underground and Above ground. </v>
          </cell>
        </row>
        <row r="101">
          <cell r="C101" t="str">
            <v>New construction of Pavement at Roundabout.</v>
          </cell>
        </row>
        <row r="102">
          <cell r="C102" t="str">
            <v>Provide Street Light cables, Feeder Pillar, Pole</v>
          </cell>
        </row>
        <row r="103">
          <cell r="C103" t="str">
            <v>Mounted Transformer, Sub Station, etc &amp; Civil works.</v>
          </cell>
        </row>
        <row r="104">
          <cell r="C104" t="str">
            <v>New Road Furniture</v>
          </cell>
        </row>
        <row r="105">
          <cell r="C105" t="str">
            <v>Traffic Management</v>
          </cell>
        </row>
        <row r="106">
          <cell r="B106" t="str">
            <v>P.S.</v>
          </cell>
          <cell r="C106" t="str">
            <v>During widening of Roundabout, due to earthwork</v>
          </cell>
        </row>
        <row r="107">
          <cell r="C107" t="str">
            <v xml:space="preserve">operation, foundation of existing 132 KV Pylon on </v>
          </cell>
        </row>
        <row r="108">
          <cell r="C108" t="str">
            <v>top of the Hill shall not be disturbed (HIGH RISK)</v>
          </cell>
        </row>
        <row r="110">
          <cell r="I110" t="str">
            <v>JOB NO.06604000</v>
          </cell>
        </row>
        <row r="112">
          <cell r="A112" t="str">
            <v>Rehabilitation / Dualization work of</v>
          </cell>
        </row>
        <row r="113">
          <cell r="A113" t="str">
            <v>Wadi Adai - Al Amerat Road</v>
          </cell>
        </row>
        <row r="115">
          <cell r="A115" t="str">
            <v>BRIEF SUMMARY OF PROJECT SCOPE</v>
          </cell>
        </row>
        <row r="117">
          <cell r="B117" t="str">
            <v xml:space="preserve">DUALIZATION BETWEEN WADI ADAI &amp; AL AMERAT </v>
          </cell>
        </row>
        <row r="118">
          <cell r="B118" t="str">
            <v>Length is about 8.40 Km.</v>
          </cell>
        </row>
        <row r="120">
          <cell r="B120" t="str">
            <v>SCOPE OF PROJECT</v>
          </cell>
        </row>
        <row r="122">
          <cell r="C122" t="str">
            <v>Construction of all weather new Dual Carriageway</v>
          </cell>
        </row>
        <row r="123">
          <cell r="C123" t="str">
            <v>consisting of 2 Lane of 3.75 M Wide &amp; 2.5 M Outer</v>
          </cell>
        </row>
        <row r="124">
          <cell r="C124" t="str">
            <v>Shoulder &amp; 1.20 M Inner Shoulder</v>
          </cell>
        </row>
        <row r="125">
          <cell r="C125" t="str">
            <v>Provide two rows of Guard Rails along the Median</v>
          </cell>
        </row>
        <row r="126">
          <cell r="C126" t="str">
            <v>and where necessary along the Pavement edge.</v>
          </cell>
        </row>
        <row r="127">
          <cell r="C127" t="str">
            <v>Provide Double Arm Steel Light Pole in the Median</v>
          </cell>
        </row>
        <row r="128">
          <cell r="C128" t="str">
            <v>Protect &amp; Relocate all the affected services including</v>
          </cell>
        </row>
        <row r="129">
          <cell r="C129" t="str">
            <v>Water Pumping Station.</v>
          </cell>
        </row>
        <row r="130">
          <cell r="C130" t="str">
            <v>New Electrical Installations</v>
          </cell>
        </row>
        <row r="131">
          <cell r="C131" t="str">
            <v>New Telephone Line Installations</v>
          </cell>
        </row>
        <row r="132">
          <cell r="C132" t="str">
            <v>New Water Line Installations</v>
          </cell>
        </row>
        <row r="133">
          <cell r="C133" t="str">
            <v>Removal &amp; Disposal of Existing services.</v>
          </cell>
        </row>
        <row r="134">
          <cell r="C134" t="str">
            <v>Construct a Bridge 6 Span x 16.60 M Length</v>
          </cell>
        </row>
        <row r="135">
          <cell r="C135" t="str">
            <v>Construct an Underpass</v>
          </cell>
        </row>
        <row r="136">
          <cell r="C136" t="str">
            <v>Construct Round walls height varying from 2 Mtr</v>
          </cell>
        </row>
        <row r="137">
          <cell r="C137" t="str">
            <v>to 7 Mtr - Total length 3000 LM</v>
          </cell>
        </row>
        <row r="138">
          <cell r="C138" t="str">
            <v>Construct New Culverts at 12 different locations</v>
          </cell>
        </row>
        <row r="139">
          <cell r="C139" t="str">
            <v>Provide Pipe Culverts at 7 different locations</v>
          </cell>
        </row>
        <row r="140">
          <cell r="C140" t="str">
            <v>Protect all Pumping Stations</v>
          </cell>
        </row>
        <row r="141">
          <cell r="C141" t="str">
            <v>Dismantle part of Existing Carriageway</v>
          </cell>
        </row>
        <row r="142">
          <cell r="C142" t="str">
            <v>Maintain Traffic Management</v>
          </cell>
        </row>
        <row r="144">
          <cell r="I144" t="str">
            <v>JOB NO.06604000</v>
          </cell>
        </row>
        <row r="146">
          <cell r="A146" t="str">
            <v>Rehabilitation / Dualization work of</v>
          </cell>
        </row>
        <row r="147">
          <cell r="A147" t="str">
            <v>Wadi Adai - Al Amerat Road</v>
          </cell>
        </row>
        <row r="149">
          <cell r="A149" t="str">
            <v>BRIEF SUMMARY OF PROJECT SCOPE</v>
          </cell>
        </row>
        <row r="151">
          <cell r="B151" t="str">
            <v>CONSTRUCTION OF 3rd LANE BETWEEN WATTAHYA</v>
          </cell>
        </row>
        <row r="152">
          <cell r="B152" t="str">
            <v>ROUNDABOUT TO WADI ADAI ROUNDABOUT</v>
          </cell>
        </row>
        <row r="154">
          <cell r="B154" t="str">
            <v>SCOPE OF PROJECT</v>
          </cell>
        </row>
        <row r="156">
          <cell r="C156" t="str">
            <v>The Existing 2 Lane Dual Carriageway has to be</v>
          </cell>
        </row>
        <row r="157">
          <cell r="C157" t="str">
            <v>widened on either sides to include 3 Nos. x 3.65 M</v>
          </cell>
        </row>
        <row r="158">
          <cell r="C158" t="str">
            <v>new Lanes Plus 2.5 M Paved Shoulder.</v>
          </cell>
        </row>
        <row r="159">
          <cell r="C159" t="str">
            <v>Demolish &amp; Dispose kerb stone, Footpath and</v>
          </cell>
        </row>
        <row r="160">
          <cell r="C160" t="str">
            <v>Landscaping.</v>
          </cell>
        </row>
        <row r="161">
          <cell r="C161" t="str">
            <v>Relocation the existing services (Water, Telephone,</v>
          </cell>
        </row>
        <row r="162">
          <cell r="C162" t="str">
            <v>Electrical Cable).</v>
          </cell>
        </row>
        <row r="163">
          <cell r="C163" t="str">
            <v>Protect Existing Falaj and other services</v>
          </cell>
        </row>
        <row r="164">
          <cell r="C164" t="str">
            <v>Traffic Management</v>
          </cell>
        </row>
        <row r="165">
          <cell r="C165" t="str">
            <v>Relocate/Protect/Modify Existing Road Furniture.</v>
          </cell>
        </row>
        <row r="168">
          <cell r="I168" t="str">
            <v>JOB NO.06604000</v>
          </cell>
        </row>
        <row r="170">
          <cell r="A170" t="str">
            <v>Rehabilitation / Dualization work of</v>
          </cell>
        </row>
        <row r="171">
          <cell r="A171" t="str">
            <v>Wadi Adai - Al Amerat Road</v>
          </cell>
        </row>
        <row r="173">
          <cell r="A173" t="str">
            <v>MAJOR BOQ ITEMS</v>
          </cell>
        </row>
        <row r="176">
          <cell r="C176" t="str">
            <v>Removal of obstructions</v>
          </cell>
        </row>
        <row r="177">
          <cell r="C177" t="str">
            <v>Relocation/Protection of Existing Services</v>
          </cell>
        </row>
        <row r="178">
          <cell r="C178" t="str">
            <v>Excavation</v>
          </cell>
          <cell r="J178" t="str">
            <v>1,134,000 M3</v>
          </cell>
        </row>
        <row r="179">
          <cell r="C179" t="str">
            <v>Embankment Filling</v>
          </cell>
          <cell r="J179" t="str">
            <v>672,000 M3</v>
          </cell>
        </row>
        <row r="180">
          <cell r="C180" t="str">
            <v>Structural Excavation</v>
          </cell>
          <cell r="J180" t="str">
            <v>68,000 M3</v>
          </cell>
        </row>
        <row r="181">
          <cell r="C181" t="str">
            <v>Granular Sub Base &amp;</v>
          </cell>
          <cell r="I181" t="str">
            <v>}</v>
          </cell>
        </row>
        <row r="182">
          <cell r="C182" t="str">
            <v>Aggregate Road Base</v>
          </cell>
          <cell r="I182" t="str">
            <v>}</v>
          </cell>
          <cell r="J182" t="str">
            <v>125,000 M3</v>
          </cell>
        </row>
        <row r="183">
          <cell r="C183" t="str">
            <v>Asphalt</v>
          </cell>
          <cell r="J183" t="str">
            <v>74,000 M.T</v>
          </cell>
        </row>
        <row r="184">
          <cell r="C184" t="str">
            <v>Structural Concrete</v>
          </cell>
          <cell r="J184" t="str">
            <v>32,000 Cum.</v>
          </cell>
        </row>
        <row r="185">
          <cell r="C185" t="str">
            <v>Reinforcement</v>
          </cell>
          <cell r="J185" t="str">
            <v>3,800 M.T</v>
          </cell>
        </row>
        <row r="186">
          <cell r="C186" t="str">
            <v>Mortar Rip Rap</v>
          </cell>
          <cell r="J186" t="str">
            <v>25,000 Cum.</v>
          </cell>
        </row>
        <row r="187">
          <cell r="C187" t="str">
            <v>Drainage Channel</v>
          </cell>
          <cell r="J187" t="str">
            <v>3,900 LM</v>
          </cell>
        </row>
        <row r="188">
          <cell r="C188" t="str">
            <v>Kerbs</v>
          </cell>
          <cell r="J188" t="str">
            <v>18,600 LM</v>
          </cell>
        </row>
        <row r="189">
          <cell r="C189" t="str">
            <v>Side walk</v>
          </cell>
          <cell r="J189" t="str">
            <v>16,300 M2</v>
          </cell>
        </row>
        <row r="190">
          <cell r="C190" t="str">
            <v>Safety Barrier</v>
          </cell>
          <cell r="J190" t="str">
            <v>29,800 LM</v>
          </cell>
        </row>
        <row r="191">
          <cell r="C191" t="str">
            <v>New Electrical Installations</v>
          </cell>
          <cell r="J191" t="str">
            <v>38,900 LM</v>
          </cell>
        </row>
        <row r="192">
          <cell r="C192" t="str">
            <v>New Telephone Cables</v>
          </cell>
          <cell r="J192" t="str">
            <v>4,315 LM</v>
          </cell>
        </row>
        <row r="193">
          <cell r="C193" t="str">
            <v>New Water Lines</v>
          </cell>
          <cell r="J193" t="str">
            <v>13,400 LM</v>
          </cell>
        </row>
        <row r="194">
          <cell r="C194" t="str">
            <v>Protection of Existing &amp;</v>
          </cell>
          <cell r="I194" t="str">
            <v>}</v>
          </cell>
        </row>
        <row r="195">
          <cell r="C195" t="str">
            <v>New Utilities</v>
          </cell>
          <cell r="I195" t="str">
            <v>}</v>
          </cell>
          <cell r="J195" t="str">
            <v>5,800 LM</v>
          </cell>
        </row>
      </sheetData>
      <sheetData sheetId="1" refreshError="1">
        <row r="1">
          <cell r="B1" t="str">
            <v>Rehabilitation / Dualization work of Wadi Adai – Al Amerat Road</v>
          </cell>
        </row>
        <row r="2">
          <cell r="B2" t="str">
            <v>JOB No. 6040</v>
          </cell>
        </row>
        <row r="3">
          <cell r="B3" t="str">
            <v>Summary  of  BOQ</v>
          </cell>
        </row>
        <row r="6">
          <cell r="B6" t="str">
            <v>Bill  No.1</v>
          </cell>
          <cell r="C6" t="str">
            <v>Prelims</v>
          </cell>
          <cell r="D6">
            <v>662200</v>
          </cell>
        </row>
        <row r="8">
          <cell r="B8" t="str">
            <v xml:space="preserve">Bill No. 2    </v>
          </cell>
          <cell r="C8" t="str">
            <v>Day work</v>
          </cell>
          <cell r="D8">
            <v>12870</v>
          </cell>
        </row>
        <row r="10">
          <cell r="B10" t="str">
            <v xml:space="preserve">Bill No. 3    </v>
          </cell>
          <cell r="C10" t="str">
            <v xml:space="preserve">Improvement to Wadi Adi R/A </v>
          </cell>
          <cell r="D10">
            <v>356949</v>
          </cell>
        </row>
        <row r="12">
          <cell r="B12" t="str">
            <v xml:space="preserve">Bill  No.4 </v>
          </cell>
          <cell r="C12" t="str">
            <v>Dualization  Between Wadi Adai &amp;  Amerat</v>
          </cell>
          <cell r="D12">
            <v>6796044</v>
          </cell>
        </row>
        <row r="15">
          <cell r="B15" t="str">
            <v>Bill No. 5</v>
          </cell>
          <cell r="C15" t="str">
            <v>Third Lane  between  Wattaya R/About And Wadi Adai R/About</v>
          </cell>
          <cell r="D15">
            <v>394032</v>
          </cell>
        </row>
        <row r="18">
          <cell r="C18" t="str">
            <v>T O T A  L</v>
          </cell>
          <cell r="D18">
            <v>8222095</v>
          </cell>
        </row>
        <row r="21">
          <cell r="B21" t="str">
            <v>Bill  No.6</v>
          </cell>
          <cell r="C21" t="str">
            <v>Provisional  Sum</v>
          </cell>
          <cell r="D21">
            <v>140000</v>
          </cell>
        </row>
        <row r="23">
          <cell r="B23" t="str">
            <v xml:space="preserve">Contingency -  5 % on  Bill  3 to 5  </v>
          </cell>
          <cell r="D23">
            <v>377351</v>
          </cell>
        </row>
        <row r="25">
          <cell r="B25" t="str">
            <v>T O T A  L  Contract  Amount    Ro</v>
          </cell>
          <cell r="D25">
            <v>8739446</v>
          </cell>
        </row>
      </sheetData>
      <sheetData sheetId="2" refreshError="1">
        <row r="1">
          <cell r="A1" t="str">
            <v>REHABILITATION/DUALIZATION OF WADI ADAI-AL AMERAT ROAD</v>
          </cell>
        </row>
        <row r="2">
          <cell r="A2" t="str">
            <v>Stretch wise details for construction of Wadi Adai- Al Amerat Road</v>
          </cell>
        </row>
        <row r="3">
          <cell r="E3" t="str">
            <v>Earth work in Cum</v>
          </cell>
        </row>
        <row r="4">
          <cell r="A4" t="str">
            <v>Sr no</v>
          </cell>
          <cell r="B4" t="str">
            <v>Chainage</v>
          </cell>
          <cell r="C4" t="str">
            <v>Length</v>
          </cell>
          <cell r="D4" t="str">
            <v>Particulars</v>
          </cell>
          <cell r="E4" t="str">
            <v>Fill</v>
          </cell>
          <cell r="F4" t="str">
            <v>Cut</v>
          </cell>
          <cell r="G4" t="str">
            <v>Remarks</v>
          </cell>
        </row>
        <row r="5">
          <cell r="A5" t="str">
            <v>A</v>
          </cell>
          <cell r="B5" t="str">
            <v>Village road to Wadi Adai</v>
          </cell>
        </row>
        <row r="6">
          <cell r="B6" t="str">
            <v>0+00 - 1+160</v>
          </cell>
          <cell r="C6">
            <v>1160</v>
          </cell>
          <cell r="F6">
            <v>140500</v>
          </cell>
          <cell r="G6" t="str">
            <v>Hill cutting in ch.</v>
          </cell>
        </row>
        <row r="7">
          <cell r="B7" t="str">
            <v>0+090</v>
          </cell>
          <cell r="D7" t="str">
            <v>900 dia. Pipe culvert</v>
          </cell>
          <cell r="G7" t="str">
            <v>0+250 to 0+470 &amp;</v>
          </cell>
        </row>
        <row r="8">
          <cell r="B8" t="str">
            <v>0+130 to 0+270</v>
          </cell>
          <cell r="D8" t="str">
            <v>Retaining  wall  LHS</v>
          </cell>
          <cell r="G8" t="str">
            <v>0+510 to 0+900</v>
          </cell>
        </row>
        <row r="9">
          <cell r="B9" t="str">
            <v>0+560 to 0+747</v>
          </cell>
          <cell r="C9">
            <v>187</v>
          </cell>
          <cell r="D9" t="str">
            <v>Retaining  wall  LHS &amp; RHS</v>
          </cell>
        </row>
        <row r="10">
          <cell r="B10" t="str">
            <v>0+747 to 0+784</v>
          </cell>
          <cell r="C10">
            <v>37</v>
          </cell>
          <cell r="D10" t="str">
            <v>Under Pass</v>
          </cell>
        </row>
        <row r="11">
          <cell r="B11" t="str">
            <v>0+784 to 0+890</v>
          </cell>
          <cell r="C11">
            <v>106</v>
          </cell>
          <cell r="D11" t="str">
            <v>Retaining  wall  LHS &amp; RHS</v>
          </cell>
        </row>
        <row r="12">
          <cell r="D12" t="str">
            <v>Relocation of  services &amp; Utilities like 33 KVA &amp;  11 KVA under ground electric lines</v>
          </cell>
          <cell r="G12" t="str">
            <v>Comparatively free of utilities &amp; services</v>
          </cell>
        </row>
        <row r="13">
          <cell r="D13" t="str">
            <v>Traffic diversions required  about 1 km</v>
          </cell>
        </row>
        <row r="14">
          <cell r="A14" t="str">
            <v>B</v>
          </cell>
          <cell r="B14" t="str">
            <v>Wadi Adai &amp; Al Amerat Road</v>
          </cell>
        </row>
        <row r="15">
          <cell r="A15">
            <v>1</v>
          </cell>
          <cell r="B15" t="str">
            <v>0+740 - 1+400</v>
          </cell>
          <cell r="C15">
            <v>660</v>
          </cell>
          <cell r="E15">
            <v>15000</v>
          </cell>
        </row>
        <row r="16">
          <cell r="B16" t="str">
            <v>1+250</v>
          </cell>
          <cell r="D16" t="str">
            <v xml:space="preserve">Under Pass to the villegage road </v>
          </cell>
        </row>
        <row r="17">
          <cell r="D17" t="str">
            <v>Relocation of  services &amp; Utilities like 33 KVA &amp;  11 KVA under ground electric lines</v>
          </cell>
          <cell r="G17" t="str">
            <v>Comparatively free of utilities &amp; services</v>
          </cell>
        </row>
        <row r="18">
          <cell r="D18" t="str">
            <v>Traffic diversions required  road construction</v>
          </cell>
        </row>
        <row r="19">
          <cell r="A19">
            <v>2</v>
          </cell>
          <cell r="B19" t="str">
            <v>1+400 - 2+120</v>
          </cell>
          <cell r="C19">
            <v>720</v>
          </cell>
          <cell r="E19">
            <v>15000</v>
          </cell>
        </row>
        <row r="20">
          <cell r="B20" t="str">
            <v>1+500</v>
          </cell>
          <cell r="D20" t="str">
            <v>Box culvert  3 x 1 - 1 cell - Extn.</v>
          </cell>
        </row>
        <row r="21">
          <cell r="B21" t="str">
            <v>1+740 to 1+775</v>
          </cell>
          <cell r="C21">
            <v>35</v>
          </cell>
          <cell r="D21" t="str">
            <v>Retaining  wall  RHS</v>
          </cell>
        </row>
        <row r="22">
          <cell r="D22" t="str">
            <v>Relocation of  services &amp; Utilities like 250 DI, 300 AC pipes, 11 KVA under ground electric lines, Protection of existing utilities in service road for diversion</v>
          </cell>
        </row>
        <row r="23">
          <cell r="D23" t="str">
            <v>Traffic diversions required  road construction</v>
          </cell>
        </row>
        <row r="24">
          <cell r="A24">
            <v>3</v>
          </cell>
          <cell r="B24" t="str">
            <v>2+120 - 2+690</v>
          </cell>
          <cell r="C24">
            <v>570</v>
          </cell>
          <cell r="E24">
            <v>6000</v>
          </cell>
        </row>
        <row r="25">
          <cell r="D25" t="str">
            <v>Relocation of  services &amp; Utilities like 250 DI, 300 AC ,600 DI pipes , Secondary cables, FOC,  11 KVA ,Electric poles &amp;  Protection of existing utilities in service road for diversion</v>
          </cell>
        </row>
        <row r="26">
          <cell r="D26" t="str">
            <v>Traffic diversions required  for full stretch for service relocation</v>
          </cell>
        </row>
        <row r="27">
          <cell r="A27">
            <v>4</v>
          </cell>
          <cell r="B27" t="str">
            <v>2+690 - 2+835</v>
          </cell>
          <cell r="C27">
            <v>145</v>
          </cell>
          <cell r="F27">
            <v>63200</v>
          </cell>
        </row>
        <row r="28">
          <cell r="D28" t="str">
            <v>Relocation of  services &amp; Utilities like 250 DI, 300 AC ,600 DI pipes , FOC, secondary cables</v>
          </cell>
        </row>
        <row r="29">
          <cell r="D29" t="str">
            <v>Traffic diversions required  for full stretch</v>
          </cell>
        </row>
        <row r="30">
          <cell r="A30">
            <v>5</v>
          </cell>
          <cell r="B30" t="str">
            <v>2+835 - 3+400</v>
          </cell>
          <cell r="C30">
            <v>565</v>
          </cell>
          <cell r="E30">
            <v>75000</v>
          </cell>
        </row>
        <row r="31">
          <cell r="B31" t="str">
            <v>2+885 to +3+335</v>
          </cell>
          <cell r="C31">
            <v>450</v>
          </cell>
          <cell r="D31" t="str">
            <v>Retaining  wall  LHS</v>
          </cell>
        </row>
        <row r="32">
          <cell r="B32" t="str">
            <v>2+880</v>
          </cell>
          <cell r="D32" t="str">
            <v>Box culvert 4 x 4  single cell</v>
          </cell>
        </row>
        <row r="33">
          <cell r="D33" t="str">
            <v>Relocation of  services &amp; Utilities like  300 AC ,200 DI 600 DI pipes , Electric lines, FOC,  secondary cables &amp; Man holes</v>
          </cell>
          <cell r="G33" t="str">
            <v>Re-align the service relocation to avoid traffic diversion</v>
          </cell>
        </row>
        <row r="34">
          <cell r="D34" t="str">
            <v>Traffic diversions required  for some stretches</v>
          </cell>
        </row>
        <row r="35">
          <cell r="A35">
            <v>6</v>
          </cell>
          <cell r="B35" t="str">
            <v>3+400 - 4+120</v>
          </cell>
          <cell r="C35">
            <v>720</v>
          </cell>
          <cell r="E35">
            <v>55000</v>
          </cell>
        </row>
        <row r="36">
          <cell r="B36" t="str">
            <v>3+885 to 4+040</v>
          </cell>
          <cell r="C36">
            <v>155</v>
          </cell>
          <cell r="D36" t="str">
            <v>Retaining  wall  LHS</v>
          </cell>
          <cell r="G36" t="str">
            <v>Confirm the location</v>
          </cell>
        </row>
        <row r="37">
          <cell r="B37" t="str">
            <v>4+080</v>
          </cell>
          <cell r="D37" t="str">
            <v>Bridge 16.80 span x 6 spans</v>
          </cell>
        </row>
        <row r="38">
          <cell r="B38" t="str">
            <v>3+540</v>
          </cell>
          <cell r="D38" t="str">
            <v>Cable duct</v>
          </cell>
        </row>
        <row r="39">
          <cell r="B39" t="str">
            <v>3+600</v>
          </cell>
          <cell r="D39" t="str">
            <v>Cable duct</v>
          </cell>
        </row>
        <row r="40">
          <cell r="D40" t="str">
            <v xml:space="preserve">Relocation of  services &amp; Utilities like  250 DI, 600 DI pipes , Electric lines, FOC,secondary cables </v>
          </cell>
          <cell r="G40" t="str">
            <v>Re-align the service relocation to avoid traffic diversion</v>
          </cell>
        </row>
        <row r="41">
          <cell r="D41" t="str">
            <v>Traffic diversions required  for service relocation</v>
          </cell>
        </row>
        <row r="45">
          <cell r="A45" t="str">
            <v>REHABILITATION/DUALIZATION OF WADI ADAI-AL AMERAT ROAD</v>
          </cell>
        </row>
        <row r="46">
          <cell r="A46" t="str">
            <v>Stretch wise details for construction of Wadi Adai- Al Amerat Road</v>
          </cell>
        </row>
        <row r="47">
          <cell r="E47" t="str">
            <v>Earth work in Cum</v>
          </cell>
        </row>
        <row r="48">
          <cell r="A48" t="str">
            <v>Sr no</v>
          </cell>
          <cell r="B48" t="str">
            <v>Chainage</v>
          </cell>
          <cell r="C48" t="str">
            <v>Length</v>
          </cell>
          <cell r="D48" t="str">
            <v>Particulars</v>
          </cell>
          <cell r="E48" t="str">
            <v>Fill</v>
          </cell>
          <cell r="F48" t="str">
            <v>Cut</v>
          </cell>
          <cell r="G48" t="str">
            <v>Remarks</v>
          </cell>
        </row>
        <row r="49">
          <cell r="A49">
            <v>7</v>
          </cell>
          <cell r="B49" t="str">
            <v>4+120 - 4+840</v>
          </cell>
          <cell r="C49">
            <v>720</v>
          </cell>
          <cell r="E49">
            <v>40000</v>
          </cell>
        </row>
        <row r="50">
          <cell r="B50" t="str">
            <v>4+740</v>
          </cell>
          <cell r="D50" t="str">
            <v>900 dia. Pipe culvert</v>
          </cell>
        </row>
        <row r="51">
          <cell r="B51" t="str">
            <v>4+250</v>
          </cell>
          <cell r="D51" t="str">
            <v>Cable duct</v>
          </cell>
        </row>
        <row r="52">
          <cell r="B52" t="str">
            <v>4+305</v>
          </cell>
          <cell r="D52" t="str">
            <v>Cable duct</v>
          </cell>
        </row>
        <row r="53">
          <cell r="B53" t="str">
            <v>4+720</v>
          </cell>
          <cell r="D53" t="str">
            <v>Cable duct</v>
          </cell>
        </row>
        <row r="54">
          <cell r="D54" t="str">
            <v>Relocation of  services &amp; Utilities like  250 DI  pipes , Electric lines, FOC,secondary cables , Electric poles</v>
          </cell>
        </row>
        <row r="55">
          <cell r="D55" t="str">
            <v>Traffic diversions required  for full stretch</v>
          </cell>
        </row>
        <row r="56">
          <cell r="A56">
            <v>8</v>
          </cell>
          <cell r="B56" t="str">
            <v>4+840 - 6+120</v>
          </cell>
          <cell r="C56">
            <v>1280</v>
          </cell>
          <cell r="E56">
            <v>196000</v>
          </cell>
          <cell r="G56" t="str">
            <v>priority I for Embank.</v>
          </cell>
        </row>
        <row r="57">
          <cell r="B57" t="str">
            <v>5+240 to 5+800</v>
          </cell>
          <cell r="C57">
            <v>560</v>
          </cell>
          <cell r="D57" t="str">
            <v>Retaining  wall  RHS</v>
          </cell>
          <cell r="G57" t="str">
            <v>Ret.wall , pipe culvrt..</v>
          </cell>
        </row>
        <row r="58">
          <cell r="B58" t="str">
            <v>5+000</v>
          </cell>
          <cell r="D58" t="str">
            <v>900 dia. Pipe culvert</v>
          </cell>
          <cell r="G58" t="str">
            <v>&amp; box culvert on top</v>
          </cell>
        </row>
        <row r="59">
          <cell r="B59" t="str">
            <v>5+500</v>
          </cell>
          <cell r="D59" t="str">
            <v>Box culvert 3 x3  - 4  cell</v>
          </cell>
          <cell r="G59" t="str">
            <v>priority</v>
          </cell>
        </row>
        <row r="60">
          <cell r="D60" t="str">
            <v>No utilities relocation</v>
          </cell>
        </row>
        <row r="61">
          <cell r="D61" t="str">
            <v xml:space="preserve">No Traffic diversions required  </v>
          </cell>
        </row>
        <row r="62">
          <cell r="A62">
            <v>9</v>
          </cell>
          <cell r="B62" t="str">
            <v>6+120 - 6+760</v>
          </cell>
          <cell r="C62">
            <v>640</v>
          </cell>
          <cell r="E62">
            <v>46000</v>
          </cell>
          <cell r="F62">
            <v>5500</v>
          </cell>
          <cell r="G62" t="str">
            <v xml:space="preserve">Upto  6+360 road </v>
          </cell>
        </row>
        <row r="63">
          <cell r="B63" t="str">
            <v>6+520 to 6+760</v>
          </cell>
          <cell r="C63">
            <v>240</v>
          </cell>
          <cell r="D63" t="str">
            <v>Retaining  wall  RHS</v>
          </cell>
          <cell r="G63" t="str">
            <v>work can be taken up</v>
          </cell>
        </row>
        <row r="64">
          <cell r="B64" t="str">
            <v>6+335</v>
          </cell>
          <cell r="D64" t="str">
            <v>900 dia. Pipe culvert</v>
          </cell>
        </row>
        <row r="65">
          <cell r="B65" t="str">
            <v>6+650</v>
          </cell>
          <cell r="D65" t="str">
            <v>900 dia. Pipe culvert</v>
          </cell>
        </row>
        <row r="66">
          <cell r="D66" t="str">
            <v>Relocation of  services &amp; Utilities like  250 DI ,600 DI pipes , Electric lines, FOC,secondary cables , Electric poles from 6+360 m</v>
          </cell>
        </row>
        <row r="67">
          <cell r="D67" t="str">
            <v>Traffic diversions required  from  6+360</v>
          </cell>
        </row>
        <row r="68">
          <cell r="A68">
            <v>10</v>
          </cell>
          <cell r="B68" t="str">
            <v>6+760 - 7+400</v>
          </cell>
          <cell r="C68">
            <v>640</v>
          </cell>
          <cell r="E68">
            <v>102000</v>
          </cell>
          <cell r="F68">
            <v>0</v>
          </cell>
        </row>
        <row r="69">
          <cell r="B69" t="str">
            <v>7+000 to 7+640</v>
          </cell>
          <cell r="C69">
            <v>640</v>
          </cell>
          <cell r="D69" t="str">
            <v>Retaining  wall  RHS</v>
          </cell>
          <cell r="G69" t="str">
            <v>Confirm the ch.</v>
          </cell>
        </row>
        <row r="70">
          <cell r="B70" t="str">
            <v>6+830 to 7+000</v>
          </cell>
          <cell r="C70">
            <v>170</v>
          </cell>
          <cell r="D70" t="str">
            <v>Concrete slab protection</v>
          </cell>
          <cell r="G70" t="str">
            <v>Confirm the ch.</v>
          </cell>
        </row>
        <row r="71">
          <cell r="B71" t="str">
            <v>6+760</v>
          </cell>
          <cell r="D71" t="str">
            <v>Box culvert 3.5 x 1  - 3  cell - Extn</v>
          </cell>
        </row>
        <row r="72">
          <cell r="B72" t="str">
            <v>7+200</v>
          </cell>
          <cell r="D72" t="str">
            <v>Cable duct</v>
          </cell>
        </row>
        <row r="73">
          <cell r="D73" t="str">
            <v>Relocation of  services &amp; Utilities like  250 DI ,600 DI pipes , Electric lines, FOC,secondary cables , Electric poles</v>
          </cell>
        </row>
        <row r="74">
          <cell r="D74" t="str">
            <v>Partial Traffic diversions required  in LHS</v>
          </cell>
        </row>
        <row r="75">
          <cell r="A75">
            <v>11</v>
          </cell>
          <cell r="B75" t="str">
            <v>7+400 - 7+800</v>
          </cell>
          <cell r="C75">
            <v>400</v>
          </cell>
          <cell r="E75">
            <v>58000</v>
          </cell>
          <cell r="G75" t="str">
            <v>Priority I for</v>
          </cell>
        </row>
        <row r="76">
          <cell r="B76" t="str">
            <v>7+800 - 8+540</v>
          </cell>
          <cell r="C76">
            <v>740</v>
          </cell>
          <cell r="F76">
            <v>841799.99999999988</v>
          </cell>
          <cell r="G76" t="str">
            <v xml:space="preserve">hill cutting </v>
          </cell>
        </row>
        <row r="77">
          <cell r="B77" t="str">
            <v>8+200 to 8+300</v>
          </cell>
          <cell r="C77">
            <v>100</v>
          </cell>
          <cell r="D77" t="str">
            <v>Retaining  wall  LHS</v>
          </cell>
        </row>
        <row r="78">
          <cell r="B78" t="str">
            <v>7+510</v>
          </cell>
          <cell r="D78" t="str">
            <v>Box culvert 3 x 3  - 2  cell</v>
          </cell>
        </row>
        <row r="79">
          <cell r="B79" t="str">
            <v>7+740</v>
          </cell>
          <cell r="D79" t="str">
            <v>Box culvert 4 x 4  - 4  cell</v>
          </cell>
        </row>
        <row r="80">
          <cell r="B80" t="str">
            <v>7+700</v>
          </cell>
          <cell r="D80" t="str">
            <v>Cable duct</v>
          </cell>
        </row>
        <row r="81">
          <cell r="D81" t="str">
            <v>Relocation of  services &amp; Utilities like  Electric lines, FOC,secondary cables , Electric poles, 33 KVA line</v>
          </cell>
          <cell r="G81" t="str">
            <v>Comparatively less utilities &amp; services</v>
          </cell>
        </row>
        <row r="82">
          <cell r="D82" t="str">
            <v xml:space="preserve">Partial Traffic diversions required </v>
          </cell>
        </row>
        <row r="83">
          <cell r="A83">
            <v>12</v>
          </cell>
          <cell r="B83" t="str">
            <v>8+540 - 9+040</v>
          </cell>
          <cell r="C83">
            <v>500</v>
          </cell>
          <cell r="E83">
            <v>25000</v>
          </cell>
          <cell r="F83">
            <v>0</v>
          </cell>
        </row>
        <row r="84">
          <cell r="B84" t="str">
            <v>8+640</v>
          </cell>
          <cell r="D84" t="str">
            <v>Box culvert 4 x 4  - 12  cell</v>
          </cell>
        </row>
        <row r="85">
          <cell r="D85" t="str">
            <v>Relocation of  services &amp; Utilities like  Electric lines, FOC,secondary cables , Electric poles, 33 KVA line</v>
          </cell>
        </row>
        <row r="86">
          <cell r="D86" t="str">
            <v xml:space="preserve">Partial Traffic diversions required </v>
          </cell>
        </row>
        <row r="87">
          <cell r="D87" t="str">
            <v>Total quantity</v>
          </cell>
          <cell r="E87">
            <v>633000</v>
          </cell>
          <cell r="F87">
            <v>1051000</v>
          </cell>
        </row>
      </sheetData>
      <sheetData sheetId="3" refreshError="1"/>
      <sheetData sheetId="4" refreshError="1"/>
      <sheetData sheetId="5" refreshError="1"/>
      <sheetData sheetId="6" refreshError="1"/>
      <sheetData sheetId="7">
        <row r="1">
          <cell r="A1" t="str">
            <v>EQUIPMENT  HISTOGRAMME</v>
          </cell>
        </row>
      </sheetData>
      <sheetData sheetId="8" refreshError="1"/>
      <sheetData sheetId="9" refreshError="1">
        <row r="1">
          <cell r="A1" t="str">
            <v>EQUIPMENT  HISTOGRAMME</v>
          </cell>
        </row>
        <row r="2">
          <cell r="B2" t="str">
            <v>SR.</v>
          </cell>
          <cell r="C2" t="str">
            <v>DESCRIPTION</v>
          </cell>
          <cell r="D2" t="str">
            <v>Equipment requirement in Nos.</v>
          </cell>
        </row>
        <row r="3">
          <cell r="A3" t="str">
            <v xml:space="preserve">JOB NO : 06.6040 </v>
          </cell>
          <cell r="B3" t="str">
            <v>No</v>
          </cell>
          <cell r="C3" t="str">
            <v>OF EQUIPMENT</v>
          </cell>
          <cell r="D3">
            <v>37104</v>
          </cell>
          <cell r="E3">
            <v>37135</v>
          </cell>
          <cell r="F3">
            <v>37166</v>
          </cell>
          <cell r="G3">
            <v>37197</v>
          </cell>
          <cell r="H3">
            <v>37228</v>
          </cell>
          <cell r="I3">
            <v>37259</v>
          </cell>
          <cell r="J3">
            <v>37290</v>
          </cell>
          <cell r="K3">
            <v>37321</v>
          </cell>
          <cell r="L3">
            <v>37352</v>
          </cell>
          <cell r="M3" t="str">
            <v>Start :</v>
          </cell>
        </row>
        <row r="4">
          <cell r="A4" t="str">
            <v>TITLE : Rehabilitation /Dualization of Wadi adai -Ai Amerat Road</v>
          </cell>
          <cell r="B4">
            <v>1</v>
          </cell>
          <cell r="C4" t="str">
            <v>DOZR.</v>
          </cell>
          <cell r="D4">
            <v>1.4597222222222221</v>
          </cell>
          <cell r="E4">
            <v>2.7865972222222224</v>
          </cell>
          <cell r="F4">
            <v>3.5443750000000001</v>
          </cell>
          <cell r="G4">
            <v>3.5358333333333336</v>
          </cell>
          <cell r="H4">
            <v>4.2656944444444447</v>
          </cell>
          <cell r="I4">
            <v>6.8478769841269838</v>
          </cell>
          <cell r="J4">
            <v>7.804077380952382</v>
          </cell>
          <cell r="K4">
            <v>7.7395446428571422</v>
          </cell>
          <cell r="L4">
            <v>8.3967857142857163</v>
          </cell>
          <cell r="M4" t="str">
            <v>Completion:</v>
          </cell>
        </row>
        <row r="5">
          <cell r="A5" t="str">
            <v>CLIENT :  Muscat Muncipality</v>
          </cell>
          <cell r="B5">
            <v>2</v>
          </cell>
          <cell r="C5" t="str">
            <v>SHOVEL.</v>
          </cell>
          <cell r="D5">
            <v>2.4191433333333334</v>
          </cell>
          <cell r="E5">
            <v>6.6518447619047629</v>
          </cell>
          <cell r="F5">
            <v>8.6094129437229441</v>
          </cell>
          <cell r="G5">
            <v>8.7550214285714301</v>
          </cell>
          <cell r="H5">
            <v>9.8932273809523803</v>
          </cell>
          <cell r="I5">
            <v>13.27285619047619</v>
          </cell>
          <cell r="J5">
            <v>13.920684761904763</v>
          </cell>
          <cell r="K5">
            <v>14.072293689273691</v>
          </cell>
          <cell r="L5">
            <v>14.461159004329007</v>
          </cell>
          <cell r="M5">
            <v>8.8962936904761918</v>
          </cell>
        </row>
        <row r="6">
          <cell r="B6">
            <v>3</v>
          </cell>
          <cell r="C6" t="str">
            <v>JCB.</v>
          </cell>
          <cell r="D6">
            <v>0.36720000000000003</v>
          </cell>
          <cell r="E6">
            <v>3.8932351648351644</v>
          </cell>
          <cell r="F6">
            <v>5.1346115634365637</v>
          </cell>
          <cell r="G6">
            <v>5.294602122877123</v>
          </cell>
          <cell r="H6">
            <v>5.7404556943056946</v>
          </cell>
          <cell r="I6">
            <v>3.6797227272727273</v>
          </cell>
          <cell r="J6">
            <v>0.7442727272727272</v>
          </cell>
          <cell r="K6">
            <v>0.55506818181818185</v>
          </cell>
          <cell r="L6">
            <v>0.44918181818181818</v>
          </cell>
          <cell r="M6">
            <v>1.5782500000000002</v>
          </cell>
        </row>
        <row r="7">
          <cell r="B7">
            <v>4</v>
          </cell>
          <cell r="C7" t="str">
            <v>GRADER.</v>
          </cell>
          <cell r="D7">
            <v>0</v>
          </cell>
          <cell r="E7">
            <v>1.8215625</v>
          </cell>
          <cell r="F7">
            <v>1.9897803571428576</v>
          </cell>
          <cell r="G7">
            <v>2.0920607142857142</v>
          </cell>
          <cell r="H7">
            <v>2.0920607142857142</v>
          </cell>
          <cell r="I7">
            <v>4.0392000000000001</v>
          </cell>
          <cell r="J7">
            <v>5.4949589285714291</v>
          </cell>
          <cell r="K7">
            <v>5.9090396428571443</v>
          </cell>
          <cell r="L7">
            <v>6.2246571428571427</v>
          </cell>
          <cell r="M7">
            <v>3.8833107142857139</v>
          </cell>
        </row>
        <row r="8">
          <cell r="B8">
            <v>5</v>
          </cell>
          <cell r="C8" t="str">
            <v>VIBRO. ROLLER</v>
          </cell>
          <cell r="D8">
            <v>0</v>
          </cell>
          <cell r="E8">
            <v>2.42875</v>
          </cell>
          <cell r="F8">
            <v>2.6409261904761903</v>
          </cell>
          <cell r="G8">
            <v>2.7651857142857148</v>
          </cell>
          <cell r="H8">
            <v>2.7651857142857148</v>
          </cell>
          <cell r="I8">
            <v>5.3734857142857146</v>
          </cell>
          <cell r="J8">
            <v>7.3144976190476196</v>
          </cell>
          <cell r="K8">
            <v>7.5692033333333324</v>
          </cell>
          <cell r="L8">
            <v>7.7834666666666665</v>
          </cell>
          <cell r="M8">
            <v>4.6049476190476186</v>
          </cell>
        </row>
        <row r="9">
          <cell r="B9">
            <v>6</v>
          </cell>
          <cell r="C9" t="str">
            <v>SPRAY TNAKER</v>
          </cell>
          <cell r="D9">
            <v>0</v>
          </cell>
          <cell r="E9">
            <v>0</v>
          </cell>
          <cell r="F9">
            <v>0</v>
          </cell>
          <cell r="G9">
            <v>0</v>
          </cell>
          <cell r="H9">
            <v>0</v>
          </cell>
          <cell r="I9">
            <v>0</v>
          </cell>
          <cell r="J9">
            <v>0</v>
          </cell>
          <cell r="K9">
            <v>0</v>
          </cell>
          <cell r="L9">
            <v>0</v>
          </cell>
          <cell r="M9">
            <v>0</v>
          </cell>
        </row>
        <row r="10">
          <cell r="B10">
            <v>7</v>
          </cell>
          <cell r="C10" t="str">
            <v>PAVER.</v>
          </cell>
          <cell r="D10">
            <v>0</v>
          </cell>
          <cell r="E10">
            <v>0</v>
          </cell>
          <cell r="F10">
            <v>0</v>
          </cell>
          <cell r="G10">
            <v>0</v>
          </cell>
          <cell r="H10">
            <v>0</v>
          </cell>
          <cell r="I10">
            <v>0</v>
          </cell>
          <cell r="J10">
            <v>0</v>
          </cell>
          <cell r="K10">
            <v>0</v>
          </cell>
          <cell r="L10">
            <v>0</v>
          </cell>
          <cell r="M10">
            <v>0</v>
          </cell>
        </row>
        <row r="11">
          <cell r="B11">
            <v>8</v>
          </cell>
          <cell r="C11" t="str">
            <v>TDM. ROLLER</v>
          </cell>
          <cell r="D11">
            <v>0</v>
          </cell>
          <cell r="E11">
            <v>0</v>
          </cell>
          <cell r="F11">
            <v>0</v>
          </cell>
          <cell r="G11">
            <v>0</v>
          </cell>
          <cell r="H11">
            <v>0</v>
          </cell>
          <cell r="I11">
            <v>0</v>
          </cell>
          <cell r="J11">
            <v>0</v>
          </cell>
          <cell r="K11">
            <v>0</v>
          </cell>
          <cell r="L11">
            <v>0</v>
          </cell>
          <cell r="M11">
            <v>0</v>
          </cell>
        </row>
        <row r="12">
          <cell r="B12">
            <v>9</v>
          </cell>
          <cell r="C12" t="str">
            <v>DD-25 ROLLER</v>
          </cell>
          <cell r="D12">
            <v>0</v>
          </cell>
          <cell r="E12">
            <v>0</v>
          </cell>
          <cell r="F12">
            <v>0</v>
          </cell>
          <cell r="G12">
            <v>0</v>
          </cell>
          <cell r="H12">
            <v>0</v>
          </cell>
          <cell r="I12">
            <v>0</v>
          </cell>
          <cell r="J12">
            <v>0</v>
          </cell>
          <cell r="K12">
            <v>0</v>
          </cell>
          <cell r="L12">
            <v>0</v>
          </cell>
          <cell r="M12">
            <v>0</v>
          </cell>
        </row>
        <row r="13">
          <cell r="B13">
            <v>10</v>
          </cell>
          <cell r="C13" t="str">
            <v>TYRE ROLLER</v>
          </cell>
          <cell r="D13">
            <v>0</v>
          </cell>
          <cell r="E13">
            <v>0</v>
          </cell>
          <cell r="F13">
            <v>0</v>
          </cell>
          <cell r="G13">
            <v>0</v>
          </cell>
          <cell r="H13">
            <v>0</v>
          </cell>
          <cell r="I13">
            <v>0</v>
          </cell>
          <cell r="J13">
            <v>0</v>
          </cell>
          <cell r="K13">
            <v>0</v>
          </cell>
          <cell r="L13">
            <v>0</v>
          </cell>
          <cell r="M13">
            <v>0</v>
          </cell>
        </row>
        <row r="14">
          <cell r="B14">
            <v>11</v>
          </cell>
          <cell r="C14" t="str">
            <v>PLATE. COMP.</v>
          </cell>
          <cell r="D14">
            <v>0.18360000000000001</v>
          </cell>
          <cell r="E14">
            <v>1.7469829670329671</v>
          </cell>
          <cell r="F14">
            <v>2.5602865509490513</v>
          </cell>
          <cell r="G14">
            <v>2.7927529845154844</v>
          </cell>
          <cell r="H14">
            <v>3.9132422702297709</v>
          </cell>
          <cell r="I14">
            <v>2.8597988636363638</v>
          </cell>
          <cell r="J14">
            <v>0.34588636363636366</v>
          </cell>
          <cell r="K14">
            <v>0.27753409090909092</v>
          </cell>
          <cell r="L14">
            <v>0.1045909090909091</v>
          </cell>
          <cell r="M14">
            <v>0.10800000000000001</v>
          </cell>
        </row>
        <row r="15">
          <cell r="B15">
            <v>12</v>
          </cell>
          <cell r="C15" t="str">
            <v>PEDST. RLR.</v>
          </cell>
          <cell r="D15">
            <v>0</v>
          </cell>
          <cell r="E15">
            <v>1.8700043956043959</v>
          </cell>
          <cell r="F15">
            <v>2.547875024975025</v>
          </cell>
          <cell r="G15">
            <v>2.4991346403596402</v>
          </cell>
          <cell r="H15">
            <v>2.6774257117882119</v>
          </cell>
          <cell r="I15">
            <v>1.9133465909090908</v>
          </cell>
          <cell r="J15">
            <v>0.76940909090909093</v>
          </cell>
          <cell r="K15">
            <v>0.6142302597402598</v>
          </cell>
          <cell r="L15">
            <v>0.55498571428571419</v>
          </cell>
          <cell r="M15">
            <v>1.1105821428571427</v>
          </cell>
        </row>
        <row r="16">
          <cell r="B16">
            <v>13</v>
          </cell>
          <cell r="C16" t="str">
            <v>EXVCA./ R.BRK</v>
          </cell>
          <cell r="D16">
            <v>1.4597222222222221</v>
          </cell>
          <cell r="E16">
            <v>3.438847936507937</v>
          </cell>
          <cell r="F16">
            <v>4.1687090476190471</v>
          </cell>
          <cell r="G16">
            <v>4.0162090476190473</v>
          </cell>
          <cell r="H16">
            <v>4.7460701587301584</v>
          </cell>
          <cell r="I16">
            <v>6.7032884126984129</v>
          </cell>
          <cell r="J16">
            <v>4.7324999999999999</v>
          </cell>
          <cell r="K16">
            <v>5.7366666666666672</v>
          </cell>
          <cell r="L16">
            <v>5.9092595238095242</v>
          </cell>
          <cell r="M16">
            <v>4.5077535714285721</v>
          </cell>
        </row>
        <row r="17">
          <cell r="B17">
            <v>14</v>
          </cell>
          <cell r="C17" t="str">
            <v>CRANE</v>
          </cell>
          <cell r="D17">
            <v>0</v>
          </cell>
          <cell r="E17">
            <v>0.2382528127068167</v>
          </cell>
          <cell r="F17">
            <v>0.47650562541363339</v>
          </cell>
          <cell r="G17">
            <v>1.0721376571806751</v>
          </cell>
          <cell r="H17">
            <v>1.5486432825943084</v>
          </cell>
          <cell r="I17">
            <v>1.469225678358703</v>
          </cell>
          <cell r="J17">
            <v>0.59563203176704171</v>
          </cell>
          <cell r="K17">
            <v>0</v>
          </cell>
          <cell r="L17">
            <v>0</v>
          </cell>
          <cell r="M17">
            <v>0</v>
          </cell>
        </row>
        <row r="18">
          <cell r="B18">
            <v>15</v>
          </cell>
          <cell r="C18" t="str">
            <v>DUMPER</v>
          </cell>
          <cell r="D18">
            <v>0</v>
          </cell>
          <cell r="E18">
            <v>0</v>
          </cell>
          <cell r="F18">
            <v>0</v>
          </cell>
          <cell r="G18">
            <v>0</v>
          </cell>
          <cell r="H18">
            <v>0</v>
          </cell>
          <cell r="I18">
            <v>0</v>
          </cell>
          <cell r="J18">
            <v>0</v>
          </cell>
          <cell r="K18">
            <v>0</v>
          </cell>
          <cell r="L18">
            <v>0</v>
          </cell>
          <cell r="M18">
            <v>1.9325000000000001</v>
          </cell>
        </row>
        <row r="19">
          <cell r="B19">
            <v>16</v>
          </cell>
          <cell r="C19" t="str">
            <v>WATER. TANKER</v>
          </cell>
          <cell r="D19">
            <v>0.54739583333333341</v>
          </cell>
          <cell r="E19">
            <v>3.0061458333333335</v>
          </cell>
          <cell r="F19">
            <v>3.4920199404761907</v>
          </cell>
          <cell r="G19">
            <v>3.5862794642857145</v>
          </cell>
          <cell r="H19">
            <v>3.859977380952381</v>
          </cell>
          <cell r="I19">
            <v>6.9319502976190472</v>
          </cell>
          <cell r="J19">
            <v>8.8866851190476215</v>
          </cell>
          <cell r="K19">
            <v>9.5488908333333349</v>
          </cell>
          <cell r="L19">
            <v>9.7631541666666681</v>
          </cell>
          <cell r="M19">
            <v>7.253320386904762</v>
          </cell>
        </row>
        <row r="20">
          <cell r="B20">
            <v>17</v>
          </cell>
          <cell r="C20" t="str">
            <v>TPPPER.</v>
          </cell>
          <cell r="D20">
            <v>5.079538461538462</v>
          </cell>
          <cell r="E20">
            <v>11.977601675824177</v>
          </cell>
          <cell r="F20">
            <v>15.055758144355645</v>
          </cell>
          <cell r="G20">
            <v>15.274455259740261</v>
          </cell>
          <cell r="H20">
            <v>17.800897567432568</v>
          </cell>
          <cell r="I20">
            <v>28.799049160839161</v>
          </cell>
          <cell r="J20">
            <v>30.939330232267732</v>
          </cell>
          <cell r="K20">
            <v>41.207152959540458</v>
          </cell>
          <cell r="L20">
            <v>41.806949093406601</v>
          </cell>
          <cell r="M20">
            <v>35.338279212454211</v>
          </cell>
        </row>
        <row r="21">
          <cell r="B21">
            <v>18</v>
          </cell>
          <cell r="C21" t="str">
            <v>TRAILOR</v>
          </cell>
          <cell r="D21">
            <v>0</v>
          </cell>
          <cell r="E21">
            <v>0.57604206500956023</v>
          </cell>
          <cell r="F21">
            <v>0.87208413001912044</v>
          </cell>
          <cell r="G21">
            <v>1.0571892925430211</v>
          </cell>
          <cell r="H21">
            <v>1.0492734225621414</v>
          </cell>
          <cell r="I21">
            <v>1.0205927342256214</v>
          </cell>
          <cell r="J21">
            <v>0.70510516252390054</v>
          </cell>
          <cell r="K21">
            <v>0</v>
          </cell>
          <cell r="L21">
            <v>0</v>
          </cell>
          <cell r="M21">
            <v>0</v>
          </cell>
        </row>
        <row r="22">
          <cell r="B22">
            <v>19</v>
          </cell>
          <cell r="C22" t="str">
            <v>VIBRATOR</v>
          </cell>
          <cell r="D22">
            <v>0</v>
          </cell>
          <cell r="E22">
            <v>5.3837121212121213</v>
          </cell>
          <cell r="F22">
            <v>6.956860269360269</v>
          </cell>
          <cell r="G22">
            <v>10.60888047138047</v>
          </cell>
          <cell r="H22">
            <v>14.688324915824914</v>
          </cell>
          <cell r="I22">
            <v>13.424789562289561</v>
          </cell>
          <cell r="J22">
            <v>9.9956228956228941</v>
          </cell>
          <cell r="K22">
            <v>10.9036430976431</v>
          </cell>
          <cell r="L22">
            <v>10.314309764309765</v>
          </cell>
          <cell r="M22">
            <v>11.198754208754208</v>
          </cell>
        </row>
        <row r="23">
          <cell r="B23">
            <v>20</v>
          </cell>
          <cell r="C23" t="str">
            <v>BAR BEND</v>
          </cell>
          <cell r="D23">
            <v>0</v>
          </cell>
          <cell r="E23">
            <v>1.7662114439069121</v>
          </cell>
          <cell r="F23">
            <v>2.4703750584083419</v>
          </cell>
          <cell r="G23">
            <v>3.953967803828776</v>
          </cell>
          <cell r="H23">
            <v>5.6270506048996261</v>
          </cell>
          <cell r="I23">
            <v>5.1330584847558622</v>
          </cell>
          <cell r="J23">
            <v>4.2036248304840607</v>
          </cell>
          <cell r="K23">
            <v>4.4031984935039388</v>
          </cell>
          <cell r="L23">
            <v>4.4031984935039388</v>
          </cell>
          <cell r="M23">
            <v>4.7327585950237845</v>
          </cell>
        </row>
        <row r="24">
          <cell r="B24">
            <v>21</v>
          </cell>
          <cell r="C24" t="str">
            <v>BAR CTR</v>
          </cell>
          <cell r="D24">
            <v>0</v>
          </cell>
          <cell r="E24">
            <v>1.7662114439069121</v>
          </cell>
          <cell r="F24">
            <v>2.4703750584083419</v>
          </cell>
          <cell r="G24">
            <v>3.953967803828776</v>
          </cell>
          <cell r="H24">
            <v>5.6270506048996261</v>
          </cell>
          <cell r="I24">
            <v>5.1330584847558622</v>
          </cell>
          <cell r="J24">
            <v>4.2036248304840607</v>
          </cell>
          <cell r="K24">
            <v>4.4031984935039388</v>
          </cell>
          <cell r="L24">
            <v>4.4031984935039388</v>
          </cell>
          <cell r="M24">
            <v>4.7327585950237845</v>
          </cell>
        </row>
        <row r="25">
          <cell r="C25" t="str">
            <v>MAJOR EQUIPMENT</v>
          </cell>
          <cell r="D25">
            <v>11.516322072649574</v>
          </cell>
          <cell r="E25">
            <v>40.435867334981339</v>
          </cell>
          <cell r="F25">
            <v>51.092344518586266</v>
          </cell>
          <cell r="G25">
            <v>52.740861659597165</v>
          </cell>
          <cell r="H25">
            <v>60.35215374256348</v>
          </cell>
          <cell r="I25">
            <v>82.910393354448004</v>
          </cell>
          <cell r="J25">
            <v>82.253039417900666</v>
          </cell>
          <cell r="K25">
            <v>93.229624300329306</v>
          </cell>
          <cell r="L25">
            <v>95.454189753579769</v>
          </cell>
          <cell r="M25">
            <v>74.470171861263736</v>
          </cell>
        </row>
        <row r="26">
          <cell r="A26" t="str">
            <v>Period</v>
          </cell>
          <cell r="B26">
            <v>37073</v>
          </cell>
          <cell r="C26">
            <v>37104</v>
          </cell>
          <cell r="D26">
            <v>37135</v>
          </cell>
          <cell r="E26">
            <v>37166</v>
          </cell>
          <cell r="F26">
            <v>37197</v>
          </cell>
          <cell r="G26">
            <v>37228</v>
          </cell>
          <cell r="H26">
            <v>37259</v>
          </cell>
          <cell r="I26">
            <v>37290</v>
          </cell>
          <cell r="J26">
            <v>37321</v>
          </cell>
          <cell r="K26">
            <v>37352</v>
          </cell>
          <cell r="L26">
            <v>37383</v>
          </cell>
          <cell r="M26">
            <v>37414</v>
          </cell>
        </row>
        <row r="27">
          <cell r="A27" t="str">
            <v>Major Equipments (Total)</v>
          </cell>
          <cell r="B27">
            <v>0</v>
          </cell>
          <cell r="C27">
            <v>11.516322072649574</v>
          </cell>
          <cell r="D27">
            <v>40.435867334981339</v>
          </cell>
          <cell r="E27">
            <v>51.092344518586266</v>
          </cell>
          <cell r="F27">
            <v>52.740861659597165</v>
          </cell>
          <cell r="G27">
            <v>60.35215374256348</v>
          </cell>
          <cell r="H27">
            <v>82.910393354448004</v>
          </cell>
          <cell r="I27">
            <v>82.253039417900666</v>
          </cell>
          <cell r="J27">
            <v>93.229624300329306</v>
          </cell>
          <cell r="K27">
            <v>95.454189753579769</v>
          </cell>
          <cell r="L27">
            <v>74.470171861263736</v>
          </cell>
          <cell r="M27">
            <v>78.992050665445674</v>
          </cell>
        </row>
      </sheetData>
      <sheetData sheetId="10">
        <row r="1">
          <cell r="A1" t="str">
            <v>EQUIPMENT  HISTOGRAMME</v>
          </cell>
        </row>
        <row r="2">
          <cell r="B2" t="str">
            <v>SR.</v>
          </cell>
          <cell r="C2" t="str">
            <v>DESCRIPTION</v>
          </cell>
          <cell r="D2" t="str">
            <v>Equipment requirement in Nos.</v>
          </cell>
        </row>
        <row r="3">
          <cell r="A3" t="str">
            <v xml:space="preserve">JOB NO : 06.6040 </v>
          </cell>
          <cell r="B3" t="str">
            <v>No</v>
          </cell>
          <cell r="C3" t="str">
            <v>OF EQUIPMENT</v>
          </cell>
          <cell r="D3">
            <v>37104</v>
          </cell>
          <cell r="E3">
            <v>37135</v>
          </cell>
          <cell r="F3">
            <v>37166</v>
          </cell>
          <cell r="G3">
            <v>37197</v>
          </cell>
          <cell r="H3">
            <v>37228</v>
          </cell>
          <cell r="I3">
            <v>37259</v>
          </cell>
          <cell r="J3">
            <v>37290</v>
          </cell>
          <cell r="K3">
            <v>37321</v>
          </cell>
          <cell r="L3">
            <v>37352</v>
          </cell>
          <cell r="M3">
            <v>37383</v>
          </cell>
          <cell r="N3">
            <v>37414</v>
          </cell>
          <cell r="O3">
            <v>37445</v>
          </cell>
          <cell r="P3">
            <v>37476</v>
          </cell>
          <cell r="Q3">
            <v>37507</v>
          </cell>
          <cell r="R3">
            <v>37538</v>
          </cell>
          <cell r="S3">
            <v>37569</v>
          </cell>
        </row>
        <row r="4">
          <cell r="A4" t="str">
            <v>TITLE : Rehabilitation /Dualization of Wadi adai -Ai Amerat Road</v>
          </cell>
          <cell r="B4">
            <v>1</v>
          </cell>
          <cell r="C4" t="str">
            <v>DOZR.</v>
          </cell>
          <cell r="D4">
            <v>1.4597222222222221</v>
          </cell>
          <cell r="E4">
            <v>2.7865972222222224</v>
          </cell>
          <cell r="F4">
            <v>3.5443750000000001</v>
          </cell>
          <cell r="G4">
            <v>3.5358333333333336</v>
          </cell>
          <cell r="H4">
            <v>4.2656944444444447</v>
          </cell>
          <cell r="I4">
            <v>6.8478769841269838</v>
          </cell>
          <cell r="J4">
            <v>7.804077380952382</v>
          </cell>
          <cell r="K4">
            <v>7.7395446428571422</v>
          </cell>
          <cell r="L4">
            <v>8.3967857142857163</v>
          </cell>
          <cell r="M4">
            <v>5.2569345238095231</v>
          </cell>
          <cell r="N4">
            <v>4.7368849206349211</v>
          </cell>
          <cell r="O4">
            <v>2.055218253968254</v>
          </cell>
          <cell r="P4">
            <v>1.0489087301587301</v>
          </cell>
          <cell r="Q4">
            <v>0</v>
          </cell>
          <cell r="R4">
            <v>0</v>
          </cell>
          <cell r="S4">
            <v>0</v>
          </cell>
        </row>
        <row r="5">
          <cell r="A5" t="str">
            <v>CLIENT :  Muscat Muncipality</v>
          </cell>
          <cell r="B5">
            <v>2</v>
          </cell>
          <cell r="C5" t="str">
            <v>SHOVEL.</v>
          </cell>
          <cell r="D5">
            <v>2.4191433333333334</v>
          </cell>
          <cell r="E5">
            <v>6.6518447619047629</v>
          </cell>
          <cell r="F5">
            <v>8.6094129437229441</v>
          </cell>
          <cell r="G5">
            <v>8.7550214285714301</v>
          </cell>
          <cell r="H5">
            <v>9.8932273809523803</v>
          </cell>
          <cell r="I5">
            <v>13.27285619047619</v>
          </cell>
          <cell r="J5">
            <v>13.920684761904763</v>
          </cell>
          <cell r="K5">
            <v>14.072293689273691</v>
          </cell>
          <cell r="L5">
            <v>14.461159004329007</v>
          </cell>
          <cell r="M5">
            <v>8.8962936904761918</v>
          </cell>
          <cell r="N5">
            <v>8.0189464285714305</v>
          </cell>
          <cell r="O5">
            <v>3.9254047619047623</v>
          </cell>
          <cell r="P5">
            <v>1.9680238095238096</v>
          </cell>
          <cell r="Q5">
            <v>0.229375</v>
          </cell>
          <cell r="R5">
            <v>0.27541500000000002</v>
          </cell>
          <cell r="S5">
            <v>0.29344000000000003</v>
          </cell>
        </row>
        <row r="6">
          <cell r="B6">
            <v>3</v>
          </cell>
          <cell r="C6" t="str">
            <v>JCB.</v>
          </cell>
          <cell r="D6">
            <v>0.36720000000000003</v>
          </cell>
          <cell r="E6">
            <v>3.8932351648351644</v>
          </cell>
          <cell r="F6">
            <v>5.1346115634365637</v>
          </cell>
          <cell r="G6">
            <v>5.294602122877123</v>
          </cell>
          <cell r="H6">
            <v>5.7404556943056946</v>
          </cell>
          <cell r="I6">
            <v>3.6797227272727273</v>
          </cell>
          <cell r="J6">
            <v>0.7442727272727272</v>
          </cell>
          <cell r="K6">
            <v>0.55506818181818185</v>
          </cell>
          <cell r="L6">
            <v>0.44918181818181818</v>
          </cell>
          <cell r="M6">
            <v>1.5782500000000002</v>
          </cell>
          <cell r="N6">
            <v>1.7012499999999999</v>
          </cell>
          <cell r="O6">
            <v>1.2656499999999999</v>
          </cell>
          <cell r="P6">
            <v>1.6586500000000002</v>
          </cell>
          <cell r="Q6">
            <v>1.66612</v>
          </cell>
          <cell r="R6">
            <v>1.2403899999999999</v>
          </cell>
          <cell r="S6">
            <v>2.2220999999999997</v>
          </cell>
        </row>
        <row r="7">
          <cell r="B7">
            <v>4</v>
          </cell>
          <cell r="C7" t="str">
            <v>GRADER.</v>
          </cell>
          <cell r="D7">
            <v>0</v>
          </cell>
          <cell r="E7">
            <v>1.8215625</v>
          </cell>
          <cell r="F7">
            <v>1.9897803571428576</v>
          </cell>
          <cell r="G7">
            <v>2.0920607142857142</v>
          </cell>
          <cell r="H7">
            <v>2.0920607142857142</v>
          </cell>
          <cell r="I7">
            <v>4.0392000000000001</v>
          </cell>
          <cell r="J7">
            <v>5.4949589285714291</v>
          </cell>
          <cell r="K7">
            <v>5.9090396428571443</v>
          </cell>
          <cell r="L7">
            <v>6.2246571428571427</v>
          </cell>
          <cell r="M7">
            <v>3.8833107142857139</v>
          </cell>
          <cell r="N7">
            <v>3.7427821428571431</v>
          </cell>
          <cell r="O7">
            <v>2.9132357142857144</v>
          </cell>
          <cell r="P7">
            <v>0.69013714285714278</v>
          </cell>
          <cell r="Q7">
            <v>8.5714285714285701E-3</v>
          </cell>
          <cell r="R7">
            <v>0</v>
          </cell>
          <cell r="S7">
            <v>0</v>
          </cell>
        </row>
        <row r="8">
          <cell r="B8">
            <v>5</v>
          </cell>
          <cell r="C8" t="str">
            <v>VIBRO. ROLLER</v>
          </cell>
          <cell r="D8">
            <v>0</v>
          </cell>
          <cell r="E8">
            <v>2.42875</v>
          </cell>
          <cell r="F8">
            <v>2.6409261904761903</v>
          </cell>
          <cell r="G8">
            <v>2.7651857142857148</v>
          </cell>
          <cell r="H8">
            <v>2.7651857142857148</v>
          </cell>
          <cell r="I8">
            <v>5.3734857142857146</v>
          </cell>
          <cell r="J8">
            <v>7.3144976190476196</v>
          </cell>
          <cell r="K8">
            <v>7.5692033333333324</v>
          </cell>
          <cell r="L8">
            <v>7.7834666666666665</v>
          </cell>
          <cell r="M8">
            <v>4.6049476190476186</v>
          </cell>
          <cell r="N8">
            <v>4.5147761904761907</v>
          </cell>
          <cell r="O8">
            <v>3.4654380952380954</v>
          </cell>
          <cell r="P8">
            <v>0.7944228571428571</v>
          </cell>
          <cell r="Q8">
            <v>8.5714285714285701E-3</v>
          </cell>
          <cell r="R8">
            <v>0</v>
          </cell>
          <cell r="S8">
            <v>0</v>
          </cell>
        </row>
        <row r="9">
          <cell r="B9">
            <v>6</v>
          </cell>
          <cell r="C9" t="str">
            <v>SPRAY TNAKER</v>
          </cell>
          <cell r="D9">
            <v>0</v>
          </cell>
          <cell r="E9">
            <v>0</v>
          </cell>
          <cell r="F9">
            <v>0</v>
          </cell>
          <cell r="G9">
            <v>0</v>
          </cell>
          <cell r="H9">
            <v>0</v>
          </cell>
          <cell r="I9">
            <v>0</v>
          </cell>
          <cell r="J9">
            <v>0</v>
          </cell>
          <cell r="K9">
            <v>0</v>
          </cell>
          <cell r="L9">
            <v>0</v>
          </cell>
          <cell r="M9">
            <v>0</v>
          </cell>
          <cell r="N9">
            <v>1</v>
          </cell>
          <cell r="O9">
            <v>1</v>
          </cell>
          <cell r="P9">
            <v>1</v>
          </cell>
          <cell r="Q9">
            <v>1</v>
          </cell>
          <cell r="R9">
            <v>1</v>
          </cell>
          <cell r="S9">
            <v>1</v>
          </cell>
        </row>
        <row r="10">
          <cell r="B10">
            <v>7</v>
          </cell>
          <cell r="C10" t="str">
            <v>PAVER.</v>
          </cell>
          <cell r="D10">
            <v>0</v>
          </cell>
          <cell r="E10">
            <v>0</v>
          </cell>
          <cell r="F10">
            <v>0</v>
          </cell>
          <cell r="G10">
            <v>0</v>
          </cell>
          <cell r="H10">
            <v>0</v>
          </cell>
          <cell r="I10">
            <v>0</v>
          </cell>
          <cell r="J10">
            <v>0</v>
          </cell>
          <cell r="K10">
            <v>0</v>
          </cell>
          <cell r="L10">
            <v>0</v>
          </cell>
          <cell r="M10">
            <v>0</v>
          </cell>
          <cell r="N10">
            <v>1</v>
          </cell>
          <cell r="O10">
            <v>1</v>
          </cell>
          <cell r="P10">
            <v>1</v>
          </cell>
          <cell r="Q10">
            <v>1</v>
          </cell>
          <cell r="R10">
            <v>1</v>
          </cell>
          <cell r="S10">
            <v>1</v>
          </cell>
        </row>
        <row r="11">
          <cell r="B11">
            <v>8</v>
          </cell>
          <cell r="C11" t="str">
            <v>TDM. ROLLER</v>
          </cell>
          <cell r="D11">
            <v>0</v>
          </cell>
          <cell r="E11">
            <v>0</v>
          </cell>
          <cell r="F11">
            <v>0</v>
          </cell>
          <cell r="G11">
            <v>0</v>
          </cell>
          <cell r="H11">
            <v>0</v>
          </cell>
          <cell r="I11">
            <v>0</v>
          </cell>
          <cell r="J11">
            <v>0</v>
          </cell>
          <cell r="K11">
            <v>0</v>
          </cell>
          <cell r="L11">
            <v>0</v>
          </cell>
          <cell r="M11">
            <v>0</v>
          </cell>
          <cell r="N11">
            <v>2</v>
          </cell>
          <cell r="O11">
            <v>2</v>
          </cell>
          <cell r="P11">
            <v>2</v>
          </cell>
          <cell r="Q11">
            <v>2</v>
          </cell>
          <cell r="R11">
            <v>2</v>
          </cell>
          <cell r="S11">
            <v>2</v>
          </cell>
        </row>
        <row r="12">
          <cell r="B12">
            <v>9</v>
          </cell>
          <cell r="C12" t="str">
            <v>DD-25 ROLLER</v>
          </cell>
          <cell r="D12">
            <v>0</v>
          </cell>
          <cell r="E12">
            <v>0</v>
          </cell>
          <cell r="F12">
            <v>0</v>
          </cell>
          <cell r="G12">
            <v>0</v>
          </cell>
          <cell r="H12">
            <v>0</v>
          </cell>
          <cell r="I12">
            <v>0</v>
          </cell>
          <cell r="J12">
            <v>0</v>
          </cell>
          <cell r="K12">
            <v>0</v>
          </cell>
          <cell r="L12">
            <v>0</v>
          </cell>
          <cell r="M12">
            <v>0</v>
          </cell>
          <cell r="N12">
            <v>1</v>
          </cell>
          <cell r="O12">
            <v>1</v>
          </cell>
          <cell r="P12">
            <v>1</v>
          </cell>
          <cell r="Q12">
            <v>1</v>
          </cell>
          <cell r="R12">
            <v>1</v>
          </cell>
          <cell r="S12">
            <v>1</v>
          </cell>
        </row>
        <row r="13">
          <cell r="B13">
            <v>10</v>
          </cell>
          <cell r="C13" t="str">
            <v>TYRE ROLLER</v>
          </cell>
          <cell r="D13">
            <v>0</v>
          </cell>
          <cell r="E13">
            <v>0</v>
          </cell>
          <cell r="F13">
            <v>0</v>
          </cell>
          <cell r="G13">
            <v>0</v>
          </cell>
          <cell r="H13">
            <v>0</v>
          </cell>
          <cell r="I13">
            <v>0</v>
          </cell>
          <cell r="J13">
            <v>0</v>
          </cell>
          <cell r="K13">
            <v>0</v>
          </cell>
          <cell r="L13">
            <v>0</v>
          </cell>
          <cell r="M13">
            <v>0</v>
          </cell>
          <cell r="N13">
            <v>3</v>
          </cell>
          <cell r="O13">
            <v>3</v>
          </cell>
          <cell r="P13">
            <v>3</v>
          </cell>
          <cell r="Q13">
            <v>3</v>
          </cell>
          <cell r="R13">
            <v>3</v>
          </cell>
          <cell r="S13">
            <v>3</v>
          </cell>
        </row>
        <row r="14">
          <cell r="B14">
            <v>11</v>
          </cell>
          <cell r="C14" t="str">
            <v>PLATE. COMP.</v>
          </cell>
          <cell r="D14">
            <v>0.18360000000000001</v>
          </cell>
          <cell r="E14">
            <v>1.7469829670329671</v>
          </cell>
          <cell r="F14">
            <v>2.5602865509490513</v>
          </cell>
          <cell r="G14">
            <v>2.7927529845154844</v>
          </cell>
          <cell r="H14">
            <v>3.9132422702297709</v>
          </cell>
          <cell r="I14">
            <v>2.8597988636363638</v>
          </cell>
          <cell r="J14">
            <v>0.34588636363636366</v>
          </cell>
          <cell r="K14">
            <v>0.27753409090909092</v>
          </cell>
          <cell r="L14">
            <v>0.1045909090909091</v>
          </cell>
          <cell r="M14">
            <v>0.10800000000000001</v>
          </cell>
          <cell r="N14">
            <v>0.10800000000000001</v>
          </cell>
          <cell r="O14">
            <v>0</v>
          </cell>
          <cell r="P14">
            <v>6.7500000000000004E-2</v>
          </cell>
          <cell r="Q14">
            <v>6.7500000000000004E-2</v>
          </cell>
          <cell r="R14">
            <v>0</v>
          </cell>
          <cell r="S14">
            <v>0</v>
          </cell>
        </row>
        <row r="15">
          <cell r="B15">
            <v>12</v>
          </cell>
          <cell r="C15" t="str">
            <v>PEDST. RLR.</v>
          </cell>
          <cell r="D15">
            <v>0</v>
          </cell>
          <cell r="E15">
            <v>1.8700043956043959</v>
          </cell>
          <cell r="F15">
            <v>2.547875024975025</v>
          </cell>
          <cell r="G15">
            <v>2.4991346403596402</v>
          </cell>
          <cell r="H15">
            <v>2.6774257117882119</v>
          </cell>
          <cell r="I15">
            <v>1.9133465909090908</v>
          </cell>
          <cell r="J15">
            <v>0.76940909090909093</v>
          </cell>
          <cell r="K15">
            <v>0.6142302597402598</v>
          </cell>
          <cell r="L15">
            <v>0.55498571428571419</v>
          </cell>
          <cell r="M15">
            <v>1.1105821428571427</v>
          </cell>
          <cell r="N15">
            <v>1.0267249999999999</v>
          </cell>
          <cell r="O15">
            <v>1.0147035714285715</v>
          </cell>
          <cell r="P15">
            <v>0.69453500000000001</v>
          </cell>
          <cell r="Q15">
            <v>0.6428814285714286</v>
          </cell>
          <cell r="R15">
            <v>0.59118500000000007</v>
          </cell>
          <cell r="S15">
            <v>0.44016000000000005</v>
          </cell>
        </row>
        <row r="16">
          <cell r="B16">
            <v>13</v>
          </cell>
          <cell r="C16" t="str">
            <v>EXVCA./ R.BRK</v>
          </cell>
          <cell r="D16">
            <v>1.4597222222222221</v>
          </cell>
          <cell r="E16">
            <v>3.438847936507937</v>
          </cell>
          <cell r="F16">
            <v>4.1687090476190471</v>
          </cell>
          <cell r="G16">
            <v>4.0162090476190473</v>
          </cell>
          <cell r="H16">
            <v>4.7460701587301584</v>
          </cell>
          <cell r="I16">
            <v>6.7032884126984129</v>
          </cell>
          <cell r="J16">
            <v>4.7324999999999999</v>
          </cell>
          <cell r="K16">
            <v>5.7366666666666672</v>
          </cell>
          <cell r="L16">
            <v>5.9092595238095242</v>
          </cell>
          <cell r="M16">
            <v>4.5077535714285721</v>
          </cell>
          <cell r="N16">
            <v>3.655096825396825</v>
          </cell>
          <cell r="O16">
            <v>1.255813492063492</v>
          </cell>
          <cell r="P16">
            <v>0.84033730158730158</v>
          </cell>
          <cell r="Q16">
            <v>0</v>
          </cell>
          <cell r="R16">
            <v>0</v>
          </cell>
          <cell r="S16">
            <v>0</v>
          </cell>
        </row>
        <row r="17">
          <cell r="B17">
            <v>14</v>
          </cell>
          <cell r="C17" t="str">
            <v>CRANE</v>
          </cell>
          <cell r="D17">
            <v>0</v>
          </cell>
          <cell r="E17">
            <v>0.2382528127068167</v>
          </cell>
          <cell r="F17">
            <v>0.47650562541363339</v>
          </cell>
          <cell r="G17">
            <v>1.0721376571806751</v>
          </cell>
          <cell r="H17">
            <v>1.5486432825943084</v>
          </cell>
          <cell r="I17">
            <v>1.469225678358703</v>
          </cell>
          <cell r="J17">
            <v>0.59563203176704171</v>
          </cell>
          <cell r="K17">
            <v>0</v>
          </cell>
          <cell r="L17">
            <v>0</v>
          </cell>
          <cell r="M17">
            <v>0</v>
          </cell>
          <cell r="N17">
            <v>0</v>
          </cell>
          <cell r="O17">
            <v>0</v>
          </cell>
          <cell r="P17">
            <v>0</v>
          </cell>
          <cell r="Q17">
            <v>0</v>
          </cell>
          <cell r="R17">
            <v>0</v>
          </cell>
          <cell r="S17">
            <v>0</v>
          </cell>
        </row>
        <row r="18">
          <cell r="B18">
            <v>15</v>
          </cell>
          <cell r="C18" t="str">
            <v>DUMPER</v>
          </cell>
          <cell r="D18">
            <v>0</v>
          </cell>
          <cell r="E18">
            <v>0</v>
          </cell>
          <cell r="F18">
            <v>0</v>
          </cell>
          <cell r="G18">
            <v>0</v>
          </cell>
          <cell r="H18">
            <v>0</v>
          </cell>
          <cell r="I18">
            <v>0</v>
          </cell>
          <cell r="J18">
            <v>0</v>
          </cell>
          <cell r="K18">
            <v>0</v>
          </cell>
          <cell r="L18">
            <v>0</v>
          </cell>
          <cell r="M18">
            <v>1.9325000000000001</v>
          </cell>
          <cell r="N18">
            <v>1.9295</v>
          </cell>
          <cell r="O18">
            <v>1.7105000000000001</v>
          </cell>
          <cell r="P18">
            <v>1.8455000000000004</v>
          </cell>
          <cell r="Q18">
            <v>2.5672400000000004</v>
          </cell>
          <cell r="R18">
            <v>1.7105000000000001</v>
          </cell>
          <cell r="S18">
            <v>0</v>
          </cell>
        </row>
        <row r="19">
          <cell r="B19">
            <v>16</v>
          </cell>
          <cell r="C19" t="str">
            <v>WATER. TANKER</v>
          </cell>
          <cell r="D19">
            <v>0.54739583333333341</v>
          </cell>
          <cell r="E19">
            <v>3.0061458333333335</v>
          </cell>
          <cell r="F19">
            <v>3.4920199404761907</v>
          </cell>
          <cell r="G19">
            <v>3.5862794642857145</v>
          </cell>
          <cell r="H19">
            <v>3.859977380952381</v>
          </cell>
          <cell r="I19">
            <v>6.9319502976190472</v>
          </cell>
          <cell r="J19">
            <v>8.8866851190476215</v>
          </cell>
          <cell r="K19">
            <v>9.5488908333333349</v>
          </cell>
          <cell r="L19">
            <v>9.7631541666666681</v>
          </cell>
          <cell r="M19">
            <v>7.253320386904762</v>
          </cell>
          <cell r="N19">
            <v>7.4042950000000012</v>
          </cell>
          <cell r="O19">
            <v>5.2444831547619053</v>
          </cell>
          <cell r="P19">
            <v>2.7570393452380952</v>
          </cell>
          <cell r="Q19">
            <v>2.3399114285714289</v>
          </cell>
          <cell r="R19">
            <v>1.8356260000000004</v>
          </cell>
          <cell r="S19">
            <v>0.384432</v>
          </cell>
        </row>
        <row r="20">
          <cell r="B20">
            <v>17</v>
          </cell>
          <cell r="C20" t="str">
            <v>TPPPER.</v>
          </cell>
          <cell r="D20">
            <v>5.079538461538462</v>
          </cell>
          <cell r="E20">
            <v>11.977601675824177</v>
          </cell>
          <cell r="F20">
            <v>15.055758144355645</v>
          </cell>
          <cell r="G20">
            <v>15.274455259740261</v>
          </cell>
          <cell r="H20">
            <v>17.800897567432568</v>
          </cell>
          <cell r="I20">
            <v>28.799049160839161</v>
          </cell>
          <cell r="J20">
            <v>30.939330232267732</v>
          </cell>
          <cell r="K20">
            <v>41.207152959540458</v>
          </cell>
          <cell r="L20">
            <v>41.806949093406601</v>
          </cell>
          <cell r="M20">
            <v>35.338279212454211</v>
          </cell>
          <cell r="N20">
            <v>34.153794157509161</v>
          </cell>
          <cell r="O20">
            <v>24.163502234432237</v>
          </cell>
          <cell r="P20">
            <v>12.159701318681318</v>
          </cell>
          <cell r="Q20">
            <v>7.7680100000000003</v>
          </cell>
          <cell r="R20">
            <v>8.2374799999999997</v>
          </cell>
          <cell r="S20">
            <v>3.2943780000000005</v>
          </cell>
        </row>
        <row r="21">
          <cell r="B21">
            <v>18</v>
          </cell>
          <cell r="C21" t="str">
            <v>TRAILOR</v>
          </cell>
          <cell r="D21">
            <v>0</v>
          </cell>
          <cell r="E21">
            <v>0.57604206500956023</v>
          </cell>
          <cell r="F21">
            <v>0.87208413001912044</v>
          </cell>
          <cell r="G21">
            <v>1.0571892925430211</v>
          </cell>
          <cell r="H21">
            <v>1.0492734225621414</v>
          </cell>
          <cell r="I21">
            <v>1.0205927342256214</v>
          </cell>
          <cell r="J21">
            <v>0.70510516252390054</v>
          </cell>
          <cell r="K21">
            <v>0</v>
          </cell>
          <cell r="L21">
            <v>0</v>
          </cell>
          <cell r="M21">
            <v>0</v>
          </cell>
          <cell r="N21">
            <v>0</v>
          </cell>
          <cell r="O21">
            <v>0</v>
          </cell>
          <cell r="P21">
            <v>0</v>
          </cell>
          <cell r="Q21">
            <v>0</v>
          </cell>
          <cell r="R21">
            <v>0</v>
          </cell>
          <cell r="S21">
            <v>0</v>
          </cell>
        </row>
        <row r="22">
          <cell r="B22">
            <v>19</v>
          </cell>
          <cell r="C22" t="str">
            <v>VIBRATOR</v>
          </cell>
          <cell r="D22">
            <v>0</v>
          </cell>
          <cell r="E22">
            <v>5.3837121212121213</v>
          </cell>
          <cell r="F22">
            <v>6.956860269360269</v>
          </cell>
          <cell r="G22">
            <v>10.60888047138047</v>
          </cell>
          <cell r="H22">
            <v>14.688324915824914</v>
          </cell>
          <cell r="I22">
            <v>13.424789562289561</v>
          </cell>
          <cell r="J22">
            <v>9.9956228956228941</v>
          </cell>
          <cell r="K22">
            <v>10.9036430976431</v>
          </cell>
          <cell r="L22">
            <v>10.314309764309765</v>
          </cell>
          <cell r="M22">
            <v>11.198754208754208</v>
          </cell>
          <cell r="N22">
            <v>5.164420875420876</v>
          </cell>
          <cell r="O22">
            <v>4.2571818181818184</v>
          </cell>
          <cell r="P22">
            <v>3.9390000000000001</v>
          </cell>
          <cell r="Q22">
            <v>0.60566666666666669</v>
          </cell>
          <cell r="R22">
            <v>0</v>
          </cell>
          <cell r="S22">
            <v>0</v>
          </cell>
        </row>
        <row r="23">
          <cell r="B23">
            <v>20</v>
          </cell>
          <cell r="C23" t="str">
            <v>BAR BEND</v>
          </cell>
          <cell r="D23">
            <v>0</v>
          </cell>
          <cell r="E23">
            <v>1.7662114439069121</v>
          </cell>
          <cell r="F23">
            <v>2.4703750584083419</v>
          </cell>
          <cell r="G23">
            <v>3.953967803828776</v>
          </cell>
          <cell r="H23">
            <v>5.6270506048996261</v>
          </cell>
          <cell r="I23">
            <v>5.1330584847558622</v>
          </cell>
          <cell r="J23">
            <v>4.2036248304840607</v>
          </cell>
          <cell r="K23">
            <v>4.4031984935039388</v>
          </cell>
          <cell r="L23">
            <v>4.4031984935039388</v>
          </cell>
          <cell r="M23">
            <v>4.7327585950237845</v>
          </cell>
          <cell r="N23">
            <v>2.0980345592936893</v>
          </cell>
          <cell r="O23">
            <v>1.7631527461582244</v>
          </cell>
          <cell r="P23">
            <v>1.7631527461582244</v>
          </cell>
          <cell r="Q23">
            <v>0.27110506387149813</v>
          </cell>
          <cell r="R23">
            <v>0</v>
          </cell>
          <cell r="S23">
            <v>0</v>
          </cell>
        </row>
        <row r="24">
          <cell r="B24">
            <v>21</v>
          </cell>
          <cell r="C24" t="str">
            <v>BAR CTR</v>
          </cell>
          <cell r="D24">
            <v>0</v>
          </cell>
          <cell r="E24">
            <v>1.7662114439069121</v>
          </cell>
          <cell r="F24">
            <v>2.4703750584083419</v>
          </cell>
          <cell r="G24">
            <v>3.953967803828776</v>
          </cell>
          <cell r="H24">
            <v>5.6270506048996261</v>
          </cell>
          <cell r="I24">
            <v>5.1330584847558622</v>
          </cell>
          <cell r="J24">
            <v>4.2036248304840607</v>
          </cell>
          <cell r="K24">
            <v>4.4031984935039388</v>
          </cell>
          <cell r="L24">
            <v>4.4031984935039388</v>
          </cell>
          <cell r="M24">
            <v>4.7327585950237845</v>
          </cell>
          <cell r="N24">
            <v>2.0980345592936893</v>
          </cell>
          <cell r="O24">
            <v>1.7631527461582244</v>
          </cell>
          <cell r="P24">
            <v>1.7631527461582244</v>
          </cell>
          <cell r="Q24">
            <v>0.27110506387149813</v>
          </cell>
          <cell r="R24">
            <v>0</v>
          </cell>
          <cell r="S24">
            <v>0</v>
          </cell>
        </row>
        <row r="25">
          <cell r="C25" t="str">
            <v>MAJOR EQUIPMENT</v>
          </cell>
          <cell r="D25">
            <v>11.516322072649574</v>
          </cell>
          <cell r="E25">
            <v>40.435867334981339</v>
          </cell>
          <cell r="F25">
            <v>51.092344518586266</v>
          </cell>
          <cell r="G25">
            <v>52.740861659597165</v>
          </cell>
          <cell r="H25">
            <v>60.35215374256348</v>
          </cell>
          <cell r="I25">
            <v>82.910393354448004</v>
          </cell>
          <cell r="J25">
            <v>82.253039417900666</v>
          </cell>
          <cell r="K25">
            <v>93.229624300329306</v>
          </cell>
          <cell r="L25">
            <v>95.454189753579769</v>
          </cell>
          <cell r="M25">
            <v>74.470171861263736</v>
          </cell>
          <cell r="N25">
            <v>78.992050665445674</v>
          </cell>
          <cell r="O25">
            <v>55.013949278083032</v>
          </cell>
          <cell r="P25">
            <v>32.524755505189255</v>
          </cell>
          <cell r="Q25">
            <v>23.298180714285717</v>
          </cell>
          <cell r="R25">
            <v>21.890596000000002</v>
          </cell>
          <cell r="S25">
            <v>14.634510000000001</v>
          </cell>
        </row>
        <row r="26">
          <cell r="A26" t="str">
            <v>Period</v>
          </cell>
          <cell r="B26">
            <v>37073</v>
          </cell>
          <cell r="C26">
            <v>37104</v>
          </cell>
          <cell r="D26">
            <v>37135</v>
          </cell>
          <cell r="E26">
            <v>37166</v>
          </cell>
          <cell r="F26">
            <v>37197</v>
          </cell>
          <cell r="G26">
            <v>37228</v>
          </cell>
          <cell r="H26">
            <v>37259</v>
          </cell>
          <cell r="I26">
            <v>37290</v>
          </cell>
          <cell r="J26">
            <v>37321</v>
          </cell>
          <cell r="K26">
            <v>37352</v>
          </cell>
          <cell r="L26">
            <v>37383</v>
          </cell>
          <cell r="M26">
            <v>37414</v>
          </cell>
        </row>
        <row r="27">
          <cell r="A27" t="str">
            <v>Major Equipments (Total)</v>
          </cell>
          <cell r="B27">
            <v>0</v>
          </cell>
          <cell r="C27">
            <v>11.516322072649574</v>
          </cell>
          <cell r="D27">
            <v>40.435867334981339</v>
          </cell>
          <cell r="E27">
            <v>51.092344518586266</v>
          </cell>
          <cell r="F27">
            <v>52.740861659597165</v>
          </cell>
          <cell r="G27">
            <v>60.35215374256348</v>
          </cell>
          <cell r="H27">
            <v>82.910393354448004</v>
          </cell>
          <cell r="I27">
            <v>82.253039417900666</v>
          </cell>
          <cell r="J27">
            <v>93.229624300329306</v>
          </cell>
          <cell r="K27">
            <v>95.454189753579769</v>
          </cell>
          <cell r="L27">
            <v>74.470171861263736</v>
          </cell>
          <cell r="M27">
            <v>78.992050665445674</v>
          </cell>
        </row>
      </sheetData>
      <sheetData sheetId="11" refreshError="1">
        <row r="1">
          <cell r="A1" t="str">
            <v>Job Budget Control Sheet</v>
          </cell>
        </row>
        <row r="2">
          <cell r="B2" t="str">
            <v>SR.</v>
          </cell>
          <cell r="C2" t="str">
            <v>DESCRIPTION</v>
          </cell>
          <cell r="D2" t="str">
            <v>Equipment requirement in Nos.</v>
          </cell>
        </row>
        <row r="3">
          <cell r="A3" t="str">
            <v xml:space="preserve">JOB NO : 06.6040 </v>
          </cell>
          <cell r="B3" t="str">
            <v>No</v>
          </cell>
          <cell r="C3" t="str">
            <v>OF EQUIPMENT</v>
          </cell>
          <cell r="D3">
            <v>37104</v>
          </cell>
          <cell r="E3">
            <v>37135</v>
          </cell>
          <cell r="F3">
            <v>37166</v>
          </cell>
          <cell r="G3">
            <v>37197</v>
          </cell>
          <cell r="H3">
            <v>37228</v>
          </cell>
          <cell r="I3">
            <v>37259</v>
          </cell>
          <cell r="J3">
            <v>37290</v>
          </cell>
          <cell r="K3">
            <v>37321</v>
          </cell>
          <cell r="L3">
            <v>37352</v>
          </cell>
          <cell r="M3">
            <v>37383</v>
          </cell>
          <cell r="N3">
            <v>37414</v>
          </cell>
          <cell r="O3">
            <v>37445</v>
          </cell>
          <cell r="P3">
            <v>37476</v>
          </cell>
          <cell r="Q3">
            <v>37507</v>
          </cell>
          <cell r="R3">
            <v>37538</v>
          </cell>
          <cell r="S3">
            <v>37569</v>
          </cell>
          <cell r="T3">
            <v>37600</v>
          </cell>
        </row>
        <row r="4">
          <cell r="A4" t="str">
            <v>TITLE : Rehabilitation /Dualization of Wadi adai -Ai Amerat Road</v>
          </cell>
          <cell r="B4">
            <v>1</v>
          </cell>
          <cell r="C4" t="str">
            <v>DOZR.</v>
          </cell>
          <cell r="D4">
            <v>1.4597222222222221</v>
          </cell>
          <cell r="E4">
            <v>2.7865972222222224</v>
          </cell>
          <cell r="F4">
            <v>3.5443750000000001</v>
          </cell>
          <cell r="G4">
            <v>3.5358333333333336</v>
          </cell>
          <cell r="H4">
            <v>4.2656944444444447</v>
          </cell>
          <cell r="I4">
            <v>6.8478769841269838</v>
          </cell>
          <cell r="J4">
            <v>7.804077380952382</v>
          </cell>
          <cell r="K4">
            <v>7.7395446428571422</v>
          </cell>
          <cell r="L4">
            <v>8.3967857142857163</v>
          </cell>
          <cell r="M4">
            <v>5.2569345238095231</v>
          </cell>
          <cell r="N4">
            <v>4.7368849206349211</v>
          </cell>
          <cell r="O4">
            <v>2.055218253968254</v>
          </cell>
          <cell r="P4">
            <v>1.0489087301587301</v>
          </cell>
          <cell r="Q4">
            <v>0</v>
          </cell>
          <cell r="R4">
            <v>0</v>
          </cell>
          <cell r="S4">
            <v>0</v>
          </cell>
          <cell r="T4">
            <v>0</v>
          </cell>
        </row>
        <row r="5">
          <cell r="A5" t="str">
            <v>CLIENT :  Muscat Muncipality</v>
          </cell>
          <cell r="B5">
            <v>2</v>
          </cell>
          <cell r="C5" t="str">
            <v>SHOVEL.</v>
          </cell>
          <cell r="D5">
            <v>2.4191433333333334</v>
          </cell>
          <cell r="E5">
            <v>6.6518447619047629</v>
          </cell>
          <cell r="F5">
            <v>8.6094129437229441</v>
          </cell>
          <cell r="G5">
            <v>8.7550214285714301</v>
          </cell>
          <cell r="H5">
            <v>9.8932273809523803</v>
          </cell>
          <cell r="I5">
            <v>13.27285619047619</v>
          </cell>
          <cell r="J5">
            <v>13.920684761904763</v>
          </cell>
          <cell r="K5">
            <v>14.072293689273691</v>
          </cell>
          <cell r="L5">
            <v>14.461159004329007</v>
          </cell>
          <cell r="M5">
            <v>8.8962936904761918</v>
          </cell>
          <cell r="N5">
            <v>8.0189464285714305</v>
          </cell>
          <cell r="O5">
            <v>3.9254047619047623</v>
          </cell>
          <cell r="P5">
            <v>1.9680238095238096</v>
          </cell>
          <cell r="Q5">
            <v>0.229375</v>
          </cell>
          <cell r="R5">
            <v>0.27541500000000002</v>
          </cell>
          <cell r="S5">
            <v>0.29344000000000003</v>
          </cell>
          <cell r="T5">
            <v>0</v>
          </cell>
        </row>
        <row r="6">
          <cell r="B6">
            <v>3</v>
          </cell>
          <cell r="C6" t="str">
            <v>JCB.</v>
          </cell>
          <cell r="D6">
            <v>0.36720000000000003</v>
          </cell>
          <cell r="E6">
            <v>3.8932351648351644</v>
          </cell>
          <cell r="F6">
            <v>5.1346115634365637</v>
          </cell>
          <cell r="G6">
            <v>5.294602122877123</v>
          </cell>
          <cell r="H6">
            <v>5.7404556943056946</v>
          </cell>
          <cell r="I6">
            <v>3.6797227272727273</v>
          </cell>
          <cell r="J6">
            <v>0.7442727272727272</v>
          </cell>
          <cell r="K6">
            <v>0.55506818181818185</v>
          </cell>
          <cell r="L6">
            <v>0.44918181818181818</v>
          </cell>
          <cell r="M6">
            <v>1.5782500000000002</v>
          </cell>
          <cell r="N6">
            <v>1.7012499999999999</v>
          </cell>
          <cell r="O6">
            <v>1.2656499999999999</v>
          </cell>
          <cell r="P6">
            <v>1.6586500000000002</v>
          </cell>
          <cell r="Q6">
            <v>1.66612</v>
          </cell>
          <cell r="R6">
            <v>1.2403899999999999</v>
          </cell>
          <cell r="S6">
            <v>2.2220999999999997</v>
          </cell>
          <cell r="T6">
            <v>0</v>
          </cell>
        </row>
        <row r="7">
          <cell r="B7">
            <v>4</v>
          </cell>
          <cell r="C7" t="str">
            <v>GRADER.</v>
          </cell>
          <cell r="D7">
            <v>0</v>
          </cell>
          <cell r="E7">
            <v>1.8215625</v>
          </cell>
          <cell r="F7">
            <v>1.9897803571428576</v>
          </cell>
          <cell r="G7">
            <v>2.0920607142857142</v>
          </cell>
          <cell r="H7">
            <v>2.0920607142857142</v>
          </cell>
          <cell r="I7">
            <v>4.0392000000000001</v>
          </cell>
          <cell r="J7">
            <v>5.4949589285714291</v>
          </cell>
          <cell r="K7">
            <v>5.9090396428571443</v>
          </cell>
          <cell r="L7">
            <v>6.2246571428571427</v>
          </cell>
          <cell r="M7">
            <v>3.8833107142857139</v>
          </cell>
          <cell r="N7">
            <v>3.7427821428571431</v>
          </cell>
          <cell r="O7">
            <v>2.9132357142857144</v>
          </cell>
          <cell r="P7">
            <v>0.69013714285714278</v>
          </cell>
          <cell r="Q7">
            <v>8.5714285714285701E-3</v>
          </cell>
          <cell r="R7">
            <v>0</v>
          </cell>
          <cell r="S7">
            <v>0</v>
          </cell>
          <cell r="T7">
            <v>0</v>
          </cell>
        </row>
        <row r="8">
          <cell r="B8">
            <v>5</v>
          </cell>
          <cell r="C8" t="str">
            <v>VIBRO. ROLLER</v>
          </cell>
          <cell r="D8">
            <v>0</v>
          </cell>
          <cell r="E8">
            <v>2.42875</v>
          </cell>
          <cell r="F8">
            <v>2.6409261904761903</v>
          </cell>
          <cell r="G8">
            <v>2.7651857142857148</v>
          </cell>
          <cell r="H8">
            <v>2.7651857142857148</v>
          </cell>
          <cell r="I8">
            <v>5.3734857142857146</v>
          </cell>
          <cell r="J8">
            <v>7.3144976190476196</v>
          </cell>
          <cell r="K8">
            <v>7.5692033333333324</v>
          </cell>
          <cell r="L8">
            <v>7.7834666666666665</v>
          </cell>
          <cell r="M8">
            <v>4.6049476190476186</v>
          </cell>
          <cell r="N8">
            <v>4.5147761904761907</v>
          </cell>
          <cell r="O8">
            <v>3.4654380952380954</v>
          </cell>
          <cell r="P8">
            <v>0.7944228571428571</v>
          </cell>
          <cell r="Q8">
            <v>8.5714285714285701E-3</v>
          </cell>
          <cell r="R8">
            <v>0</v>
          </cell>
          <cell r="S8">
            <v>0</v>
          </cell>
          <cell r="T8">
            <v>0</v>
          </cell>
        </row>
        <row r="9">
          <cell r="B9">
            <v>6</v>
          </cell>
          <cell r="C9" t="str">
            <v>SPRAY TNAKER</v>
          </cell>
          <cell r="D9">
            <v>0</v>
          </cell>
          <cell r="E9">
            <v>0</v>
          </cell>
          <cell r="F9">
            <v>0</v>
          </cell>
          <cell r="G9">
            <v>0</v>
          </cell>
          <cell r="H9">
            <v>0</v>
          </cell>
          <cell r="I9">
            <v>0</v>
          </cell>
          <cell r="J9">
            <v>0</v>
          </cell>
          <cell r="K9">
            <v>0</v>
          </cell>
          <cell r="L9">
            <v>0</v>
          </cell>
          <cell r="M9">
            <v>0</v>
          </cell>
          <cell r="N9">
            <v>1</v>
          </cell>
          <cell r="O9">
            <v>1</v>
          </cell>
          <cell r="P9">
            <v>1</v>
          </cell>
          <cell r="Q9">
            <v>1</v>
          </cell>
          <cell r="R9">
            <v>1</v>
          </cell>
          <cell r="S9">
            <v>1</v>
          </cell>
          <cell r="T9">
            <v>0</v>
          </cell>
        </row>
        <row r="10">
          <cell r="B10">
            <v>7</v>
          </cell>
          <cell r="C10" t="str">
            <v>PAVER.</v>
          </cell>
          <cell r="D10">
            <v>0</v>
          </cell>
          <cell r="E10">
            <v>0</v>
          </cell>
          <cell r="F10">
            <v>0</v>
          </cell>
          <cell r="G10">
            <v>0</v>
          </cell>
          <cell r="H10">
            <v>0</v>
          </cell>
          <cell r="I10">
            <v>0</v>
          </cell>
          <cell r="J10">
            <v>0</v>
          </cell>
          <cell r="K10">
            <v>0</v>
          </cell>
          <cell r="L10">
            <v>0</v>
          </cell>
          <cell r="M10">
            <v>0</v>
          </cell>
          <cell r="N10">
            <v>1</v>
          </cell>
          <cell r="O10">
            <v>1</v>
          </cell>
          <cell r="P10">
            <v>1</v>
          </cell>
          <cell r="Q10">
            <v>1</v>
          </cell>
          <cell r="R10">
            <v>1</v>
          </cell>
          <cell r="S10">
            <v>1</v>
          </cell>
          <cell r="T10">
            <v>0</v>
          </cell>
        </row>
        <row r="11">
          <cell r="B11">
            <v>8</v>
          </cell>
          <cell r="C11" t="str">
            <v>TDM. ROLLER</v>
          </cell>
          <cell r="D11">
            <v>0</v>
          </cell>
          <cell r="E11">
            <v>0</v>
          </cell>
          <cell r="F11">
            <v>0</v>
          </cell>
          <cell r="G11">
            <v>0</v>
          </cell>
          <cell r="H11">
            <v>0</v>
          </cell>
          <cell r="I11">
            <v>0</v>
          </cell>
          <cell r="J11">
            <v>0</v>
          </cell>
          <cell r="K11">
            <v>0</v>
          </cell>
          <cell r="L11">
            <v>0</v>
          </cell>
          <cell r="M11">
            <v>0</v>
          </cell>
          <cell r="N11">
            <v>2</v>
          </cell>
          <cell r="O11">
            <v>2</v>
          </cell>
          <cell r="P11">
            <v>2</v>
          </cell>
          <cell r="Q11">
            <v>2</v>
          </cell>
          <cell r="R11">
            <v>2</v>
          </cell>
          <cell r="S11">
            <v>2</v>
          </cell>
          <cell r="T11">
            <v>0</v>
          </cell>
        </row>
        <row r="12">
          <cell r="B12">
            <v>9</v>
          </cell>
          <cell r="C12" t="str">
            <v>DD-25 ROLLER</v>
          </cell>
          <cell r="D12">
            <v>0</v>
          </cell>
          <cell r="E12">
            <v>0</v>
          </cell>
          <cell r="F12">
            <v>0</v>
          </cell>
          <cell r="G12">
            <v>0</v>
          </cell>
          <cell r="H12">
            <v>0</v>
          </cell>
          <cell r="I12">
            <v>0</v>
          </cell>
          <cell r="J12">
            <v>0</v>
          </cell>
          <cell r="K12">
            <v>0</v>
          </cell>
          <cell r="L12">
            <v>0</v>
          </cell>
          <cell r="M12">
            <v>0</v>
          </cell>
          <cell r="N12">
            <v>1</v>
          </cell>
          <cell r="O12">
            <v>1</v>
          </cell>
          <cell r="P12">
            <v>1</v>
          </cell>
          <cell r="Q12">
            <v>1</v>
          </cell>
          <cell r="R12">
            <v>1</v>
          </cell>
          <cell r="S12">
            <v>1</v>
          </cell>
          <cell r="T12">
            <v>0</v>
          </cell>
        </row>
        <row r="13">
          <cell r="B13">
            <v>10</v>
          </cell>
          <cell r="C13" t="str">
            <v>TYRE ROLLER</v>
          </cell>
          <cell r="D13">
            <v>0</v>
          </cell>
          <cell r="E13">
            <v>0</v>
          </cell>
          <cell r="F13">
            <v>0</v>
          </cell>
          <cell r="G13">
            <v>0</v>
          </cell>
          <cell r="H13">
            <v>0</v>
          </cell>
          <cell r="I13">
            <v>0</v>
          </cell>
          <cell r="J13">
            <v>0</v>
          </cell>
          <cell r="K13">
            <v>0</v>
          </cell>
          <cell r="L13">
            <v>0</v>
          </cell>
          <cell r="M13">
            <v>0</v>
          </cell>
          <cell r="N13">
            <v>3</v>
          </cell>
          <cell r="O13">
            <v>3</v>
          </cell>
          <cell r="P13">
            <v>3</v>
          </cell>
          <cell r="Q13">
            <v>3</v>
          </cell>
          <cell r="R13">
            <v>3</v>
          </cell>
          <cell r="S13">
            <v>3</v>
          </cell>
          <cell r="T13">
            <v>0</v>
          </cell>
        </row>
        <row r="14">
          <cell r="B14">
            <v>11</v>
          </cell>
          <cell r="C14" t="str">
            <v>PLATE. COMP.</v>
          </cell>
          <cell r="D14">
            <v>0.18360000000000001</v>
          </cell>
          <cell r="E14">
            <v>1.7469829670329671</v>
          </cell>
          <cell r="F14">
            <v>2.5602865509490513</v>
          </cell>
          <cell r="G14">
            <v>2.7927529845154844</v>
          </cell>
          <cell r="H14">
            <v>3.9132422702297709</v>
          </cell>
          <cell r="I14">
            <v>2.8597988636363638</v>
          </cell>
          <cell r="J14">
            <v>0.34588636363636366</v>
          </cell>
          <cell r="K14">
            <v>0.27753409090909092</v>
          </cell>
          <cell r="L14">
            <v>0.1045909090909091</v>
          </cell>
          <cell r="M14">
            <v>0.10800000000000001</v>
          </cell>
          <cell r="N14">
            <v>0.10800000000000001</v>
          </cell>
          <cell r="O14">
            <v>0</v>
          </cell>
          <cell r="P14">
            <v>6.7500000000000004E-2</v>
          </cell>
          <cell r="Q14">
            <v>6.7500000000000004E-2</v>
          </cell>
          <cell r="R14">
            <v>0</v>
          </cell>
          <cell r="S14">
            <v>0</v>
          </cell>
          <cell r="T14">
            <v>0</v>
          </cell>
        </row>
        <row r="15">
          <cell r="B15">
            <v>12</v>
          </cell>
          <cell r="C15" t="str">
            <v>PEDST. RLR.</v>
          </cell>
          <cell r="D15">
            <v>0</v>
          </cell>
          <cell r="E15">
            <v>1.8700043956043959</v>
          </cell>
          <cell r="F15">
            <v>2.547875024975025</v>
          </cell>
          <cell r="G15">
            <v>2.4991346403596402</v>
          </cell>
          <cell r="H15">
            <v>2.6774257117882119</v>
          </cell>
          <cell r="I15">
            <v>1.9133465909090908</v>
          </cell>
          <cell r="J15">
            <v>0.76940909090909093</v>
          </cell>
          <cell r="K15">
            <v>0.6142302597402598</v>
          </cell>
          <cell r="L15">
            <v>0.55498571428571419</v>
          </cell>
          <cell r="M15">
            <v>1.1105821428571427</v>
          </cell>
          <cell r="N15">
            <v>1.0267249999999999</v>
          </cell>
          <cell r="O15">
            <v>1.0147035714285715</v>
          </cell>
          <cell r="P15">
            <v>0.69453500000000001</v>
          </cell>
          <cell r="Q15">
            <v>0.6428814285714286</v>
          </cell>
          <cell r="R15">
            <v>0.59118500000000007</v>
          </cell>
          <cell r="S15">
            <v>0.44016000000000005</v>
          </cell>
          <cell r="T15">
            <v>0</v>
          </cell>
        </row>
        <row r="16">
          <cell r="B16">
            <v>13</v>
          </cell>
          <cell r="C16" t="str">
            <v>EXVCA./ R.BRK</v>
          </cell>
          <cell r="D16">
            <v>1.4597222222222221</v>
          </cell>
          <cell r="E16">
            <v>3.438847936507937</v>
          </cell>
          <cell r="F16">
            <v>4.1687090476190471</v>
          </cell>
          <cell r="G16">
            <v>4.0162090476190473</v>
          </cell>
          <cell r="H16">
            <v>4.7460701587301584</v>
          </cell>
          <cell r="I16">
            <v>6.7032884126984129</v>
          </cell>
          <cell r="J16">
            <v>4.7324999999999999</v>
          </cell>
          <cell r="K16">
            <v>5.7366666666666672</v>
          </cell>
          <cell r="L16">
            <v>5.9092595238095242</v>
          </cell>
          <cell r="M16">
            <v>4.5077535714285721</v>
          </cell>
          <cell r="N16">
            <v>3.655096825396825</v>
          </cell>
          <cell r="O16">
            <v>1.255813492063492</v>
          </cell>
          <cell r="P16">
            <v>0.84033730158730158</v>
          </cell>
          <cell r="Q16">
            <v>0</v>
          </cell>
          <cell r="R16">
            <v>0</v>
          </cell>
          <cell r="S16">
            <v>0</v>
          </cell>
          <cell r="T16">
            <v>0</v>
          </cell>
        </row>
        <row r="17">
          <cell r="B17">
            <v>14</v>
          </cell>
          <cell r="C17" t="str">
            <v>CRANE</v>
          </cell>
          <cell r="D17">
            <v>0</v>
          </cell>
          <cell r="E17">
            <v>0.2382528127068167</v>
          </cell>
          <cell r="F17">
            <v>0.47650562541363339</v>
          </cell>
          <cell r="G17">
            <v>1.0721376571806751</v>
          </cell>
          <cell r="H17">
            <v>1.5486432825943084</v>
          </cell>
          <cell r="I17">
            <v>1.469225678358703</v>
          </cell>
          <cell r="J17">
            <v>0.59563203176704171</v>
          </cell>
          <cell r="K17">
            <v>0</v>
          </cell>
          <cell r="L17">
            <v>0</v>
          </cell>
          <cell r="M17">
            <v>0</v>
          </cell>
          <cell r="N17">
            <v>0</v>
          </cell>
          <cell r="O17">
            <v>0</v>
          </cell>
          <cell r="P17">
            <v>0</v>
          </cell>
          <cell r="Q17">
            <v>0</v>
          </cell>
          <cell r="R17">
            <v>0</v>
          </cell>
          <cell r="S17">
            <v>0</v>
          </cell>
          <cell r="T17">
            <v>0</v>
          </cell>
        </row>
        <row r="18">
          <cell r="B18">
            <v>15</v>
          </cell>
          <cell r="C18" t="str">
            <v>DUMPER</v>
          </cell>
          <cell r="D18">
            <v>0</v>
          </cell>
          <cell r="E18">
            <v>0</v>
          </cell>
          <cell r="F18">
            <v>0</v>
          </cell>
          <cell r="G18">
            <v>0</v>
          </cell>
          <cell r="H18">
            <v>0</v>
          </cell>
          <cell r="I18">
            <v>0</v>
          </cell>
          <cell r="J18">
            <v>0</v>
          </cell>
          <cell r="K18">
            <v>0</v>
          </cell>
          <cell r="L18">
            <v>0</v>
          </cell>
          <cell r="M18">
            <v>1.9325000000000001</v>
          </cell>
          <cell r="N18">
            <v>1.9295</v>
          </cell>
          <cell r="O18">
            <v>1.7105000000000001</v>
          </cell>
          <cell r="P18">
            <v>1.8455000000000004</v>
          </cell>
          <cell r="Q18">
            <v>2.5672400000000004</v>
          </cell>
          <cell r="R18">
            <v>1.7105000000000001</v>
          </cell>
          <cell r="S18">
            <v>0</v>
          </cell>
          <cell r="T18">
            <v>0</v>
          </cell>
        </row>
        <row r="19">
          <cell r="B19">
            <v>16</v>
          </cell>
          <cell r="C19" t="str">
            <v>WATER. TANKER</v>
          </cell>
          <cell r="D19">
            <v>0.54739583333333341</v>
          </cell>
          <cell r="E19">
            <v>3.0061458333333335</v>
          </cell>
          <cell r="F19">
            <v>3.4920199404761907</v>
          </cell>
          <cell r="G19">
            <v>3.5862794642857145</v>
          </cell>
          <cell r="H19">
            <v>3.859977380952381</v>
          </cell>
          <cell r="I19">
            <v>6.9319502976190472</v>
          </cell>
          <cell r="J19">
            <v>8.8866851190476215</v>
          </cell>
          <cell r="K19">
            <v>9.5488908333333349</v>
          </cell>
          <cell r="L19">
            <v>9.7631541666666681</v>
          </cell>
          <cell r="M19">
            <v>7.253320386904762</v>
          </cell>
          <cell r="N19">
            <v>7.4042950000000012</v>
          </cell>
          <cell r="O19">
            <v>5.2444831547619053</v>
          </cell>
          <cell r="P19">
            <v>2.7570393452380952</v>
          </cell>
          <cell r="Q19">
            <v>2.3399114285714289</v>
          </cell>
          <cell r="R19">
            <v>1.8356260000000004</v>
          </cell>
          <cell r="S19">
            <v>0.384432</v>
          </cell>
          <cell r="T19">
            <v>0</v>
          </cell>
        </row>
        <row r="20">
          <cell r="B20">
            <v>17</v>
          </cell>
          <cell r="C20" t="str">
            <v>TPPPER.</v>
          </cell>
          <cell r="D20">
            <v>5.079538461538462</v>
          </cell>
          <cell r="E20">
            <v>11.977601675824177</v>
          </cell>
          <cell r="F20">
            <v>15.055758144355645</v>
          </cell>
          <cell r="G20">
            <v>15.274455259740261</v>
          </cell>
          <cell r="H20">
            <v>17.800897567432568</v>
          </cell>
          <cell r="I20">
            <v>28.799049160839161</v>
          </cell>
          <cell r="J20">
            <v>30.939330232267732</v>
          </cell>
          <cell r="K20">
            <v>41.207152959540458</v>
          </cell>
          <cell r="L20">
            <v>41.806949093406601</v>
          </cell>
          <cell r="M20">
            <v>35.338279212454211</v>
          </cell>
          <cell r="N20">
            <v>34.153794157509161</v>
          </cell>
          <cell r="O20">
            <v>24.163502234432237</v>
          </cell>
          <cell r="P20">
            <v>12.159701318681318</v>
          </cell>
          <cell r="Q20">
            <v>7.7680100000000003</v>
          </cell>
          <cell r="R20">
            <v>8.2374799999999997</v>
          </cell>
          <cell r="S20">
            <v>3.2943780000000005</v>
          </cell>
          <cell r="T20">
            <v>0</v>
          </cell>
        </row>
        <row r="21">
          <cell r="B21">
            <v>18</v>
          </cell>
          <cell r="C21" t="str">
            <v>TRAILOR</v>
          </cell>
          <cell r="D21">
            <v>0</v>
          </cell>
          <cell r="E21">
            <v>0.57604206500956023</v>
          </cell>
          <cell r="F21">
            <v>0.87208413001912044</v>
          </cell>
          <cell r="G21">
            <v>1.0571892925430211</v>
          </cell>
          <cell r="H21">
            <v>1.0492734225621414</v>
          </cell>
          <cell r="I21">
            <v>1.0205927342256214</v>
          </cell>
          <cell r="J21">
            <v>0.70510516252390054</v>
          </cell>
          <cell r="K21">
            <v>0</v>
          </cell>
          <cell r="L21">
            <v>0</v>
          </cell>
          <cell r="M21">
            <v>0</v>
          </cell>
          <cell r="N21">
            <v>0</v>
          </cell>
          <cell r="O21">
            <v>0</v>
          </cell>
          <cell r="P21">
            <v>0</v>
          </cell>
          <cell r="Q21">
            <v>0</v>
          </cell>
          <cell r="R21">
            <v>0</v>
          </cell>
          <cell r="S21">
            <v>0</v>
          </cell>
          <cell r="T21">
            <v>0</v>
          </cell>
        </row>
        <row r="22">
          <cell r="B22">
            <v>19</v>
          </cell>
          <cell r="C22" t="str">
            <v>VIBRATOR</v>
          </cell>
          <cell r="D22">
            <v>0</v>
          </cell>
          <cell r="E22">
            <v>5.3837121212121213</v>
          </cell>
          <cell r="F22">
            <v>6.956860269360269</v>
          </cell>
          <cell r="G22">
            <v>10.60888047138047</v>
          </cell>
          <cell r="H22">
            <v>14.688324915824914</v>
          </cell>
          <cell r="I22">
            <v>13.424789562289561</v>
          </cell>
          <cell r="J22">
            <v>9.9956228956228941</v>
          </cell>
          <cell r="K22">
            <v>10.9036430976431</v>
          </cell>
          <cell r="L22">
            <v>10.314309764309765</v>
          </cell>
          <cell r="M22">
            <v>11.198754208754208</v>
          </cell>
          <cell r="N22">
            <v>5.164420875420876</v>
          </cell>
          <cell r="O22">
            <v>4.2571818181818184</v>
          </cell>
          <cell r="P22">
            <v>3.9390000000000001</v>
          </cell>
          <cell r="Q22">
            <v>0.60566666666666669</v>
          </cell>
          <cell r="R22">
            <v>0</v>
          </cell>
          <cell r="S22">
            <v>0</v>
          </cell>
          <cell r="T22">
            <v>0</v>
          </cell>
        </row>
        <row r="23">
          <cell r="B23">
            <v>20</v>
          </cell>
          <cell r="C23" t="str">
            <v>BAR BEND</v>
          </cell>
          <cell r="D23">
            <v>0</v>
          </cell>
          <cell r="E23">
            <v>1.7662114439069121</v>
          </cell>
          <cell r="F23">
            <v>2.4703750584083419</v>
          </cell>
          <cell r="G23">
            <v>3.953967803828776</v>
          </cell>
          <cell r="H23">
            <v>5.6270506048996261</v>
          </cell>
          <cell r="I23">
            <v>5.1330584847558622</v>
          </cell>
          <cell r="J23">
            <v>4.2036248304840607</v>
          </cell>
          <cell r="K23">
            <v>4.4031984935039388</v>
          </cell>
          <cell r="L23">
            <v>4.4031984935039388</v>
          </cell>
          <cell r="M23">
            <v>4.7327585950237845</v>
          </cell>
          <cell r="N23">
            <v>2.0980345592936893</v>
          </cell>
          <cell r="O23">
            <v>1.7631527461582244</v>
          </cell>
          <cell r="P23">
            <v>1.7631527461582244</v>
          </cell>
          <cell r="Q23">
            <v>0.27110506387149813</v>
          </cell>
          <cell r="R23">
            <v>0</v>
          </cell>
          <cell r="S23">
            <v>0</v>
          </cell>
          <cell r="T23">
            <v>0</v>
          </cell>
        </row>
        <row r="24">
          <cell r="B24">
            <v>21</v>
          </cell>
          <cell r="C24" t="str">
            <v>BAR CTR</v>
          </cell>
          <cell r="D24">
            <v>0</v>
          </cell>
          <cell r="E24">
            <v>1.7662114439069121</v>
          </cell>
          <cell r="F24">
            <v>2.4703750584083419</v>
          </cell>
          <cell r="G24">
            <v>3.953967803828776</v>
          </cell>
          <cell r="H24">
            <v>5.6270506048996261</v>
          </cell>
          <cell r="I24">
            <v>5.1330584847558622</v>
          </cell>
          <cell r="J24">
            <v>4.2036248304840607</v>
          </cell>
          <cell r="K24">
            <v>4.4031984935039388</v>
          </cell>
          <cell r="L24">
            <v>4.4031984935039388</v>
          </cell>
          <cell r="M24">
            <v>4.7327585950237845</v>
          </cell>
          <cell r="N24">
            <v>2.0980345592936893</v>
          </cell>
          <cell r="O24">
            <v>1.7631527461582244</v>
          </cell>
          <cell r="P24">
            <v>1.7631527461582244</v>
          </cell>
          <cell r="Q24">
            <v>0.27110506387149813</v>
          </cell>
          <cell r="R24">
            <v>0</v>
          </cell>
          <cell r="S24">
            <v>0</v>
          </cell>
          <cell r="T24">
            <v>0</v>
          </cell>
        </row>
        <row r="25">
          <cell r="C25" t="str">
            <v>MAJOR EQUIPMENT</v>
          </cell>
          <cell r="D25">
            <v>11.516322072649574</v>
          </cell>
          <cell r="E25">
            <v>40.435867334981339</v>
          </cell>
          <cell r="F25">
            <v>51.092344518586266</v>
          </cell>
          <cell r="G25">
            <v>52.740861659597165</v>
          </cell>
          <cell r="H25">
            <v>60.35215374256348</v>
          </cell>
          <cell r="I25">
            <v>82.910393354448004</v>
          </cell>
          <cell r="J25">
            <v>82.253039417900666</v>
          </cell>
          <cell r="K25">
            <v>93.229624300329306</v>
          </cell>
          <cell r="L25">
            <v>95.454189753579769</v>
          </cell>
          <cell r="M25">
            <v>74.470171861263736</v>
          </cell>
          <cell r="N25">
            <v>78.992050665445674</v>
          </cell>
          <cell r="O25">
            <v>55.013949278083032</v>
          </cell>
          <cell r="P25">
            <v>32.524755505189255</v>
          </cell>
          <cell r="Q25">
            <v>23.298180714285717</v>
          </cell>
          <cell r="R25">
            <v>21.890596000000002</v>
          </cell>
          <cell r="S25">
            <v>14.634510000000001</v>
          </cell>
          <cell r="T25">
            <v>0</v>
          </cell>
        </row>
        <row r="26">
          <cell r="A26" t="str">
            <v>Period</v>
          </cell>
          <cell r="B26">
            <v>37073</v>
          </cell>
          <cell r="C26">
            <v>37104</v>
          </cell>
          <cell r="D26">
            <v>37135</v>
          </cell>
          <cell r="E26">
            <v>37166</v>
          </cell>
          <cell r="F26">
            <v>37197</v>
          </cell>
          <cell r="G26">
            <v>37228</v>
          </cell>
          <cell r="H26">
            <v>37259</v>
          </cell>
          <cell r="I26">
            <v>37290</v>
          </cell>
          <cell r="J26">
            <v>37321</v>
          </cell>
          <cell r="K26">
            <v>37352</v>
          </cell>
          <cell r="L26">
            <v>37383</v>
          </cell>
          <cell r="M26">
            <v>37414</v>
          </cell>
        </row>
      </sheetData>
      <sheetData sheetId="12" refreshError="1">
        <row r="1">
          <cell r="A1" t="str">
            <v>Job Budget Control Sheet</v>
          </cell>
        </row>
      </sheetData>
      <sheetData sheetId="13" refreshError="1">
        <row r="3">
          <cell r="A3" t="str">
            <v xml:space="preserve">Total month wise expenses vs Turnover </v>
          </cell>
        </row>
      </sheetData>
      <sheetData sheetId="14">
        <row r="36">
          <cell r="C36">
            <v>820923</v>
          </cell>
        </row>
      </sheetData>
      <sheetData sheetId="15">
        <row r="4">
          <cell r="A4" t="str">
            <v>RISK FACTORS</v>
          </cell>
        </row>
      </sheetData>
      <sheetData sheetId="16" refreshError="1">
        <row r="1">
          <cell r="A1" t="str">
            <v xml:space="preserve">JOB NO.: 06.6040.00         Rehabilitation/Duailisation of  Wadi Adai - Al Amerat Road  </v>
          </cell>
        </row>
        <row r="36">
          <cell r="C36">
            <v>820923</v>
          </cell>
        </row>
      </sheetData>
      <sheetData sheetId="17" refreshError="1">
        <row r="1">
          <cell r="A1" t="str">
            <v xml:space="preserve">JOB NO.: 06.6040.00         Rehabilitation/Duailisation of  Wadi Adai - Al Amerat Road  </v>
          </cell>
        </row>
        <row r="4">
          <cell r="A4" t="str">
            <v>RISK FACTORS</v>
          </cell>
        </row>
      </sheetData>
      <sheetData sheetId="18" refreshError="1">
        <row r="1">
          <cell r="A1" t="str">
            <v xml:space="preserve">JOB NO.: 06.6040.00         Rehabilitation/Duailisation of  Wadi Adai - Al Amerat Road  </v>
          </cell>
        </row>
      </sheetData>
      <sheetData sheetId="19" refreshError="1">
        <row r="1">
          <cell r="A1" t="str">
            <v xml:space="preserve">JOB NO.: 06.6040.00         Rehabilitation/Duailisation of  Wadi Adai - Al Amerat Road  </v>
          </cell>
        </row>
      </sheetData>
      <sheetData sheetId="20"/>
      <sheetData sheetId="2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me"/>
      <sheetName val="Total_prg"/>
      <sheetName val="Plan_to"/>
      <sheetName val="Unit_cost"/>
      <sheetName val="scurve"/>
      <sheetName val="Equipment"/>
      <sheetName val="Detail_Hist"/>
      <sheetName val="Detail_Hist1"/>
      <sheetName val="EQuip_hist"/>
      <sheetName val="Manpower"/>
      <sheetName val="Man_histo"/>
      <sheetName val="Group_to"/>
      <sheetName val="General exp."/>
      <sheetName val="Tota _exp"/>
      <sheetName val="Cash flow"/>
      <sheetName val="Cash flow_curv"/>
      <sheetName val="Turnaround"/>
      <sheetName val="Turnaround (2)"/>
      <sheetName val="Trn"/>
      <sheetName val="Man_histo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
          <cell r="A1" t="str">
            <v>CASH FLOW CURVE</v>
          </cell>
        </row>
      </sheetData>
      <sheetData sheetId="16" refreshError="1"/>
      <sheetData sheetId="17" refreshError="1"/>
      <sheetData sheetId="18" refreshError="1"/>
      <sheetData sheetId="1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금액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16">
          <cell r="G16">
            <v>3100889.7360623879</v>
          </cell>
        </row>
        <row r="17">
          <cell r="G17">
            <v>934385.75607295427</v>
          </cell>
        </row>
        <row r="18">
          <cell r="G18">
            <v>944284.9960087979</v>
          </cell>
        </row>
        <row r="19">
          <cell r="G19">
            <v>1100235.2378667907</v>
          </cell>
        </row>
        <row r="20">
          <cell r="G20">
            <v>1079751.2161132174</v>
          </cell>
        </row>
        <row r="21">
          <cell r="G21">
            <v>1123783.6778401346</v>
          </cell>
        </row>
        <row r="22">
          <cell r="G22">
            <v>1105143.8836787788</v>
          </cell>
        </row>
        <row r="23">
          <cell r="G23">
            <v>1211873.7212221269</v>
          </cell>
        </row>
        <row r="24">
          <cell r="G24">
            <v>1242897.4469518734</v>
          </cell>
        </row>
        <row r="25">
          <cell r="G25">
            <v>1242388.6634660121</v>
          </cell>
        </row>
        <row r="26">
          <cell r="G26">
            <v>1173097.4003922935</v>
          </cell>
        </row>
        <row r="27">
          <cell r="G27">
            <v>1246958.3770815907</v>
          </cell>
        </row>
        <row r="28">
          <cell r="G28">
            <v>1129849.8697283007</v>
          </cell>
        </row>
        <row r="29">
          <cell r="G29">
            <v>1362669.9593027527</v>
          </cell>
        </row>
        <row r="30">
          <cell r="G30">
            <v>1257111.2537174637</v>
          </cell>
        </row>
        <row r="31">
          <cell r="G31">
            <v>766806.14375081041</v>
          </cell>
        </row>
      </sheetData>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P.Project-Summary"/>
      <sheetName val="BP Q0"/>
      <sheetName val="Q1-Q0"/>
      <sheetName val="Data"/>
      <sheetName val="BOQ Data"/>
      <sheetName val="Cost- Itemwise "/>
      <sheetName val="Commodity Summary"/>
      <sheetName val="Equipment rolling"/>
      <sheetName val="Manpower Rolling"/>
      <sheetName val="Major Materials"/>
      <sheetName val="manpower utilisation"/>
      <sheetName val="Eqpmnt utilisation"/>
      <sheetName val="Jobs"/>
      <sheetName val="SUMMARY"/>
      <sheetName val="BOQ cum"/>
    </sheetNames>
    <sheetDataSet>
      <sheetData sheetId="0" refreshError="1"/>
      <sheetData sheetId="1" refreshError="1"/>
      <sheetData sheetId="2" refreshError="1"/>
      <sheetData sheetId="3" refreshError="1">
        <row r="4">
          <cell r="K4" t="str">
            <v>Jan</v>
          </cell>
        </row>
        <row r="5">
          <cell r="B5" t="str">
            <v>06614900</v>
          </cell>
          <cell r="E5" t="str">
            <v>VOW</v>
          </cell>
        </row>
        <row r="6">
          <cell r="B6" t="str">
            <v>06614900</v>
          </cell>
          <cell r="E6" t="str">
            <v>OI</v>
          </cell>
        </row>
        <row r="7">
          <cell r="B7" t="str">
            <v>06614900</v>
          </cell>
          <cell r="E7" t="str">
            <v>IE</v>
          </cell>
        </row>
        <row r="8">
          <cell r="B8" t="str">
            <v>06614900</v>
          </cell>
        </row>
        <row r="9">
          <cell r="B9" t="str">
            <v>06614900</v>
          </cell>
          <cell r="E9" t="str">
            <v>SC</v>
          </cell>
        </row>
        <row r="10">
          <cell r="B10" t="str">
            <v>06614900</v>
          </cell>
          <cell r="E10" t="str">
            <v>SC</v>
          </cell>
        </row>
        <row r="11">
          <cell r="B11" t="str">
            <v>06614900</v>
          </cell>
          <cell r="E11" t="str">
            <v>SC</v>
          </cell>
        </row>
        <row r="12">
          <cell r="B12" t="str">
            <v>06614900</v>
          </cell>
          <cell r="E12" t="str">
            <v>SC</v>
          </cell>
        </row>
        <row r="13">
          <cell r="B13" t="str">
            <v>06614900</v>
          </cell>
          <cell r="E13" t="str">
            <v>SC</v>
          </cell>
        </row>
        <row r="14">
          <cell r="B14" t="str">
            <v>06614900</v>
          </cell>
          <cell r="E14" t="str">
            <v>SC</v>
          </cell>
        </row>
        <row r="15">
          <cell r="B15" t="str">
            <v>06614900</v>
          </cell>
          <cell r="E15" t="str">
            <v>SC</v>
          </cell>
        </row>
        <row r="16">
          <cell r="B16" t="str">
            <v>06614900</v>
          </cell>
          <cell r="E16" t="str">
            <v>SC</v>
          </cell>
        </row>
        <row r="17">
          <cell r="B17" t="str">
            <v>06614900</v>
          </cell>
          <cell r="E17" t="str">
            <v>SC</v>
          </cell>
        </row>
        <row r="18">
          <cell r="B18" t="str">
            <v>06614900</v>
          </cell>
          <cell r="E18" t="str">
            <v>SC</v>
          </cell>
        </row>
        <row r="19">
          <cell r="B19" t="str">
            <v>06614900</v>
          </cell>
          <cell r="E19" t="str">
            <v>SC</v>
          </cell>
        </row>
        <row r="20">
          <cell r="B20" t="str">
            <v>06614900</v>
          </cell>
          <cell r="E20" t="str">
            <v>SC</v>
          </cell>
        </row>
        <row r="21">
          <cell r="B21" t="str">
            <v>06614900</v>
          </cell>
        </row>
        <row r="22">
          <cell r="B22" t="str">
            <v>06614900</v>
          </cell>
          <cell r="E22" t="str">
            <v>M</v>
          </cell>
        </row>
        <row r="23">
          <cell r="B23" t="str">
            <v>06614900</v>
          </cell>
          <cell r="E23" t="str">
            <v>M</v>
          </cell>
        </row>
        <row r="24">
          <cell r="B24" t="str">
            <v>06614900</v>
          </cell>
          <cell r="E24" t="str">
            <v>M</v>
          </cell>
        </row>
        <row r="25">
          <cell r="B25" t="str">
            <v>06614900</v>
          </cell>
          <cell r="E25" t="str">
            <v>M</v>
          </cell>
        </row>
        <row r="26">
          <cell r="B26" t="str">
            <v>06614900</v>
          </cell>
          <cell r="E26" t="str">
            <v>M</v>
          </cell>
        </row>
        <row r="27">
          <cell r="B27" t="str">
            <v>06614900</v>
          </cell>
          <cell r="E27" t="str">
            <v>M</v>
          </cell>
        </row>
        <row r="28">
          <cell r="B28" t="str">
            <v>06614900</v>
          </cell>
          <cell r="E28" t="str">
            <v>M</v>
          </cell>
        </row>
        <row r="29">
          <cell r="B29" t="str">
            <v>06614900</v>
          </cell>
          <cell r="E29" t="str">
            <v>M</v>
          </cell>
        </row>
        <row r="30">
          <cell r="B30" t="str">
            <v>06614900</v>
          </cell>
          <cell r="E30" t="str">
            <v>M</v>
          </cell>
        </row>
        <row r="31">
          <cell r="B31" t="str">
            <v>06614900</v>
          </cell>
          <cell r="E31" t="str">
            <v>M</v>
          </cell>
        </row>
        <row r="32">
          <cell r="B32" t="str">
            <v>06614900</v>
          </cell>
          <cell r="E32" t="str">
            <v>MI</v>
          </cell>
        </row>
        <row r="33">
          <cell r="B33" t="str">
            <v>06614900</v>
          </cell>
          <cell r="E33" t="str">
            <v>M</v>
          </cell>
        </row>
        <row r="34">
          <cell r="B34" t="str">
            <v>06614900</v>
          </cell>
          <cell r="E34" t="str">
            <v>M</v>
          </cell>
        </row>
        <row r="35">
          <cell r="B35" t="str">
            <v>06614900</v>
          </cell>
          <cell r="E35" t="str">
            <v>M</v>
          </cell>
        </row>
        <row r="36">
          <cell r="B36" t="str">
            <v>06614900</v>
          </cell>
          <cell r="E36" t="str">
            <v>M</v>
          </cell>
        </row>
        <row r="37">
          <cell r="B37" t="str">
            <v>06614900</v>
          </cell>
          <cell r="E37" t="str">
            <v>M</v>
          </cell>
        </row>
        <row r="38">
          <cell r="B38" t="str">
            <v>06614900</v>
          </cell>
          <cell r="E38" t="str">
            <v>M</v>
          </cell>
        </row>
        <row r="39">
          <cell r="B39" t="str">
            <v>06614900</v>
          </cell>
          <cell r="E39" t="str">
            <v>M</v>
          </cell>
        </row>
        <row r="40">
          <cell r="B40" t="str">
            <v>06614900</v>
          </cell>
          <cell r="E40" t="str">
            <v>M</v>
          </cell>
        </row>
        <row r="41">
          <cell r="B41" t="str">
            <v>06614900</v>
          </cell>
          <cell r="E41" t="str">
            <v>M</v>
          </cell>
        </row>
        <row r="42">
          <cell r="B42" t="str">
            <v>06614900</v>
          </cell>
          <cell r="E42" t="str">
            <v>M</v>
          </cell>
        </row>
        <row r="43">
          <cell r="B43" t="str">
            <v>06614900</v>
          </cell>
          <cell r="E43" t="str">
            <v>M</v>
          </cell>
        </row>
        <row r="44">
          <cell r="B44" t="str">
            <v>06614900</v>
          </cell>
          <cell r="E44" t="str">
            <v>M</v>
          </cell>
        </row>
        <row r="45">
          <cell r="B45" t="str">
            <v>06614900</v>
          </cell>
          <cell r="E45" t="str">
            <v>M</v>
          </cell>
        </row>
        <row r="46">
          <cell r="B46" t="str">
            <v>06614900</v>
          </cell>
          <cell r="E46" t="str">
            <v>M</v>
          </cell>
        </row>
        <row r="47">
          <cell r="B47" t="str">
            <v>06614900</v>
          </cell>
          <cell r="E47" t="str">
            <v>M</v>
          </cell>
        </row>
        <row r="48">
          <cell r="B48" t="str">
            <v>06614900</v>
          </cell>
          <cell r="E48" t="str">
            <v>M</v>
          </cell>
        </row>
        <row r="49">
          <cell r="B49" t="str">
            <v>06614900</v>
          </cell>
          <cell r="E49" t="str">
            <v>M</v>
          </cell>
        </row>
        <row r="50">
          <cell r="B50" t="str">
            <v>06614900</v>
          </cell>
          <cell r="E50" t="str">
            <v>M</v>
          </cell>
        </row>
        <row r="51">
          <cell r="B51" t="str">
            <v>06614900</v>
          </cell>
          <cell r="E51" t="str">
            <v>M</v>
          </cell>
        </row>
        <row r="52">
          <cell r="B52" t="str">
            <v>06614900</v>
          </cell>
          <cell r="E52" t="str">
            <v>M</v>
          </cell>
        </row>
        <row r="53">
          <cell r="B53" t="str">
            <v>06614900</v>
          </cell>
          <cell r="E53" t="str">
            <v>M</v>
          </cell>
        </row>
        <row r="54">
          <cell r="B54" t="str">
            <v>06614900</v>
          </cell>
          <cell r="E54" t="str">
            <v>M</v>
          </cell>
        </row>
        <row r="55">
          <cell r="B55" t="str">
            <v>06614900</v>
          </cell>
          <cell r="E55" t="str">
            <v>M</v>
          </cell>
        </row>
        <row r="56">
          <cell r="B56" t="str">
            <v>06614900</v>
          </cell>
          <cell r="E56" t="str">
            <v>M</v>
          </cell>
        </row>
        <row r="57">
          <cell r="B57" t="str">
            <v>06614900</v>
          </cell>
          <cell r="E57" t="str">
            <v>M</v>
          </cell>
        </row>
        <row r="58">
          <cell r="B58" t="str">
            <v>06614900</v>
          </cell>
          <cell r="E58" t="str">
            <v>M</v>
          </cell>
        </row>
        <row r="59">
          <cell r="B59" t="str">
            <v>06614900</v>
          </cell>
          <cell r="E59" t="str">
            <v>M</v>
          </cell>
        </row>
        <row r="60">
          <cell r="B60" t="str">
            <v>06614900</v>
          </cell>
          <cell r="E60" t="str">
            <v>M</v>
          </cell>
        </row>
        <row r="61">
          <cell r="B61" t="str">
            <v>06614900</v>
          </cell>
          <cell r="E61" t="str">
            <v>M</v>
          </cell>
        </row>
        <row r="62">
          <cell r="B62" t="str">
            <v>06614900</v>
          </cell>
          <cell r="E62" t="str">
            <v>M</v>
          </cell>
        </row>
        <row r="63">
          <cell r="B63" t="str">
            <v>06614900</v>
          </cell>
          <cell r="E63" t="str">
            <v>M</v>
          </cell>
        </row>
        <row r="64">
          <cell r="B64" t="str">
            <v>06614900</v>
          </cell>
          <cell r="E64" t="str">
            <v>M</v>
          </cell>
        </row>
        <row r="65">
          <cell r="B65" t="str">
            <v>06614900</v>
          </cell>
          <cell r="E65" t="str">
            <v>M</v>
          </cell>
        </row>
        <row r="66">
          <cell r="B66" t="str">
            <v>06614900</v>
          </cell>
          <cell r="E66" t="str">
            <v>M</v>
          </cell>
        </row>
        <row r="67">
          <cell r="B67" t="str">
            <v>06614900</v>
          </cell>
          <cell r="E67" t="str">
            <v>M</v>
          </cell>
        </row>
        <row r="68">
          <cell r="B68" t="str">
            <v>06614900</v>
          </cell>
          <cell r="E68" t="str">
            <v>M</v>
          </cell>
        </row>
        <row r="69">
          <cell r="B69" t="str">
            <v>06614900</v>
          </cell>
          <cell r="E69" t="str">
            <v>M</v>
          </cell>
        </row>
        <row r="70">
          <cell r="B70" t="str">
            <v>06614900</v>
          </cell>
          <cell r="E70" t="str">
            <v>M</v>
          </cell>
        </row>
        <row r="71">
          <cell r="B71" t="str">
            <v>06614900</v>
          </cell>
          <cell r="E71" t="str">
            <v>M</v>
          </cell>
        </row>
        <row r="72">
          <cell r="B72" t="str">
            <v>06614900</v>
          </cell>
          <cell r="E72" t="str">
            <v>M</v>
          </cell>
        </row>
        <row r="73">
          <cell r="B73" t="str">
            <v>06614900</v>
          </cell>
          <cell r="E73" t="str">
            <v>M</v>
          </cell>
        </row>
        <row r="74">
          <cell r="B74" t="str">
            <v>06614900</v>
          </cell>
          <cell r="E74" t="str">
            <v>M</v>
          </cell>
        </row>
        <row r="75">
          <cell r="B75" t="str">
            <v>06614900</v>
          </cell>
          <cell r="E75" t="str">
            <v>M</v>
          </cell>
        </row>
        <row r="76">
          <cell r="B76" t="str">
            <v>06614900</v>
          </cell>
          <cell r="E76" t="str">
            <v>M</v>
          </cell>
        </row>
        <row r="77">
          <cell r="B77" t="str">
            <v>06614900</v>
          </cell>
          <cell r="E77" t="str">
            <v>M</v>
          </cell>
        </row>
        <row r="78">
          <cell r="B78" t="str">
            <v>06614900</v>
          </cell>
          <cell r="E78" t="str">
            <v>M</v>
          </cell>
        </row>
        <row r="79">
          <cell r="B79" t="str">
            <v>06614900</v>
          </cell>
          <cell r="E79" t="str">
            <v>M</v>
          </cell>
        </row>
        <row r="80">
          <cell r="B80" t="str">
            <v>06614900</v>
          </cell>
          <cell r="E80" t="str">
            <v>M</v>
          </cell>
        </row>
        <row r="81">
          <cell r="B81" t="str">
            <v>06614900</v>
          </cell>
          <cell r="E81" t="str">
            <v>M</v>
          </cell>
        </row>
        <row r="82">
          <cell r="B82" t="str">
            <v>06614900</v>
          </cell>
          <cell r="E82" t="str">
            <v>M</v>
          </cell>
        </row>
        <row r="83">
          <cell r="B83" t="str">
            <v>06614900</v>
          </cell>
          <cell r="E83" t="str">
            <v>M</v>
          </cell>
        </row>
        <row r="84">
          <cell r="B84" t="str">
            <v>06614900</v>
          </cell>
          <cell r="E84" t="str">
            <v>M</v>
          </cell>
        </row>
        <row r="85">
          <cell r="B85" t="str">
            <v>06614900</v>
          </cell>
          <cell r="E85" t="str">
            <v>M</v>
          </cell>
        </row>
        <row r="86">
          <cell r="B86" t="str">
            <v>06614900</v>
          </cell>
          <cell r="E86" t="str">
            <v>M</v>
          </cell>
        </row>
        <row r="87">
          <cell r="B87" t="str">
            <v>06614900</v>
          </cell>
          <cell r="E87" t="str">
            <v>M</v>
          </cell>
        </row>
        <row r="88">
          <cell r="B88" t="str">
            <v>06614900</v>
          </cell>
          <cell r="E88" t="str">
            <v>M</v>
          </cell>
        </row>
        <row r="89">
          <cell r="B89" t="str">
            <v>06614900</v>
          </cell>
          <cell r="E89" t="str">
            <v>M</v>
          </cell>
        </row>
        <row r="90">
          <cell r="B90" t="str">
            <v>06614900</v>
          </cell>
          <cell r="E90" t="str">
            <v>M</v>
          </cell>
        </row>
        <row r="91">
          <cell r="B91" t="str">
            <v>06614900</v>
          </cell>
          <cell r="E91" t="str">
            <v>M</v>
          </cell>
        </row>
        <row r="92">
          <cell r="B92" t="str">
            <v>06614900</v>
          </cell>
          <cell r="E92" t="str">
            <v>M</v>
          </cell>
        </row>
        <row r="93">
          <cell r="B93" t="str">
            <v>06614900</v>
          </cell>
          <cell r="E93" t="str">
            <v>M</v>
          </cell>
        </row>
        <row r="94">
          <cell r="B94" t="str">
            <v>06614900</v>
          </cell>
          <cell r="E94" t="str">
            <v>M</v>
          </cell>
        </row>
        <row r="95">
          <cell r="B95" t="str">
            <v>06614900</v>
          </cell>
          <cell r="E95" t="str">
            <v>M</v>
          </cell>
        </row>
        <row r="96">
          <cell r="B96" t="str">
            <v>06614900</v>
          </cell>
          <cell r="E96" t="str">
            <v>M</v>
          </cell>
        </row>
        <row r="97">
          <cell r="B97" t="str">
            <v>06614900</v>
          </cell>
          <cell r="E97" t="str">
            <v>M</v>
          </cell>
        </row>
        <row r="98">
          <cell r="B98" t="str">
            <v>06614900</v>
          </cell>
          <cell r="E98" t="str">
            <v>M</v>
          </cell>
        </row>
        <row r="99">
          <cell r="B99" t="str">
            <v>06614900</v>
          </cell>
          <cell r="E99" t="str">
            <v>M</v>
          </cell>
        </row>
        <row r="100">
          <cell r="B100" t="str">
            <v>06614900</v>
          </cell>
          <cell r="E100" t="str">
            <v>M</v>
          </cell>
        </row>
        <row r="101">
          <cell r="B101" t="str">
            <v>06614900</v>
          </cell>
          <cell r="E101" t="str">
            <v>M</v>
          </cell>
        </row>
        <row r="102">
          <cell r="B102" t="str">
            <v>06614900</v>
          </cell>
          <cell r="E102" t="str">
            <v>M</v>
          </cell>
        </row>
        <row r="103">
          <cell r="B103" t="str">
            <v>06614900</v>
          </cell>
          <cell r="E103" t="str">
            <v>M</v>
          </cell>
        </row>
        <row r="104">
          <cell r="B104" t="str">
            <v>06614900</v>
          </cell>
          <cell r="E104" t="str">
            <v>M</v>
          </cell>
        </row>
        <row r="105">
          <cell r="B105" t="str">
            <v>06614900</v>
          </cell>
          <cell r="E105" t="str">
            <v>M</v>
          </cell>
        </row>
        <row r="106">
          <cell r="B106" t="str">
            <v>06614900</v>
          </cell>
          <cell r="E106" t="str">
            <v>M</v>
          </cell>
        </row>
        <row r="107">
          <cell r="B107" t="str">
            <v>06614900</v>
          </cell>
          <cell r="E107" t="str">
            <v>M</v>
          </cell>
        </row>
        <row r="108">
          <cell r="B108" t="str">
            <v>06614900</v>
          </cell>
          <cell r="E108" t="str">
            <v>M</v>
          </cell>
        </row>
        <row r="109">
          <cell r="B109" t="str">
            <v>06614900</v>
          </cell>
          <cell r="E109" t="str">
            <v>M</v>
          </cell>
        </row>
        <row r="110">
          <cell r="B110" t="str">
            <v>06614900</v>
          </cell>
          <cell r="E110" t="str">
            <v>M</v>
          </cell>
        </row>
        <row r="111">
          <cell r="B111" t="str">
            <v>06614900</v>
          </cell>
          <cell r="E111" t="str">
            <v>M</v>
          </cell>
        </row>
        <row r="112">
          <cell r="B112" t="str">
            <v>06614900</v>
          </cell>
          <cell r="E112" t="str">
            <v>M</v>
          </cell>
        </row>
        <row r="113">
          <cell r="B113" t="str">
            <v>06614900</v>
          </cell>
          <cell r="E113" t="str">
            <v>M</v>
          </cell>
        </row>
        <row r="114">
          <cell r="B114" t="str">
            <v>06614900</v>
          </cell>
          <cell r="E114" t="str">
            <v>M</v>
          </cell>
        </row>
        <row r="115">
          <cell r="B115" t="str">
            <v>06614900</v>
          </cell>
          <cell r="E115" t="str">
            <v>M</v>
          </cell>
        </row>
        <row r="116">
          <cell r="B116" t="str">
            <v>06614900</v>
          </cell>
          <cell r="E116" t="str">
            <v>M</v>
          </cell>
        </row>
        <row r="117">
          <cell r="B117" t="str">
            <v>06614900</v>
          </cell>
          <cell r="E117" t="str">
            <v>M</v>
          </cell>
        </row>
        <row r="118">
          <cell r="B118" t="str">
            <v>06614900</v>
          </cell>
          <cell r="E118" t="str">
            <v>M</v>
          </cell>
        </row>
        <row r="119">
          <cell r="B119" t="str">
            <v>06614900</v>
          </cell>
          <cell r="E119" t="str">
            <v>M</v>
          </cell>
        </row>
        <row r="120">
          <cell r="B120" t="str">
            <v>06614900</v>
          </cell>
          <cell r="E120" t="str">
            <v>M</v>
          </cell>
        </row>
        <row r="121">
          <cell r="B121" t="str">
            <v>06614900</v>
          </cell>
          <cell r="E121" t="str">
            <v>M</v>
          </cell>
        </row>
        <row r="122">
          <cell r="B122" t="str">
            <v>06614900</v>
          </cell>
          <cell r="E122" t="str">
            <v>M</v>
          </cell>
        </row>
        <row r="123">
          <cell r="B123" t="str">
            <v>06614900</v>
          </cell>
          <cell r="E123" t="str">
            <v>M</v>
          </cell>
        </row>
        <row r="124">
          <cell r="B124" t="str">
            <v>06614900</v>
          </cell>
          <cell r="E124" t="str">
            <v>M</v>
          </cell>
        </row>
        <row r="125">
          <cell r="B125" t="str">
            <v>06614900</v>
          </cell>
          <cell r="E125" t="str">
            <v>M</v>
          </cell>
        </row>
        <row r="126">
          <cell r="B126" t="str">
            <v>06614900</v>
          </cell>
          <cell r="E126" t="str">
            <v>M</v>
          </cell>
        </row>
        <row r="127">
          <cell r="B127" t="str">
            <v>06614900</v>
          </cell>
          <cell r="E127" t="str">
            <v>M</v>
          </cell>
        </row>
        <row r="128">
          <cell r="B128" t="str">
            <v>06614900</v>
          </cell>
          <cell r="E128" t="str">
            <v>M</v>
          </cell>
        </row>
        <row r="129">
          <cell r="B129" t="str">
            <v>06614900</v>
          </cell>
          <cell r="E129" t="str">
            <v>M</v>
          </cell>
        </row>
        <row r="130">
          <cell r="B130" t="str">
            <v>06614900</v>
          </cell>
          <cell r="E130" t="str">
            <v>M</v>
          </cell>
        </row>
        <row r="131">
          <cell r="B131" t="str">
            <v>06614900</v>
          </cell>
          <cell r="E131" t="str">
            <v>M</v>
          </cell>
        </row>
        <row r="132">
          <cell r="B132" t="str">
            <v>06614900</v>
          </cell>
          <cell r="E132" t="str">
            <v>M</v>
          </cell>
        </row>
        <row r="133">
          <cell r="B133" t="str">
            <v>06614900</v>
          </cell>
          <cell r="E133" t="str">
            <v>M</v>
          </cell>
        </row>
        <row r="134">
          <cell r="B134" t="str">
            <v>06614900</v>
          </cell>
          <cell r="E134" t="str">
            <v>M</v>
          </cell>
        </row>
        <row r="135">
          <cell r="B135" t="str">
            <v>06614900</v>
          </cell>
          <cell r="E135" t="str">
            <v>M</v>
          </cell>
        </row>
        <row r="136">
          <cell r="B136" t="str">
            <v>06614900</v>
          </cell>
          <cell r="E136" t="str">
            <v>M</v>
          </cell>
        </row>
        <row r="137">
          <cell r="B137" t="str">
            <v>06614900</v>
          </cell>
          <cell r="E137" t="str">
            <v>M</v>
          </cell>
        </row>
        <row r="138">
          <cell r="B138" t="str">
            <v>06614900</v>
          </cell>
          <cell r="E138" t="str">
            <v>M</v>
          </cell>
        </row>
        <row r="139">
          <cell r="B139" t="str">
            <v>06614900</v>
          </cell>
          <cell r="E139" t="str">
            <v>M</v>
          </cell>
        </row>
        <row r="140">
          <cell r="B140" t="str">
            <v>06614900</v>
          </cell>
          <cell r="E140" t="str">
            <v>M</v>
          </cell>
        </row>
        <row r="141">
          <cell r="B141" t="str">
            <v>06614900</v>
          </cell>
          <cell r="E141" t="str">
            <v>M</v>
          </cell>
        </row>
        <row r="142">
          <cell r="B142" t="str">
            <v>06614900</v>
          </cell>
          <cell r="E142" t="str">
            <v>M</v>
          </cell>
        </row>
        <row r="143">
          <cell r="B143" t="str">
            <v>06614900</v>
          </cell>
          <cell r="E143" t="str">
            <v>M</v>
          </cell>
        </row>
        <row r="144">
          <cell r="B144" t="str">
            <v>06614900</v>
          </cell>
          <cell r="E144" t="str">
            <v>M</v>
          </cell>
        </row>
        <row r="145">
          <cell r="B145" t="str">
            <v>06614900</v>
          </cell>
          <cell r="E145" t="str">
            <v>M</v>
          </cell>
        </row>
        <row r="146">
          <cell r="B146" t="str">
            <v>06614900</v>
          </cell>
          <cell r="E146" t="str">
            <v>M</v>
          </cell>
        </row>
        <row r="147">
          <cell r="B147" t="str">
            <v>06614900</v>
          </cell>
          <cell r="E147" t="str">
            <v>M</v>
          </cell>
        </row>
        <row r="148">
          <cell r="B148" t="str">
            <v>06614900</v>
          </cell>
          <cell r="E148" t="str">
            <v>M</v>
          </cell>
        </row>
        <row r="149">
          <cell r="B149" t="str">
            <v>06614900</v>
          </cell>
          <cell r="E149" t="str">
            <v>M</v>
          </cell>
        </row>
        <row r="150">
          <cell r="B150" t="str">
            <v>06614900</v>
          </cell>
        </row>
        <row r="151">
          <cell r="B151" t="str">
            <v>06614900</v>
          </cell>
          <cell r="E151" t="str">
            <v>Sal</v>
          </cell>
        </row>
        <row r="152">
          <cell r="B152" t="str">
            <v>06614900</v>
          </cell>
          <cell r="E152" t="str">
            <v>Sal</v>
          </cell>
        </row>
        <row r="153">
          <cell r="B153" t="str">
            <v>06614900</v>
          </cell>
          <cell r="E153" t="str">
            <v>Sal</v>
          </cell>
        </row>
        <row r="154">
          <cell r="B154" t="str">
            <v>06614900</v>
          </cell>
          <cell r="E154" t="str">
            <v>Sal</v>
          </cell>
        </row>
        <row r="155">
          <cell r="B155" t="str">
            <v>06614900</v>
          </cell>
          <cell r="E155" t="str">
            <v>Sal</v>
          </cell>
        </row>
        <row r="156">
          <cell r="B156" t="str">
            <v>06614900</v>
          </cell>
          <cell r="E156" t="str">
            <v>Sal</v>
          </cell>
        </row>
        <row r="157">
          <cell r="B157" t="str">
            <v>06614900</v>
          </cell>
          <cell r="E157" t="str">
            <v>Sal</v>
          </cell>
        </row>
        <row r="158">
          <cell r="B158" t="str">
            <v>06614900</v>
          </cell>
          <cell r="E158" t="str">
            <v>Sal</v>
          </cell>
        </row>
        <row r="159">
          <cell r="B159" t="str">
            <v>06614900</v>
          </cell>
          <cell r="E159" t="str">
            <v>Sal</v>
          </cell>
        </row>
        <row r="160">
          <cell r="B160" t="str">
            <v>06614900</v>
          </cell>
          <cell r="E160" t="str">
            <v>Sal</v>
          </cell>
        </row>
        <row r="161">
          <cell r="B161" t="str">
            <v>06614900</v>
          </cell>
          <cell r="E161" t="str">
            <v>Sal</v>
          </cell>
        </row>
        <row r="162">
          <cell r="B162" t="str">
            <v>06614900</v>
          </cell>
          <cell r="E162" t="str">
            <v>Sal</v>
          </cell>
        </row>
        <row r="163">
          <cell r="B163" t="str">
            <v>06614900</v>
          </cell>
          <cell r="E163" t="str">
            <v>Sal</v>
          </cell>
        </row>
        <row r="164">
          <cell r="B164" t="str">
            <v>06614900</v>
          </cell>
          <cell r="E164" t="str">
            <v>Sal</v>
          </cell>
        </row>
        <row r="165">
          <cell r="B165" t="str">
            <v>06614900</v>
          </cell>
          <cell r="E165" t="str">
            <v>Sal</v>
          </cell>
        </row>
        <row r="166">
          <cell r="B166" t="str">
            <v>06614900</v>
          </cell>
          <cell r="E166" t="str">
            <v>Sal</v>
          </cell>
        </row>
        <row r="167">
          <cell r="B167" t="str">
            <v>06614900</v>
          </cell>
          <cell r="E167" t="str">
            <v>Sal</v>
          </cell>
        </row>
        <row r="168">
          <cell r="B168" t="str">
            <v>06614900</v>
          </cell>
          <cell r="E168" t="str">
            <v>Sal</v>
          </cell>
        </row>
        <row r="169">
          <cell r="B169" t="str">
            <v>06614900</v>
          </cell>
          <cell r="E169" t="str">
            <v>Sal</v>
          </cell>
        </row>
        <row r="170">
          <cell r="B170" t="str">
            <v>06614900</v>
          </cell>
          <cell r="E170" t="str">
            <v>Sal</v>
          </cell>
        </row>
        <row r="171">
          <cell r="B171" t="str">
            <v>06614900</v>
          </cell>
          <cell r="E171" t="str">
            <v>Sal</v>
          </cell>
        </row>
        <row r="172">
          <cell r="B172" t="str">
            <v>06614900</v>
          </cell>
          <cell r="E172" t="str">
            <v>Sal</v>
          </cell>
        </row>
        <row r="173">
          <cell r="B173" t="str">
            <v>06614900</v>
          </cell>
          <cell r="E173" t="str">
            <v>Sal</v>
          </cell>
        </row>
        <row r="174">
          <cell r="B174" t="str">
            <v>06614900</v>
          </cell>
          <cell r="E174" t="str">
            <v>Sal</v>
          </cell>
        </row>
        <row r="175">
          <cell r="B175" t="str">
            <v>06614900</v>
          </cell>
          <cell r="E175" t="str">
            <v>Sal</v>
          </cell>
        </row>
        <row r="176">
          <cell r="B176" t="str">
            <v>06614900</v>
          </cell>
          <cell r="E176" t="str">
            <v>Sal</v>
          </cell>
        </row>
        <row r="177">
          <cell r="B177" t="str">
            <v>06614900</v>
          </cell>
          <cell r="E177" t="str">
            <v>Sal</v>
          </cell>
        </row>
        <row r="178">
          <cell r="B178" t="str">
            <v>06614900</v>
          </cell>
          <cell r="E178" t="str">
            <v>Sal</v>
          </cell>
        </row>
        <row r="179">
          <cell r="B179" t="str">
            <v>06614900</v>
          </cell>
          <cell r="E179" t="str">
            <v>Sal</v>
          </cell>
        </row>
        <row r="180">
          <cell r="B180" t="str">
            <v>06614900</v>
          </cell>
          <cell r="E180" t="str">
            <v>Sal</v>
          </cell>
        </row>
        <row r="181">
          <cell r="B181" t="str">
            <v>06614900</v>
          </cell>
          <cell r="E181" t="str">
            <v>Sal</v>
          </cell>
        </row>
        <row r="182">
          <cell r="B182" t="str">
            <v>06614900</v>
          </cell>
          <cell r="E182" t="str">
            <v>Sal</v>
          </cell>
        </row>
        <row r="183">
          <cell r="B183" t="str">
            <v>06614900</v>
          </cell>
          <cell r="E183" t="str">
            <v>Sal</v>
          </cell>
        </row>
        <row r="184">
          <cell r="B184" t="str">
            <v>06614900</v>
          </cell>
          <cell r="E184" t="str">
            <v>Sal</v>
          </cell>
        </row>
        <row r="185">
          <cell r="B185" t="str">
            <v>06614900</v>
          </cell>
          <cell r="E185" t="str">
            <v>Sal</v>
          </cell>
        </row>
        <row r="186">
          <cell r="B186" t="str">
            <v>06614900</v>
          </cell>
          <cell r="E186" t="str">
            <v>Sal</v>
          </cell>
        </row>
        <row r="187">
          <cell r="B187" t="str">
            <v>06614900</v>
          </cell>
          <cell r="E187" t="str">
            <v>Sal</v>
          </cell>
        </row>
        <row r="188">
          <cell r="B188" t="str">
            <v>06614900</v>
          </cell>
          <cell r="E188" t="str">
            <v>Sal</v>
          </cell>
        </row>
        <row r="189">
          <cell r="B189" t="str">
            <v>06614900</v>
          </cell>
          <cell r="E189" t="str">
            <v>Sal</v>
          </cell>
        </row>
        <row r="190">
          <cell r="B190" t="str">
            <v>06614900</v>
          </cell>
          <cell r="E190" t="str">
            <v>Sal</v>
          </cell>
        </row>
        <row r="191">
          <cell r="B191" t="str">
            <v>06614900</v>
          </cell>
          <cell r="E191" t="str">
            <v>Sal</v>
          </cell>
        </row>
        <row r="192">
          <cell r="B192" t="str">
            <v>06614900</v>
          </cell>
          <cell r="E192" t="str">
            <v>Sal</v>
          </cell>
        </row>
        <row r="193">
          <cell r="B193" t="str">
            <v>06614900</v>
          </cell>
          <cell r="E193" t="str">
            <v>Sal</v>
          </cell>
        </row>
        <row r="194">
          <cell r="B194" t="str">
            <v>06614900</v>
          </cell>
          <cell r="E194" t="str">
            <v>Sal</v>
          </cell>
        </row>
        <row r="195">
          <cell r="B195" t="str">
            <v>06614900</v>
          </cell>
          <cell r="E195" t="str">
            <v>Sal</v>
          </cell>
        </row>
        <row r="196">
          <cell r="B196" t="str">
            <v>06614900</v>
          </cell>
          <cell r="E196" t="str">
            <v>Sal</v>
          </cell>
        </row>
        <row r="197">
          <cell r="B197" t="str">
            <v>06614900</v>
          </cell>
          <cell r="E197" t="str">
            <v>Sal</v>
          </cell>
        </row>
        <row r="198">
          <cell r="B198" t="str">
            <v>06614900</v>
          </cell>
          <cell r="E198" t="str">
            <v>Sal</v>
          </cell>
        </row>
        <row r="199">
          <cell r="B199" t="str">
            <v>06614900</v>
          </cell>
          <cell r="E199" t="str">
            <v>Sal</v>
          </cell>
        </row>
        <row r="200">
          <cell r="B200" t="str">
            <v>06614900</v>
          </cell>
          <cell r="E200" t="str">
            <v>Sal</v>
          </cell>
        </row>
        <row r="201">
          <cell r="B201" t="str">
            <v>06614900</v>
          </cell>
          <cell r="E201" t="str">
            <v>Sal</v>
          </cell>
        </row>
        <row r="202">
          <cell r="B202" t="str">
            <v>06614900</v>
          </cell>
          <cell r="E202" t="str">
            <v>Sal</v>
          </cell>
        </row>
        <row r="203">
          <cell r="B203" t="str">
            <v>06614900</v>
          </cell>
          <cell r="E203" t="str">
            <v>Sal</v>
          </cell>
        </row>
        <row r="204">
          <cell r="B204" t="str">
            <v>06614900</v>
          </cell>
          <cell r="E204" t="str">
            <v>Sal</v>
          </cell>
        </row>
        <row r="205">
          <cell r="B205" t="str">
            <v>06614900</v>
          </cell>
          <cell r="E205" t="str">
            <v>Sal</v>
          </cell>
        </row>
        <row r="206">
          <cell r="B206" t="str">
            <v>06614900</v>
          </cell>
          <cell r="E206" t="str">
            <v>Sal</v>
          </cell>
        </row>
        <row r="207">
          <cell r="B207" t="str">
            <v>06614900</v>
          </cell>
          <cell r="E207" t="str">
            <v>Sal</v>
          </cell>
        </row>
        <row r="208">
          <cell r="B208" t="str">
            <v>06614900</v>
          </cell>
          <cell r="E208" t="str">
            <v>Sal</v>
          </cell>
        </row>
        <row r="209">
          <cell r="B209" t="str">
            <v>06614900</v>
          </cell>
          <cell r="E209" t="str">
            <v>Sal</v>
          </cell>
        </row>
        <row r="210">
          <cell r="B210" t="str">
            <v>06614900</v>
          </cell>
          <cell r="E210" t="str">
            <v>Sal</v>
          </cell>
        </row>
        <row r="211">
          <cell r="B211" t="str">
            <v>06614900</v>
          </cell>
          <cell r="E211" t="str">
            <v>Sal</v>
          </cell>
        </row>
        <row r="212">
          <cell r="B212" t="str">
            <v>06614900</v>
          </cell>
          <cell r="E212" t="str">
            <v>Sal</v>
          </cell>
        </row>
        <row r="213">
          <cell r="B213" t="str">
            <v>06614900</v>
          </cell>
          <cell r="E213" t="str">
            <v>Sal</v>
          </cell>
        </row>
        <row r="214">
          <cell r="B214" t="str">
            <v>06614900</v>
          </cell>
          <cell r="E214" t="str">
            <v>Sal</v>
          </cell>
        </row>
        <row r="215">
          <cell r="B215" t="str">
            <v>06614900</v>
          </cell>
          <cell r="E215" t="str">
            <v>Sal</v>
          </cell>
        </row>
        <row r="216">
          <cell r="B216" t="str">
            <v>06614900</v>
          </cell>
          <cell r="E216" t="str">
            <v>Sal</v>
          </cell>
        </row>
        <row r="217">
          <cell r="B217" t="str">
            <v>06614900</v>
          </cell>
          <cell r="E217" t="str">
            <v>Sal</v>
          </cell>
        </row>
        <row r="218">
          <cell r="B218" t="str">
            <v>06614900</v>
          </cell>
          <cell r="E218" t="str">
            <v>Sal</v>
          </cell>
        </row>
        <row r="219">
          <cell r="B219" t="str">
            <v>06614900</v>
          </cell>
          <cell r="E219" t="str">
            <v>Sal</v>
          </cell>
        </row>
        <row r="220">
          <cell r="B220" t="str">
            <v>06614900</v>
          </cell>
          <cell r="E220" t="str">
            <v>Sal</v>
          </cell>
        </row>
        <row r="221">
          <cell r="B221" t="str">
            <v>06614900</v>
          </cell>
          <cell r="E221" t="str">
            <v>Sal</v>
          </cell>
        </row>
        <row r="222">
          <cell r="B222" t="str">
            <v>06614900</v>
          </cell>
          <cell r="E222" t="str">
            <v>Sal</v>
          </cell>
        </row>
        <row r="223">
          <cell r="B223" t="str">
            <v>06614900</v>
          </cell>
          <cell r="E223" t="str">
            <v>MM</v>
          </cell>
        </row>
        <row r="224">
          <cell r="B224" t="str">
            <v>06614900</v>
          </cell>
          <cell r="E224" t="str">
            <v>LO</v>
          </cell>
        </row>
        <row r="225">
          <cell r="B225" t="str">
            <v>06614900</v>
          </cell>
          <cell r="E225" t="str">
            <v>LO</v>
          </cell>
        </row>
        <row r="226">
          <cell r="B226" t="str">
            <v>06614900</v>
          </cell>
          <cell r="E226" t="str">
            <v>LO</v>
          </cell>
        </row>
        <row r="227">
          <cell r="B227" t="str">
            <v>06614900</v>
          </cell>
          <cell r="E227" t="str">
            <v>LO</v>
          </cell>
        </row>
        <row r="228">
          <cell r="B228" t="str">
            <v>06614900</v>
          </cell>
          <cell r="E228" t="str">
            <v>LO</v>
          </cell>
        </row>
        <row r="229">
          <cell r="B229" t="str">
            <v>06614900</v>
          </cell>
        </row>
        <row r="230">
          <cell r="B230" t="str">
            <v>06614900</v>
          </cell>
          <cell r="E230" t="str">
            <v>PU</v>
          </cell>
        </row>
        <row r="231">
          <cell r="B231" t="str">
            <v>06614900</v>
          </cell>
          <cell r="E231" t="str">
            <v>PU</v>
          </cell>
        </row>
        <row r="232">
          <cell r="B232" t="str">
            <v>06614900</v>
          </cell>
          <cell r="E232" t="str">
            <v>PU</v>
          </cell>
        </row>
        <row r="233">
          <cell r="B233" t="str">
            <v>06614900</v>
          </cell>
          <cell r="E233" t="str">
            <v>PU</v>
          </cell>
        </row>
        <row r="234">
          <cell r="B234" t="str">
            <v>06614900</v>
          </cell>
          <cell r="E234" t="str">
            <v>PU</v>
          </cell>
        </row>
        <row r="235">
          <cell r="B235" t="str">
            <v>06614900</v>
          </cell>
          <cell r="E235" t="str">
            <v>PU</v>
          </cell>
        </row>
        <row r="236">
          <cell r="B236" t="str">
            <v>06614900</v>
          </cell>
          <cell r="E236" t="str">
            <v>PU</v>
          </cell>
        </row>
        <row r="237">
          <cell r="B237" t="str">
            <v>06614900</v>
          </cell>
          <cell r="E237" t="str">
            <v>PU</v>
          </cell>
        </row>
        <row r="238">
          <cell r="B238" t="str">
            <v>06614900</v>
          </cell>
          <cell r="E238" t="str">
            <v>PU</v>
          </cell>
        </row>
        <row r="239">
          <cell r="B239" t="str">
            <v>06614900</v>
          </cell>
          <cell r="E239" t="str">
            <v>PU</v>
          </cell>
        </row>
        <row r="240">
          <cell r="B240" t="str">
            <v>06614900</v>
          </cell>
          <cell r="E240" t="str">
            <v>PU</v>
          </cell>
        </row>
        <row r="241">
          <cell r="B241" t="str">
            <v>06614900</v>
          </cell>
          <cell r="E241" t="str">
            <v>PU</v>
          </cell>
        </row>
        <row r="242">
          <cell r="B242" t="str">
            <v>06614900</v>
          </cell>
          <cell r="E242" t="str">
            <v>PU</v>
          </cell>
        </row>
        <row r="243">
          <cell r="B243" t="str">
            <v>06614900</v>
          </cell>
          <cell r="E243" t="str">
            <v>PU</v>
          </cell>
        </row>
        <row r="244">
          <cell r="B244" t="str">
            <v>06614900</v>
          </cell>
          <cell r="E244" t="str">
            <v>PU</v>
          </cell>
        </row>
        <row r="245">
          <cell r="B245" t="str">
            <v>06614900</v>
          </cell>
          <cell r="E245" t="str">
            <v>PU</v>
          </cell>
        </row>
        <row r="246">
          <cell r="B246" t="str">
            <v>06614900</v>
          </cell>
          <cell r="E246" t="str">
            <v>PU</v>
          </cell>
        </row>
        <row r="247">
          <cell r="B247" t="str">
            <v>06614900</v>
          </cell>
          <cell r="E247" t="str">
            <v>PU</v>
          </cell>
        </row>
        <row r="248">
          <cell r="B248" t="str">
            <v>06614900</v>
          </cell>
          <cell r="E248" t="str">
            <v>PU</v>
          </cell>
        </row>
        <row r="249">
          <cell r="B249" t="str">
            <v>06614900</v>
          </cell>
          <cell r="E249" t="str">
            <v>PU</v>
          </cell>
        </row>
        <row r="250">
          <cell r="B250" t="str">
            <v>06614900</v>
          </cell>
          <cell r="E250" t="str">
            <v>PU</v>
          </cell>
        </row>
        <row r="251">
          <cell r="B251" t="str">
            <v>06614900</v>
          </cell>
          <cell r="E251" t="str">
            <v>PU</v>
          </cell>
        </row>
        <row r="252">
          <cell r="B252" t="str">
            <v>06614900</v>
          </cell>
          <cell r="E252" t="str">
            <v>PU</v>
          </cell>
        </row>
        <row r="253">
          <cell r="B253" t="str">
            <v>06614900</v>
          </cell>
          <cell r="E253" t="str">
            <v>PU</v>
          </cell>
        </row>
        <row r="254">
          <cell r="B254" t="str">
            <v>06614900</v>
          </cell>
          <cell r="E254" t="str">
            <v>PU</v>
          </cell>
        </row>
        <row r="255">
          <cell r="B255" t="str">
            <v>06614900</v>
          </cell>
          <cell r="E255" t="str">
            <v>PU</v>
          </cell>
        </row>
        <row r="256">
          <cell r="B256" t="str">
            <v>06614900</v>
          </cell>
          <cell r="E256" t="str">
            <v>PU</v>
          </cell>
        </row>
        <row r="257">
          <cell r="B257" t="str">
            <v>06614900</v>
          </cell>
          <cell r="E257" t="str">
            <v>PU</v>
          </cell>
        </row>
        <row r="258">
          <cell r="B258" t="str">
            <v>06614900</v>
          </cell>
          <cell r="E258" t="str">
            <v>PU</v>
          </cell>
        </row>
        <row r="259">
          <cell r="B259" t="str">
            <v>06614900</v>
          </cell>
          <cell r="E259" t="str">
            <v>PU</v>
          </cell>
        </row>
        <row r="260">
          <cell r="B260" t="str">
            <v>06614900</v>
          </cell>
          <cell r="E260" t="str">
            <v>PU</v>
          </cell>
        </row>
        <row r="261">
          <cell r="B261" t="str">
            <v>06614900</v>
          </cell>
          <cell r="E261" t="str">
            <v>PU</v>
          </cell>
        </row>
        <row r="262">
          <cell r="B262" t="str">
            <v>06614900</v>
          </cell>
          <cell r="E262" t="str">
            <v>PU</v>
          </cell>
        </row>
        <row r="263">
          <cell r="B263" t="str">
            <v>06614900</v>
          </cell>
          <cell r="E263" t="str">
            <v>PU</v>
          </cell>
        </row>
        <row r="264">
          <cell r="B264" t="str">
            <v>06614900</v>
          </cell>
          <cell r="E264" t="str">
            <v>PU</v>
          </cell>
        </row>
        <row r="265">
          <cell r="B265" t="str">
            <v>06614900</v>
          </cell>
          <cell r="E265" t="str">
            <v>PU</v>
          </cell>
        </row>
        <row r="266">
          <cell r="B266" t="str">
            <v>06614900</v>
          </cell>
          <cell r="E266" t="str">
            <v>PU</v>
          </cell>
        </row>
        <row r="267">
          <cell r="B267" t="str">
            <v>06614900</v>
          </cell>
          <cell r="E267" t="str">
            <v>PU</v>
          </cell>
        </row>
        <row r="268">
          <cell r="B268" t="str">
            <v>06614900</v>
          </cell>
          <cell r="E268" t="str">
            <v>PU</v>
          </cell>
        </row>
        <row r="269">
          <cell r="B269" t="str">
            <v>06614900</v>
          </cell>
          <cell r="E269" t="str">
            <v>PU</v>
          </cell>
        </row>
        <row r="270">
          <cell r="B270" t="str">
            <v>06614900</v>
          </cell>
          <cell r="E270" t="str">
            <v>PU</v>
          </cell>
        </row>
        <row r="271">
          <cell r="B271" t="str">
            <v>06614900</v>
          </cell>
          <cell r="E271" t="str">
            <v>PU</v>
          </cell>
        </row>
        <row r="272">
          <cell r="B272" t="str">
            <v>06614900</v>
          </cell>
          <cell r="E272" t="str">
            <v>PU</v>
          </cell>
        </row>
        <row r="273">
          <cell r="B273" t="str">
            <v>06614900</v>
          </cell>
          <cell r="E273" t="str">
            <v>PU</v>
          </cell>
        </row>
        <row r="274">
          <cell r="B274" t="str">
            <v>06614900</v>
          </cell>
          <cell r="E274" t="str">
            <v>PU</v>
          </cell>
        </row>
        <row r="275">
          <cell r="B275" t="str">
            <v>06614900</v>
          </cell>
          <cell r="E275" t="str">
            <v>PU</v>
          </cell>
        </row>
        <row r="276">
          <cell r="B276" t="str">
            <v>06614900</v>
          </cell>
          <cell r="E276" t="str">
            <v>PU</v>
          </cell>
        </row>
        <row r="277">
          <cell r="B277" t="str">
            <v>06614900</v>
          </cell>
          <cell r="E277" t="str">
            <v>PU</v>
          </cell>
        </row>
        <row r="278">
          <cell r="B278" t="str">
            <v>06614900</v>
          </cell>
          <cell r="E278" t="str">
            <v>PU</v>
          </cell>
        </row>
        <row r="279">
          <cell r="B279" t="str">
            <v>06614900</v>
          </cell>
          <cell r="E279" t="str">
            <v>PU</v>
          </cell>
        </row>
        <row r="280">
          <cell r="B280" t="str">
            <v>06614900</v>
          </cell>
          <cell r="E280" t="str">
            <v>PU</v>
          </cell>
        </row>
        <row r="281">
          <cell r="B281" t="str">
            <v>06614900</v>
          </cell>
          <cell r="E281" t="str">
            <v>PU</v>
          </cell>
        </row>
        <row r="282">
          <cell r="B282" t="str">
            <v>06614900</v>
          </cell>
          <cell r="E282" t="str">
            <v>PU</v>
          </cell>
        </row>
        <row r="283">
          <cell r="B283" t="str">
            <v>06614900</v>
          </cell>
          <cell r="E283" t="str">
            <v>PU</v>
          </cell>
        </row>
        <row r="284">
          <cell r="B284" t="str">
            <v>06614900</v>
          </cell>
          <cell r="E284" t="str">
            <v>PU</v>
          </cell>
        </row>
        <row r="285">
          <cell r="B285" t="str">
            <v>06614900</v>
          </cell>
          <cell r="E285" t="str">
            <v>PU</v>
          </cell>
        </row>
        <row r="286">
          <cell r="B286" t="str">
            <v>06614900</v>
          </cell>
          <cell r="E286" t="str">
            <v>PU</v>
          </cell>
        </row>
        <row r="287">
          <cell r="B287" t="str">
            <v>06614900</v>
          </cell>
          <cell r="E287" t="str">
            <v>PU</v>
          </cell>
        </row>
        <row r="288">
          <cell r="B288" t="str">
            <v>06614900</v>
          </cell>
          <cell r="E288" t="str">
            <v>PU</v>
          </cell>
        </row>
        <row r="289">
          <cell r="B289" t="str">
            <v>06614900</v>
          </cell>
          <cell r="E289" t="str">
            <v>PU</v>
          </cell>
        </row>
        <row r="290">
          <cell r="B290" t="str">
            <v>06614900</v>
          </cell>
          <cell r="E290" t="str">
            <v>PU</v>
          </cell>
        </row>
        <row r="291">
          <cell r="B291" t="str">
            <v>06614900</v>
          </cell>
          <cell r="E291" t="str">
            <v>PU</v>
          </cell>
        </row>
        <row r="292">
          <cell r="B292" t="str">
            <v>06614900</v>
          </cell>
          <cell r="E292" t="str">
            <v>PU</v>
          </cell>
        </row>
        <row r="293">
          <cell r="B293" t="str">
            <v>06614900</v>
          </cell>
          <cell r="E293" t="str">
            <v>PU</v>
          </cell>
        </row>
        <row r="294">
          <cell r="B294" t="str">
            <v>06614900</v>
          </cell>
          <cell r="E294" t="str">
            <v>PU</v>
          </cell>
        </row>
        <row r="295">
          <cell r="B295" t="str">
            <v>06614900</v>
          </cell>
          <cell r="E295" t="str">
            <v>PU</v>
          </cell>
        </row>
        <row r="296">
          <cell r="B296" t="str">
            <v>06614900</v>
          </cell>
          <cell r="E296" t="str">
            <v>PU</v>
          </cell>
        </row>
        <row r="297">
          <cell r="B297" t="str">
            <v>06614900</v>
          </cell>
          <cell r="E297" t="str">
            <v>PU</v>
          </cell>
        </row>
        <row r="298">
          <cell r="B298" t="str">
            <v>06614900</v>
          </cell>
          <cell r="E298" t="str">
            <v>PU</v>
          </cell>
        </row>
        <row r="299">
          <cell r="B299" t="str">
            <v>06614900</v>
          </cell>
          <cell r="E299" t="str">
            <v>PU</v>
          </cell>
        </row>
        <row r="300">
          <cell r="B300" t="str">
            <v>06614900</v>
          </cell>
          <cell r="E300" t="str">
            <v>PU</v>
          </cell>
        </row>
        <row r="301">
          <cell r="B301" t="str">
            <v>06614900</v>
          </cell>
          <cell r="E301" t="str">
            <v>PU</v>
          </cell>
        </row>
        <row r="302">
          <cell r="B302" t="str">
            <v>06614900</v>
          </cell>
          <cell r="E302" t="str">
            <v>PU</v>
          </cell>
        </row>
        <row r="303">
          <cell r="B303" t="str">
            <v>06614900</v>
          </cell>
          <cell r="E303" t="str">
            <v>PU</v>
          </cell>
        </row>
        <row r="304">
          <cell r="B304" t="str">
            <v>06614900</v>
          </cell>
          <cell r="E304" t="str">
            <v>PU</v>
          </cell>
        </row>
        <row r="305">
          <cell r="B305" t="str">
            <v>06614900</v>
          </cell>
          <cell r="E305" t="str">
            <v>PU</v>
          </cell>
        </row>
        <row r="306">
          <cell r="B306" t="str">
            <v>06614900</v>
          </cell>
          <cell r="E306" t="str">
            <v>PU</v>
          </cell>
        </row>
        <row r="307">
          <cell r="B307" t="str">
            <v>06614900</v>
          </cell>
          <cell r="E307" t="str">
            <v>PU</v>
          </cell>
        </row>
        <row r="308">
          <cell r="B308" t="str">
            <v>06614900</v>
          </cell>
          <cell r="E308" t="str">
            <v>PU</v>
          </cell>
        </row>
        <row r="309">
          <cell r="B309" t="str">
            <v>06614900</v>
          </cell>
          <cell r="E309" t="str">
            <v>PU</v>
          </cell>
        </row>
        <row r="310">
          <cell r="B310" t="str">
            <v>06614900</v>
          </cell>
          <cell r="E310" t="str">
            <v>PU</v>
          </cell>
        </row>
        <row r="311">
          <cell r="B311" t="str">
            <v>06614900</v>
          </cell>
          <cell r="E311" t="str">
            <v>PU</v>
          </cell>
        </row>
        <row r="312">
          <cell r="B312" t="str">
            <v>06614900</v>
          </cell>
          <cell r="E312" t="str">
            <v>PU</v>
          </cell>
        </row>
        <row r="313">
          <cell r="B313" t="str">
            <v>06614900</v>
          </cell>
          <cell r="E313" t="str">
            <v>PU</v>
          </cell>
        </row>
        <row r="314">
          <cell r="B314" t="str">
            <v>06614900</v>
          </cell>
        </row>
        <row r="315">
          <cell r="B315" t="str">
            <v>06614900</v>
          </cell>
          <cell r="E315" t="str">
            <v>PH</v>
          </cell>
        </row>
        <row r="316">
          <cell r="B316" t="str">
            <v>06614900</v>
          </cell>
          <cell r="E316" t="str">
            <v>PH</v>
          </cell>
        </row>
        <row r="317">
          <cell r="B317" t="str">
            <v>06614900</v>
          </cell>
          <cell r="E317" t="str">
            <v>PH</v>
          </cell>
        </row>
        <row r="318">
          <cell r="B318" t="str">
            <v>06614900</v>
          </cell>
          <cell r="E318" t="str">
            <v>PH</v>
          </cell>
        </row>
        <row r="319">
          <cell r="B319" t="str">
            <v>06614900</v>
          </cell>
          <cell r="E319" t="str">
            <v>PH</v>
          </cell>
        </row>
        <row r="320">
          <cell r="B320" t="str">
            <v>06614900</v>
          </cell>
          <cell r="E320" t="str">
            <v>PH</v>
          </cell>
        </row>
        <row r="321">
          <cell r="B321" t="str">
            <v>06614900</v>
          </cell>
          <cell r="E321" t="str">
            <v>PH</v>
          </cell>
        </row>
        <row r="322">
          <cell r="B322" t="str">
            <v>06614900</v>
          </cell>
          <cell r="E322" t="str">
            <v>PH</v>
          </cell>
        </row>
        <row r="323">
          <cell r="B323" t="str">
            <v>06614900</v>
          </cell>
          <cell r="E323" t="str">
            <v>PF</v>
          </cell>
        </row>
        <row r="324">
          <cell r="B324" t="str">
            <v>06614900</v>
          </cell>
          <cell r="E324" t="str">
            <v>spa</v>
          </cell>
        </row>
        <row r="325">
          <cell r="B325" t="str">
            <v>06614900</v>
          </cell>
        </row>
        <row r="326">
          <cell r="B326" t="str">
            <v>06614900</v>
          </cell>
          <cell r="E326" t="str">
            <v>E</v>
          </cell>
        </row>
        <row r="327">
          <cell r="B327" t="str">
            <v>06614900</v>
          </cell>
          <cell r="E327" t="str">
            <v>DP</v>
          </cell>
        </row>
        <row r="328">
          <cell r="B328" t="str">
            <v>06614900</v>
          </cell>
        </row>
        <row r="329">
          <cell r="B329" t="str">
            <v>06614900</v>
          </cell>
          <cell r="E329" t="str">
            <v>G</v>
          </cell>
        </row>
        <row r="330">
          <cell r="B330" t="str">
            <v>06614900</v>
          </cell>
          <cell r="E330" t="str">
            <v>G</v>
          </cell>
        </row>
        <row r="331">
          <cell r="B331" t="str">
            <v>06614900</v>
          </cell>
          <cell r="E331" t="str">
            <v>G</v>
          </cell>
        </row>
        <row r="332">
          <cell r="B332" t="str">
            <v>06614900</v>
          </cell>
          <cell r="E332" t="str">
            <v>G</v>
          </cell>
        </row>
        <row r="333">
          <cell r="B333" t="str">
            <v>06614900</v>
          </cell>
          <cell r="E333" t="str">
            <v>G</v>
          </cell>
        </row>
        <row r="334">
          <cell r="B334" t="str">
            <v>06614900</v>
          </cell>
          <cell r="E334" t="str">
            <v>G</v>
          </cell>
        </row>
        <row r="335">
          <cell r="B335" t="str">
            <v>06614900</v>
          </cell>
          <cell r="E335" t="str">
            <v>G</v>
          </cell>
        </row>
        <row r="336">
          <cell r="B336" t="str">
            <v>06614900</v>
          </cell>
          <cell r="E336" t="str">
            <v>G</v>
          </cell>
        </row>
        <row r="337">
          <cell r="B337" t="str">
            <v>06614900</v>
          </cell>
          <cell r="E337" t="str">
            <v>G</v>
          </cell>
        </row>
        <row r="338">
          <cell r="B338" t="str">
            <v>06614900</v>
          </cell>
          <cell r="E338" t="str">
            <v>G</v>
          </cell>
        </row>
        <row r="339">
          <cell r="B339" t="str">
            <v>06614900</v>
          </cell>
          <cell r="E339" t="str">
            <v>G</v>
          </cell>
        </row>
        <row r="340">
          <cell r="B340" t="str">
            <v>06614900</v>
          </cell>
          <cell r="E340" t="str">
            <v>G</v>
          </cell>
        </row>
        <row r="341">
          <cell r="B341" t="str">
            <v>06614900</v>
          </cell>
          <cell r="E341" t="str">
            <v>G</v>
          </cell>
        </row>
        <row r="342">
          <cell r="B342" t="str">
            <v>06614900</v>
          </cell>
          <cell r="E342" t="str">
            <v>G</v>
          </cell>
        </row>
        <row r="343">
          <cell r="B343" t="str">
            <v>06614900</v>
          </cell>
          <cell r="E343" t="str">
            <v>G</v>
          </cell>
        </row>
        <row r="344">
          <cell r="B344" t="str">
            <v>06614900</v>
          </cell>
          <cell r="E344" t="str">
            <v>G</v>
          </cell>
        </row>
        <row r="345">
          <cell r="B345" t="str">
            <v>06614900</v>
          </cell>
        </row>
        <row r="346">
          <cell r="B346" t="str">
            <v>06614900</v>
          </cell>
          <cell r="E346" t="str">
            <v>F</v>
          </cell>
        </row>
        <row r="347">
          <cell r="B347" t="str">
            <v>06614900</v>
          </cell>
          <cell r="E347" t="str">
            <v>F</v>
          </cell>
        </row>
        <row r="348">
          <cell r="B348" t="str">
            <v>06614900</v>
          </cell>
        </row>
        <row r="349">
          <cell r="B349" t="str">
            <v>06614900</v>
          </cell>
          <cell r="E349" t="str">
            <v>IE</v>
          </cell>
        </row>
        <row r="350">
          <cell r="B350" t="str">
            <v>06614900</v>
          </cell>
          <cell r="E350" t="str">
            <v>IE</v>
          </cell>
        </row>
        <row r="351">
          <cell r="B351" t="str">
            <v>06614900</v>
          </cell>
          <cell r="E351" t="str">
            <v>IE</v>
          </cell>
        </row>
        <row r="352">
          <cell r="B352" t="str">
            <v>06614900</v>
          </cell>
          <cell r="E352" t="str">
            <v>UO</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table"/>
      <sheetName val="old_Budget_format"/>
      <sheetName val="Budget_Sheet"/>
      <sheetName val="man_graph"/>
      <sheetName val="Eqp_graph"/>
      <sheetName val="manpower_Equipment"/>
      <sheetName val="data"/>
      <sheetName val="Dtl"/>
      <sheetName val="B"/>
    </sheetNames>
    <sheetDataSet>
      <sheetData sheetId="0"/>
      <sheetData sheetId="1"/>
      <sheetData sheetId="2"/>
      <sheetData sheetId="3"/>
      <sheetData sheetId="4"/>
      <sheetData sheetId="5"/>
      <sheetData sheetId="6">
        <row r="3">
          <cell r="C3" t="str">
            <v>06511900</v>
          </cell>
          <cell r="J3">
            <v>95116.891325183999</v>
          </cell>
          <cell r="L3">
            <v>92033.979690239998</v>
          </cell>
          <cell r="P3">
            <v>119648.896194792</v>
          </cell>
          <cell r="Q3">
            <v>115680.0252726</v>
          </cell>
          <cell r="V3">
            <v>113110.93224348</v>
          </cell>
          <cell r="X3">
            <v>91680.729398736003</v>
          </cell>
          <cell r="AB3">
            <v>25123.274074104</v>
          </cell>
        </row>
        <row r="4">
          <cell r="J4">
            <v>5587.1086748159996</v>
          </cell>
          <cell r="L4">
            <v>5406.0203097599997</v>
          </cell>
          <cell r="P4">
            <v>7028.1038052080003</v>
          </cell>
          <cell r="Q4">
            <v>6794.9747274000001</v>
          </cell>
          <cell r="V4">
            <v>6644.0677565200003</v>
          </cell>
          <cell r="X4">
            <v>5385.2706012640001</v>
          </cell>
          <cell r="AB4">
            <v>1475.725925896</v>
          </cell>
        </row>
        <row r="5">
          <cell r="J5">
            <v>0</v>
          </cell>
          <cell r="L5">
            <v>0</v>
          </cell>
          <cell r="P5">
            <v>0</v>
          </cell>
          <cell r="Q5">
            <v>0</v>
          </cell>
          <cell r="V5">
            <v>215</v>
          </cell>
          <cell r="X5">
            <v>80</v>
          </cell>
          <cell r="AB5">
            <v>0</v>
          </cell>
        </row>
        <row r="6">
          <cell r="J6">
            <v>0</v>
          </cell>
          <cell r="L6">
            <v>0</v>
          </cell>
          <cell r="P6">
            <v>0</v>
          </cell>
          <cell r="Q6">
            <v>0</v>
          </cell>
          <cell r="V6">
            <v>4600</v>
          </cell>
          <cell r="X6">
            <v>1720</v>
          </cell>
          <cell r="AB6">
            <v>0</v>
          </cell>
        </row>
        <row r="7">
          <cell r="J7">
            <v>0</v>
          </cell>
          <cell r="L7">
            <v>0</v>
          </cell>
          <cell r="P7">
            <v>0</v>
          </cell>
          <cell r="Q7">
            <v>0</v>
          </cell>
          <cell r="V7">
            <v>0</v>
          </cell>
          <cell r="X7">
            <v>0</v>
          </cell>
          <cell r="AB7">
            <v>0</v>
          </cell>
        </row>
        <row r="8">
          <cell r="J8">
            <v>0</v>
          </cell>
          <cell r="L8">
            <v>0</v>
          </cell>
          <cell r="P8">
            <v>0</v>
          </cell>
          <cell r="Q8">
            <v>0</v>
          </cell>
          <cell r="V8">
            <v>78</v>
          </cell>
          <cell r="X8">
            <v>30</v>
          </cell>
          <cell r="AB8">
            <v>0</v>
          </cell>
        </row>
        <row r="9">
          <cell r="J9">
            <v>0</v>
          </cell>
          <cell r="L9">
            <v>0</v>
          </cell>
          <cell r="P9">
            <v>0</v>
          </cell>
          <cell r="Q9">
            <v>0</v>
          </cell>
          <cell r="V9">
            <v>0</v>
          </cell>
          <cell r="X9">
            <v>0</v>
          </cell>
          <cell r="AB9">
            <v>0</v>
          </cell>
        </row>
        <row r="10">
          <cell r="J10">
            <v>210</v>
          </cell>
          <cell r="L10">
            <v>210</v>
          </cell>
          <cell r="P10">
            <v>0</v>
          </cell>
          <cell r="Q10">
            <v>0</v>
          </cell>
          <cell r="V10">
            <v>0</v>
          </cell>
          <cell r="X10">
            <v>0</v>
          </cell>
          <cell r="AB10">
            <v>0</v>
          </cell>
        </row>
        <row r="11">
          <cell r="J11">
            <v>0</v>
          </cell>
          <cell r="L11">
            <v>0</v>
          </cell>
          <cell r="P11">
            <v>0</v>
          </cell>
          <cell r="Q11">
            <v>0</v>
          </cell>
          <cell r="V11">
            <v>0</v>
          </cell>
          <cell r="X11">
            <v>0</v>
          </cell>
          <cell r="AB11">
            <v>0</v>
          </cell>
        </row>
        <row r="12">
          <cell r="J12">
            <v>0</v>
          </cell>
          <cell r="L12">
            <v>0</v>
          </cell>
          <cell r="P12">
            <v>0</v>
          </cell>
          <cell r="Q12">
            <v>0</v>
          </cell>
          <cell r="V12">
            <v>0</v>
          </cell>
          <cell r="X12">
            <v>0</v>
          </cell>
          <cell r="AB12">
            <v>0</v>
          </cell>
        </row>
        <row r="13">
          <cell r="J13">
            <v>0</v>
          </cell>
          <cell r="L13">
            <v>0</v>
          </cell>
          <cell r="P13">
            <v>0</v>
          </cell>
          <cell r="Q13">
            <v>0</v>
          </cell>
          <cell r="V13">
            <v>0</v>
          </cell>
          <cell r="X13">
            <v>0</v>
          </cell>
          <cell r="AB13">
            <v>0</v>
          </cell>
        </row>
        <row r="14">
          <cell r="J14">
            <v>0</v>
          </cell>
          <cell r="L14">
            <v>0</v>
          </cell>
          <cell r="P14">
            <v>0</v>
          </cell>
          <cell r="Q14">
            <v>0</v>
          </cell>
          <cell r="V14">
            <v>0</v>
          </cell>
          <cell r="X14">
            <v>0</v>
          </cell>
          <cell r="AB14">
            <v>0</v>
          </cell>
        </row>
        <row r="15">
          <cell r="J15">
            <v>0</v>
          </cell>
          <cell r="L15">
            <v>0</v>
          </cell>
          <cell r="P15">
            <v>0</v>
          </cell>
          <cell r="Q15">
            <v>0</v>
          </cell>
          <cell r="V15">
            <v>0</v>
          </cell>
          <cell r="X15">
            <v>0</v>
          </cell>
          <cell r="AB15">
            <v>0</v>
          </cell>
        </row>
        <row r="16">
          <cell r="J16">
            <v>0</v>
          </cell>
          <cell r="L16">
            <v>0</v>
          </cell>
          <cell r="P16">
            <v>0</v>
          </cell>
          <cell r="Q16">
            <v>0</v>
          </cell>
          <cell r="V16">
            <v>0</v>
          </cell>
          <cell r="X16">
            <v>0</v>
          </cell>
          <cell r="AB16">
            <v>0</v>
          </cell>
        </row>
        <row r="17">
          <cell r="J17">
            <v>0</v>
          </cell>
          <cell r="L17">
            <v>0</v>
          </cell>
          <cell r="P17">
            <v>0</v>
          </cell>
          <cell r="Q17">
            <v>0</v>
          </cell>
          <cell r="V17">
            <v>0</v>
          </cell>
          <cell r="X17">
            <v>0</v>
          </cell>
          <cell r="AB17">
            <v>0</v>
          </cell>
        </row>
        <row r="18">
          <cell r="J18">
            <v>100</v>
          </cell>
          <cell r="L18">
            <v>75</v>
          </cell>
          <cell r="P18">
            <v>75</v>
          </cell>
          <cell r="Q18">
            <v>75</v>
          </cell>
          <cell r="V18">
            <v>75</v>
          </cell>
          <cell r="X18">
            <v>75</v>
          </cell>
          <cell r="AB18">
            <v>75</v>
          </cell>
        </row>
        <row r="19">
          <cell r="J19">
            <v>0</v>
          </cell>
          <cell r="L19">
            <v>0</v>
          </cell>
          <cell r="P19">
            <v>0</v>
          </cell>
          <cell r="Q19">
            <v>0</v>
          </cell>
          <cell r="V19">
            <v>4050</v>
          </cell>
          <cell r="X19">
            <v>1500</v>
          </cell>
          <cell r="AB19">
            <v>0</v>
          </cell>
        </row>
        <row r="20">
          <cell r="J20">
            <v>0</v>
          </cell>
          <cell r="L20">
            <v>0</v>
          </cell>
          <cell r="P20">
            <v>0</v>
          </cell>
          <cell r="Q20">
            <v>0</v>
          </cell>
          <cell r="V20">
            <v>0</v>
          </cell>
          <cell r="X20">
            <v>0</v>
          </cell>
          <cell r="AB20">
            <v>0</v>
          </cell>
        </row>
        <row r="21">
          <cell r="J21">
            <v>0</v>
          </cell>
          <cell r="L21">
            <v>0</v>
          </cell>
          <cell r="P21">
            <v>0</v>
          </cell>
          <cell r="Q21">
            <v>0</v>
          </cell>
          <cell r="V21">
            <v>0</v>
          </cell>
          <cell r="X21">
            <v>0</v>
          </cell>
          <cell r="AB21">
            <v>0</v>
          </cell>
        </row>
        <row r="22">
          <cell r="J22">
            <v>0</v>
          </cell>
          <cell r="L22">
            <v>0</v>
          </cell>
          <cell r="P22">
            <v>0</v>
          </cell>
          <cell r="Q22">
            <v>0</v>
          </cell>
          <cell r="V22">
            <v>0</v>
          </cell>
          <cell r="X22">
            <v>0</v>
          </cell>
          <cell r="AB22">
            <v>0</v>
          </cell>
        </row>
        <row r="23">
          <cell r="J23">
            <v>0</v>
          </cell>
          <cell r="L23">
            <v>0</v>
          </cell>
          <cell r="P23">
            <v>0</v>
          </cell>
          <cell r="Q23">
            <v>0</v>
          </cell>
          <cell r="V23">
            <v>0</v>
          </cell>
          <cell r="X23">
            <v>0</v>
          </cell>
          <cell r="AB23">
            <v>0</v>
          </cell>
        </row>
        <row r="24">
          <cell r="J24">
            <v>0</v>
          </cell>
          <cell r="L24">
            <v>0</v>
          </cell>
          <cell r="P24">
            <v>0</v>
          </cell>
          <cell r="Q24">
            <v>0</v>
          </cell>
          <cell r="V24">
            <v>0</v>
          </cell>
          <cell r="X24">
            <v>0</v>
          </cell>
          <cell r="AB24">
            <v>0</v>
          </cell>
        </row>
        <row r="25">
          <cell r="J25">
            <v>0</v>
          </cell>
          <cell r="L25">
            <v>0</v>
          </cell>
          <cell r="P25">
            <v>0</v>
          </cell>
          <cell r="Q25">
            <v>0</v>
          </cell>
          <cell r="V25">
            <v>0</v>
          </cell>
          <cell r="X25">
            <v>0</v>
          </cell>
          <cell r="AB25">
            <v>0</v>
          </cell>
        </row>
        <row r="26">
          <cell r="J26">
            <v>0</v>
          </cell>
          <cell r="L26">
            <v>0</v>
          </cell>
          <cell r="P26">
            <v>0</v>
          </cell>
          <cell r="Q26">
            <v>0</v>
          </cell>
          <cell r="V26">
            <v>0</v>
          </cell>
          <cell r="X26">
            <v>0</v>
          </cell>
          <cell r="AB26">
            <v>0</v>
          </cell>
        </row>
        <row r="27">
          <cell r="J27">
            <v>0</v>
          </cell>
          <cell r="L27">
            <v>0</v>
          </cell>
          <cell r="P27">
            <v>0</v>
          </cell>
          <cell r="Q27">
            <v>0</v>
          </cell>
          <cell r="V27">
            <v>0</v>
          </cell>
          <cell r="X27">
            <v>0</v>
          </cell>
          <cell r="AB27">
            <v>0</v>
          </cell>
        </row>
        <row r="28">
          <cell r="J28">
            <v>0</v>
          </cell>
          <cell r="L28">
            <v>0</v>
          </cell>
          <cell r="P28">
            <v>0</v>
          </cell>
          <cell r="Q28">
            <v>0</v>
          </cell>
          <cell r="V28">
            <v>0</v>
          </cell>
          <cell r="X28">
            <v>0</v>
          </cell>
          <cell r="AB28">
            <v>0</v>
          </cell>
        </row>
        <row r="29">
          <cell r="J29">
            <v>0</v>
          </cell>
          <cell r="L29">
            <v>0</v>
          </cell>
          <cell r="P29">
            <v>0</v>
          </cell>
          <cell r="Q29">
            <v>0</v>
          </cell>
          <cell r="V29">
            <v>0</v>
          </cell>
          <cell r="X29">
            <v>0</v>
          </cell>
          <cell r="AB29">
            <v>0</v>
          </cell>
        </row>
        <row r="30">
          <cell r="J30">
            <v>0</v>
          </cell>
          <cell r="L30">
            <v>0</v>
          </cell>
          <cell r="P30">
            <v>0</v>
          </cell>
          <cell r="Q30">
            <v>0</v>
          </cell>
          <cell r="V30">
            <v>0</v>
          </cell>
          <cell r="X30">
            <v>0</v>
          </cell>
          <cell r="AB30">
            <v>0</v>
          </cell>
        </row>
        <row r="31">
          <cell r="J31">
            <v>0</v>
          </cell>
          <cell r="L31">
            <v>0</v>
          </cell>
          <cell r="P31">
            <v>0</v>
          </cell>
          <cell r="Q31">
            <v>0</v>
          </cell>
          <cell r="V31">
            <v>0</v>
          </cell>
          <cell r="X31">
            <v>0</v>
          </cell>
          <cell r="AB31">
            <v>0</v>
          </cell>
        </row>
        <row r="32">
          <cell r="J32">
            <v>0</v>
          </cell>
          <cell r="L32">
            <v>0</v>
          </cell>
          <cell r="P32">
            <v>0</v>
          </cell>
          <cell r="Q32">
            <v>0</v>
          </cell>
          <cell r="V32">
            <v>0</v>
          </cell>
          <cell r="X32">
            <v>0</v>
          </cell>
          <cell r="AB32">
            <v>0</v>
          </cell>
        </row>
        <row r="33">
          <cell r="J33">
            <v>200</v>
          </cell>
          <cell r="L33">
            <v>150</v>
          </cell>
          <cell r="P33">
            <v>150</v>
          </cell>
          <cell r="Q33">
            <v>150</v>
          </cell>
          <cell r="V33">
            <v>100</v>
          </cell>
          <cell r="X33">
            <v>100</v>
          </cell>
          <cell r="AB33">
            <v>100</v>
          </cell>
        </row>
        <row r="34">
          <cell r="J34">
            <v>150</v>
          </cell>
          <cell r="L34">
            <v>100</v>
          </cell>
          <cell r="P34">
            <v>75</v>
          </cell>
          <cell r="Q34">
            <v>75</v>
          </cell>
          <cell r="V34">
            <v>50</v>
          </cell>
          <cell r="X34">
            <v>50</v>
          </cell>
          <cell r="AB34">
            <v>50</v>
          </cell>
        </row>
        <row r="35">
          <cell r="J35">
            <v>0</v>
          </cell>
          <cell r="L35">
            <v>0</v>
          </cell>
          <cell r="P35">
            <v>0</v>
          </cell>
          <cell r="Q35">
            <v>0</v>
          </cell>
          <cell r="V35">
            <v>0</v>
          </cell>
          <cell r="X35">
            <v>0</v>
          </cell>
          <cell r="AB35">
            <v>0</v>
          </cell>
        </row>
        <row r="36">
          <cell r="J36">
            <v>0</v>
          </cell>
          <cell r="L36">
            <v>0</v>
          </cell>
          <cell r="P36">
            <v>0</v>
          </cell>
          <cell r="Q36">
            <v>0</v>
          </cell>
          <cell r="V36">
            <v>0</v>
          </cell>
          <cell r="X36">
            <v>0</v>
          </cell>
          <cell r="AB36">
            <v>0</v>
          </cell>
        </row>
        <row r="37">
          <cell r="J37">
            <v>0</v>
          </cell>
          <cell r="L37">
            <v>0</v>
          </cell>
          <cell r="P37">
            <v>0</v>
          </cell>
          <cell r="Q37">
            <v>0</v>
          </cell>
          <cell r="V37">
            <v>0</v>
          </cell>
          <cell r="X37">
            <v>0</v>
          </cell>
          <cell r="AB37">
            <v>0</v>
          </cell>
        </row>
        <row r="38">
          <cell r="J38">
            <v>0</v>
          </cell>
          <cell r="L38">
            <v>0</v>
          </cell>
          <cell r="P38">
            <v>0</v>
          </cell>
          <cell r="Q38">
            <v>0</v>
          </cell>
          <cell r="V38">
            <v>0</v>
          </cell>
          <cell r="X38">
            <v>0</v>
          </cell>
          <cell r="AB38">
            <v>0</v>
          </cell>
        </row>
        <row r="39">
          <cell r="J39">
            <v>200</v>
          </cell>
          <cell r="L39">
            <v>150</v>
          </cell>
          <cell r="P39">
            <v>100</v>
          </cell>
          <cell r="Q39">
            <v>100</v>
          </cell>
          <cell r="V39">
            <v>100</v>
          </cell>
          <cell r="X39">
            <v>100</v>
          </cell>
          <cell r="AB39">
            <v>100</v>
          </cell>
        </row>
        <row r="40">
          <cell r="J40">
            <v>0</v>
          </cell>
          <cell r="L40">
            <v>0</v>
          </cell>
          <cell r="P40">
            <v>0</v>
          </cell>
          <cell r="Q40">
            <v>0</v>
          </cell>
          <cell r="V40">
            <v>0</v>
          </cell>
          <cell r="X40">
            <v>0</v>
          </cell>
          <cell r="AB40">
            <v>0</v>
          </cell>
        </row>
        <row r="41">
          <cell r="J41">
            <v>775</v>
          </cell>
          <cell r="L41">
            <v>700</v>
          </cell>
          <cell r="P41">
            <v>750</v>
          </cell>
          <cell r="Q41">
            <v>775</v>
          </cell>
          <cell r="V41">
            <v>775</v>
          </cell>
          <cell r="X41">
            <v>700</v>
          </cell>
          <cell r="AB41">
            <v>750</v>
          </cell>
        </row>
        <row r="42">
          <cell r="J42">
            <v>527</v>
          </cell>
          <cell r="L42">
            <v>476</v>
          </cell>
          <cell r="P42">
            <v>510</v>
          </cell>
          <cell r="Q42">
            <v>527</v>
          </cell>
          <cell r="V42">
            <v>527</v>
          </cell>
          <cell r="X42">
            <v>476</v>
          </cell>
          <cell r="AB42">
            <v>340</v>
          </cell>
        </row>
        <row r="43">
          <cell r="J43">
            <v>930</v>
          </cell>
          <cell r="L43">
            <v>840</v>
          </cell>
          <cell r="P43">
            <v>900</v>
          </cell>
          <cell r="Q43">
            <v>930</v>
          </cell>
          <cell r="V43">
            <v>930</v>
          </cell>
          <cell r="X43">
            <v>840</v>
          </cell>
          <cell r="AB43">
            <v>375</v>
          </cell>
        </row>
        <row r="44">
          <cell r="J44">
            <v>225</v>
          </cell>
          <cell r="L44">
            <v>150</v>
          </cell>
          <cell r="P44">
            <v>150</v>
          </cell>
          <cell r="Q44">
            <v>150</v>
          </cell>
          <cell r="V44">
            <v>75</v>
          </cell>
          <cell r="X44">
            <v>75</v>
          </cell>
          <cell r="AB44">
            <v>75</v>
          </cell>
        </row>
        <row r="45">
          <cell r="J45">
            <v>0</v>
          </cell>
          <cell r="L45">
            <v>0</v>
          </cell>
          <cell r="P45">
            <v>0</v>
          </cell>
          <cell r="Q45">
            <v>0</v>
          </cell>
          <cell r="V45">
            <v>0</v>
          </cell>
          <cell r="X45">
            <v>0</v>
          </cell>
          <cell r="AB45">
            <v>0</v>
          </cell>
        </row>
        <row r="46">
          <cell r="J46">
            <v>130</v>
          </cell>
          <cell r="L46">
            <v>130</v>
          </cell>
          <cell r="P46">
            <v>91</v>
          </cell>
          <cell r="Q46">
            <v>91</v>
          </cell>
          <cell r="V46">
            <v>65</v>
          </cell>
          <cell r="X46">
            <v>65</v>
          </cell>
          <cell r="AB46">
            <v>65</v>
          </cell>
        </row>
        <row r="47">
          <cell r="J47">
            <v>170</v>
          </cell>
          <cell r="L47">
            <v>170</v>
          </cell>
          <cell r="P47">
            <v>170</v>
          </cell>
          <cell r="Q47">
            <v>170</v>
          </cell>
          <cell r="V47">
            <v>119</v>
          </cell>
          <cell r="X47">
            <v>119</v>
          </cell>
          <cell r="AB47">
            <v>340</v>
          </cell>
        </row>
        <row r="48">
          <cell r="J48">
            <v>511.5</v>
          </cell>
          <cell r="L48">
            <v>924</v>
          </cell>
          <cell r="P48">
            <v>990</v>
          </cell>
          <cell r="Q48">
            <v>1023</v>
          </cell>
          <cell r="V48">
            <v>1023</v>
          </cell>
          <cell r="X48">
            <v>462</v>
          </cell>
          <cell r="AB48">
            <v>330</v>
          </cell>
        </row>
        <row r="49">
          <cell r="J49">
            <v>90</v>
          </cell>
          <cell r="L49">
            <v>90</v>
          </cell>
          <cell r="P49">
            <v>45</v>
          </cell>
          <cell r="Q49">
            <v>45</v>
          </cell>
          <cell r="V49">
            <v>45</v>
          </cell>
          <cell r="X49">
            <v>45</v>
          </cell>
          <cell r="AB49">
            <v>180</v>
          </cell>
        </row>
        <row r="50">
          <cell r="J50">
            <v>403</v>
          </cell>
          <cell r="L50">
            <v>364</v>
          </cell>
          <cell r="P50">
            <v>390</v>
          </cell>
          <cell r="Q50">
            <v>403</v>
          </cell>
          <cell r="V50">
            <v>403</v>
          </cell>
          <cell r="X50">
            <v>364</v>
          </cell>
          <cell r="AB50">
            <v>260</v>
          </cell>
        </row>
        <row r="51">
          <cell r="J51">
            <v>0</v>
          </cell>
          <cell r="L51">
            <v>0</v>
          </cell>
          <cell r="P51">
            <v>0</v>
          </cell>
          <cell r="Q51">
            <v>0</v>
          </cell>
          <cell r="V51">
            <v>0</v>
          </cell>
          <cell r="X51">
            <v>0</v>
          </cell>
          <cell r="AB51">
            <v>0</v>
          </cell>
        </row>
        <row r="52">
          <cell r="J52">
            <v>279</v>
          </cell>
          <cell r="L52">
            <v>252</v>
          </cell>
          <cell r="P52">
            <v>270</v>
          </cell>
          <cell r="Q52">
            <v>279</v>
          </cell>
          <cell r="V52">
            <v>279</v>
          </cell>
          <cell r="X52">
            <v>252</v>
          </cell>
          <cell r="AB52">
            <v>225</v>
          </cell>
        </row>
        <row r="53">
          <cell r="J53">
            <v>0</v>
          </cell>
          <cell r="L53">
            <v>0</v>
          </cell>
          <cell r="P53">
            <v>0</v>
          </cell>
          <cell r="Q53">
            <v>0</v>
          </cell>
          <cell r="V53">
            <v>0</v>
          </cell>
          <cell r="X53">
            <v>0</v>
          </cell>
          <cell r="AB53">
            <v>0</v>
          </cell>
        </row>
        <row r="54">
          <cell r="J54">
            <v>0</v>
          </cell>
          <cell r="L54">
            <v>0</v>
          </cell>
          <cell r="P54">
            <v>0</v>
          </cell>
          <cell r="Q54">
            <v>0</v>
          </cell>
          <cell r="V54">
            <v>0</v>
          </cell>
          <cell r="X54">
            <v>0</v>
          </cell>
          <cell r="AB54">
            <v>0</v>
          </cell>
        </row>
        <row r="55">
          <cell r="J55">
            <v>0</v>
          </cell>
          <cell r="L55">
            <v>0</v>
          </cell>
          <cell r="P55">
            <v>0</v>
          </cell>
          <cell r="Q55">
            <v>0</v>
          </cell>
          <cell r="V55">
            <v>0</v>
          </cell>
          <cell r="X55">
            <v>0</v>
          </cell>
          <cell r="AB55">
            <v>0</v>
          </cell>
        </row>
        <row r="56">
          <cell r="J56">
            <v>0</v>
          </cell>
          <cell r="L56">
            <v>0</v>
          </cell>
          <cell r="P56">
            <v>0</v>
          </cell>
          <cell r="Q56">
            <v>0</v>
          </cell>
          <cell r="V56">
            <v>0</v>
          </cell>
          <cell r="X56">
            <v>0</v>
          </cell>
          <cell r="AB56">
            <v>0</v>
          </cell>
        </row>
        <row r="57">
          <cell r="J57">
            <v>0</v>
          </cell>
          <cell r="L57">
            <v>0</v>
          </cell>
          <cell r="P57">
            <v>0</v>
          </cell>
          <cell r="Q57">
            <v>0</v>
          </cell>
          <cell r="V57">
            <v>0</v>
          </cell>
          <cell r="X57">
            <v>0</v>
          </cell>
          <cell r="AB57">
            <v>0</v>
          </cell>
        </row>
        <row r="58">
          <cell r="J58">
            <v>0</v>
          </cell>
          <cell r="L58">
            <v>0</v>
          </cell>
          <cell r="P58">
            <v>0</v>
          </cell>
          <cell r="Q58">
            <v>0</v>
          </cell>
          <cell r="V58">
            <v>0</v>
          </cell>
          <cell r="X58">
            <v>0</v>
          </cell>
          <cell r="AB58">
            <v>0</v>
          </cell>
        </row>
        <row r="59">
          <cell r="J59">
            <v>806</v>
          </cell>
          <cell r="L59">
            <v>728</v>
          </cell>
          <cell r="P59">
            <v>1170</v>
          </cell>
          <cell r="Q59">
            <v>1209</v>
          </cell>
          <cell r="V59">
            <v>1007.5</v>
          </cell>
          <cell r="X59">
            <v>910</v>
          </cell>
          <cell r="AB59">
            <v>260</v>
          </cell>
        </row>
        <row r="60">
          <cell r="J60">
            <v>0</v>
          </cell>
          <cell r="L60">
            <v>0</v>
          </cell>
          <cell r="P60">
            <v>0</v>
          </cell>
          <cell r="Q60">
            <v>0</v>
          </cell>
          <cell r="V60">
            <v>1240</v>
          </cell>
          <cell r="X60">
            <v>560</v>
          </cell>
          <cell r="AB60">
            <v>100</v>
          </cell>
        </row>
        <row r="61">
          <cell r="J61">
            <v>0</v>
          </cell>
          <cell r="L61">
            <v>0</v>
          </cell>
          <cell r="P61">
            <v>0</v>
          </cell>
          <cell r="Q61">
            <v>0</v>
          </cell>
          <cell r="V61">
            <v>0</v>
          </cell>
          <cell r="X61">
            <v>0</v>
          </cell>
          <cell r="AB61">
            <v>0</v>
          </cell>
        </row>
        <row r="62">
          <cell r="J62">
            <v>0</v>
          </cell>
          <cell r="L62">
            <v>0</v>
          </cell>
          <cell r="P62">
            <v>0</v>
          </cell>
          <cell r="Q62">
            <v>0</v>
          </cell>
          <cell r="V62">
            <v>0</v>
          </cell>
          <cell r="X62">
            <v>0</v>
          </cell>
          <cell r="AB62">
            <v>0</v>
          </cell>
        </row>
        <row r="63">
          <cell r="J63">
            <v>0</v>
          </cell>
          <cell r="L63">
            <v>0</v>
          </cell>
          <cell r="P63">
            <v>0</v>
          </cell>
          <cell r="Q63">
            <v>0</v>
          </cell>
          <cell r="V63">
            <v>0</v>
          </cell>
          <cell r="X63">
            <v>0</v>
          </cell>
          <cell r="AB63">
            <v>0</v>
          </cell>
        </row>
        <row r="64">
          <cell r="J64">
            <v>0</v>
          </cell>
          <cell r="L64">
            <v>0</v>
          </cell>
          <cell r="P64">
            <v>0</v>
          </cell>
          <cell r="Q64">
            <v>0</v>
          </cell>
          <cell r="V64">
            <v>0</v>
          </cell>
          <cell r="X64">
            <v>0</v>
          </cell>
          <cell r="AB64">
            <v>0</v>
          </cell>
        </row>
        <row r="65">
          <cell r="J65">
            <v>0</v>
          </cell>
          <cell r="L65">
            <v>0</v>
          </cell>
          <cell r="P65">
            <v>0</v>
          </cell>
          <cell r="Q65">
            <v>0</v>
          </cell>
          <cell r="V65">
            <v>0</v>
          </cell>
          <cell r="X65">
            <v>0</v>
          </cell>
          <cell r="AB65">
            <v>0</v>
          </cell>
        </row>
        <row r="66">
          <cell r="J66">
            <v>2480</v>
          </cell>
          <cell r="L66">
            <v>2240</v>
          </cell>
          <cell r="P66">
            <v>4920</v>
          </cell>
          <cell r="Q66">
            <v>5084</v>
          </cell>
          <cell r="V66">
            <v>5084</v>
          </cell>
          <cell r="X66">
            <v>4032</v>
          </cell>
          <cell r="AB66">
            <v>1120</v>
          </cell>
        </row>
        <row r="67">
          <cell r="J67">
            <v>0</v>
          </cell>
          <cell r="L67">
            <v>0</v>
          </cell>
          <cell r="P67">
            <v>0</v>
          </cell>
          <cell r="Q67">
            <v>0</v>
          </cell>
          <cell r="V67">
            <v>0</v>
          </cell>
          <cell r="X67">
            <v>0</v>
          </cell>
          <cell r="AB67">
            <v>0</v>
          </cell>
        </row>
        <row r="68">
          <cell r="J68">
            <v>527</v>
          </cell>
          <cell r="L68">
            <v>476</v>
          </cell>
          <cell r="P68">
            <v>1020</v>
          </cell>
          <cell r="Q68">
            <v>1054</v>
          </cell>
          <cell r="V68">
            <v>1317.5</v>
          </cell>
          <cell r="X68">
            <v>952</v>
          </cell>
          <cell r="AB68">
            <v>170</v>
          </cell>
        </row>
        <row r="69">
          <cell r="J69">
            <v>527</v>
          </cell>
          <cell r="L69">
            <v>476</v>
          </cell>
          <cell r="P69">
            <v>765</v>
          </cell>
          <cell r="Q69">
            <v>790.5</v>
          </cell>
          <cell r="V69">
            <v>790.5</v>
          </cell>
          <cell r="X69">
            <v>476</v>
          </cell>
          <cell r="AB69">
            <v>212.5</v>
          </cell>
        </row>
        <row r="70">
          <cell r="J70">
            <v>3334.5</v>
          </cell>
          <cell r="L70">
            <v>3021</v>
          </cell>
          <cell r="P70">
            <v>3515</v>
          </cell>
          <cell r="Q70">
            <v>3629</v>
          </cell>
          <cell r="V70">
            <v>4218</v>
          </cell>
          <cell r="X70">
            <v>3553</v>
          </cell>
          <cell r="AB70">
            <v>1282.5</v>
          </cell>
        </row>
        <row r="71">
          <cell r="J71">
            <v>391</v>
          </cell>
          <cell r="L71">
            <v>323</v>
          </cell>
          <cell r="P71">
            <v>382.5</v>
          </cell>
          <cell r="Q71">
            <v>348.5</v>
          </cell>
          <cell r="V71">
            <v>433.5</v>
          </cell>
          <cell r="X71">
            <v>365.5</v>
          </cell>
          <cell r="AB71">
            <v>340</v>
          </cell>
        </row>
        <row r="72">
          <cell r="J72">
            <v>1674</v>
          </cell>
          <cell r="L72">
            <v>1512</v>
          </cell>
          <cell r="P72">
            <v>2430</v>
          </cell>
          <cell r="Q72">
            <v>2511</v>
          </cell>
          <cell r="V72">
            <v>2790</v>
          </cell>
          <cell r="X72">
            <v>2520</v>
          </cell>
          <cell r="AB72">
            <v>630</v>
          </cell>
        </row>
        <row r="73">
          <cell r="J73">
            <v>1508</v>
          </cell>
          <cell r="L73">
            <v>1360</v>
          </cell>
          <cell r="P73">
            <v>2276</v>
          </cell>
          <cell r="Q73">
            <v>2322.4</v>
          </cell>
          <cell r="V73">
            <v>2449.6</v>
          </cell>
          <cell r="X73">
            <v>1901.6</v>
          </cell>
          <cell r="AB73">
            <v>512</v>
          </cell>
        </row>
        <row r="74">
          <cell r="J74">
            <v>0</v>
          </cell>
          <cell r="L74">
            <v>0</v>
          </cell>
          <cell r="P74">
            <v>0</v>
          </cell>
          <cell r="Q74">
            <v>0</v>
          </cell>
          <cell r="V74">
            <v>0</v>
          </cell>
          <cell r="X74">
            <v>0</v>
          </cell>
          <cell r="AB74">
            <v>0</v>
          </cell>
        </row>
        <row r="75">
          <cell r="J75">
            <v>0</v>
          </cell>
          <cell r="L75">
            <v>0</v>
          </cell>
          <cell r="P75">
            <v>0</v>
          </cell>
          <cell r="Q75">
            <v>0</v>
          </cell>
          <cell r="V75">
            <v>0</v>
          </cell>
          <cell r="X75">
            <v>0</v>
          </cell>
          <cell r="AB75">
            <v>0</v>
          </cell>
        </row>
        <row r="76">
          <cell r="J76">
            <v>0</v>
          </cell>
          <cell r="L76">
            <v>0</v>
          </cell>
          <cell r="P76">
            <v>0</v>
          </cell>
          <cell r="Q76">
            <v>0</v>
          </cell>
          <cell r="V76">
            <v>0</v>
          </cell>
          <cell r="X76">
            <v>0</v>
          </cell>
          <cell r="AB76">
            <v>0</v>
          </cell>
        </row>
        <row r="77">
          <cell r="J77">
            <v>0</v>
          </cell>
          <cell r="L77">
            <v>0</v>
          </cell>
          <cell r="P77">
            <v>0</v>
          </cell>
          <cell r="Q77">
            <v>0</v>
          </cell>
          <cell r="V77">
            <v>0</v>
          </cell>
          <cell r="X77">
            <v>0</v>
          </cell>
          <cell r="AB77">
            <v>0</v>
          </cell>
        </row>
        <row r="78">
          <cell r="J78">
            <v>0</v>
          </cell>
          <cell r="L78">
            <v>0</v>
          </cell>
          <cell r="P78">
            <v>0</v>
          </cell>
          <cell r="Q78">
            <v>0</v>
          </cell>
          <cell r="V78">
            <v>0</v>
          </cell>
          <cell r="X78">
            <v>0</v>
          </cell>
          <cell r="AB78">
            <v>0</v>
          </cell>
        </row>
        <row r="79">
          <cell r="J79">
            <v>0</v>
          </cell>
          <cell r="L79">
            <v>0</v>
          </cell>
          <cell r="P79">
            <v>0</v>
          </cell>
          <cell r="Q79">
            <v>0</v>
          </cell>
          <cell r="V79">
            <v>0</v>
          </cell>
          <cell r="X79">
            <v>0</v>
          </cell>
          <cell r="AB79">
            <v>0</v>
          </cell>
        </row>
        <row r="80">
          <cell r="J80">
            <v>0</v>
          </cell>
          <cell r="L80">
            <v>0</v>
          </cell>
          <cell r="P80">
            <v>0</v>
          </cell>
          <cell r="Q80">
            <v>0</v>
          </cell>
          <cell r="V80">
            <v>0</v>
          </cell>
          <cell r="X80">
            <v>0</v>
          </cell>
          <cell r="AB80">
            <v>0</v>
          </cell>
        </row>
        <row r="81">
          <cell r="J81">
            <v>6882</v>
          </cell>
          <cell r="L81">
            <v>6216</v>
          </cell>
          <cell r="P81">
            <v>6660</v>
          </cell>
          <cell r="Q81">
            <v>6882</v>
          </cell>
          <cell r="V81">
            <v>6882</v>
          </cell>
          <cell r="X81">
            <v>6216</v>
          </cell>
          <cell r="AB81">
            <v>1110</v>
          </cell>
        </row>
        <row r="82">
          <cell r="J82">
            <v>0</v>
          </cell>
          <cell r="L82">
            <v>0</v>
          </cell>
          <cell r="P82">
            <v>0</v>
          </cell>
          <cell r="Q82">
            <v>0</v>
          </cell>
          <cell r="V82">
            <v>232.5</v>
          </cell>
          <cell r="X82">
            <v>210</v>
          </cell>
          <cell r="AB82">
            <v>75</v>
          </cell>
        </row>
        <row r="83">
          <cell r="J83">
            <v>2728</v>
          </cell>
          <cell r="L83">
            <v>2464</v>
          </cell>
          <cell r="P83">
            <v>2640</v>
          </cell>
          <cell r="Q83">
            <v>2728</v>
          </cell>
          <cell r="V83">
            <v>2728</v>
          </cell>
          <cell r="X83">
            <v>2464</v>
          </cell>
          <cell r="AB83">
            <v>0</v>
          </cell>
        </row>
        <row r="84">
          <cell r="J84">
            <v>2139</v>
          </cell>
          <cell r="L84">
            <v>1932</v>
          </cell>
          <cell r="P84">
            <v>4140</v>
          </cell>
          <cell r="Q84">
            <v>4278</v>
          </cell>
          <cell r="V84">
            <v>6417</v>
          </cell>
          <cell r="X84">
            <v>5796</v>
          </cell>
          <cell r="AB84">
            <v>1380</v>
          </cell>
        </row>
        <row r="85">
          <cell r="J85">
            <v>2123.5</v>
          </cell>
          <cell r="L85">
            <v>1918</v>
          </cell>
          <cell r="P85">
            <v>4110</v>
          </cell>
          <cell r="Q85">
            <v>4247</v>
          </cell>
          <cell r="V85">
            <v>4247</v>
          </cell>
          <cell r="X85">
            <v>3836</v>
          </cell>
          <cell r="AB85">
            <v>1370</v>
          </cell>
        </row>
        <row r="86">
          <cell r="J86">
            <v>0</v>
          </cell>
          <cell r="L86">
            <v>0</v>
          </cell>
          <cell r="P86">
            <v>0</v>
          </cell>
          <cell r="Q86">
            <v>0</v>
          </cell>
          <cell r="V86">
            <v>0</v>
          </cell>
          <cell r="X86">
            <v>0</v>
          </cell>
          <cell r="AB86">
            <v>0</v>
          </cell>
        </row>
        <row r="87">
          <cell r="J87">
            <v>837</v>
          </cell>
          <cell r="L87">
            <v>756</v>
          </cell>
          <cell r="P87">
            <v>1620</v>
          </cell>
          <cell r="Q87">
            <v>1674</v>
          </cell>
          <cell r="V87">
            <v>1674</v>
          </cell>
          <cell r="X87">
            <v>1512</v>
          </cell>
          <cell r="AB87">
            <v>540</v>
          </cell>
        </row>
        <row r="88">
          <cell r="J88">
            <v>95</v>
          </cell>
          <cell r="L88">
            <v>95</v>
          </cell>
          <cell r="P88">
            <v>95</v>
          </cell>
          <cell r="Q88">
            <v>95</v>
          </cell>
          <cell r="V88">
            <v>95</v>
          </cell>
          <cell r="X88">
            <v>95</v>
          </cell>
          <cell r="AB88">
            <v>95</v>
          </cell>
        </row>
        <row r="89">
          <cell r="J89">
            <v>396.8</v>
          </cell>
          <cell r="L89">
            <v>358.4</v>
          </cell>
          <cell r="P89">
            <v>384</v>
          </cell>
          <cell r="Q89">
            <v>396.8</v>
          </cell>
          <cell r="V89">
            <v>396.8</v>
          </cell>
          <cell r="X89">
            <v>358.4</v>
          </cell>
          <cell r="AB89">
            <v>320</v>
          </cell>
        </row>
        <row r="90">
          <cell r="J90">
            <v>0</v>
          </cell>
          <cell r="L90">
            <v>0</v>
          </cell>
          <cell r="P90">
            <v>0</v>
          </cell>
          <cell r="Q90">
            <v>0</v>
          </cell>
          <cell r="V90">
            <v>0</v>
          </cell>
          <cell r="X90">
            <v>0</v>
          </cell>
          <cell r="AB90">
            <v>0</v>
          </cell>
        </row>
        <row r="91">
          <cell r="J91">
            <v>0</v>
          </cell>
          <cell r="L91">
            <v>0</v>
          </cell>
          <cell r="P91">
            <v>0</v>
          </cell>
          <cell r="Q91">
            <v>0</v>
          </cell>
          <cell r="V91">
            <v>294.5</v>
          </cell>
          <cell r="X91">
            <v>266</v>
          </cell>
          <cell r="AB91">
            <v>95</v>
          </cell>
        </row>
        <row r="92">
          <cell r="J92">
            <v>0</v>
          </cell>
          <cell r="L92">
            <v>0</v>
          </cell>
          <cell r="P92">
            <v>0</v>
          </cell>
          <cell r="Q92">
            <v>0</v>
          </cell>
          <cell r="V92">
            <v>100</v>
          </cell>
          <cell r="X92">
            <v>100</v>
          </cell>
          <cell r="AB92">
            <v>100</v>
          </cell>
        </row>
        <row r="93">
          <cell r="J93">
            <v>638.6</v>
          </cell>
          <cell r="L93">
            <v>576.79999999999995</v>
          </cell>
          <cell r="P93">
            <v>618</v>
          </cell>
          <cell r="Q93">
            <v>638.6</v>
          </cell>
          <cell r="V93">
            <v>638.6</v>
          </cell>
          <cell r="X93">
            <v>576.79999999999995</v>
          </cell>
          <cell r="AB93">
            <v>515</v>
          </cell>
        </row>
        <row r="94">
          <cell r="J94">
            <v>961</v>
          </cell>
          <cell r="L94">
            <v>1041.5999999999999</v>
          </cell>
          <cell r="P94">
            <v>1116</v>
          </cell>
          <cell r="Q94">
            <v>1153.2</v>
          </cell>
          <cell r="V94">
            <v>1345.4</v>
          </cell>
          <cell r="X94">
            <v>868</v>
          </cell>
          <cell r="AB94">
            <v>558</v>
          </cell>
        </row>
        <row r="95">
          <cell r="J95">
            <v>0</v>
          </cell>
          <cell r="L95">
            <v>0</v>
          </cell>
          <cell r="P95">
            <v>75</v>
          </cell>
          <cell r="Q95">
            <v>77.5</v>
          </cell>
          <cell r="V95">
            <v>77.5</v>
          </cell>
          <cell r="X95">
            <v>70</v>
          </cell>
          <cell r="AB95">
            <v>0</v>
          </cell>
        </row>
        <row r="96">
          <cell r="J96">
            <v>0</v>
          </cell>
          <cell r="L96">
            <v>0</v>
          </cell>
          <cell r="P96">
            <v>0</v>
          </cell>
          <cell r="Q96">
            <v>0</v>
          </cell>
          <cell r="V96">
            <v>0</v>
          </cell>
          <cell r="X96">
            <v>0</v>
          </cell>
          <cell r="AB96">
            <v>0</v>
          </cell>
        </row>
        <row r="97">
          <cell r="J97">
            <v>0</v>
          </cell>
          <cell r="L97">
            <v>0</v>
          </cell>
          <cell r="P97">
            <v>0</v>
          </cell>
          <cell r="Q97">
            <v>0</v>
          </cell>
          <cell r="V97">
            <v>0</v>
          </cell>
          <cell r="X97">
            <v>0</v>
          </cell>
          <cell r="AB97">
            <v>0</v>
          </cell>
        </row>
        <row r="98">
          <cell r="J98">
            <v>0</v>
          </cell>
          <cell r="L98">
            <v>0</v>
          </cell>
          <cell r="P98">
            <v>0</v>
          </cell>
          <cell r="Q98">
            <v>0</v>
          </cell>
          <cell r="V98">
            <v>0</v>
          </cell>
          <cell r="X98">
            <v>0</v>
          </cell>
          <cell r="AB98">
            <v>0</v>
          </cell>
        </row>
        <row r="99">
          <cell r="J99">
            <v>0</v>
          </cell>
          <cell r="L99">
            <v>0</v>
          </cell>
          <cell r="P99">
            <v>0</v>
          </cell>
          <cell r="Q99">
            <v>0</v>
          </cell>
          <cell r="V99">
            <v>0</v>
          </cell>
          <cell r="X99">
            <v>0</v>
          </cell>
          <cell r="AB99">
            <v>0</v>
          </cell>
        </row>
        <row r="100">
          <cell r="J100">
            <v>0</v>
          </cell>
          <cell r="L100">
            <v>0</v>
          </cell>
          <cell r="P100">
            <v>0</v>
          </cell>
          <cell r="Q100">
            <v>0</v>
          </cell>
          <cell r="V100">
            <v>0</v>
          </cell>
          <cell r="X100">
            <v>0</v>
          </cell>
          <cell r="AB100">
            <v>0</v>
          </cell>
        </row>
        <row r="101">
          <cell r="J101">
            <v>337.9</v>
          </cell>
          <cell r="L101">
            <v>305.2</v>
          </cell>
          <cell r="P101">
            <v>327</v>
          </cell>
          <cell r="Q101">
            <v>337.9</v>
          </cell>
          <cell r="V101">
            <v>337.9</v>
          </cell>
          <cell r="X101">
            <v>305.2</v>
          </cell>
          <cell r="AB101">
            <v>327</v>
          </cell>
        </row>
        <row r="102">
          <cell r="J102">
            <v>4324.5</v>
          </cell>
          <cell r="L102">
            <v>3906</v>
          </cell>
          <cell r="P102">
            <v>5022</v>
          </cell>
          <cell r="Q102">
            <v>5189.3999999999996</v>
          </cell>
          <cell r="V102">
            <v>6919.2</v>
          </cell>
          <cell r="X102">
            <v>6249.6</v>
          </cell>
          <cell r="AB102">
            <v>1674</v>
          </cell>
        </row>
        <row r="103">
          <cell r="J103">
            <v>750</v>
          </cell>
          <cell r="L103">
            <v>500</v>
          </cell>
          <cell r="P103">
            <v>750</v>
          </cell>
          <cell r="Q103">
            <v>500</v>
          </cell>
          <cell r="V103">
            <v>750</v>
          </cell>
          <cell r="X103">
            <v>500</v>
          </cell>
          <cell r="AB103">
            <v>500</v>
          </cell>
        </row>
        <row r="104">
          <cell r="J104">
            <v>2418</v>
          </cell>
          <cell r="L104">
            <v>2184</v>
          </cell>
          <cell r="P104">
            <v>2340</v>
          </cell>
          <cell r="Q104">
            <v>2418</v>
          </cell>
          <cell r="V104">
            <v>2418</v>
          </cell>
          <cell r="X104">
            <v>2184</v>
          </cell>
          <cell r="AB104">
            <v>1040</v>
          </cell>
        </row>
        <row r="105">
          <cell r="J105">
            <v>0</v>
          </cell>
          <cell r="L105">
            <v>0</v>
          </cell>
          <cell r="P105">
            <v>0</v>
          </cell>
          <cell r="Q105">
            <v>0</v>
          </cell>
          <cell r="V105">
            <v>0</v>
          </cell>
          <cell r="X105">
            <v>0</v>
          </cell>
          <cell r="AB105">
            <v>0</v>
          </cell>
        </row>
        <row r="106">
          <cell r="J106">
            <v>0</v>
          </cell>
          <cell r="L106">
            <v>0</v>
          </cell>
          <cell r="P106">
            <v>0</v>
          </cell>
          <cell r="Q106">
            <v>0</v>
          </cell>
          <cell r="V106">
            <v>0</v>
          </cell>
          <cell r="X106">
            <v>0</v>
          </cell>
          <cell r="AB106">
            <v>0</v>
          </cell>
        </row>
        <row r="107">
          <cell r="J107">
            <v>0</v>
          </cell>
          <cell r="L107">
            <v>0</v>
          </cell>
          <cell r="P107">
            <v>0</v>
          </cell>
          <cell r="Q107">
            <v>0</v>
          </cell>
          <cell r="V107">
            <v>0</v>
          </cell>
          <cell r="X107">
            <v>0</v>
          </cell>
          <cell r="AB107">
            <v>0</v>
          </cell>
        </row>
        <row r="108">
          <cell r="J108">
            <v>0</v>
          </cell>
          <cell r="L108">
            <v>0</v>
          </cell>
          <cell r="P108">
            <v>0</v>
          </cell>
          <cell r="Q108">
            <v>0</v>
          </cell>
          <cell r="V108">
            <v>0</v>
          </cell>
          <cell r="X108">
            <v>0</v>
          </cell>
          <cell r="AB108">
            <v>0</v>
          </cell>
        </row>
        <row r="109">
          <cell r="J109">
            <v>4650</v>
          </cell>
          <cell r="L109">
            <v>4200</v>
          </cell>
          <cell r="P109">
            <v>4500</v>
          </cell>
          <cell r="Q109">
            <v>4650</v>
          </cell>
          <cell r="V109">
            <v>0</v>
          </cell>
          <cell r="X109">
            <v>4200</v>
          </cell>
          <cell r="AB109">
            <v>0</v>
          </cell>
        </row>
        <row r="110">
          <cell r="J110">
            <v>0</v>
          </cell>
          <cell r="L110">
            <v>0</v>
          </cell>
          <cell r="P110">
            <v>0</v>
          </cell>
          <cell r="Q110">
            <v>0</v>
          </cell>
          <cell r="V110">
            <v>0</v>
          </cell>
          <cell r="X110">
            <v>0</v>
          </cell>
          <cell r="AB110">
            <v>0</v>
          </cell>
        </row>
        <row r="111">
          <cell r="J111">
            <v>0</v>
          </cell>
          <cell r="L111">
            <v>0</v>
          </cell>
          <cell r="P111">
            <v>0</v>
          </cell>
          <cell r="Q111">
            <v>0</v>
          </cell>
          <cell r="V111">
            <v>0</v>
          </cell>
          <cell r="X111">
            <v>0</v>
          </cell>
          <cell r="AB111">
            <v>0</v>
          </cell>
        </row>
        <row r="112">
          <cell r="J112">
            <v>1705</v>
          </cell>
          <cell r="L112">
            <v>1540</v>
          </cell>
          <cell r="P112">
            <v>3300</v>
          </cell>
          <cell r="Q112">
            <v>3410</v>
          </cell>
          <cell r="V112">
            <v>3410</v>
          </cell>
          <cell r="X112">
            <v>1540</v>
          </cell>
          <cell r="AB112">
            <v>0</v>
          </cell>
        </row>
        <row r="113">
          <cell r="J113">
            <v>10540</v>
          </cell>
          <cell r="L113">
            <v>9520</v>
          </cell>
          <cell r="P113">
            <v>10200</v>
          </cell>
          <cell r="Q113">
            <v>5270</v>
          </cell>
          <cell r="V113">
            <v>0</v>
          </cell>
          <cell r="X113">
            <v>0</v>
          </cell>
          <cell r="AB113">
            <v>0</v>
          </cell>
        </row>
        <row r="114">
          <cell r="J114">
            <v>2790</v>
          </cell>
          <cell r="L114">
            <v>2520</v>
          </cell>
          <cell r="P114">
            <v>2700</v>
          </cell>
          <cell r="Q114">
            <v>2790</v>
          </cell>
          <cell r="V114">
            <v>0</v>
          </cell>
          <cell r="X114">
            <v>0</v>
          </cell>
          <cell r="AB114">
            <v>0</v>
          </cell>
        </row>
        <row r="115">
          <cell r="J115">
            <v>0</v>
          </cell>
          <cell r="L115">
            <v>0</v>
          </cell>
          <cell r="P115">
            <v>0</v>
          </cell>
          <cell r="Q115">
            <v>0</v>
          </cell>
          <cell r="V115">
            <v>0</v>
          </cell>
          <cell r="X115">
            <v>0</v>
          </cell>
          <cell r="AB115">
            <v>0</v>
          </cell>
        </row>
        <row r="116">
          <cell r="J116">
            <v>1395</v>
          </cell>
          <cell r="L116">
            <v>1260</v>
          </cell>
          <cell r="P116">
            <v>1350</v>
          </cell>
          <cell r="Q116">
            <v>1395</v>
          </cell>
          <cell r="V116">
            <v>0</v>
          </cell>
          <cell r="X116">
            <v>0</v>
          </cell>
          <cell r="AB116">
            <v>0</v>
          </cell>
        </row>
        <row r="117">
          <cell r="J117">
            <v>0</v>
          </cell>
          <cell r="L117">
            <v>0</v>
          </cell>
          <cell r="P117">
            <v>0</v>
          </cell>
          <cell r="Q117">
            <v>0</v>
          </cell>
          <cell r="V117">
            <v>0</v>
          </cell>
          <cell r="X117">
            <v>0</v>
          </cell>
          <cell r="AB117">
            <v>0</v>
          </cell>
        </row>
        <row r="118">
          <cell r="J118">
            <v>0</v>
          </cell>
          <cell r="L118">
            <v>0</v>
          </cell>
          <cell r="P118">
            <v>0</v>
          </cell>
          <cell r="Q118">
            <v>0</v>
          </cell>
          <cell r="V118">
            <v>0</v>
          </cell>
          <cell r="X118">
            <v>0</v>
          </cell>
          <cell r="AB118">
            <v>0</v>
          </cell>
        </row>
        <row r="119">
          <cell r="J119">
            <v>930</v>
          </cell>
          <cell r="L119">
            <v>840</v>
          </cell>
          <cell r="P119">
            <v>900</v>
          </cell>
          <cell r="Q119">
            <v>930</v>
          </cell>
          <cell r="V119">
            <v>1860</v>
          </cell>
          <cell r="X119">
            <v>840</v>
          </cell>
          <cell r="AB119">
            <v>300</v>
          </cell>
        </row>
        <row r="120">
          <cell r="J120">
            <v>0</v>
          </cell>
          <cell r="L120">
            <v>0</v>
          </cell>
          <cell r="P120">
            <v>0</v>
          </cell>
          <cell r="Q120">
            <v>0</v>
          </cell>
          <cell r="V120">
            <v>0</v>
          </cell>
          <cell r="X120">
            <v>0</v>
          </cell>
          <cell r="AB120">
            <v>0</v>
          </cell>
        </row>
        <row r="121">
          <cell r="J121">
            <v>0</v>
          </cell>
          <cell r="L121">
            <v>0</v>
          </cell>
          <cell r="P121">
            <v>0</v>
          </cell>
          <cell r="Q121">
            <v>0</v>
          </cell>
          <cell r="V121">
            <v>0</v>
          </cell>
          <cell r="X121">
            <v>0</v>
          </cell>
          <cell r="AB121">
            <v>0</v>
          </cell>
        </row>
        <row r="122">
          <cell r="J122">
            <v>0</v>
          </cell>
          <cell r="L122">
            <v>0</v>
          </cell>
          <cell r="P122">
            <v>0</v>
          </cell>
          <cell r="Q122">
            <v>0</v>
          </cell>
          <cell r="V122">
            <v>0</v>
          </cell>
          <cell r="X122">
            <v>0</v>
          </cell>
          <cell r="AB122">
            <v>0</v>
          </cell>
        </row>
        <row r="123">
          <cell r="J123">
            <v>0</v>
          </cell>
          <cell r="L123">
            <v>0</v>
          </cell>
          <cell r="P123">
            <v>0</v>
          </cell>
          <cell r="Q123">
            <v>0</v>
          </cell>
          <cell r="V123">
            <v>0</v>
          </cell>
          <cell r="X123">
            <v>0</v>
          </cell>
          <cell r="AB123">
            <v>0</v>
          </cell>
        </row>
        <row r="124">
          <cell r="J124">
            <v>0</v>
          </cell>
          <cell r="L124">
            <v>0</v>
          </cell>
          <cell r="P124">
            <v>0</v>
          </cell>
          <cell r="Q124">
            <v>0</v>
          </cell>
          <cell r="V124">
            <v>0</v>
          </cell>
          <cell r="X124">
            <v>0</v>
          </cell>
          <cell r="AB124">
            <v>0</v>
          </cell>
        </row>
        <row r="125">
          <cell r="J125">
            <v>0</v>
          </cell>
          <cell r="L125">
            <v>0</v>
          </cell>
          <cell r="P125">
            <v>0</v>
          </cell>
          <cell r="Q125">
            <v>0</v>
          </cell>
          <cell r="V125">
            <v>0</v>
          </cell>
          <cell r="X125">
            <v>0</v>
          </cell>
          <cell r="AB125">
            <v>0</v>
          </cell>
        </row>
        <row r="126">
          <cell r="J126">
            <v>0</v>
          </cell>
          <cell r="L126">
            <v>0</v>
          </cell>
          <cell r="P126">
            <v>0</v>
          </cell>
          <cell r="Q126">
            <v>0</v>
          </cell>
          <cell r="V126">
            <v>0</v>
          </cell>
          <cell r="X126">
            <v>0</v>
          </cell>
          <cell r="AB126">
            <v>0</v>
          </cell>
        </row>
        <row r="127">
          <cell r="J127">
            <v>4340</v>
          </cell>
          <cell r="L127">
            <v>3920</v>
          </cell>
          <cell r="P127">
            <v>7350</v>
          </cell>
          <cell r="Q127">
            <v>7595</v>
          </cell>
          <cell r="V127">
            <v>5425</v>
          </cell>
          <cell r="X127">
            <v>4900</v>
          </cell>
          <cell r="AB127">
            <v>0</v>
          </cell>
        </row>
        <row r="128">
          <cell r="J128">
            <v>0</v>
          </cell>
          <cell r="L128">
            <v>0</v>
          </cell>
          <cell r="P128">
            <v>0</v>
          </cell>
          <cell r="Q128">
            <v>0</v>
          </cell>
          <cell r="V128">
            <v>0</v>
          </cell>
          <cell r="X128">
            <v>0</v>
          </cell>
          <cell r="AB128">
            <v>0</v>
          </cell>
        </row>
        <row r="129">
          <cell r="J129">
            <v>3255</v>
          </cell>
          <cell r="L129">
            <v>2940</v>
          </cell>
          <cell r="P129">
            <v>3150</v>
          </cell>
          <cell r="Q129">
            <v>3255</v>
          </cell>
          <cell r="V129">
            <v>1960</v>
          </cell>
          <cell r="X129">
            <v>980</v>
          </cell>
          <cell r="AB129">
            <v>0</v>
          </cell>
        </row>
        <row r="130">
          <cell r="J130">
            <v>0</v>
          </cell>
          <cell r="L130">
            <v>0</v>
          </cell>
          <cell r="P130">
            <v>0</v>
          </cell>
          <cell r="Q130">
            <v>0</v>
          </cell>
          <cell r="V130">
            <v>0</v>
          </cell>
          <cell r="X130">
            <v>0</v>
          </cell>
          <cell r="AB130">
            <v>0</v>
          </cell>
        </row>
        <row r="131">
          <cell r="J131">
            <v>12474.349000000004</v>
          </cell>
          <cell r="L131">
            <v>11268.39</v>
          </cell>
          <cell r="P131">
            <v>14569.81</v>
          </cell>
          <cell r="Q131">
            <v>13779.392000000002</v>
          </cell>
          <cell r="V131">
            <v>11087.932000000001</v>
          </cell>
          <cell r="X131">
            <v>10135.41</v>
          </cell>
          <cell r="AB131">
            <v>2299.77</v>
          </cell>
        </row>
        <row r="132">
          <cell r="J132">
            <v>0</v>
          </cell>
          <cell r="L132">
            <v>0</v>
          </cell>
          <cell r="P132">
            <v>0</v>
          </cell>
          <cell r="Q132">
            <v>0</v>
          </cell>
          <cell r="V132">
            <v>0</v>
          </cell>
          <cell r="X132">
            <v>0</v>
          </cell>
          <cell r="AB132">
            <v>0</v>
          </cell>
        </row>
        <row r="133">
          <cell r="J133">
            <v>0</v>
          </cell>
          <cell r="L133">
            <v>0</v>
          </cell>
          <cell r="P133">
            <v>0</v>
          </cell>
          <cell r="Q133">
            <v>0</v>
          </cell>
          <cell r="V133">
            <v>0</v>
          </cell>
          <cell r="X133">
            <v>0</v>
          </cell>
          <cell r="AB133">
            <v>0</v>
          </cell>
        </row>
        <row r="134">
          <cell r="J134">
            <v>0</v>
          </cell>
          <cell r="L134">
            <v>0</v>
          </cell>
          <cell r="P134">
            <v>0</v>
          </cell>
          <cell r="Q134">
            <v>0</v>
          </cell>
          <cell r="V134">
            <v>0</v>
          </cell>
          <cell r="X134">
            <v>0</v>
          </cell>
          <cell r="AB134">
            <v>0</v>
          </cell>
        </row>
        <row r="135">
          <cell r="J135">
            <v>1550</v>
          </cell>
          <cell r="L135">
            <v>1680</v>
          </cell>
          <cell r="P135">
            <v>1800</v>
          </cell>
          <cell r="Q135">
            <v>1860</v>
          </cell>
          <cell r="V135">
            <v>1860</v>
          </cell>
          <cell r="X135">
            <v>1120</v>
          </cell>
          <cell r="AB135">
            <v>300</v>
          </cell>
        </row>
        <row r="136">
          <cell r="J136">
            <v>75</v>
          </cell>
          <cell r="L136">
            <v>75</v>
          </cell>
          <cell r="P136">
            <v>75</v>
          </cell>
          <cell r="Q136">
            <v>75</v>
          </cell>
          <cell r="V136">
            <v>75</v>
          </cell>
          <cell r="X136">
            <v>75</v>
          </cell>
          <cell r="AB136">
            <v>75</v>
          </cell>
        </row>
        <row r="137">
          <cell r="J137">
            <v>50</v>
          </cell>
          <cell r="L137">
            <v>50</v>
          </cell>
          <cell r="P137">
            <v>50</v>
          </cell>
          <cell r="Q137">
            <v>50</v>
          </cell>
          <cell r="V137">
            <v>50</v>
          </cell>
          <cell r="X137">
            <v>50</v>
          </cell>
          <cell r="AB137">
            <v>50</v>
          </cell>
        </row>
        <row r="138">
          <cell r="J138">
            <v>0</v>
          </cell>
          <cell r="L138">
            <v>0</v>
          </cell>
          <cell r="P138">
            <v>0</v>
          </cell>
          <cell r="Q138">
            <v>0</v>
          </cell>
          <cell r="V138">
            <v>0</v>
          </cell>
          <cell r="X138">
            <v>0</v>
          </cell>
          <cell r="AB138">
            <v>0</v>
          </cell>
        </row>
        <row r="139">
          <cell r="J139">
            <v>100</v>
          </cell>
          <cell r="L139">
            <v>100</v>
          </cell>
          <cell r="P139">
            <v>100</v>
          </cell>
          <cell r="Q139">
            <v>100</v>
          </cell>
          <cell r="V139">
            <v>100</v>
          </cell>
          <cell r="X139">
            <v>100</v>
          </cell>
          <cell r="AB139">
            <v>100</v>
          </cell>
        </row>
        <row r="140">
          <cell r="J140">
            <v>75</v>
          </cell>
          <cell r="L140">
            <v>75</v>
          </cell>
          <cell r="P140">
            <v>75</v>
          </cell>
          <cell r="Q140">
            <v>75</v>
          </cell>
          <cell r="V140">
            <v>75</v>
          </cell>
          <cell r="X140">
            <v>75</v>
          </cell>
          <cell r="AB140">
            <v>75</v>
          </cell>
        </row>
        <row r="141">
          <cell r="J141">
            <v>50</v>
          </cell>
          <cell r="L141">
            <v>50</v>
          </cell>
          <cell r="P141">
            <v>50</v>
          </cell>
          <cell r="Q141">
            <v>50</v>
          </cell>
          <cell r="V141">
            <v>50</v>
          </cell>
          <cell r="X141">
            <v>50</v>
          </cell>
          <cell r="AB141">
            <v>50</v>
          </cell>
        </row>
        <row r="142">
          <cell r="J142">
            <v>0</v>
          </cell>
          <cell r="L142">
            <v>0</v>
          </cell>
          <cell r="P142">
            <v>0</v>
          </cell>
          <cell r="Q142">
            <v>0</v>
          </cell>
          <cell r="V142">
            <v>0</v>
          </cell>
          <cell r="X142">
            <v>0</v>
          </cell>
          <cell r="AB142">
            <v>0</v>
          </cell>
        </row>
        <row r="143">
          <cell r="J143">
            <v>0</v>
          </cell>
          <cell r="L143">
            <v>0</v>
          </cell>
          <cell r="P143">
            <v>0</v>
          </cell>
          <cell r="Q143">
            <v>0</v>
          </cell>
          <cell r="V143">
            <v>0</v>
          </cell>
          <cell r="X143">
            <v>0</v>
          </cell>
          <cell r="AB143">
            <v>0</v>
          </cell>
        </row>
        <row r="144">
          <cell r="J144">
            <v>200</v>
          </cell>
          <cell r="L144">
            <v>150</v>
          </cell>
          <cell r="P144">
            <v>100</v>
          </cell>
          <cell r="Q144">
            <v>100</v>
          </cell>
          <cell r="V144">
            <v>100</v>
          </cell>
          <cell r="X144">
            <v>100</v>
          </cell>
          <cell r="AB144">
            <v>200</v>
          </cell>
        </row>
        <row r="145">
          <cell r="J145">
            <v>0</v>
          </cell>
          <cell r="L145">
            <v>0</v>
          </cell>
          <cell r="P145">
            <v>0</v>
          </cell>
          <cell r="Q145">
            <v>0</v>
          </cell>
          <cell r="V145">
            <v>0</v>
          </cell>
          <cell r="X145">
            <v>0</v>
          </cell>
          <cell r="AB145">
            <v>0</v>
          </cell>
        </row>
        <row r="146">
          <cell r="J146">
            <v>0</v>
          </cell>
          <cell r="L146">
            <v>0</v>
          </cell>
          <cell r="P146">
            <v>0</v>
          </cell>
          <cell r="Q146">
            <v>0</v>
          </cell>
          <cell r="V146">
            <v>0</v>
          </cell>
          <cell r="X146">
            <v>0</v>
          </cell>
          <cell r="AB146">
            <v>0</v>
          </cell>
        </row>
        <row r="147">
          <cell r="J147">
            <v>100</v>
          </cell>
          <cell r="L147">
            <v>100</v>
          </cell>
          <cell r="P147">
            <v>100</v>
          </cell>
          <cell r="Q147">
            <v>100</v>
          </cell>
          <cell r="V147">
            <v>100</v>
          </cell>
          <cell r="X147">
            <v>75</v>
          </cell>
          <cell r="AB147">
            <v>75</v>
          </cell>
        </row>
        <row r="148">
          <cell r="J148">
            <v>0</v>
          </cell>
          <cell r="L148">
            <v>0</v>
          </cell>
          <cell r="P148">
            <v>0</v>
          </cell>
          <cell r="Q148">
            <v>0</v>
          </cell>
          <cell r="V148">
            <v>0</v>
          </cell>
          <cell r="X148">
            <v>0</v>
          </cell>
          <cell r="AB148">
            <v>0</v>
          </cell>
        </row>
        <row r="149">
          <cell r="J149">
            <v>0</v>
          </cell>
          <cell r="L149">
            <v>0</v>
          </cell>
          <cell r="P149">
            <v>0</v>
          </cell>
          <cell r="Q149">
            <v>0</v>
          </cell>
          <cell r="V149">
            <v>0</v>
          </cell>
          <cell r="X149">
            <v>0</v>
          </cell>
          <cell r="AB149">
            <v>0</v>
          </cell>
        </row>
        <row r="150">
          <cell r="J150">
            <v>0</v>
          </cell>
          <cell r="L150">
            <v>0</v>
          </cell>
          <cell r="P150">
            <v>0</v>
          </cell>
          <cell r="Q150">
            <v>0</v>
          </cell>
          <cell r="V150">
            <v>0</v>
          </cell>
          <cell r="X150">
            <v>0</v>
          </cell>
          <cell r="AB150">
            <v>0</v>
          </cell>
        </row>
        <row r="151">
          <cell r="J151">
            <v>50</v>
          </cell>
          <cell r="L151">
            <v>50</v>
          </cell>
          <cell r="P151">
            <v>50</v>
          </cell>
          <cell r="Q151">
            <v>50</v>
          </cell>
          <cell r="V151">
            <v>50</v>
          </cell>
          <cell r="X151">
            <v>50</v>
          </cell>
          <cell r="AB151">
            <v>50</v>
          </cell>
        </row>
        <row r="152">
          <cell r="J152">
            <v>0</v>
          </cell>
          <cell r="L152">
            <v>0</v>
          </cell>
          <cell r="P152">
            <v>0</v>
          </cell>
          <cell r="Q152">
            <v>0</v>
          </cell>
          <cell r="V152">
            <v>0</v>
          </cell>
          <cell r="X152">
            <v>0</v>
          </cell>
          <cell r="AB152">
            <v>0</v>
          </cell>
        </row>
        <row r="153">
          <cell r="J153">
            <v>0</v>
          </cell>
          <cell r="L153">
            <v>0</v>
          </cell>
          <cell r="P153">
            <v>0</v>
          </cell>
          <cell r="Q153">
            <v>0</v>
          </cell>
          <cell r="V153">
            <v>0</v>
          </cell>
          <cell r="X153">
            <v>0</v>
          </cell>
          <cell r="AB153">
            <v>0</v>
          </cell>
        </row>
        <row r="154">
          <cell r="J154">
            <v>75</v>
          </cell>
          <cell r="L154">
            <v>75</v>
          </cell>
          <cell r="P154">
            <v>75</v>
          </cell>
          <cell r="Q154">
            <v>75</v>
          </cell>
          <cell r="V154">
            <v>75</v>
          </cell>
          <cell r="X154">
            <v>75</v>
          </cell>
          <cell r="AB154">
            <v>75</v>
          </cell>
        </row>
        <row r="155">
          <cell r="J155">
            <v>0</v>
          </cell>
          <cell r="L155">
            <v>0</v>
          </cell>
          <cell r="P155">
            <v>0</v>
          </cell>
          <cell r="Q155">
            <v>0</v>
          </cell>
          <cell r="V155">
            <v>0</v>
          </cell>
          <cell r="X155">
            <v>0</v>
          </cell>
          <cell r="AB155">
            <v>0</v>
          </cell>
        </row>
        <row r="156">
          <cell r="J156">
            <v>0</v>
          </cell>
          <cell r="L156">
            <v>0</v>
          </cell>
          <cell r="P156">
            <v>0</v>
          </cell>
          <cell r="Q156">
            <v>0</v>
          </cell>
          <cell r="V156">
            <v>0</v>
          </cell>
          <cell r="X156">
            <v>0</v>
          </cell>
          <cell r="AB156">
            <v>0</v>
          </cell>
        </row>
        <row r="157">
          <cell r="J157">
            <v>650</v>
          </cell>
          <cell r="L157">
            <v>650</v>
          </cell>
          <cell r="P157">
            <v>650</v>
          </cell>
          <cell r="Q157">
            <v>650</v>
          </cell>
          <cell r="V157">
            <v>650</v>
          </cell>
          <cell r="X157">
            <v>650</v>
          </cell>
          <cell r="AB157">
            <v>650</v>
          </cell>
        </row>
        <row r="158">
          <cell r="J158">
            <v>0</v>
          </cell>
          <cell r="L158">
            <v>0</v>
          </cell>
          <cell r="P158">
            <v>0</v>
          </cell>
          <cell r="Q158">
            <v>0</v>
          </cell>
          <cell r="V158">
            <v>0</v>
          </cell>
          <cell r="X158">
            <v>0</v>
          </cell>
          <cell r="AB158">
            <v>0</v>
          </cell>
        </row>
        <row r="159">
          <cell r="J159">
            <v>650</v>
          </cell>
          <cell r="L159">
            <v>650</v>
          </cell>
          <cell r="P159">
            <v>650</v>
          </cell>
          <cell r="Q159">
            <v>650</v>
          </cell>
          <cell r="V159">
            <v>650</v>
          </cell>
          <cell r="X159">
            <v>650</v>
          </cell>
          <cell r="AB159">
            <v>650</v>
          </cell>
        </row>
        <row r="160">
          <cell r="J160">
            <v>0</v>
          </cell>
          <cell r="L160">
            <v>0</v>
          </cell>
          <cell r="P160">
            <v>0</v>
          </cell>
          <cell r="Q160">
            <v>0</v>
          </cell>
          <cell r="V160">
            <v>0</v>
          </cell>
          <cell r="X160">
            <v>0</v>
          </cell>
          <cell r="AB160">
            <v>0</v>
          </cell>
        </row>
        <row r="161">
          <cell r="J161">
            <v>0</v>
          </cell>
          <cell r="L161">
            <v>0</v>
          </cell>
          <cell r="P161">
            <v>0</v>
          </cell>
          <cell r="Q161">
            <v>0</v>
          </cell>
          <cell r="V161">
            <v>0</v>
          </cell>
          <cell r="X161">
            <v>0</v>
          </cell>
          <cell r="AB161">
            <v>0</v>
          </cell>
        </row>
        <row r="162">
          <cell r="J162">
            <v>0</v>
          </cell>
          <cell r="L162">
            <v>0</v>
          </cell>
          <cell r="P162">
            <v>0</v>
          </cell>
          <cell r="Q162">
            <v>0</v>
          </cell>
          <cell r="V162">
            <v>0</v>
          </cell>
          <cell r="X162">
            <v>0</v>
          </cell>
          <cell r="AB162">
            <v>0</v>
          </cell>
        </row>
        <row r="163">
          <cell r="J163">
            <v>0</v>
          </cell>
          <cell r="L163">
            <v>0</v>
          </cell>
          <cell r="P163">
            <v>0</v>
          </cell>
          <cell r="Q163">
            <v>0</v>
          </cell>
          <cell r="V163">
            <v>0</v>
          </cell>
          <cell r="X163">
            <v>0</v>
          </cell>
          <cell r="AB163">
            <v>0</v>
          </cell>
        </row>
        <row r="164">
          <cell r="J164">
            <v>600</v>
          </cell>
          <cell r="L164">
            <v>600</v>
          </cell>
          <cell r="P164">
            <v>600</v>
          </cell>
          <cell r="Q164">
            <v>600</v>
          </cell>
          <cell r="V164">
            <v>600</v>
          </cell>
          <cell r="X164">
            <v>600</v>
          </cell>
          <cell r="AB164">
            <v>250</v>
          </cell>
        </row>
        <row r="165">
          <cell r="J165">
            <v>100</v>
          </cell>
          <cell r="L165">
            <v>100</v>
          </cell>
          <cell r="P165">
            <v>100</v>
          </cell>
          <cell r="Q165">
            <v>100</v>
          </cell>
          <cell r="V165">
            <v>100</v>
          </cell>
          <cell r="X165">
            <v>100</v>
          </cell>
          <cell r="AB165">
            <v>100</v>
          </cell>
        </row>
        <row r="166">
          <cell r="J166">
            <v>0</v>
          </cell>
          <cell r="L166">
            <v>0</v>
          </cell>
          <cell r="P166">
            <v>0</v>
          </cell>
          <cell r="Q166">
            <v>0</v>
          </cell>
          <cell r="V166">
            <v>0</v>
          </cell>
          <cell r="X166">
            <v>0</v>
          </cell>
          <cell r="AB166">
            <v>0</v>
          </cell>
        </row>
        <row r="167">
          <cell r="J167">
            <v>0</v>
          </cell>
          <cell r="L167">
            <v>0</v>
          </cell>
          <cell r="P167">
            <v>0</v>
          </cell>
          <cell r="Q167">
            <v>0</v>
          </cell>
          <cell r="V167">
            <v>0</v>
          </cell>
          <cell r="X167">
            <v>0</v>
          </cell>
          <cell r="AB167">
            <v>0</v>
          </cell>
        </row>
        <row r="168">
          <cell r="J168">
            <v>0</v>
          </cell>
          <cell r="L168">
            <v>0</v>
          </cell>
          <cell r="P168">
            <v>0</v>
          </cell>
          <cell r="Q168">
            <v>0</v>
          </cell>
          <cell r="V168">
            <v>0</v>
          </cell>
          <cell r="X168">
            <v>0</v>
          </cell>
          <cell r="AB168">
            <v>0</v>
          </cell>
        </row>
        <row r="169">
          <cell r="J169">
            <v>0</v>
          </cell>
          <cell r="L169">
            <v>0</v>
          </cell>
          <cell r="P169">
            <v>0</v>
          </cell>
          <cell r="Q169">
            <v>0</v>
          </cell>
          <cell r="V169">
            <v>0</v>
          </cell>
          <cell r="X169">
            <v>0</v>
          </cell>
          <cell r="AB169">
            <v>0</v>
          </cell>
        </row>
        <row r="170">
          <cell r="J170">
            <v>0</v>
          </cell>
          <cell r="L170">
            <v>0</v>
          </cell>
          <cell r="P170">
            <v>0</v>
          </cell>
          <cell r="Q170">
            <v>0</v>
          </cell>
          <cell r="V170">
            <v>0</v>
          </cell>
          <cell r="X170">
            <v>0</v>
          </cell>
          <cell r="AB170">
            <v>0</v>
          </cell>
        </row>
        <row r="171">
          <cell r="J171">
            <v>0</v>
          </cell>
          <cell r="L171">
            <v>0</v>
          </cell>
          <cell r="P171">
            <v>0</v>
          </cell>
          <cell r="Q171">
            <v>0</v>
          </cell>
          <cell r="V171">
            <v>0</v>
          </cell>
          <cell r="X171">
            <v>0</v>
          </cell>
          <cell r="AB171">
            <v>0</v>
          </cell>
        </row>
        <row r="172">
          <cell r="J172">
            <v>0</v>
          </cell>
          <cell r="L172">
            <v>0</v>
          </cell>
          <cell r="P172">
            <v>0</v>
          </cell>
          <cell r="Q172">
            <v>0</v>
          </cell>
          <cell r="V172">
            <v>0</v>
          </cell>
          <cell r="X172">
            <v>0</v>
          </cell>
          <cell r="AB172">
            <v>0</v>
          </cell>
        </row>
        <row r="173">
          <cell r="J173">
            <v>0</v>
          </cell>
          <cell r="L173">
            <v>0</v>
          </cell>
          <cell r="P173">
            <v>0</v>
          </cell>
          <cell r="Q173">
            <v>0</v>
          </cell>
          <cell r="V173">
            <v>0</v>
          </cell>
          <cell r="X173">
            <v>0</v>
          </cell>
          <cell r="AB173">
            <v>0</v>
          </cell>
        </row>
        <row r="174">
          <cell r="J174">
            <v>100</v>
          </cell>
          <cell r="L174">
            <v>100</v>
          </cell>
          <cell r="P174">
            <v>100</v>
          </cell>
          <cell r="Q174">
            <v>100</v>
          </cell>
          <cell r="V174">
            <v>100</v>
          </cell>
          <cell r="X174">
            <v>100</v>
          </cell>
          <cell r="AB174">
            <v>100</v>
          </cell>
        </row>
      </sheetData>
      <sheetData sheetId="7"/>
      <sheetData sheetId="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
      <sheetName val="Sheet1"/>
      <sheetName val="Data_Sheet"/>
      <sheetName val="summary"/>
      <sheetName val="2006"/>
      <sheetName val="2007"/>
      <sheetName val="2008"/>
      <sheetName val="Values_PIVOT"/>
      <sheetName val="Equipment_RATE"/>
      <sheetName val="Manpower_RATE"/>
      <sheetName val="GENERALEXPENSESBREAKUP"/>
    </sheetNames>
    <sheetDataSet>
      <sheetData sheetId="0"/>
      <sheetData sheetId="1"/>
      <sheetData sheetId="2">
        <row r="6">
          <cell r="AK6">
            <v>0</v>
          </cell>
          <cell r="AP6">
            <v>0</v>
          </cell>
        </row>
        <row r="7">
          <cell r="AK7">
            <v>0</v>
          </cell>
          <cell r="AP7">
            <v>750</v>
          </cell>
        </row>
        <row r="8">
          <cell r="AK8">
            <v>0</v>
          </cell>
          <cell r="AP8">
            <v>2045</v>
          </cell>
        </row>
        <row r="9">
          <cell r="AK9">
            <v>0</v>
          </cell>
          <cell r="AP9">
            <v>1400</v>
          </cell>
        </row>
        <row r="10">
          <cell r="AK10">
            <v>0</v>
          </cell>
          <cell r="AP10">
            <v>6681</v>
          </cell>
        </row>
        <row r="11">
          <cell r="AK11">
            <v>0</v>
          </cell>
          <cell r="AP11">
            <v>3825</v>
          </cell>
        </row>
        <row r="12">
          <cell r="AK12">
            <v>0</v>
          </cell>
          <cell r="AP12">
            <v>150</v>
          </cell>
        </row>
        <row r="13">
          <cell r="AK13">
            <v>0</v>
          </cell>
          <cell r="AP13">
            <v>7950</v>
          </cell>
        </row>
        <row r="14">
          <cell r="AK14">
            <v>0</v>
          </cell>
          <cell r="AP14">
            <v>7380</v>
          </cell>
        </row>
        <row r="15">
          <cell r="AK15">
            <v>0</v>
          </cell>
          <cell r="AP15">
            <v>200</v>
          </cell>
        </row>
        <row r="16">
          <cell r="AK16">
            <v>0</v>
          </cell>
          <cell r="AP16">
            <v>1425</v>
          </cell>
        </row>
        <row r="17">
          <cell r="AK17">
            <v>0</v>
          </cell>
          <cell r="AP17">
            <v>1050</v>
          </cell>
        </row>
        <row r="18">
          <cell r="AK18">
            <v>0</v>
          </cell>
          <cell r="AP18">
            <v>250</v>
          </cell>
        </row>
        <row r="19">
          <cell r="AK19">
            <v>0</v>
          </cell>
          <cell r="AP19">
            <v>215</v>
          </cell>
        </row>
        <row r="20">
          <cell r="AK20">
            <v>0</v>
          </cell>
          <cell r="AP20">
            <v>128.57</v>
          </cell>
        </row>
        <row r="21">
          <cell r="AK21">
            <v>0</v>
          </cell>
          <cell r="AP21">
            <v>500</v>
          </cell>
        </row>
        <row r="22">
          <cell r="AK22">
            <v>0</v>
          </cell>
          <cell r="AP22">
            <v>0</v>
          </cell>
        </row>
        <row r="23">
          <cell r="AK23">
            <v>0</v>
          </cell>
          <cell r="AP23">
            <v>500</v>
          </cell>
        </row>
        <row r="24">
          <cell r="AK24">
            <v>0</v>
          </cell>
          <cell r="AP24">
            <v>0</v>
          </cell>
        </row>
        <row r="25">
          <cell r="AK25">
            <v>0</v>
          </cell>
          <cell r="AP25">
            <v>2430</v>
          </cell>
        </row>
        <row r="26">
          <cell r="AK26">
            <v>0</v>
          </cell>
          <cell r="AP26">
            <v>0</v>
          </cell>
        </row>
        <row r="27">
          <cell r="AK27">
            <v>0</v>
          </cell>
          <cell r="AP27">
            <v>0</v>
          </cell>
        </row>
        <row r="28">
          <cell r="AK28">
            <v>0</v>
          </cell>
          <cell r="AP28">
            <v>255</v>
          </cell>
        </row>
        <row r="29">
          <cell r="AK29">
            <v>0</v>
          </cell>
          <cell r="AP29">
            <v>309</v>
          </cell>
        </row>
        <row r="30">
          <cell r="AK30">
            <v>0</v>
          </cell>
          <cell r="AP30">
            <v>0</v>
          </cell>
        </row>
        <row r="31">
          <cell r="AK31">
            <v>0</v>
          </cell>
          <cell r="AP31">
            <v>0</v>
          </cell>
        </row>
        <row r="32">
          <cell r="AK32">
            <v>0</v>
          </cell>
          <cell r="AP32">
            <v>743.1</v>
          </cell>
        </row>
        <row r="33">
          <cell r="AK33">
            <v>0</v>
          </cell>
          <cell r="AP33">
            <v>664.5</v>
          </cell>
        </row>
        <row r="34">
          <cell r="AK34">
            <v>0</v>
          </cell>
          <cell r="AP34">
            <v>476.09999999999997</v>
          </cell>
        </row>
        <row r="35">
          <cell r="AK35">
            <v>0</v>
          </cell>
          <cell r="AP35">
            <v>630</v>
          </cell>
        </row>
        <row r="36">
          <cell r="AK36">
            <v>0</v>
          </cell>
          <cell r="AP36">
            <v>0</v>
          </cell>
        </row>
        <row r="37">
          <cell r="AK37">
            <v>0</v>
          </cell>
          <cell r="AP37">
            <v>405</v>
          </cell>
        </row>
        <row r="38">
          <cell r="AK38">
            <v>0</v>
          </cell>
          <cell r="AP38">
            <v>0</v>
          </cell>
        </row>
        <row r="39">
          <cell r="AK39">
            <v>0</v>
          </cell>
          <cell r="AP39">
            <v>304.5</v>
          </cell>
        </row>
        <row r="40">
          <cell r="AK40">
            <v>0</v>
          </cell>
          <cell r="AP40">
            <v>237.89999999999998</v>
          </cell>
        </row>
        <row r="41">
          <cell r="AK41">
            <v>0</v>
          </cell>
          <cell r="AP41">
            <v>249.9</v>
          </cell>
        </row>
        <row r="42">
          <cell r="AK42">
            <v>0</v>
          </cell>
          <cell r="AP42">
            <v>227.7</v>
          </cell>
        </row>
        <row r="43">
          <cell r="AK43">
            <v>0</v>
          </cell>
          <cell r="AP43">
            <v>819.6</v>
          </cell>
        </row>
        <row r="44">
          <cell r="AK44">
            <v>0</v>
          </cell>
          <cell r="AP44">
            <v>0</v>
          </cell>
        </row>
        <row r="45">
          <cell r="AK45">
            <v>0</v>
          </cell>
          <cell r="AP45">
            <v>1918.8</v>
          </cell>
        </row>
        <row r="46">
          <cell r="AK46">
            <v>0</v>
          </cell>
          <cell r="AP46">
            <v>184.5</v>
          </cell>
        </row>
        <row r="47">
          <cell r="AK47">
            <v>0</v>
          </cell>
          <cell r="AP47">
            <v>0</v>
          </cell>
        </row>
        <row r="48">
          <cell r="AK48">
            <v>0</v>
          </cell>
          <cell r="AP48">
            <v>0</v>
          </cell>
        </row>
        <row r="49">
          <cell r="AK49">
            <v>0</v>
          </cell>
          <cell r="AP49">
            <v>0</v>
          </cell>
        </row>
        <row r="50">
          <cell r="AK50">
            <v>0</v>
          </cell>
          <cell r="AP50">
            <v>16683</v>
          </cell>
        </row>
        <row r="51">
          <cell r="AK51">
            <v>0</v>
          </cell>
          <cell r="AP51">
            <v>9639</v>
          </cell>
        </row>
        <row r="52">
          <cell r="AK52">
            <v>0</v>
          </cell>
          <cell r="AP52">
            <v>1669.5</v>
          </cell>
        </row>
        <row r="53">
          <cell r="AK53">
            <v>0</v>
          </cell>
          <cell r="AP53">
            <v>656.1</v>
          </cell>
        </row>
        <row r="54">
          <cell r="AK54">
            <v>0</v>
          </cell>
          <cell r="AP54">
            <v>0</v>
          </cell>
        </row>
        <row r="55">
          <cell r="AK55">
            <v>0</v>
          </cell>
          <cell r="AP55">
            <v>960</v>
          </cell>
        </row>
        <row r="56">
          <cell r="AK56">
            <v>0</v>
          </cell>
          <cell r="AP56">
            <v>442.5</v>
          </cell>
        </row>
        <row r="57">
          <cell r="AK57">
            <v>0</v>
          </cell>
          <cell r="AP57">
            <v>48450</v>
          </cell>
        </row>
        <row r="58">
          <cell r="AK58">
            <v>0</v>
          </cell>
          <cell r="AP58">
            <v>6300</v>
          </cell>
        </row>
        <row r="59">
          <cell r="AK59">
            <v>0</v>
          </cell>
          <cell r="AP59">
            <v>9932.25</v>
          </cell>
        </row>
        <row r="60">
          <cell r="AK60">
            <v>0</v>
          </cell>
          <cell r="AP60">
            <v>0</v>
          </cell>
        </row>
        <row r="61">
          <cell r="AK61">
            <v>0</v>
          </cell>
          <cell r="AP61">
            <v>0</v>
          </cell>
        </row>
        <row r="62">
          <cell r="AK62">
            <v>0</v>
          </cell>
          <cell r="AP62">
            <v>0</v>
          </cell>
        </row>
        <row r="63">
          <cell r="AK63">
            <v>0</v>
          </cell>
          <cell r="AP63">
            <v>0</v>
          </cell>
        </row>
        <row r="64">
          <cell r="AK64">
            <v>0</v>
          </cell>
          <cell r="AP64">
            <v>0</v>
          </cell>
        </row>
        <row r="65">
          <cell r="AK65">
            <v>0</v>
          </cell>
          <cell r="AP65">
            <v>0</v>
          </cell>
        </row>
        <row r="66">
          <cell r="AK66">
            <v>0</v>
          </cell>
          <cell r="AP66">
            <v>0</v>
          </cell>
        </row>
        <row r="67">
          <cell r="AK67">
            <v>0</v>
          </cell>
          <cell r="AP67">
            <v>0</v>
          </cell>
        </row>
        <row r="68">
          <cell r="AK68">
            <v>0</v>
          </cell>
          <cell r="AP68">
            <v>0</v>
          </cell>
        </row>
        <row r="69">
          <cell r="AK69">
            <v>0</v>
          </cell>
          <cell r="AP69">
            <v>0</v>
          </cell>
        </row>
        <row r="70">
          <cell r="AK70">
            <v>0</v>
          </cell>
          <cell r="AP70">
            <v>0</v>
          </cell>
        </row>
        <row r="71">
          <cell r="AK71">
            <v>0</v>
          </cell>
          <cell r="AP71">
            <v>0</v>
          </cell>
        </row>
        <row r="72">
          <cell r="AK72">
            <v>0</v>
          </cell>
          <cell r="AP72">
            <v>0</v>
          </cell>
        </row>
        <row r="73">
          <cell r="AK73">
            <v>0</v>
          </cell>
          <cell r="AP73">
            <v>0</v>
          </cell>
        </row>
        <row r="74">
          <cell r="AK74">
            <v>0</v>
          </cell>
          <cell r="AP74">
            <v>0</v>
          </cell>
        </row>
        <row r="75">
          <cell r="AK75">
            <v>0</v>
          </cell>
          <cell r="AP75">
            <v>0</v>
          </cell>
        </row>
        <row r="76">
          <cell r="AK76">
            <v>0</v>
          </cell>
          <cell r="AP76">
            <v>0</v>
          </cell>
        </row>
        <row r="77">
          <cell r="AK77">
            <v>0</v>
          </cell>
          <cell r="AP77">
            <v>0</v>
          </cell>
        </row>
        <row r="78">
          <cell r="AK78">
            <v>0</v>
          </cell>
          <cell r="AP78">
            <v>0</v>
          </cell>
        </row>
        <row r="79">
          <cell r="AK79">
            <v>0</v>
          </cell>
          <cell r="AP79">
            <v>0</v>
          </cell>
        </row>
        <row r="80">
          <cell r="AK80">
            <v>0</v>
          </cell>
          <cell r="AP80">
            <v>0</v>
          </cell>
        </row>
        <row r="81">
          <cell r="AK81">
            <v>0</v>
          </cell>
          <cell r="AP81">
            <v>0</v>
          </cell>
        </row>
        <row r="82">
          <cell r="AK82">
            <v>0</v>
          </cell>
          <cell r="AP82">
            <v>0</v>
          </cell>
        </row>
        <row r="83">
          <cell r="AK83">
            <v>0</v>
          </cell>
          <cell r="AP83">
            <v>0</v>
          </cell>
        </row>
        <row r="84">
          <cell r="AK84">
            <v>0</v>
          </cell>
          <cell r="AP84">
            <v>0</v>
          </cell>
        </row>
        <row r="85">
          <cell r="AK85">
            <v>0</v>
          </cell>
          <cell r="AP85">
            <v>0</v>
          </cell>
        </row>
        <row r="86">
          <cell r="AK86">
            <v>0</v>
          </cell>
          <cell r="AP86">
            <v>-115099.5</v>
          </cell>
        </row>
        <row r="87">
          <cell r="AK87">
            <v>0</v>
          </cell>
          <cell r="AP87">
            <v>0</v>
          </cell>
        </row>
        <row r="88">
          <cell r="AK88">
            <v>0</v>
          </cell>
          <cell r="AP88">
            <v>0</v>
          </cell>
        </row>
        <row r="89">
          <cell r="AK89">
            <v>0</v>
          </cell>
          <cell r="AP89">
            <v>0</v>
          </cell>
        </row>
        <row r="90">
          <cell r="AK90">
            <v>0</v>
          </cell>
          <cell r="AP90">
            <v>0</v>
          </cell>
        </row>
        <row r="91">
          <cell r="AK91">
            <v>0</v>
          </cell>
          <cell r="AP91">
            <v>0</v>
          </cell>
        </row>
        <row r="92">
          <cell r="AK92">
            <v>0</v>
          </cell>
          <cell r="AP92">
            <v>0</v>
          </cell>
        </row>
        <row r="93">
          <cell r="AK93">
            <v>0</v>
          </cell>
          <cell r="AP93">
            <v>0</v>
          </cell>
        </row>
        <row r="94">
          <cell r="AK94">
            <v>0</v>
          </cell>
          <cell r="AP94">
            <v>0</v>
          </cell>
        </row>
        <row r="95">
          <cell r="AK95">
            <v>0</v>
          </cell>
          <cell r="AP95">
            <v>0</v>
          </cell>
        </row>
        <row r="96">
          <cell r="AK96">
            <v>0</v>
          </cell>
          <cell r="AP96">
            <v>0</v>
          </cell>
        </row>
        <row r="97">
          <cell r="AK97">
            <v>0</v>
          </cell>
          <cell r="AP97">
            <v>0</v>
          </cell>
        </row>
        <row r="98">
          <cell r="AK98">
            <v>0</v>
          </cell>
          <cell r="AP98">
            <v>0</v>
          </cell>
        </row>
        <row r="99">
          <cell r="AK99">
            <v>0</v>
          </cell>
          <cell r="AP99">
            <v>0</v>
          </cell>
        </row>
        <row r="100">
          <cell r="AK100">
            <v>0</v>
          </cell>
          <cell r="AP100">
            <v>0</v>
          </cell>
        </row>
        <row r="101">
          <cell r="AK101">
            <v>0</v>
          </cell>
          <cell r="AP101">
            <v>0</v>
          </cell>
        </row>
        <row r="102">
          <cell r="AK102">
            <v>0</v>
          </cell>
          <cell r="AP102">
            <v>0</v>
          </cell>
        </row>
        <row r="103">
          <cell r="AK103">
            <v>0</v>
          </cell>
          <cell r="AP103">
            <v>8550</v>
          </cell>
        </row>
        <row r="104">
          <cell r="AK104">
            <v>0</v>
          </cell>
          <cell r="AP104">
            <v>125</v>
          </cell>
        </row>
        <row r="105">
          <cell r="AK105">
            <v>0</v>
          </cell>
          <cell r="AP105">
            <v>100</v>
          </cell>
        </row>
        <row r="106">
          <cell r="AK106">
            <v>0</v>
          </cell>
          <cell r="AP106">
            <v>0</v>
          </cell>
        </row>
        <row r="107">
          <cell r="AK107">
            <v>0</v>
          </cell>
          <cell r="AP107">
            <v>1350</v>
          </cell>
        </row>
        <row r="108">
          <cell r="AK108">
            <v>0</v>
          </cell>
          <cell r="AP108">
            <v>0</v>
          </cell>
        </row>
        <row r="109">
          <cell r="AK109">
            <v>0</v>
          </cell>
          <cell r="AP109">
            <v>13762.471944384226</v>
          </cell>
        </row>
        <row r="110">
          <cell r="AK110">
            <v>0</v>
          </cell>
          <cell r="AP110">
            <v>384.608</v>
          </cell>
        </row>
        <row r="111">
          <cell r="AK111">
            <v>0</v>
          </cell>
          <cell r="AP111">
            <v>0</v>
          </cell>
        </row>
        <row r="112">
          <cell r="AK112">
            <v>0</v>
          </cell>
          <cell r="AP112">
            <v>0</v>
          </cell>
        </row>
        <row r="113">
          <cell r="AK113">
            <v>0</v>
          </cell>
          <cell r="AP113">
            <v>0</v>
          </cell>
        </row>
        <row r="114">
          <cell r="AK114">
            <v>0</v>
          </cell>
          <cell r="AP114">
            <v>0</v>
          </cell>
        </row>
        <row r="115">
          <cell r="AK115">
            <v>0</v>
          </cell>
          <cell r="AP115">
            <v>0</v>
          </cell>
        </row>
        <row r="116">
          <cell r="AK116">
            <v>0</v>
          </cell>
          <cell r="AP116">
            <v>356.32800000000003</v>
          </cell>
        </row>
        <row r="117">
          <cell r="AK117">
            <v>0</v>
          </cell>
          <cell r="AP117">
            <v>677.50800000000004</v>
          </cell>
        </row>
        <row r="118">
          <cell r="AK118">
            <v>0</v>
          </cell>
          <cell r="AP118">
            <v>537.6</v>
          </cell>
        </row>
        <row r="119">
          <cell r="AK119">
            <v>0</v>
          </cell>
          <cell r="AP119">
            <v>0</v>
          </cell>
        </row>
        <row r="120">
          <cell r="AK120">
            <v>0</v>
          </cell>
          <cell r="AP120">
            <v>0</v>
          </cell>
        </row>
        <row r="121">
          <cell r="AK121">
            <v>0</v>
          </cell>
          <cell r="AP121">
            <v>15554</v>
          </cell>
        </row>
        <row r="122">
          <cell r="AK122">
            <v>0</v>
          </cell>
          <cell r="AP122">
            <v>12320</v>
          </cell>
        </row>
        <row r="123">
          <cell r="AK123">
            <v>0</v>
          </cell>
          <cell r="AP123">
            <v>9544.5</v>
          </cell>
        </row>
        <row r="124">
          <cell r="AK124">
            <v>0</v>
          </cell>
          <cell r="AP124">
            <v>2205.84</v>
          </cell>
        </row>
        <row r="125">
          <cell r="AK125">
            <v>0</v>
          </cell>
          <cell r="AP125">
            <v>0</v>
          </cell>
        </row>
        <row r="126">
          <cell r="AK126">
            <v>0</v>
          </cell>
          <cell r="AP126">
            <v>1897.588</v>
          </cell>
        </row>
        <row r="127">
          <cell r="AK127">
            <v>0</v>
          </cell>
          <cell r="AP127">
            <v>130.08799999999999</v>
          </cell>
        </row>
        <row r="128">
          <cell r="AK128">
            <v>0</v>
          </cell>
          <cell r="AP128">
            <v>723.96800000000007</v>
          </cell>
        </row>
        <row r="129">
          <cell r="AK129">
            <v>0</v>
          </cell>
          <cell r="AP129">
            <v>1176</v>
          </cell>
        </row>
        <row r="130">
          <cell r="AK130">
            <v>0</v>
          </cell>
          <cell r="AP130">
            <v>65.043999999999997</v>
          </cell>
        </row>
        <row r="131">
          <cell r="AK131">
            <v>0</v>
          </cell>
          <cell r="AP131">
            <v>531.66399999999999</v>
          </cell>
        </row>
        <row r="132">
          <cell r="AK132">
            <v>0</v>
          </cell>
          <cell r="AP132">
            <v>280</v>
          </cell>
        </row>
        <row r="133">
          <cell r="AK133">
            <v>0</v>
          </cell>
          <cell r="AP133">
            <v>0</v>
          </cell>
        </row>
        <row r="134">
          <cell r="AK134">
            <v>0</v>
          </cell>
          <cell r="AP134">
            <v>9875.3760000000002</v>
          </cell>
        </row>
        <row r="135">
          <cell r="AK135">
            <v>0</v>
          </cell>
          <cell r="AP135">
            <v>6515.7120000000004</v>
          </cell>
        </row>
        <row r="136">
          <cell r="AK136">
            <v>0</v>
          </cell>
          <cell r="AP136">
            <v>746.48</v>
          </cell>
        </row>
        <row r="137">
          <cell r="AK137">
            <v>0</v>
          </cell>
          <cell r="AP137">
            <v>1148</v>
          </cell>
        </row>
        <row r="138">
          <cell r="AK138">
            <v>0</v>
          </cell>
          <cell r="AP138">
            <v>615.16</v>
          </cell>
        </row>
        <row r="139">
          <cell r="AK139">
            <v>0</v>
          </cell>
          <cell r="AP139">
            <v>0</v>
          </cell>
        </row>
        <row r="140">
          <cell r="AK140">
            <v>0</v>
          </cell>
          <cell r="AP140">
            <v>31932.600000000002</v>
          </cell>
        </row>
        <row r="141">
          <cell r="AK141">
            <v>0</v>
          </cell>
          <cell r="AP141">
            <v>34292.328000000001</v>
          </cell>
        </row>
        <row r="142">
          <cell r="AK142">
            <v>0</v>
          </cell>
          <cell r="AP142">
            <v>0</v>
          </cell>
        </row>
        <row r="143">
          <cell r="AK143">
            <v>0</v>
          </cell>
          <cell r="AP143">
            <v>0</v>
          </cell>
        </row>
        <row r="144">
          <cell r="AK144">
            <v>0</v>
          </cell>
          <cell r="AP144">
            <v>0</v>
          </cell>
        </row>
        <row r="145">
          <cell r="AK145">
            <v>0</v>
          </cell>
          <cell r="AP145">
            <v>4496.5200000000004</v>
          </cell>
        </row>
        <row r="146">
          <cell r="AK146">
            <v>0</v>
          </cell>
          <cell r="AP146">
            <v>0</v>
          </cell>
        </row>
        <row r="147">
          <cell r="AK147">
            <v>0</v>
          </cell>
          <cell r="AP147">
            <v>0</v>
          </cell>
        </row>
        <row r="148">
          <cell r="AK148">
            <v>0</v>
          </cell>
          <cell r="AP148">
            <v>0</v>
          </cell>
        </row>
        <row r="149">
          <cell r="AK149">
            <v>0</v>
          </cell>
          <cell r="AP149">
            <v>0</v>
          </cell>
        </row>
        <row r="150">
          <cell r="AK150">
            <v>0</v>
          </cell>
          <cell r="AP150">
            <v>0</v>
          </cell>
        </row>
        <row r="151">
          <cell r="AK151">
            <v>0</v>
          </cell>
          <cell r="AP151">
            <v>0</v>
          </cell>
        </row>
        <row r="152">
          <cell r="AP152">
            <v>940198</v>
          </cell>
        </row>
      </sheetData>
      <sheetData sheetId="3"/>
      <sheetData sheetId="4"/>
      <sheetData sheetId="5"/>
      <sheetData sheetId="6"/>
      <sheetData sheetId="7"/>
      <sheetData sheetId="8"/>
      <sheetData sheetId="9"/>
      <sheetData sheetId="1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Project"/>
      <sheetName val="Data.Plant"/>
      <sheetName val="B.Plan"/>
      <sheetName val="BP.Data"/>
    </sheetNames>
    <definedNames>
      <definedName name="_xlbgnm.Job2" refersTo="='Data.Plant'!$C$4:$C$388"/>
      <definedName name="_xlbgnm.Qty2" refersTo="='Data.Plant'!$K$4:$V$388"/>
    </definedNames>
    <sheetDataSet>
      <sheetData sheetId="0" refreshError="1">
        <row r="2">
          <cell r="M2" t="str">
            <v>Q2</v>
          </cell>
        </row>
        <row r="4">
          <cell r="C4" t="str">
            <v>06100102</v>
          </cell>
          <cell r="P4">
            <v>54780</v>
          </cell>
          <cell r="Q4">
            <v>56000</v>
          </cell>
          <cell r="R4">
            <v>69000</v>
          </cell>
          <cell r="V4">
            <v>179780</v>
          </cell>
        </row>
        <row r="5">
          <cell r="C5" t="str">
            <v>06100102</v>
          </cell>
          <cell r="V5">
            <v>0</v>
          </cell>
        </row>
        <row r="6">
          <cell r="C6" t="str">
            <v>06100102</v>
          </cell>
          <cell r="P6">
            <v>100</v>
          </cell>
          <cell r="Q6">
            <v>100</v>
          </cell>
          <cell r="R6">
            <v>100</v>
          </cell>
          <cell r="V6">
            <v>300</v>
          </cell>
        </row>
        <row r="7">
          <cell r="C7" t="str">
            <v>06100102</v>
          </cell>
          <cell r="V7">
            <v>0</v>
          </cell>
        </row>
        <row r="8">
          <cell r="C8" t="str">
            <v>06100102</v>
          </cell>
          <cell r="V8">
            <v>0</v>
          </cell>
        </row>
        <row r="9">
          <cell r="C9" t="str">
            <v>06100102</v>
          </cell>
          <cell r="V9">
            <v>0</v>
          </cell>
        </row>
        <row r="10">
          <cell r="C10" t="str">
            <v>06100102</v>
          </cell>
          <cell r="P10">
            <v>750</v>
          </cell>
          <cell r="Q10">
            <v>750</v>
          </cell>
          <cell r="R10">
            <v>1000</v>
          </cell>
          <cell r="V10">
            <v>2500</v>
          </cell>
        </row>
        <row r="11">
          <cell r="C11" t="str">
            <v>06100102</v>
          </cell>
          <cell r="P11">
            <v>50</v>
          </cell>
          <cell r="Q11">
            <v>50</v>
          </cell>
          <cell r="R11">
            <v>50</v>
          </cell>
          <cell r="V11">
            <v>150</v>
          </cell>
        </row>
        <row r="12">
          <cell r="C12" t="str">
            <v>06100102</v>
          </cell>
          <cell r="P12">
            <v>50</v>
          </cell>
          <cell r="Q12">
            <v>50</v>
          </cell>
          <cell r="R12">
            <v>50</v>
          </cell>
          <cell r="V12">
            <v>150</v>
          </cell>
        </row>
        <row r="13">
          <cell r="C13" t="str">
            <v>06100102</v>
          </cell>
          <cell r="P13">
            <v>100</v>
          </cell>
          <cell r="Q13">
            <v>100</v>
          </cell>
          <cell r="R13">
            <v>100</v>
          </cell>
          <cell r="V13">
            <v>300</v>
          </cell>
        </row>
        <row r="14">
          <cell r="C14" t="str">
            <v>06100102</v>
          </cell>
          <cell r="P14">
            <v>60</v>
          </cell>
          <cell r="Q14">
            <v>60</v>
          </cell>
          <cell r="R14">
            <v>60</v>
          </cell>
          <cell r="V14">
            <v>180</v>
          </cell>
        </row>
        <row r="15">
          <cell r="C15" t="str">
            <v>06100102</v>
          </cell>
          <cell r="P15">
            <v>60</v>
          </cell>
          <cell r="Q15">
            <v>60</v>
          </cell>
          <cell r="R15">
            <v>60</v>
          </cell>
          <cell r="V15">
            <v>180</v>
          </cell>
        </row>
        <row r="16">
          <cell r="C16" t="str">
            <v>06100102</v>
          </cell>
          <cell r="P16">
            <v>50</v>
          </cell>
          <cell r="Q16">
            <v>50</v>
          </cell>
          <cell r="R16">
            <v>50</v>
          </cell>
          <cell r="V16">
            <v>150</v>
          </cell>
        </row>
        <row r="17">
          <cell r="C17" t="str">
            <v>06100102</v>
          </cell>
          <cell r="P17">
            <v>50</v>
          </cell>
          <cell r="Q17">
            <v>50</v>
          </cell>
          <cell r="R17">
            <v>50</v>
          </cell>
          <cell r="V17">
            <v>150</v>
          </cell>
        </row>
        <row r="18">
          <cell r="C18" t="str">
            <v>06100102</v>
          </cell>
          <cell r="V18">
            <v>0</v>
          </cell>
        </row>
        <row r="19">
          <cell r="C19" t="str">
            <v>06100102</v>
          </cell>
          <cell r="V19">
            <v>0</v>
          </cell>
        </row>
        <row r="20">
          <cell r="C20" t="str">
            <v>06100102</v>
          </cell>
          <cell r="P20">
            <v>650</v>
          </cell>
          <cell r="Q20">
            <v>650</v>
          </cell>
          <cell r="R20">
            <v>650</v>
          </cell>
          <cell r="V20">
            <v>1950</v>
          </cell>
        </row>
        <row r="21">
          <cell r="C21" t="str">
            <v>06100102</v>
          </cell>
          <cell r="P21">
            <v>50</v>
          </cell>
          <cell r="Q21">
            <v>50</v>
          </cell>
          <cell r="R21">
            <v>50</v>
          </cell>
          <cell r="V21">
            <v>150</v>
          </cell>
        </row>
        <row r="22">
          <cell r="C22" t="str">
            <v>06100102</v>
          </cell>
          <cell r="P22">
            <v>1000</v>
          </cell>
          <cell r="Q22">
            <v>1000</v>
          </cell>
          <cell r="R22">
            <v>1000</v>
          </cell>
          <cell r="V22">
            <v>3000</v>
          </cell>
        </row>
        <row r="23">
          <cell r="C23" t="str">
            <v>06100102</v>
          </cell>
          <cell r="P23">
            <v>45</v>
          </cell>
          <cell r="Q23">
            <v>45</v>
          </cell>
          <cell r="R23">
            <v>60</v>
          </cell>
          <cell r="V23">
            <v>150</v>
          </cell>
        </row>
        <row r="24">
          <cell r="C24" t="str">
            <v>06100102</v>
          </cell>
          <cell r="V24">
            <v>0</v>
          </cell>
        </row>
        <row r="25">
          <cell r="C25" t="str">
            <v>06100102</v>
          </cell>
          <cell r="P25">
            <v>225</v>
          </cell>
          <cell r="Q25">
            <v>260</v>
          </cell>
          <cell r="R25">
            <v>300</v>
          </cell>
          <cell r="V25">
            <v>785</v>
          </cell>
        </row>
        <row r="26">
          <cell r="C26" t="str">
            <v>06100102</v>
          </cell>
          <cell r="P26">
            <v>15</v>
          </cell>
          <cell r="Q26">
            <v>15</v>
          </cell>
          <cell r="R26">
            <v>15</v>
          </cell>
          <cell r="V26">
            <v>45</v>
          </cell>
        </row>
        <row r="27">
          <cell r="C27" t="str">
            <v>06100102</v>
          </cell>
          <cell r="P27">
            <v>75</v>
          </cell>
          <cell r="Q27">
            <v>75</v>
          </cell>
          <cell r="R27">
            <v>90</v>
          </cell>
          <cell r="V27">
            <v>240</v>
          </cell>
        </row>
        <row r="28">
          <cell r="C28" t="str">
            <v>06100102</v>
          </cell>
          <cell r="P28">
            <v>600</v>
          </cell>
          <cell r="Q28">
            <v>600</v>
          </cell>
          <cell r="R28">
            <v>900</v>
          </cell>
          <cell r="V28">
            <v>2100</v>
          </cell>
        </row>
        <row r="29">
          <cell r="C29" t="str">
            <v>06100102</v>
          </cell>
          <cell r="P29">
            <v>30</v>
          </cell>
          <cell r="Q29">
            <v>30</v>
          </cell>
          <cell r="R29">
            <v>30</v>
          </cell>
          <cell r="V29">
            <v>90</v>
          </cell>
        </row>
        <row r="30">
          <cell r="C30" t="str">
            <v>06100102</v>
          </cell>
          <cell r="P30">
            <v>5</v>
          </cell>
          <cell r="Q30">
            <v>5</v>
          </cell>
          <cell r="R30">
            <v>10</v>
          </cell>
          <cell r="V30">
            <v>20</v>
          </cell>
        </row>
        <row r="31">
          <cell r="C31" t="str">
            <v>06100102</v>
          </cell>
          <cell r="P31">
            <v>60</v>
          </cell>
          <cell r="Q31">
            <v>60</v>
          </cell>
          <cell r="R31">
            <v>60</v>
          </cell>
          <cell r="V31">
            <v>180</v>
          </cell>
        </row>
        <row r="32">
          <cell r="C32" t="str">
            <v>06100102</v>
          </cell>
          <cell r="P32">
            <v>10</v>
          </cell>
          <cell r="Q32">
            <v>10</v>
          </cell>
          <cell r="R32">
            <v>15</v>
          </cell>
          <cell r="V32">
            <v>35</v>
          </cell>
        </row>
        <row r="33">
          <cell r="C33" t="str">
            <v>06100102</v>
          </cell>
          <cell r="V33">
            <v>0</v>
          </cell>
        </row>
        <row r="34">
          <cell r="C34" t="str">
            <v>06100102</v>
          </cell>
          <cell r="P34">
            <v>15</v>
          </cell>
          <cell r="Q34">
            <v>15</v>
          </cell>
          <cell r="R34">
            <v>15</v>
          </cell>
          <cell r="V34">
            <v>45</v>
          </cell>
        </row>
        <row r="35">
          <cell r="C35" t="str">
            <v>06100102</v>
          </cell>
          <cell r="P35">
            <v>10</v>
          </cell>
          <cell r="Q35">
            <v>10</v>
          </cell>
          <cell r="R35">
            <v>10</v>
          </cell>
          <cell r="V35">
            <v>30</v>
          </cell>
        </row>
        <row r="36">
          <cell r="C36" t="str">
            <v>06100102</v>
          </cell>
          <cell r="P36">
            <v>15</v>
          </cell>
          <cell r="Q36">
            <v>15</v>
          </cell>
          <cell r="R36">
            <v>15</v>
          </cell>
          <cell r="V36">
            <v>45</v>
          </cell>
        </row>
        <row r="37">
          <cell r="C37" t="str">
            <v>06100102</v>
          </cell>
          <cell r="P37">
            <v>10</v>
          </cell>
          <cell r="Q37">
            <v>10</v>
          </cell>
          <cell r="R37">
            <v>10</v>
          </cell>
          <cell r="V37">
            <v>30</v>
          </cell>
        </row>
        <row r="38">
          <cell r="C38" t="str">
            <v>06100102</v>
          </cell>
          <cell r="V38">
            <v>0</v>
          </cell>
        </row>
        <row r="39">
          <cell r="C39" t="str">
            <v>06100102</v>
          </cell>
          <cell r="P39">
            <v>30</v>
          </cell>
          <cell r="Q39">
            <v>30</v>
          </cell>
          <cell r="R39">
            <v>30</v>
          </cell>
          <cell r="V39">
            <v>90</v>
          </cell>
        </row>
        <row r="40">
          <cell r="C40" t="str">
            <v>06100102</v>
          </cell>
          <cell r="V40">
            <v>0</v>
          </cell>
        </row>
        <row r="41">
          <cell r="C41" t="str">
            <v>06100102</v>
          </cell>
          <cell r="P41">
            <v>30</v>
          </cell>
          <cell r="Q41">
            <v>30</v>
          </cell>
          <cell r="R41">
            <v>30</v>
          </cell>
          <cell r="V41">
            <v>90</v>
          </cell>
        </row>
        <row r="42">
          <cell r="C42" t="str">
            <v>06100102</v>
          </cell>
          <cell r="P42">
            <v>330</v>
          </cell>
          <cell r="Q42">
            <v>330</v>
          </cell>
          <cell r="R42">
            <v>420</v>
          </cell>
          <cell r="V42">
            <v>1080</v>
          </cell>
        </row>
        <row r="43">
          <cell r="C43" t="str">
            <v>06100102</v>
          </cell>
          <cell r="P43">
            <v>30</v>
          </cell>
          <cell r="Q43">
            <v>30</v>
          </cell>
          <cell r="R43">
            <v>30</v>
          </cell>
          <cell r="V43">
            <v>90</v>
          </cell>
        </row>
        <row r="44">
          <cell r="C44" t="str">
            <v>06100102</v>
          </cell>
          <cell r="P44">
            <v>1535</v>
          </cell>
          <cell r="Q44">
            <v>1570</v>
          </cell>
          <cell r="R44">
            <v>2040</v>
          </cell>
          <cell r="S44">
            <v>0</v>
          </cell>
          <cell r="T44">
            <v>0</v>
          </cell>
          <cell r="U44">
            <v>0</v>
          </cell>
          <cell r="V44">
            <v>5145</v>
          </cell>
        </row>
        <row r="45">
          <cell r="C45" t="str">
            <v>06100102</v>
          </cell>
          <cell r="P45">
            <v>14</v>
          </cell>
          <cell r="Q45">
            <v>14</v>
          </cell>
          <cell r="R45">
            <v>28</v>
          </cell>
          <cell r="V45">
            <v>56</v>
          </cell>
        </row>
        <row r="46">
          <cell r="C46" t="str">
            <v>06100102</v>
          </cell>
          <cell r="P46">
            <v>28</v>
          </cell>
          <cell r="Q46">
            <v>28</v>
          </cell>
          <cell r="R46">
            <v>28</v>
          </cell>
          <cell r="V46">
            <v>84</v>
          </cell>
        </row>
        <row r="47">
          <cell r="C47" t="str">
            <v>06100102</v>
          </cell>
          <cell r="P47">
            <v>20</v>
          </cell>
          <cell r="Q47">
            <v>20</v>
          </cell>
          <cell r="R47">
            <v>20</v>
          </cell>
          <cell r="V47">
            <v>60</v>
          </cell>
        </row>
        <row r="48">
          <cell r="C48" t="str">
            <v>06100102</v>
          </cell>
          <cell r="V48">
            <v>0</v>
          </cell>
        </row>
        <row r="49">
          <cell r="C49" t="str">
            <v>06100102</v>
          </cell>
          <cell r="V49">
            <v>0</v>
          </cell>
        </row>
        <row r="50">
          <cell r="C50" t="str">
            <v>06100102</v>
          </cell>
          <cell r="P50">
            <v>28</v>
          </cell>
          <cell r="Q50">
            <v>28</v>
          </cell>
          <cell r="R50">
            <v>45</v>
          </cell>
          <cell r="V50">
            <v>101</v>
          </cell>
        </row>
        <row r="51">
          <cell r="C51" t="str">
            <v>06100102</v>
          </cell>
          <cell r="V51">
            <v>0</v>
          </cell>
        </row>
        <row r="52">
          <cell r="C52" t="str">
            <v>06100102</v>
          </cell>
          <cell r="P52">
            <v>42</v>
          </cell>
          <cell r="Q52">
            <v>42</v>
          </cell>
          <cell r="R52">
            <v>56</v>
          </cell>
          <cell r="V52">
            <v>140</v>
          </cell>
        </row>
        <row r="53">
          <cell r="C53" t="str">
            <v>06100102</v>
          </cell>
          <cell r="V53">
            <v>0</v>
          </cell>
        </row>
        <row r="54">
          <cell r="C54" t="str">
            <v>06100102</v>
          </cell>
          <cell r="P54">
            <v>14</v>
          </cell>
          <cell r="Q54">
            <v>14</v>
          </cell>
          <cell r="R54">
            <v>28</v>
          </cell>
          <cell r="V54">
            <v>56</v>
          </cell>
        </row>
        <row r="55">
          <cell r="C55" t="str">
            <v>06100102</v>
          </cell>
          <cell r="V55">
            <v>0</v>
          </cell>
        </row>
        <row r="56">
          <cell r="C56" t="str">
            <v>06100102</v>
          </cell>
          <cell r="P56">
            <v>84</v>
          </cell>
          <cell r="Q56">
            <v>84</v>
          </cell>
          <cell r="R56">
            <v>112</v>
          </cell>
          <cell r="V56">
            <v>280</v>
          </cell>
        </row>
        <row r="57">
          <cell r="C57" t="str">
            <v>06100102</v>
          </cell>
          <cell r="V57">
            <v>0</v>
          </cell>
        </row>
        <row r="58">
          <cell r="C58" t="str">
            <v>06100102</v>
          </cell>
          <cell r="P58">
            <v>28</v>
          </cell>
          <cell r="Q58">
            <v>28</v>
          </cell>
          <cell r="R58">
            <v>28</v>
          </cell>
          <cell r="V58">
            <v>84</v>
          </cell>
        </row>
        <row r="59">
          <cell r="C59" t="str">
            <v>06100102</v>
          </cell>
          <cell r="P59">
            <v>28</v>
          </cell>
          <cell r="Q59">
            <v>28</v>
          </cell>
          <cell r="R59">
            <v>28</v>
          </cell>
          <cell r="V59">
            <v>84</v>
          </cell>
        </row>
        <row r="60">
          <cell r="C60" t="str">
            <v>06100102</v>
          </cell>
          <cell r="P60">
            <v>20</v>
          </cell>
          <cell r="Q60">
            <v>20</v>
          </cell>
          <cell r="R60">
            <v>28</v>
          </cell>
          <cell r="V60">
            <v>68</v>
          </cell>
        </row>
        <row r="61">
          <cell r="C61" t="str">
            <v>06100102</v>
          </cell>
          <cell r="V61">
            <v>0</v>
          </cell>
        </row>
        <row r="62">
          <cell r="C62" t="str">
            <v>06100102</v>
          </cell>
          <cell r="V62">
            <v>0</v>
          </cell>
        </row>
        <row r="63">
          <cell r="C63" t="str">
            <v>06100102</v>
          </cell>
          <cell r="P63">
            <v>28</v>
          </cell>
          <cell r="Q63">
            <v>28</v>
          </cell>
          <cell r="R63">
            <v>28</v>
          </cell>
          <cell r="V63">
            <v>84</v>
          </cell>
        </row>
        <row r="64">
          <cell r="C64" t="str">
            <v>06100102</v>
          </cell>
          <cell r="P64">
            <v>10</v>
          </cell>
          <cell r="Q64">
            <v>10</v>
          </cell>
          <cell r="R64">
            <v>10</v>
          </cell>
          <cell r="V64">
            <v>30</v>
          </cell>
        </row>
        <row r="65">
          <cell r="C65" t="str">
            <v>06100102</v>
          </cell>
          <cell r="P65">
            <v>56</v>
          </cell>
          <cell r="Q65">
            <v>56</v>
          </cell>
          <cell r="R65">
            <v>56</v>
          </cell>
          <cell r="V65">
            <v>168</v>
          </cell>
        </row>
        <row r="66">
          <cell r="C66" t="str">
            <v>06100102</v>
          </cell>
          <cell r="P66">
            <v>28</v>
          </cell>
          <cell r="Q66">
            <v>28</v>
          </cell>
          <cell r="R66">
            <v>56</v>
          </cell>
          <cell r="V66">
            <v>112</v>
          </cell>
        </row>
        <row r="67">
          <cell r="C67" t="str">
            <v>06100102</v>
          </cell>
          <cell r="P67">
            <v>56</v>
          </cell>
          <cell r="Q67">
            <v>56</v>
          </cell>
          <cell r="R67">
            <v>56</v>
          </cell>
          <cell r="V67">
            <v>168</v>
          </cell>
        </row>
        <row r="68">
          <cell r="C68" t="str">
            <v>06100102</v>
          </cell>
          <cell r="P68">
            <v>28</v>
          </cell>
          <cell r="Q68">
            <v>28</v>
          </cell>
          <cell r="R68">
            <v>28</v>
          </cell>
          <cell r="V68">
            <v>84</v>
          </cell>
        </row>
        <row r="69">
          <cell r="C69" t="str">
            <v>06100102</v>
          </cell>
          <cell r="P69">
            <v>20</v>
          </cell>
          <cell r="Q69">
            <v>20</v>
          </cell>
          <cell r="R69">
            <v>20</v>
          </cell>
          <cell r="V69">
            <v>60</v>
          </cell>
        </row>
        <row r="70">
          <cell r="C70" t="str">
            <v>06100102</v>
          </cell>
          <cell r="R70">
            <v>5</v>
          </cell>
          <cell r="V70">
            <v>5</v>
          </cell>
        </row>
        <row r="71">
          <cell r="C71" t="str">
            <v>06100102</v>
          </cell>
          <cell r="P71">
            <v>112</v>
          </cell>
          <cell r="Q71">
            <v>112</v>
          </cell>
          <cell r="R71">
            <v>196</v>
          </cell>
          <cell r="V71">
            <v>420</v>
          </cell>
        </row>
        <row r="72">
          <cell r="C72" t="str">
            <v>06100102</v>
          </cell>
          <cell r="P72">
            <v>8392.1445000000022</v>
          </cell>
          <cell r="Q72">
            <v>8392.1445000000022</v>
          </cell>
          <cell r="R72">
            <v>11413.021500000003</v>
          </cell>
          <cell r="S72">
            <v>0</v>
          </cell>
          <cell r="T72">
            <v>0</v>
          </cell>
          <cell r="U72">
            <v>0</v>
          </cell>
          <cell r="V72">
            <v>28197.310500000007</v>
          </cell>
        </row>
        <row r="73">
          <cell r="C73" t="str">
            <v>06100102</v>
          </cell>
          <cell r="P73">
            <v>5</v>
          </cell>
          <cell r="Q73">
            <v>5</v>
          </cell>
          <cell r="R73">
            <v>5</v>
          </cell>
          <cell r="V73">
            <v>15</v>
          </cell>
        </row>
        <row r="74">
          <cell r="C74" t="str">
            <v>06100102</v>
          </cell>
          <cell r="P74">
            <v>50</v>
          </cell>
          <cell r="Q74">
            <v>50</v>
          </cell>
          <cell r="R74">
            <v>50</v>
          </cell>
          <cell r="V74">
            <v>150</v>
          </cell>
        </row>
        <row r="75">
          <cell r="C75" t="str">
            <v>06100102</v>
          </cell>
          <cell r="V75">
            <v>0</v>
          </cell>
        </row>
        <row r="76">
          <cell r="C76" t="str">
            <v>06100102</v>
          </cell>
          <cell r="P76">
            <v>25</v>
          </cell>
          <cell r="Q76">
            <v>25</v>
          </cell>
          <cell r="R76">
            <v>25</v>
          </cell>
          <cell r="V76">
            <v>75</v>
          </cell>
        </row>
        <row r="77">
          <cell r="C77" t="str">
            <v>06100102</v>
          </cell>
          <cell r="V77">
            <v>0</v>
          </cell>
        </row>
        <row r="78">
          <cell r="C78" t="str">
            <v>06100102</v>
          </cell>
          <cell r="P78">
            <v>50</v>
          </cell>
          <cell r="Q78">
            <v>50</v>
          </cell>
          <cell r="R78">
            <v>50</v>
          </cell>
          <cell r="V78">
            <v>150</v>
          </cell>
        </row>
        <row r="79">
          <cell r="C79" t="str">
            <v>06100102</v>
          </cell>
          <cell r="P79">
            <v>25</v>
          </cell>
          <cell r="Q79">
            <v>25</v>
          </cell>
          <cell r="R79">
            <v>25</v>
          </cell>
          <cell r="V79">
            <v>75</v>
          </cell>
        </row>
        <row r="80">
          <cell r="C80" t="str">
            <v>06100102</v>
          </cell>
          <cell r="P80">
            <v>50</v>
          </cell>
          <cell r="Q80">
            <v>50</v>
          </cell>
          <cell r="R80">
            <v>50</v>
          </cell>
          <cell r="V80">
            <v>150</v>
          </cell>
        </row>
        <row r="81">
          <cell r="C81" t="str">
            <v>06100102</v>
          </cell>
          <cell r="P81">
            <v>25</v>
          </cell>
          <cell r="Q81">
            <v>25</v>
          </cell>
          <cell r="R81">
            <v>25</v>
          </cell>
          <cell r="V81">
            <v>75</v>
          </cell>
        </row>
        <row r="82">
          <cell r="C82" t="str">
            <v>06100102</v>
          </cell>
          <cell r="P82">
            <v>150</v>
          </cell>
          <cell r="Q82">
            <v>150</v>
          </cell>
          <cell r="R82">
            <v>150</v>
          </cell>
          <cell r="V82">
            <v>450</v>
          </cell>
        </row>
        <row r="83">
          <cell r="C83" t="str">
            <v>06100102</v>
          </cell>
          <cell r="V83">
            <v>0</v>
          </cell>
        </row>
        <row r="84">
          <cell r="C84" t="str">
            <v>06100102</v>
          </cell>
          <cell r="P84">
            <v>100</v>
          </cell>
          <cell r="Q84">
            <v>100</v>
          </cell>
          <cell r="R84">
            <v>100</v>
          </cell>
          <cell r="V84">
            <v>300</v>
          </cell>
        </row>
        <row r="85">
          <cell r="C85" t="str">
            <v>06100102</v>
          </cell>
          <cell r="V85">
            <v>0</v>
          </cell>
        </row>
        <row r="86">
          <cell r="C86" t="str">
            <v>06100102</v>
          </cell>
          <cell r="P86">
            <v>25</v>
          </cell>
          <cell r="Q86">
            <v>25</v>
          </cell>
          <cell r="R86">
            <v>25</v>
          </cell>
          <cell r="V86">
            <v>75</v>
          </cell>
        </row>
        <row r="87">
          <cell r="C87" t="str">
            <v>06100102</v>
          </cell>
          <cell r="V87">
            <v>0</v>
          </cell>
        </row>
        <row r="88">
          <cell r="C88" t="str">
            <v>06100102</v>
          </cell>
          <cell r="P88">
            <v>100</v>
          </cell>
          <cell r="Q88">
            <v>100</v>
          </cell>
          <cell r="R88">
            <v>100</v>
          </cell>
          <cell r="V88">
            <v>300</v>
          </cell>
        </row>
        <row r="89">
          <cell r="C89" t="str">
            <v>06100102</v>
          </cell>
          <cell r="P89">
            <v>438.24</v>
          </cell>
          <cell r="Q89">
            <v>448</v>
          </cell>
          <cell r="R89">
            <v>552</v>
          </cell>
          <cell r="S89">
            <v>0</v>
          </cell>
          <cell r="T89">
            <v>0</v>
          </cell>
          <cell r="U89">
            <v>0</v>
          </cell>
          <cell r="V89">
            <v>1438.24</v>
          </cell>
        </row>
        <row r="90">
          <cell r="C90" t="str">
            <v>06100102</v>
          </cell>
          <cell r="P90">
            <v>1214.7034415519863</v>
          </cell>
          <cell r="Q90">
            <v>1394.992671882103</v>
          </cell>
          <cell r="R90">
            <v>1356.5942631729515</v>
          </cell>
          <cell r="S90">
            <v>0</v>
          </cell>
          <cell r="T90">
            <v>0</v>
          </cell>
          <cell r="U90">
            <v>0</v>
          </cell>
          <cell r="V90">
            <v>3966.2903766070403</v>
          </cell>
        </row>
        <row r="91">
          <cell r="C91" t="str">
            <v>06401000</v>
          </cell>
          <cell r="P91">
            <v>102596</v>
          </cell>
          <cell r="Q91">
            <v>160541.5</v>
          </cell>
          <cell r="R91">
            <v>173701</v>
          </cell>
          <cell r="S91">
            <v>141447.5</v>
          </cell>
          <cell r="T91">
            <v>136250</v>
          </cell>
          <cell r="U91">
            <v>123902</v>
          </cell>
          <cell r="V91">
            <v>838438</v>
          </cell>
        </row>
        <row r="92">
          <cell r="C92" t="str">
            <v>06401000</v>
          </cell>
          <cell r="V92">
            <v>0</v>
          </cell>
        </row>
        <row r="93">
          <cell r="C93" t="str">
            <v>06401000</v>
          </cell>
          <cell r="T93">
            <v>5000</v>
          </cell>
          <cell r="U93">
            <v>5000</v>
          </cell>
          <cell r="V93">
            <v>10000</v>
          </cell>
        </row>
        <row r="94">
          <cell r="C94" t="str">
            <v>06401000</v>
          </cell>
          <cell r="T94">
            <v>1000</v>
          </cell>
          <cell r="U94">
            <v>1000</v>
          </cell>
          <cell r="V94">
            <v>2000</v>
          </cell>
        </row>
        <row r="95">
          <cell r="C95" t="str">
            <v>06401000</v>
          </cell>
          <cell r="Q95">
            <v>2950</v>
          </cell>
          <cell r="R95">
            <v>4625</v>
          </cell>
          <cell r="S95">
            <v>3625</v>
          </cell>
          <cell r="T95">
            <v>3450</v>
          </cell>
          <cell r="U95">
            <v>3450</v>
          </cell>
          <cell r="V95">
            <v>18100</v>
          </cell>
        </row>
        <row r="96">
          <cell r="C96" t="str">
            <v>06401000</v>
          </cell>
          <cell r="P96">
            <v>157.5</v>
          </cell>
          <cell r="Q96">
            <v>157.5</v>
          </cell>
          <cell r="R96">
            <v>157.5</v>
          </cell>
          <cell r="S96">
            <v>157.5</v>
          </cell>
          <cell r="T96">
            <v>157.5</v>
          </cell>
          <cell r="U96">
            <v>157.5</v>
          </cell>
          <cell r="V96">
            <v>945</v>
          </cell>
        </row>
        <row r="97">
          <cell r="C97" t="str">
            <v>06401000</v>
          </cell>
          <cell r="P97">
            <v>277.5</v>
          </cell>
          <cell r="Q97">
            <v>285</v>
          </cell>
          <cell r="R97">
            <v>285</v>
          </cell>
          <cell r="S97">
            <v>247.5</v>
          </cell>
          <cell r="T97">
            <v>240</v>
          </cell>
          <cell r="U97">
            <v>240</v>
          </cell>
          <cell r="V97">
            <v>1575</v>
          </cell>
        </row>
        <row r="98">
          <cell r="C98" t="str">
            <v>06401000</v>
          </cell>
          <cell r="P98">
            <v>217.5</v>
          </cell>
          <cell r="Q98">
            <v>210</v>
          </cell>
          <cell r="R98">
            <v>210</v>
          </cell>
          <cell r="S98">
            <v>187.5</v>
          </cell>
          <cell r="T98">
            <v>150</v>
          </cell>
          <cell r="U98">
            <v>150</v>
          </cell>
          <cell r="V98">
            <v>1125</v>
          </cell>
        </row>
        <row r="99">
          <cell r="C99" t="str">
            <v>06401000</v>
          </cell>
          <cell r="P99">
            <v>15</v>
          </cell>
          <cell r="Q99">
            <v>15</v>
          </cell>
          <cell r="R99">
            <v>15</v>
          </cell>
          <cell r="S99">
            <v>15</v>
          </cell>
          <cell r="T99">
            <v>15</v>
          </cell>
          <cell r="U99">
            <v>15</v>
          </cell>
          <cell r="V99">
            <v>90</v>
          </cell>
        </row>
        <row r="100">
          <cell r="C100" t="str">
            <v>06401000</v>
          </cell>
          <cell r="P100">
            <v>150</v>
          </cell>
          <cell r="Q100">
            <v>150</v>
          </cell>
          <cell r="R100">
            <v>150</v>
          </cell>
          <cell r="S100">
            <v>150</v>
          </cell>
          <cell r="T100">
            <v>0</v>
          </cell>
          <cell r="U100">
            <v>0</v>
          </cell>
          <cell r="V100">
            <v>600</v>
          </cell>
        </row>
        <row r="101">
          <cell r="C101" t="str">
            <v>06401000</v>
          </cell>
          <cell r="P101">
            <v>1402.5</v>
          </cell>
          <cell r="Q101">
            <v>1402.5</v>
          </cell>
          <cell r="R101">
            <v>1402.5</v>
          </cell>
          <cell r="S101">
            <v>750</v>
          </cell>
          <cell r="T101">
            <v>330</v>
          </cell>
          <cell r="U101">
            <v>322.5</v>
          </cell>
          <cell r="V101">
            <v>5610</v>
          </cell>
        </row>
        <row r="102">
          <cell r="C102" t="str">
            <v>06401000</v>
          </cell>
          <cell r="P102">
            <v>1327.5</v>
          </cell>
          <cell r="Q102">
            <v>1327.5</v>
          </cell>
          <cell r="R102">
            <v>1327.5</v>
          </cell>
          <cell r="S102">
            <v>1327.5</v>
          </cell>
          <cell r="T102">
            <v>1327.5</v>
          </cell>
          <cell r="U102">
            <v>1327.5</v>
          </cell>
          <cell r="V102">
            <v>7965</v>
          </cell>
        </row>
        <row r="103">
          <cell r="C103" t="str">
            <v>06401000</v>
          </cell>
          <cell r="P103">
            <v>0</v>
          </cell>
          <cell r="Q103">
            <v>0</v>
          </cell>
          <cell r="R103">
            <v>0</v>
          </cell>
          <cell r="S103">
            <v>60</v>
          </cell>
          <cell r="T103">
            <v>0</v>
          </cell>
          <cell r="U103">
            <v>0</v>
          </cell>
          <cell r="V103">
            <v>60</v>
          </cell>
        </row>
        <row r="104">
          <cell r="C104" t="str">
            <v>06401000</v>
          </cell>
          <cell r="P104">
            <v>0</v>
          </cell>
          <cell r="Q104">
            <v>0</v>
          </cell>
          <cell r="R104">
            <v>0</v>
          </cell>
          <cell r="S104">
            <v>3</v>
          </cell>
          <cell r="T104">
            <v>0</v>
          </cell>
          <cell r="U104">
            <v>0</v>
          </cell>
          <cell r="V104">
            <v>3</v>
          </cell>
        </row>
        <row r="105">
          <cell r="C105" t="str">
            <v>06401000</v>
          </cell>
          <cell r="P105">
            <v>23.25</v>
          </cell>
          <cell r="Q105">
            <v>23.25</v>
          </cell>
          <cell r="R105">
            <v>23.25</v>
          </cell>
          <cell r="S105">
            <v>23.25</v>
          </cell>
          <cell r="T105">
            <v>24.75</v>
          </cell>
          <cell r="U105">
            <v>24.75</v>
          </cell>
          <cell r="V105">
            <v>142.5</v>
          </cell>
        </row>
        <row r="106">
          <cell r="C106" t="str">
            <v>06401000</v>
          </cell>
          <cell r="P106">
            <v>37.5</v>
          </cell>
          <cell r="Q106">
            <v>0</v>
          </cell>
          <cell r="R106">
            <v>0</v>
          </cell>
          <cell r="S106">
            <v>0</v>
          </cell>
          <cell r="T106">
            <v>0</v>
          </cell>
          <cell r="U106">
            <v>0</v>
          </cell>
          <cell r="V106">
            <v>37.5</v>
          </cell>
        </row>
        <row r="107">
          <cell r="C107" t="str">
            <v>06401000</v>
          </cell>
          <cell r="P107">
            <v>0</v>
          </cell>
          <cell r="Q107">
            <v>0</v>
          </cell>
          <cell r="R107">
            <v>0</v>
          </cell>
          <cell r="S107">
            <v>0</v>
          </cell>
          <cell r="T107">
            <v>0</v>
          </cell>
          <cell r="U107">
            <v>0</v>
          </cell>
          <cell r="V107">
            <v>0</v>
          </cell>
        </row>
        <row r="108">
          <cell r="C108" t="str">
            <v>06401000</v>
          </cell>
          <cell r="P108">
            <v>8.25</v>
          </cell>
          <cell r="Q108">
            <v>0</v>
          </cell>
          <cell r="R108">
            <v>0</v>
          </cell>
          <cell r="S108">
            <v>0</v>
          </cell>
          <cell r="T108">
            <v>0</v>
          </cell>
          <cell r="U108">
            <v>0</v>
          </cell>
          <cell r="V108">
            <v>8.25</v>
          </cell>
        </row>
        <row r="109">
          <cell r="C109" t="str">
            <v>06401000</v>
          </cell>
          <cell r="P109">
            <v>2025</v>
          </cell>
          <cell r="Q109">
            <v>2025</v>
          </cell>
          <cell r="R109">
            <v>2475</v>
          </cell>
          <cell r="S109">
            <v>2475</v>
          </cell>
          <cell r="T109">
            <v>1912.5</v>
          </cell>
          <cell r="U109">
            <v>1912.5</v>
          </cell>
          <cell r="V109">
            <v>12825</v>
          </cell>
        </row>
        <row r="110">
          <cell r="C110" t="str">
            <v>06401000</v>
          </cell>
          <cell r="P110">
            <v>465.75</v>
          </cell>
          <cell r="Q110">
            <v>465.75</v>
          </cell>
          <cell r="R110">
            <v>569.25</v>
          </cell>
          <cell r="S110">
            <v>569.25</v>
          </cell>
          <cell r="T110">
            <v>439.875</v>
          </cell>
          <cell r="U110">
            <v>439.875</v>
          </cell>
          <cell r="V110">
            <v>2949.75</v>
          </cell>
        </row>
        <row r="111">
          <cell r="C111" t="str">
            <v>06401000</v>
          </cell>
          <cell r="P111">
            <v>0</v>
          </cell>
          <cell r="Q111">
            <v>0</v>
          </cell>
          <cell r="R111">
            <v>0</v>
          </cell>
          <cell r="S111">
            <v>300</v>
          </cell>
          <cell r="T111">
            <v>150</v>
          </cell>
          <cell r="U111">
            <v>150</v>
          </cell>
          <cell r="V111">
            <v>600</v>
          </cell>
        </row>
        <row r="112">
          <cell r="C112" t="str">
            <v>06401000</v>
          </cell>
          <cell r="P112">
            <v>0</v>
          </cell>
          <cell r="Q112">
            <v>0</v>
          </cell>
          <cell r="R112">
            <v>0</v>
          </cell>
          <cell r="S112">
            <v>442.5</v>
          </cell>
          <cell r="T112">
            <v>0</v>
          </cell>
          <cell r="U112">
            <v>0</v>
          </cell>
          <cell r="V112">
            <v>442.5</v>
          </cell>
        </row>
        <row r="113">
          <cell r="C113" t="str">
            <v>06401000</v>
          </cell>
          <cell r="P113">
            <v>0</v>
          </cell>
          <cell r="Q113">
            <v>42.75</v>
          </cell>
          <cell r="R113">
            <v>42.75</v>
          </cell>
          <cell r="S113">
            <v>14.25</v>
          </cell>
          <cell r="T113">
            <v>14.25</v>
          </cell>
          <cell r="U113">
            <v>14.25</v>
          </cell>
          <cell r="V113">
            <v>128.25</v>
          </cell>
        </row>
        <row r="114">
          <cell r="C114" t="str">
            <v>06401000</v>
          </cell>
          <cell r="P114">
            <v>6000</v>
          </cell>
          <cell r="Q114">
            <v>6000</v>
          </cell>
          <cell r="R114">
            <v>6000</v>
          </cell>
          <cell r="S114">
            <v>6000</v>
          </cell>
          <cell r="T114">
            <v>6000</v>
          </cell>
          <cell r="U114">
            <v>6000</v>
          </cell>
          <cell r="V114">
            <v>36000</v>
          </cell>
        </row>
        <row r="115">
          <cell r="C115" t="str">
            <v>06401000</v>
          </cell>
          <cell r="P115">
            <v>116.25</v>
          </cell>
          <cell r="Q115">
            <v>116.25</v>
          </cell>
          <cell r="R115">
            <v>116.25</v>
          </cell>
          <cell r="S115">
            <v>116.25</v>
          </cell>
          <cell r="T115">
            <v>116.25</v>
          </cell>
          <cell r="U115">
            <v>116.25</v>
          </cell>
          <cell r="V115">
            <v>697.5</v>
          </cell>
        </row>
        <row r="116">
          <cell r="C116" t="str">
            <v>06401000</v>
          </cell>
          <cell r="P116">
            <v>0</v>
          </cell>
          <cell r="Q116">
            <v>0</v>
          </cell>
          <cell r="R116">
            <v>0</v>
          </cell>
          <cell r="S116">
            <v>213</v>
          </cell>
          <cell r="T116">
            <v>213</v>
          </cell>
          <cell r="U116">
            <v>21</v>
          </cell>
          <cell r="V116">
            <v>447</v>
          </cell>
        </row>
        <row r="117">
          <cell r="C117" t="str">
            <v>06401000</v>
          </cell>
          <cell r="P117">
            <v>0</v>
          </cell>
          <cell r="Q117">
            <v>0</v>
          </cell>
          <cell r="R117">
            <v>0</v>
          </cell>
          <cell r="S117">
            <v>12</v>
          </cell>
          <cell r="T117">
            <v>12</v>
          </cell>
          <cell r="U117">
            <v>12</v>
          </cell>
          <cell r="V117">
            <v>36</v>
          </cell>
        </row>
        <row r="118">
          <cell r="C118" t="str">
            <v>06401000</v>
          </cell>
          <cell r="P118">
            <v>0</v>
          </cell>
          <cell r="Q118">
            <v>0</v>
          </cell>
          <cell r="R118">
            <v>0</v>
          </cell>
          <cell r="S118">
            <v>0</v>
          </cell>
          <cell r="T118">
            <v>58.5</v>
          </cell>
          <cell r="U118">
            <v>58.5</v>
          </cell>
          <cell r="V118">
            <v>117</v>
          </cell>
        </row>
        <row r="119">
          <cell r="C119" t="str">
            <v>06401000</v>
          </cell>
          <cell r="P119">
            <v>0</v>
          </cell>
          <cell r="Q119">
            <v>0</v>
          </cell>
          <cell r="R119">
            <v>0</v>
          </cell>
          <cell r="S119">
            <v>0</v>
          </cell>
          <cell r="T119">
            <v>58.5</v>
          </cell>
          <cell r="U119">
            <v>58.5</v>
          </cell>
          <cell r="V119">
            <v>117</v>
          </cell>
        </row>
        <row r="120">
          <cell r="C120" t="str">
            <v>06401000</v>
          </cell>
          <cell r="P120">
            <v>0</v>
          </cell>
          <cell r="Q120">
            <v>0</v>
          </cell>
          <cell r="R120">
            <v>0</v>
          </cell>
          <cell r="S120">
            <v>0</v>
          </cell>
          <cell r="T120">
            <v>22.5</v>
          </cell>
          <cell r="U120">
            <v>22.5</v>
          </cell>
          <cell r="V120">
            <v>45</v>
          </cell>
        </row>
        <row r="121">
          <cell r="C121" t="str">
            <v>06401000</v>
          </cell>
          <cell r="P121">
            <v>11118.75</v>
          </cell>
          <cell r="Q121">
            <v>11118.75</v>
          </cell>
          <cell r="R121">
            <v>11118.75</v>
          </cell>
          <cell r="S121">
            <v>3705</v>
          </cell>
          <cell r="T121">
            <v>3705</v>
          </cell>
          <cell r="U121">
            <v>3705</v>
          </cell>
          <cell r="V121">
            <v>44471.25</v>
          </cell>
        </row>
        <row r="122">
          <cell r="C122" t="str">
            <v>06401000</v>
          </cell>
          <cell r="P122">
            <v>37.5</v>
          </cell>
          <cell r="Q122">
            <v>37.5</v>
          </cell>
          <cell r="R122">
            <v>37.5</v>
          </cell>
          <cell r="S122">
            <v>37.5</v>
          </cell>
          <cell r="T122">
            <v>37.5</v>
          </cell>
          <cell r="U122">
            <v>37.5</v>
          </cell>
          <cell r="V122">
            <v>225</v>
          </cell>
        </row>
        <row r="123">
          <cell r="C123" t="str">
            <v>06401000</v>
          </cell>
          <cell r="P123">
            <v>0</v>
          </cell>
          <cell r="Q123">
            <v>0</v>
          </cell>
          <cell r="R123">
            <v>0</v>
          </cell>
          <cell r="S123">
            <v>0</v>
          </cell>
          <cell r="T123">
            <v>0</v>
          </cell>
          <cell r="U123">
            <v>0</v>
          </cell>
          <cell r="V123">
            <v>0</v>
          </cell>
        </row>
        <row r="124">
          <cell r="C124" t="str">
            <v>06401000</v>
          </cell>
          <cell r="P124">
            <v>48.75</v>
          </cell>
          <cell r="Q124">
            <v>48.75</v>
          </cell>
          <cell r="R124">
            <v>48.75</v>
          </cell>
          <cell r="S124">
            <v>48.75</v>
          </cell>
          <cell r="T124">
            <v>48.75</v>
          </cell>
          <cell r="U124">
            <v>48.75</v>
          </cell>
          <cell r="V124">
            <v>292.5</v>
          </cell>
        </row>
        <row r="125">
          <cell r="C125" t="str">
            <v>06401000</v>
          </cell>
          <cell r="P125">
            <v>11.25</v>
          </cell>
          <cell r="Q125">
            <v>11.25</v>
          </cell>
          <cell r="R125">
            <v>11.25</v>
          </cell>
          <cell r="S125">
            <v>11.25</v>
          </cell>
          <cell r="T125">
            <v>11.25</v>
          </cell>
          <cell r="U125">
            <v>11.25</v>
          </cell>
          <cell r="V125">
            <v>67.5</v>
          </cell>
        </row>
        <row r="126">
          <cell r="C126" t="str">
            <v>06401000</v>
          </cell>
          <cell r="P126">
            <v>187.5</v>
          </cell>
          <cell r="Q126">
            <v>187.5</v>
          </cell>
          <cell r="R126">
            <v>187.5</v>
          </cell>
          <cell r="S126">
            <v>187.5</v>
          </cell>
          <cell r="T126">
            <v>187.5</v>
          </cell>
          <cell r="U126">
            <v>187.5</v>
          </cell>
          <cell r="V126">
            <v>1125</v>
          </cell>
        </row>
        <row r="127">
          <cell r="C127" t="str">
            <v>06401000</v>
          </cell>
          <cell r="P127">
            <v>300</v>
          </cell>
          <cell r="Q127">
            <v>300</v>
          </cell>
          <cell r="R127">
            <v>300</v>
          </cell>
          <cell r="S127">
            <v>300</v>
          </cell>
          <cell r="T127">
            <v>240</v>
          </cell>
          <cell r="U127">
            <v>240</v>
          </cell>
          <cell r="V127">
            <v>1680</v>
          </cell>
        </row>
        <row r="128">
          <cell r="C128" t="str">
            <v>06401000</v>
          </cell>
          <cell r="P128">
            <v>60</v>
          </cell>
          <cell r="Q128">
            <v>60</v>
          </cell>
          <cell r="R128">
            <v>60</v>
          </cell>
          <cell r="S128">
            <v>60</v>
          </cell>
          <cell r="T128">
            <v>30</v>
          </cell>
          <cell r="U128">
            <v>30</v>
          </cell>
          <cell r="V128">
            <v>300</v>
          </cell>
        </row>
        <row r="129">
          <cell r="C129" t="str">
            <v>06401000</v>
          </cell>
          <cell r="P129">
            <v>10</v>
          </cell>
          <cell r="Q129">
            <v>10</v>
          </cell>
          <cell r="R129">
            <v>10</v>
          </cell>
          <cell r="S129">
            <v>10</v>
          </cell>
          <cell r="V129">
            <v>40</v>
          </cell>
        </row>
        <row r="130">
          <cell r="C130" t="str">
            <v>06401000</v>
          </cell>
          <cell r="P130">
            <v>30</v>
          </cell>
          <cell r="Q130">
            <v>30</v>
          </cell>
          <cell r="R130">
            <v>30</v>
          </cell>
          <cell r="S130">
            <v>30</v>
          </cell>
          <cell r="T130">
            <v>30</v>
          </cell>
          <cell r="U130">
            <v>30</v>
          </cell>
          <cell r="V130">
            <v>180</v>
          </cell>
        </row>
        <row r="131">
          <cell r="C131" t="str">
            <v>06401000</v>
          </cell>
          <cell r="V131">
            <v>0</v>
          </cell>
        </row>
        <row r="132">
          <cell r="C132" t="str">
            <v>06401000</v>
          </cell>
          <cell r="P132">
            <v>15</v>
          </cell>
          <cell r="Q132">
            <v>15</v>
          </cell>
          <cell r="R132">
            <v>15</v>
          </cell>
          <cell r="S132">
            <v>15</v>
          </cell>
          <cell r="T132">
            <v>15</v>
          </cell>
          <cell r="U132">
            <v>15</v>
          </cell>
          <cell r="V132">
            <v>90</v>
          </cell>
        </row>
        <row r="133">
          <cell r="C133" t="str">
            <v>06401000</v>
          </cell>
          <cell r="P133">
            <v>15</v>
          </cell>
          <cell r="Q133">
            <v>15</v>
          </cell>
          <cell r="R133">
            <v>15</v>
          </cell>
          <cell r="S133">
            <v>15</v>
          </cell>
          <cell r="T133">
            <v>15</v>
          </cell>
          <cell r="U133">
            <v>15</v>
          </cell>
          <cell r="V133">
            <v>90</v>
          </cell>
        </row>
        <row r="134">
          <cell r="C134" t="str">
            <v>06401000</v>
          </cell>
          <cell r="P134">
            <v>15</v>
          </cell>
          <cell r="Q134">
            <v>15</v>
          </cell>
          <cell r="R134">
            <v>15</v>
          </cell>
          <cell r="S134">
            <v>15</v>
          </cell>
          <cell r="T134">
            <v>15</v>
          </cell>
          <cell r="U134">
            <v>15</v>
          </cell>
          <cell r="V134">
            <v>90</v>
          </cell>
        </row>
        <row r="135">
          <cell r="C135" t="str">
            <v>06401000</v>
          </cell>
          <cell r="P135">
            <v>30</v>
          </cell>
          <cell r="Q135">
            <v>30</v>
          </cell>
          <cell r="R135">
            <v>30</v>
          </cell>
          <cell r="S135">
            <v>30</v>
          </cell>
          <cell r="T135">
            <v>30</v>
          </cell>
          <cell r="U135">
            <v>30</v>
          </cell>
          <cell r="V135">
            <v>180</v>
          </cell>
        </row>
        <row r="136">
          <cell r="C136" t="str">
            <v>06401000</v>
          </cell>
          <cell r="V136">
            <v>0</v>
          </cell>
        </row>
        <row r="137">
          <cell r="C137" t="str">
            <v>06401000</v>
          </cell>
          <cell r="V137">
            <v>0</v>
          </cell>
        </row>
        <row r="138">
          <cell r="C138" t="str">
            <v>06401000</v>
          </cell>
          <cell r="P138">
            <v>30</v>
          </cell>
          <cell r="Q138">
            <v>30</v>
          </cell>
          <cell r="R138">
            <v>30</v>
          </cell>
          <cell r="S138">
            <v>30</v>
          </cell>
          <cell r="V138">
            <v>120</v>
          </cell>
        </row>
        <row r="139">
          <cell r="C139" t="str">
            <v>06401000</v>
          </cell>
          <cell r="P139">
            <v>90</v>
          </cell>
          <cell r="Q139">
            <v>90</v>
          </cell>
          <cell r="R139">
            <v>90</v>
          </cell>
          <cell r="S139">
            <v>90</v>
          </cell>
          <cell r="T139">
            <v>90</v>
          </cell>
          <cell r="U139">
            <v>90</v>
          </cell>
          <cell r="V139">
            <v>540</v>
          </cell>
        </row>
        <row r="140">
          <cell r="C140" t="str">
            <v>06401000</v>
          </cell>
          <cell r="V140">
            <v>0</v>
          </cell>
        </row>
        <row r="141">
          <cell r="C141" t="str">
            <v>06401000</v>
          </cell>
          <cell r="P141">
            <v>120</v>
          </cell>
          <cell r="Q141">
            <v>120</v>
          </cell>
          <cell r="R141">
            <v>120</v>
          </cell>
          <cell r="S141">
            <v>90</v>
          </cell>
          <cell r="T141">
            <v>90</v>
          </cell>
          <cell r="U141">
            <v>90</v>
          </cell>
          <cell r="V141">
            <v>630</v>
          </cell>
        </row>
        <row r="142">
          <cell r="C142" t="str">
            <v>06401000</v>
          </cell>
          <cell r="P142">
            <v>120</v>
          </cell>
          <cell r="Q142">
            <v>120</v>
          </cell>
          <cell r="R142">
            <v>120</v>
          </cell>
          <cell r="S142">
            <v>90</v>
          </cell>
          <cell r="T142">
            <v>90</v>
          </cell>
          <cell r="U142">
            <v>90</v>
          </cell>
          <cell r="V142">
            <v>630</v>
          </cell>
        </row>
        <row r="143">
          <cell r="C143" t="str">
            <v>06401000</v>
          </cell>
          <cell r="P143">
            <v>330</v>
          </cell>
          <cell r="Q143">
            <v>330</v>
          </cell>
          <cell r="R143">
            <v>330</v>
          </cell>
          <cell r="S143">
            <v>330</v>
          </cell>
          <cell r="T143">
            <v>330</v>
          </cell>
          <cell r="U143">
            <v>330</v>
          </cell>
          <cell r="V143">
            <v>1980</v>
          </cell>
        </row>
        <row r="144">
          <cell r="C144" t="str">
            <v>06401000</v>
          </cell>
          <cell r="P144">
            <v>240</v>
          </cell>
          <cell r="Q144">
            <v>330</v>
          </cell>
          <cell r="R144">
            <v>330</v>
          </cell>
          <cell r="S144">
            <v>330</v>
          </cell>
          <cell r="T144">
            <v>30</v>
          </cell>
          <cell r="U144">
            <v>30</v>
          </cell>
          <cell r="V144">
            <v>1290</v>
          </cell>
        </row>
        <row r="145">
          <cell r="C145" t="str">
            <v>06401000</v>
          </cell>
          <cell r="P145">
            <v>720</v>
          </cell>
          <cell r="Q145">
            <v>720</v>
          </cell>
          <cell r="R145">
            <v>600</v>
          </cell>
          <cell r="S145">
            <v>600</v>
          </cell>
          <cell r="T145">
            <v>180</v>
          </cell>
          <cell r="U145">
            <v>180</v>
          </cell>
          <cell r="V145">
            <v>3000</v>
          </cell>
        </row>
        <row r="146">
          <cell r="C146" t="str">
            <v>06401000</v>
          </cell>
          <cell r="V146">
            <v>0</v>
          </cell>
        </row>
        <row r="147">
          <cell r="C147" t="str">
            <v>06401000</v>
          </cell>
          <cell r="Q147">
            <v>30</v>
          </cell>
          <cell r="R147">
            <v>30</v>
          </cell>
          <cell r="S147">
            <v>30</v>
          </cell>
          <cell r="V147">
            <v>90</v>
          </cell>
        </row>
        <row r="148">
          <cell r="C148" t="str">
            <v>06401000</v>
          </cell>
          <cell r="P148">
            <v>270</v>
          </cell>
          <cell r="Q148">
            <v>300</v>
          </cell>
          <cell r="R148">
            <v>300</v>
          </cell>
          <cell r="S148">
            <v>300</v>
          </cell>
          <cell r="T148">
            <v>150</v>
          </cell>
          <cell r="U148">
            <v>150</v>
          </cell>
          <cell r="V148">
            <v>1470</v>
          </cell>
        </row>
        <row r="149">
          <cell r="C149" t="str">
            <v>06401000</v>
          </cell>
          <cell r="P149">
            <v>120</v>
          </cell>
          <cell r="Q149">
            <v>90</v>
          </cell>
          <cell r="R149">
            <v>90</v>
          </cell>
          <cell r="S149">
            <v>90</v>
          </cell>
          <cell r="T149">
            <v>30</v>
          </cell>
          <cell r="U149">
            <v>30</v>
          </cell>
          <cell r="V149">
            <v>450</v>
          </cell>
        </row>
        <row r="150">
          <cell r="C150" t="str">
            <v>06401000</v>
          </cell>
          <cell r="P150">
            <v>2215</v>
          </cell>
          <cell r="Q150">
            <v>2335</v>
          </cell>
          <cell r="R150">
            <v>2215</v>
          </cell>
          <cell r="S150">
            <v>2155</v>
          </cell>
          <cell r="T150">
            <v>1125</v>
          </cell>
          <cell r="U150">
            <v>1125</v>
          </cell>
          <cell r="V150">
            <v>11170</v>
          </cell>
        </row>
        <row r="151">
          <cell r="C151" t="str">
            <v>06401000</v>
          </cell>
          <cell r="Q151">
            <v>30</v>
          </cell>
          <cell r="R151">
            <v>30</v>
          </cell>
          <cell r="S151">
            <v>30</v>
          </cell>
          <cell r="T151">
            <v>30</v>
          </cell>
          <cell r="V151">
            <v>120</v>
          </cell>
        </row>
        <row r="152">
          <cell r="C152" t="str">
            <v>06401000</v>
          </cell>
          <cell r="Q152">
            <v>20</v>
          </cell>
          <cell r="R152">
            <v>20</v>
          </cell>
          <cell r="S152">
            <v>20</v>
          </cell>
          <cell r="T152">
            <v>20</v>
          </cell>
          <cell r="U152">
            <v>20</v>
          </cell>
          <cell r="V152">
            <v>100</v>
          </cell>
        </row>
        <row r="153">
          <cell r="C153" t="str">
            <v>06401000</v>
          </cell>
          <cell r="V153">
            <v>0</v>
          </cell>
        </row>
        <row r="154">
          <cell r="C154" t="str">
            <v>06401000</v>
          </cell>
          <cell r="V154">
            <v>0</v>
          </cell>
        </row>
        <row r="155">
          <cell r="C155" t="str">
            <v>06401000</v>
          </cell>
          <cell r="Q155">
            <v>10</v>
          </cell>
          <cell r="R155">
            <v>10</v>
          </cell>
          <cell r="S155">
            <v>10</v>
          </cell>
          <cell r="T155">
            <v>10</v>
          </cell>
          <cell r="U155">
            <v>10</v>
          </cell>
          <cell r="V155">
            <v>50</v>
          </cell>
        </row>
        <row r="156">
          <cell r="C156" t="str">
            <v>06401000</v>
          </cell>
          <cell r="P156">
            <v>30</v>
          </cell>
          <cell r="Q156">
            <v>30</v>
          </cell>
          <cell r="R156">
            <v>30</v>
          </cell>
          <cell r="S156">
            <v>30</v>
          </cell>
          <cell r="T156">
            <v>30</v>
          </cell>
          <cell r="U156">
            <v>30</v>
          </cell>
          <cell r="V156">
            <v>180</v>
          </cell>
        </row>
        <row r="157">
          <cell r="C157" t="str">
            <v>06401000</v>
          </cell>
          <cell r="P157">
            <v>5</v>
          </cell>
          <cell r="Q157">
            <v>5</v>
          </cell>
          <cell r="R157">
            <v>5</v>
          </cell>
          <cell r="S157">
            <v>5</v>
          </cell>
          <cell r="T157">
            <v>5</v>
          </cell>
          <cell r="U157">
            <v>5</v>
          </cell>
          <cell r="V157">
            <v>30</v>
          </cell>
        </row>
        <row r="158">
          <cell r="C158" t="str">
            <v>06401000</v>
          </cell>
          <cell r="V158">
            <v>0</v>
          </cell>
        </row>
        <row r="159">
          <cell r="C159" t="str">
            <v>06401000</v>
          </cell>
          <cell r="P159">
            <v>30</v>
          </cell>
          <cell r="Q159">
            <v>30</v>
          </cell>
          <cell r="R159">
            <v>30</v>
          </cell>
          <cell r="S159">
            <v>30</v>
          </cell>
          <cell r="T159">
            <v>30</v>
          </cell>
          <cell r="U159">
            <v>30</v>
          </cell>
          <cell r="V159">
            <v>180</v>
          </cell>
        </row>
        <row r="160">
          <cell r="C160" t="str">
            <v>06401000</v>
          </cell>
          <cell r="V160">
            <v>0</v>
          </cell>
        </row>
        <row r="161">
          <cell r="C161" t="str">
            <v>06401000</v>
          </cell>
          <cell r="V161">
            <v>0</v>
          </cell>
        </row>
        <row r="162">
          <cell r="C162" t="str">
            <v>06401000</v>
          </cell>
          <cell r="P162">
            <v>60</v>
          </cell>
          <cell r="Q162">
            <v>60</v>
          </cell>
          <cell r="R162">
            <v>60</v>
          </cell>
          <cell r="S162">
            <v>60</v>
          </cell>
          <cell r="T162">
            <v>60</v>
          </cell>
          <cell r="U162">
            <v>30</v>
          </cell>
          <cell r="V162">
            <v>330</v>
          </cell>
        </row>
        <row r="163">
          <cell r="C163" t="str">
            <v>06401000</v>
          </cell>
          <cell r="P163">
            <v>60</v>
          </cell>
          <cell r="Q163">
            <v>60</v>
          </cell>
          <cell r="R163">
            <v>60</v>
          </cell>
          <cell r="S163">
            <v>60</v>
          </cell>
          <cell r="T163">
            <v>60</v>
          </cell>
          <cell r="U163">
            <v>30</v>
          </cell>
          <cell r="V163">
            <v>330</v>
          </cell>
        </row>
        <row r="164">
          <cell r="C164" t="str">
            <v>06401000</v>
          </cell>
          <cell r="P164">
            <v>30</v>
          </cell>
          <cell r="Q164">
            <v>30</v>
          </cell>
          <cell r="R164">
            <v>30</v>
          </cell>
          <cell r="S164">
            <v>30</v>
          </cell>
          <cell r="T164">
            <v>30</v>
          </cell>
          <cell r="U164">
            <v>30</v>
          </cell>
          <cell r="V164">
            <v>180</v>
          </cell>
        </row>
        <row r="165">
          <cell r="C165" t="str">
            <v>06401000</v>
          </cell>
          <cell r="P165">
            <v>90</v>
          </cell>
          <cell r="Q165">
            <v>90</v>
          </cell>
          <cell r="R165">
            <v>90</v>
          </cell>
          <cell r="S165">
            <v>90</v>
          </cell>
          <cell r="T165">
            <v>90</v>
          </cell>
          <cell r="U165">
            <v>90</v>
          </cell>
          <cell r="V165">
            <v>540</v>
          </cell>
        </row>
        <row r="166">
          <cell r="C166" t="str">
            <v>06401000</v>
          </cell>
          <cell r="P166">
            <v>30</v>
          </cell>
          <cell r="Q166">
            <v>30</v>
          </cell>
          <cell r="R166">
            <v>30</v>
          </cell>
          <cell r="S166">
            <v>30</v>
          </cell>
          <cell r="T166">
            <v>30</v>
          </cell>
          <cell r="U166">
            <v>30</v>
          </cell>
          <cell r="V166">
            <v>180</v>
          </cell>
        </row>
        <row r="167">
          <cell r="C167" t="str">
            <v>06401000</v>
          </cell>
          <cell r="S167">
            <v>30</v>
          </cell>
          <cell r="T167">
            <v>30</v>
          </cell>
          <cell r="U167">
            <v>30</v>
          </cell>
          <cell r="V167">
            <v>90</v>
          </cell>
        </row>
        <row r="168">
          <cell r="C168" t="str">
            <v>06401000</v>
          </cell>
          <cell r="P168">
            <v>30</v>
          </cell>
          <cell r="Q168">
            <v>30</v>
          </cell>
          <cell r="R168">
            <v>30</v>
          </cell>
          <cell r="S168">
            <v>30</v>
          </cell>
          <cell r="T168">
            <v>30</v>
          </cell>
          <cell r="U168">
            <v>30</v>
          </cell>
          <cell r="V168">
            <v>180</v>
          </cell>
        </row>
        <row r="169">
          <cell r="C169" t="str">
            <v>06401000</v>
          </cell>
          <cell r="P169">
            <v>30</v>
          </cell>
          <cell r="Q169">
            <v>30</v>
          </cell>
          <cell r="R169">
            <v>30</v>
          </cell>
          <cell r="S169">
            <v>30</v>
          </cell>
          <cell r="T169">
            <v>30</v>
          </cell>
          <cell r="U169">
            <v>30</v>
          </cell>
          <cell r="V169">
            <v>180</v>
          </cell>
        </row>
        <row r="170">
          <cell r="C170" t="str">
            <v>06401000</v>
          </cell>
          <cell r="V170">
            <v>0</v>
          </cell>
        </row>
        <row r="171">
          <cell r="C171" t="str">
            <v>06401000</v>
          </cell>
          <cell r="P171">
            <v>90</v>
          </cell>
          <cell r="Q171">
            <v>90</v>
          </cell>
          <cell r="R171">
            <v>90</v>
          </cell>
          <cell r="S171">
            <v>90</v>
          </cell>
          <cell r="T171">
            <v>90</v>
          </cell>
          <cell r="U171">
            <v>60</v>
          </cell>
          <cell r="V171">
            <v>510</v>
          </cell>
        </row>
        <row r="172">
          <cell r="C172" t="str">
            <v>06401000</v>
          </cell>
          <cell r="P172">
            <v>120</v>
          </cell>
          <cell r="Q172">
            <v>120</v>
          </cell>
          <cell r="R172">
            <v>120</v>
          </cell>
          <cell r="S172">
            <v>120</v>
          </cell>
          <cell r="T172">
            <v>120</v>
          </cell>
          <cell r="U172">
            <v>90</v>
          </cell>
          <cell r="V172">
            <v>690</v>
          </cell>
        </row>
        <row r="173">
          <cell r="C173" t="str">
            <v>06401000</v>
          </cell>
          <cell r="P173">
            <v>5</v>
          </cell>
          <cell r="Q173">
            <v>5</v>
          </cell>
          <cell r="R173">
            <v>5</v>
          </cell>
          <cell r="S173">
            <v>5</v>
          </cell>
          <cell r="T173">
            <v>5</v>
          </cell>
          <cell r="U173">
            <v>5</v>
          </cell>
          <cell r="V173">
            <v>30</v>
          </cell>
        </row>
        <row r="174">
          <cell r="C174" t="str">
            <v>06401000</v>
          </cell>
          <cell r="V174">
            <v>0</v>
          </cell>
        </row>
        <row r="175">
          <cell r="C175" t="str">
            <v>06401000</v>
          </cell>
          <cell r="P175">
            <v>2</v>
          </cell>
          <cell r="Q175">
            <v>5</v>
          </cell>
          <cell r="R175">
            <v>5</v>
          </cell>
          <cell r="S175">
            <v>5</v>
          </cell>
          <cell r="T175">
            <v>2</v>
          </cell>
          <cell r="U175">
            <v>2</v>
          </cell>
          <cell r="V175">
            <v>21</v>
          </cell>
        </row>
        <row r="176">
          <cell r="C176" t="str">
            <v>06401000</v>
          </cell>
          <cell r="P176">
            <v>180</v>
          </cell>
          <cell r="Q176">
            <v>330</v>
          </cell>
          <cell r="R176">
            <v>330</v>
          </cell>
          <cell r="S176">
            <v>330</v>
          </cell>
          <cell r="T176">
            <v>90</v>
          </cell>
          <cell r="U176">
            <v>90</v>
          </cell>
          <cell r="V176">
            <v>1350</v>
          </cell>
        </row>
        <row r="177">
          <cell r="C177" t="str">
            <v>06401000</v>
          </cell>
          <cell r="Q177">
            <v>20</v>
          </cell>
          <cell r="R177">
            <v>20</v>
          </cell>
          <cell r="S177">
            <v>20</v>
          </cell>
          <cell r="T177">
            <v>20</v>
          </cell>
          <cell r="U177">
            <v>20</v>
          </cell>
          <cell r="V177">
            <v>100</v>
          </cell>
        </row>
        <row r="178">
          <cell r="C178" t="str">
            <v>06401000</v>
          </cell>
          <cell r="Q178">
            <v>20</v>
          </cell>
          <cell r="R178">
            <v>20</v>
          </cell>
          <cell r="S178">
            <v>20</v>
          </cell>
          <cell r="T178">
            <v>20</v>
          </cell>
          <cell r="U178">
            <v>20</v>
          </cell>
          <cell r="V178">
            <v>100</v>
          </cell>
        </row>
        <row r="179">
          <cell r="C179" t="str">
            <v>06401000</v>
          </cell>
          <cell r="Q179">
            <v>40</v>
          </cell>
          <cell r="R179">
            <v>40</v>
          </cell>
          <cell r="S179">
            <v>40</v>
          </cell>
          <cell r="T179">
            <v>40</v>
          </cell>
          <cell r="U179">
            <v>40</v>
          </cell>
          <cell r="V179">
            <v>200</v>
          </cell>
        </row>
        <row r="180">
          <cell r="C180" t="str">
            <v>06401000</v>
          </cell>
          <cell r="P180">
            <v>90</v>
          </cell>
          <cell r="Q180">
            <v>90</v>
          </cell>
          <cell r="R180">
            <v>90</v>
          </cell>
          <cell r="S180">
            <v>90</v>
          </cell>
          <cell r="T180">
            <v>90</v>
          </cell>
          <cell r="U180">
            <v>90</v>
          </cell>
          <cell r="V180">
            <v>540</v>
          </cell>
        </row>
        <row r="181">
          <cell r="C181" t="str">
            <v>06401000</v>
          </cell>
          <cell r="P181">
            <v>30</v>
          </cell>
          <cell r="Q181">
            <v>30</v>
          </cell>
          <cell r="R181">
            <v>30</v>
          </cell>
          <cell r="S181">
            <v>30</v>
          </cell>
          <cell r="T181">
            <v>30</v>
          </cell>
          <cell r="U181">
            <v>30</v>
          </cell>
          <cell r="V181">
            <v>180</v>
          </cell>
        </row>
        <row r="182">
          <cell r="C182" t="str">
            <v>06401000</v>
          </cell>
          <cell r="P182">
            <v>10248.04305</v>
          </cell>
          <cell r="Q182">
            <v>13718.7</v>
          </cell>
          <cell r="R182">
            <v>13718.7</v>
          </cell>
          <cell r="S182">
            <v>13810.0545</v>
          </cell>
          <cell r="T182">
            <v>10964.83905</v>
          </cell>
          <cell r="U182">
            <v>8596.4395499999991</v>
          </cell>
          <cell r="V182">
            <v>71056.776150000005</v>
          </cell>
        </row>
        <row r="183">
          <cell r="C183" t="str">
            <v>06401000</v>
          </cell>
          <cell r="Q183">
            <v>30</v>
          </cell>
          <cell r="R183">
            <v>30</v>
          </cell>
          <cell r="S183">
            <v>30</v>
          </cell>
          <cell r="T183">
            <v>30</v>
          </cell>
          <cell r="U183">
            <v>30</v>
          </cell>
          <cell r="V183">
            <v>150</v>
          </cell>
        </row>
        <row r="184">
          <cell r="C184" t="str">
            <v>06401000</v>
          </cell>
          <cell r="P184">
            <v>0</v>
          </cell>
          <cell r="Q184">
            <v>0</v>
          </cell>
          <cell r="R184">
            <v>0</v>
          </cell>
          <cell r="S184">
            <v>0</v>
          </cell>
          <cell r="T184">
            <v>0</v>
          </cell>
          <cell r="U184">
            <v>0</v>
          </cell>
          <cell r="V184">
            <v>0</v>
          </cell>
        </row>
        <row r="185">
          <cell r="C185" t="str">
            <v>06401000</v>
          </cell>
          <cell r="P185">
            <v>0</v>
          </cell>
          <cell r="Q185">
            <v>0</v>
          </cell>
          <cell r="R185">
            <v>0</v>
          </cell>
          <cell r="S185">
            <v>0</v>
          </cell>
          <cell r="T185">
            <v>0</v>
          </cell>
          <cell r="U185">
            <v>0</v>
          </cell>
          <cell r="V185">
            <v>0</v>
          </cell>
        </row>
        <row r="186">
          <cell r="C186" t="str">
            <v>06401000</v>
          </cell>
          <cell r="P186">
            <v>25</v>
          </cell>
          <cell r="Q186">
            <v>25</v>
          </cell>
          <cell r="R186">
            <v>25</v>
          </cell>
          <cell r="S186">
            <v>25</v>
          </cell>
          <cell r="T186">
            <v>25</v>
          </cell>
          <cell r="U186">
            <v>25</v>
          </cell>
          <cell r="V186">
            <v>150</v>
          </cell>
        </row>
        <row r="187">
          <cell r="C187" t="str">
            <v>06401000</v>
          </cell>
          <cell r="P187">
            <v>25</v>
          </cell>
          <cell r="Q187">
            <v>25</v>
          </cell>
          <cell r="R187">
            <v>25</v>
          </cell>
          <cell r="S187">
            <v>25</v>
          </cell>
          <cell r="T187">
            <v>25</v>
          </cell>
          <cell r="U187">
            <v>25</v>
          </cell>
          <cell r="V187">
            <v>150</v>
          </cell>
        </row>
        <row r="188">
          <cell r="C188" t="str">
            <v>06401000</v>
          </cell>
          <cell r="P188">
            <v>25</v>
          </cell>
          <cell r="Q188">
            <v>25</v>
          </cell>
          <cell r="R188">
            <v>25</v>
          </cell>
          <cell r="S188">
            <v>25</v>
          </cell>
          <cell r="T188">
            <v>25</v>
          </cell>
          <cell r="U188">
            <v>25</v>
          </cell>
          <cell r="V188">
            <v>150</v>
          </cell>
        </row>
        <row r="189">
          <cell r="C189" t="str">
            <v>06401000</v>
          </cell>
          <cell r="P189">
            <v>25</v>
          </cell>
          <cell r="Q189">
            <v>25</v>
          </cell>
          <cell r="R189">
            <v>25</v>
          </cell>
          <cell r="S189">
            <v>25</v>
          </cell>
          <cell r="T189">
            <v>25</v>
          </cell>
          <cell r="U189">
            <v>25</v>
          </cell>
          <cell r="V189">
            <v>150</v>
          </cell>
        </row>
        <row r="190">
          <cell r="C190" t="str">
            <v>06401000</v>
          </cell>
          <cell r="P190">
            <v>25</v>
          </cell>
          <cell r="Q190">
            <v>25</v>
          </cell>
          <cell r="R190">
            <v>25</v>
          </cell>
          <cell r="S190">
            <v>25</v>
          </cell>
          <cell r="T190">
            <v>25</v>
          </cell>
          <cell r="U190">
            <v>25</v>
          </cell>
          <cell r="V190">
            <v>150</v>
          </cell>
        </row>
        <row r="191">
          <cell r="C191" t="str">
            <v>06401000</v>
          </cell>
          <cell r="V191">
            <v>0</v>
          </cell>
        </row>
        <row r="192">
          <cell r="C192" t="str">
            <v>06401000</v>
          </cell>
          <cell r="P192">
            <v>25</v>
          </cell>
          <cell r="Q192">
            <v>25</v>
          </cell>
          <cell r="R192">
            <v>25</v>
          </cell>
          <cell r="S192">
            <v>25</v>
          </cell>
          <cell r="T192">
            <v>25</v>
          </cell>
          <cell r="U192">
            <v>25</v>
          </cell>
          <cell r="V192">
            <v>150</v>
          </cell>
        </row>
        <row r="193">
          <cell r="C193" t="str">
            <v>06401000</v>
          </cell>
          <cell r="P193">
            <v>25</v>
          </cell>
          <cell r="Q193">
            <v>25</v>
          </cell>
          <cell r="R193">
            <v>25</v>
          </cell>
          <cell r="S193">
            <v>25</v>
          </cell>
          <cell r="T193">
            <v>25</v>
          </cell>
          <cell r="U193">
            <v>25</v>
          </cell>
          <cell r="V193">
            <v>150</v>
          </cell>
        </row>
        <row r="194">
          <cell r="C194" t="str">
            <v>06401000</v>
          </cell>
          <cell r="V194">
            <v>0</v>
          </cell>
        </row>
        <row r="195">
          <cell r="C195" t="str">
            <v>06401000</v>
          </cell>
          <cell r="P195">
            <v>100</v>
          </cell>
          <cell r="Q195">
            <v>100</v>
          </cell>
          <cell r="R195">
            <v>100</v>
          </cell>
          <cell r="S195">
            <v>100</v>
          </cell>
          <cell r="T195">
            <v>100</v>
          </cell>
          <cell r="U195">
            <v>100</v>
          </cell>
          <cell r="V195">
            <v>600</v>
          </cell>
        </row>
        <row r="196">
          <cell r="C196" t="str">
            <v>06401000</v>
          </cell>
          <cell r="P196">
            <v>820.76800000000003</v>
          </cell>
          <cell r="Q196">
            <v>1284.3320000000001</v>
          </cell>
          <cell r="R196">
            <v>1389.6079999999999</v>
          </cell>
          <cell r="S196">
            <v>1131.58</v>
          </cell>
          <cell r="T196">
            <v>1090</v>
          </cell>
          <cell r="U196">
            <v>991.21600000000001</v>
          </cell>
          <cell r="V196">
            <v>6707.5040000000008</v>
          </cell>
        </row>
        <row r="197">
          <cell r="C197" t="str">
            <v>06401000</v>
          </cell>
          <cell r="P197">
            <v>2274.9856569818839</v>
          </cell>
          <cell r="Q197">
            <v>3999.182429160011</v>
          </cell>
          <cell r="R197">
            <v>3415.0982624261574</v>
          </cell>
          <cell r="S197">
            <v>3218.5358532054825</v>
          </cell>
          <cell r="T197">
            <v>2841.190374815983</v>
          </cell>
          <cell r="U197">
            <v>2379.7081184273538</v>
          </cell>
          <cell r="V197">
            <v>18128.700695016872</v>
          </cell>
        </row>
        <row r="198">
          <cell r="C198" t="str">
            <v>06607300</v>
          </cell>
          <cell r="P198">
            <v>246365</v>
          </cell>
          <cell r="Q198">
            <v>220754</v>
          </cell>
          <cell r="R198">
            <v>196754</v>
          </cell>
          <cell r="V198">
            <v>663873</v>
          </cell>
        </row>
        <row r="199">
          <cell r="C199" t="str">
            <v>06607300</v>
          </cell>
          <cell r="P199">
            <v>268</v>
          </cell>
          <cell r="Q199">
            <v>268</v>
          </cell>
          <cell r="R199">
            <v>268</v>
          </cell>
          <cell r="V199">
            <v>804</v>
          </cell>
        </row>
        <row r="200">
          <cell r="C200" t="str">
            <v>06607300</v>
          </cell>
          <cell r="P200">
            <v>2849</v>
          </cell>
          <cell r="Q200">
            <v>2849</v>
          </cell>
          <cell r="R200">
            <v>2849</v>
          </cell>
          <cell r="V200">
            <v>8547</v>
          </cell>
        </row>
        <row r="201">
          <cell r="C201" t="str">
            <v>06607300</v>
          </cell>
          <cell r="P201">
            <v>2132</v>
          </cell>
          <cell r="Q201">
            <v>2132</v>
          </cell>
          <cell r="R201">
            <v>2132</v>
          </cell>
          <cell r="V201">
            <v>6396</v>
          </cell>
        </row>
        <row r="202">
          <cell r="C202" t="str">
            <v>06607300</v>
          </cell>
          <cell r="P202">
            <v>723</v>
          </cell>
          <cell r="Q202">
            <v>723</v>
          </cell>
          <cell r="R202">
            <v>723</v>
          </cell>
          <cell r="V202">
            <v>2169</v>
          </cell>
        </row>
        <row r="203">
          <cell r="C203" t="str">
            <v>06607300</v>
          </cell>
          <cell r="P203">
            <v>2000</v>
          </cell>
          <cell r="Q203">
            <v>2000</v>
          </cell>
          <cell r="R203">
            <v>2000</v>
          </cell>
          <cell r="V203">
            <v>6000</v>
          </cell>
        </row>
        <row r="204">
          <cell r="C204" t="str">
            <v>06607300</v>
          </cell>
          <cell r="P204">
            <v>1468</v>
          </cell>
          <cell r="Q204">
            <v>1468</v>
          </cell>
          <cell r="R204">
            <v>1468</v>
          </cell>
          <cell r="V204">
            <v>4404</v>
          </cell>
        </row>
        <row r="205">
          <cell r="C205" t="str">
            <v>06607300</v>
          </cell>
          <cell r="P205">
            <v>1301</v>
          </cell>
          <cell r="Q205">
            <v>1301</v>
          </cell>
          <cell r="R205">
            <v>1301</v>
          </cell>
          <cell r="V205">
            <v>3903</v>
          </cell>
        </row>
        <row r="206">
          <cell r="C206" t="str">
            <v>06607300</v>
          </cell>
          <cell r="P206">
            <v>1807</v>
          </cell>
          <cell r="Q206">
            <v>1807</v>
          </cell>
          <cell r="R206">
            <v>1807</v>
          </cell>
          <cell r="V206">
            <v>5421</v>
          </cell>
        </row>
        <row r="207">
          <cell r="C207" t="str">
            <v>06607300</v>
          </cell>
          <cell r="P207">
            <v>5336</v>
          </cell>
          <cell r="Q207">
            <v>1762</v>
          </cell>
          <cell r="R207">
            <v>862</v>
          </cell>
          <cell r="V207">
            <v>7960</v>
          </cell>
        </row>
        <row r="208">
          <cell r="C208" t="str">
            <v>06607300</v>
          </cell>
          <cell r="P208">
            <v>9400</v>
          </cell>
          <cell r="Q208">
            <v>8400</v>
          </cell>
          <cell r="R208">
            <v>6400</v>
          </cell>
          <cell r="V208">
            <v>24200</v>
          </cell>
        </row>
        <row r="209">
          <cell r="C209" t="str">
            <v>06607300</v>
          </cell>
          <cell r="P209">
            <v>511</v>
          </cell>
          <cell r="Q209">
            <v>455</v>
          </cell>
          <cell r="R209">
            <v>455</v>
          </cell>
          <cell r="V209">
            <v>1421</v>
          </cell>
        </row>
        <row r="210">
          <cell r="C210" t="str">
            <v>06607300</v>
          </cell>
          <cell r="P210">
            <v>2299.8656249999999</v>
          </cell>
          <cell r="Q210">
            <v>2047</v>
          </cell>
          <cell r="R210">
            <v>1547</v>
          </cell>
          <cell r="V210">
            <v>5893.8656250000004</v>
          </cell>
        </row>
        <row r="211">
          <cell r="C211" t="str">
            <v>06607300</v>
          </cell>
          <cell r="P211">
            <v>2849</v>
          </cell>
          <cell r="Q211">
            <v>2535</v>
          </cell>
          <cell r="R211">
            <v>1535</v>
          </cell>
          <cell r="V211">
            <v>6919</v>
          </cell>
        </row>
        <row r="212">
          <cell r="C212" t="str">
            <v>06607300</v>
          </cell>
          <cell r="P212">
            <v>0</v>
          </cell>
          <cell r="Q212">
            <v>0</v>
          </cell>
          <cell r="R212">
            <v>0</v>
          </cell>
          <cell r="V212">
            <v>0</v>
          </cell>
        </row>
        <row r="213">
          <cell r="C213" t="str">
            <v>06607300</v>
          </cell>
          <cell r="P213">
            <v>0</v>
          </cell>
          <cell r="Q213">
            <v>0</v>
          </cell>
          <cell r="R213">
            <v>0</v>
          </cell>
          <cell r="V213">
            <v>0</v>
          </cell>
        </row>
        <row r="214">
          <cell r="C214" t="str">
            <v>06607300</v>
          </cell>
          <cell r="P214">
            <v>15.75</v>
          </cell>
          <cell r="Q214">
            <v>14</v>
          </cell>
          <cell r="R214">
            <v>14</v>
          </cell>
          <cell r="V214">
            <v>43.75</v>
          </cell>
        </row>
        <row r="215">
          <cell r="C215" t="str">
            <v>06607300</v>
          </cell>
          <cell r="P215">
            <v>450</v>
          </cell>
          <cell r="Q215">
            <v>400</v>
          </cell>
          <cell r="R215">
            <v>300</v>
          </cell>
          <cell r="V215">
            <v>1150</v>
          </cell>
        </row>
        <row r="216">
          <cell r="C216" t="str">
            <v>06607300</v>
          </cell>
          <cell r="P216">
            <v>3.75</v>
          </cell>
          <cell r="Q216">
            <v>3.3</v>
          </cell>
          <cell r="R216">
            <v>3.3</v>
          </cell>
          <cell r="V216">
            <v>10.35</v>
          </cell>
        </row>
        <row r="217">
          <cell r="C217" t="str">
            <v>06607300</v>
          </cell>
          <cell r="P217">
            <v>1064</v>
          </cell>
          <cell r="Q217">
            <v>950</v>
          </cell>
          <cell r="R217">
            <v>7500</v>
          </cell>
          <cell r="V217">
            <v>9514</v>
          </cell>
        </row>
        <row r="218">
          <cell r="C218" t="str">
            <v>06607300</v>
          </cell>
          <cell r="P218">
            <v>1375</v>
          </cell>
          <cell r="Q218">
            <v>1223</v>
          </cell>
          <cell r="R218">
            <v>923</v>
          </cell>
          <cell r="V218">
            <v>3521</v>
          </cell>
        </row>
        <row r="219">
          <cell r="C219" t="str">
            <v>06607300</v>
          </cell>
          <cell r="P219">
            <v>350</v>
          </cell>
          <cell r="Q219">
            <v>311</v>
          </cell>
          <cell r="R219">
            <v>311</v>
          </cell>
          <cell r="V219">
            <v>972</v>
          </cell>
        </row>
        <row r="220">
          <cell r="C220" t="str">
            <v>06607300</v>
          </cell>
          <cell r="V220">
            <v>0</v>
          </cell>
        </row>
        <row r="221">
          <cell r="C221" t="str">
            <v>06607300</v>
          </cell>
          <cell r="V221">
            <v>0</v>
          </cell>
        </row>
        <row r="222">
          <cell r="C222" t="str">
            <v>06607300</v>
          </cell>
          <cell r="V222">
            <v>0</v>
          </cell>
        </row>
        <row r="223">
          <cell r="C223" t="str">
            <v>06607300</v>
          </cell>
          <cell r="V223">
            <v>0</v>
          </cell>
        </row>
        <row r="224">
          <cell r="C224" t="str">
            <v>06607300</v>
          </cell>
          <cell r="V224">
            <v>0</v>
          </cell>
        </row>
        <row r="225">
          <cell r="C225" t="str">
            <v>06607300</v>
          </cell>
          <cell r="V225">
            <v>0</v>
          </cell>
        </row>
        <row r="226">
          <cell r="C226" t="str">
            <v>06607300</v>
          </cell>
          <cell r="P226">
            <v>13</v>
          </cell>
          <cell r="Q226">
            <v>11</v>
          </cell>
          <cell r="R226">
            <v>11</v>
          </cell>
          <cell r="V226">
            <v>35</v>
          </cell>
        </row>
        <row r="227">
          <cell r="C227" t="str">
            <v>06607300</v>
          </cell>
          <cell r="P227">
            <v>425</v>
          </cell>
          <cell r="Q227">
            <v>378</v>
          </cell>
          <cell r="R227">
            <v>378</v>
          </cell>
          <cell r="V227">
            <v>1181</v>
          </cell>
        </row>
        <row r="228">
          <cell r="C228" t="str">
            <v>06607300</v>
          </cell>
          <cell r="P228">
            <v>450</v>
          </cell>
          <cell r="Q228">
            <v>400</v>
          </cell>
          <cell r="R228">
            <v>400</v>
          </cell>
          <cell r="V228">
            <v>1250</v>
          </cell>
        </row>
        <row r="229">
          <cell r="C229" t="str">
            <v>06607300</v>
          </cell>
          <cell r="P229">
            <v>500</v>
          </cell>
          <cell r="Q229">
            <v>8445</v>
          </cell>
          <cell r="R229">
            <v>445</v>
          </cell>
          <cell r="V229">
            <v>9390</v>
          </cell>
        </row>
        <row r="230">
          <cell r="C230" t="str">
            <v>06607300</v>
          </cell>
          <cell r="P230">
            <v>23</v>
          </cell>
          <cell r="Q230">
            <v>20</v>
          </cell>
          <cell r="R230">
            <v>20</v>
          </cell>
          <cell r="V230">
            <v>63</v>
          </cell>
        </row>
        <row r="231">
          <cell r="C231" t="str">
            <v>06607300</v>
          </cell>
          <cell r="V231">
            <v>0</v>
          </cell>
        </row>
        <row r="232">
          <cell r="C232" t="str">
            <v>06607300</v>
          </cell>
          <cell r="P232">
            <v>2255</v>
          </cell>
          <cell r="Q232">
            <v>2006</v>
          </cell>
          <cell r="R232">
            <v>1506</v>
          </cell>
          <cell r="V232">
            <v>5767</v>
          </cell>
        </row>
        <row r="233">
          <cell r="C233" t="str">
            <v>06607300</v>
          </cell>
          <cell r="P233">
            <v>248</v>
          </cell>
          <cell r="Q233">
            <v>220</v>
          </cell>
          <cell r="R233">
            <v>220</v>
          </cell>
          <cell r="V233">
            <v>688</v>
          </cell>
        </row>
        <row r="234">
          <cell r="C234" t="str">
            <v>06607300</v>
          </cell>
          <cell r="P234">
            <v>500</v>
          </cell>
          <cell r="Q234">
            <v>445</v>
          </cell>
          <cell r="R234">
            <v>445</v>
          </cell>
          <cell r="V234">
            <v>1390</v>
          </cell>
        </row>
        <row r="235">
          <cell r="C235" t="str">
            <v>06607300</v>
          </cell>
          <cell r="P235">
            <v>10</v>
          </cell>
          <cell r="Q235">
            <v>10</v>
          </cell>
          <cell r="R235">
            <v>10</v>
          </cell>
          <cell r="V235">
            <v>30</v>
          </cell>
        </row>
        <row r="236">
          <cell r="C236" t="str">
            <v>06607300</v>
          </cell>
          <cell r="P236">
            <v>120</v>
          </cell>
          <cell r="Q236">
            <v>120</v>
          </cell>
          <cell r="R236">
            <v>90</v>
          </cell>
          <cell r="V236">
            <v>330</v>
          </cell>
        </row>
        <row r="237">
          <cell r="C237" t="str">
            <v>06607300</v>
          </cell>
          <cell r="P237">
            <v>30</v>
          </cell>
          <cell r="Q237">
            <v>30</v>
          </cell>
          <cell r="R237">
            <v>30</v>
          </cell>
          <cell r="V237">
            <v>90</v>
          </cell>
        </row>
        <row r="238">
          <cell r="C238" t="str">
            <v>06607300</v>
          </cell>
          <cell r="V238">
            <v>0</v>
          </cell>
        </row>
        <row r="239">
          <cell r="C239" t="str">
            <v>06607300</v>
          </cell>
          <cell r="P239">
            <v>90</v>
          </cell>
          <cell r="Q239">
            <v>90</v>
          </cell>
          <cell r="R239">
            <v>90</v>
          </cell>
          <cell r="V239">
            <v>270</v>
          </cell>
        </row>
        <row r="240">
          <cell r="C240" t="str">
            <v>06607300</v>
          </cell>
          <cell r="P240">
            <v>323</v>
          </cell>
          <cell r="Q240">
            <v>323</v>
          </cell>
          <cell r="R240">
            <v>240</v>
          </cell>
          <cell r="V240">
            <v>886</v>
          </cell>
        </row>
        <row r="241">
          <cell r="C241" t="str">
            <v>06607300</v>
          </cell>
          <cell r="P241">
            <v>30</v>
          </cell>
          <cell r="Q241">
            <v>30</v>
          </cell>
          <cell r="R241">
            <v>30</v>
          </cell>
          <cell r="V241">
            <v>90</v>
          </cell>
        </row>
        <row r="242">
          <cell r="C242" t="str">
            <v>06607300</v>
          </cell>
          <cell r="P242">
            <v>60</v>
          </cell>
          <cell r="Q242">
            <v>60</v>
          </cell>
          <cell r="R242">
            <v>60</v>
          </cell>
          <cell r="V242">
            <v>180</v>
          </cell>
        </row>
        <row r="243">
          <cell r="C243" t="str">
            <v>06607300</v>
          </cell>
          <cell r="P243">
            <v>960</v>
          </cell>
          <cell r="Q243">
            <v>960</v>
          </cell>
          <cell r="R243">
            <v>720</v>
          </cell>
          <cell r="V243">
            <v>2640</v>
          </cell>
        </row>
        <row r="244">
          <cell r="C244" t="str">
            <v>06607300</v>
          </cell>
          <cell r="P244">
            <v>15</v>
          </cell>
          <cell r="Q244">
            <v>15</v>
          </cell>
          <cell r="R244">
            <v>15</v>
          </cell>
          <cell r="V244">
            <v>45</v>
          </cell>
        </row>
        <row r="245">
          <cell r="C245" t="str">
            <v>06607300</v>
          </cell>
          <cell r="P245">
            <v>30</v>
          </cell>
          <cell r="Q245">
            <v>30</v>
          </cell>
          <cell r="R245">
            <v>30</v>
          </cell>
          <cell r="V245">
            <v>90</v>
          </cell>
        </row>
        <row r="246">
          <cell r="C246" t="str">
            <v>06607300</v>
          </cell>
          <cell r="P246">
            <v>250</v>
          </cell>
          <cell r="Q246">
            <v>250</v>
          </cell>
          <cell r="R246">
            <v>150</v>
          </cell>
          <cell r="V246">
            <v>650</v>
          </cell>
        </row>
        <row r="247">
          <cell r="C247" t="str">
            <v>06607300</v>
          </cell>
          <cell r="V247">
            <v>0</v>
          </cell>
        </row>
        <row r="248">
          <cell r="C248" t="str">
            <v>06607300</v>
          </cell>
          <cell r="P248">
            <v>30</v>
          </cell>
          <cell r="Q248">
            <v>30</v>
          </cell>
          <cell r="R248">
            <v>30</v>
          </cell>
          <cell r="V248">
            <v>90</v>
          </cell>
        </row>
        <row r="249">
          <cell r="C249" t="str">
            <v>06607300</v>
          </cell>
          <cell r="P249">
            <v>10</v>
          </cell>
          <cell r="Q249">
            <v>10</v>
          </cell>
          <cell r="R249">
            <v>10</v>
          </cell>
          <cell r="V249">
            <v>30</v>
          </cell>
        </row>
        <row r="250">
          <cell r="C250" t="str">
            <v>06607300</v>
          </cell>
          <cell r="P250">
            <v>10</v>
          </cell>
          <cell r="Q250">
            <v>10</v>
          </cell>
          <cell r="R250">
            <v>10</v>
          </cell>
          <cell r="V250">
            <v>30</v>
          </cell>
        </row>
        <row r="251">
          <cell r="C251" t="str">
            <v>06607300</v>
          </cell>
          <cell r="P251">
            <v>30</v>
          </cell>
          <cell r="Q251">
            <v>30</v>
          </cell>
          <cell r="R251">
            <v>30</v>
          </cell>
          <cell r="V251">
            <v>90</v>
          </cell>
        </row>
        <row r="252">
          <cell r="C252" t="str">
            <v>06607300</v>
          </cell>
          <cell r="P252">
            <v>10</v>
          </cell>
          <cell r="Q252">
            <v>10</v>
          </cell>
          <cell r="R252">
            <v>10</v>
          </cell>
          <cell r="V252">
            <v>30</v>
          </cell>
        </row>
        <row r="253">
          <cell r="C253" t="str">
            <v>06607300</v>
          </cell>
          <cell r="P253">
            <v>150</v>
          </cell>
          <cell r="Q253">
            <v>150</v>
          </cell>
          <cell r="R253">
            <v>90</v>
          </cell>
          <cell r="V253">
            <v>390</v>
          </cell>
        </row>
        <row r="254">
          <cell r="C254" t="str">
            <v>06607300</v>
          </cell>
          <cell r="P254">
            <v>60</v>
          </cell>
          <cell r="Q254">
            <v>60</v>
          </cell>
          <cell r="R254">
            <v>60</v>
          </cell>
          <cell r="V254">
            <v>180</v>
          </cell>
        </row>
        <row r="255">
          <cell r="C255" t="str">
            <v>06607300</v>
          </cell>
          <cell r="P255">
            <v>30</v>
          </cell>
          <cell r="Q255">
            <v>30</v>
          </cell>
          <cell r="R255">
            <v>30</v>
          </cell>
          <cell r="V255">
            <v>90</v>
          </cell>
        </row>
        <row r="256">
          <cell r="C256" t="str">
            <v>06607300</v>
          </cell>
          <cell r="P256">
            <v>30</v>
          </cell>
          <cell r="Q256">
            <v>30</v>
          </cell>
          <cell r="R256">
            <v>30</v>
          </cell>
          <cell r="V256">
            <v>90</v>
          </cell>
        </row>
        <row r="257">
          <cell r="C257" t="str">
            <v>06607300</v>
          </cell>
          <cell r="P257">
            <v>60</v>
          </cell>
          <cell r="Q257">
            <v>60</v>
          </cell>
          <cell r="R257">
            <v>60</v>
          </cell>
          <cell r="V257">
            <v>180</v>
          </cell>
        </row>
        <row r="258">
          <cell r="C258" t="str">
            <v>06607300</v>
          </cell>
          <cell r="P258">
            <v>60</v>
          </cell>
          <cell r="Q258">
            <v>60</v>
          </cell>
          <cell r="R258">
            <v>60</v>
          </cell>
          <cell r="V258">
            <v>180</v>
          </cell>
        </row>
        <row r="259">
          <cell r="C259" t="str">
            <v>06607300</v>
          </cell>
          <cell r="V259">
            <v>0</v>
          </cell>
        </row>
        <row r="260">
          <cell r="C260" t="str">
            <v>06607300</v>
          </cell>
          <cell r="P260">
            <v>180</v>
          </cell>
          <cell r="Q260">
            <v>180</v>
          </cell>
          <cell r="R260">
            <v>120</v>
          </cell>
          <cell r="V260">
            <v>480</v>
          </cell>
        </row>
        <row r="261">
          <cell r="C261" t="str">
            <v>06607300</v>
          </cell>
          <cell r="P261">
            <v>30</v>
          </cell>
          <cell r="Q261">
            <v>30</v>
          </cell>
          <cell r="R261">
            <v>30</v>
          </cell>
          <cell r="V261">
            <v>90</v>
          </cell>
        </row>
        <row r="262">
          <cell r="C262" t="str">
            <v>06607300</v>
          </cell>
          <cell r="P262">
            <v>30</v>
          </cell>
          <cell r="Q262">
            <v>30</v>
          </cell>
          <cell r="R262">
            <v>30</v>
          </cell>
          <cell r="V262">
            <v>90</v>
          </cell>
        </row>
        <row r="263">
          <cell r="C263" t="str">
            <v>06607300</v>
          </cell>
          <cell r="P263">
            <v>120</v>
          </cell>
          <cell r="Q263">
            <v>120</v>
          </cell>
          <cell r="R263">
            <v>90</v>
          </cell>
          <cell r="V263">
            <v>330</v>
          </cell>
        </row>
        <row r="264">
          <cell r="C264" t="str">
            <v>06607300</v>
          </cell>
          <cell r="P264">
            <v>2758</v>
          </cell>
          <cell r="Q264">
            <v>2758</v>
          </cell>
          <cell r="R264">
            <v>2155</v>
          </cell>
          <cell r="S264">
            <v>0</v>
          </cell>
          <cell r="T264">
            <v>0</v>
          </cell>
          <cell r="U264">
            <v>0</v>
          </cell>
          <cell r="V264">
            <v>7671</v>
          </cell>
        </row>
        <row r="265">
          <cell r="C265" t="str">
            <v>06607300</v>
          </cell>
          <cell r="P265">
            <v>10</v>
          </cell>
          <cell r="Q265">
            <v>10</v>
          </cell>
          <cell r="R265">
            <v>10</v>
          </cell>
          <cell r="V265">
            <v>30</v>
          </cell>
        </row>
        <row r="266">
          <cell r="C266" t="str">
            <v>06607300</v>
          </cell>
          <cell r="P266">
            <v>10</v>
          </cell>
          <cell r="Q266">
            <v>10</v>
          </cell>
          <cell r="R266">
            <v>10</v>
          </cell>
          <cell r="V266">
            <v>30</v>
          </cell>
        </row>
        <row r="267">
          <cell r="C267" t="str">
            <v>06607300</v>
          </cell>
          <cell r="V267">
            <v>0</v>
          </cell>
        </row>
        <row r="268">
          <cell r="C268" t="str">
            <v>06607300</v>
          </cell>
          <cell r="V268">
            <v>0</v>
          </cell>
        </row>
        <row r="269">
          <cell r="C269" t="str">
            <v>06607300</v>
          </cell>
          <cell r="P269">
            <v>56</v>
          </cell>
          <cell r="Q269">
            <v>56</v>
          </cell>
          <cell r="R269">
            <v>28</v>
          </cell>
          <cell r="V269">
            <v>140</v>
          </cell>
        </row>
        <row r="270">
          <cell r="C270" t="str">
            <v>06607300</v>
          </cell>
          <cell r="P270">
            <v>15</v>
          </cell>
          <cell r="Q270">
            <v>15</v>
          </cell>
          <cell r="R270">
            <v>15</v>
          </cell>
          <cell r="V270">
            <v>45</v>
          </cell>
        </row>
        <row r="271">
          <cell r="C271" t="str">
            <v>06607300</v>
          </cell>
          <cell r="P271">
            <v>3</v>
          </cell>
          <cell r="Q271">
            <v>3</v>
          </cell>
          <cell r="R271">
            <v>3</v>
          </cell>
          <cell r="V271">
            <v>9</v>
          </cell>
        </row>
        <row r="272">
          <cell r="C272" t="str">
            <v>06607300</v>
          </cell>
          <cell r="P272">
            <v>56</v>
          </cell>
          <cell r="Q272">
            <v>56</v>
          </cell>
          <cell r="R272">
            <v>28</v>
          </cell>
          <cell r="V272">
            <v>140</v>
          </cell>
        </row>
        <row r="273">
          <cell r="C273" t="str">
            <v>06607300</v>
          </cell>
          <cell r="P273">
            <v>28</v>
          </cell>
          <cell r="Q273">
            <v>28</v>
          </cell>
          <cell r="R273">
            <v>28</v>
          </cell>
          <cell r="V273">
            <v>84</v>
          </cell>
        </row>
        <row r="274">
          <cell r="C274" t="str">
            <v>06607300</v>
          </cell>
          <cell r="P274">
            <v>28</v>
          </cell>
          <cell r="Q274">
            <v>28</v>
          </cell>
          <cell r="R274">
            <v>28</v>
          </cell>
          <cell r="V274">
            <v>84</v>
          </cell>
        </row>
        <row r="275">
          <cell r="C275" t="str">
            <v>06607300</v>
          </cell>
          <cell r="P275">
            <v>28</v>
          </cell>
          <cell r="Q275">
            <v>28</v>
          </cell>
          <cell r="R275">
            <v>28</v>
          </cell>
          <cell r="V275">
            <v>84</v>
          </cell>
        </row>
        <row r="276">
          <cell r="C276" t="str">
            <v>06607300</v>
          </cell>
          <cell r="P276">
            <v>28</v>
          </cell>
          <cell r="Q276">
            <v>28</v>
          </cell>
          <cell r="R276">
            <v>28</v>
          </cell>
          <cell r="V276">
            <v>84</v>
          </cell>
        </row>
        <row r="277">
          <cell r="C277" t="str">
            <v>06607300</v>
          </cell>
          <cell r="P277">
            <v>56</v>
          </cell>
          <cell r="Q277">
            <v>56</v>
          </cell>
          <cell r="R277">
            <v>28</v>
          </cell>
          <cell r="V277">
            <v>140</v>
          </cell>
        </row>
        <row r="278">
          <cell r="C278" t="str">
            <v>06607300</v>
          </cell>
          <cell r="P278">
            <v>56</v>
          </cell>
          <cell r="Q278">
            <v>56</v>
          </cell>
          <cell r="R278">
            <v>28</v>
          </cell>
          <cell r="V278">
            <v>140</v>
          </cell>
        </row>
        <row r="279">
          <cell r="C279" t="str">
            <v>06607300</v>
          </cell>
          <cell r="P279">
            <v>78</v>
          </cell>
          <cell r="Q279">
            <v>78</v>
          </cell>
          <cell r="R279">
            <v>56</v>
          </cell>
          <cell r="V279">
            <v>212</v>
          </cell>
        </row>
        <row r="280">
          <cell r="C280" t="str">
            <v>06607300</v>
          </cell>
          <cell r="P280">
            <v>28</v>
          </cell>
          <cell r="Q280">
            <v>28</v>
          </cell>
          <cell r="R280">
            <v>28</v>
          </cell>
          <cell r="V280">
            <v>84</v>
          </cell>
        </row>
        <row r="281">
          <cell r="C281" t="str">
            <v>06607300</v>
          </cell>
          <cell r="P281">
            <v>56</v>
          </cell>
          <cell r="Q281">
            <v>56</v>
          </cell>
          <cell r="R281">
            <v>56</v>
          </cell>
          <cell r="V281">
            <v>168</v>
          </cell>
        </row>
        <row r="282">
          <cell r="C282" t="str">
            <v>06607300</v>
          </cell>
          <cell r="P282">
            <v>28</v>
          </cell>
          <cell r="Q282">
            <v>28</v>
          </cell>
          <cell r="R282">
            <v>28</v>
          </cell>
          <cell r="V282">
            <v>84</v>
          </cell>
        </row>
        <row r="283">
          <cell r="C283" t="str">
            <v>06607300</v>
          </cell>
          <cell r="P283">
            <v>28</v>
          </cell>
          <cell r="Q283">
            <v>28</v>
          </cell>
          <cell r="R283">
            <v>28</v>
          </cell>
          <cell r="V283">
            <v>84</v>
          </cell>
        </row>
        <row r="284">
          <cell r="C284" t="str">
            <v>06607300</v>
          </cell>
          <cell r="P284">
            <v>21</v>
          </cell>
          <cell r="Q284">
            <v>21</v>
          </cell>
          <cell r="R284">
            <v>21</v>
          </cell>
          <cell r="V284">
            <v>63</v>
          </cell>
        </row>
        <row r="285">
          <cell r="C285" t="str">
            <v>06607300</v>
          </cell>
          <cell r="P285">
            <v>56</v>
          </cell>
          <cell r="Q285">
            <v>56</v>
          </cell>
          <cell r="R285">
            <v>28</v>
          </cell>
          <cell r="V285">
            <v>140</v>
          </cell>
        </row>
        <row r="286">
          <cell r="C286" t="str">
            <v>06607300</v>
          </cell>
          <cell r="P286">
            <v>28</v>
          </cell>
          <cell r="Q286">
            <v>28</v>
          </cell>
          <cell r="R286">
            <v>28</v>
          </cell>
          <cell r="V286">
            <v>84</v>
          </cell>
        </row>
        <row r="287">
          <cell r="C287" t="str">
            <v>06607300</v>
          </cell>
          <cell r="P287">
            <v>10</v>
          </cell>
          <cell r="Q287">
            <v>10</v>
          </cell>
          <cell r="R287">
            <v>10</v>
          </cell>
          <cell r="V287">
            <v>30</v>
          </cell>
        </row>
        <row r="288">
          <cell r="C288" t="str">
            <v>06607300</v>
          </cell>
          <cell r="P288">
            <v>56</v>
          </cell>
          <cell r="Q288">
            <v>56</v>
          </cell>
          <cell r="R288">
            <v>28</v>
          </cell>
          <cell r="V288">
            <v>140</v>
          </cell>
        </row>
        <row r="289">
          <cell r="C289" t="str">
            <v>06607300</v>
          </cell>
          <cell r="P289">
            <v>10</v>
          </cell>
          <cell r="Q289">
            <v>10</v>
          </cell>
          <cell r="R289">
            <v>10</v>
          </cell>
          <cell r="V289">
            <v>30</v>
          </cell>
        </row>
        <row r="290">
          <cell r="C290" t="str">
            <v>06607300</v>
          </cell>
          <cell r="P290">
            <v>56</v>
          </cell>
          <cell r="Q290">
            <v>56</v>
          </cell>
          <cell r="R290">
            <v>28</v>
          </cell>
          <cell r="V290">
            <v>140</v>
          </cell>
        </row>
        <row r="291">
          <cell r="C291" t="str">
            <v>06607300</v>
          </cell>
          <cell r="P291">
            <v>56</v>
          </cell>
          <cell r="Q291">
            <v>56</v>
          </cell>
          <cell r="R291">
            <v>28</v>
          </cell>
          <cell r="V291">
            <v>140</v>
          </cell>
        </row>
        <row r="292">
          <cell r="C292" t="str">
            <v>06607300</v>
          </cell>
          <cell r="P292">
            <v>20</v>
          </cell>
          <cell r="Q292">
            <v>20</v>
          </cell>
          <cell r="R292">
            <v>20</v>
          </cell>
          <cell r="V292">
            <v>60</v>
          </cell>
        </row>
        <row r="293">
          <cell r="C293" t="str">
            <v>06607300</v>
          </cell>
          <cell r="P293">
            <v>15</v>
          </cell>
          <cell r="Q293">
            <v>15</v>
          </cell>
          <cell r="R293">
            <v>15</v>
          </cell>
          <cell r="V293">
            <v>45</v>
          </cell>
        </row>
        <row r="294">
          <cell r="C294" t="str">
            <v>06607300</v>
          </cell>
          <cell r="P294">
            <v>10</v>
          </cell>
          <cell r="Q294">
            <v>10</v>
          </cell>
          <cell r="R294">
            <v>10</v>
          </cell>
          <cell r="V294">
            <v>30</v>
          </cell>
        </row>
        <row r="295">
          <cell r="C295" t="str">
            <v>06607300</v>
          </cell>
          <cell r="P295">
            <v>15</v>
          </cell>
          <cell r="Q295">
            <v>15</v>
          </cell>
          <cell r="R295">
            <v>15</v>
          </cell>
          <cell r="V295">
            <v>45</v>
          </cell>
        </row>
        <row r="296">
          <cell r="C296" t="str">
            <v>06607300</v>
          </cell>
          <cell r="P296">
            <v>112</v>
          </cell>
          <cell r="Q296">
            <v>112</v>
          </cell>
          <cell r="R296">
            <v>84</v>
          </cell>
          <cell r="V296">
            <v>308</v>
          </cell>
        </row>
        <row r="297">
          <cell r="C297" t="str">
            <v>06607300</v>
          </cell>
          <cell r="P297">
            <v>10</v>
          </cell>
          <cell r="Q297">
            <v>10</v>
          </cell>
          <cell r="R297">
            <v>10</v>
          </cell>
          <cell r="V297">
            <v>30</v>
          </cell>
        </row>
        <row r="298">
          <cell r="C298" t="str">
            <v>06607300</v>
          </cell>
          <cell r="P298">
            <v>28</v>
          </cell>
          <cell r="Q298">
            <v>28</v>
          </cell>
          <cell r="R298">
            <v>28</v>
          </cell>
          <cell r="V298">
            <v>84</v>
          </cell>
        </row>
        <row r="299">
          <cell r="C299" t="str">
            <v>06607300</v>
          </cell>
          <cell r="P299">
            <v>30</v>
          </cell>
          <cell r="Q299">
            <v>30</v>
          </cell>
          <cell r="R299">
            <v>30</v>
          </cell>
          <cell r="V299">
            <v>90</v>
          </cell>
        </row>
        <row r="300">
          <cell r="C300" t="str">
            <v>06607300</v>
          </cell>
          <cell r="P300">
            <v>28</v>
          </cell>
          <cell r="Q300">
            <v>28</v>
          </cell>
          <cell r="R300">
            <v>28</v>
          </cell>
          <cell r="V300">
            <v>84</v>
          </cell>
        </row>
        <row r="301">
          <cell r="C301" t="str">
            <v>06607300</v>
          </cell>
          <cell r="P301">
            <v>56</v>
          </cell>
          <cell r="Q301">
            <v>56</v>
          </cell>
          <cell r="R301">
            <v>56</v>
          </cell>
          <cell r="V301">
            <v>168</v>
          </cell>
        </row>
        <row r="302">
          <cell r="C302" t="str">
            <v>06607300</v>
          </cell>
          <cell r="P302">
            <v>28</v>
          </cell>
          <cell r="Q302">
            <v>28</v>
          </cell>
          <cell r="R302">
            <v>28</v>
          </cell>
          <cell r="V302">
            <v>84</v>
          </cell>
        </row>
        <row r="303">
          <cell r="C303" t="str">
            <v>06607300</v>
          </cell>
          <cell r="P303">
            <v>12035.9511</v>
          </cell>
          <cell r="Q303">
            <v>12035.9511</v>
          </cell>
          <cell r="R303">
            <v>9741.3776999999991</v>
          </cell>
          <cell r="S303">
            <v>0</v>
          </cell>
          <cell r="T303">
            <v>0</v>
          </cell>
          <cell r="U303">
            <v>0</v>
          </cell>
          <cell r="V303">
            <v>33813.279900000001</v>
          </cell>
        </row>
        <row r="304">
          <cell r="C304" t="str">
            <v>06607300</v>
          </cell>
          <cell r="P304">
            <v>500</v>
          </cell>
          <cell r="Q304">
            <v>500</v>
          </cell>
          <cell r="R304">
            <v>500</v>
          </cell>
          <cell r="V304">
            <v>1500</v>
          </cell>
        </row>
        <row r="305">
          <cell r="C305" t="str">
            <v>06607300</v>
          </cell>
          <cell r="V305">
            <v>0</v>
          </cell>
        </row>
        <row r="306">
          <cell r="C306" t="str">
            <v>06607300</v>
          </cell>
          <cell r="P306">
            <v>45</v>
          </cell>
          <cell r="Q306">
            <v>45</v>
          </cell>
          <cell r="R306">
            <v>45</v>
          </cell>
          <cell r="V306">
            <v>135</v>
          </cell>
        </row>
        <row r="307">
          <cell r="C307" t="str">
            <v>06607300</v>
          </cell>
          <cell r="P307">
            <v>750</v>
          </cell>
          <cell r="Q307">
            <v>750</v>
          </cell>
          <cell r="R307">
            <v>750</v>
          </cell>
          <cell r="V307">
            <v>2250</v>
          </cell>
        </row>
        <row r="308">
          <cell r="C308" t="str">
            <v>06607300</v>
          </cell>
          <cell r="P308">
            <v>400</v>
          </cell>
          <cell r="Q308">
            <v>400</v>
          </cell>
          <cell r="R308">
            <v>400</v>
          </cell>
          <cell r="V308">
            <v>1200</v>
          </cell>
        </row>
        <row r="309">
          <cell r="C309" t="str">
            <v>06607300</v>
          </cell>
          <cell r="P309">
            <v>300</v>
          </cell>
          <cell r="Q309">
            <v>300</v>
          </cell>
          <cell r="R309">
            <v>300</v>
          </cell>
          <cell r="V309">
            <v>900</v>
          </cell>
        </row>
        <row r="310">
          <cell r="C310" t="str">
            <v>06607300</v>
          </cell>
          <cell r="P310">
            <v>200</v>
          </cell>
          <cell r="Q310">
            <v>200</v>
          </cell>
          <cell r="R310">
            <v>200</v>
          </cell>
          <cell r="V310">
            <v>600</v>
          </cell>
        </row>
        <row r="311">
          <cell r="C311" t="str">
            <v>06607300</v>
          </cell>
          <cell r="P311">
            <v>750</v>
          </cell>
          <cell r="Q311">
            <v>750</v>
          </cell>
          <cell r="R311">
            <v>750</v>
          </cell>
          <cell r="V311">
            <v>2250</v>
          </cell>
        </row>
        <row r="312">
          <cell r="C312" t="str">
            <v>06607300</v>
          </cell>
          <cell r="P312">
            <v>100</v>
          </cell>
          <cell r="Q312">
            <v>100</v>
          </cell>
          <cell r="R312">
            <v>100</v>
          </cell>
          <cell r="V312">
            <v>300</v>
          </cell>
        </row>
        <row r="313">
          <cell r="C313" t="str">
            <v>06607300</v>
          </cell>
          <cell r="P313">
            <v>50</v>
          </cell>
          <cell r="Q313">
            <v>50</v>
          </cell>
          <cell r="R313">
            <v>50</v>
          </cell>
          <cell r="V313">
            <v>150</v>
          </cell>
        </row>
        <row r="314">
          <cell r="C314" t="str">
            <v>06607300</v>
          </cell>
          <cell r="P314">
            <v>200</v>
          </cell>
          <cell r="Q314">
            <v>200</v>
          </cell>
          <cell r="R314">
            <v>200</v>
          </cell>
          <cell r="V314">
            <v>600</v>
          </cell>
        </row>
        <row r="315">
          <cell r="C315" t="str">
            <v>06607300</v>
          </cell>
          <cell r="P315">
            <v>75</v>
          </cell>
          <cell r="Q315">
            <v>75</v>
          </cell>
          <cell r="R315">
            <v>75</v>
          </cell>
          <cell r="V315">
            <v>225</v>
          </cell>
        </row>
        <row r="316">
          <cell r="C316" t="str">
            <v>06607300</v>
          </cell>
          <cell r="P316">
            <v>500</v>
          </cell>
          <cell r="Q316">
            <v>500</v>
          </cell>
          <cell r="R316">
            <v>500</v>
          </cell>
          <cell r="V316">
            <v>1500</v>
          </cell>
        </row>
        <row r="317">
          <cell r="C317" t="str">
            <v>06607300</v>
          </cell>
          <cell r="P317">
            <v>250</v>
          </cell>
          <cell r="Q317">
            <v>250</v>
          </cell>
          <cell r="R317">
            <v>250</v>
          </cell>
          <cell r="V317">
            <v>750</v>
          </cell>
        </row>
        <row r="318">
          <cell r="C318" t="str">
            <v>06607300</v>
          </cell>
          <cell r="P318">
            <v>100</v>
          </cell>
          <cell r="Q318">
            <v>100</v>
          </cell>
          <cell r="R318">
            <v>100</v>
          </cell>
          <cell r="V318">
            <v>300</v>
          </cell>
        </row>
        <row r="319">
          <cell r="C319" t="str">
            <v>06607300</v>
          </cell>
          <cell r="P319">
            <v>250</v>
          </cell>
          <cell r="Q319">
            <v>250</v>
          </cell>
          <cell r="R319">
            <v>250</v>
          </cell>
          <cell r="V319">
            <v>750</v>
          </cell>
        </row>
        <row r="320">
          <cell r="C320" t="str">
            <v>06607300</v>
          </cell>
          <cell r="P320">
            <v>200</v>
          </cell>
          <cell r="Q320">
            <v>200</v>
          </cell>
          <cell r="R320">
            <v>200</v>
          </cell>
          <cell r="V320">
            <v>600</v>
          </cell>
        </row>
        <row r="321">
          <cell r="C321" t="str">
            <v>06607300</v>
          </cell>
          <cell r="P321">
            <v>400</v>
          </cell>
          <cell r="Q321">
            <v>400</v>
          </cell>
          <cell r="R321">
            <v>400</v>
          </cell>
          <cell r="V321">
            <v>1200</v>
          </cell>
        </row>
        <row r="322">
          <cell r="C322" t="str">
            <v>06607300</v>
          </cell>
          <cell r="P322">
            <v>50</v>
          </cell>
          <cell r="Q322">
            <v>50</v>
          </cell>
          <cell r="R322">
            <v>50</v>
          </cell>
          <cell r="V322">
            <v>150</v>
          </cell>
        </row>
        <row r="323">
          <cell r="C323" t="str">
            <v>06607300</v>
          </cell>
          <cell r="P323">
            <v>100</v>
          </cell>
          <cell r="Q323">
            <v>100</v>
          </cell>
          <cell r="V323">
            <v>200</v>
          </cell>
        </row>
        <row r="324">
          <cell r="C324" t="str">
            <v>06607300</v>
          </cell>
          <cell r="P324">
            <v>500</v>
          </cell>
          <cell r="Q324">
            <v>500</v>
          </cell>
          <cell r="R324">
            <v>500</v>
          </cell>
          <cell r="V324">
            <v>1500</v>
          </cell>
        </row>
        <row r="325">
          <cell r="C325" t="str">
            <v>06607300</v>
          </cell>
          <cell r="P325">
            <v>1970.92</v>
          </cell>
          <cell r="Q325">
            <v>1766.0319999999999</v>
          </cell>
          <cell r="R325">
            <v>1574.0319999999999</v>
          </cell>
          <cell r="S325">
            <v>0</v>
          </cell>
          <cell r="T325">
            <v>0</v>
          </cell>
          <cell r="U325">
            <v>0</v>
          </cell>
          <cell r="V325">
            <v>5310.9840000000004</v>
          </cell>
        </row>
        <row r="326">
          <cell r="C326" t="str">
            <v>06607300</v>
          </cell>
          <cell r="P326">
            <v>5462.9502259575602</v>
          </cell>
          <cell r="Q326">
            <v>5499.1109337261023</v>
          </cell>
          <cell r="R326">
            <v>3868.3383718308824</v>
          </cell>
          <cell r="S326">
            <v>0</v>
          </cell>
          <cell r="T326">
            <v>0</v>
          </cell>
          <cell r="U326">
            <v>0</v>
          </cell>
          <cell r="V326">
            <v>14830.399531514544</v>
          </cell>
        </row>
        <row r="327">
          <cell r="C327" t="str">
            <v>06608100</v>
          </cell>
          <cell r="P327">
            <v>293084</v>
          </cell>
          <cell r="Q327">
            <v>345000</v>
          </cell>
          <cell r="R327">
            <v>344000</v>
          </cell>
          <cell r="S327">
            <v>324000</v>
          </cell>
          <cell r="T327">
            <v>317000</v>
          </cell>
          <cell r="U327">
            <v>308000</v>
          </cell>
          <cell r="V327">
            <v>1931084</v>
          </cell>
        </row>
        <row r="328">
          <cell r="C328" t="str">
            <v>06608100</v>
          </cell>
          <cell r="P328">
            <v>1000</v>
          </cell>
          <cell r="Q328">
            <v>1000</v>
          </cell>
          <cell r="R328">
            <v>1000</v>
          </cell>
          <cell r="S328">
            <v>1500</v>
          </cell>
          <cell r="T328">
            <v>1500</v>
          </cell>
          <cell r="U328">
            <v>1500</v>
          </cell>
          <cell r="V328">
            <v>7500</v>
          </cell>
        </row>
        <row r="329">
          <cell r="C329" t="str">
            <v>06608100</v>
          </cell>
          <cell r="P329">
            <v>30678</v>
          </cell>
          <cell r="Q329">
            <v>5000</v>
          </cell>
          <cell r="R329">
            <v>5000</v>
          </cell>
          <cell r="S329">
            <v>10500</v>
          </cell>
          <cell r="V329">
            <v>51178</v>
          </cell>
        </row>
        <row r="330">
          <cell r="C330" t="str">
            <v>06608100</v>
          </cell>
          <cell r="P330">
            <v>112</v>
          </cell>
          <cell r="Q330">
            <v>112</v>
          </cell>
          <cell r="R330">
            <v>112</v>
          </cell>
          <cell r="S330">
            <v>112</v>
          </cell>
          <cell r="T330">
            <v>112</v>
          </cell>
          <cell r="U330">
            <v>112</v>
          </cell>
          <cell r="V330">
            <v>672</v>
          </cell>
        </row>
        <row r="331">
          <cell r="C331" t="str">
            <v>06608100</v>
          </cell>
          <cell r="P331">
            <v>1070</v>
          </cell>
          <cell r="Q331">
            <v>1070</v>
          </cell>
          <cell r="R331">
            <v>1070</v>
          </cell>
          <cell r="S331">
            <v>1070</v>
          </cell>
          <cell r="T331">
            <v>1070</v>
          </cell>
          <cell r="U331">
            <v>1070</v>
          </cell>
          <cell r="V331">
            <v>6420</v>
          </cell>
        </row>
        <row r="332">
          <cell r="C332" t="str">
            <v>06608100</v>
          </cell>
          <cell r="P332">
            <v>11403</v>
          </cell>
          <cell r="Q332">
            <v>13800</v>
          </cell>
          <cell r="R332">
            <v>14490</v>
          </cell>
          <cell r="S332">
            <v>8975</v>
          </cell>
          <cell r="T332">
            <v>10756</v>
          </cell>
          <cell r="U332">
            <v>9925</v>
          </cell>
          <cell r="V332">
            <v>69349</v>
          </cell>
        </row>
        <row r="333">
          <cell r="C333" t="str">
            <v>06608100</v>
          </cell>
          <cell r="P333">
            <v>2500</v>
          </cell>
          <cell r="Q333">
            <v>12375</v>
          </cell>
          <cell r="R333">
            <v>7000</v>
          </cell>
          <cell r="S333">
            <v>16875</v>
          </cell>
          <cell r="T333">
            <v>7238</v>
          </cell>
          <cell r="U333">
            <v>2250</v>
          </cell>
          <cell r="V333">
            <v>48238</v>
          </cell>
        </row>
        <row r="334">
          <cell r="C334" t="str">
            <v>06608100</v>
          </cell>
          <cell r="P334">
            <v>3300</v>
          </cell>
          <cell r="Q334">
            <v>8250</v>
          </cell>
          <cell r="R334">
            <v>8000</v>
          </cell>
          <cell r="S334">
            <v>8000</v>
          </cell>
          <cell r="T334">
            <v>8000</v>
          </cell>
          <cell r="U334">
            <v>8000</v>
          </cell>
          <cell r="V334">
            <v>43550</v>
          </cell>
        </row>
        <row r="335">
          <cell r="C335" t="str">
            <v>06608100</v>
          </cell>
          <cell r="Q335">
            <v>71.714285714285708</v>
          </cell>
          <cell r="R335">
            <v>71.714285714285708</v>
          </cell>
          <cell r="S335">
            <v>165</v>
          </cell>
          <cell r="T335">
            <v>71.714285714285708</v>
          </cell>
          <cell r="U335">
            <v>71.714285714285708</v>
          </cell>
          <cell r="V335">
            <v>451.85714285714289</v>
          </cell>
        </row>
        <row r="336">
          <cell r="C336" t="str">
            <v>06608100</v>
          </cell>
          <cell r="S336">
            <v>125</v>
          </cell>
          <cell r="T336">
            <v>125</v>
          </cell>
          <cell r="U336">
            <v>125</v>
          </cell>
          <cell r="V336">
            <v>375</v>
          </cell>
        </row>
        <row r="337">
          <cell r="C337" t="str">
            <v>06608100</v>
          </cell>
          <cell r="P337">
            <v>53</v>
          </cell>
          <cell r="Q337">
            <v>365</v>
          </cell>
          <cell r="R337">
            <v>205</v>
          </cell>
          <cell r="S337">
            <v>310</v>
          </cell>
          <cell r="T337">
            <v>265</v>
          </cell>
          <cell r="U337">
            <v>165</v>
          </cell>
          <cell r="V337">
            <v>1363</v>
          </cell>
        </row>
        <row r="338">
          <cell r="C338" t="str">
            <v>06608100</v>
          </cell>
          <cell r="V338">
            <v>0</v>
          </cell>
        </row>
        <row r="339">
          <cell r="C339" t="str">
            <v>06608100</v>
          </cell>
          <cell r="V339">
            <v>0</v>
          </cell>
        </row>
        <row r="340">
          <cell r="C340" t="str">
            <v>06608100</v>
          </cell>
          <cell r="Q340">
            <v>1155</v>
          </cell>
          <cell r="R340">
            <v>1120</v>
          </cell>
          <cell r="S340">
            <v>1120</v>
          </cell>
          <cell r="T340">
            <v>1120</v>
          </cell>
          <cell r="U340">
            <v>1120</v>
          </cell>
          <cell r="V340">
            <v>5635</v>
          </cell>
        </row>
        <row r="341">
          <cell r="C341" t="str">
            <v>06608100</v>
          </cell>
          <cell r="V341">
            <v>0</v>
          </cell>
        </row>
        <row r="342">
          <cell r="C342" t="str">
            <v>06608100</v>
          </cell>
          <cell r="P342">
            <v>6</v>
          </cell>
          <cell r="Q342">
            <v>14</v>
          </cell>
          <cell r="R342">
            <v>14</v>
          </cell>
          <cell r="S342">
            <v>14</v>
          </cell>
          <cell r="T342">
            <v>14</v>
          </cell>
          <cell r="U342">
            <v>14</v>
          </cell>
          <cell r="V342">
            <v>76</v>
          </cell>
        </row>
        <row r="343">
          <cell r="C343" t="str">
            <v>06608100</v>
          </cell>
          <cell r="P343">
            <v>200</v>
          </cell>
          <cell r="Q343">
            <v>200</v>
          </cell>
          <cell r="R343">
            <v>200</v>
          </cell>
          <cell r="S343">
            <v>200</v>
          </cell>
          <cell r="T343">
            <v>200</v>
          </cell>
          <cell r="U343">
            <v>200</v>
          </cell>
          <cell r="V343">
            <v>1200</v>
          </cell>
        </row>
        <row r="344">
          <cell r="C344" t="str">
            <v>06608100</v>
          </cell>
          <cell r="P344">
            <v>100</v>
          </cell>
          <cell r="Q344">
            <v>350</v>
          </cell>
          <cell r="R344">
            <v>350</v>
          </cell>
          <cell r="S344">
            <v>350</v>
          </cell>
          <cell r="T344">
            <v>350</v>
          </cell>
          <cell r="U344">
            <v>350</v>
          </cell>
          <cell r="V344">
            <v>1850</v>
          </cell>
        </row>
        <row r="345">
          <cell r="C345" t="str">
            <v>06608100</v>
          </cell>
          <cell r="P345">
            <v>50</v>
          </cell>
          <cell r="Q345">
            <v>50</v>
          </cell>
          <cell r="R345">
            <v>50</v>
          </cell>
          <cell r="S345">
            <v>50</v>
          </cell>
          <cell r="T345">
            <v>50</v>
          </cell>
          <cell r="U345">
            <v>50</v>
          </cell>
          <cell r="V345">
            <v>300</v>
          </cell>
        </row>
        <row r="346">
          <cell r="C346" t="str">
            <v>06608100</v>
          </cell>
          <cell r="V346">
            <v>0</v>
          </cell>
        </row>
        <row r="347">
          <cell r="C347" t="str">
            <v>06608100</v>
          </cell>
          <cell r="V347">
            <v>0</v>
          </cell>
        </row>
        <row r="348">
          <cell r="C348" t="str">
            <v>06608100</v>
          </cell>
          <cell r="P348">
            <v>200</v>
          </cell>
          <cell r="Q348">
            <v>400</v>
          </cell>
          <cell r="R348">
            <v>400</v>
          </cell>
          <cell r="S348">
            <v>400</v>
          </cell>
          <cell r="T348">
            <v>400</v>
          </cell>
          <cell r="U348">
            <v>400</v>
          </cell>
          <cell r="V348">
            <v>2200</v>
          </cell>
        </row>
        <row r="349">
          <cell r="C349" t="str">
            <v>06608100</v>
          </cell>
          <cell r="S349">
            <v>1622.5</v>
          </cell>
          <cell r="T349">
            <v>1622.5</v>
          </cell>
          <cell r="U349">
            <v>1622.5</v>
          </cell>
          <cell r="V349">
            <v>4867.5</v>
          </cell>
        </row>
        <row r="350">
          <cell r="C350" t="str">
            <v>06608100</v>
          </cell>
          <cell r="P350">
            <v>100</v>
          </cell>
          <cell r="Q350">
            <v>100</v>
          </cell>
          <cell r="R350">
            <v>100</v>
          </cell>
          <cell r="S350">
            <v>100</v>
          </cell>
          <cell r="T350">
            <v>100</v>
          </cell>
          <cell r="U350">
            <v>100</v>
          </cell>
          <cell r="V350">
            <v>600</v>
          </cell>
        </row>
        <row r="351">
          <cell r="C351" t="str">
            <v>06608100</v>
          </cell>
          <cell r="P351">
            <v>34087</v>
          </cell>
          <cell r="Q351">
            <v>61454</v>
          </cell>
          <cell r="R351">
            <v>68502</v>
          </cell>
          <cell r="S351">
            <v>54500</v>
          </cell>
          <cell r="T351">
            <v>61760</v>
          </cell>
          <cell r="U351">
            <v>31180</v>
          </cell>
          <cell r="V351">
            <v>311483</v>
          </cell>
        </row>
        <row r="352">
          <cell r="C352" t="str">
            <v>06608100</v>
          </cell>
          <cell r="P352">
            <v>1848</v>
          </cell>
          <cell r="Q352">
            <v>3250</v>
          </cell>
          <cell r="R352">
            <v>7375</v>
          </cell>
          <cell r="S352">
            <v>12250</v>
          </cell>
          <cell r="T352">
            <v>3575</v>
          </cell>
          <cell r="U352">
            <v>6155</v>
          </cell>
          <cell r="V352">
            <v>34453</v>
          </cell>
        </row>
        <row r="353">
          <cell r="C353" t="str">
            <v>06608100</v>
          </cell>
          <cell r="V353">
            <v>0</v>
          </cell>
        </row>
        <row r="354">
          <cell r="C354" t="str">
            <v>06608100</v>
          </cell>
          <cell r="V354">
            <v>0</v>
          </cell>
        </row>
        <row r="355">
          <cell r="C355" t="str">
            <v>06608100</v>
          </cell>
          <cell r="Q355">
            <v>50</v>
          </cell>
          <cell r="R355">
            <v>50</v>
          </cell>
          <cell r="S355">
            <v>50</v>
          </cell>
          <cell r="T355">
            <v>50</v>
          </cell>
          <cell r="U355">
            <v>10</v>
          </cell>
          <cell r="V355">
            <v>210</v>
          </cell>
        </row>
        <row r="356">
          <cell r="C356" t="str">
            <v>06608100</v>
          </cell>
          <cell r="V356">
            <v>0</v>
          </cell>
        </row>
        <row r="357">
          <cell r="C357" t="str">
            <v>06608100</v>
          </cell>
          <cell r="S357">
            <v>25</v>
          </cell>
          <cell r="T357">
            <v>25</v>
          </cell>
          <cell r="V357">
            <v>50</v>
          </cell>
        </row>
        <row r="358">
          <cell r="C358" t="str">
            <v>06608100</v>
          </cell>
          <cell r="V358">
            <v>0</v>
          </cell>
        </row>
        <row r="359">
          <cell r="C359" t="str">
            <v>06608100</v>
          </cell>
          <cell r="V359">
            <v>0</v>
          </cell>
        </row>
        <row r="360">
          <cell r="C360" t="str">
            <v>06608100</v>
          </cell>
          <cell r="V360">
            <v>0</v>
          </cell>
        </row>
        <row r="361">
          <cell r="C361" t="str">
            <v>06608100</v>
          </cell>
          <cell r="V361">
            <v>0</v>
          </cell>
        </row>
        <row r="362">
          <cell r="C362" t="str">
            <v>06608100</v>
          </cell>
          <cell r="V362">
            <v>0</v>
          </cell>
        </row>
        <row r="363">
          <cell r="C363" t="str">
            <v>06608100</v>
          </cell>
          <cell r="T363">
            <v>500</v>
          </cell>
          <cell r="U363">
            <v>500</v>
          </cell>
          <cell r="V363">
            <v>1000</v>
          </cell>
        </row>
        <row r="364">
          <cell r="C364" t="str">
            <v>06608100</v>
          </cell>
          <cell r="V364">
            <v>0</v>
          </cell>
        </row>
        <row r="365">
          <cell r="C365" t="str">
            <v>06608100</v>
          </cell>
          <cell r="V365">
            <v>0</v>
          </cell>
        </row>
        <row r="366">
          <cell r="C366" t="str">
            <v>06608100</v>
          </cell>
          <cell r="R366">
            <v>10</v>
          </cell>
          <cell r="S366">
            <v>20</v>
          </cell>
          <cell r="T366">
            <v>20</v>
          </cell>
          <cell r="V366">
            <v>50</v>
          </cell>
        </row>
        <row r="367">
          <cell r="C367" t="str">
            <v>06608100</v>
          </cell>
          <cell r="V367">
            <v>0</v>
          </cell>
        </row>
        <row r="368">
          <cell r="C368" t="str">
            <v>06608100</v>
          </cell>
          <cell r="V368">
            <v>0</v>
          </cell>
        </row>
        <row r="369">
          <cell r="C369" t="str">
            <v>06608100</v>
          </cell>
          <cell r="P369">
            <v>200</v>
          </cell>
          <cell r="Q369">
            <v>500</v>
          </cell>
          <cell r="R369">
            <v>500</v>
          </cell>
          <cell r="S369">
            <v>500</v>
          </cell>
          <cell r="T369">
            <v>500</v>
          </cell>
          <cell r="U369">
            <v>500</v>
          </cell>
          <cell r="V369">
            <v>2700</v>
          </cell>
        </row>
        <row r="370">
          <cell r="C370" t="str">
            <v>06608100</v>
          </cell>
          <cell r="V370">
            <v>0</v>
          </cell>
        </row>
        <row r="371">
          <cell r="C371" t="str">
            <v>06608100</v>
          </cell>
          <cell r="P371">
            <v>100</v>
          </cell>
          <cell r="Q371">
            <v>100</v>
          </cell>
          <cell r="R371">
            <v>100</v>
          </cell>
          <cell r="S371">
            <v>100</v>
          </cell>
          <cell r="T371">
            <v>100</v>
          </cell>
          <cell r="U371">
            <v>100</v>
          </cell>
          <cell r="V371">
            <v>600</v>
          </cell>
        </row>
        <row r="372">
          <cell r="C372" t="str">
            <v>06608100</v>
          </cell>
          <cell r="V372">
            <v>0</v>
          </cell>
        </row>
        <row r="373">
          <cell r="C373" t="str">
            <v>06608100</v>
          </cell>
          <cell r="V373">
            <v>0</v>
          </cell>
        </row>
        <row r="374">
          <cell r="C374" t="str">
            <v>06608100</v>
          </cell>
          <cell r="V374">
            <v>0</v>
          </cell>
        </row>
        <row r="375">
          <cell r="C375" t="str">
            <v>06608100</v>
          </cell>
          <cell r="V375">
            <v>0</v>
          </cell>
        </row>
        <row r="376">
          <cell r="C376" t="str">
            <v>06608100</v>
          </cell>
          <cell r="V376">
            <v>0</v>
          </cell>
        </row>
        <row r="377">
          <cell r="C377" t="str">
            <v>06608100</v>
          </cell>
          <cell r="V377">
            <v>0</v>
          </cell>
        </row>
        <row r="378">
          <cell r="C378" t="str">
            <v>06608100</v>
          </cell>
          <cell r="V378">
            <v>0</v>
          </cell>
        </row>
        <row r="379">
          <cell r="C379" t="str">
            <v>06608100</v>
          </cell>
          <cell r="T379">
            <v>250</v>
          </cell>
          <cell r="U379">
            <v>250</v>
          </cell>
          <cell r="V379">
            <v>500</v>
          </cell>
        </row>
        <row r="380">
          <cell r="C380" t="str">
            <v>06608100</v>
          </cell>
          <cell r="S380">
            <v>100</v>
          </cell>
          <cell r="T380">
            <v>100</v>
          </cell>
          <cell r="U380">
            <v>100</v>
          </cell>
          <cell r="V380">
            <v>300</v>
          </cell>
        </row>
        <row r="381">
          <cell r="C381" t="str">
            <v>06608100</v>
          </cell>
          <cell r="S381">
            <v>100</v>
          </cell>
          <cell r="T381">
            <v>100</v>
          </cell>
          <cell r="U381">
            <v>125</v>
          </cell>
          <cell r="V381">
            <v>325</v>
          </cell>
        </row>
        <row r="382">
          <cell r="C382" t="str">
            <v>06608100</v>
          </cell>
          <cell r="T382">
            <v>100</v>
          </cell>
          <cell r="U382">
            <v>100</v>
          </cell>
          <cell r="V382">
            <v>200</v>
          </cell>
        </row>
        <row r="383">
          <cell r="C383" t="str">
            <v>06608100</v>
          </cell>
          <cell r="S383">
            <v>47</v>
          </cell>
          <cell r="T383">
            <v>47</v>
          </cell>
          <cell r="U383">
            <v>29</v>
          </cell>
          <cell r="V383">
            <v>123</v>
          </cell>
        </row>
        <row r="384">
          <cell r="C384" t="str">
            <v>06608100</v>
          </cell>
          <cell r="P384">
            <v>60</v>
          </cell>
          <cell r="Q384">
            <v>140</v>
          </cell>
          <cell r="R384">
            <v>140</v>
          </cell>
          <cell r="S384">
            <v>140</v>
          </cell>
          <cell r="T384">
            <v>140</v>
          </cell>
          <cell r="U384">
            <v>140</v>
          </cell>
          <cell r="V384">
            <v>760</v>
          </cell>
        </row>
        <row r="385">
          <cell r="C385" t="str">
            <v>06608100</v>
          </cell>
          <cell r="P385">
            <v>100</v>
          </cell>
          <cell r="Q385">
            <v>100</v>
          </cell>
          <cell r="R385">
            <v>100</v>
          </cell>
          <cell r="S385">
            <v>100</v>
          </cell>
          <cell r="T385">
            <v>100</v>
          </cell>
          <cell r="U385">
            <v>100</v>
          </cell>
          <cell r="V385">
            <v>600</v>
          </cell>
        </row>
        <row r="386">
          <cell r="C386" t="str">
            <v>06608100</v>
          </cell>
          <cell r="P386">
            <v>200</v>
          </cell>
          <cell r="Q386">
            <v>200</v>
          </cell>
          <cell r="R386">
            <v>200</v>
          </cell>
          <cell r="S386">
            <v>200</v>
          </cell>
          <cell r="T386">
            <v>200</v>
          </cell>
          <cell r="U386">
            <v>200</v>
          </cell>
          <cell r="V386">
            <v>1200</v>
          </cell>
        </row>
        <row r="387">
          <cell r="C387" t="str">
            <v>06608100</v>
          </cell>
          <cell r="V387">
            <v>0</v>
          </cell>
        </row>
        <row r="388">
          <cell r="C388" t="str">
            <v>06608100</v>
          </cell>
          <cell r="V388">
            <v>0</v>
          </cell>
        </row>
      </sheetData>
      <sheetData sheetId="1" refreshError="1">
        <row r="2">
          <cell r="N2" t="str">
            <v>Q2</v>
          </cell>
        </row>
        <row r="4">
          <cell r="C4" t="str">
            <v>06062200</v>
          </cell>
          <cell r="Q4">
            <v>14984.51885</v>
          </cell>
          <cell r="R4">
            <v>17456.51885</v>
          </cell>
          <cell r="S4">
            <v>21126.51885</v>
          </cell>
          <cell r="T4">
            <v>22958.51885</v>
          </cell>
          <cell r="U4">
            <v>21663.51885</v>
          </cell>
          <cell r="V4">
            <v>22210.51885</v>
          </cell>
        </row>
        <row r="5">
          <cell r="C5" t="str">
            <v>06062200</v>
          </cell>
          <cell r="Q5">
            <v>50</v>
          </cell>
          <cell r="R5">
            <v>50</v>
          </cell>
          <cell r="S5">
            <v>50</v>
          </cell>
          <cell r="T5">
            <v>50</v>
          </cell>
          <cell r="U5">
            <v>50</v>
          </cell>
          <cell r="V5">
            <v>50</v>
          </cell>
        </row>
        <row r="6">
          <cell r="C6" t="str">
            <v>06062200</v>
          </cell>
          <cell r="Q6">
            <v>4612.4222085156243</v>
          </cell>
          <cell r="R6">
            <v>5373.3347085156247</v>
          </cell>
          <cell r="S6">
            <v>6503.0065835156238</v>
          </cell>
          <cell r="T6">
            <v>7066.9190835156242</v>
          </cell>
          <cell r="U6">
            <v>6668.3018960156251</v>
          </cell>
          <cell r="V6">
            <v>6836.6753335156245</v>
          </cell>
        </row>
        <row r="7">
          <cell r="C7" t="str">
            <v>06062200</v>
          </cell>
          <cell r="Q7">
            <v>4612.4222085156243</v>
          </cell>
          <cell r="R7">
            <v>5373.3347085156247</v>
          </cell>
          <cell r="S7">
            <v>6503.0065835156238</v>
          </cell>
          <cell r="T7">
            <v>7066.9190835156242</v>
          </cell>
          <cell r="U7">
            <v>6668.3018960156251</v>
          </cell>
          <cell r="V7">
            <v>6836.6753335156245</v>
          </cell>
        </row>
        <row r="8">
          <cell r="C8" t="str">
            <v>06062200</v>
          </cell>
          <cell r="Q8">
            <v>524.45815975000005</v>
          </cell>
          <cell r="R8">
            <v>610.97815975000003</v>
          </cell>
          <cell r="S8">
            <v>739.42815975000008</v>
          </cell>
          <cell r="T8">
            <v>803.54815975000008</v>
          </cell>
          <cell r="U8">
            <v>758.22315975000004</v>
          </cell>
          <cell r="V8">
            <v>777.36815975000013</v>
          </cell>
        </row>
        <row r="9">
          <cell r="C9" t="str">
            <v>06062200</v>
          </cell>
          <cell r="Q9">
            <v>100</v>
          </cell>
          <cell r="R9">
            <v>100</v>
          </cell>
          <cell r="S9">
            <v>100</v>
          </cell>
          <cell r="T9">
            <v>100</v>
          </cell>
          <cell r="U9">
            <v>100</v>
          </cell>
          <cell r="V9">
            <v>100</v>
          </cell>
        </row>
        <row r="10">
          <cell r="C10" t="str">
            <v>06062200</v>
          </cell>
          <cell r="Q10">
            <v>60</v>
          </cell>
          <cell r="R10">
            <v>60</v>
          </cell>
          <cell r="S10">
            <v>60</v>
          </cell>
          <cell r="T10">
            <v>60</v>
          </cell>
          <cell r="U10">
            <v>60</v>
          </cell>
          <cell r="V10">
            <v>60</v>
          </cell>
        </row>
        <row r="11">
          <cell r="C11" t="str">
            <v>06062200</v>
          </cell>
          <cell r="Q11">
            <v>60</v>
          </cell>
          <cell r="R11">
            <v>60</v>
          </cell>
          <cell r="S11">
            <v>60</v>
          </cell>
          <cell r="T11">
            <v>60</v>
          </cell>
          <cell r="U11">
            <v>60</v>
          </cell>
          <cell r="V11">
            <v>60</v>
          </cell>
        </row>
        <row r="12">
          <cell r="C12" t="str">
            <v>06062200</v>
          </cell>
          <cell r="Q12">
            <v>30</v>
          </cell>
          <cell r="R12">
            <v>30</v>
          </cell>
          <cell r="S12">
            <v>30</v>
          </cell>
          <cell r="T12">
            <v>30</v>
          </cell>
          <cell r="U12">
            <v>30</v>
          </cell>
          <cell r="V12">
            <v>30</v>
          </cell>
        </row>
        <row r="13">
          <cell r="C13" t="str">
            <v>06062200</v>
          </cell>
          <cell r="Q13">
            <v>60</v>
          </cell>
          <cell r="R13">
            <v>60</v>
          </cell>
          <cell r="S13">
            <v>60</v>
          </cell>
          <cell r="T13">
            <v>60</v>
          </cell>
          <cell r="U13">
            <v>60</v>
          </cell>
          <cell r="V13">
            <v>60</v>
          </cell>
        </row>
        <row r="14">
          <cell r="C14" t="str">
            <v>06062200</v>
          </cell>
          <cell r="Q14">
            <v>60</v>
          </cell>
          <cell r="R14">
            <v>60</v>
          </cell>
          <cell r="S14">
            <v>60</v>
          </cell>
          <cell r="T14">
            <v>60</v>
          </cell>
          <cell r="U14">
            <v>60</v>
          </cell>
          <cell r="V14">
            <v>60</v>
          </cell>
        </row>
        <row r="15">
          <cell r="C15" t="str">
            <v>06062200</v>
          </cell>
          <cell r="Q15">
            <v>30</v>
          </cell>
          <cell r="R15">
            <v>30</v>
          </cell>
          <cell r="S15">
            <v>30</v>
          </cell>
          <cell r="T15">
            <v>30</v>
          </cell>
          <cell r="U15">
            <v>30</v>
          </cell>
          <cell r="V15">
            <v>30</v>
          </cell>
        </row>
        <row r="16">
          <cell r="C16" t="str">
            <v>06062200</v>
          </cell>
          <cell r="Q16">
            <v>30</v>
          </cell>
          <cell r="R16">
            <v>30</v>
          </cell>
          <cell r="S16">
            <v>30</v>
          </cell>
          <cell r="T16">
            <v>30</v>
          </cell>
          <cell r="U16">
            <v>30</v>
          </cell>
          <cell r="V16">
            <v>30</v>
          </cell>
        </row>
        <row r="17">
          <cell r="C17" t="str">
            <v>06062200</v>
          </cell>
          <cell r="Q17">
            <v>30</v>
          </cell>
          <cell r="R17">
            <v>30</v>
          </cell>
          <cell r="S17">
            <v>30</v>
          </cell>
          <cell r="T17">
            <v>30</v>
          </cell>
          <cell r="U17">
            <v>30</v>
          </cell>
          <cell r="V17">
            <v>30</v>
          </cell>
        </row>
        <row r="18">
          <cell r="C18" t="str">
            <v>06062200</v>
          </cell>
          <cell r="Q18">
            <v>30</v>
          </cell>
          <cell r="R18">
            <v>30</v>
          </cell>
          <cell r="S18">
            <v>30</v>
          </cell>
          <cell r="T18">
            <v>30</v>
          </cell>
          <cell r="U18">
            <v>30</v>
          </cell>
          <cell r="V18">
            <v>30</v>
          </cell>
        </row>
        <row r="19">
          <cell r="C19" t="str">
            <v>06062200</v>
          </cell>
          <cell r="Q19">
            <v>30</v>
          </cell>
          <cell r="R19">
            <v>30</v>
          </cell>
          <cell r="S19">
            <v>30</v>
          </cell>
          <cell r="T19">
            <v>30</v>
          </cell>
          <cell r="U19">
            <v>30</v>
          </cell>
          <cell r="V19">
            <v>30</v>
          </cell>
        </row>
        <row r="20">
          <cell r="C20" t="str">
            <v>06062200</v>
          </cell>
          <cell r="Q20">
            <v>30</v>
          </cell>
          <cell r="R20">
            <v>30</v>
          </cell>
          <cell r="S20">
            <v>30</v>
          </cell>
          <cell r="T20">
            <v>30</v>
          </cell>
          <cell r="U20">
            <v>30</v>
          </cell>
          <cell r="V20">
            <v>30</v>
          </cell>
        </row>
        <row r="21">
          <cell r="C21" t="str">
            <v>06062200</v>
          </cell>
          <cell r="Q21">
            <v>450</v>
          </cell>
          <cell r="R21">
            <v>450</v>
          </cell>
          <cell r="S21">
            <v>450</v>
          </cell>
          <cell r="T21">
            <v>450</v>
          </cell>
          <cell r="U21">
            <v>450</v>
          </cell>
          <cell r="V21">
            <v>450</v>
          </cell>
        </row>
        <row r="22">
          <cell r="C22" t="str">
            <v>06062200</v>
          </cell>
        </row>
        <row r="23">
          <cell r="C23" t="str">
            <v>06062200</v>
          </cell>
          <cell r="Q23">
            <v>28</v>
          </cell>
          <cell r="R23">
            <v>28</v>
          </cell>
          <cell r="S23">
            <v>28</v>
          </cell>
          <cell r="T23">
            <v>28</v>
          </cell>
          <cell r="U23">
            <v>28</v>
          </cell>
          <cell r="V23">
            <v>28</v>
          </cell>
        </row>
        <row r="24">
          <cell r="C24" t="str">
            <v>06062200</v>
          </cell>
        </row>
        <row r="25">
          <cell r="C25" t="str">
            <v>06062200</v>
          </cell>
          <cell r="Q25">
            <v>28</v>
          </cell>
          <cell r="R25">
            <v>28</v>
          </cell>
          <cell r="S25">
            <v>28</v>
          </cell>
          <cell r="T25">
            <v>28</v>
          </cell>
          <cell r="U25">
            <v>28</v>
          </cell>
          <cell r="V25">
            <v>28</v>
          </cell>
        </row>
        <row r="26">
          <cell r="C26" t="str">
            <v>06062200</v>
          </cell>
          <cell r="Q26">
            <v>28</v>
          </cell>
          <cell r="R26">
            <v>28</v>
          </cell>
          <cell r="S26">
            <v>28</v>
          </cell>
          <cell r="T26">
            <v>28</v>
          </cell>
          <cell r="U26">
            <v>28</v>
          </cell>
          <cell r="V26">
            <v>28</v>
          </cell>
        </row>
        <row r="27">
          <cell r="C27" t="str">
            <v>06062200</v>
          </cell>
          <cell r="Q27">
            <v>28</v>
          </cell>
          <cell r="R27">
            <v>28</v>
          </cell>
          <cell r="S27">
            <v>28</v>
          </cell>
          <cell r="T27">
            <v>28</v>
          </cell>
          <cell r="U27">
            <v>28</v>
          </cell>
          <cell r="V27">
            <v>28</v>
          </cell>
        </row>
        <row r="28">
          <cell r="C28" t="str">
            <v>06062200</v>
          </cell>
          <cell r="Q28">
            <v>28</v>
          </cell>
          <cell r="R28">
            <v>28</v>
          </cell>
          <cell r="S28">
            <v>28</v>
          </cell>
          <cell r="T28">
            <v>28</v>
          </cell>
          <cell r="U28">
            <v>28</v>
          </cell>
          <cell r="V28">
            <v>28</v>
          </cell>
        </row>
        <row r="29">
          <cell r="C29" t="str">
            <v>06062200</v>
          </cell>
          <cell r="Q29">
            <v>28</v>
          </cell>
          <cell r="R29">
            <v>28</v>
          </cell>
          <cell r="S29">
            <v>28</v>
          </cell>
          <cell r="T29">
            <v>28</v>
          </cell>
          <cell r="U29">
            <v>28</v>
          </cell>
          <cell r="V29">
            <v>28</v>
          </cell>
        </row>
        <row r="30">
          <cell r="C30" t="str">
            <v>06062200</v>
          </cell>
          <cell r="Q30">
            <v>28</v>
          </cell>
          <cell r="R30">
            <v>28</v>
          </cell>
          <cell r="S30">
            <v>28</v>
          </cell>
          <cell r="T30">
            <v>28</v>
          </cell>
          <cell r="U30">
            <v>28</v>
          </cell>
          <cell r="V30">
            <v>28</v>
          </cell>
        </row>
        <row r="31">
          <cell r="C31" t="str">
            <v>06062200</v>
          </cell>
          <cell r="Q31">
            <v>112383.89137500001</v>
          </cell>
          <cell r="R31">
            <v>130923.89137500001</v>
          </cell>
          <cell r="S31">
            <v>158448.89137500001</v>
          </cell>
          <cell r="T31">
            <v>172188.89137500001</v>
          </cell>
          <cell r="U31">
            <v>162476.39137500001</v>
          </cell>
          <cell r="V31">
            <v>166578.89137500001</v>
          </cell>
        </row>
        <row r="32">
          <cell r="C32" t="str">
            <v>06062200</v>
          </cell>
          <cell r="Q32">
            <v>1500</v>
          </cell>
          <cell r="R32">
            <v>1500</v>
          </cell>
          <cell r="S32">
            <v>1500</v>
          </cell>
          <cell r="T32">
            <v>1500</v>
          </cell>
          <cell r="U32">
            <v>1500</v>
          </cell>
          <cell r="V32">
            <v>1500</v>
          </cell>
        </row>
        <row r="33">
          <cell r="C33" t="str">
            <v>06062200</v>
          </cell>
          <cell r="Q33">
            <v>26</v>
          </cell>
          <cell r="R33">
            <v>26</v>
          </cell>
          <cell r="S33">
            <v>26</v>
          </cell>
          <cell r="T33">
            <v>26</v>
          </cell>
          <cell r="U33">
            <v>26</v>
          </cell>
          <cell r="V33">
            <v>26</v>
          </cell>
        </row>
        <row r="34">
          <cell r="C34" t="str">
            <v>06062200</v>
          </cell>
          <cell r="Q34">
            <v>1500</v>
          </cell>
          <cell r="R34">
            <v>1500</v>
          </cell>
          <cell r="S34">
            <v>1500</v>
          </cell>
          <cell r="T34">
            <v>1500</v>
          </cell>
          <cell r="U34">
            <v>1500</v>
          </cell>
          <cell r="V34">
            <v>1500</v>
          </cell>
        </row>
        <row r="35">
          <cell r="C35" t="str">
            <v>06062200</v>
          </cell>
          <cell r="Q35">
            <v>1000</v>
          </cell>
          <cell r="R35">
            <v>1000</v>
          </cell>
          <cell r="S35">
            <v>1000</v>
          </cell>
          <cell r="T35">
            <v>1000</v>
          </cell>
          <cell r="U35">
            <v>1000</v>
          </cell>
          <cell r="V35">
            <v>1000</v>
          </cell>
        </row>
        <row r="36">
          <cell r="C36" t="str">
            <v>06062200</v>
          </cell>
          <cell r="Q36">
            <v>850</v>
          </cell>
          <cell r="R36">
            <v>850</v>
          </cell>
          <cell r="S36">
            <v>850</v>
          </cell>
          <cell r="T36">
            <v>850</v>
          </cell>
          <cell r="U36">
            <v>850</v>
          </cell>
          <cell r="V36">
            <v>850</v>
          </cell>
        </row>
        <row r="37">
          <cell r="C37" t="str">
            <v>06062200</v>
          </cell>
          <cell r="Q37">
            <v>25</v>
          </cell>
          <cell r="R37">
            <v>25</v>
          </cell>
          <cell r="S37">
            <v>25</v>
          </cell>
          <cell r="T37">
            <v>25</v>
          </cell>
          <cell r="U37">
            <v>25</v>
          </cell>
          <cell r="V37">
            <v>25</v>
          </cell>
        </row>
        <row r="38">
          <cell r="C38" t="str">
            <v>06062200</v>
          </cell>
          <cell r="Q38">
            <v>25</v>
          </cell>
          <cell r="R38">
            <v>25</v>
          </cell>
          <cell r="S38">
            <v>25</v>
          </cell>
          <cell r="T38">
            <v>25</v>
          </cell>
          <cell r="U38">
            <v>25</v>
          </cell>
          <cell r="V38">
            <v>25</v>
          </cell>
        </row>
        <row r="39">
          <cell r="C39" t="str">
            <v>06062200</v>
          </cell>
          <cell r="Q39">
            <v>50</v>
          </cell>
          <cell r="R39">
            <v>50</v>
          </cell>
          <cell r="S39">
            <v>50</v>
          </cell>
          <cell r="T39">
            <v>50</v>
          </cell>
          <cell r="U39">
            <v>50</v>
          </cell>
          <cell r="V39">
            <v>50</v>
          </cell>
        </row>
        <row r="40">
          <cell r="C40" t="str">
            <v>06062200</v>
          </cell>
          <cell r="Q40">
            <v>25</v>
          </cell>
          <cell r="R40">
            <v>25</v>
          </cell>
          <cell r="S40">
            <v>25</v>
          </cell>
          <cell r="T40">
            <v>25</v>
          </cell>
          <cell r="U40">
            <v>25</v>
          </cell>
          <cell r="V40">
            <v>25</v>
          </cell>
        </row>
        <row r="41">
          <cell r="C41" t="str">
            <v>06062200</v>
          </cell>
          <cell r="Q41">
            <v>500</v>
          </cell>
          <cell r="R41">
            <v>500</v>
          </cell>
          <cell r="S41">
            <v>500</v>
          </cell>
          <cell r="T41">
            <v>500</v>
          </cell>
          <cell r="U41">
            <v>500</v>
          </cell>
          <cell r="V41">
            <v>500</v>
          </cell>
        </row>
        <row r="42">
          <cell r="C42" t="str">
            <v>06062200</v>
          </cell>
          <cell r="Q42">
            <v>25</v>
          </cell>
          <cell r="R42">
            <v>25</v>
          </cell>
          <cell r="S42">
            <v>25</v>
          </cell>
          <cell r="T42">
            <v>25</v>
          </cell>
          <cell r="U42">
            <v>25</v>
          </cell>
          <cell r="V42">
            <v>25</v>
          </cell>
        </row>
        <row r="43">
          <cell r="C43" t="str">
            <v>06062200</v>
          </cell>
          <cell r="Q43">
            <v>25</v>
          </cell>
          <cell r="R43">
            <v>25</v>
          </cell>
          <cell r="S43">
            <v>25</v>
          </cell>
          <cell r="T43">
            <v>25</v>
          </cell>
          <cell r="U43">
            <v>25</v>
          </cell>
          <cell r="V43">
            <v>25</v>
          </cell>
        </row>
        <row r="44">
          <cell r="C44" t="str">
            <v>06062200</v>
          </cell>
          <cell r="Q44">
            <v>25</v>
          </cell>
          <cell r="R44">
            <v>25</v>
          </cell>
          <cell r="S44">
            <v>25</v>
          </cell>
          <cell r="T44">
            <v>25</v>
          </cell>
          <cell r="U44">
            <v>25</v>
          </cell>
          <cell r="V44">
            <v>25</v>
          </cell>
        </row>
        <row r="45">
          <cell r="C45" t="str">
            <v>06062200</v>
          </cell>
          <cell r="Q45">
            <v>25</v>
          </cell>
          <cell r="R45">
            <v>25</v>
          </cell>
          <cell r="S45">
            <v>25</v>
          </cell>
          <cell r="T45">
            <v>25</v>
          </cell>
          <cell r="U45">
            <v>25</v>
          </cell>
          <cell r="V45">
            <v>25</v>
          </cell>
        </row>
        <row r="46">
          <cell r="C46" t="str">
            <v>06062200</v>
          </cell>
          <cell r="Q46">
            <v>400</v>
          </cell>
          <cell r="R46">
            <v>400</v>
          </cell>
          <cell r="S46">
            <v>400</v>
          </cell>
          <cell r="T46">
            <v>400</v>
          </cell>
          <cell r="U46">
            <v>400</v>
          </cell>
          <cell r="V46">
            <v>400</v>
          </cell>
        </row>
        <row r="47">
          <cell r="C47" t="str">
            <v>06062200</v>
          </cell>
          <cell r="Q47">
            <v>25</v>
          </cell>
          <cell r="R47">
            <v>25</v>
          </cell>
          <cell r="S47">
            <v>25</v>
          </cell>
          <cell r="T47">
            <v>25</v>
          </cell>
          <cell r="U47">
            <v>25</v>
          </cell>
          <cell r="V47">
            <v>25</v>
          </cell>
        </row>
        <row r="48">
          <cell r="C48" t="str">
            <v>06062200</v>
          </cell>
          <cell r="Q48">
            <v>-329</v>
          </cell>
          <cell r="R48">
            <v>-329</v>
          </cell>
          <cell r="S48">
            <v>-329</v>
          </cell>
          <cell r="T48">
            <v>-329</v>
          </cell>
          <cell r="U48">
            <v>-329</v>
          </cell>
          <cell r="V48">
            <v>-329</v>
          </cell>
        </row>
        <row r="49">
          <cell r="C49" t="str">
            <v>06068002</v>
          </cell>
          <cell r="Q49">
            <v>11403</v>
          </cell>
          <cell r="R49">
            <v>13800</v>
          </cell>
          <cell r="S49">
            <v>14490</v>
          </cell>
          <cell r="T49">
            <v>8975</v>
          </cell>
          <cell r="U49">
            <v>10756</v>
          </cell>
          <cell r="V49">
            <v>9925</v>
          </cell>
        </row>
        <row r="50">
          <cell r="C50" t="str">
            <v>06068002</v>
          </cell>
          <cell r="Q50">
            <v>50</v>
          </cell>
          <cell r="R50">
            <v>50</v>
          </cell>
          <cell r="S50">
            <v>50</v>
          </cell>
          <cell r="T50">
            <v>50</v>
          </cell>
        </row>
        <row r="51">
          <cell r="C51" t="str">
            <v>06068002</v>
          </cell>
          <cell r="Q51">
            <v>5615.9775</v>
          </cell>
          <cell r="R51">
            <v>6796.5</v>
          </cell>
          <cell r="S51">
            <v>7136.3249999999998</v>
          </cell>
          <cell r="T51">
            <v>4420.1875</v>
          </cell>
          <cell r="U51">
            <v>5297.33</v>
          </cell>
          <cell r="V51">
            <v>4888.0625</v>
          </cell>
        </row>
        <row r="52">
          <cell r="C52" t="str">
            <v>06068002</v>
          </cell>
          <cell r="Q52">
            <v>5615.9775</v>
          </cell>
          <cell r="R52">
            <v>6796.5</v>
          </cell>
          <cell r="S52">
            <v>7136.3249999999998</v>
          </cell>
          <cell r="T52">
            <v>4420.1875</v>
          </cell>
          <cell r="U52">
            <v>5297.33</v>
          </cell>
          <cell r="V52">
            <v>4888.0625</v>
          </cell>
        </row>
        <row r="53">
          <cell r="C53" t="str">
            <v>06068002</v>
          </cell>
          <cell r="Q53">
            <v>399.10500000000002</v>
          </cell>
          <cell r="R53">
            <v>483.00000000000006</v>
          </cell>
          <cell r="S53">
            <v>507.15000000000003</v>
          </cell>
          <cell r="T53">
            <v>314.12500000000006</v>
          </cell>
          <cell r="U53">
            <v>376.46000000000004</v>
          </cell>
          <cell r="V53">
            <v>347.37500000000006</v>
          </cell>
        </row>
        <row r="54">
          <cell r="C54" t="str">
            <v>06068002</v>
          </cell>
          <cell r="Q54">
            <v>100</v>
          </cell>
          <cell r="R54">
            <v>100</v>
          </cell>
          <cell r="S54">
            <v>100</v>
          </cell>
          <cell r="T54">
            <v>100</v>
          </cell>
        </row>
        <row r="55">
          <cell r="C55" t="str">
            <v>06068002</v>
          </cell>
          <cell r="Q55">
            <v>60</v>
          </cell>
          <cell r="R55">
            <v>60</v>
          </cell>
          <cell r="S55">
            <v>60</v>
          </cell>
          <cell r="T55">
            <v>60</v>
          </cell>
          <cell r="U55">
            <v>30</v>
          </cell>
          <cell r="V55">
            <v>30</v>
          </cell>
        </row>
        <row r="56">
          <cell r="C56" t="str">
            <v>06068002</v>
          </cell>
          <cell r="Q56">
            <v>30</v>
          </cell>
          <cell r="R56">
            <v>30</v>
          </cell>
          <cell r="S56">
            <v>30</v>
          </cell>
          <cell r="T56">
            <v>30</v>
          </cell>
          <cell r="U56">
            <v>30</v>
          </cell>
          <cell r="V56">
            <v>30</v>
          </cell>
        </row>
        <row r="57">
          <cell r="C57" t="str">
            <v>06068002</v>
          </cell>
          <cell r="Q57">
            <v>30</v>
          </cell>
          <cell r="R57">
            <v>30</v>
          </cell>
          <cell r="S57">
            <v>30</v>
          </cell>
          <cell r="T57">
            <v>30</v>
          </cell>
          <cell r="U57">
            <v>30</v>
          </cell>
          <cell r="V57">
            <v>30</v>
          </cell>
        </row>
        <row r="58">
          <cell r="C58" t="str">
            <v>06068002</v>
          </cell>
          <cell r="Q58">
            <v>150</v>
          </cell>
          <cell r="R58">
            <v>150</v>
          </cell>
          <cell r="S58">
            <v>150</v>
          </cell>
          <cell r="T58">
            <v>150</v>
          </cell>
          <cell r="U58">
            <v>90</v>
          </cell>
          <cell r="V58">
            <v>90</v>
          </cell>
        </row>
        <row r="59">
          <cell r="C59" t="str">
            <v>06068002</v>
          </cell>
        </row>
        <row r="60">
          <cell r="C60" t="str">
            <v>06068002</v>
          </cell>
        </row>
        <row r="61">
          <cell r="C61" t="str">
            <v>06068002</v>
          </cell>
          <cell r="Q61">
            <v>30</v>
          </cell>
          <cell r="R61">
            <v>30</v>
          </cell>
          <cell r="S61">
            <v>30</v>
          </cell>
          <cell r="T61">
            <v>30</v>
          </cell>
          <cell r="U61">
            <v>30</v>
          </cell>
          <cell r="V61">
            <v>30</v>
          </cell>
        </row>
        <row r="62">
          <cell r="C62" t="str">
            <v>06068002</v>
          </cell>
          <cell r="Q62">
            <v>60</v>
          </cell>
          <cell r="R62">
            <v>60</v>
          </cell>
          <cell r="S62">
            <v>60</v>
          </cell>
          <cell r="T62">
            <v>60</v>
          </cell>
          <cell r="U62">
            <v>60</v>
          </cell>
          <cell r="V62">
            <v>60</v>
          </cell>
        </row>
        <row r="63">
          <cell r="C63" t="str">
            <v>06068002</v>
          </cell>
          <cell r="Q63">
            <v>30</v>
          </cell>
          <cell r="R63">
            <v>30</v>
          </cell>
          <cell r="S63">
            <v>30</v>
          </cell>
          <cell r="T63">
            <v>30</v>
          </cell>
          <cell r="U63">
            <v>30</v>
          </cell>
          <cell r="V63">
            <v>30</v>
          </cell>
        </row>
        <row r="64">
          <cell r="C64" t="str">
            <v>06068002</v>
          </cell>
          <cell r="Q64">
            <v>390</v>
          </cell>
          <cell r="R64">
            <v>390</v>
          </cell>
          <cell r="S64">
            <v>390</v>
          </cell>
          <cell r="T64">
            <v>390</v>
          </cell>
          <cell r="U64">
            <v>300</v>
          </cell>
          <cell r="V64">
            <v>300</v>
          </cell>
        </row>
        <row r="65">
          <cell r="C65" t="str">
            <v>06068002</v>
          </cell>
          <cell r="Q65">
            <v>28</v>
          </cell>
          <cell r="R65">
            <v>28</v>
          </cell>
          <cell r="S65">
            <v>28</v>
          </cell>
          <cell r="T65">
            <v>28</v>
          </cell>
        </row>
        <row r="66">
          <cell r="C66" t="str">
            <v>06068002</v>
          </cell>
          <cell r="Q66">
            <v>28</v>
          </cell>
          <cell r="R66">
            <v>28</v>
          </cell>
          <cell r="S66">
            <v>28</v>
          </cell>
          <cell r="T66">
            <v>28</v>
          </cell>
          <cell r="U66">
            <v>28</v>
          </cell>
          <cell r="V66">
            <v>28</v>
          </cell>
        </row>
        <row r="67">
          <cell r="C67" t="str">
            <v>06068002</v>
          </cell>
        </row>
        <row r="68">
          <cell r="C68" t="str">
            <v>06068002</v>
          </cell>
          <cell r="Q68">
            <v>28</v>
          </cell>
          <cell r="R68">
            <v>28</v>
          </cell>
          <cell r="S68">
            <v>28</v>
          </cell>
          <cell r="T68">
            <v>28</v>
          </cell>
          <cell r="U68">
            <v>28</v>
          </cell>
          <cell r="V68">
            <v>28</v>
          </cell>
        </row>
        <row r="69">
          <cell r="C69" t="str">
            <v>06068002</v>
          </cell>
        </row>
        <row r="70">
          <cell r="C70" t="str">
            <v>06068002</v>
          </cell>
          <cell r="Q70">
            <v>28</v>
          </cell>
          <cell r="R70">
            <v>28</v>
          </cell>
          <cell r="S70">
            <v>28</v>
          </cell>
          <cell r="T70">
            <v>28</v>
          </cell>
        </row>
        <row r="71">
          <cell r="C71" t="str">
            <v>06068002</v>
          </cell>
          <cell r="Q71">
            <v>28</v>
          </cell>
          <cell r="R71">
            <v>28</v>
          </cell>
          <cell r="S71">
            <v>28</v>
          </cell>
          <cell r="T71">
            <v>28</v>
          </cell>
          <cell r="U71">
            <v>28</v>
          </cell>
          <cell r="V71">
            <v>28</v>
          </cell>
        </row>
        <row r="72">
          <cell r="C72" t="str">
            <v>06068002</v>
          </cell>
        </row>
        <row r="73">
          <cell r="C73" t="str">
            <v>06068002</v>
          </cell>
          <cell r="Q73">
            <v>56</v>
          </cell>
          <cell r="R73">
            <v>56</v>
          </cell>
          <cell r="S73">
            <v>56</v>
          </cell>
          <cell r="T73">
            <v>56</v>
          </cell>
        </row>
        <row r="74">
          <cell r="C74" t="str">
            <v>06068002</v>
          </cell>
          <cell r="Q74">
            <v>28</v>
          </cell>
          <cell r="R74">
            <v>28</v>
          </cell>
          <cell r="S74">
            <v>28</v>
          </cell>
          <cell r="T74">
            <v>28</v>
          </cell>
        </row>
        <row r="75">
          <cell r="C75" t="str">
            <v>06068002</v>
          </cell>
          <cell r="Q75">
            <v>28</v>
          </cell>
          <cell r="R75">
            <v>28</v>
          </cell>
          <cell r="S75">
            <v>28</v>
          </cell>
          <cell r="T75">
            <v>28</v>
          </cell>
          <cell r="U75">
            <v>28</v>
          </cell>
          <cell r="V75">
            <v>28</v>
          </cell>
        </row>
        <row r="76">
          <cell r="C76" t="str">
            <v>06068002</v>
          </cell>
          <cell r="Q76">
            <v>102627</v>
          </cell>
          <cell r="R76">
            <v>124200</v>
          </cell>
          <cell r="S76">
            <v>130410</v>
          </cell>
          <cell r="T76">
            <v>80775</v>
          </cell>
          <cell r="U76">
            <v>96804</v>
          </cell>
          <cell r="V76">
            <v>89325</v>
          </cell>
        </row>
        <row r="77">
          <cell r="C77" t="str">
            <v>06068002</v>
          </cell>
          <cell r="Q77">
            <v>1150</v>
          </cell>
          <cell r="R77">
            <v>1150</v>
          </cell>
          <cell r="S77">
            <v>1150</v>
          </cell>
          <cell r="T77">
            <v>1150</v>
          </cell>
          <cell r="U77">
            <v>1150</v>
          </cell>
          <cell r="V77">
            <v>1150</v>
          </cell>
        </row>
        <row r="78">
          <cell r="C78" t="str">
            <v>06068002</v>
          </cell>
          <cell r="Q78">
            <v>10</v>
          </cell>
          <cell r="R78">
            <v>10</v>
          </cell>
          <cell r="S78">
            <v>10</v>
          </cell>
          <cell r="T78">
            <v>10</v>
          </cell>
          <cell r="U78">
            <v>10</v>
          </cell>
          <cell r="V78">
            <v>10</v>
          </cell>
        </row>
        <row r="79">
          <cell r="C79" t="str">
            <v>06068002</v>
          </cell>
        </row>
        <row r="80">
          <cell r="C80" t="str">
            <v>06068002</v>
          </cell>
        </row>
        <row r="81">
          <cell r="C81" t="str">
            <v>06068002</v>
          </cell>
        </row>
        <row r="82">
          <cell r="C82" t="str">
            <v>06068002</v>
          </cell>
          <cell r="Q82">
            <v>25</v>
          </cell>
          <cell r="R82">
            <v>25</v>
          </cell>
          <cell r="S82">
            <v>25</v>
          </cell>
          <cell r="T82">
            <v>25</v>
          </cell>
        </row>
        <row r="83">
          <cell r="C83" t="str">
            <v>06068002</v>
          </cell>
          <cell r="Q83">
            <v>25</v>
          </cell>
          <cell r="R83">
            <v>25</v>
          </cell>
          <cell r="S83">
            <v>25</v>
          </cell>
          <cell r="T83">
            <v>25</v>
          </cell>
        </row>
        <row r="84">
          <cell r="C84" t="str">
            <v>06068002</v>
          </cell>
          <cell r="Q84">
            <v>50</v>
          </cell>
          <cell r="R84">
            <v>50</v>
          </cell>
          <cell r="S84">
            <v>50</v>
          </cell>
          <cell r="T84">
            <v>50</v>
          </cell>
        </row>
        <row r="85">
          <cell r="C85" t="str">
            <v>06068002</v>
          </cell>
          <cell r="Q85">
            <v>25</v>
          </cell>
          <cell r="R85">
            <v>25</v>
          </cell>
          <cell r="S85">
            <v>25</v>
          </cell>
          <cell r="T85">
            <v>25</v>
          </cell>
        </row>
        <row r="86">
          <cell r="C86" t="str">
            <v>06068002</v>
          </cell>
          <cell r="Q86">
            <v>100</v>
          </cell>
          <cell r="R86">
            <v>100</v>
          </cell>
          <cell r="S86">
            <v>100</v>
          </cell>
          <cell r="T86">
            <v>100</v>
          </cell>
        </row>
        <row r="87">
          <cell r="C87" t="str">
            <v>06068002</v>
          </cell>
          <cell r="Q87">
            <v>25</v>
          </cell>
          <cell r="R87">
            <v>25</v>
          </cell>
          <cell r="S87">
            <v>25</v>
          </cell>
          <cell r="T87">
            <v>25</v>
          </cell>
        </row>
        <row r="88">
          <cell r="C88" t="str">
            <v>06068002</v>
          </cell>
          <cell r="Q88">
            <v>25</v>
          </cell>
          <cell r="R88">
            <v>25</v>
          </cell>
          <cell r="S88">
            <v>25</v>
          </cell>
          <cell r="T88">
            <v>25</v>
          </cell>
        </row>
        <row r="89">
          <cell r="C89" t="str">
            <v>06068002</v>
          </cell>
          <cell r="Q89">
            <v>25</v>
          </cell>
          <cell r="R89">
            <v>25</v>
          </cell>
          <cell r="S89">
            <v>25</v>
          </cell>
          <cell r="T89">
            <v>25</v>
          </cell>
        </row>
        <row r="90">
          <cell r="C90" t="str">
            <v>06068002</v>
          </cell>
          <cell r="Q90">
            <v>25</v>
          </cell>
          <cell r="R90">
            <v>25</v>
          </cell>
          <cell r="S90">
            <v>25</v>
          </cell>
          <cell r="T90">
            <v>25</v>
          </cell>
        </row>
        <row r="91">
          <cell r="C91" t="str">
            <v>06068002</v>
          </cell>
          <cell r="Q91">
            <v>50</v>
          </cell>
          <cell r="R91">
            <v>50</v>
          </cell>
          <cell r="S91">
            <v>50</v>
          </cell>
          <cell r="T91">
            <v>50</v>
          </cell>
        </row>
        <row r="92">
          <cell r="C92" t="str">
            <v>06068001</v>
          </cell>
          <cell r="Q92">
            <v>8156</v>
          </cell>
          <cell r="R92">
            <v>6778.3550000000005</v>
          </cell>
          <cell r="S92">
            <v>0</v>
          </cell>
          <cell r="T92">
            <v>0</v>
          </cell>
          <cell r="U92">
            <v>0</v>
          </cell>
          <cell r="V92">
            <v>0</v>
          </cell>
        </row>
        <row r="93">
          <cell r="C93" t="str">
            <v>06068001</v>
          </cell>
          <cell r="Q93">
            <v>50</v>
          </cell>
        </row>
        <row r="94">
          <cell r="C94" t="str">
            <v>06068001</v>
          </cell>
          <cell r="Q94">
            <v>4982.8062500000005</v>
          </cell>
          <cell r="R94">
            <v>4141.1512578125003</v>
          </cell>
          <cell r="S94">
            <v>0</v>
          </cell>
          <cell r="T94">
            <v>0</v>
          </cell>
          <cell r="U94">
            <v>0</v>
          </cell>
          <cell r="V94">
            <v>0</v>
          </cell>
        </row>
        <row r="95">
          <cell r="C95" t="str">
            <v>06068001</v>
          </cell>
          <cell r="Q95">
            <v>0</v>
          </cell>
          <cell r="R95">
            <v>0</v>
          </cell>
          <cell r="S95">
            <v>0</v>
          </cell>
          <cell r="T95">
            <v>0</v>
          </cell>
          <cell r="U95">
            <v>0</v>
          </cell>
          <cell r="V95">
            <v>0</v>
          </cell>
        </row>
        <row r="96">
          <cell r="C96" t="str">
            <v>06068001</v>
          </cell>
          <cell r="Q96">
            <v>0</v>
          </cell>
          <cell r="R96">
            <v>0</v>
          </cell>
          <cell r="S96">
            <v>0</v>
          </cell>
          <cell r="T96">
            <v>0</v>
          </cell>
          <cell r="U96">
            <v>0</v>
          </cell>
          <cell r="V96">
            <v>0</v>
          </cell>
        </row>
        <row r="97">
          <cell r="C97" t="str">
            <v>06068001</v>
          </cell>
          <cell r="Q97">
            <v>346.63000000000005</v>
          </cell>
          <cell r="R97">
            <v>288.08008750000005</v>
          </cell>
          <cell r="S97">
            <v>0</v>
          </cell>
          <cell r="T97">
            <v>0</v>
          </cell>
          <cell r="U97">
            <v>0</v>
          </cell>
          <cell r="V97">
            <v>0</v>
          </cell>
        </row>
        <row r="98">
          <cell r="C98" t="str">
            <v>06068001</v>
          </cell>
          <cell r="Q98">
            <v>100</v>
          </cell>
        </row>
        <row r="99">
          <cell r="C99" t="str">
            <v>06068001</v>
          </cell>
          <cell r="Q99">
            <v>30</v>
          </cell>
          <cell r="S99">
            <v>0</v>
          </cell>
          <cell r="T99">
            <v>0</v>
          </cell>
          <cell r="U99">
            <v>0</v>
          </cell>
          <cell r="V99">
            <v>0</v>
          </cell>
        </row>
        <row r="100">
          <cell r="C100" t="str">
            <v>06068001</v>
          </cell>
          <cell r="Q100">
            <v>30</v>
          </cell>
          <cell r="S100">
            <v>0</v>
          </cell>
          <cell r="T100">
            <v>0</v>
          </cell>
          <cell r="U100">
            <v>0</v>
          </cell>
          <cell r="V100">
            <v>0</v>
          </cell>
        </row>
        <row r="101">
          <cell r="C101" t="str">
            <v>06068001</v>
          </cell>
          <cell r="Q101">
            <v>30</v>
          </cell>
          <cell r="S101">
            <v>0</v>
          </cell>
          <cell r="T101">
            <v>0</v>
          </cell>
          <cell r="U101">
            <v>0</v>
          </cell>
          <cell r="V101">
            <v>0</v>
          </cell>
        </row>
        <row r="102">
          <cell r="C102" t="str">
            <v>06068001</v>
          </cell>
          <cell r="Q102">
            <v>90</v>
          </cell>
          <cell r="S102">
            <v>0</v>
          </cell>
          <cell r="T102">
            <v>0</v>
          </cell>
          <cell r="U102">
            <v>0</v>
          </cell>
          <cell r="V102">
            <v>0</v>
          </cell>
        </row>
        <row r="103">
          <cell r="C103" t="str">
            <v>06068001</v>
          </cell>
          <cell r="Q103">
            <v>30</v>
          </cell>
          <cell r="S103">
            <v>0</v>
          </cell>
          <cell r="T103">
            <v>0</v>
          </cell>
          <cell r="U103">
            <v>0</v>
          </cell>
          <cell r="V103">
            <v>0</v>
          </cell>
        </row>
        <row r="104">
          <cell r="C104" t="str">
            <v>06068001</v>
          </cell>
          <cell r="Q104">
            <v>30</v>
          </cell>
        </row>
        <row r="105">
          <cell r="C105" t="str">
            <v>06068001</v>
          </cell>
          <cell r="Q105">
            <v>30</v>
          </cell>
        </row>
        <row r="106">
          <cell r="C106" t="str">
            <v>06068001</v>
          </cell>
          <cell r="Q106">
            <v>0</v>
          </cell>
          <cell r="R106">
            <v>0</v>
          </cell>
          <cell r="S106">
            <v>0</v>
          </cell>
          <cell r="T106">
            <v>0</v>
          </cell>
          <cell r="U106">
            <v>0</v>
          </cell>
          <cell r="V106">
            <v>0</v>
          </cell>
        </row>
        <row r="107">
          <cell r="C107" t="str">
            <v>06068001</v>
          </cell>
          <cell r="Q107">
            <v>0</v>
          </cell>
          <cell r="R107">
            <v>0</v>
          </cell>
          <cell r="S107">
            <v>0</v>
          </cell>
          <cell r="T107">
            <v>0</v>
          </cell>
          <cell r="U107">
            <v>0</v>
          </cell>
          <cell r="V107">
            <v>0</v>
          </cell>
        </row>
        <row r="108">
          <cell r="C108" t="str">
            <v>06068001</v>
          </cell>
          <cell r="S108">
            <v>0</v>
          </cell>
          <cell r="T108">
            <v>0</v>
          </cell>
          <cell r="U108">
            <v>0</v>
          </cell>
          <cell r="V108">
            <v>0</v>
          </cell>
        </row>
        <row r="109">
          <cell r="C109" t="str">
            <v>06068001</v>
          </cell>
          <cell r="Q109">
            <v>30</v>
          </cell>
          <cell r="R109">
            <v>30</v>
          </cell>
          <cell r="S109">
            <v>30</v>
          </cell>
          <cell r="T109">
            <v>30</v>
          </cell>
          <cell r="U109">
            <v>30</v>
          </cell>
          <cell r="V109">
            <v>30</v>
          </cell>
        </row>
        <row r="110">
          <cell r="C110" t="str">
            <v>06068001</v>
          </cell>
          <cell r="Q110">
            <v>300</v>
          </cell>
          <cell r="R110">
            <v>30</v>
          </cell>
          <cell r="S110">
            <v>30</v>
          </cell>
          <cell r="T110">
            <v>30</v>
          </cell>
        </row>
        <row r="111">
          <cell r="C111" t="str">
            <v>06068001</v>
          </cell>
          <cell r="Q111">
            <v>300</v>
          </cell>
          <cell r="R111">
            <v>30</v>
          </cell>
          <cell r="S111">
            <v>30</v>
          </cell>
          <cell r="T111">
            <v>30</v>
          </cell>
          <cell r="U111">
            <v>0</v>
          </cell>
          <cell r="V111">
            <v>0</v>
          </cell>
        </row>
        <row r="112">
          <cell r="C112" t="str">
            <v>06068001</v>
          </cell>
          <cell r="Q112">
            <v>14</v>
          </cell>
        </row>
        <row r="113">
          <cell r="C113" t="str">
            <v>06068001</v>
          </cell>
        </row>
        <row r="114">
          <cell r="C114" t="str">
            <v>06068001</v>
          </cell>
          <cell r="Q114">
            <v>14</v>
          </cell>
        </row>
        <row r="115">
          <cell r="C115" t="str">
            <v>06068001</v>
          </cell>
        </row>
        <row r="116">
          <cell r="C116" t="str">
            <v>06068001</v>
          </cell>
          <cell r="Q116">
            <v>28</v>
          </cell>
        </row>
        <row r="117">
          <cell r="C117" t="str">
            <v>06068001</v>
          </cell>
          <cell r="Q117">
            <v>28</v>
          </cell>
        </row>
        <row r="118">
          <cell r="C118" t="str">
            <v>06068001</v>
          </cell>
          <cell r="Q118">
            <v>28</v>
          </cell>
        </row>
        <row r="119">
          <cell r="C119" t="str">
            <v>06068001</v>
          </cell>
        </row>
        <row r="120">
          <cell r="C120" t="str">
            <v>06068001</v>
          </cell>
          <cell r="Q120">
            <v>61170</v>
          </cell>
          <cell r="R120">
            <v>50837.662500000006</v>
          </cell>
          <cell r="S120">
            <v>0</v>
          </cell>
          <cell r="T120">
            <v>0</v>
          </cell>
        </row>
        <row r="121">
          <cell r="C121" t="str">
            <v>06068001</v>
          </cell>
          <cell r="Q121">
            <v>1350</v>
          </cell>
          <cell r="R121">
            <v>1350</v>
          </cell>
          <cell r="S121">
            <v>1350</v>
          </cell>
          <cell r="T121">
            <v>1350</v>
          </cell>
          <cell r="U121">
            <v>1350</v>
          </cell>
          <cell r="V121">
            <v>1350</v>
          </cell>
        </row>
        <row r="122">
          <cell r="C122" t="str">
            <v>06068001</v>
          </cell>
        </row>
        <row r="123">
          <cell r="C123" t="str">
            <v>06068001</v>
          </cell>
        </row>
        <row r="124">
          <cell r="C124" t="str">
            <v>06068001</v>
          </cell>
        </row>
        <row r="125">
          <cell r="C125" t="str">
            <v>06068001</v>
          </cell>
          <cell r="Q125">
            <v>0</v>
          </cell>
          <cell r="R125">
            <v>0</v>
          </cell>
          <cell r="S125">
            <v>0</v>
          </cell>
          <cell r="T125">
            <v>0</v>
          </cell>
        </row>
        <row r="126">
          <cell r="C126" t="str">
            <v>06068001</v>
          </cell>
          <cell r="Q126">
            <v>25</v>
          </cell>
        </row>
        <row r="127">
          <cell r="C127" t="str">
            <v>06068001</v>
          </cell>
          <cell r="Q127">
            <v>25</v>
          </cell>
        </row>
        <row r="128">
          <cell r="C128" t="str">
            <v>06068001</v>
          </cell>
          <cell r="Q128">
            <v>25</v>
          </cell>
        </row>
        <row r="129">
          <cell r="C129" t="str">
            <v>06068001</v>
          </cell>
          <cell r="Q129">
            <v>25</v>
          </cell>
        </row>
        <row r="130">
          <cell r="C130" t="str">
            <v>06068001</v>
          </cell>
          <cell r="Q130">
            <v>100</v>
          </cell>
        </row>
        <row r="131">
          <cell r="C131" t="str">
            <v>06068001</v>
          </cell>
          <cell r="Q131">
            <v>25</v>
          </cell>
        </row>
        <row r="132">
          <cell r="C132" t="str">
            <v>06068001</v>
          </cell>
          <cell r="Q132">
            <v>25</v>
          </cell>
        </row>
        <row r="133">
          <cell r="C133" t="str">
            <v>06068001</v>
          </cell>
          <cell r="Q133">
            <v>25</v>
          </cell>
        </row>
        <row r="134">
          <cell r="C134" t="str">
            <v>06068001</v>
          </cell>
          <cell r="Q134">
            <v>25</v>
          </cell>
        </row>
        <row r="135">
          <cell r="C135" t="str">
            <v>06068001</v>
          </cell>
          <cell r="Q135">
            <v>50</v>
          </cell>
        </row>
        <row r="136">
          <cell r="C136" t="str">
            <v>06068003</v>
          </cell>
          <cell r="Q136">
            <v>4982.8062500000005</v>
          </cell>
          <cell r="R136">
            <v>4141.1512578125003</v>
          </cell>
          <cell r="S136">
            <v>0</v>
          </cell>
          <cell r="T136">
            <v>0</v>
          </cell>
          <cell r="U136">
            <v>0</v>
          </cell>
          <cell r="V136">
            <v>0</v>
          </cell>
        </row>
        <row r="137">
          <cell r="C137" t="str">
            <v>06068003</v>
          </cell>
          <cell r="Q137">
            <v>-4982.8062500000005</v>
          </cell>
          <cell r="R137">
            <v>-4141.1512578125003</v>
          </cell>
        </row>
        <row r="138">
          <cell r="Q138">
            <v>4982.8062500000005</v>
          </cell>
          <cell r="R138">
            <v>4141.1512578125003</v>
          </cell>
          <cell r="S138">
            <v>0</v>
          </cell>
          <cell r="T138">
            <v>0</v>
          </cell>
          <cell r="U138">
            <v>0</v>
          </cell>
          <cell r="V138">
            <v>0</v>
          </cell>
        </row>
        <row r="139">
          <cell r="C139" t="str">
            <v>06068003</v>
          </cell>
        </row>
        <row r="140">
          <cell r="C140" t="str">
            <v>06068003</v>
          </cell>
          <cell r="Q140">
            <v>0</v>
          </cell>
          <cell r="R140">
            <v>0</v>
          </cell>
          <cell r="S140">
            <v>0</v>
          </cell>
          <cell r="T140">
            <v>0</v>
          </cell>
          <cell r="U140">
            <v>0</v>
          </cell>
          <cell r="V140">
            <v>0</v>
          </cell>
        </row>
        <row r="141">
          <cell r="C141" t="str">
            <v>06068003</v>
          </cell>
        </row>
        <row r="142">
          <cell r="C142" t="str">
            <v>06068003</v>
          </cell>
        </row>
        <row r="143">
          <cell r="C143" t="str">
            <v>06068003</v>
          </cell>
        </row>
        <row r="144">
          <cell r="C144" t="str">
            <v>06068003</v>
          </cell>
        </row>
        <row r="145">
          <cell r="C145" t="str">
            <v>06068003</v>
          </cell>
        </row>
        <row r="146">
          <cell r="C146" t="str">
            <v>06068003</v>
          </cell>
        </row>
        <row r="147">
          <cell r="C147" t="str">
            <v>06068003</v>
          </cell>
        </row>
        <row r="148">
          <cell r="C148" t="str">
            <v>06068003</v>
          </cell>
        </row>
        <row r="149">
          <cell r="C149" t="str">
            <v>06068003</v>
          </cell>
        </row>
        <row r="150">
          <cell r="C150" t="str">
            <v>06068003</v>
          </cell>
        </row>
        <row r="151">
          <cell r="C151" t="str">
            <v>06068003</v>
          </cell>
        </row>
        <row r="152">
          <cell r="C152" t="str">
            <v>06068003</v>
          </cell>
          <cell r="Q152">
            <v>30</v>
          </cell>
          <cell r="R152">
            <v>30</v>
          </cell>
          <cell r="S152">
            <v>30</v>
          </cell>
          <cell r="T152">
            <v>30</v>
          </cell>
          <cell r="U152">
            <v>30</v>
          </cell>
          <cell r="V152">
            <v>30</v>
          </cell>
        </row>
        <row r="153">
          <cell r="C153" t="str">
            <v>06068003</v>
          </cell>
          <cell r="Q153">
            <v>30</v>
          </cell>
          <cell r="R153">
            <v>30</v>
          </cell>
          <cell r="S153">
            <v>30</v>
          </cell>
          <cell r="T153">
            <v>30</v>
          </cell>
          <cell r="U153">
            <v>30</v>
          </cell>
          <cell r="V153">
            <v>30</v>
          </cell>
        </row>
        <row r="154">
          <cell r="C154" t="str">
            <v>06068003</v>
          </cell>
          <cell r="Q154">
            <v>30</v>
          </cell>
          <cell r="R154">
            <v>30</v>
          </cell>
          <cell r="S154">
            <v>30</v>
          </cell>
          <cell r="T154">
            <v>30</v>
          </cell>
          <cell r="U154">
            <v>30</v>
          </cell>
          <cell r="V154">
            <v>30</v>
          </cell>
        </row>
        <row r="155">
          <cell r="C155" t="str">
            <v>06068003</v>
          </cell>
        </row>
        <row r="156">
          <cell r="C156" t="str">
            <v>06068003</v>
          </cell>
        </row>
        <row r="157">
          <cell r="C157" t="str">
            <v>06068003</v>
          </cell>
        </row>
        <row r="158">
          <cell r="C158" t="str">
            <v>06068003</v>
          </cell>
        </row>
        <row r="159">
          <cell r="C159" t="str">
            <v>06068003</v>
          </cell>
        </row>
        <row r="160">
          <cell r="C160" t="str">
            <v>06068003</v>
          </cell>
        </row>
        <row r="161">
          <cell r="C161" t="str">
            <v>06068003</v>
          </cell>
        </row>
        <row r="162">
          <cell r="C162" t="str">
            <v>06068003</v>
          </cell>
        </row>
        <row r="163">
          <cell r="C163" t="str">
            <v>06068003</v>
          </cell>
        </row>
        <row r="164">
          <cell r="C164" t="str">
            <v>06068003</v>
          </cell>
        </row>
        <row r="165">
          <cell r="C165" t="str">
            <v>06068003</v>
          </cell>
          <cell r="Q165">
            <v>0</v>
          </cell>
          <cell r="R165">
            <v>0</v>
          </cell>
          <cell r="S165">
            <v>0</v>
          </cell>
          <cell r="T165">
            <v>0</v>
          </cell>
          <cell r="U165">
            <v>0</v>
          </cell>
          <cell r="V165">
            <v>0</v>
          </cell>
        </row>
        <row r="166">
          <cell r="C166" t="str">
            <v>06068003</v>
          </cell>
          <cell r="Q166">
            <v>2750</v>
          </cell>
          <cell r="R166">
            <v>2750</v>
          </cell>
          <cell r="S166">
            <v>2750</v>
          </cell>
          <cell r="T166">
            <v>2750</v>
          </cell>
          <cell r="U166">
            <v>2750</v>
          </cell>
          <cell r="V166">
            <v>2750</v>
          </cell>
        </row>
        <row r="167">
          <cell r="C167" t="str">
            <v>06068003</v>
          </cell>
        </row>
        <row r="168">
          <cell r="C168" t="str">
            <v>06068003</v>
          </cell>
        </row>
        <row r="169">
          <cell r="C169" t="str">
            <v>06068003</v>
          </cell>
        </row>
        <row r="170">
          <cell r="C170" t="str">
            <v>06068003</v>
          </cell>
          <cell r="Q170">
            <v>0</v>
          </cell>
          <cell r="R170">
            <v>0</v>
          </cell>
          <cell r="S170">
            <v>0</v>
          </cell>
          <cell r="T170">
            <v>0</v>
          </cell>
        </row>
        <row r="171">
          <cell r="C171" t="str">
            <v>06068003</v>
          </cell>
        </row>
        <row r="172">
          <cell r="C172" t="str">
            <v>06068003</v>
          </cell>
        </row>
        <row r="173">
          <cell r="C173" t="str">
            <v>06068003</v>
          </cell>
        </row>
        <row r="174">
          <cell r="C174" t="str">
            <v>06068003</v>
          </cell>
        </row>
        <row r="175">
          <cell r="C175" t="str">
            <v>06068003</v>
          </cell>
        </row>
        <row r="176">
          <cell r="C176" t="str">
            <v>06068003</v>
          </cell>
        </row>
        <row r="177">
          <cell r="C177" t="str">
            <v>06068003</v>
          </cell>
        </row>
        <row r="178">
          <cell r="C178" t="str">
            <v>06068003</v>
          </cell>
        </row>
        <row r="179">
          <cell r="C179" t="str">
            <v>06068003</v>
          </cell>
        </row>
        <row r="180">
          <cell r="C180" t="str">
            <v>06068003</v>
          </cell>
        </row>
        <row r="181">
          <cell r="C181" t="str">
            <v>06068006</v>
          </cell>
          <cell r="Q181">
            <v>41845.230790562498</v>
          </cell>
          <cell r="R181">
            <v>29890.379696</v>
          </cell>
          <cell r="S181">
            <v>23598.121520000001</v>
          </cell>
          <cell r="T181">
            <v>14243.53152</v>
          </cell>
          <cell r="U181">
            <v>14561.58848</v>
          </cell>
          <cell r="V181">
            <v>12829.867371115601</v>
          </cell>
        </row>
        <row r="182">
          <cell r="C182" t="str">
            <v>06068006</v>
          </cell>
          <cell r="Q182">
            <v>0</v>
          </cell>
          <cell r="R182">
            <v>2379</v>
          </cell>
          <cell r="S182">
            <v>2379</v>
          </cell>
          <cell r="T182">
            <v>2379</v>
          </cell>
          <cell r="U182">
            <v>6379</v>
          </cell>
          <cell r="V182">
            <v>6379</v>
          </cell>
        </row>
        <row r="183">
          <cell r="C183" t="str">
            <v>06068006</v>
          </cell>
          <cell r="Q183">
            <v>50</v>
          </cell>
          <cell r="R183">
            <v>50</v>
          </cell>
          <cell r="S183">
            <v>50</v>
          </cell>
          <cell r="T183">
            <v>50</v>
          </cell>
          <cell r="U183">
            <v>50</v>
          </cell>
          <cell r="V183">
            <v>50</v>
          </cell>
        </row>
        <row r="184">
          <cell r="C184" t="str">
            <v>06068006</v>
          </cell>
          <cell r="Q184">
            <v>25564.820686109277</v>
          </cell>
          <cell r="R184">
            <v>19725.725720524999</v>
          </cell>
          <cell r="S184">
            <v>15881.549241125</v>
          </cell>
          <cell r="T184">
            <v>10166.479413000001</v>
          </cell>
          <cell r="U184">
            <v>12823.292336999999</v>
          </cell>
          <cell r="V184">
            <v>11765.318972040935</v>
          </cell>
        </row>
        <row r="185">
          <cell r="C185" t="str">
            <v>06068006</v>
          </cell>
          <cell r="Q185">
            <v>0</v>
          </cell>
          <cell r="R185">
            <v>0</v>
          </cell>
          <cell r="S185">
            <v>0</v>
          </cell>
          <cell r="T185">
            <v>0</v>
          </cell>
          <cell r="U185">
            <v>0</v>
          </cell>
          <cell r="V185">
            <v>0</v>
          </cell>
        </row>
        <row r="186">
          <cell r="C186" t="str">
            <v>06068006</v>
          </cell>
          <cell r="Q186">
            <v>0</v>
          </cell>
          <cell r="R186">
            <v>0</v>
          </cell>
          <cell r="S186">
            <v>0</v>
          </cell>
          <cell r="T186">
            <v>0</v>
          </cell>
          <cell r="U186">
            <v>0</v>
          </cell>
          <cell r="V186">
            <v>0</v>
          </cell>
        </row>
        <row r="187">
          <cell r="C187" t="str">
            <v>06068006</v>
          </cell>
          <cell r="Q187">
            <v>1778.4223085989063</v>
          </cell>
          <cell r="R187">
            <v>1353.6061370800003</v>
          </cell>
          <cell r="S187">
            <v>1086.1851646000002</v>
          </cell>
          <cell r="T187">
            <v>688.61508960000003</v>
          </cell>
          <cell r="U187">
            <v>842.1325104</v>
          </cell>
          <cell r="V187">
            <v>768.53436327241309</v>
          </cell>
        </row>
        <row r="188">
          <cell r="C188" t="str">
            <v>06068006</v>
          </cell>
          <cell r="Q188">
            <v>100</v>
          </cell>
          <cell r="R188">
            <v>100</v>
          </cell>
          <cell r="S188">
            <v>100</v>
          </cell>
          <cell r="T188">
            <v>100</v>
          </cell>
          <cell r="U188">
            <v>100</v>
          </cell>
          <cell r="V188">
            <v>100</v>
          </cell>
        </row>
        <row r="189">
          <cell r="C189" t="str">
            <v>06068006</v>
          </cell>
          <cell r="Q189">
            <v>30</v>
          </cell>
          <cell r="R189">
            <v>30</v>
          </cell>
          <cell r="S189">
            <v>30</v>
          </cell>
          <cell r="T189">
            <v>30</v>
          </cell>
          <cell r="U189">
            <v>30</v>
          </cell>
          <cell r="V189">
            <v>30</v>
          </cell>
        </row>
        <row r="190">
          <cell r="C190" t="str">
            <v>06068006</v>
          </cell>
          <cell r="Q190">
            <v>30</v>
          </cell>
          <cell r="R190">
            <v>30</v>
          </cell>
          <cell r="S190">
            <v>30</v>
          </cell>
          <cell r="T190">
            <v>30</v>
          </cell>
          <cell r="U190">
            <v>30</v>
          </cell>
          <cell r="V190">
            <v>30</v>
          </cell>
        </row>
        <row r="191">
          <cell r="C191" t="str">
            <v>06068006</v>
          </cell>
          <cell r="Q191">
            <v>30</v>
          </cell>
          <cell r="R191">
            <v>30</v>
          </cell>
          <cell r="S191">
            <v>30</v>
          </cell>
          <cell r="T191">
            <v>30</v>
          </cell>
          <cell r="U191">
            <v>30</v>
          </cell>
          <cell r="V191">
            <v>30</v>
          </cell>
        </row>
        <row r="192">
          <cell r="C192" t="str">
            <v>06068006</v>
          </cell>
          <cell r="Q192">
            <v>30</v>
          </cell>
          <cell r="R192">
            <v>30</v>
          </cell>
          <cell r="S192">
            <v>30</v>
          </cell>
          <cell r="T192">
            <v>30</v>
          </cell>
          <cell r="U192">
            <v>30</v>
          </cell>
          <cell r="V192">
            <v>30</v>
          </cell>
        </row>
        <row r="193">
          <cell r="C193" t="str">
            <v>06068006</v>
          </cell>
          <cell r="Q193">
            <v>30</v>
          </cell>
          <cell r="R193">
            <v>30</v>
          </cell>
          <cell r="S193">
            <v>30</v>
          </cell>
          <cell r="T193">
            <v>30</v>
          </cell>
          <cell r="U193">
            <v>30</v>
          </cell>
          <cell r="V193">
            <v>30</v>
          </cell>
        </row>
        <row r="194">
          <cell r="C194" t="str">
            <v>06068006</v>
          </cell>
          <cell r="Q194">
            <v>210</v>
          </cell>
          <cell r="R194">
            <v>210</v>
          </cell>
          <cell r="S194">
            <v>210</v>
          </cell>
          <cell r="T194">
            <v>210</v>
          </cell>
          <cell r="U194">
            <v>210</v>
          </cell>
          <cell r="V194">
            <v>210</v>
          </cell>
        </row>
        <row r="195">
          <cell r="C195" t="str">
            <v>06068006</v>
          </cell>
          <cell r="Q195">
            <v>30</v>
          </cell>
          <cell r="R195">
            <v>30</v>
          </cell>
          <cell r="S195">
            <v>30</v>
          </cell>
          <cell r="T195">
            <v>30</v>
          </cell>
          <cell r="U195">
            <v>30</v>
          </cell>
          <cell r="V195">
            <v>30</v>
          </cell>
        </row>
        <row r="196">
          <cell r="C196" t="str">
            <v>06068006</v>
          </cell>
          <cell r="Q196">
            <v>60</v>
          </cell>
          <cell r="R196">
            <v>60</v>
          </cell>
          <cell r="S196">
            <v>60</v>
          </cell>
          <cell r="T196">
            <v>60</v>
          </cell>
          <cell r="U196">
            <v>60</v>
          </cell>
          <cell r="V196">
            <v>60</v>
          </cell>
        </row>
        <row r="197">
          <cell r="C197" t="str">
            <v>06068006</v>
          </cell>
        </row>
        <row r="198">
          <cell r="C198" t="str">
            <v>06068006</v>
          </cell>
          <cell r="Q198">
            <v>60</v>
          </cell>
          <cell r="R198">
            <v>60</v>
          </cell>
          <cell r="S198">
            <v>60</v>
          </cell>
          <cell r="T198">
            <v>60</v>
          </cell>
          <cell r="U198">
            <v>60</v>
          </cell>
          <cell r="V198">
            <v>60</v>
          </cell>
        </row>
        <row r="199">
          <cell r="C199" t="str">
            <v>06068006</v>
          </cell>
          <cell r="Q199">
            <v>30</v>
          </cell>
          <cell r="R199">
            <v>30</v>
          </cell>
          <cell r="S199">
            <v>30</v>
          </cell>
          <cell r="T199">
            <v>30</v>
          </cell>
          <cell r="U199">
            <v>30</v>
          </cell>
          <cell r="V199">
            <v>30</v>
          </cell>
        </row>
        <row r="200">
          <cell r="C200" t="str">
            <v>06068006</v>
          </cell>
          <cell r="Q200">
            <v>540</v>
          </cell>
          <cell r="R200">
            <v>540</v>
          </cell>
          <cell r="S200">
            <v>540</v>
          </cell>
          <cell r="T200">
            <v>540</v>
          </cell>
          <cell r="U200">
            <v>540</v>
          </cell>
          <cell r="V200">
            <v>540</v>
          </cell>
        </row>
        <row r="201">
          <cell r="C201" t="str">
            <v>06068006</v>
          </cell>
          <cell r="Q201">
            <v>540</v>
          </cell>
          <cell r="R201">
            <v>540</v>
          </cell>
          <cell r="S201">
            <v>540</v>
          </cell>
          <cell r="T201">
            <v>540</v>
          </cell>
          <cell r="U201">
            <v>540</v>
          </cell>
          <cell r="V201">
            <v>540</v>
          </cell>
        </row>
        <row r="202">
          <cell r="C202" t="str">
            <v>06068006</v>
          </cell>
          <cell r="Q202">
            <v>28</v>
          </cell>
          <cell r="R202">
            <v>28</v>
          </cell>
          <cell r="S202">
            <v>28</v>
          </cell>
          <cell r="T202">
            <v>28</v>
          </cell>
          <cell r="U202">
            <v>28</v>
          </cell>
          <cell r="V202">
            <v>28</v>
          </cell>
        </row>
        <row r="203">
          <cell r="C203" t="str">
            <v>06068006</v>
          </cell>
          <cell r="Q203">
            <v>28</v>
          </cell>
          <cell r="R203">
            <v>28</v>
          </cell>
          <cell r="S203">
            <v>28</v>
          </cell>
          <cell r="T203">
            <v>28</v>
          </cell>
          <cell r="U203">
            <v>28</v>
          </cell>
          <cell r="V203">
            <v>28</v>
          </cell>
        </row>
        <row r="204">
          <cell r="C204" t="str">
            <v>06068006</v>
          </cell>
          <cell r="Q204">
            <v>28</v>
          </cell>
          <cell r="R204">
            <v>28</v>
          </cell>
          <cell r="S204">
            <v>28</v>
          </cell>
          <cell r="T204">
            <v>28</v>
          </cell>
          <cell r="U204">
            <v>28</v>
          </cell>
          <cell r="V204">
            <v>28</v>
          </cell>
        </row>
        <row r="205">
          <cell r="C205" t="str">
            <v>06068006</v>
          </cell>
        </row>
        <row r="206">
          <cell r="C206" t="str">
            <v>06068006</v>
          </cell>
          <cell r="Q206">
            <v>28</v>
          </cell>
          <cell r="R206">
            <v>28</v>
          </cell>
          <cell r="S206">
            <v>28</v>
          </cell>
          <cell r="T206">
            <v>28</v>
          </cell>
          <cell r="U206">
            <v>28</v>
          </cell>
          <cell r="V206">
            <v>28</v>
          </cell>
        </row>
        <row r="207">
          <cell r="C207" t="str">
            <v>06068006</v>
          </cell>
          <cell r="Q207">
            <v>28</v>
          </cell>
          <cell r="R207">
            <v>28</v>
          </cell>
          <cell r="S207">
            <v>28</v>
          </cell>
          <cell r="T207">
            <v>28</v>
          </cell>
          <cell r="U207">
            <v>28</v>
          </cell>
          <cell r="V207">
            <v>28</v>
          </cell>
        </row>
        <row r="208">
          <cell r="C208" t="str">
            <v>06068006</v>
          </cell>
          <cell r="Q208">
            <v>28</v>
          </cell>
          <cell r="R208">
            <v>28</v>
          </cell>
          <cell r="S208">
            <v>28</v>
          </cell>
          <cell r="T208">
            <v>28</v>
          </cell>
          <cell r="U208">
            <v>28</v>
          </cell>
          <cell r="V208">
            <v>28</v>
          </cell>
        </row>
        <row r="209">
          <cell r="C209" t="str">
            <v>06068006</v>
          </cell>
        </row>
        <row r="210">
          <cell r="C210" t="str">
            <v>06068006</v>
          </cell>
        </row>
        <row r="211">
          <cell r="C211" t="str">
            <v>06068006</v>
          </cell>
          <cell r="Q211">
            <v>28</v>
          </cell>
          <cell r="R211">
            <v>28</v>
          </cell>
          <cell r="S211">
            <v>28</v>
          </cell>
          <cell r="T211">
            <v>28</v>
          </cell>
          <cell r="U211">
            <v>28</v>
          </cell>
          <cell r="V211">
            <v>28</v>
          </cell>
        </row>
        <row r="212">
          <cell r="C212" t="str">
            <v>06068006</v>
          </cell>
          <cell r="Q212">
            <v>313839.23092921876</v>
          </cell>
          <cell r="R212">
            <v>224177.84771999999</v>
          </cell>
          <cell r="S212">
            <v>176985.91140000001</v>
          </cell>
          <cell r="T212">
            <v>106826.48640000001</v>
          </cell>
          <cell r="U212">
            <v>109211.9136</v>
          </cell>
          <cell r="V212">
            <v>96224.005283367005</v>
          </cell>
        </row>
        <row r="213">
          <cell r="C213" t="str">
            <v>06068006</v>
          </cell>
          <cell r="Q213">
            <v>6000</v>
          </cell>
          <cell r="R213">
            <v>6000</v>
          </cell>
          <cell r="S213">
            <v>6000</v>
          </cell>
          <cell r="T213">
            <v>6000</v>
          </cell>
          <cell r="U213">
            <v>6000</v>
          </cell>
          <cell r="V213">
            <v>6000</v>
          </cell>
        </row>
        <row r="214">
          <cell r="C214" t="str">
            <v>06068006</v>
          </cell>
        </row>
        <row r="215">
          <cell r="C215" t="str">
            <v>06068006</v>
          </cell>
        </row>
        <row r="216">
          <cell r="C216" t="str">
            <v>06068006</v>
          </cell>
        </row>
        <row r="217">
          <cell r="C217" t="str">
            <v>06068006</v>
          </cell>
          <cell r="Q217">
            <v>0</v>
          </cell>
          <cell r="R217">
            <v>0</v>
          </cell>
          <cell r="S217">
            <v>0</v>
          </cell>
          <cell r="T217">
            <v>0</v>
          </cell>
          <cell r="U217">
            <v>0</v>
          </cell>
          <cell r="V217">
            <v>0</v>
          </cell>
        </row>
        <row r="218">
          <cell r="C218" t="str">
            <v>06068006</v>
          </cell>
          <cell r="Q218">
            <v>25</v>
          </cell>
          <cell r="R218">
            <v>25</v>
          </cell>
          <cell r="S218">
            <v>25</v>
          </cell>
          <cell r="T218">
            <v>25</v>
          </cell>
          <cell r="U218">
            <v>25</v>
          </cell>
          <cell r="V218">
            <v>25</v>
          </cell>
        </row>
        <row r="219">
          <cell r="C219" t="str">
            <v>06068006</v>
          </cell>
          <cell r="Q219">
            <v>25</v>
          </cell>
          <cell r="R219">
            <v>25</v>
          </cell>
          <cell r="S219">
            <v>25</v>
          </cell>
          <cell r="T219">
            <v>25</v>
          </cell>
          <cell r="U219">
            <v>25</v>
          </cell>
          <cell r="V219">
            <v>25</v>
          </cell>
        </row>
        <row r="220">
          <cell r="C220" t="str">
            <v>06068006</v>
          </cell>
          <cell r="Q220">
            <v>25</v>
          </cell>
          <cell r="R220">
            <v>25</v>
          </cell>
          <cell r="S220">
            <v>25</v>
          </cell>
          <cell r="T220">
            <v>25</v>
          </cell>
          <cell r="U220">
            <v>25</v>
          </cell>
          <cell r="V220">
            <v>25</v>
          </cell>
        </row>
        <row r="221">
          <cell r="C221" t="str">
            <v>06068006</v>
          </cell>
          <cell r="Q221">
            <v>25</v>
          </cell>
          <cell r="R221">
            <v>25</v>
          </cell>
          <cell r="S221">
            <v>25</v>
          </cell>
          <cell r="T221">
            <v>25</v>
          </cell>
          <cell r="U221">
            <v>25</v>
          </cell>
          <cell r="V221">
            <v>25</v>
          </cell>
        </row>
        <row r="222">
          <cell r="C222" t="str">
            <v>06068006</v>
          </cell>
          <cell r="Q222">
            <v>100</v>
          </cell>
          <cell r="R222">
            <v>100</v>
          </cell>
          <cell r="S222">
            <v>100</v>
          </cell>
          <cell r="T222">
            <v>100</v>
          </cell>
          <cell r="U222">
            <v>100</v>
          </cell>
          <cell r="V222">
            <v>100</v>
          </cell>
        </row>
        <row r="223">
          <cell r="C223" t="str">
            <v>06068006</v>
          </cell>
          <cell r="Q223">
            <v>25</v>
          </cell>
          <cell r="R223">
            <v>25</v>
          </cell>
          <cell r="S223">
            <v>25</v>
          </cell>
          <cell r="T223">
            <v>25</v>
          </cell>
          <cell r="U223">
            <v>25</v>
          </cell>
          <cell r="V223">
            <v>25</v>
          </cell>
        </row>
        <row r="224">
          <cell r="C224" t="str">
            <v>06068006</v>
          </cell>
          <cell r="Q224">
            <v>25</v>
          </cell>
          <cell r="R224">
            <v>25</v>
          </cell>
          <cell r="S224">
            <v>25</v>
          </cell>
          <cell r="T224">
            <v>25</v>
          </cell>
          <cell r="U224">
            <v>25</v>
          </cell>
          <cell r="V224">
            <v>25</v>
          </cell>
        </row>
        <row r="225">
          <cell r="C225" t="str">
            <v>06068006</v>
          </cell>
          <cell r="Q225">
            <v>25</v>
          </cell>
          <cell r="R225">
            <v>25</v>
          </cell>
          <cell r="S225">
            <v>25</v>
          </cell>
          <cell r="T225">
            <v>25</v>
          </cell>
          <cell r="U225">
            <v>25</v>
          </cell>
          <cell r="V225">
            <v>25</v>
          </cell>
        </row>
        <row r="226">
          <cell r="C226" t="str">
            <v>06068006</v>
          </cell>
          <cell r="Q226">
            <v>25</v>
          </cell>
          <cell r="R226">
            <v>25</v>
          </cell>
          <cell r="S226">
            <v>25</v>
          </cell>
          <cell r="T226">
            <v>25</v>
          </cell>
          <cell r="U226">
            <v>25</v>
          </cell>
          <cell r="V226">
            <v>25</v>
          </cell>
        </row>
        <row r="227">
          <cell r="C227" t="str">
            <v>06068006</v>
          </cell>
          <cell r="Q227">
            <v>50</v>
          </cell>
          <cell r="R227">
            <v>50</v>
          </cell>
          <cell r="S227">
            <v>50</v>
          </cell>
          <cell r="T227">
            <v>50</v>
          </cell>
          <cell r="U227">
            <v>50</v>
          </cell>
          <cell r="V227">
            <v>50</v>
          </cell>
        </row>
        <row r="228">
          <cell r="C228" t="str">
            <v>06068004</v>
          </cell>
          <cell r="Q228">
            <v>25564.820686109277</v>
          </cell>
          <cell r="R228">
            <v>19725.725720524999</v>
          </cell>
          <cell r="S228">
            <v>15881.549241125</v>
          </cell>
          <cell r="T228">
            <v>10166.479413000001</v>
          </cell>
          <cell r="U228">
            <v>12823.292336999999</v>
          </cell>
          <cell r="V228">
            <v>11765.318972040935</v>
          </cell>
        </row>
        <row r="229">
          <cell r="C229" t="str">
            <v>06068004</v>
          </cell>
          <cell r="Q229">
            <v>0</v>
          </cell>
          <cell r="R229">
            <v>0</v>
          </cell>
          <cell r="S229">
            <v>0</v>
          </cell>
          <cell r="T229">
            <v>0</v>
          </cell>
          <cell r="U229">
            <v>0</v>
          </cell>
          <cell r="V229">
            <v>0</v>
          </cell>
        </row>
        <row r="230">
          <cell r="C230" t="str">
            <v>06068004</v>
          </cell>
          <cell r="Q230">
            <v>-15000</v>
          </cell>
          <cell r="R230">
            <v>-8000</v>
          </cell>
          <cell r="S230">
            <v>-3000</v>
          </cell>
          <cell r="U230">
            <v>-2000</v>
          </cell>
          <cell r="V230">
            <v>-2000</v>
          </cell>
        </row>
        <row r="231">
          <cell r="Q231">
            <v>15000</v>
          </cell>
          <cell r="R231">
            <v>8000</v>
          </cell>
          <cell r="S231">
            <v>3000</v>
          </cell>
          <cell r="T231">
            <v>0</v>
          </cell>
          <cell r="U231">
            <v>2000</v>
          </cell>
          <cell r="V231">
            <v>2000</v>
          </cell>
        </row>
        <row r="232">
          <cell r="C232" t="str">
            <v>06068004</v>
          </cell>
          <cell r="Q232">
            <v>50</v>
          </cell>
          <cell r="R232">
            <v>50</v>
          </cell>
          <cell r="S232">
            <v>50</v>
          </cell>
          <cell r="T232">
            <v>50</v>
          </cell>
          <cell r="U232">
            <v>50</v>
          </cell>
          <cell r="V232">
            <v>50</v>
          </cell>
        </row>
        <row r="233">
          <cell r="C233" t="str">
            <v>06068004</v>
          </cell>
          <cell r="Q233">
            <v>264.12051715273191</v>
          </cell>
          <cell r="R233">
            <v>293.14314301312498</v>
          </cell>
          <cell r="S233">
            <v>322.03873102812503</v>
          </cell>
          <cell r="T233">
            <v>254.16198532500005</v>
          </cell>
          <cell r="U233">
            <v>270.58230842500001</v>
          </cell>
          <cell r="V233">
            <v>244.13297430102341</v>
          </cell>
        </row>
        <row r="234">
          <cell r="C234" t="str">
            <v>06068004</v>
          </cell>
          <cell r="Q234">
            <v>100</v>
          </cell>
          <cell r="R234">
            <v>100</v>
          </cell>
          <cell r="S234">
            <v>100</v>
          </cell>
          <cell r="T234">
            <v>100</v>
          </cell>
          <cell r="U234">
            <v>100</v>
          </cell>
          <cell r="V234">
            <v>100</v>
          </cell>
        </row>
        <row r="235">
          <cell r="C235" t="str">
            <v>06068004</v>
          </cell>
          <cell r="Q235">
            <v>90</v>
          </cell>
          <cell r="R235">
            <v>90</v>
          </cell>
          <cell r="S235">
            <v>90</v>
          </cell>
          <cell r="T235">
            <v>90</v>
          </cell>
          <cell r="U235">
            <v>90</v>
          </cell>
          <cell r="V235">
            <v>90</v>
          </cell>
        </row>
        <row r="236">
          <cell r="C236" t="str">
            <v>06068004</v>
          </cell>
          <cell r="Q236">
            <v>60</v>
          </cell>
          <cell r="R236">
            <v>60</v>
          </cell>
          <cell r="S236">
            <v>60</v>
          </cell>
          <cell r="T236">
            <v>60</v>
          </cell>
          <cell r="U236">
            <v>60</v>
          </cell>
          <cell r="V236">
            <v>60</v>
          </cell>
        </row>
        <row r="237">
          <cell r="C237" t="str">
            <v>06068004</v>
          </cell>
          <cell r="Q237">
            <v>30</v>
          </cell>
          <cell r="R237">
            <v>30</v>
          </cell>
          <cell r="S237">
            <v>30</v>
          </cell>
          <cell r="T237">
            <v>30</v>
          </cell>
          <cell r="U237">
            <v>30</v>
          </cell>
          <cell r="V237">
            <v>30</v>
          </cell>
        </row>
        <row r="238">
          <cell r="C238" t="str">
            <v>06068004</v>
          </cell>
          <cell r="Q238">
            <v>150</v>
          </cell>
          <cell r="R238">
            <v>150</v>
          </cell>
          <cell r="S238">
            <v>150</v>
          </cell>
          <cell r="T238">
            <v>150</v>
          </cell>
          <cell r="U238">
            <v>150</v>
          </cell>
          <cell r="V238">
            <v>150</v>
          </cell>
        </row>
        <row r="239">
          <cell r="C239" t="str">
            <v>06068004</v>
          </cell>
          <cell r="Q239">
            <v>30</v>
          </cell>
          <cell r="R239">
            <v>30</v>
          </cell>
          <cell r="S239">
            <v>30</v>
          </cell>
          <cell r="T239">
            <v>30</v>
          </cell>
          <cell r="U239">
            <v>30</v>
          </cell>
          <cell r="V239">
            <v>30</v>
          </cell>
        </row>
        <row r="240">
          <cell r="C240" t="str">
            <v>06068004</v>
          </cell>
          <cell r="Q240">
            <v>60</v>
          </cell>
          <cell r="R240">
            <v>60</v>
          </cell>
          <cell r="S240">
            <v>60</v>
          </cell>
          <cell r="T240">
            <v>60</v>
          </cell>
          <cell r="U240">
            <v>60</v>
          </cell>
          <cell r="V240">
            <v>60</v>
          </cell>
        </row>
        <row r="241">
          <cell r="C241" t="str">
            <v>06068004</v>
          </cell>
          <cell r="Q241">
            <v>30</v>
          </cell>
          <cell r="R241">
            <v>30</v>
          </cell>
          <cell r="S241">
            <v>30</v>
          </cell>
          <cell r="T241">
            <v>30</v>
          </cell>
          <cell r="U241">
            <v>30</v>
          </cell>
          <cell r="V241">
            <v>30</v>
          </cell>
        </row>
        <row r="242">
          <cell r="C242" t="str">
            <v>06068004</v>
          </cell>
          <cell r="Q242">
            <v>90</v>
          </cell>
          <cell r="R242">
            <v>90</v>
          </cell>
          <cell r="S242">
            <v>90</v>
          </cell>
          <cell r="T242">
            <v>90</v>
          </cell>
          <cell r="U242">
            <v>90</v>
          </cell>
          <cell r="V242">
            <v>90</v>
          </cell>
        </row>
        <row r="243">
          <cell r="C243" t="str">
            <v>06068004</v>
          </cell>
          <cell r="Q243">
            <v>60</v>
          </cell>
          <cell r="R243">
            <v>60</v>
          </cell>
          <cell r="S243">
            <v>60</v>
          </cell>
          <cell r="T243">
            <v>60</v>
          </cell>
          <cell r="U243">
            <v>60</v>
          </cell>
          <cell r="V243">
            <v>60</v>
          </cell>
        </row>
        <row r="244">
          <cell r="C244" t="str">
            <v>06068004</v>
          </cell>
          <cell r="Q244">
            <v>600</v>
          </cell>
          <cell r="R244">
            <v>600</v>
          </cell>
          <cell r="S244">
            <v>600</v>
          </cell>
          <cell r="T244">
            <v>600</v>
          </cell>
          <cell r="U244">
            <v>600</v>
          </cell>
          <cell r="V244">
            <v>600</v>
          </cell>
        </row>
        <row r="245">
          <cell r="C245" t="str">
            <v>06068004</v>
          </cell>
          <cell r="Q245">
            <v>600</v>
          </cell>
          <cell r="R245">
            <v>600</v>
          </cell>
          <cell r="S245">
            <v>600</v>
          </cell>
          <cell r="T245">
            <v>600</v>
          </cell>
          <cell r="U245">
            <v>600</v>
          </cell>
          <cell r="V245">
            <v>600</v>
          </cell>
        </row>
        <row r="246">
          <cell r="C246" t="str">
            <v>06068004</v>
          </cell>
          <cell r="Q246">
            <v>28</v>
          </cell>
          <cell r="R246">
            <v>28</v>
          </cell>
          <cell r="S246">
            <v>28</v>
          </cell>
          <cell r="T246">
            <v>28</v>
          </cell>
          <cell r="U246">
            <v>28</v>
          </cell>
          <cell r="V246">
            <v>28</v>
          </cell>
        </row>
        <row r="247">
          <cell r="C247" t="str">
            <v>06068004</v>
          </cell>
        </row>
        <row r="248">
          <cell r="C248" t="str">
            <v>06068004</v>
          </cell>
          <cell r="Q248">
            <v>28</v>
          </cell>
          <cell r="R248">
            <v>28</v>
          </cell>
          <cell r="S248">
            <v>28</v>
          </cell>
          <cell r="T248">
            <v>28</v>
          </cell>
          <cell r="U248">
            <v>28</v>
          </cell>
          <cell r="V248">
            <v>28</v>
          </cell>
        </row>
        <row r="249">
          <cell r="C249" t="str">
            <v>06068004</v>
          </cell>
          <cell r="Q249">
            <v>28</v>
          </cell>
          <cell r="R249">
            <v>28</v>
          </cell>
          <cell r="S249">
            <v>28</v>
          </cell>
          <cell r="T249">
            <v>28</v>
          </cell>
          <cell r="U249">
            <v>28</v>
          </cell>
          <cell r="V249">
            <v>28</v>
          </cell>
        </row>
        <row r="250">
          <cell r="C250" t="str">
            <v>06068004</v>
          </cell>
          <cell r="Q250">
            <v>56</v>
          </cell>
          <cell r="R250">
            <v>56</v>
          </cell>
          <cell r="S250">
            <v>56</v>
          </cell>
          <cell r="T250">
            <v>56</v>
          </cell>
          <cell r="U250">
            <v>56</v>
          </cell>
          <cell r="V250">
            <v>56</v>
          </cell>
        </row>
        <row r="251">
          <cell r="C251" t="str">
            <v>06068004</v>
          </cell>
          <cell r="Q251">
            <v>28</v>
          </cell>
          <cell r="R251">
            <v>28</v>
          </cell>
          <cell r="S251">
            <v>28</v>
          </cell>
          <cell r="T251">
            <v>28</v>
          </cell>
          <cell r="U251">
            <v>28</v>
          </cell>
          <cell r="V251">
            <v>28</v>
          </cell>
        </row>
        <row r="252">
          <cell r="C252" t="str">
            <v>06068004</v>
          </cell>
          <cell r="Q252">
            <v>28</v>
          </cell>
          <cell r="R252">
            <v>28</v>
          </cell>
          <cell r="S252">
            <v>28</v>
          </cell>
          <cell r="T252">
            <v>28</v>
          </cell>
          <cell r="U252">
            <v>28</v>
          </cell>
          <cell r="V252">
            <v>28</v>
          </cell>
        </row>
        <row r="253">
          <cell r="C253" t="str">
            <v>06068004</v>
          </cell>
          <cell r="Q253">
            <v>28</v>
          </cell>
          <cell r="R253">
            <v>28</v>
          </cell>
          <cell r="S253">
            <v>28</v>
          </cell>
          <cell r="T253">
            <v>28</v>
          </cell>
          <cell r="U253">
            <v>28</v>
          </cell>
          <cell r="V253">
            <v>28</v>
          </cell>
        </row>
        <row r="254">
          <cell r="C254" t="str">
            <v>06068004</v>
          </cell>
          <cell r="Q254">
            <v>84</v>
          </cell>
          <cell r="R254">
            <v>84</v>
          </cell>
          <cell r="S254">
            <v>84</v>
          </cell>
          <cell r="T254">
            <v>84</v>
          </cell>
          <cell r="U254">
            <v>84</v>
          </cell>
          <cell r="V254">
            <v>84</v>
          </cell>
        </row>
        <row r="255">
          <cell r="C255" t="str">
            <v>06068004</v>
          </cell>
          <cell r="Q255">
            <v>26412.051715273192</v>
          </cell>
          <cell r="R255">
            <v>29314.314301312497</v>
          </cell>
          <cell r="S255">
            <v>32203.8731028125</v>
          </cell>
          <cell r="T255">
            <v>25416.198532500002</v>
          </cell>
          <cell r="U255">
            <v>27058.230842499997</v>
          </cell>
          <cell r="V255">
            <v>24413.297430102339</v>
          </cell>
        </row>
        <row r="256">
          <cell r="C256" t="str">
            <v>06068004</v>
          </cell>
          <cell r="Q256">
            <v>1750</v>
          </cell>
          <cell r="R256">
            <v>1750</v>
          </cell>
          <cell r="S256">
            <v>1750</v>
          </cell>
          <cell r="T256">
            <v>1750</v>
          </cell>
          <cell r="U256">
            <v>1750</v>
          </cell>
          <cell r="V256">
            <v>1750</v>
          </cell>
        </row>
        <row r="257">
          <cell r="C257" t="str">
            <v>06068004</v>
          </cell>
        </row>
        <row r="258">
          <cell r="C258" t="str">
            <v>06068004</v>
          </cell>
          <cell r="Q258">
            <v>750</v>
          </cell>
          <cell r="R258">
            <v>750</v>
          </cell>
          <cell r="S258">
            <v>750</v>
          </cell>
          <cell r="T258">
            <v>750</v>
          </cell>
          <cell r="U258">
            <v>750</v>
          </cell>
          <cell r="V258">
            <v>750</v>
          </cell>
        </row>
        <row r="259">
          <cell r="C259" t="str">
            <v>06068004</v>
          </cell>
          <cell r="Q259">
            <v>500</v>
          </cell>
          <cell r="R259">
            <v>500</v>
          </cell>
          <cell r="S259">
            <v>500</v>
          </cell>
          <cell r="T259">
            <v>500</v>
          </cell>
          <cell r="U259">
            <v>500</v>
          </cell>
          <cell r="V259">
            <v>500</v>
          </cell>
        </row>
        <row r="260">
          <cell r="C260" t="str">
            <v>06068004</v>
          </cell>
          <cell r="Q260">
            <v>0</v>
          </cell>
          <cell r="R260">
            <v>0</v>
          </cell>
          <cell r="S260">
            <v>0</v>
          </cell>
          <cell r="T260">
            <v>0</v>
          </cell>
          <cell r="U260">
            <v>0</v>
          </cell>
          <cell r="V260">
            <v>0</v>
          </cell>
        </row>
        <row r="261">
          <cell r="C261" t="str">
            <v>06068004</v>
          </cell>
          <cell r="Q261">
            <v>25</v>
          </cell>
          <cell r="R261">
            <v>25</v>
          </cell>
          <cell r="S261">
            <v>25</v>
          </cell>
          <cell r="T261">
            <v>25</v>
          </cell>
          <cell r="U261">
            <v>25</v>
          </cell>
          <cell r="V261">
            <v>25</v>
          </cell>
        </row>
        <row r="262">
          <cell r="C262" t="str">
            <v>06068004</v>
          </cell>
          <cell r="Q262">
            <v>25</v>
          </cell>
          <cell r="R262">
            <v>25</v>
          </cell>
          <cell r="S262">
            <v>25</v>
          </cell>
          <cell r="T262">
            <v>25</v>
          </cell>
          <cell r="U262">
            <v>25</v>
          </cell>
          <cell r="V262">
            <v>25</v>
          </cell>
        </row>
        <row r="263">
          <cell r="C263" t="str">
            <v>06068004</v>
          </cell>
          <cell r="Q263">
            <v>50</v>
          </cell>
          <cell r="R263">
            <v>50</v>
          </cell>
          <cell r="S263">
            <v>50</v>
          </cell>
          <cell r="T263">
            <v>50</v>
          </cell>
          <cell r="U263">
            <v>50</v>
          </cell>
          <cell r="V263">
            <v>50</v>
          </cell>
        </row>
        <row r="264">
          <cell r="C264" t="str">
            <v>06068004</v>
          </cell>
          <cell r="Q264">
            <v>25</v>
          </cell>
          <cell r="R264">
            <v>25</v>
          </cell>
          <cell r="S264">
            <v>25</v>
          </cell>
          <cell r="T264">
            <v>25</v>
          </cell>
          <cell r="U264">
            <v>25</v>
          </cell>
          <cell r="V264">
            <v>25</v>
          </cell>
        </row>
        <row r="265">
          <cell r="C265" t="str">
            <v>06068004</v>
          </cell>
          <cell r="Q265">
            <v>100</v>
          </cell>
          <cell r="R265">
            <v>100</v>
          </cell>
          <cell r="S265">
            <v>100</v>
          </cell>
          <cell r="T265">
            <v>100</v>
          </cell>
          <cell r="U265">
            <v>100</v>
          </cell>
          <cell r="V265">
            <v>100</v>
          </cell>
        </row>
        <row r="266">
          <cell r="C266" t="str">
            <v>06068004</v>
          </cell>
          <cell r="Q266">
            <v>25</v>
          </cell>
          <cell r="R266">
            <v>25</v>
          </cell>
          <cell r="S266">
            <v>25</v>
          </cell>
          <cell r="T266">
            <v>25</v>
          </cell>
          <cell r="U266">
            <v>25</v>
          </cell>
          <cell r="V266">
            <v>25</v>
          </cell>
        </row>
        <row r="267">
          <cell r="C267" t="str">
            <v>06068004</v>
          </cell>
          <cell r="Q267">
            <v>25</v>
          </cell>
          <cell r="R267">
            <v>25</v>
          </cell>
          <cell r="S267">
            <v>25</v>
          </cell>
          <cell r="T267">
            <v>25</v>
          </cell>
          <cell r="U267">
            <v>25</v>
          </cell>
          <cell r="V267">
            <v>25</v>
          </cell>
        </row>
        <row r="268">
          <cell r="C268" t="str">
            <v>06068004</v>
          </cell>
          <cell r="Q268">
            <v>25</v>
          </cell>
          <cell r="R268">
            <v>25</v>
          </cell>
          <cell r="S268">
            <v>25</v>
          </cell>
          <cell r="T268">
            <v>25</v>
          </cell>
          <cell r="U268">
            <v>25</v>
          </cell>
          <cell r="V268">
            <v>25</v>
          </cell>
        </row>
        <row r="269">
          <cell r="C269" t="str">
            <v>06068004</v>
          </cell>
          <cell r="Q269">
            <v>25</v>
          </cell>
          <cell r="R269">
            <v>25</v>
          </cell>
          <cell r="S269">
            <v>25</v>
          </cell>
          <cell r="T269">
            <v>25</v>
          </cell>
          <cell r="U269">
            <v>25</v>
          </cell>
          <cell r="V269">
            <v>25</v>
          </cell>
        </row>
        <row r="270">
          <cell r="C270" t="str">
            <v>06068004</v>
          </cell>
          <cell r="Q270">
            <v>50</v>
          </cell>
          <cell r="R270">
            <v>50</v>
          </cell>
          <cell r="S270">
            <v>50</v>
          </cell>
          <cell r="T270">
            <v>50</v>
          </cell>
          <cell r="U270">
            <v>50</v>
          </cell>
          <cell r="V270">
            <v>50</v>
          </cell>
        </row>
        <row r="271">
          <cell r="C271" t="str">
            <v>06068004</v>
          </cell>
          <cell r="Q271">
            <v>-2500</v>
          </cell>
          <cell r="R271">
            <v>-2500</v>
          </cell>
          <cell r="S271">
            <v>-2500</v>
          </cell>
          <cell r="T271">
            <v>-2500</v>
          </cell>
          <cell r="U271">
            <v>-2500</v>
          </cell>
          <cell r="V271">
            <v>-2500</v>
          </cell>
        </row>
        <row r="272">
          <cell r="C272" t="str">
            <v>06066300</v>
          </cell>
          <cell r="Q272">
            <v>50</v>
          </cell>
          <cell r="R272">
            <v>50</v>
          </cell>
          <cell r="S272">
            <v>50</v>
          </cell>
          <cell r="T272">
            <v>50</v>
          </cell>
          <cell r="U272">
            <v>50</v>
          </cell>
          <cell r="V272">
            <v>50</v>
          </cell>
        </row>
        <row r="273">
          <cell r="C273" t="str">
            <v>06066300</v>
          </cell>
          <cell r="Q273">
            <v>20</v>
          </cell>
          <cell r="R273">
            <v>20</v>
          </cell>
          <cell r="S273">
            <v>20</v>
          </cell>
          <cell r="T273">
            <v>20</v>
          </cell>
          <cell r="U273">
            <v>20</v>
          </cell>
          <cell r="V273">
            <v>20</v>
          </cell>
        </row>
        <row r="274">
          <cell r="C274" t="str">
            <v>06066300</v>
          </cell>
          <cell r="Q274">
            <v>20</v>
          </cell>
          <cell r="R274">
            <v>20</v>
          </cell>
          <cell r="S274">
            <v>20</v>
          </cell>
          <cell r="T274">
            <v>20</v>
          </cell>
          <cell r="U274">
            <v>20</v>
          </cell>
          <cell r="V274">
            <v>20</v>
          </cell>
        </row>
        <row r="275">
          <cell r="C275" t="str">
            <v>06066300</v>
          </cell>
          <cell r="Q275">
            <v>5</v>
          </cell>
          <cell r="R275">
            <v>5</v>
          </cell>
          <cell r="S275">
            <v>5</v>
          </cell>
          <cell r="T275">
            <v>5</v>
          </cell>
          <cell r="U275">
            <v>5</v>
          </cell>
          <cell r="V275">
            <v>5</v>
          </cell>
        </row>
        <row r="276">
          <cell r="C276" t="str">
            <v>06066300</v>
          </cell>
          <cell r="Q276">
            <v>20</v>
          </cell>
          <cell r="R276">
            <v>20</v>
          </cell>
          <cell r="S276">
            <v>20</v>
          </cell>
          <cell r="T276">
            <v>20</v>
          </cell>
          <cell r="U276">
            <v>20</v>
          </cell>
          <cell r="V276">
            <v>20</v>
          </cell>
        </row>
        <row r="277">
          <cell r="C277" t="str">
            <v>06066300</v>
          </cell>
          <cell r="Q277">
            <v>10</v>
          </cell>
          <cell r="R277">
            <v>10</v>
          </cell>
          <cell r="S277">
            <v>10</v>
          </cell>
          <cell r="T277">
            <v>10</v>
          </cell>
          <cell r="U277">
            <v>10</v>
          </cell>
          <cell r="V277">
            <v>10</v>
          </cell>
        </row>
        <row r="278">
          <cell r="C278" t="str">
            <v>06066300</v>
          </cell>
          <cell r="Q278">
            <v>25</v>
          </cell>
          <cell r="R278">
            <v>25</v>
          </cell>
          <cell r="S278">
            <v>25</v>
          </cell>
          <cell r="T278">
            <v>25</v>
          </cell>
          <cell r="U278">
            <v>25</v>
          </cell>
          <cell r="V278">
            <v>25</v>
          </cell>
        </row>
        <row r="279">
          <cell r="C279" t="str">
            <v>06066300</v>
          </cell>
          <cell r="Q279">
            <v>50</v>
          </cell>
          <cell r="R279">
            <v>50</v>
          </cell>
          <cell r="S279">
            <v>50</v>
          </cell>
          <cell r="T279">
            <v>50</v>
          </cell>
          <cell r="U279">
            <v>50</v>
          </cell>
          <cell r="V279">
            <v>50</v>
          </cell>
        </row>
        <row r="280">
          <cell r="C280" t="str">
            <v>06066300</v>
          </cell>
          <cell r="Q280">
            <v>61</v>
          </cell>
          <cell r="R280">
            <v>61</v>
          </cell>
          <cell r="S280">
            <v>61</v>
          </cell>
          <cell r="T280">
            <v>61</v>
          </cell>
          <cell r="U280">
            <v>61</v>
          </cell>
          <cell r="V280">
            <v>61</v>
          </cell>
        </row>
        <row r="281">
          <cell r="C281" t="str">
            <v>06066300</v>
          </cell>
          <cell r="Q281">
            <v>30</v>
          </cell>
          <cell r="R281">
            <v>30</v>
          </cell>
          <cell r="S281">
            <v>30</v>
          </cell>
          <cell r="T281">
            <v>30</v>
          </cell>
          <cell r="U281">
            <v>30</v>
          </cell>
          <cell r="V281">
            <v>30</v>
          </cell>
        </row>
        <row r="282">
          <cell r="C282" t="str">
            <v>06066300</v>
          </cell>
          <cell r="Q282">
            <v>30</v>
          </cell>
          <cell r="R282">
            <v>30</v>
          </cell>
          <cell r="S282">
            <v>30</v>
          </cell>
          <cell r="T282">
            <v>30</v>
          </cell>
          <cell r="U282">
            <v>30</v>
          </cell>
          <cell r="V282">
            <v>30</v>
          </cell>
        </row>
        <row r="283">
          <cell r="C283" t="str">
            <v>06066300</v>
          </cell>
          <cell r="Q283">
            <v>30</v>
          </cell>
          <cell r="R283">
            <v>30</v>
          </cell>
          <cell r="S283">
            <v>30</v>
          </cell>
          <cell r="T283">
            <v>30</v>
          </cell>
          <cell r="U283">
            <v>30</v>
          </cell>
          <cell r="V283">
            <v>30</v>
          </cell>
        </row>
        <row r="284">
          <cell r="C284" t="str">
            <v>06066300</v>
          </cell>
        </row>
        <row r="285">
          <cell r="C285" t="str">
            <v>06066300</v>
          </cell>
          <cell r="Q285">
            <v>30</v>
          </cell>
          <cell r="R285">
            <v>30</v>
          </cell>
          <cell r="S285">
            <v>30</v>
          </cell>
          <cell r="T285">
            <v>30</v>
          </cell>
          <cell r="U285">
            <v>30</v>
          </cell>
          <cell r="V285">
            <v>30</v>
          </cell>
        </row>
        <row r="286">
          <cell r="C286" t="str">
            <v>06066300</v>
          </cell>
          <cell r="Q286">
            <v>120</v>
          </cell>
          <cell r="R286">
            <v>120</v>
          </cell>
          <cell r="S286">
            <v>120</v>
          </cell>
          <cell r="T286">
            <v>120</v>
          </cell>
          <cell r="U286">
            <v>120</v>
          </cell>
          <cell r="V286">
            <v>120</v>
          </cell>
        </row>
        <row r="287">
          <cell r="C287" t="str">
            <v>06066300</v>
          </cell>
          <cell r="Q287">
            <v>30</v>
          </cell>
          <cell r="R287">
            <v>30</v>
          </cell>
          <cell r="S287">
            <v>30</v>
          </cell>
          <cell r="T287">
            <v>30</v>
          </cell>
          <cell r="U287">
            <v>30</v>
          </cell>
          <cell r="V287">
            <v>30</v>
          </cell>
        </row>
        <row r="288">
          <cell r="C288" t="str">
            <v>06066300</v>
          </cell>
          <cell r="Q288">
            <v>30</v>
          </cell>
          <cell r="R288">
            <v>30</v>
          </cell>
          <cell r="S288">
            <v>30</v>
          </cell>
          <cell r="T288">
            <v>30</v>
          </cell>
          <cell r="U288">
            <v>30</v>
          </cell>
          <cell r="V288">
            <v>30</v>
          </cell>
        </row>
        <row r="289">
          <cell r="C289" t="str">
            <v>06066300</v>
          </cell>
          <cell r="Q289">
            <v>204.82800000000003</v>
          </cell>
          <cell r="R289">
            <v>204.82800000000003</v>
          </cell>
          <cell r="S289">
            <v>204.82800000000003</v>
          </cell>
          <cell r="T289">
            <v>204.82800000000003</v>
          </cell>
          <cell r="U289">
            <v>204.82800000000003</v>
          </cell>
          <cell r="V289">
            <v>204.82800000000003</v>
          </cell>
        </row>
        <row r="290">
          <cell r="C290" t="str">
            <v>06066300</v>
          </cell>
          <cell r="Q290">
            <v>250</v>
          </cell>
          <cell r="R290">
            <v>250</v>
          </cell>
          <cell r="S290">
            <v>250</v>
          </cell>
          <cell r="T290">
            <v>250</v>
          </cell>
          <cell r="U290">
            <v>250</v>
          </cell>
          <cell r="V290">
            <v>250</v>
          </cell>
        </row>
        <row r="291">
          <cell r="C291" t="str">
            <v>06066300</v>
          </cell>
          <cell r="Q291">
            <v>50</v>
          </cell>
          <cell r="R291">
            <v>50</v>
          </cell>
          <cell r="S291">
            <v>50</v>
          </cell>
          <cell r="T291">
            <v>50</v>
          </cell>
          <cell r="U291">
            <v>50</v>
          </cell>
          <cell r="V291">
            <v>50</v>
          </cell>
        </row>
        <row r="292">
          <cell r="C292" t="str">
            <v>06066300</v>
          </cell>
        </row>
        <row r="293">
          <cell r="C293" t="str">
            <v>06066300</v>
          </cell>
          <cell r="Q293">
            <v>10</v>
          </cell>
          <cell r="R293">
            <v>10</v>
          </cell>
          <cell r="S293">
            <v>10</v>
          </cell>
          <cell r="T293">
            <v>10</v>
          </cell>
          <cell r="U293">
            <v>10</v>
          </cell>
          <cell r="V293">
            <v>10</v>
          </cell>
        </row>
        <row r="294">
          <cell r="C294" t="str">
            <v>06066300</v>
          </cell>
          <cell r="Q294">
            <v>25</v>
          </cell>
          <cell r="R294">
            <v>25</v>
          </cell>
          <cell r="S294">
            <v>25</v>
          </cell>
          <cell r="T294">
            <v>25</v>
          </cell>
          <cell r="U294">
            <v>25</v>
          </cell>
          <cell r="V294">
            <v>25</v>
          </cell>
        </row>
        <row r="295">
          <cell r="C295" t="str">
            <v>06066300</v>
          </cell>
        </row>
        <row r="296">
          <cell r="C296" t="str">
            <v>06066300</v>
          </cell>
          <cell r="Q296">
            <v>25</v>
          </cell>
          <cell r="R296">
            <v>25</v>
          </cell>
          <cell r="S296">
            <v>25</v>
          </cell>
          <cell r="T296">
            <v>25</v>
          </cell>
          <cell r="U296">
            <v>25</v>
          </cell>
          <cell r="V296">
            <v>25</v>
          </cell>
        </row>
        <row r="297">
          <cell r="C297" t="str">
            <v>06066300</v>
          </cell>
          <cell r="Q297">
            <v>25</v>
          </cell>
          <cell r="R297">
            <v>25</v>
          </cell>
          <cell r="S297">
            <v>25</v>
          </cell>
          <cell r="T297">
            <v>25</v>
          </cell>
          <cell r="U297">
            <v>25</v>
          </cell>
          <cell r="V297">
            <v>25</v>
          </cell>
        </row>
        <row r="298">
          <cell r="C298" t="str">
            <v>06066300</v>
          </cell>
          <cell r="Q298">
            <v>25</v>
          </cell>
          <cell r="R298">
            <v>25</v>
          </cell>
          <cell r="S298">
            <v>25</v>
          </cell>
          <cell r="T298">
            <v>25</v>
          </cell>
          <cell r="U298">
            <v>25</v>
          </cell>
          <cell r="V298">
            <v>25</v>
          </cell>
        </row>
        <row r="299">
          <cell r="C299" t="str">
            <v>06066300</v>
          </cell>
          <cell r="Q299">
            <v>25</v>
          </cell>
          <cell r="R299">
            <v>25</v>
          </cell>
          <cell r="S299">
            <v>25</v>
          </cell>
          <cell r="T299">
            <v>25</v>
          </cell>
          <cell r="U299">
            <v>25</v>
          </cell>
          <cell r="V299">
            <v>25</v>
          </cell>
        </row>
        <row r="300">
          <cell r="C300" t="str">
            <v>06066300</v>
          </cell>
          <cell r="Q300">
            <v>25</v>
          </cell>
          <cell r="R300">
            <v>25</v>
          </cell>
          <cell r="S300">
            <v>25</v>
          </cell>
          <cell r="T300">
            <v>25</v>
          </cell>
          <cell r="U300">
            <v>25</v>
          </cell>
          <cell r="V300">
            <v>25</v>
          </cell>
        </row>
        <row r="301">
          <cell r="C301" t="str">
            <v>06066300</v>
          </cell>
          <cell r="Q301">
            <v>25</v>
          </cell>
          <cell r="R301">
            <v>25</v>
          </cell>
          <cell r="S301">
            <v>25</v>
          </cell>
          <cell r="T301">
            <v>25</v>
          </cell>
          <cell r="U301">
            <v>25</v>
          </cell>
          <cell r="V301">
            <v>25</v>
          </cell>
        </row>
        <row r="302">
          <cell r="C302" t="str">
            <v>06066300</v>
          </cell>
          <cell r="Q302">
            <v>-2700</v>
          </cell>
          <cell r="R302">
            <v>-2700</v>
          </cell>
          <cell r="S302">
            <v>-2700</v>
          </cell>
          <cell r="T302">
            <v>-2700</v>
          </cell>
          <cell r="U302">
            <v>-2700</v>
          </cell>
          <cell r="V302">
            <v>-2700</v>
          </cell>
        </row>
        <row r="303">
          <cell r="C303" t="str">
            <v>06066300</v>
          </cell>
          <cell r="Q303">
            <v>-30.898000000000138</v>
          </cell>
          <cell r="R303">
            <v>-30.898000000000138</v>
          </cell>
          <cell r="S303">
            <v>-30.898000000000138</v>
          </cell>
          <cell r="T303">
            <v>-30.898000000000138</v>
          </cell>
          <cell r="U303">
            <v>-30.898000000000138</v>
          </cell>
          <cell r="V303">
            <v>-30.898000000000138</v>
          </cell>
        </row>
        <row r="304">
          <cell r="C304" t="str">
            <v>06068005</v>
          </cell>
          <cell r="Q304">
            <v>-5364.6888020833339</v>
          </cell>
          <cell r="R304">
            <v>-5364.6888020833339</v>
          </cell>
          <cell r="S304">
            <v>-6340.6888020833339</v>
          </cell>
          <cell r="T304">
            <v>-6300.35546875</v>
          </cell>
          <cell r="U304">
            <v>-11743.022135416668</v>
          </cell>
          <cell r="V304">
            <v>-14200.022135416668</v>
          </cell>
        </row>
        <row r="305">
          <cell r="C305" t="str">
            <v>06068005</v>
          </cell>
          <cell r="Q305">
            <v>-1178.15234375</v>
          </cell>
          <cell r="R305">
            <v>-1178.15234375</v>
          </cell>
          <cell r="S305">
            <v>-3163.0094866071431</v>
          </cell>
          <cell r="T305">
            <v>-1213.15234375</v>
          </cell>
          <cell r="U305">
            <v>-2247.8666294642858</v>
          </cell>
          <cell r="V305">
            <v>-2247.8666294642858</v>
          </cell>
        </row>
        <row r="306">
          <cell r="C306" t="str">
            <v>06068005</v>
          </cell>
          <cell r="Q306">
            <v>13085.682291666668</v>
          </cell>
          <cell r="R306">
            <v>13085.682291666668</v>
          </cell>
          <cell r="S306">
            <v>19007.396577380954</v>
          </cell>
          <cell r="T306">
            <v>15027.015625</v>
          </cell>
          <cell r="U306">
            <v>27981.777529761908</v>
          </cell>
          <cell r="V306">
            <v>32895.777529761908</v>
          </cell>
        </row>
        <row r="307">
          <cell r="C307" t="str">
            <v>06068005</v>
          </cell>
          <cell r="Q307">
            <v>13085.682291666668</v>
          </cell>
          <cell r="R307">
            <v>13085.682291666668</v>
          </cell>
          <cell r="S307">
            <v>19007.396577380954</v>
          </cell>
          <cell r="T307">
            <v>15027.015625</v>
          </cell>
          <cell r="U307">
            <v>27981.777529761908</v>
          </cell>
          <cell r="V307">
            <v>32895.777529761908</v>
          </cell>
        </row>
        <row r="308">
          <cell r="C308" t="str">
            <v>06068005</v>
          </cell>
          <cell r="Q308">
            <v>150</v>
          </cell>
          <cell r="R308">
            <v>150</v>
          </cell>
          <cell r="S308">
            <v>150</v>
          </cell>
          <cell r="T308">
            <v>150</v>
          </cell>
          <cell r="U308">
            <v>150</v>
          </cell>
          <cell r="V308">
            <v>150</v>
          </cell>
        </row>
        <row r="309">
          <cell r="C309" t="str">
            <v>06068005</v>
          </cell>
          <cell r="Q309">
            <v>50</v>
          </cell>
          <cell r="R309">
            <v>50</v>
          </cell>
          <cell r="S309">
            <v>50</v>
          </cell>
          <cell r="T309">
            <v>50</v>
          </cell>
          <cell r="U309">
            <v>50</v>
          </cell>
          <cell r="V309">
            <v>50</v>
          </cell>
        </row>
        <row r="310">
          <cell r="C310" t="str">
            <v>06068005</v>
          </cell>
          <cell r="Q310">
            <v>50</v>
          </cell>
          <cell r="R310">
            <v>50</v>
          </cell>
          <cell r="S310">
            <v>50</v>
          </cell>
          <cell r="T310">
            <v>50</v>
          </cell>
          <cell r="U310">
            <v>50</v>
          </cell>
          <cell r="V310">
            <v>50</v>
          </cell>
        </row>
        <row r="311">
          <cell r="C311" t="str">
            <v>06068005</v>
          </cell>
          <cell r="Q311">
            <v>30</v>
          </cell>
          <cell r="R311">
            <v>30</v>
          </cell>
          <cell r="S311">
            <v>30</v>
          </cell>
          <cell r="T311">
            <v>30</v>
          </cell>
          <cell r="U311">
            <v>30</v>
          </cell>
          <cell r="V311">
            <v>30</v>
          </cell>
        </row>
        <row r="312">
          <cell r="C312" t="str">
            <v>06068005</v>
          </cell>
          <cell r="Q312">
            <v>60</v>
          </cell>
          <cell r="R312">
            <v>60</v>
          </cell>
          <cell r="S312">
            <v>60</v>
          </cell>
          <cell r="T312">
            <v>60</v>
          </cell>
          <cell r="U312">
            <v>60</v>
          </cell>
          <cell r="V312">
            <v>60</v>
          </cell>
        </row>
        <row r="313">
          <cell r="C313" t="str">
            <v>06068005</v>
          </cell>
          <cell r="Q313">
            <v>30</v>
          </cell>
          <cell r="R313">
            <v>30</v>
          </cell>
          <cell r="S313">
            <v>30</v>
          </cell>
          <cell r="T313">
            <v>30</v>
          </cell>
          <cell r="U313">
            <v>30</v>
          </cell>
          <cell r="V313">
            <v>30</v>
          </cell>
        </row>
        <row r="314">
          <cell r="C314" t="str">
            <v>06068005</v>
          </cell>
          <cell r="Q314">
            <v>210</v>
          </cell>
          <cell r="R314">
            <v>210</v>
          </cell>
          <cell r="S314">
            <v>210</v>
          </cell>
          <cell r="T314">
            <v>210</v>
          </cell>
          <cell r="U314">
            <v>210</v>
          </cell>
          <cell r="V314">
            <v>210</v>
          </cell>
        </row>
        <row r="315">
          <cell r="C315" t="str">
            <v>06068005</v>
          </cell>
          <cell r="Q315">
            <v>30</v>
          </cell>
          <cell r="R315">
            <v>30</v>
          </cell>
          <cell r="S315">
            <v>30</v>
          </cell>
          <cell r="T315">
            <v>30</v>
          </cell>
          <cell r="U315">
            <v>30</v>
          </cell>
          <cell r="V315">
            <v>30</v>
          </cell>
        </row>
        <row r="316">
          <cell r="C316" t="str">
            <v>06068005</v>
          </cell>
          <cell r="Q316">
            <v>360</v>
          </cell>
          <cell r="R316">
            <v>360</v>
          </cell>
          <cell r="S316">
            <v>360</v>
          </cell>
          <cell r="T316">
            <v>360</v>
          </cell>
          <cell r="U316">
            <v>360</v>
          </cell>
          <cell r="V316">
            <v>360</v>
          </cell>
        </row>
        <row r="317">
          <cell r="C317" t="str">
            <v>06068005</v>
          </cell>
          <cell r="Q317">
            <v>28</v>
          </cell>
          <cell r="R317">
            <v>28</v>
          </cell>
          <cell r="S317">
            <v>28</v>
          </cell>
          <cell r="T317">
            <v>28</v>
          </cell>
          <cell r="U317">
            <v>28</v>
          </cell>
          <cell r="V317">
            <v>28</v>
          </cell>
        </row>
        <row r="318">
          <cell r="C318" t="str">
            <v>06068005</v>
          </cell>
          <cell r="Q318">
            <v>28</v>
          </cell>
          <cell r="R318">
            <v>28</v>
          </cell>
          <cell r="S318">
            <v>28</v>
          </cell>
          <cell r="T318">
            <v>28</v>
          </cell>
          <cell r="U318">
            <v>28</v>
          </cell>
          <cell r="V318">
            <v>28</v>
          </cell>
        </row>
        <row r="319">
          <cell r="C319" t="str">
            <v>06068005</v>
          </cell>
          <cell r="Q319">
            <v>286.1936</v>
          </cell>
          <cell r="R319">
            <v>286.1936</v>
          </cell>
          <cell r="S319">
            <v>286.1936</v>
          </cell>
          <cell r="T319">
            <v>286.1936</v>
          </cell>
          <cell r="U319">
            <v>286.1936</v>
          </cell>
          <cell r="V319">
            <v>286.1936</v>
          </cell>
        </row>
        <row r="320">
          <cell r="C320" t="str">
            <v>06068005</v>
          </cell>
          <cell r="Q320">
            <v>1250</v>
          </cell>
          <cell r="R320">
            <v>1250</v>
          </cell>
          <cell r="S320">
            <v>1250</v>
          </cell>
          <cell r="T320">
            <v>1250</v>
          </cell>
          <cell r="U320">
            <v>1250</v>
          </cell>
          <cell r="V320">
            <v>1250</v>
          </cell>
        </row>
        <row r="321">
          <cell r="C321" t="str">
            <v>06068005</v>
          </cell>
        </row>
        <row r="322">
          <cell r="C322" t="str">
            <v>06068005</v>
          </cell>
          <cell r="Q322">
            <v>25</v>
          </cell>
          <cell r="R322">
            <v>25</v>
          </cell>
          <cell r="S322">
            <v>25</v>
          </cell>
          <cell r="T322">
            <v>25</v>
          </cell>
          <cell r="U322">
            <v>25</v>
          </cell>
          <cell r="V322">
            <v>25</v>
          </cell>
        </row>
        <row r="323">
          <cell r="C323" t="str">
            <v>06068005</v>
          </cell>
          <cell r="Q323">
            <v>25</v>
          </cell>
          <cell r="R323">
            <v>25</v>
          </cell>
          <cell r="S323">
            <v>25</v>
          </cell>
          <cell r="T323">
            <v>25</v>
          </cell>
          <cell r="U323">
            <v>25</v>
          </cell>
          <cell r="V323">
            <v>25</v>
          </cell>
        </row>
        <row r="324">
          <cell r="C324" t="str">
            <v>06068005</v>
          </cell>
          <cell r="Q324">
            <v>25</v>
          </cell>
          <cell r="R324">
            <v>25</v>
          </cell>
          <cell r="S324">
            <v>25</v>
          </cell>
          <cell r="T324">
            <v>25</v>
          </cell>
          <cell r="U324">
            <v>25</v>
          </cell>
          <cell r="V324">
            <v>25</v>
          </cell>
        </row>
        <row r="325">
          <cell r="C325" t="str">
            <v>06068005</v>
          </cell>
          <cell r="Q325">
            <v>25</v>
          </cell>
          <cell r="R325">
            <v>25</v>
          </cell>
          <cell r="S325">
            <v>25</v>
          </cell>
          <cell r="T325">
            <v>25</v>
          </cell>
          <cell r="U325">
            <v>25</v>
          </cell>
          <cell r="V325">
            <v>25</v>
          </cell>
        </row>
        <row r="326">
          <cell r="C326" t="str">
            <v>06068005</v>
          </cell>
          <cell r="Q326">
            <v>25</v>
          </cell>
          <cell r="R326">
            <v>25</v>
          </cell>
          <cell r="S326">
            <v>25</v>
          </cell>
          <cell r="T326">
            <v>25</v>
          </cell>
          <cell r="U326">
            <v>25</v>
          </cell>
          <cell r="V326">
            <v>25</v>
          </cell>
        </row>
        <row r="327">
          <cell r="C327" t="str">
            <v>06068005</v>
          </cell>
          <cell r="Q327">
            <v>-1235.4394489583342</v>
          </cell>
          <cell r="R327">
            <v>-1235.4394489583342</v>
          </cell>
          <cell r="S327">
            <v>3524.9319796130967</v>
          </cell>
          <cell r="T327">
            <v>-967.80611562500053</v>
          </cell>
          <cell r="U327">
            <v>2500.5700748511877</v>
          </cell>
          <cell r="V327">
            <v>2991.9700748511877</v>
          </cell>
        </row>
        <row r="328">
          <cell r="C328" t="str">
            <v>06555500</v>
          </cell>
          <cell r="Q328">
            <v>250</v>
          </cell>
          <cell r="R328">
            <v>250</v>
          </cell>
          <cell r="S328">
            <v>250</v>
          </cell>
          <cell r="T328">
            <v>250</v>
          </cell>
          <cell r="U328">
            <v>250</v>
          </cell>
          <cell r="V328">
            <v>250</v>
          </cell>
        </row>
        <row r="329">
          <cell r="C329" t="str">
            <v>06555500</v>
          </cell>
          <cell r="Q329">
            <v>250</v>
          </cell>
          <cell r="R329">
            <v>250</v>
          </cell>
          <cell r="S329">
            <v>250</v>
          </cell>
          <cell r="T329">
            <v>250</v>
          </cell>
          <cell r="U329">
            <v>250</v>
          </cell>
          <cell r="V329">
            <v>250</v>
          </cell>
        </row>
        <row r="330">
          <cell r="C330" t="str">
            <v>06555500</v>
          </cell>
          <cell r="Q330">
            <v>250</v>
          </cell>
          <cell r="R330">
            <v>250</v>
          </cell>
          <cell r="S330">
            <v>250</v>
          </cell>
          <cell r="T330">
            <v>250</v>
          </cell>
          <cell r="U330">
            <v>250</v>
          </cell>
          <cell r="V330">
            <v>250</v>
          </cell>
        </row>
        <row r="331">
          <cell r="C331" t="str">
            <v>06555500</v>
          </cell>
        </row>
        <row r="332">
          <cell r="C332" t="str">
            <v>06555500</v>
          </cell>
        </row>
        <row r="333">
          <cell r="C333" t="str">
            <v>06555500</v>
          </cell>
          <cell r="Q333">
            <v>120</v>
          </cell>
          <cell r="R333">
            <v>120</v>
          </cell>
          <cell r="S333">
            <v>120</v>
          </cell>
          <cell r="T333">
            <v>120</v>
          </cell>
          <cell r="U333">
            <v>120</v>
          </cell>
          <cell r="V333">
            <v>120</v>
          </cell>
        </row>
        <row r="334">
          <cell r="C334" t="str">
            <v>06555500</v>
          </cell>
          <cell r="Q334">
            <v>60</v>
          </cell>
          <cell r="R334">
            <v>60</v>
          </cell>
          <cell r="S334">
            <v>60</v>
          </cell>
          <cell r="T334">
            <v>60</v>
          </cell>
          <cell r="U334">
            <v>90</v>
          </cell>
          <cell r="V334">
            <v>90</v>
          </cell>
        </row>
        <row r="335">
          <cell r="C335" t="str">
            <v>06555500</v>
          </cell>
          <cell r="Q335">
            <v>60</v>
          </cell>
          <cell r="R335">
            <v>60</v>
          </cell>
          <cell r="S335">
            <v>60</v>
          </cell>
          <cell r="T335">
            <v>60</v>
          </cell>
          <cell r="U335">
            <v>60</v>
          </cell>
          <cell r="V335">
            <v>60</v>
          </cell>
        </row>
        <row r="336">
          <cell r="C336" t="str">
            <v>06555500</v>
          </cell>
          <cell r="Q336">
            <v>120</v>
          </cell>
          <cell r="R336">
            <v>120</v>
          </cell>
          <cell r="S336">
            <v>120</v>
          </cell>
          <cell r="T336">
            <v>120</v>
          </cell>
          <cell r="U336">
            <v>120</v>
          </cell>
          <cell r="V336">
            <v>120</v>
          </cell>
        </row>
        <row r="337">
          <cell r="C337" t="str">
            <v>06555500</v>
          </cell>
          <cell r="Q337">
            <v>90</v>
          </cell>
          <cell r="R337">
            <v>90</v>
          </cell>
          <cell r="S337">
            <v>90</v>
          </cell>
          <cell r="T337">
            <v>90</v>
          </cell>
          <cell r="U337">
            <v>150</v>
          </cell>
          <cell r="V337">
            <v>180</v>
          </cell>
        </row>
        <row r="338">
          <cell r="C338" t="str">
            <v>06555500</v>
          </cell>
          <cell r="Q338">
            <v>90</v>
          </cell>
          <cell r="R338">
            <v>90</v>
          </cell>
          <cell r="S338">
            <v>90</v>
          </cell>
          <cell r="T338">
            <v>90</v>
          </cell>
          <cell r="U338">
            <v>150</v>
          </cell>
          <cell r="V338">
            <v>150</v>
          </cell>
        </row>
        <row r="339">
          <cell r="C339" t="str">
            <v>06555500</v>
          </cell>
          <cell r="Q339">
            <v>60</v>
          </cell>
          <cell r="R339">
            <v>60</v>
          </cell>
          <cell r="S339">
            <v>60</v>
          </cell>
          <cell r="T339">
            <v>60</v>
          </cell>
          <cell r="U339">
            <v>60</v>
          </cell>
          <cell r="V339">
            <v>60</v>
          </cell>
        </row>
        <row r="340">
          <cell r="C340" t="str">
            <v>06555500</v>
          </cell>
          <cell r="Q340">
            <v>180</v>
          </cell>
          <cell r="R340">
            <v>180</v>
          </cell>
          <cell r="S340">
            <v>180</v>
          </cell>
          <cell r="T340">
            <v>180</v>
          </cell>
          <cell r="U340">
            <v>180</v>
          </cell>
          <cell r="V340">
            <v>180</v>
          </cell>
        </row>
        <row r="341">
          <cell r="C341" t="str">
            <v>06555500</v>
          </cell>
          <cell r="Q341">
            <v>60</v>
          </cell>
          <cell r="R341">
            <v>60</v>
          </cell>
          <cell r="S341">
            <v>60</v>
          </cell>
          <cell r="T341">
            <v>60</v>
          </cell>
          <cell r="U341">
            <v>60</v>
          </cell>
          <cell r="V341">
            <v>60</v>
          </cell>
        </row>
        <row r="342">
          <cell r="C342" t="str">
            <v>06555500</v>
          </cell>
          <cell r="Q342">
            <v>60</v>
          </cell>
          <cell r="R342">
            <v>60</v>
          </cell>
          <cell r="S342">
            <v>60</v>
          </cell>
          <cell r="T342">
            <v>60</v>
          </cell>
          <cell r="U342">
            <v>60</v>
          </cell>
          <cell r="V342">
            <v>60</v>
          </cell>
        </row>
        <row r="343">
          <cell r="C343" t="str">
            <v>06555500</v>
          </cell>
          <cell r="Q343">
            <v>120</v>
          </cell>
          <cell r="R343">
            <v>120</v>
          </cell>
          <cell r="S343">
            <v>120</v>
          </cell>
          <cell r="T343">
            <v>120</v>
          </cell>
          <cell r="U343">
            <v>120</v>
          </cell>
          <cell r="V343">
            <v>120</v>
          </cell>
        </row>
        <row r="344">
          <cell r="C344" t="str">
            <v>06555500</v>
          </cell>
          <cell r="Q344">
            <v>90</v>
          </cell>
          <cell r="R344">
            <v>90</v>
          </cell>
          <cell r="S344">
            <v>90</v>
          </cell>
          <cell r="T344">
            <v>90</v>
          </cell>
          <cell r="U344">
            <v>90</v>
          </cell>
          <cell r="V344">
            <v>90</v>
          </cell>
        </row>
        <row r="345">
          <cell r="C345" t="str">
            <v>06555500</v>
          </cell>
          <cell r="Q345">
            <v>30</v>
          </cell>
          <cell r="R345">
            <v>30</v>
          </cell>
          <cell r="S345">
            <v>30</v>
          </cell>
          <cell r="T345">
            <v>30</v>
          </cell>
          <cell r="U345">
            <v>30</v>
          </cell>
          <cell r="V345">
            <v>30</v>
          </cell>
        </row>
        <row r="346">
          <cell r="C346" t="str">
            <v>06555500</v>
          </cell>
          <cell r="Q346">
            <v>30</v>
          </cell>
          <cell r="R346">
            <v>30</v>
          </cell>
          <cell r="S346">
            <v>30</v>
          </cell>
          <cell r="T346">
            <v>30</v>
          </cell>
          <cell r="U346">
            <v>30</v>
          </cell>
          <cell r="V346">
            <v>30</v>
          </cell>
        </row>
        <row r="347">
          <cell r="C347" t="str">
            <v>06555500</v>
          </cell>
          <cell r="Q347">
            <v>90</v>
          </cell>
          <cell r="R347">
            <v>90</v>
          </cell>
          <cell r="S347">
            <v>90</v>
          </cell>
          <cell r="T347">
            <v>90</v>
          </cell>
          <cell r="U347">
            <v>90</v>
          </cell>
          <cell r="V347">
            <v>90</v>
          </cell>
        </row>
        <row r="348">
          <cell r="C348" t="str">
            <v>06555500</v>
          </cell>
          <cell r="Q348">
            <v>120</v>
          </cell>
          <cell r="R348">
            <v>120</v>
          </cell>
          <cell r="S348">
            <v>120</v>
          </cell>
          <cell r="T348">
            <v>120</v>
          </cell>
          <cell r="U348">
            <v>120</v>
          </cell>
          <cell r="V348">
            <v>120</v>
          </cell>
        </row>
        <row r="349">
          <cell r="C349" t="str">
            <v>06555500</v>
          </cell>
          <cell r="Q349">
            <v>30</v>
          </cell>
          <cell r="R349">
            <v>30</v>
          </cell>
          <cell r="S349">
            <v>30</v>
          </cell>
          <cell r="T349">
            <v>30</v>
          </cell>
          <cell r="U349">
            <v>30</v>
          </cell>
          <cell r="V349">
            <v>30</v>
          </cell>
        </row>
        <row r="350">
          <cell r="C350" t="str">
            <v>06555500</v>
          </cell>
          <cell r="Q350">
            <v>30</v>
          </cell>
          <cell r="R350">
            <v>30</v>
          </cell>
          <cell r="S350">
            <v>19</v>
          </cell>
          <cell r="T350">
            <v>60</v>
          </cell>
          <cell r="U350">
            <v>90</v>
          </cell>
          <cell r="V350">
            <v>90</v>
          </cell>
        </row>
        <row r="351">
          <cell r="C351" t="str">
            <v>06555500</v>
          </cell>
          <cell r="Q351">
            <v>120</v>
          </cell>
          <cell r="R351">
            <v>120</v>
          </cell>
          <cell r="S351">
            <v>120</v>
          </cell>
          <cell r="T351">
            <v>120</v>
          </cell>
          <cell r="U351">
            <v>120</v>
          </cell>
          <cell r="V351">
            <v>120</v>
          </cell>
        </row>
        <row r="352">
          <cell r="C352" t="str">
            <v>06555500</v>
          </cell>
          <cell r="Q352">
            <v>90</v>
          </cell>
          <cell r="R352">
            <v>90</v>
          </cell>
          <cell r="S352">
            <v>90</v>
          </cell>
          <cell r="T352">
            <v>90</v>
          </cell>
          <cell r="U352">
            <v>90</v>
          </cell>
          <cell r="V352">
            <v>90</v>
          </cell>
        </row>
        <row r="353">
          <cell r="C353" t="str">
            <v>06555500</v>
          </cell>
          <cell r="Q353">
            <v>90</v>
          </cell>
          <cell r="R353">
            <v>90</v>
          </cell>
          <cell r="S353">
            <v>90</v>
          </cell>
          <cell r="T353">
            <v>90</v>
          </cell>
          <cell r="U353">
            <v>90</v>
          </cell>
          <cell r="V353">
            <v>90</v>
          </cell>
        </row>
        <row r="354">
          <cell r="C354" t="str">
            <v>06555500</v>
          </cell>
          <cell r="Q354">
            <v>30</v>
          </cell>
          <cell r="R354">
            <v>30</v>
          </cell>
          <cell r="S354">
            <v>30</v>
          </cell>
          <cell r="T354">
            <v>30</v>
          </cell>
          <cell r="U354">
            <v>30</v>
          </cell>
          <cell r="V354">
            <v>30</v>
          </cell>
        </row>
        <row r="355">
          <cell r="C355" t="str">
            <v>06555500</v>
          </cell>
          <cell r="Q355">
            <v>30</v>
          </cell>
          <cell r="R355">
            <v>30</v>
          </cell>
          <cell r="S355">
            <v>30</v>
          </cell>
          <cell r="T355">
            <v>30</v>
          </cell>
          <cell r="U355">
            <v>30</v>
          </cell>
          <cell r="V355">
            <v>30</v>
          </cell>
        </row>
        <row r="356">
          <cell r="C356" t="str">
            <v>06555500</v>
          </cell>
          <cell r="Q356">
            <v>500</v>
          </cell>
          <cell r="R356">
            <v>500</v>
          </cell>
          <cell r="S356">
            <v>500</v>
          </cell>
          <cell r="T356">
            <v>500</v>
          </cell>
          <cell r="U356">
            <v>500</v>
          </cell>
          <cell r="V356">
            <v>500</v>
          </cell>
        </row>
        <row r="357">
          <cell r="C357" t="str">
            <v>06555500</v>
          </cell>
          <cell r="Q357">
            <v>2298.4578546198832</v>
          </cell>
          <cell r="R357">
            <v>2356.8875736622808</v>
          </cell>
          <cell r="S357">
            <v>2270.4190144444447</v>
          </cell>
          <cell r="T357">
            <v>2185.7697687499999</v>
          </cell>
          <cell r="U357">
            <v>2408.5724938095236</v>
          </cell>
          <cell r="V357">
            <v>2534.9476029761904</v>
          </cell>
        </row>
        <row r="358">
          <cell r="C358" t="str">
            <v>06555500</v>
          </cell>
          <cell r="Q358">
            <v>748.61426666666671</v>
          </cell>
          <cell r="R358">
            <v>829.95733333333339</v>
          </cell>
          <cell r="S358">
            <v>760.93898611111103</v>
          </cell>
          <cell r="T358">
            <v>752.36977314814806</v>
          </cell>
          <cell r="U358">
            <v>820.40721527777771</v>
          </cell>
          <cell r="V358">
            <v>858.48058333333336</v>
          </cell>
        </row>
        <row r="359">
          <cell r="C359" t="str">
            <v>06555500</v>
          </cell>
          <cell r="R359">
            <v>30000</v>
          </cell>
        </row>
        <row r="360">
          <cell r="C360" t="str">
            <v>06555500</v>
          </cell>
          <cell r="Q360">
            <v>140</v>
          </cell>
          <cell r="R360">
            <v>140</v>
          </cell>
          <cell r="S360">
            <v>140</v>
          </cell>
          <cell r="T360">
            <v>140</v>
          </cell>
          <cell r="U360">
            <v>140</v>
          </cell>
          <cell r="V360">
            <v>140</v>
          </cell>
        </row>
        <row r="361">
          <cell r="C361" t="str">
            <v>06555500</v>
          </cell>
          <cell r="Q361">
            <v>420</v>
          </cell>
          <cell r="R361">
            <v>420</v>
          </cell>
          <cell r="S361">
            <v>420</v>
          </cell>
          <cell r="T361">
            <v>420</v>
          </cell>
          <cell r="U361">
            <v>420</v>
          </cell>
          <cell r="V361">
            <v>420</v>
          </cell>
        </row>
        <row r="362">
          <cell r="C362" t="str">
            <v>06555500</v>
          </cell>
          <cell r="Q362">
            <v>30</v>
          </cell>
          <cell r="R362">
            <v>30</v>
          </cell>
          <cell r="S362">
            <v>30</v>
          </cell>
          <cell r="T362">
            <v>30</v>
          </cell>
          <cell r="U362">
            <v>30</v>
          </cell>
          <cell r="V362">
            <v>30</v>
          </cell>
        </row>
        <row r="363">
          <cell r="C363" t="str">
            <v>06555500</v>
          </cell>
          <cell r="Q363">
            <v>280</v>
          </cell>
          <cell r="R363">
            <v>280</v>
          </cell>
          <cell r="S363">
            <v>280</v>
          </cell>
          <cell r="T363">
            <v>280</v>
          </cell>
          <cell r="U363">
            <v>280</v>
          </cell>
          <cell r="V363">
            <v>280</v>
          </cell>
        </row>
        <row r="364">
          <cell r="C364" t="str">
            <v>06555500</v>
          </cell>
          <cell r="Q364">
            <v>1888.75</v>
          </cell>
          <cell r="R364">
            <v>1888.75</v>
          </cell>
          <cell r="S364">
            <v>1888.75</v>
          </cell>
          <cell r="T364">
            <v>1888.75</v>
          </cell>
          <cell r="U364">
            <v>1888.75</v>
          </cell>
          <cell r="V364">
            <v>1888.75</v>
          </cell>
        </row>
        <row r="365">
          <cell r="C365" t="str">
            <v>06555500</v>
          </cell>
          <cell r="Q365">
            <v>2000</v>
          </cell>
          <cell r="R365">
            <v>2000</v>
          </cell>
          <cell r="S365">
            <v>2000</v>
          </cell>
          <cell r="T365">
            <v>2000</v>
          </cell>
          <cell r="U365">
            <v>2000</v>
          </cell>
          <cell r="V365">
            <v>2000</v>
          </cell>
        </row>
        <row r="366">
          <cell r="C366" t="str">
            <v>06555500</v>
          </cell>
          <cell r="Q366">
            <v>1000</v>
          </cell>
          <cell r="R366">
            <v>1000</v>
          </cell>
          <cell r="S366">
            <v>1000</v>
          </cell>
          <cell r="T366">
            <v>1000</v>
          </cell>
          <cell r="U366">
            <v>1000</v>
          </cell>
          <cell r="V366">
            <v>1000</v>
          </cell>
        </row>
        <row r="367">
          <cell r="C367" t="str">
            <v>06555500</v>
          </cell>
          <cell r="Q367">
            <v>500</v>
          </cell>
          <cell r="R367">
            <v>500</v>
          </cell>
          <cell r="S367">
            <v>500</v>
          </cell>
          <cell r="T367">
            <v>500</v>
          </cell>
          <cell r="U367">
            <v>500</v>
          </cell>
          <cell r="V367">
            <v>500</v>
          </cell>
        </row>
        <row r="368">
          <cell r="C368" t="str">
            <v>06555500</v>
          </cell>
          <cell r="Q368">
            <v>500</v>
          </cell>
          <cell r="R368">
            <v>500</v>
          </cell>
          <cell r="S368">
            <v>500</v>
          </cell>
          <cell r="T368">
            <v>500</v>
          </cell>
          <cell r="U368">
            <v>500</v>
          </cell>
          <cell r="V368">
            <v>500</v>
          </cell>
        </row>
        <row r="369">
          <cell r="C369" t="str">
            <v>06555500</v>
          </cell>
          <cell r="Q369">
            <v>2000</v>
          </cell>
          <cell r="R369">
            <v>2000</v>
          </cell>
          <cell r="S369">
            <v>2000</v>
          </cell>
          <cell r="T369">
            <v>2000</v>
          </cell>
          <cell r="U369">
            <v>2000</v>
          </cell>
          <cell r="V369">
            <v>2000</v>
          </cell>
        </row>
        <row r="370">
          <cell r="C370" t="str">
            <v>06555500</v>
          </cell>
          <cell r="Q370">
            <v>3850</v>
          </cell>
          <cell r="R370">
            <v>3850</v>
          </cell>
          <cell r="S370">
            <v>3850</v>
          </cell>
          <cell r="T370">
            <v>3850</v>
          </cell>
          <cell r="U370">
            <v>3850</v>
          </cell>
          <cell r="V370">
            <v>3850</v>
          </cell>
        </row>
        <row r="371">
          <cell r="C371" t="str">
            <v>06555500</v>
          </cell>
          <cell r="Q371">
            <v>600</v>
          </cell>
          <cell r="R371">
            <v>600</v>
          </cell>
          <cell r="S371">
            <v>600</v>
          </cell>
          <cell r="T371">
            <v>600</v>
          </cell>
          <cell r="U371">
            <v>600</v>
          </cell>
          <cell r="V371">
            <v>600</v>
          </cell>
        </row>
        <row r="372">
          <cell r="C372" t="str">
            <v>06555500</v>
          </cell>
          <cell r="Q372">
            <v>100</v>
          </cell>
          <cell r="R372">
            <v>100</v>
          </cell>
          <cell r="S372">
            <v>100</v>
          </cell>
          <cell r="T372">
            <v>100</v>
          </cell>
          <cell r="U372">
            <v>100</v>
          </cell>
          <cell r="V372">
            <v>100</v>
          </cell>
        </row>
        <row r="373">
          <cell r="C373" t="str">
            <v>06555500</v>
          </cell>
          <cell r="Q373">
            <v>200</v>
          </cell>
          <cell r="R373">
            <v>200</v>
          </cell>
          <cell r="S373">
            <v>200</v>
          </cell>
          <cell r="T373">
            <v>200</v>
          </cell>
          <cell r="U373">
            <v>200</v>
          </cell>
          <cell r="V373">
            <v>200</v>
          </cell>
        </row>
        <row r="374">
          <cell r="C374" t="str">
            <v>06555500</v>
          </cell>
          <cell r="Q374">
            <v>500</v>
          </cell>
          <cell r="R374">
            <v>500</v>
          </cell>
          <cell r="S374">
            <v>500</v>
          </cell>
          <cell r="T374">
            <v>500</v>
          </cell>
          <cell r="U374">
            <v>500</v>
          </cell>
          <cell r="V374">
            <v>500</v>
          </cell>
        </row>
        <row r="375">
          <cell r="C375" t="str">
            <v>06555500</v>
          </cell>
          <cell r="Q375">
            <v>1500</v>
          </cell>
          <cell r="R375">
            <v>1500</v>
          </cell>
          <cell r="S375">
            <v>1500</v>
          </cell>
          <cell r="T375">
            <v>1500</v>
          </cell>
          <cell r="U375">
            <v>1500</v>
          </cell>
          <cell r="V375">
            <v>1500</v>
          </cell>
        </row>
        <row r="376">
          <cell r="C376" t="str">
            <v>06555500</v>
          </cell>
          <cell r="Q376">
            <v>1500</v>
          </cell>
          <cell r="R376">
            <v>1500</v>
          </cell>
          <cell r="S376">
            <v>1500</v>
          </cell>
          <cell r="T376">
            <v>1500</v>
          </cell>
          <cell r="U376">
            <v>1500</v>
          </cell>
          <cell r="V376">
            <v>1500</v>
          </cell>
        </row>
        <row r="377">
          <cell r="C377" t="str">
            <v>06555500</v>
          </cell>
          <cell r="Q377">
            <v>1000</v>
          </cell>
          <cell r="R377">
            <v>1000</v>
          </cell>
          <cell r="S377">
            <v>1000</v>
          </cell>
          <cell r="T377">
            <v>1000</v>
          </cell>
          <cell r="U377">
            <v>1000</v>
          </cell>
          <cell r="V377">
            <v>1000</v>
          </cell>
        </row>
        <row r="378">
          <cell r="C378" t="str">
            <v>06555500</v>
          </cell>
          <cell r="Q378">
            <v>15000</v>
          </cell>
          <cell r="R378">
            <v>15000</v>
          </cell>
          <cell r="S378">
            <v>15000</v>
          </cell>
          <cell r="T378">
            <v>15000</v>
          </cell>
          <cell r="U378">
            <v>15000</v>
          </cell>
          <cell r="V378">
            <v>15000</v>
          </cell>
        </row>
        <row r="379">
          <cell r="C379" t="str">
            <v>06555500</v>
          </cell>
          <cell r="Q379">
            <v>500</v>
          </cell>
          <cell r="R379">
            <v>500</v>
          </cell>
          <cell r="S379">
            <v>500</v>
          </cell>
          <cell r="T379">
            <v>500</v>
          </cell>
          <cell r="U379">
            <v>500</v>
          </cell>
          <cell r="V379">
            <v>500</v>
          </cell>
        </row>
        <row r="380">
          <cell r="C380" t="str">
            <v>06555500</v>
          </cell>
          <cell r="Q380">
            <v>1000</v>
          </cell>
          <cell r="R380">
            <v>1000</v>
          </cell>
          <cell r="S380">
            <v>1000</v>
          </cell>
          <cell r="T380">
            <v>1000</v>
          </cell>
          <cell r="U380">
            <v>1000</v>
          </cell>
          <cell r="V380">
            <v>1000</v>
          </cell>
        </row>
        <row r="381">
          <cell r="C381" t="str">
            <v>06555500</v>
          </cell>
          <cell r="Q381">
            <v>100</v>
          </cell>
          <cell r="R381">
            <v>100</v>
          </cell>
          <cell r="S381">
            <v>100</v>
          </cell>
          <cell r="T381">
            <v>100</v>
          </cell>
          <cell r="U381">
            <v>100</v>
          </cell>
          <cell r="V381">
            <v>100</v>
          </cell>
        </row>
        <row r="382">
          <cell r="C382" t="str">
            <v>06555500</v>
          </cell>
          <cell r="Q382">
            <v>2500</v>
          </cell>
          <cell r="R382">
            <v>1500</v>
          </cell>
          <cell r="S382">
            <v>1500</v>
          </cell>
          <cell r="T382">
            <v>2500</v>
          </cell>
          <cell r="U382">
            <v>2500</v>
          </cell>
          <cell r="V382">
            <v>2500</v>
          </cell>
        </row>
        <row r="383">
          <cell r="C383" t="str">
            <v>06555500</v>
          </cell>
          <cell r="Q383">
            <v>-90954.635269181279</v>
          </cell>
          <cell r="R383">
            <v>-120408.89682273574</v>
          </cell>
          <cell r="S383">
            <v>-89695.916276805539</v>
          </cell>
          <cell r="T383">
            <v>-91166.917386168963</v>
          </cell>
          <cell r="U383">
            <v>-95347.094579533732</v>
          </cell>
          <cell r="V383">
            <v>-96476.878955505934</v>
          </cell>
        </row>
        <row r="384">
          <cell r="N384">
            <v>0</v>
          </cell>
          <cell r="O384">
            <v>0</v>
          </cell>
          <cell r="P384">
            <v>0</v>
          </cell>
          <cell r="Q384">
            <v>4101820.0406839889</v>
          </cell>
          <cell r="R384">
            <v>4833644.1889517494</v>
          </cell>
          <cell r="S384">
            <v>4562173.3712952817</v>
          </cell>
          <cell r="T384">
            <v>4006583.4699766049</v>
          </cell>
          <cell r="U384">
            <v>4572393.9344623704</v>
          </cell>
          <cell r="V384">
            <v>5023169.9273458645</v>
          </cell>
        </row>
        <row r="385">
          <cell r="Q385">
            <v>2.2174213975027134E-2</v>
          </cell>
          <cell r="R385">
            <v>2.4910583426466123E-2</v>
          </cell>
          <cell r="S385">
            <v>1.9660786422796398E-2</v>
          </cell>
          <cell r="T385">
            <v>2.2754278818681719E-2</v>
          </cell>
          <cell r="U385">
            <v>2.0852773393144831E-2</v>
          </cell>
          <cell r="V385">
            <v>1.9206373734300931E-2</v>
          </cell>
        </row>
        <row r="387">
          <cell r="N387">
            <v>0</v>
          </cell>
          <cell r="O387">
            <v>0</v>
          </cell>
          <cell r="P387">
            <v>0</v>
          </cell>
          <cell r="Q387">
            <v>106936.37657667178</v>
          </cell>
          <cell r="R387">
            <v>94171.13052433751</v>
          </cell>
          <cell r="S387">
            <v>77475.189611124995</v>
          </cell>
          <cell r="T387">
            <v>58722.529783000005</v>
          </cell>
          <cell r="U387">
            <v>66183.399666999991</v>
          </cell>
          <cell r="V387">
            <v>63109.705193156537</v>
          </cell>
        </row>
        <row r="388">
          <cell r="N388">
            <v>0</v>
          </cell>
          <cell r="O388">
            <v>0</v>
          </cell>
          <cell r="P388">
            <v>0</v>
          </cell>
          <cell r="Q388">
            <v>86953.570326671776</v>
          </cell>
          <cell r="R388">
            <v>82029.979266525013</v>
          </cell>
          <cell r="S388">
            <v>74475.189611124995</v>
          </cell>
          <cell r="T388">
            <v>58722.529782999998</v>
          </cell>
          <cell r="U388">
            <v>64183.399666999991</v>
          </cell>
          <cell r="V388">
            <v>61109.705193156537</v>
          </cell>
        </row>
      </sheetData>
      <sheetData sheetId="2" refreshError="1">
        <row r="4">
          <cell r="D4" t="str">
            <v>Total</v>
          </cell>
          <cell r="K4" t="str">
            <v>06610100</v>
          </cell>
          <cell r="L4" t="str">
            <v>06610300</v>
          </cell>
          <cell r="M4" t="str">
            <v>06610400</v>
          </cell>
          <cell r="N4" t="str">
            <v>06610600</v>
          </cell>
          <cell r="O4" t="str">
            <v>06611100</v>
          </cell>
          <cell r="P4" t="str">
            <v>06100102</v>
          </cell>
          <cell r="Q4" t="str">
            <v>06401000</v>
          </cell>
          <cell r="R4" t="str">
            <v>06080400</v>
          </cell>
          <cell r="S4" t="str">
            <v>06609900</v>
          </cell>
          <cell r="T4" t="str">
            <v>0606</v>
          </cell>
          <cell r="U4" t="str">
            <v>06555500</v>
          </cell>
          <cell r="V4" t="str">
            <v>06062200</v>
          </cell>
        </row>
        <row r="6">
          <cell r="K6">
            <v>4640506.775052797</v>
          </cell>
          <cell r="L6">
            <v>1813940</v>
          </cell>
          <cell r="M6">
            <v>11430031.343147643</v>
          </cell>
          <cell r="N6">
            <v>10231400</v>
          </cell>
          <cell r="O6">
            <v>1490510</v>
          </cell>
          <cell r="P6">
            <v>545177</v>
          </cell>
          <cell r="Q6">
            <v>1191774.7556373277</v>
          </cell>
          <cell r="R6">
            <v>249415.09</v>
          </cell>
          <cell r="S6">
            <v>410131</v>
          </cell>
          <cell r="T6">
            <v>1188</v>
          </cell>
          <cell r="U6">
            <v>0</v>
          </cell>
          <cell r="V6">
            <v>1188</v>
          </cell>
        </row>
        <row r="7">
          <cell r="K7">
            <v>0</v>
          </cell>
          <cell r="L7">
            <v>0</v>
          </cell>
          <cell r="M7">
            <v>0</v>
          </cell>
          <cell r="N7">
            <v>0</v>
          </cell>
          <cell r="O7">
            <v>0</v>
          </cell>
          <cell r="P7">
            <v>0</v>
          </cell>
          <cell r="Q7">
            <v>0</v>
          </cell>
          <cell r="R7">
            <v>0</v>
          </cell>
          <cell r="S7">
            <v>0</v>
          </cell>
          <cell r="T7">
            <v>13005.76</v>
          </cell>
          <cell r="U7">
            <v>0</v>
          </cell>
          <cell r="V7">
            <v>6039.76</v>
          </cell>
        </row>
        <row r="8">
          <cell r="K8">
            <v>0</v>
          </cell>
          <cell r="L8">
            <v>0</v>
          </cell>
          <cell r="M8">
            <v>0</v>
          </cell>
          <cell r="N8">
            <v>0</v>
          </cell>
          <cell r="O8">
            <v>0</v>
          </cell>
          <cell r="P8">
            <v>0</v>
          </cell>
          <cell r="Q8">
            <v>0</v>
          </cell>
          <cell r="R8">
            <v>0</v>
          </cell>
          <cell r="S8">
            <v>0</v>
          </cell>
          <cell r="T8">
            <v>4684981.9638567986</v>
          </cell>
          <cell r="U8">
            <v>0</v>
          </cell>
          <cell r="V8">
            <v>1384654.4839285715</v>
          </cell>
        </row>
        <row r="9">
          <cell r="K9">
            <v>0</v>
          </cell>
          <cell r="L9">
            <v>0</v>
          </cell>
          <cell r="M9">
            <v>0</v>
          </cell>
          <cell r="N9">
            <v>0</v>
          </cell>
          <cell r="O9">
            <v>0</v>
          </cell>
          <cell r="P9">
            <v>0</v>
          </cell>
          <cell r="Q9">
            <v>0</v>
          </cell>
          <cell r="R9">
            <v>0</v>
          </cell>
          <cell r="S9">
            <v>14500</v>
          </cell>
          <cell r="T9">
            <v>0</v>
          </cell>
          <cell r="U9">
            <v>0</v>
          </cell>
          <cell r="V9">
            <v>0</v>
          </cell>
        </row>
        <row r="10">
          <cell r="K10">
            <v>4640506.775052797</v>
          </cell>
          <cell r="L10">
            <v>1813940</v>
          </cell>
          <cell r="M10">
            <v>11430031.343147643</v>
          </cell>
          <cell r="N10">
            <v>10231400</v>
          </cell>
          <cell r="O10">
            <v>1490510</v>
          </cell>
          <cell r="P10">
            <v>545177</v>
          </cell>
          <cell r="Q10">
            <v>1191774.7556373277</v>
          </cell>
          <cell r="R10">
            <v>249415.09</v>
          </cell>
          <cell r="S10">
            <v>424631</v>
          </cell>
          <cell r="T10">
            <v>4699175.7238567984</v>
          </cell>
          <cell r="U10">
            <v>0</v>
          </cell>
          <cell r="V10">
            <v>1391882.2439285715</v>
          </cell>
        </row>
        <row r="12">
          <cell r="K12">
            <v>346901</v>
          </cell>
          <cell r="L12">
            <v>151216</v>
          </cell>
          <cell r="M12">
            <v>229241.70772058819</v>
          </cell>
          <cell r="N12">
            <v>388048</v>
          </cell>
          <cell r="O12">
            <v>13602</v>
          </cell>
          <cell r="P12">
            <v>0</v>
          </cell>
          <cell r="Q12">
            <v>23205.25</v>
          </cell>
          <cell r="R12">
            <v>0</v>
          </cell>
          <cell r="S12">
            <v>23428.97</v>
          </cell>
          <cell r="T12">
            <v>-165183.78125</v>
          </cell>
          <cell r="U12">
            <v>3520</v>
          </cell>
          <cell r="V12">
            <v>600</v>
          </cell>
        </row>
        <row r="13">
          <cell r="K13">
            <v>1209217.1412500003</v>
          </cell>
          <cell r="L13">
            <v>403440</v>
          </cell>
          <cell r="M13">
            <v>4094487.4961902769</v>
          </cell>
          <cell r="N13">
            <v>144612.5</v>
          </cell>
          <cell r="O13">
            <v>354193.15</v>
          </cell>
          <cell r="P13">
            <v>44220.41</v>
          </cell>
          <cell r="Q13">
            <v>400325.97500000003</v>
          </cell>
          <cell r="R13">
            <v>95079.21</v>
          </cell>
          <cell r="S13">
            <v>139665.42899999768</v>
          </cell>
          <cell r="T13">
            <v>3549929.9926923905</v>
          </cell>
          <cell r="U13">
            <v>6241</v>
          </cell>
          <cell r="V13">
            <v>1063492.5211997768</v>
          </cell>
        </row>
        <row r="15">
          <cell r="K15">
            <v>154255.0944524536</v>
          </cell>
          <cell r="L15">
            <v>67981.064318874807</v>
          </cell>
          <cell r="M15">
            <v>438502.35022799799</v>
          </cell>
          <cell r="N15">
            <v>264423.20904481155</v>
          </cell>
          <cell r="O15">
            <v>20087.172413793105</v>
          </cell>
          <cell r="P15">
            <v>24245.037707486492</v>
          </cell>
          <cell r="Q15">
            <v>19405.17877325468</v>
          </cell>
          <cell r="R15">
            <v>5894.8965517241377</v>
          </cell>
          <cell r="S15">
            <v>5255.4868431905252</v>
          </cell>
          <cell r="T15">
            <v>37181.975305161817</v>
          </cell>
          <cell r="U15">
            <v>50603.100123935648</v>
          </cell>
          <cell r="V15">
            <v>7898.9374137861514</v>
          </cell>
        </row>
        <row r="16">
          <cell r="K16">
            <v>301858.78011864587</v>
          </cell>
          <cell r="L16">
            <v>272216.85979017208</v>
          </cell>
          <cell r="M16">
            <v>671029.48872410285</v>
          </cell>
          <cell r="N16">
            <v>381259.33372656314</v>
          </cell>
          <cell r="O16">
            <v>135413.65706349208</v>
          </cell>
          <cell r="P16">
            <v>58725.040591987243</v>
          </cell>
          <cell r="Q16">
            <v>76501.647497223239</v>
          </cell>
          <cell r="R16">
            <v>14188.262857142858</v>
          </cell>
          <cell r="S16">
            <v>21008.34390876886</v>
          </cell>
          <cell r="T16">
            <v>142345.6471257348</v>
          </cell>
          <cell r="U16">
            <v>264172.43520671804</v>
          </cell>
          <cell r="V16">
            <v>25900.710355199237</v>
          </cell>
        </row>
        <row r="17">
          <cell r="K17">
            <v>70357.592619411778</v>
          </cell>
          <cell r="L17">
            <v>31073.223958333332</v>
          </cell>
          <cell r="M17">
            <v>194943.02495153347</v>
          </cell>
          <cell r="N17">
            <v>113075.66670639336</v>
          </cell>
          <cell r="O17">
            <v>9039.2275862068964</v>
          </cell>
          <cell r="P17">
            <v>10642.485350290006</v>
          </cell>
          <cell r="Q17">
            <v>8580.1357758620688</v>
          </cell>
          <cell r="R17">
            <v>2652.7034482758622</v>
          </cell>
          <cell r="S17">
            <v>2765.8230085182495</v>
          </cell>
          <cell r="T17">
            <v>18538.761595721437</v>
          </cell>
          <cell r="U17">
            <v>19273.54241724138</v>
          </cell>
          <cell r="V17">
            <v>3848.9471623563222</v>
          </cell>
        </row>
        <row r="18">
          <cell r="K18">
            <v>80164.441728883714</v>
          </cell>
          <cell r="L18">
            <v>70598.984422543581</v>
          </cell>
          <cell r="M18">
            <v>173292.82756396569</v>
          </cell>
          <cell r="N18">
            <v>110729.30700378155</v>
          </cell>
          <cell r="O18">
            <v>35207.550836507937</v>
          </cell>
          <cell r="P18">
            <v>18180.028763362876</v>
          </cell>
          <cell r="Q18">
            <v>20138.446411013534</v>
          </cell>
          <cell r="R18">
            <v>3688.9483428571434</v>
          </cell>
          <cell r="S18">
            <v>11788.143453467703</v>
          </cell>
          <cell r="T18">
            <v>42656.922250448028</v>
          </cell>
          <cell r="U18">
            <v>58207.560780952386</v>
          </cell>
          <cell r="V18">
            <v>6595.9227083333335</v>
          </cell>
        </row>
        <row r="19">
          <cell r="K19">
            <v>0</v>
          </cell>
          <cell r="L19">
            <v>0</v>
          </cell>
          <cell r="M19">
            <v>0</v>
          </cell>
          <cell r="N19">
            <v>1896.3</v>
          </cell>
          <cell r="O19">
            <v>0</v>
          </cell>
          <cell r="P19">
            <v>0</v>
          </cell>
          <cell r="Q19">
            <v>0</v>
          </cell>
          <cell r="R19">
            <v>0</v>
          </cell>
          <cell r="S19">
            <v>0</v>
          </cell>
          <cell r="T19">
            <v>0</v>
          </cell>
          <cell r="U19">
            <v>0</v>
          </cell>
          <cell r="V19">
            <v>0</v>
          </cell>
        </row>
        <row r="20">
          <cell r="K20">
            <v>392958.94655409356</v>
          </cell>
          <cell r="L20">
            <v>6640</v>
          </cell>
          <cell r="M20">
            <v>282881.61799999996</v>
          </cell>
          <cell r="N20">
            <v>20841.222999999998</v>
          </cell>
          <cell r="O20">
            <v>13000</v>
          </cell>
          <cell r="P20">
            <v>0</v>
          </cell>
          <cell r="Q20">
            <v>0</v>
          </cell>
          <cell r="R20">
            <v>0</v>
          </cell>
          <cell r="S20">
            <v>6667.7710000000006</v>
          </cell>
          <cell r="T20">
            <v>2664.0800000000008</v>
          </cell>
          <cell r="U20">
            <v>45700</v>
          </cell>
          <cell r="V20">
            <v>885.89500000000044</v>
          </cell>
        </row>
        <row r="21">
          <cell r="K21">
            <v>0</v>
          </cell>
          <cell r="L21">
            <v>0</v>
          </cell>
          <cell r="M21">
            <v>0</v>
          </cell>
          <cell r="N21">
            <v>0</v>
          </cell>
          <cell r="O21">
            <v>0</v>
          </cell>
          <cell r="P21">
            <v>0</v>
          </cell>
          <cell r="Q21">
            <v>0</v>
          </cell>
          <cell r="R21">
            <v>0</v>
          </cell>
          <cell r="S21">
            <v>0.1693548387120245</v>
          </cell>
          <cell r="T21">
            <v>0</v>
          </cell>
          <cell r="U21">
            <v>143617.34007751546</v>
          </cell>
          <cell r="V21">
            <v>0</v>
          </cell>
        </row>
        <row r="22">
          <cell r="K22">
            <v>0</v>
          </cell>
          <cell r="L22">
            <v>68945.3</v>
          </cell>
          <cell r="M22">
            <v>135471.19</v>
          </cell>
          <cell r="N22">
            <v>94336</v>
          </cell>
          <cell r="O22">
            <v>25272</v>
          </cell>
          <cell r="P22">
            <v>5904.7</v>
          </cell>
          <cell r="Q22">
            <v>16972</v>
          </cell>
          <cell r="R22">
            <v>3040.2</v>
          </cell>
          <cell r="S22">
            <v>9937.2999999999993</v>
          </cell>
          <cell r="T22">
            <v>30147.8</v>
          </cell>
          <cell r="U22">
            <v>5979</v>
          </cell>
          <cell r="V22">
            <v>4818.6000000000004</v>
          </cell>
        </row>
        <row r="24">
          <cell r="K24">
            <v>641922.25391769595</v>
          </cell>
          <cell r="L24">
            <v>255245.29800000004</v>
          </cell>
          <cell r="M24">
            <v>1569308.5062765302</v>
          </cell>
          <cell r="N24">
            <v>1895054.0769999998</v>
          </cell>
          <cell r="O24">
            <v>348668.19400000002</v>
          </cell>
          <cell r="P24">
            <v>171710.48771038459</v>
          </cell>
          <cell r="Q24">
            <v>259096.77300000002</v>
          </cell>
          <cell r="R24">
            <v>39757.691999999995</v>
          </cell>
          <cell r="S24">
            <v>61698.845000000176</v>
          </cell>
          <cell r="T24">
            <v>244495.93799999999</v>
          </cell>
          <cell r="U24">
            <v>60264.4</v>
          </cell>
          <cell r="V24">
            <v>61139.597999999998</v>
          </cell>
        </row>
        <row r="25">
          <cell r="S25">
            <v>0</v>
          </cell>
          <cell r="T25">
            <v>0</v>
          </cell>
        </row>
        <row r="26">
          <cell r="K26">
            <v>259709.52751296319</v>
          </cell>
          <cell r="L26">
            <v>115490.43799999999</v>
          </cell>
          <cell r="M26">
            <v>669879.8089744387</v>
          </cell>
          <cell r="N26">
            <v>1036244.12642</v>
          </cell>
          <cell r="O26">
            <v>156900.68729999999</v>
          </cell>
          <cell r="P26">
            <v>73057.185569673078</v>
          </cell>
          <cell r="Q26">
            <v>116275.5423</v>
          </cell>
          <cell r="R26">
            <v>17890.9614</v>
          </cell>
          <cell r="S26">
            <v>31214.659000000131</v>
          </cell>
          <cell r="T26">
            <v>738976.76551116584</v>
          </cell>
          <cell r="U26">
            <v>14245</v>
          </cell>
          <cell r="V26">
            <v>193039.22548214288</v>
          </cell>
        </row>
        <row r="27">
          <cell r="K27">
            <v>46975</v>
          </cell>
          <cell r="L27">
            <v>2750</v>
          </cell>
          <cell r="M27">
            <v>95500</v>
          </cell>
          <cell r="N27">
            <v>3750</v>
          </cell>
          <cell r="O27">
            <v>10550</v>
          </cell>
          <cell r="P27">
            <v>9500</v>
          </cell>
          <cell r="Q27">
            <v>10150</v>
          </cell>
          <cell r="R27">
            <v>7500</v>
          </cell>
          <cell r="S27">
            <v>13050</v>
          </cell>
          <cell r="T27">
            <v>211335</v>
          </cell>
          <cell r="U27">
            <v>18000</v>
          </cell>
          <cell r="V27">
            <v>29060</v>
          </cell>
        </row>
        <row r="29">
          <cell r="K29">
            <v>4728</v>
          </cell>
          <cell r="L29">
            <v>5296</v>
          </cell>
          <cell r="M29">
            <v>15569</v>
          </cell>
          <cell r="N29">
            <v>6526</v>
          </cell>
          <cell r="O29">
            <v>6800</v>
          </cell>
          <cell r="P29">
            <v>225</v>
          </cell>
          <cell r="Q29">
            <v>0</v>
          </cell>
          <cell r="R29">
            <v>0</v>
          </cell>
          <cell r="S29">
            <v>16071</v>
          </cell>
          <cell r="T29">
            <v>35259</v>
          </cell>
          <cell r="U29">
            <v>19511</v>
          </cell>
          <cell r="V29">
            <v>31671</v>
          </cell>
        </row>
        <row r="30">
          <cell r="K30">
            <v>1591</v>
          </cell>
          <cell r="L30">
            <v>5410</v>
          </cell>
          <cell r="M30">
            <v>0</v>
          </cell>
          <cell r="N30">
            <v>7500</v>
          </cell>
          <cell r="O30">
            <v>7000</v>
          </cell>
          <cell r="P30">
            <v>0</v>
          </cell>
          <cell r="Q30">
            <v>0</v>
          </cell>
          <cell r="R30">
            <v>0</v>
          </cell>
          <cell r="S30">
            <v>5160</v>
          </cell>
          <cell r="T30">
            <v>11142.012000000001</v>
          </cell>
          <cell r="U30">
            <v>25950</v>
          </cell>
          <cell r="V30">
            <v>10200</v>
          </cell>
        </row>
        <row r="31">
          <cell r="K31">
            <v>762</v>
          </cell>
          <cell r="L31">
            <v>650</v>
          </cell>
          <cell r="M31">
            <v>1950</v>
          </cell>
          <cell r="N31">
            <v>850</v>
          </cell>
          <cell r="O31">
            <v>550</v>
          </cell>
          <cell r="P31">
            <v>376</v>
          </cell>
          <cell r="Q31">
            <v>300</v>
          </cell>
          <cell r="R31">
            <v>200</v>
          </cell>
          <cell r="S31">
            <v>4175</v>
          </cell>
          <cell r="T31">
            <v>1125</v>
          </cell>
          <cell r="U31">
            <v>3249</v>
          </cell>
          <cell r="V31">
            <v>225</v>
          </cell>
        </row>
        <row r="32">
          <cell r="K32">
            <v>11500</v>
          </cell>
          <cell r="L32">
            <v>500</v>
          </cell>
          <cell r="M32">
            <v>6000</v>
          </cell>
          <cell r="N32">
            <v>1400</v>
          </cell>
          <cell r="O32">
            <v>550</v>
          </cell>
          <cell r="P32">
            <v>75</v>
          </cell>
          <cell r="Q32">
            <v>225</v>
          </cell>
          <cell r="R32">
            <v>0</v>
          </cell>
          <cell r="S32">
            <v>0</v>
          </cell>
          <cell r="T32">
            <v>900</v>
          </cell>
          <cell r="U32">
            <v>1100</v>
          </cell>
          <cell r="V32">
            <v>225</v>
          </cell>
        </row>
        <row r="33">
          <cell r="K33">
            <v>2222</v>
          </cell>
          <cell r="L33">
            <v>1101</v>
          </cell>
          <cell r="M33">
            <v>2626</v>
          </cell>
          <cell r="N33">
            <v>2086</v>
          </cell>
          <cell r="O33">
            <v>550</v>
          </cell>
          <cell r="P33">
            <v>300</v>
          </cell>
          <cell r="Q33">
            <v>300</v>
          </cell>
          <cell r="R33">
            <v>200</v>
          </cell>
          <cell r="S33">
            <v>5269</v>
          </cell>
          <cell r="T33">
            <v>2914</v>
          </cell>
          <cell r="U33">
            <v>2004</v>
          </cell>
          <cell r="V33">
            <v>600</v>
          </cell>
        </row>
        <row r="34">
          <cell r="K34">
            <v>800</v>
          </cell>
          <cell r="L34">
            <v>375</v>
          </cell>
          <cell r="M34">
            <v>1118</v>
          </cell>
          <cell r="N34">
            <v>850</v>
          </cell>
          <cell r="O34">
            <v>550</v>
          </cell>
          <cell r="P34">
            <v>75</v>
          </cell>
          <cell r="Q34">
            <v>225</v>
          </cell>
          <cell r="R34">
            <v>0</v>
          </cell>
          <cell r="S34">
            <v>100</v>
          </cell>
          <cell r="T34">
            <v>1125</v>
          </cell>
          <cell r="U34">
            <v>4200</v>
          </cell>
          <cell r="V34">
            <v>225</v>
          </cell>
        </row>
        <row r="35">
          <cell r="K35">
            <v>7058</v>
          </cell>
          <cell r="L35">
            <v>2751</v>
          </cell>
          <cell r="M35">
            <v>11512</v>
          </cell>
          <cell r="N35">
            <v>8207</v>
          </cell>
          <cell r="O35">
            <v>4000</v>
          </cell>
          <cell r="P35">
            <v>959</v>
          </cell>
          <cell r="Q35">
            <v>288</v>
          </cell>
          <cell r="R35">
            <v>200</v>
          </cell>
          <cell r="S35">
            <v>6714</v>
          </cell>
          <cell r="T35">
            <v>9704</v>
          </cell>
          <cell r="U35">
            <v>18118</v>
          </cell>
          <cell r="V35">
            <v>5736</v>
          </cell>
        </row>
        <row r="36">
          <cell r="K36">
            <v>3676</v>
          </cell>
          <cell r="L36">
            <v>2350</v>
          </cell>
          <cell r="M36">
            <v>3280</v>
          </cell>
          <cell r="N36">
            <v>5280</v>
          </cell>
          <cell r="O36">
            <v>1750</v>
          </cell>
          <cell r="P36">
            <v>20</v>
          </cell>
          <cell r="Q36">
            <v>0</v>
          </cell>
          <cell r="R36">
            <v>200</v>
          </cell>
          <cell r="S36">
            <v>8250</v>
          </cell>
          <cell r="T36">
            <v>1100</v>
          </cell>
          <cell r="U36">
            <v>3500</v>
          </cell>
          <cell r="V36">
            <v>225</v>
          </cell>
        </row>
        <row r="37">
          <cell r="K37">
            <v>4645</v>
          </cell>
          <cell r="L37">
            <v>900</v>
          </cell>
          <cell r="M37">
            <v>1182</v>
          </cell>
          <cell r="N37">
            <v>700</v>
          </cell>
          <cell r="O37">
            <v>600</v>
          </cell>
          <cell r="P37">
            <v>731</v>
          </cell>
          <cell r="Q37">
            <v>225</v>
          </cell>
          <cell r="R37">
            <v>200</v>
          </cell>
          <cell r="S37">
            <v>2425</v>
          </cell>
          <cell r="T37">
            <v>1435</v>
          </cell>
          <cell r="U37">
            <v>10756</v>
          </cell>
          <cell r="V37">
            <v>237</v>
          </cell>
        </row>
        <row r="38">
          <cell r="K38">
            <v>650</v>
          </cell>
          <cell r="L38">
            <v>0</v>
          </cell>
          <cell r="M38">
            <v>0</v>
          </cell>
          <cell r="N38">
            <v>250</v>
          </cell>
          <cell r="O38">
            <v>2500</v>
          </cell>
          <cell r="P38">
            <v>0</v>
          </cell>
          <cell r="Q38">
            <v>0</v>
          </cell>
          <cell r="R38">
            <v>0</v>
          </cell>
          <cell r="S38">
            <v>2810</v>
          </cell>
          <cell r="T38">
            <v>900</v>
          </cell>
          <cell r="U38">
            <v>5704</v>
          </cell>
          <cell r="V38">
            <v>225</v>
          </cell>
        </row>
        <row r="39">
          <cell r="K39">
            <v>650</v>
          </cell>
          <cell r="L39">
            <v>900</v>
          </cell>
          <cell r="M39">
            <v>2250</v>
          </cell>
          <cell r="N39">
            <v>0</v>
          </cell>
          <cell r="O39">
            <v>700</v>
          </cell>
          <cell r="P39">
            <v>75</v>
          </cell>
          <cell r="Q39">
            <v>225</v>
          </cell>
          <cell r="R39">
            <v>0</v>
          </cell>
          <cell r="S39">
            <v>0</v>
          </cell>
          <cell r="T39">
            <v>1350</v>
          </cell>
          <cell r="U39">
            <v>1050</v>
          </cell>
          <cell r="V39">
            <v>225</v>
          </cell>
        </row>
        <row r="40">
          <cell r="K40">
            <v>5451</v>
          </cell>
          <cell r="L40">
            <v>3081</v>
          </cell>
          <cell r="M40">
            <v>6906</v>
          </cell>
          <cell r="N40">
            <v>23289</v>
          </cell>
          <cell r="O40">
            <v>3700</v>
          </cell>
          <cell r="P40">
            <v>1800</v>
          </cell>
          <cell r="Q40">
            <v>1650</v>
          </cell>
          <cell r="R40">
            <v>1000</v>
          </cell>
          <cell r="S40">
            <v>27517.704000000002</v>
          </cell>
          <cell r="T40">
            <v>-98996.703999999998</v>
          </cell>
          <cell r="U40">
            <v>7452</v>
          </cell>
          <cell r="V40">
            <v>-45359</v>
          </cell>
        </row>
        <row r="42">
          <cell r="K42">
            <v>4800</v>
          </cell>
          <cell r="L42">
            <v>2424</v>
          </cell>
          <cell r="M42">
            <v>0</v>
          </cell>
          <cell r="N42">
            <v>9800</v>
          </cell>
          <cell r="O42">
            <v>3500</v>
          </cell>
          <cell r="P42">
            <v>0</v>
          </cell>
          <cell r="Q42">
            <v>0</v>
          </cell>
          <cell r="R42">
            <v>0</v>
          </cell>
          <cell r="S42">
            <v>0</v>
          </cell>
          <cell r="T42">
            <v>10</v>
          </cell>
          <cell r="U42">
            <v>0</v>
          </cell>
          <cell r="V42">
            <v>0</v>
          </cell>
        </row>
        <row r="43">
          <cell r="K43">
            <v>18150</v>
          </cell>
          <cell r="L43">
            <v>3600</v>
          </cell>
          <cell r="M43">
            <v>30500</v>
          </cell>
          <cell r="N43">
            <v>15500</v>
          </cell>
          <cell r="O43">
            <v>3750</v>
          </cell>
          <cell r="P43">
            <v>0</v>
          </cell>
          <cell r="Q43">
            <v>0</v>
          </cell>
          <cell r="R43">
            <v>0</v>
          </cell>
          <cell r="S43">
            <v>50</v>
          </cell>
          <cell r="T43">
            <v>0</v>
          </cell>
          <cell r="U43">
            <v>186000</v>
          </cell>
          <cell r="V43">
            <v>0</v>
          </cell>
        </row>
        <row r="44">
          <cell r="K44">
            <v>16500</v>
          </cell>
          <cell r="L44">
            <v>0</v>
          </cell>
          <cell r="M44">
            <v>1000</v>
          </cell>
          <cell r="N44">
            <v>1125339</v>
          </cell>
          <cell r="O44">
            <v>0</v>
          </cell>
          <cell r="P44">
            <v>1000</v>
          </cell>
          <cell r="Q44">
            <v>500</v>
          </cell>
          <cell r="R44">
            <v>0</v>
          </cell>
          <cell r="S44">
            <v>0</v>
          </cell>
          <cell r="T44">
            <v>0</v>
          </cell>
          <cell r="U44">
            <v>0</v>
          </cell>
          <cell r="V44">
            <v>0</v>
          </cell>
        </row>
        <row r="45">
          <cell r="K45">
            <v>37124.054200422383</v>
          </cell>
          <cell r="L45">
            <v>14511.52</v>
          </cell>
          <cell r="M45">
            <v>91440.25074518114</v>
          </cell>
          <cell r="N45">
            <v>81851.199999999997</v>
          </cell>
          <cell r="O45">
            <v>11924.08</v>
          </cell>
          <cell r="P45">
            <v>4359.7360000000008</v>
          </cell>
          <cell r="Q45">
            <v>9534.1980450986212</v>
          </cell>
          <cell r="R45">
            <v>1995.3207200000002</v>
          </cell>
          <cell r="S45">
            <v>3281</v>
          </cell>
          <cell r="T45">
            <v>0</v>
          </cell>
          <cell r="U45">
            <v>0</v>
          </cell>
          <cell r="V45">
            <v>0</v>
          </cell>
        </row>
        <row r="46">
          <cell r="K46">
            <v>92441.034339895064</v>
          </cell>
          <cell r="L46">
            <v>42055.502583139634</v>
          </cell>
          <cell r="M46">
            <v>253143.09370611442</v>
          </cell>
          <cell r="N46">
            <v>203869.58010411967</v>
          </cell>
          <cell r="O46">
            <v>35811.570750008781</v>
          </cell>
          <cell r="P46">
            <v>11408.578179660113</v>
          </cell>
          <cell r="Q46">
            <v>25630.103323826013</v>
          </cell>
          <cell r="R46">
            <v>4377.3235114544786</v>
          </cell>
          <cell r="S46">
            <v>13365</v>
          </cell>
          <cell r="T46">
            <v>0</v>
          </cell>
          <cell r="U46">
            <v>-978417.85987751547</v>
          </cell>
          <cell r="V46">
            <v>0</v>
          </cell>
        </row>
        <row r="56">
          <cell r="K56">
            <v>2053593.775052797</v>
          </cell>
          <cell r="L56">
            <v>409899</v>
          </cell>
          <cell r="M56">
            <v>2972608.8931957092</v>
          </cell>
          <cell r="N56">
            <v>3125101</v>
          </cell>
          <cell r="O56">
            <v>70410</v>
          </cell>
          <cell r="P56">
            <v>168098</v>
          </cell>
          <cell r="Q56">
            <v>277568</v>
          </cell>
          <cell r="R56">
            <v>249415.09</v>
          </cell>
          <cell r="S56">
            <v>49000</v>
          </cell>
          <cell r="T56">
            <v>0</v>
          </cell>
          <cell r="U56">
            <v>0</v>
          </cell>
          <cell r="V56">
            <v>0</v>
          </cell>
        </row>
        <row r="57">
          <cell r="K57">
            <v>0</v>
          </cell>
          <cell r="L57">
            <v>0</v>
          </cell>
          <cell r="M57">
            <v>0</v>
          </cell>
          <cell r="N57">
            <v>0</v>
          </cell>
          <cell r="O57">
            <v>0</v>
          </cell>
          <cell r="P57">
            <v>0</v>
          </cell>
          <cell r="Q57">
            <v>0</v>
          </cell>
          <cell r="R57">
            <v>0</v>
          </cell>
          <cell r="S57">
            <v>0</v>
          </cell>
          <cell r="T57">
            <v>0</v>
          </cell>
          <cell r="U57">
            <v>0</v>
          </cell>
          <cell r="V57">
            <v>0</v>
          </cell>
        </row>
        <row r="58">
          <cell r="K58">
            <v>0</v>
          </cell>
          <cell r="L58">
            <v>0</v>
          </cell>
          <cell r="M58">
            <v>0</v>
          </cell>
          <cell r="N58">
            <v>0</v>
          </cell>
          <cell r="O58">
            <v>0</v>
          </cell>
          <cell r="P58">
            <v>0</v>
          </cell>
          <cell r="Q58">
            <v>0</v>
          </cell>
          <cell r="R58">
            <v>0</v>
          </cell>
          <cell r="S58">
            <v>0</v>
          </cell>
          <cell r="T58">
            <v>1717234.5818692895</v>
          </cell>
          <cell r="U58">
            <v>0</v>
          </cell>
          <cell r="V58">
            <v>310709.2633928571</v>
          </cell>
        </row>
        <row r="59">
          <cell r="K59">
            <v>0</v>
          </cell>
          <cell r="L59">
            <v>0</v>
          </cell>
          <cell r="M59">
            <v>0</v>
          </cell>
          <cell r="N59">
            <v>0</v>
          </cell>
          <cell r="O59">
            <v>0</v>
          </cell>
          <cell r="P59">
            <v>0</v>
          </cell>
          <cell r="Q59">
            <v>0</v>
          </cell>
          <cell r="R59">
            <v>0</v>
          </cell>
          <cell r="S59">
            <v>0</v>
          </cell>
          <cell r="T59">
            <v>0</v>
          </cell>
          <cell r="U59">
            <v>0</v>
          </cell>
          <cell r="V59">
            <v>0</v>
          </cell>
        </row>
        <row r="60">
          <cell r="K60">
            <v>2053593.775052797</v>
          </cell>
          <cell r="L60">
            <v>409899</v>
          </cell>
          <cell r="M60">
            <v>2972608.8931957092</v>
          </cell>
          <cell r="N60">
            <v>3125101</v>
          </cell>
          <cell r="O60">
            <v>70410</v>
          </cell>
          <cell r="P60">
            <v>168098</v>
          </cell>
          <cell r="Q60">
            <v>277568</v>
          </cell>
          <cell r="R60">
            <v>249415.09</v>
          </cell>
          <cell r="S60">
            <v>49000</v>
          </cell>
          <cell r="T60">
            <v>1717234.5818692895</v>
          </cell>
          <cell r="U60">
            <v>0</v>
          </cell>
          <cell r="V60">
            <v>310709.2633928571</v>
          </cell>
        </row>
        <row r="62">
          <cell r="K62">
            <v>170415</v>
          </cell>
          <cell r="L62">
            <v>32400</v>
          </cell>
          <cell r="M62">
            <v>60389.426930147034</v>
          </cell>
          <cell r="N62">
            <v>150000</v>
          </cell>
          <cell r="O62">
            <v>0</v>
          </cell>
          <cell r="P62">
            <v>0</v>
          </cell>
          <cell r="Q62">
            <v>1205.25</v>
          </cell>
          <cell r="R62">
            <v>0</v>
          </cell>
          <cell r="S62">
            <v>0</v>
          </cell>
          <cell r="T62">
            <v>-28451.3828125</v>
          </cell>
          <cell r="U62">
            <v>750</v>
          </cell>
          <cell r="V62">
            <v>150</v>
          </cell>
        </row>
        <row r="63">
          <cell r="K63">
            <v>694578.70374999999</v>
          </cell>
          <cell r="L63">
            <v>93569</v>
          </cell>
          <cell r="M63">
            <v>1211157.6823639518</v>
          </cell>
          <cell r="N63">
            <v>46192</v>
          </cell>
          <cell r="O63">
            <v>3951.3</v>
          </cell>
          <cell r="P63">
            <v>17868.41</v>
          </cell>
          <cell r="Q63">
            <v>63112.125</v>
          </cell>
          <cell r="R63">
            <v>95079.21</v>
          </cell>
          <cell r="S63">
            <v>15300</v>
          </cell>
          <cell r="T63">
            <v>1264667.6428127463</v>
          </cell>
          <cell r="U63">
            <v>1500</v>
          </cell>
          <cell r="V63">
            <v>237254.65199497767</v>
          </cell>
        </row>
        <row r="65">
          <cell r="K65">
            <v>103575.20791666668</v>
          </cell>
          <cell r="L65">
            <v>28701</v>
          </cell>
          <cell r="M65">
            <v>147102.03</v>
          </cell>
          <cell r="N65">
            <v>161541</v>
          </cell>
          <cell r="O65">
            <v>3475.2</v>
          </cell>
          <cell r="P65">
            <v>8693.4</v>
          </cell>
          <cell r="Q65">
            <v>9544.5</v>
          </cell>
          <cell r="R65">
            <v>8547.6</v>
          </cell>
          <cell r="S65">
            <v>875.85</v>
          </cell>
          <cell r="T65">
            <v>15146.1</v>
          </cell>
          <cell r="U65">
            <v>18695.439000000002</v>
          </cell>
          <cell r="V65">
            <v>2419.1999999999998</v>
          </cell>
        </row>
        <row r="66">
          <cell r="K66">
            <v>162057.6675401768</v>
          </cell>
          <cell r="L66">
            <v>76198.395108852463</v>
          </cell>
          <cell r="M66">
            <v>229090.18900000001</v>
          </cell>
          <cell r="N66">
            <v>168928.64477606554</v>
          </cell>
          <cell r="O66">
            <v>11599.179900000001</v>
          </cell>
          <cell r="P66">
            <v>35641.815609113401</v>
          </cell>
          <cell r="Q66">
            <v>31194.806262295082</v>
          </cell>
          <cell r="R66">
            <v>17877.211200000002</v>
          </cell>
          <cell r="S66">
            <v>1093.51865</v>
          </cell>
          <cell r="T66">
            <v>55370.431000000004</v>
          </cell>
          <cell r="U66">
            <v>87349.764524999991</v>
          </cell>
          <cell r="V66">
            <v>8351.91</v>
          </cell>
        </row>
        <row r="67">
          <cell r="K67">
            <v>0</v>
          </cell>
          <cell r="L67">
            <v>0</v>
          </cell>
          <cell r="M67">
            <v>0</v>
          </cell>
          <cell r="N67">
            <v>0</v>
          </cell>
          <cell r="O67">
            <v>0</v>
          </cell>
          <cell r="P67">
            <v>0</v>
          </cell>
          <cell r="Q67">
            <v>0</v>
          </cell>
          <cell r="R67">
            <v>0</v>
          </cell>
          <cell r="S67">
            <v>0</v>
          </cell>
          <cell r="T67">
            <v>0</v>
          </cell>
          <cell r="U67">
            <v>0</v>
          </cell>
          <cell r="V67">
            <v>0</v>
          </cell>
        </row>
        <row r="68">
          <cell r="K68">
            <v>0</v>
          </cell>
          <cell r="L68">
            <v>0</v>
          </cell>
          <cell r="M68">
            <v>0</v>
          </cell>
          <cell r="N68">
            <v>0</v>
          </cell>
          <cell r="O68">
            <v>0</v>
          </cell>
          <cell r="P68">
            <v>0</v>
          </cell>
          <cell r="Q68">
            <v>0</v>
          </cell>
          <cell r="R68">
            <v>0</v>
          </cell>
          <cell r="S68">
            <v>0</v>
          </cell>
          <cell r="T68">
            <v>0</v>
          </cell>
          <cell r="U68">
            <v>0</v>
          </cell>
          <cell r="V68">
            <v>0</v>
          </cell>
        </row>
        <row r="69">
          <cell r="K69">
            <v>0</v>
          </cell>
          <cell r="L69">
            <v>0</v>
          </cell>
          <cell r="M69">
            <v>0</v>
          </cell>
          <cell r="N69">
            <v>0</v>
          </cell>
          <cell r="O69">
            <v>0</v>
          </cell>
          <cell r="P69">
            <v>0</v>
          </cell>
          <cell r="Q69">
            <v>0</v>
          </cell>
          <cell r="R69">
            <v>0</v>
          </cell>
          <cell r="S69">
            <v>0</v>
          </cell>
          <cell r="T69">
            <v>0</v>
          </cell>
          <cell r="U69">
            <v>0</v>
          </cell>
          <cell r="V69">
            <v>0</v>
          </cell>
        </row>
        <row r="70">
          <cell r="K70">
            <v>146574.4995877193</v>
          </cell>
          <cell r="L70">
            <v>1500</v>
          </cell>
          <cell r="M70">
            <v>76333.2</v>
          </cell>
          <cell r="N70">
            <v>7470</v>
          </cell>
          <cell r="O70">
            <v>1500</v>
          </cell>
          <cell r="P70">
            <v>0</v>
          </cell>
          <cell r="Q70">
            <v>0</v>
          </cell>
          <cell r="R70">
            <v>0</v>
          </cell>
          <cell r="S70">
            <v>1125</v>
          </cell>
          <cell r="T70">
            <v>450</v>
          </cell>
          <cell r="U70">
            <v>13500</v>
          </cell>
          <cell r="V70">
            <v>0</v>
          </cell>
        </row>
        <row r="71">
          <cell r="K71">
            <v>0</v>
          </cell>
          <cell r="L71">
            <v>0</v>
          </cell>
          <cell r="M71">
            <v>0</v>
          </cell>
          <cell r="N71">
            <v>0</v>
          </cell>
          <cell r="O71">
            <v>0</v>
          </cell>
          <cell r="P71">
            <v>0</v>
          </cell>
          <cell r="Q71">
            <v>0</v>
          </cell>
          <cell r="R71">
            <v>0</v>
          </cell>
          <cell r="S71">
            <v>0</v>
          </cell>
          <cell r="T71">
            <v>0</v>
          </cell>
          <cell r="U71">
            <v>29691.52297461647</v>
          </cell>
          <cell r="V71">
            <v>0</v>
          </cell>
        </row>
        <row r="72">
          <cell r="K72">
            <v>0</v>
          </cell>
          <cell r="L72">
            <v>15921</v>
          </cell>
          <cell r="M72">
            <v>33782.94</v>
          </cell>
          <cell r="N72">
            <v>33736.5</v>
          </cell>
          <cell r="O72">
            <v>1584</v>
          </cell>
          <cell r="P72">
            <v>0</v>
          </cell>
          <cell r="Q72">
            <v>5710.5</v>
          </cell>
          <cell r="R72">
            <v>3040.2</v>
          </cell>
          <cell r="S72">
            <v>1410</v>
          </cell>
          <cell r="T72">
            <v>8613</v>
          </cell>
          <cell r="U72">
            <v>1500</v>
          </cell>
          <cell r="V72">
            <v>1215</v>
          </cell>
        </row>
        <row r="74">
          <cell r="K74">
            <v>224032.50843847365</v>
          </cell>
          <cell r="L74">
            <v>55234.626000000004</v>
          </cell>
          <cell r="M74">
            <v>419398.45956531732</v>
          </cell>
          <cell r="N74">
            <v>611492.52</v>
          </cell>
          <cell r="O74">
            <v>13995.72</v>
          </cell>
          <cell r="P74">
            <v>52030.453710384623</v>
          </cell>
          <cell r="Q74">
            <v>73222.827000000005</v>
          </cell>
          <cell r="R74">
            <v>39757.691999999995</v>
          </cell>
          <cell r="S74">
            <v>3171.64</v>
          </cell>
          <cell r="T74">
            <v>110665.47199999999</v>
          </cell>
          <cell r="U74">
            <v>15895.8</v>
          </cell>
          <cell r="V74">
            <v>15721.44</v>
          </cell>
        </row>
        <row r="75">
          <cell r="K75">
            <v>0</v>
          </cell>
          <cell r="L75">
            <v>0</v>
          </cell>
          <cell r="M75">
            <v>0</v>
          </cell>
          <cell r="N75">
            <v>0</v>
          </cell>
          <cell r="O75">
            <v>0</v>
          </cell>
          <cell r="P75">
            <v>0</v>
          </cell>
          <cell r="Q75">
            <v>0</v>
          </cell>
          <cell r="R75">
            <v>0</v>
          </cell>
          <cell r="S75">
            <v>0</v>
          </cell>
          <cell r="T75">
            <v>0</v>
          </cell>
          <cell r="U75">
            <v>0</v>
          </cell>
          <cell r="V75">
            <v>0</v>
          </cell>
        </row>
        <row r="76">
          <cell r="K76">
            <v>100814.62879731317</v>
          </cell>
          <cell r="L76">
            <v>24855.581699999995</v>
          </cell>
          <cell r="M76">
            <v>188729.30680439278</v>
          </cell>
          <cell r="N76">
            <v>336320.886</v>
          </cell>
          <cell r="O76">
            <v>6298.0740000000005</v>
          </cell>
          <cell r="P76">
            <v>23413.704169673074</v>
          </cell>
          <cell r="Q76">
            <v>32950.272150000004</v>
          </cell>
          <cell r="R76">
            <v>17890.9614</v>
          </cell>
          <cell r="S76">
            <v>1427.2380000000001</v>
          </cell>
          <cell r="T76">
            <v>267029.52589408675</v>
          </cell>
          <cell r="U76">
            <v>3384</v>
          </cell>
          <cell r="V76">
            <v>42877.87834821429</v>
          </cell>
        </row>
        <row r="77">
          <cell r="K77">
            <v>17700</v>
          </cell>
          <cell r="L77">
            <v>750</v>
          </cell>
          <cell r="M77">
            <v>25625</v>
          </cell>
          <cell r="N77">
            <v>1500</v>
          </cell>
          <cell r="O77">
            <v>500</v>
          </cell>
          <cell r="P77">
            <v>1000</v>
          </cell>
          <cell r="Q77">
            <v>0</v>
          </cell>
          <cell r="R77">
            <v>0</v>
          </cell>
          <cell r="S77">
            <v>1250</v>
          </cell>
          <cell r="T77">
            <v>51780</v>
          </cell>
          <cell r="U77">
            <v>6000</v>
          </cell>
          <cell r="V77">
            <v>7230</v>
          </cell>
        </row>
        <row r="79">
          <cell r="K79">
            <v>1650</v>
          </cell>
          <cell r="L79">
            <v>1350</v>
          </cell>
          <cell r="M79">
            <v>3000</v>
          </cell>
          <cell r="N79">
            <v>2250</v>
          </cell>
          <cell r="O79">
            <v>600</v>
          </cell>
          <cell r="P79">
            <v>225</v>
          </cell>
          <cell r="Q79">
            <v>0</v>
          </cell>
          <cell r="R79">
            <v>0</v>
          </cell>
          <cell r="S79">
            <v>4500</v>
          </cell>
          <cell r="T79">
            <v>7800</v>
          </cell>
          <cell r="U79">
            <v>6000</v>
          </cell>
          <cell r="V79">
            <v>7500</v>
          </cell>
        </row>
        <row r="80">
          <cell r="K80">
            <v>0</v>
          </cell>
          <cell r="L80">
            <v>1500</v>
          </cell>
          <cell r="M80">
            <v>0</v>
          </cell>
          <cell r="N80">
            <v>2250</v>
          </cell>
          <cell r="O80">
            <v>1000</v>
          </cell>
          <cell r="P80">
            <v>0</v>
          </cell>
          <cell r="Q80">
            <v>0</v>
          </cell>
          <cell r="R80">
            <v>0</v>
          </cell>
          <cell r="S80">
            <v>1500</v>
          </cell>
          <cell r="T80">
            <v>2550</v>
          </cell>
          <cell r="U80">
            <v>4800</v>
          </cell>
          <cell r="V80">
            <v>2550</v>
          </cell>
        </row>
        <row r="81">
          <cell r="K81">
            <v>300</v>
          </cell>
          <cell r="L81">
            <v>150</v>
          </cell>
          <cell r="M81">
            <v>600</v>
          </cell>
          <cell r="N81">
            <v>300</v>
          </cell>
          <cell r="O81">
            <v>50</v>
          </cell>
          <cell r="P81">
            <v>150</v>
          </cell>
          <cell r="Q81">
            <v>75</v>
          </cell>
          <cell r="R81">
            <v>200</v>
          </cell>
          <cell r="S81">
            <v>1500</v>
          </cell>
          <cell r="T81">
            <v>475</v>
          </cell>
          <cell r="U81">
            <v>900</v>
          </cell>
          <cell r="V81">
            <v>75</v>
          </cell>
        </row>
        <row r="82">
          <cell r="K82">
            <v>7500</v>
          </cell>
          <cell r="L82">
            <v>150</v>
          </cell>
          <cell r="M82">
            <v>1500</v>
          </cell>
          <cell r="N82">
            <v>600</v>
          </cell>
          <cell r="O82">
            <v>50</v>
          </cell>
          <cell r="P82">
            <v>75</v>
          </cell>
          <cell r="Q82">
            <v>75</v>
          </cell>
          <cell r="R82">
            <v>0</v>
          </cell>
          <cell r="S82">
            <v>0</v>
          </cell>
          <cell r="T82">
            <v>400</v>
          </cell>
          <cell r="U82">
            <v>300</v>
          </cell>
          <cell r="V82">
            <v>75</v>
          </cell>
        </row>
        <row r="83">
          <cell r="K83">
            <v>900</v>
          </cell>
          <cell r="L83">
            <v>300</v>
          </cell>
          <cell r="M83">
            <v>750</v>
          </cell>
          <cell r="N83">
            <v>750</v>
          </cell>
          <cell r="O83">
            <v>50</v>
          </cell>
          <cell r="P83">
            <v>150</v>
          </cell>
          <cell r="Q83">
            <v>75</v>
          </cell>
          <cell r="R83">
            <v>200</v>
          </cell>
          <cell r="S83">
            <v>1500</v>
          </cell>
          <cell r="T83">
            <v>825</v>
          </cell>
          <cell r="U83">
            <v>600</v>
          </cell>
          <cell r="V83">
            <v>150</v>
          </cell>
        </row>
        <row r="84">
          <cell r="K84">
            <v>300</v>
          </cell>
          <cell r="L84">
            <v>75</v>
          </cell>
          <cell r="M84">
            <v>300</v>
          </cell>
          <cell r="N84">
            <v>300</v>
          </cell>
          <cell r="O84">
            <v>50</v>
          </cell>
          <cell r="P84">
            <v>75</v>
          </cell>
          <cell r="Q84">
            <v>75</v>
          </cell>
          <cell r="R84">
            <v>0</v>
          </cell>
          <cell r="S84">
            <v>0</v>
          </cell>
          <cell r="T84">
            <v>475</v>
          </cell>
          <cell r="U84">
            <v>900</v>
          </cell>
          <cell r="V84">
            <v>75</v>
          </cell>
        </row>
        <row r="85">
          <cell r="K85">
            <v>3000</v>
          </cell>
          <cell r="L85">
            <v>750</v>
          </cell>
          <cell r="M85">
            <v>3000</v>
          </cell>
          <cell r="N85">
            <v>3000</v>
          </cell>
          <cell r="O85">
            <v>250</v>
          </cell>
          <cell r="P85">
            <v>450</v>
          </cell>
          <cell r="Q85">
            <v>75</v>
          </cell>
          <cell r="R85">
            <v>200</v>
          </cell>
          <cell r="S85">
            <v>1500</v>
          </cell>
          <cell r="T85">
            <v>2950</v>
          </cell>
          <cell r="U85">
            <v>4500</v>
          </cell>
          <cell r="V85">
            <v>1500</v>
          </cell>
        </row>
        <row r="86">
          <cell r="K86">
            <v>1500</v>
          </cell>
          <cell r="L86">
            <v>750</v>
          </cell>
          <cell r="M86">
            <v>900</v>
          </cell>
          <cell r="N86">
            <v>1500</v>
          </cell>
          <cell r="O86">
            <v>250</v>
          </cell>
          <cell r="P86">
            <v>0</v>
          </cell>
          <cell r="Q86">
            <v>0</v>
          </cell>
          <cell r="R86">
            <v>200</v>
          </cell>
          <cell r="S86">
            <v>1500</v>
          </cell>
          <cell r="T86">
            <v>400</v>
          </cell>
          <cell r="U86">
            <v>900</v>
          </cell>
          <cell r="V86">
            <v>75</v>
          </cell>
        </row>
        <row r="87">
          <cell r="K87">
            <v>2250</v>
          </cell>
          <cell r="L87">
            <v>300</v>
          </cell>
          <cell r="M87">
            <v>300</v>
          </cell>
          <cell r="N87">
            <v>300</v>
          </cell>
          <cell r="O87">
            <v>50</v>
          </cell>
          <cell r="P87">
            <v>300</v>
          </cell>
          <cell r="Q87">
            <v>75</v>
          </cell>
          <cell r="R87">
            <v>200</v>
          </cell>
          <cell r="S87">
            <v>750</v>
          </cell>
          <cell r="T87">
            <v>550</v>
          </cell>
          <cell r="U87">
            <v>3000</v>
          </cell>
          <cell r="V87">
            <v>75</v>
          </cell>
        </row>
        <row r="88">
          <cell r="K88">
            <v>450</v>
          </cell>
          <cell r="L88">
            <v>0</v>
          </cell>
          <cell r="M88">
            <v>0</v>
          </cell>
          <cell r="N88">
            <v>0</v>
          </cell>
          <cell r="O88">
            <v>0</v>
          </cell>
          <cell r="P88">
            <v>0</v>
          </cell>
          <cell r="Q88">
            <v>0</v>
          </cell>
          <cell r="R88">
            <v>0</v>
          </cell>
          <cell r="S88">
            <v>0</v>
          </cell>
          <cell r="T88">
            <v>400</v>
          </cell>
          <cell r="U88">
            <v>1500</v>
          </cell>
          <cell r="V88">
            <v>75</v>
          </cell>
        </row>
        <row r="89">
          <cell r="K89">
            <v>450</v>
          </cell>
          <cell r="L89">
            <v>300</v>
          </cell>
          <cell r="M89">
            <v>750</v>
          </cell>
          <cell r="N89">
            <v>0</v>
          </cell>
          <cell r="O89">
            <v>100</v>
          </cell>
          <cell r="P89">
            <v>75</v>
          </cell>
          <cell r="Q89">
            <v>75</v>
          </cell>
          <cell r="R89">
            <v>0</v>
          </cell>
          <cell r="S89">
            <v>0</v>
          </cell>
          <cell r="T89">
            <v>550</v>
          </cell>
          <cell r="U89">
            <v>300</v>
          </cell>
          <cell r="V89">
            <v>75</v>
          </cell>
        </row>
        <row r="90">
          <cell r="K90">
            <v>1800</v>
          </cell>
          <cell r="L90">
            <v>750</v>
          </cell>
          <cell r="M90">
            <v>1800</v>
          </cell>
          <cell r="N90">
            <v>6750</v>
          </cell>
          <cell r="O90">
            <v>350</v>
          </cell>
          <cell r="P90">
            <v>300</v>
          </cell>
          <cell r="Q90">
            <v>300</v>
          </cell>
          <cell r="R90">
            <v>1000</v>
          </cell>
          <cell r="S90">
            <v>8224.5679999999993</v>
          </cell>
          <cell r="T90">
            <v>-24249.567999999999</v>
          </cell>
          <cell r="U90">
            <v>900</v>
          </cell>
          <cell r="V90">
            <v>-12225</v>
          </cell>
        </row>
        <row r="92">
          <cell r="K92">
            <v>0</v>
          </cell>
          <cell r="L92">
            <v>606</v>
          </cell>
          <cell r="M92">
            <v>0</v>
          </cell>
          <cell r="N92">
            <v>2940</v>
          </cell>
          <cell r="O92">
            <v>500</v>
          </cell>
          <cell r="P92">
            <v>0</v>
          </cell>
          <cell r="Q92">
            <v>0</v>
          </cell>
          <cell r="R92">
            <v>0</v>
          </cell>
          <cell r="S92">
            <v>0</v>
          </cell>
          <cell r="T92">
            <v>0</v>
          </cell>
          <cell r="U92">
            <v>0</v>
          </cell>
          <cell r="V92">
            <v>0</v>
          </cell>
        </row>
        <row r="93">
          <cell r="K93">
            <v>6600</v>
          </cell>
          <cell r="L93">
            <v>900</v>
          </cell>
          <cell r="M93">
            <v>7500</v>
          </cell>
          <cell r="N93">
            <v>4500</v>
          </cell>
          <cell r="O93">
            <v>0</v>
          </cell>
          <cell r="P93">
            <v>0</v>
          </cell>
          <cell r="Q93">
            <v>0</v>
          </cell>
          <cell r="R93">
            <v>0</v>
          </cell>
          <cell r="S93">
            <v>0</v>
          </cell>
          <cell r="T93">
            <v>0</v>
          </cell>
          <cell r="U93">
            <v>46500</v>
          </cell>
          <cell r="V93">
            <v>0</v>
          </cell>
        </row>
        <row r="94">
          <cell r="K94">
            <v>9000</v>
          </cell>
          <cell r="L94">
            <v>0</v>
          </cell>
          <cell r="M94">
            <v>0</v>
          </cell>
          <cell r="N94">
            <v>180000</v>
          </cell>
          <cell r="O94">
            <v>0</v>
          </cell>
          <cell r="P94">
            <v>0</v>
          </cell>
          <cell r="Q94">
            <v>0</v>
          </cell>
          <cell r="R94">
            <v>0</v>
          </cell>
          <cell r="S94">
            <v>0</v>
          </cell>
          <cell r="T94">
            <v>0</v>
          </cell>
          <cell r="U94">
            <v>0</v>
          </cell>
          <cell r="V94">
            <v>0</v>
          </cell>
        </row>
        <row r="95">
          <cell r="K95">
            <v>16428.750200422379</v>
          </cell>
          <cell r="L95">
            <v>3279.192</v>
          </cell>
          <cell r="M95">
            <v>23780.871145565674</v>
          </cell>
          <cell r="N95">
            <v>25000.808000000001</v>
          </cell>
          <cell r="O95">
            <v>563.28</v>
          </cell>
          <cell r="P95">
            <v>1344.7840000000001</v>
          </cell>
          <cell r="Q95">
            <v>2220.5439999999999</v>
          </cell>
          <cell r="R95">
            <v>1995.3207200000002</v>
          </cell>
          <cell r="S95">
            <v>392</v>
          </cell>
          <cell r="T95">
            <v>0</v>
          </cell>
          <cell r="U95">
            <v>0</v>
          </cell>
          <cell r="V95">
            <v>0</v>
          </cell>
        </row>
        <row r="96">
          <cell r="K96">
            <v>38117.718141688129</v>
          </cell>
          <cell r="L96">
            <v>7590.8824672980609</v>
          </cell>
          <cell r="M96">
            <v>55228.144495067274</v>
          </cell>
          <cell r="N96">
            <v>57938.877766832673</v>
          </cell>
          <cell r="O96">
            <v>1193.9662056483037</v>
          </cell>
          <cell r="P96">
            <v>3170.4054584200808</v>
          </cell>
          <cell r="Q96">
            <v>5122.7764860819207</v>
          </cell>
          <cell r="R96">
            <v>4377.3235114544786</v>
          </cell>
          <cell r="S96">
            <v>919.13874324065785</v>
          </cell>
          <cell r="T96">
            <v>0</v>
          </cell>
          <cell r="U96">
            <v>-249366.52649961642</v>
          </cell>
          <cell r="V96">
            <v>0</v>
          </cell>
        </row>
        <row r="106">
          <cell r="K106">
            <v>1139163</v>
          </cell>
          <cell r="L106">
            <v>459100</v>
          </cell>
          <cell r="M106">
            <v>3445373.4170168149</v>
          </cell>
          <cell r="N106">
            <v>3570398</v>
          </cell>
          <cell r="O106">
            <v>547770</v>
          </cell>
          <cell r="P106">
            <v>0</v>
          </cell>
          <cell r="Q106">
            <v>471901.75563732762</v>
          </cell>
          <cell r="R106">
            <v>0</v>
          </cell>
          <cell r="S106">
            <v>48000</v>
          </cell>
          <cell r="U106">
            <v>0</v>
          </cell>
          <cell r="V106">
            <v>0</v>
          </cell>
        </row>
        <row r="107">
          <cell r="K107">
            <v>0</v>
          </cell>
          <cell r="L107">
            <v>0</v>
          </cell>
          <cell r="M107">
            <v>0</v>
          </cell>
          <cell r="N107">
            <v>0</v>
          </cell>
          <cell r="O107">
            <v>0</v>
          </cell>
          <cell r="P107">
            <v>0</v>
          </cell>
          <cell r="Q107">
            <v>0</v>
          </cell>
          <cell r="R107">
            <v>0</v>
          </cell>
          <cell r="S107">
            <v>0</v>
          </cell>
          <cell r="U107">
            <v>0</v>
          </cell>
          <cell r="V107">
            <v>0</v>
          </cell>
        </row>
        <row r="108">
          <cell r="K108">
            <v>0</v>
          </cell>
          <cell r="L108">
            <v>0</v>
          </cell>
          <cell r="M108">
            <v>0</v>
          </cell>
          <cell r="N108">
            <v>0</v>
          </cell>
          <cell r="O108">
            <v>0</v>
          </cell>
          <cell r="P108">
            <v>0</v>
          </cell>
          <cell r="Q108">
            <v>0</v>
          </cell>
          <cell r="R108">
            <v>0</v>
          </cell>
          <cell r="S108">
            <v>0</v>
          </cell>
          <cell r="U108">
            <v>0</v>
          </cell>
          <cell r="V108">
            <v>419217.79017857136</v>
          </cell>
        </row>
        <row r="109">
          <cell r="K109">
            <v>0</v>
          </cell>
          <cell r="L109">
            <v>0</v>
          </cell>
          <cell r="M109">
            <v>0</v>
          </cell>
          <cell r="N109">
            <v>0</v>
          </cell>
          <cell r="O109">
            <v>0</v>
          </cell>
          <cell r="P109">
            <v>0</v>
          </cell>
          <cell r="Q109">
            <v>0</v>
          </cell>
          <cell r="R109">
            <v>0</v>
          </cell>
          <cell r="S109">
            <v>0</v>
          </cell>
          <cell r="U109">
            <v>0</v>
          </cell>
          <cell r="V109">
            <v>0</v>
          </cell>
        </row>
        <row r="110">
          <cell r="K110">
            <v>1139163</v>
          </cell>
          <cell r="L110">
            <v>459100</v>
          </cell>
          <cell r="M110">
            <v>3445373.4170168149</v>
          </cell>
          <cell r="N110">
            <v>3570398</v>
          </cell>
          <cell r="O110">
            <v>547770</v>
          </cell>
          <cell r="P110">
            <v>0</v>
          </cell>
          <cell r="Q110">
            <v>471901.75563732762</v>
          </cell>
          <cell r="R110">
            <v>0</v>
          </cell>
          <cell r="S110">
            <v>48000</v>
          </cell>
          <cell r="U110">
            <v>0</v>
          </cell>
          <cell r="V110">
            <v>419217.79017857136</v>
          </cell>
        </row>
        <row r="112">
          <cell r="K112">
            <v>84486</v>
          </cell>
          <cell r="L112">
            <v>26900</v>
          </cell>
          <cell r="M112">
            <v>73334.140395220558</v>
          </cell>
          <cell r="N112">
            <v>150000</v>
          </cell>
          <cell r="O112">
            <v>3400.5</v>
          </cell>
          <cell r="P112">
            <v>0</v>
          </cell>
          <cell r="Q112">
            <v>0</v>
          </cell>
          <cell r="R112">
            <v>0</v>
          </cell>
          <cell r="S112">
            <v>0</v>
          </cell>
          <cell r="U112">
            <v>750</v>
          </cell>
          <cell r="V112">
            <v>150</v>
          </cell>
        </row>
        <row r="113">
          <cell r="K113">
            <v>350411.93749999988</v>
          </cell>
          <cell r="L113">
            <v>108200</v>
          </cell>
          <cell r="M113">
            <v>1479556.5802475449</v>
          </cell>
          <cell r="N113">
            <v>41893</v>
          </cell>
          <cell r="O113">
            <v>91047</v>
          </cell>
          <cell r="P113">
            <v>0</v>
          </cell>
          <cell r="Q113">
            <v>193354.125</v>
          </cell>
          <cell r="R113">
            <v>0</v>
          </cell>
          <cell r="S113">
            <v>15300</v>
          </cell>
          <cell r="U113">
            <v>1500</v>
          </cell>
          <cell r="V113">
            <v>320005.96723493305</v>
          </cell>
        </row>
        <row r="115">
          <cell r="K115">
            <v>32365.285201149429</v>
          </cell>
          <cell r="L115">
            <v>16837.241379310344</v>
          </cell>
          <cell r="M115">
            <v>155933.81379310347</v>
          </cell>
          <cell r="N115">
            <v>93283.448275862072</v>
          </cell>
          <cell r="O115">
            <v>8638.3448275862047</v>
          </cell>
          <cell r="P115">
            <v>0</v>
          </cell>
          <cell r="Q115">
            <v>6851.3793103448279</v>
          </cell>
          <cell r="R115">
            <v>0</v>
          </cell>
          <cell r="S115">
            <v>604.03448275862081</v>
          </cell>
          <cell r="U115">
            <v>12750.200620689659</v>
          </cell>
          <cell r="V115">
            <v>1668.4137931034486</v>
          </cell>
        </row>
        <row r="116">
          <cell r="K116">
            <v>67537.875635745106</v>
          </cell>
          <cell r="L116">
            <v>69761.68262607338</v>
          </cell>
          <cell r="M116">
            <v>196115.36150793656</v>
          </cell>
          <cell r="N116">
            <v>134474.99585402029</v>
          </cell>
          <cell r="O116">
            <v>55950.186111111092</v>
          </cell>
          <cell r="P116">
            <v>0</v>
          </cell>
          <cell r="Q116">
            <v>27450.870843091332</v>
          </cell>
          <cell r="R116">
            <v>0</v>
          </cell>
          <cell r="S116">
            <v>889.69734126984122</v>
          </cell>
          <cell r="U116">
            <v>70895.447321428554</v>
          </cell>
          <cell r="V116">
            <v>6628.5</v>
          </cell>
        </row>
        <row r="117">
          <cell r="K117">
            <v>14564.378340517243</v>
          </cell>
          <cell r="L117">
            <v>7576.7586206896549</v>
          </cell>
          <cell r="M117">
            <v>70170.21620689657</v>
          </cell>
          <cell r="N117">
            <v>41977.551724137935</v>
          </cell>
          <cell r="O117">
            <v>3887.255172413792</v>
          </cell>
          <cell r="P117">
            <v>0</v>
          </cell>
          <cell r="Q117">
            <v>3083.1206896551726</v>
          </cell>
          <cell r="R117">
            <v>0</v>
          </cell>
          <cell r="S117">
            <v>271.81551724137938</v>
          </cell>
          <cell r="U117">
            <v>5737.5902793103469</v>
          </cell>
          <cell r="V117">
            <v>750.7862068965519</v>
          </cell>
        </row>
        <row r="118">
          <cell r="K118">
            <v>17559.847665293728</v>
          </cell>
          <cell r="L118">
            <v>18138.03748277908</v>
          </cell>
          <cell r="M118">
            <v>50989.993992063508</v>
          </cell>
          <cell r="N118">
            <v>34963.498922045277</v>
          </cell>
          <cell r="O118">
            <v>14547.048388888885</v>
          </cell>
          <cell r="P118">
            <v>0</v>
          </cell>
          <cell r="Q118">
            <v>7137.2264192037464</v>
          </cell>
          <cell r="R118">
            <v>0</v>
          </cell>
          <cell r="S118">
            <v>231.32130873015873</v>
          </cell>
          <cell r="U118">
            <v>18432.816303571424</v>
          </cell>
          <cell r="V118">
            <v>1723.41</v>
          </cell>
        </row>
        <row r="119">
          <cell r="K119">
            <v>0</v>
          </cell>
          <cell r="L119">
            <v>0</v>
          </cell>
          <cell r="M119">
            <v>0</v>
          </cell>
          <cell r="N119">
            <v>0</v>
          </cell>
          <cell r="O119">
            <v>0</v>
          </cell>
          <cell r="P119">
            <v>0</v>
          </cell>
          <cell r="Q119">
            <v>0</v>
          </cell>
          <cell r="R119">
            <v>0</v>
          </cell>
          <cell r="S119">
            <v>0</v>
          </cell>
          <cell r="U119">
            <v>0</v>
          </cell>
          <cell r="V119">
            <v>0</v>
          </cell>
        </row>
        <row r="120">
          <cell r="K120">
            <v>73736.587966374282</v>
          </cell>
          <cell r="L120">
            <v>1500</v>
          </cell>
          <cell r="M120">
            <v>92998.5</v>
          </cell>
          <cell r="N120">
            <v>7470</v>
          </cell>
          <cell r="O120">
            <v>5500</v>
          </cell>
          <cell r="P120">
            <v>0</v>
          </cell>
          <cell r="Q120">
            <v>0</v>
          </cell>
          <cell r="R120">
            <v>0</v>
          </cell>
          <cell r="S120">
            <v>1125</v>
          </cell>
          <cell r="U120">
            <v>13500</v>
          </cell>
          <cell r="V120">
            <v>0</v>
          </cell>
        </row>
        <row r="121">
          <cell r="K121">
            <v>0</v>
          </cell>
          <cell r="L121">
            <v>0</v>
          </cell>
          <cell r="M121">
            <v>0</v>
          </cell>
          <cell r="N121">
            <v>0</v>
          </cell>
          <cell r="O121">
            <v>0</v>
          </cell>
          <cell r="P121">
            <v>0</v>
          </cell>
          <cell r="Q121">
            <v>0</v>
          </cell>
          <cell r="R121">
            <v>0</v>
          </cell>
          <cell r="S121">
            <v>0</v>
          </cell>
          <cell r="U121">
            <v>28897.676672745223</v>
          </cell>
          <cell r="V121">
            <v>0</v>
          </cell>
        </row>
        <row r="122">
          <cell r="K122">
            <v>0</v>
          </cell>
          <cell r="L122">
            <v>17742.599999999999</v>
          </cell>
          <cell r="M122">
            <v>41282.324999999997</v>
          </cell>
          <cell r="N122">
            <v>31411.8</v>
          </cell>
          <cell r="O122">
            <v>10566</v>
          </cell>
          <cell r="P122">
            <v>0</v>
          </cell>
          <cell r="Q122">
            <v>6088.5</v>
          </cell>
          <cell r="R122">
            <v>0</v>
          </cell>
          <cell r="S122">
            <v>1440</v>
          </cell>
          <cell r="U122">
            <v>1500</v>
          </cell>
          <cell r="V122">
            <v>1215</v>
          </cell>
        </row>
        <row r="124">
          <cell r="K124">
            <v>115634.37047922223</v>
          </cell>
          <cell r="L124">
            <v>66350.427999999985</v>
          </cell>
          <cell r="M124">
            <v>452889.25197308831</v>
          </cell>
          <cell r="N124">
            <v>645146.25199999963</v>
          </cell>
          <cell r="O124">
            <v>134068.56399999998</v>
          </cell>
          <cell r="P124">
            <v>0</v>
          </cell>
          <cell r="Q124">
            <v>83745.429000000018</v>
          </cell>
          <cell r="R124">
            <v>0</v>
          </cell>
          <cell r="S124">
            <v>3215.07</v>
          </cell>
          <cell r="U124">
            <v>15895.8</v>
          </cell>
          <cell r="V124">
            <v>15721.44</v>
          </cell>
        </row>
        <row r="125">
          <cell r="K125">
            <v>0</v>
          </cell>
          <cell r="L125">
            <v>0</v>
          </cell>
          <cell r="M125">
            <v>0</v>
          </cell>
          <cell r="N125">
            <v>0</v>
          </cell>
          <cell r="O125">
            <v>0</v>
          </cell>
          <cell r="P125">
            <v>0</v>
          </cell>
          <cell r="Q125">
            <v>0</v>
          </cell>
          <cell r="R125">
            <v>0</v>
          </cell>
          <cell r="S125">
            <v>0</v>
          </cell>
          <cell r="U125">
            <v>0</v>
          </cell>
          <cell r="V125">
            <v>0</v>
          </cell>
        </row>
        <row r="126">
          <cell r="K126">
            <v>52035.466715650007</v>
          </cell>
          <cell r="L126">
            <v>29857.692599999998</v>
          </cell>
          <cell r="M126">
            <v>203800.16338788968</v>
          </cell>
          <cell r="N126">
            <v>354830.43859999999</v>
          </cell>
          <cell r="O126">
            <v>60330.853799999997</v>
          </cell>
          <cell r="P126">
            <v>0</v>
          </cell>
          <cell r="Q126">
            <v>37685.443050000002</v>
          </cell>
          <cell r="R126">
            <v>0</v>
          </cell>
          <cell r="S126">
            <v>1446.7815000000001</v>
          </cell>
          <cell r="U126">
            <v>3384</v>
          </cell>
          <cell r="V126">
            <v>57852.055044642853</v>
          </cell>
        </row>
        <row r="127">
          <cell r="K127">
            <v>11700</v>
          </cell>
          <cell r="L127">
            <v>750</v>
          </cell>
          <cell r="M127">
            <v>26625</v>
          </cell>
          <cell r="N127">
            <v>1500</v>
          </cell>
          <cell r="O127">
            <v>3075</v>
          </cell>
          <cell r="P127">
            <v>0</v>
          </cell>
          <cell r="Q127">
            <v>3000</v>
          </cell>
          <cell r="R127">
            <v>3000</v>
          </cell>
          <cell r="S127">
            <v>1500</v>
          </cell>
          <cell r="U127">
            <v>6000</v>
          </cell>
          <cell r="V127">
            <v>7230</v>
          </cell>
        </row>
        <row r="129">
          <cell r="K129">
            <v>9750</v>
          </cell>
          <cell r="L129">
            <v>6375</v>
          </cell>
          <cell r="M129">
            <v>12900</v>
          </cell>
          <cell r="N129">
            <v>18000</v>
          </cell>
          <cell r="O129">
            <v>11750</v>
          </cell>
          <cell r="P129">
            <v>0</v>
          </cell>
          <cell r="Q129">
            <v>825</v>
          </cell>
          <cell r="R129">
            <v>0</v>
          </cell>
          <cell r="S129">
            <v>20374.567999999999</v>
          </cell>
          <cell r="U129">
            <v>24600</v>
          </cell>
          <cell r="V129">
            <v>0</v>
          </cell>
        </row>
        <row r="130">
          <cell r="K130">
            <v>6600</v>
          </cell>
          <cell r="L130">
            <v>1506</v>
          </cell>
          <cell r="M130">
            <v>7500</v>
          </cell>
          <cell r="N130">
            <v>7440</v>
          </cell>
          <cell r="O130">
            <v>3000</v>
          </cell>
          <cell r="P130">
            <v>0</v>
          </cell>
          <cell r="Q130">
            <v>0</v>
          </cell>
          <cell r="R130">
            <v>0</v>
          </cell>
          <cell r="S130">
            <v>0</v>
          </cell>
          <cell r="U130">
            <v>46500</v>
          </cell>
          <cell r="V130">
            <v>0</v>
          </cell>
        </row>
        <row r="131">
          <cell r="K131">
            <v>3000</v>
          </cell>
          <cell r="L131">
            <v>0</v>
          </cell>
          <cell r="M131">
            <v>0</v>
          </cell>
          <cell r="N131">
            <v>270000</v>
          </cell>
          <cell r="O131">
            <v>0</v>
          </cell>
          <cell r="P131">
            <v>0</v>
          </cell>
          <cell r="Q131">
            <v>0</v>
          </cell>
          <cell r="R131">
            <v>0</v>
          </cell>
          <cell r="S131">
            <v>0</v>
          </cell>
          <cell r="U131">
            <v>0</v>
          </cell>
          <cell r="V131">
            <v>0</v>
          </cell>
        </row>
        <row r="132">
          <cell r="K132">
            <v>9113.3040000000001</v>
          </cell>
          <cell r="L132">
            <v>3672.8</v>
          </cell>
          <cell r="M132">
            <v>27562.98733613452</v>
          </cell>
          <cell r="N132">
            <v>28563.184000000001</v>
          </cell>
          <cell r="O132">
            <v>4382.16</v>
          </cell>
          <cell r="P132">
            <v>0</v>
          </cell>
          <cell r="Q132">
            <v>3775.2140450986212</v>
          </cell>
          <cell r="R132">
            <v>0</v>
          </cell>
          <cell r="S132">
            <v>384</v>
          </cell>
          <cell r="U132">
            <v>0</v>
          </cell>
          <cell r="V132">
            <v>0</v>
          </cell>
        </row>
        <row r="133">
          <cell r="K133">
            <v>20169.389614365042</v>
          </cell>
          <cell r="L133">
            <v>8369.0136958847179</v>
          </cell>
          <cell r="M133">
            <v>63280.479140515396</v>
          </cell>
          <cell r="N133">
            <v>65374.658999834021</v>
          </cell>
          <cell r="O133">
            <v>10229.58988041239</v>
          </cell>
          <cell r="P133">
            <v>0</v>
          </cell>
          <cell r="Q133">
            <v>8726.1658959683464</v>
          </cell>
          <cell r="R133">
            <v>0</v>
          </cell>
          <cell r="S133">
            <v>879.31326491770506</v>
          </cell>
          <cell r="U133">
            <v>-250343.53119774521</v>
          </cell>
          <cell r="V133">
            <v>0</v>
          </cell>
        </row>
        <row r="134">
          <cell r="K134">
            <v>868664.44311831705</v>
          </cell>
          <cell r="L134">
            <v>383537.25440473715</v>
          </cell>
          <cell r="M134">
            <v>2954938.8129803939</v>
          </cell>
          <cell r="N134">
            <v>1926328.828375899</v>
          </cell>
          <cell r="O134">
            <v>420372.5021804123</v>
          </cell>
          <cell r="P134">
            <v>0</v>
          </cell>
          <cell r="Q134">
            <v>381722.47425336204</v>
          </cell>
          <cell r="S134">
            <v>47661.601414917706</v>
          </cell>
          <cell r="U134">
            <v>0</v>
          </cell>
          <cell r="V134">
            <v>412945.57227957586</v>
          </cell>
        </row>
        <row r="135">
          <cell r="K135">
            <v>270498.55688168295</v>
          </cell>
          <cell r="L135">
            <v>75562.745595262852</v>
          </cell>
          <cell r="M135">
            <v>490434.60403642105</v>
          </cell>
          <cell r="N135">
            <v>1644069.171624101</v>
          </cell>
          <cell r="O135">
            <v>127397.4978195877</v>
          </cell>
          <cell r="P135">
            <v>0</v>
          </cell>
          <cell r="Q135">
            <v>90179.281383965572</v>
          </cell>
          <cell r="S135">
            <v>338.39858508229372</v>
          </cell>
          <cell r="U135">
            <v>0</v>
          </cell>
          <cell r="V135">
            <v>6272.2178989954991</v>
          </cell>
        </row>
      </sheetData>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2)"/>
      <sheetName val="Sheet2"/>
      <sheetName val="Sheet1"/>
      <sheetName val="Data"/>
      <sheetName val="Voucher"/>
      <sheetName val="Cal"/>
    </sheetNames>
    <sheetDataSet>
      <sheetData sheetId="0" refreshError="1"/>
      <sheetData sheetId="1" refreshError="1"/>
      <sheetData sheetId="2" refreshError="1"/>
      <sheetData sheetId="3" refreshError="1"/>
      <sheetData sheetId="4" refreshError="1">
        <row r="1">
          <cell r="B1">
            <v>121</v>
          </cell>
          <cell r="R1">
            <v>115</v>
          </cell>
        </row>
      </sheetData>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Readme"/>
      <sheetName val="Activities"/>
      <sheetName val=" Norms "/>
    </sheetNames>
    <sheetDataSet>
      <sheetData sheetId="0" refreshError="1"/>
      <sheetData sheetId="1" refreshError="1"/>
      <sheetData sheetId="2" refreshError="1">
        <row r="2">
          <cell r="B2" t="str">
            <v>ACTIVITIES</v>
          </cell>
        </row>
        <row r="3">
          <cell r="B3" t="str">
            <v>Site clearing</v>
          </cell>
        </row>
        <row r="4">
          <cell r="B4" t="str">
            <v>Roadway Excavation</v>
          </cell>
        </row>
        <row r="5">
          <cell r="B5" t="str">
            <v>Structural Excavation- Normal Soil</v>
          </cell>
        </row>
        <row r="6">
          <cell r="B6" t="str">
            <v>Structural Excavation- Hard Soil</v>
          </cell>
        </row>
        <row r="7">
          <cell r="B7" t="str">
            <v>Borrow pit / mass excavation</v>
          </cell>
        </row>
        <row r="8">
          <cell r="B8" t="str">
            <v>Rig padding</v>
          </cell>
        </row>
        <row r="9">
          <cell r="B9" t="str">
            <v>Trenching - Normal Soil</v>
          </cell>
        </row>
        <row r="10">
          <cell r="B10" t="str">
            <v>Trenching - Hard Soil</v>
          </cell>
        </row>
        <row r="11">
          <cell r="B11" t="str">
            <v>Rock Breaking</v>
          </cell>
        </row>
        <row r="12">
          <cell r="B12" t="str">
            <v>Disposal of Earth</v>
          </cell>
        </row>
        <row r="13">
          <cell r="B13" t="str">
            <v>Embankment Filling / Mass filling</v>
          </cell>
        </row>
        <row r="14">
          <cell r="B14" t="str">
            <v>Backfilling for structures</v>
          </cell>
        </row>
        <row r="15">
          <cell r="B15" t="str">
            <v>Bedding</v>
          </cell>
        </row>
        <row r="16">
          <cell r="B16" t="str">
            <v>Trench filling</v>
          </cell>
        </row>
        <row r="17">
          <cell r="B17" t="str">
            <v>Grading &amp; Compaction</v>
          </cell>
        </row>
        <row r="18">
          <cell r="B18" t="str">
            <v>Granular subbase</v>
          </cell>
        </row>
        <row r="19">
          <cell r="B19" t="str">
            <v>Aggregate base course</v>
          </cell>
        </row>
        <row r="20">
          <cell r="B20" t="str">
            <v>Bituminous base course /wearing course</v>
          </cell>
        </row>
        <row r="21">
          <cell r="B21" t="str">
            <v>Concrete</v>
          </cell>
        </row>
        <row r="22">
          <cell r="B22" t="str">
            <v>Formwork</v>
          </cell>
        </row>
        <row r="23">
          <cell r="B23" t="str">
            <v>Reinforcement</v>
          </cell>
        </row>
        <row r="24">
          <cell r="B24" t="str">
            <v>Block Masonry</v>
          </cell>
        </row>
        <row r="25">
          <cell r="B25" t="str">
            <v>Plastering</v>
          </cell>
        </row>
        <row r="26">
          <cell r="B26" t="str">
            <v>Terrazo Tiling</v>
          </cell>
        </row>
        <row r="27">
          <cell r="B27" t="str">
            <v>Ceramic Tiling</v>
          </cell>
        </row>
        <row r="28">
          <cell r="B28" t="str">
            <v>Marble tiling</v>
          </cell>
        </row>
        <row r="29">
          <cell r="B29" t="str">
            <v>Other internal Tiling</v>
          </cell>
        </row>
        <row r="30">
          <cell r="B30" t="str">
            <v>Stone Cladding</v>
          </cell>
        </row>
        <row r="31">
          <cell r="B31" t="str">
            <v>Painting</v>
          </cell>
        </row>
        <row r="32">
          <cell r="B32" t="str">
            <v>Epoxy Coating</v>
          </cell>
        </row>
        <row r="33">
          <cell r="B33" t="str">
            <v>Interlock Tiling</v>
          </cell>
        </row>
        <row r="34">
          <cell r="B34" t="str">
            <v>Plain Cement Tiling</v>
          </cell>
        </row>
        <row r="35">
          <cell r="B35" t="str">
            <v>Rip-Rap Works</v>
          </cell>
        </row>
        <row r="36">
          <cell r="B36" t="str">
            <v>Kerb fixing</v>
          </cell>
        </row>
        <row r="37">
          <cell r="B37" t="str">
            <v>NJ barrier /Concrete Crash Barrier</v>
          </cell>
        </row>
        <row r="38">
          <cell r="B38" t="str">
            <v>Guard rail/Steel Crash Barrier</v>
          </cell>
        </row>
        <row r="39">
          <cell r="B39" t="str">
            <v>MSE Wall</v>
          </cell>
        </row>
        <row r="40">
          <cell r="B40" t="str">
            <v>Road Marking</v>
          </cell>
        </row>
        <row r="41">
          <cell r="B41" t="str">
            <v>Pipelaying - DI /CS</v>
          </cell>
        </row>
        <row r="42">
          <cell r="B42" t="str">
            <v>Pipelaying - HDPE/uPVC</v>
          </cell>
        </row>
        <row r="43">
          <cell r="B43" t="str">
            <v>Structural Steel erection</v>
          </cell>
        </row>
        <row r="44">
          <cell r="B44" t="str">
            <v>Pipe erection</v>
          </cell>
        </row>
        <row r="45">
          <cell r="B45" t="str">
            <v>Equipment erection</v>
          </cell>
        </row>
        <row r="46">
          <cell r="B46" t="str">
            <v>Concrete element erection</v>
          </cell>
        </row>
        <row r="47">
          <cell r="B47" t="str">
            <v>DSS/SS Welding</v>
          </cell>
        </row>
        <row r="48">
          <cell r="B48" t="str">
            <v>CS/LTCS Welding</v>
          </cell>
        </row>
        <row r="49">
          <cell r="B49" t="str">
            <v>PE lining</v>
          </cell>
        </row>
        <row r="50">
          <cell r="B50" t="str">
            <v>Electric Pole holes</v>
          </cell>
        </row>
        <row r="51">
          <cell r="B51" t="str">
            <v>Electric Pole erection</v>
          </cell>
        </row>
        <row r="52">
          <cell r="B52" t="str">
            <v>Overhead line (Stringing &amp; Tensioning)</v>
          </cell>
        </row>
        <row r="53">
          <cell r="B53" t="str">
            <v>Earth holes</v>
          </cell>
        </row>
      </sheetData>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UB- HEAD"/>
      <sheetName val="SUMMARY"/>
      <sheetName val=" BOQ"/>
      <sheetName val="ANALYSIS"/>
      <sheetName val="LOCAL RATES"/>
      <sheetName val="RESOURES"/>
      <sheetName val="MAJOR QTY"/>
      <sheetName val="PROGRAM"/>
      <sheetName val="MECH-COST ANALYSIS"/>
      <sheetName val="LOADING "/>
      <sheetName val="LAUNCH-TRANS OF GIRDER"/>
      <sheetName val="TECH-SPEC"/>
      <sheetName val="Rares to HO"/>
      <sheetName val="END"/>
      <sheetName val="DEPT RATES"/>
    </sheetNames>
    <sheetDataSet>
      <sheetData sheetId="0"/>
      <sheetData sheetId="1"/>
      <sheetData sheetId="2"/>
      <sheetData sheetId="3"/>
      <sheetData sheetId="4" refreshError="1">
        <row r="14">
          <cell r="H14">
            <v>28000</v>
          </cell>
        </row>
      </sheetData>
      <sheetData sheetId="5"/>
      <sheetData sheetId="6"/>
      <sheetData sheetId="7"/>
      <sheetData sheetId="8"/>
      <sheetData sheetId="9"/>
      <sheetData sheetId="10"/>
      <sheetData sheetId="11"/>
      <sheetData sheetId="12"/>
      <sheetData sheetId="13"/>
      <sheetData sheetId="1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Roads"/>
      <sheetName val="RDSBPRQ1"/>
      <sheetName val="galfareqp"/>
      <sheetName val="Cul_detail"/>
      <sheetName val="steam table"/>
    </sheetNames>
    <sheetDataSet>
      <sheetData sheetId="0" refreshError="1">
        <row r="3">
          <cell r="B3">
            <v>36161</v>
          </cell>
          <cell r="D3">
            <v>0</v>
          </cell>
          <cell r="E3">
            <v>1949.9</v>
          </cell>
          <cell r="G3">
            <v>0</v>
          </cell>
          <cell r="I3">
            <v>1684.85</v>
          </cell>
          <cell r="J3">
            <v>137.333</v>
          </cell>
          <cell r="K3">
            <v>323.43748249999999</v>
          </cell>
          <cell r="N3">
            <v>0</v>
          </cell>
        </row>
        <row r="4">
          <cell r="B4">
            <v>36161</v>
          </cell>
          <cell r="D4">
            <v>5285</v>
          </cell>
          <cell r="E4">
            <v>48</v>
          </cell>
          <cell r="G4">
            <v>0</v>
          </cell>
          <cell r="I4">
            <v>1660</v>
          </cell>
          <cell r="J4">
            <v>0</v>
          </cell>
          <cell r="K4">
            <v>294.64999999999998</v>
          </cell>
          <cell r="N4">
            <v>0</v>
          </cell>
        </row>
        <row r="5">
          <cell r="B5">
            <v>36161</v>
          </cell>
          <cell r="D5">
            <v>18885</v>
          </cell>
          <cell r="E5">
            <v>3564.6080000000002</v>
          </cell>
          <cell r="G5">
            <v>0</v>
          </cell>
          <cell r="I5">
            <v>2408.9</v>
          </cell>
          <cell r="J5">
            <v>0</v>
          </cell>
          <cell r="K5">
            <v>427.57974999999999</v>
          </cell>
          <cell r="N5">
            <v>0</v>
          </cell>
        </row>
        <row r="6">
          <cell r="B6">
            <v>36161</v>
          </cell>
          <cell r="D6">
            <v>0</v>
          </cell>
          <cell r="E6">
            <v>0</v>
          </cell>
          <cell r="G6">
            <v>0</v>
          </cell>
          <cell r="I6">
            <v>152.5</v>
          </cell>
          <cell r="J6">
            <v>0</v>
          </cell>
          <cell r="K6">
            <v>26.306249999999999</v>
          </cell>
          <cell r="N6">
            <v>0</v>
          </cell>
        </row>
        <row r="7">
          <cell r="B7">
            <v>36161</v>
          </cell>
          <cell r="D7">
            <v>350</v>
          </cell>
          <cell r="E7">
            <v>0</v>
          </cell>
          <cell r="G7">
            <v>0</v>
          </cell>
          <cell r="I7">
            <v>370.15</v>
          </cell>
          <cell r="J7">
            <v>0</v>
          </cell>
          <cell r="K7">
            <v>55.522500000000001</v>
          </cell>
          <cell r="N7">
            <v>1450</v>
          </cell>
        </row>
        <row r="8">
          <cell r="B8">
            <v>36161</v>
          </cell>
          <cell r="D8">
            <v>0</v>
          </cell>
          <cell r="E8">
            <v>0</v>
          </cell>
          <cell r="G8">
            <v>0</v>
          </cell>
          <cell r="I8">
            <v>12.2</v>
          </cell>
          <cell r="J8">
            <v>0</v>
          </cell>
          <cell r="K8">
            <v>3</v>
          </cell>
          <cell r="N8">
            <v>0</v>
          </cell>
        </row>
        <row r="9">
          <cell r="B9">
            <v>36161</v>
          </cell>
          <cell r="D9">
            <v>0</v>
          </cell>
          <cell r="E9">
            <v>0</v>
          </cell>
          <cell r="G9">
            <v>0</v>
          </cell>
          <cell r="I9">
            <v>53</v>
          </cell>
          <cell r="J9">
            <v>0</v>
          </cell>
          <cell r="K9">
            <v>10</v>
          </cell>
          <cell r="N9">
            <v>0</v>
          </cell>
        </row>
        <row r="10">
          <cell r="B10">
            <v>36161</v>
          </cell>
          <cell r="D10">
            <v>90</v>
          </cell>
          <cell r="E10">
            <v>39.6</v>
          </cell>
          <cell r="G10">
            <v>0</v>
          </cell>
          <cell r="I10">
            <v>44.7</v>
          </cell>
          <cell r="J10">
            <v>0</v>
          </cell>
          <cell r="K10">
            <v>7.8864210000000003</v>
          </cell>
          <cell r="N10">
            <v>0</v>
          </cell>
        </row>
        <row r="11">
          <cell r="B11">
            <v>36161</v>
          </cell>
          <cell r="D11">
            <v>200</v>
          </cell>
          <cell r="E11">
            <v>15.75</v>
          </cell>
          <cell r="G11">
            <v>0</v>
          </cell>
          <cell r="I11">
            <v>63.7</v>
          </cell>
          <cell r="J11">
            <v>0</v>
          </cell>
          <cell r="K11">
            <v>11.238591000000001</v>
          </cell>
          <cell r="N11">
            <v>0</v>
          </cell>
        </row>
        <row r="12">
          <cell r="B12">
            <v>36161</v>
          </cell>
          <cell r="D12">
            <v>3800</v>
          </cell>
          <cell r="E12">
            <v>1182.25</v>
          </cell>
          <cell r="G12">
            <v>0</v>
          </cell>
          <cell r="I12">
            <v>792.7</v>
          </cell>
          <cell r="J12">
            <v>20.6</v>
          </cell>
          <cell r="K12">
            <v>126.06150000000001</v>
          </cell>
          <cell r="N12">
            <v>0</v>
          </cell>
        </row>
        <row r="13">
          <cell r="B13">
            <v>36161</v>
          </cell>
          <cell r="D13">
            <v>0</v>
          </cell>
          <cell r="E13">
            <v>0</v>
          </cell>
          <cell r="G13">
            <v>0</v>
          </cell>
          <cell r="I13">
            <v>18.3</v>
          </cell>
          <cell r="J13">
            <v>0</v>
          </cell>
          <cell r="K13">
            <v>3.1801740000000001</v>
          </cell>
          <cell r="N13">
            <v>0</v>
          </cell>
        </row>
        <row r="14">
          <cell r="B14">
            <v>36161</v>
          </cell>
          <cell r="D14">
            <v>0</v>
          </cell>
          <cell r="E14">
            <v>0</v>
          </cell>
          <cell r="G14">
            <v>0</v>
          </cell>
          <cell r="I14">
            <v>20.6</v>
          </cell>
          <cell r="J14">
            <v>0</v>
          </cell>
          <cell r="K14">
            <v>3.5798679999999998</v>
          </cell>
          <cell r="N14">
            <v>0</v>
          </cell>
        </row>
        <row r="15">
          <cell r="B15">
            <v>36161</v>
          </cell>
          <cell r="D15">
            <v>11250</v>
          </cell>
          <cell r="E15">
            <v>3595.4</v>
          </cell>
          <cell r="G15">
            <v>0</v>
          </cell>
          <cell r="I15">
            <v>2159.875</v>
          </cell>
          <cell r="J15">
            <v>130.46666666666667</v>
          </cell>
          <cell r="K15">
            <v>355.00295833333331</v>
          </cell>
          <cell r="N15">
            <v>0</v>
          </cell>
        </row>
        <row r="16">
          <cell r="B16">
            <v>36161</v>
          </cell>
          <cell r="D16">
            <v>48000</v>
          </cell>
          <cell r="E16">
            <v>8.3699999999999992</v>
          </cell>
          <cell r="G16">
            <v>0</v>
          </cell>
          <cell r="I16">
            <v>15083</v>
          </cell>
          <cell r="J16">
            <v>13893.841666666667</v>
          </cell>
          <cell r="K16">
            <v>4166.2902948333331</v>
          </cell>
          <cell r="N16">
            <v>750</v>
          </cell>
        </row>
        <row r="17">
          <cell r="B17">
            <v>36161</v>
          </cell>
          <cell r="D17">
            <v>7130</v>
          </cell>
          <cell r="E17">
            <v>0</v>
          </cell>
          <cell r="G17">
            <v>0</v>
          </cell>
          <cell r="I17">
            <v>6141.5249999999996</v>
          </cell>
          <cell r="J17">
            <v>0</v>
          </cell>
          <cell r="K17">
            <v>936.58256249999988</v>
          </cell>
          <cell r="N17">
            <v>0</v>
          </cell>
        </row>
        <row r="18">
          <cell r="B18">
            <v>36161</v>
          </cell>
          <cell r="D18">
            <v>0</v>
          </cell>
          <cell r="E18">
            <v>179.06899999999999</v>
          </cell>
          <cell r="G18">
            <v>0</v>
          </cell>
          <cell r="I18">
            <v>152.5</v>
          </cell>
          <cell r="J18">
            <v>0</v>
          </cell>
          <cell r="K18">
            <v>25</v>
          </cell>
          <cell r="N18">
            <v>0</v>
          </cell>
        </row>
        <row r="19">
          <cell r="B19">
            <v>36161</v>
          </cell>
          <cell r="D19">
            <v>0</v>
          </cell>
          <cell r="E19">
            <v>0</v>
          </cell>
          <cell r="G19">
            <v>0</v>
          </cell>
          <cell r="I19">
            <v>802.5</v>
          </cell>
          <cell r="J19">
            <v>0</v>
          </cell>
          <cell r="K19">
            <v>145</v>
          </cell>
          <cell r="N19">
            <v>0</v>
          </cell>
        </row>
        <row r="20">
          <cell r="B20">
            <v>36161</v>
          </cell>
          <cell r="D20">
            <v>1257</v>
          </cell>
          <cell r="E20">
            <v>869.01</v>
          </cell>
          <cell r="G20">
            <v>0</v>
          </cell>
          <cell r="I20">
            <v>257.52499999999998</v>
          </cell>
          <cell r="J20">
            <v>41.2</v>
          </cell>
          <cell r="K20">
            <v>50.140991249999992</v>
          </cell>
          <cell r="N20">
            <v>0</v>
          </cell>
        </row>
        <row r="21">
          <cell r="B21">
            <v>36161</v>
          </cell>
          <cell r="D21">
            <v>17000</v>
          </cell>
          <cell r="E21">
            <v>3924.1</v>
          </cell>
          <cell r="G21">
            <v>0</v>
          </cell>
          <cell r="I21">
            <v>2543.125</v>
          </cell>
          <cell r="J21">
            <v>494.4</v>
          </cell>
          <cell r="K21">
            <v>561.94212500000003</v>
          </cell>
          <cell r="N21">
            <v>3000</v>
          </cell>
        </row>
        <row r="22">
          <cell r="B22">
            <v>36161</v>
          </cell>
          <cell r="D22">
            <v>1601</v>
          </cell>
          <cell r="E22">
            <v>243</v>
          </cell>
          <cell r="G22">
            <v>0</v>
          </cell>
          <cell r="I22">
            <v>430.4</v>
          </cell>
          <cell r="J22">
            <v>0</v>
          </cell>
          <cell r="K22">
            <v>64.56</v>
          </cell>
          <cell r="N22">
            <v>0</v>
          </cell>
        </row>
        <row r="23">
          <cell r="B23">
            <v>36161</v>
          </cell>
          <cell r="D23">
            <v>6000</v>
          </cell>
          <cell r="E23">
            <v>0</v>
          </cell>
          <cell r="G23">
            <v>0</v>
          </cell>
          <cell r="I23">
            <v>118.825</v>
          </cell>
          <cell r="J23">
            <v>0</v>
          </cell>
          <cell r="K23">
            <v>18.417874999999999</v>
          </cell>
          <cell r="N23">
            <v>0</v>
          </cell>
        </row>
        <row r="24">
          <cell r="B24">
            <v>36161</v>
          </cell>
          <cell r="D24">
            <v>729</v>
          </cell>
          <cell r="E24">
            <v>0</v>
          </cell>
          <cell r="G24">
            <v>0</v>
          </cell>
          <cell r="I24">
            <v>0</v>
          </cell>
          <cell r="J24">
            <v>0</v>
          </cell>
          <cell r="K24">
            <v>0</v>
          </cell>
          <cell r="N24">
            <v>0</v>
          </cell>
        </row>
        <row r="25">
          <cell r="B25">
            <v>36161</v>
          </cell>
          <cell r="D25">
            <v>16110</v>
          </cell>
          <cell r="E25">
            <v>84</v>
          </cell>
          <cell r="G25">
            <v>0</v>
          </cell>
          <cell r="I25">
            <v>2152.6</v>
          </cell>
          <cell r="J25">
            <v>0</v>
          </cell>
          <cell r="K25">
            <v>372.91642400000001</v>
          </cell>
          <cell r="N25">
            <v>0</v>
          </cell>
        </row>
        <row r="26">
          <cell r="B26">
            <v>36161</v>
          </cell>
          <cell r="D26">
            <v>455522</v>
          </cell>
          <cell r="E26">
            <v>19054</v>
          </cell>
          <cell r="G26">
            <v>0</v>
          </cell>
          <cell r="I26">
            <v>59029.620978872495</v>
          </cell>
          <cell r="J26">
            <v>62639.346002760372</v>
          </cell>
          <cell r="K26">
            <v>13536.468839579573</v>
          </cell>
          <cell r="N26">
            <v>20745</v>
          </cell>
        </row>
        <row r="27">
          <cell r="B27">
            <v>36161</v>
          </cell>
          <cell r="D27">
            <v>11000</v>
          </cell>
          <cell r="E27">
            <v>530.84191527763028</v>
          </cell>
          <cell r="G27">
            <v>0</v>
          </cell>
          <cell r="I27">
            <v>348.25</v>
          </cell>
          <cell r="J27">
            <v>550</v>
          </cell>
          <cell r="K27">
            <v>150</v>
          </cell>
          <cell r="N27">
            <v>0</v>
          </cell>
        </row>
        <row r="28">
          <cell r="B28">
            <v>36161</v>
          </cell>
          <cell r="D28">
            <v>0</v>
          </cell>
          <cell r="E28">
            <v>0</v>
          </cell>
          <cell r="G28">
            <v>0</v>
          </cell>
          <cell r="I28">
            <v>10728</v>
          </cell>
          <cell r="J28">
            <v>0</v>
          </cell>
          <cell r="K28">
            <v>1200</v>
          </cell>
          <cell r="N28">
            <v>0</v>
          </cell>
        </row>
        <row r="29">
          <cell r="B29">
            <v>36161</v>
          </cell>
          <cell r="D29">
            <v>0</v>
          </cell>
          <cell r="E29">
            <v>600</v>
          </cell>
          <cell r="G29">
            <v>0</v>
          </cell>
          <cell r="I29">
            <v>1554.9749999999999</v>
          </cell>
          <cell r="J29">
            <v>0</v>
          </cell>
          <cell r="K29">
            <v>241.02112499999998</v>
          </cell>
          <cell r="N29">
            <v>0</v>
          </cell>
        </row>
        <row r="30">
          <cell r="B30">
            <v>36161</v>
          </cell>
          <cell r="D30">
            <v>0</v>
          </cell>
          <cell r="E30">
            <v>5815.0770000000002</v>
          </cell>
          <cell r="G30">
            <v>0</v>
          </cell>
          <cell r="I30">
            <v>1272.55</v>
          </cell>
          <cell r="J30">
            <v>0</v>
          </cell>
          <cell r="K30">
            <v>1779.0150000000001</v>
          </cell>
          <cell r="N30">
            <v>0</v>
          </cell>
        </row>
        <row r="31">
          <cell r="B31">
            <v>36161</v>
          </cell>
          <cell r="D31">
            <v>0</v>
          </cell>
          <cell r="E31">
            <v>491.62799999999999</v>
          </cell>
          <cell r="G31">
            <v>0</v>
          </cell>
          <cell r="I31">
            <v>2826.5749999999998</v>
          </cell>
          <cell r="J31">
            <v>0</v>
          </cell>
          <cell r="K31">
            <v>2176.5450000000001</v>
          </cell>
          <cell r="N31">
            <v>0</v>
          </cell>
        </row>
        <row r="32">
          <cell r="B32">
            <v>36192</v>
          </cell>
          <cell r="D32">
            <v>1900</v>
          </cell>
          <cell r="E32">
            <v>168.94499999999999</v>
          </cell>
          <cell r="G32">
            <v>0</v>
          </cell>
          <cell r="I32">
            <v>257.89999999999998</v>
          </cell>
          <cell r="J32">
            <v>0</v>
          </cell>
          <cell r="K32">
            <v>45.777249999999995</v>
          </cell>
          <cell r="N32">
            <v>0</v>
          </cell>
        </row>
        <row r="33">
          <cell r="B33">
            <v>36192</v>
          </cell>
          <cell r="D33">
            <v>6585</v>
          </cell>
          <cell r="E33">
            <v>461.1</v>
          </cell>
          <cell r="G33">
            <v>0</v>
          </cell>
          <cell r="I33">
            <v>1776.9</v>
          </cell>
          <cell r="J33">
            <v>0</v>
          </cell>
          <cell r="K33">
            <v>350.93775000000005</v>
          </cell>
          <cell r="N33">
            <v>0</v>
          </cell>
        </row>
        <row r="34">
          <cell r="B34">
            <v>36192</v>
          </cell>
          <cell r="D34">
            <v>9569</v>
          </cell>
          <cell r="E34">
            <v>168.25</v>
          </cell>
          <cell r="G34">
            <v>0</v>
          </cell>
          <cell r="I34">
            <v>2841.8750000000005</v>
          </cell>
          <cell r="J34">
            <v>0</v>
          </cell>
          <cell r="K34">
            <v>524.54618281250009</v>
          </cell>
          <cell r="N34">
            <v>0</v>
          </cell>
        </row>
        <row r="35">
          <cell r="B35">
            <v>36192</v>
          </cell>
          <cell r="D35">
            <v>30</v>
          </cell>
          <cell r="E35">
            <v>0</v>
          </cell>
          <cell r="G35">
            <v>0</v>
          </cell>
          <cell r="I35">
            <v>189.1</v>
          </cell>
          <cell r="J35">
            <v>0</v>
          </cell>
          <cell r="K35">
            <v>30</v>
          </cell>
          <cell r="N35">
            <v>0</v>
          </cell>
        </row>
        <row r="36">
          <cell r="B36">
            <v>36192</v>
          </cell>
          <cell r="D36">
            <v>570</v>
          </cell>
          <cell r="E36">
            <v>115</v>
          </cell>
          <cell r="G36">
            <v>0</v>
          </cell>
          <cell r="I36">
            <v>19.600000000000001</v>
          </cell>
          <cell r="J36">
            <v>0</v>
          </cell>
          <cell r="K36">
            <v>3.0380000000000003</v>
          </cell>
          <cell r="N36">
            <v>0</v>
          </cell>
        </row>
        <row r="37">
          <cell r="B37">
            <v>36192</v>
          </cell>
          <cell r="D37">
            <v>1850</v>
          </cell>
          <cell r="E37">
            <v>115.5</v>
          </cell>
          <cell r="G37">
            <v>0</v>
          </cell>
          <cell r="I37">
            <v>442.67500000000001</v>
          </cell>
          <cell r="J37">
            <v>0</v>
          </cell>
          <cell r="K37">
            <v>68.614625000000004</v>
          </cell>
          <cell r="N37">
            <v>0</v>
          </cell>
        </row>
        <row r="38">
          <cell r="B38">
            <v>36192</v>
          </cell>
          <cell r="D38">
            <v>0</v>
          </cell>
          <cell r="E38">
            <v>0</v>
          </cell>
          <cell r="G38">
            <v>0</v>
          </cell>
          <cell r="I38">
            <v>0</v>
          </cell>
          <cell r="J38">
            <v>0</v>
          </cell>
          <cell r="K38">
            <v>0</v>
          </cell>
          <cell r="N38">
            <v>0</v>
          </cell>
        </row>
        <row r="39">
          <cell r="B39">
            <v>36192</v>
          </cell>
          <cell r="D39">
            <v>23155</v>
          </cell>
          <cell r="E39">
            <v>350</v>
          </cell>
          <cell r="G39">
            <v>0</v>
          </cell>
          <cell r="I39">
            <v>13490</v>
          </cell>
          <cell r="J39">
            <v>10042.3225</v>
          </cell>
          <cell r="K39">
            <v>3571.7359090500004</v>
          </cell>
          <cell r="N39">
            <v>0</v>
          </cell>
        </row>
        <row r="40">
          <cell r="B40">
            <v>36192</v>
          </cell>
          <cell r="D40">
            <v>1395</v>
          </cell>
          <cell r="E40">
            <v>0</v>
          </cell>
          <cell r="G40">
            <v>0</v>
          </cell>
          <cell r="I40">
            <v>1950</v>
          </cell>
          <cell r="J40">
            <v>0</v>
          </cell>
          <cell r="K40">
            <v>297.375</v>
          </cell>
          <cell r="N40">
            <v>0</v>
          </cell>
        </row>
        <row r="41">
          <cell r="B41">
            <v>36192</v>
          </cell>
          <cell r="D41">
            <v>20000</v>
          </cell>
          <cell r="E41">
            <v>0</v>
          </cell>
          <cell r="G41">
            <v>0</v>
          </cell>
          <cell r="I41">
            <v>4043.5249999999996</v>
          </cell>
          <cell r="J41">
            <v>0</v>
          </cell>
          <cell r="K41">
            <v>989.15499999999997</v>
          </cell>
          <cell r="N41">
            <v>0</v>
          </cell>
        </row>
        <row r="42">
          <cell r="B42">
            <v>36192</v>
          </cell>
          <cell r="D42">
            <v>0</v>
          </cell>
          <cell r="E42">
            <v>0</v>
          </cell>
          <cell r="G42">
            <v>0</v>
          </cell>
          <cell r="I42">
            <v>0</v>
          </cell>
          <cell r="J42">
            <v>0</v>
          </cell>
          <cell r="K42">
            <v>0</v>
          </cell>
          <cell r="N42">
            <v>0</v>
          </cell>
        </row>
        <row r="43">
          <cell r="B43">
            <v>36192</v>
          </cell>
          <cell r="D43">
            <v>4476</v>
          </cell>
          <cell r="E43">
            <v>3021</v>
          </cell>
          <cell r="G43">
            <v>0</v>
          </cell>
          <cell r="I43">
            <v>455.45</v>
          </cell>
          <cell r="J43">
            <v>0</v>
          </cell>
          <cell r="K43">
            <v>76.4472825</v>
          </cell>
          <cell r="N43">
            <v>0</v>
          </cell>
        </row>
        <row r="44">
          <cell r="B44">
            <v>36192</v>
          </cell>
          <cell r="D44">
            <v>2500</v>
          </cell>
          <cell r="E44">
            <v>348.505</v>
          </cell>
          <cell r="G44">
            <v>0</v>
          </cell>
          <cell r="I44">
            <v>634.04999999999995</v>
          </cell>
          <cell r="J44">
            <v>0</v>
          </cell>
          <cell r="K44">
            <v>117.29924999999999</v>
          </cell>
          <cell r="N44">
            <v>0</v>
          </cell>
        </row>
        <row r="45">
          <cell r="B45">
            <v>36192</v>
          </cell>
          <cell r="D45">
            <v>3750</v>
          </cell>
          <cell r="E45">
            <v>0</v>
          </cell>
          <cell r="G45">
            <v>0</v>
          </cell>
          <cell r="I45">
            <v>632.9</v>
          </cell>
          <cell r="J45">
            <v>0</v>
          </cell>
          <cell r="K45">
            <v>115.086536</v>
          </cell>
          <cell r="N45">
            <v>0</v>
          </cell>
        </row>
        <row r="46">
          <cell r="B46">
            <v>36192</v>
          </cell>
          <cell r="D46">
            <v>32050</v>
          </cell>
          <cell r="E46">
            <v>450</v>
          </cell>
          <cell r="G46">
            <v>0</v>
          </cell>
          <cell r="I46">
            <v>6467</v>
          </cell>
          <cell r="J46">
            <v>3875</v>
          </cell>
          <cell r="K46">
            <v>1791.6480800000002</v>
          </cell>
          <cell r="N46">
            <v>0</v>
          </cell>
        </row>
        <row r="47">
          <cell r="B47">
            <v>36192</v>
          </cell>
          <cell r="D47">
            <v>10000</v>
          </cell>
          <cell r="E47">
            <v>525</v>
          </cell>
          <cell r="G47">
            <v>0</v>
          </cell>
          <cell r="I47">
            <v>1500</v>
          </cell>
          <cell r="J47">
            <v>0</v>
          </cell>
          <cell r="K47">
            <v>259.86</v>
          </cell>
          <cell r="N47">
            <v>0</v>
          </cell>
        </row>
        <row r="48">
          <cell r="B48">
            <v>36192</v>
          </cell>
          <cell r="D48">
            <v>260500</v>
          </cell>
          <cell r="E48">
            <v>5825</v>
          </cell>
          <cell r="G48">
            <v>0</v>
          </cell>
          <cell r="I48">
            <v>41792.5</v>
          </cell>
          <cell r="J48">
            <v>55122</v>
          </cell>
          <cell r="K48">
            <v>10686.681176345684</v>
          </cell>
          <cell r="N48">
            <v>12166.896698163286</v>
          </cell>
        </row>
        <row r="49">
          <cell r="B49">
            <v>36192</v>
          </cell>
          <cell r="D49">
            <v>22229</v>
          </cell>
          <cell r="E49">
            <v>2756.1312241214564</v>
          </cell>
          <cell r="G49">
            <v>0</v>
          </cell>
          <cell r="I49">
            <v>3450.3250000000003</v>
          </cell>
          <cell r="J49">
            <v>1547.254273277418</v>
          </cell>
          <cell r="K49">
            <v>424.67353222210426</v>
          </cell>
          <cell r="N49">
            <v>2356.9381038326783</v>
          </cell>
        </row>
        <row r="50">
          <cell r="B50">
            <v>36192</v>
          </cell>
          <cell r="D50">
            <v>0</v>
          </cell>
          <cell r="E50">
            <v>0</v>
          </cell>
          <cell r="G50">
            <v>0</v>
          </cell>
          <cell r="I50">
            <v>15269.275</v>
          </cell>
          <cell r="J50">
            <v>0</v>
          </cell>
          <cell r="K50">
            <v>799.71300885000005</v>
          </cell>
          <cell r="N50">
            <v>0</v>
          </cell>
        </row>
        <row r="51">
          <cell r="B51">
            <v>36192</v>
          </cell>
          <cell r="D51">
            <v>0</v>
          </cell>
          <cell r="E51">
            <v>0</v>
          </cell>
          <cell r="G51">
            <v>0</v>
          </cell>
          <cell r="I51">
            <v>1609.075</v>
          </cell>
          <cell r="J51">
            <v>0</v>
          </cell>
          <cell r="K51">
            <v>249.40662499999999</v>
          </cell>
          <cell r="N51">
            <v>0</v>
          </cell>
        </row>
        <row r="52">
          <cell r="B52">
            <v>36192</v>
          </cell>
          <cell r="D52">
            <v>2427</v>
          </cell>
          <cell r="E52">
            <v>1500</v>
          </cell>
          <cell r="G52">
            <v>0</v>
          </cell>
          <cell r="I52">
            <v>1524.125</v>
          </cell>
          <cell r="J52">
            <v>0</v>
          </cell>
          <cell r="K52">
            <v>1082.55</v>
          </cell>
          <cell r="N52">
            <v>0</v>
          </cell>
        </row>
        <row r="53">
          <cell r="B53">
            <v>36192</v>
          </cell>
          <cell r="D53">
            <v>0</v>
          </cell>
          <cell r="E53">
            <v>19</v>
          </cell>
          <cell r="G53">
            <v>0</v>
          </cell>
          <cell r="I53">
            <v>2701.05</v>
          </cell>
          <cell r="J53">
            <v>0</v>
          </cell>
          <cell r="K53">
            <v>1142.925</v>
          </cell>
          <cell r="N53">
            <v>0</v>
          </cell>
        </row>
        <row r="54">
          <cell r="B54">
            <v>36220</v>
          </cell>
          <cell r="D54">
            <v>3495.1</v>
          </cell>
          <cell r="E54">
            <v>467.25</v>
          </cell>
          <cell r="I54">
            <v>538</v>
          </cell>
          <cell r="J54">
            <v>0</v>
          </cell>
          <cell r="K54">
            <v>95.495000000000005</v>
          </cell>
          <cell r="N54">
            <v>0</v>
          </cell>
        </row>
        <row r="55">
          <cell r="B55">
            <v>36220</v>
          </cell>
          <cell r="D55">
            <v>5285</v>
          </cell>
          <cell r="E55">
            <v>0</v>
          </cell>
          <cell r="I55">
            <v>1779</v>
          </cell>
          <cell r="J55">
            <v>0</v>
          </cell>
          <cell r="K55">
            <v>351.35250000000002</v>
          </cell>
          <cell r="N55">
            <v>0</v>
          </cell>
        </row>
        <row r="56">
          <cell r="B56">
            <v>36220</v>
          </cell>
          <cell r="D56">
            <v>11722</v>
          </cell>
          <cell r="E56">
            <v>4200</v>
          </cell>
          <cell r="I56">
            <v>1491</v>
          </cell>
          <cell r="J56">
            <v>0</v>
          </cell>
          <cell r="K56">
            <v>275.20505250000002</v>
          </cell>
          <cell r="N56">
            <v>0</v>
          </cell>
        </row>
        <row r="57">
          <cell r="B57">
            <v>36220</v>
          </cell>
          <cell r="D57">
            <v>226</v>
          </cell>
          <cell r="E57">
            <v>0</v>
          </cell>
          <cell r="I57">
            <v>171</v>
          </cell>
          <cell r="J57">
            <v>0</v>
          </cell>
          <cell r="K57">
            <v>31.562752500000002</v>
          </cell>
          <cell r="N57">
            <v>0</v>
          </cell>
        </row>
        <row r="58">
          <cell r="B58">
            <v>36220</v>
          </cell>
          <cell r="D58">
            <v>0</v>
          </cell>
          <cell r="E58">
            <v>145</v>
          </cell>
          <cell r="I58">
            <v>69</v>
          </cell>
          <cell r="J58">
            <v>0</v>
          </cell>
          <cell r="K58">
            <v>10.695</v>
          </cell>
          <cell r="N58">
            <v>0</v>
          </cell>
        </row>
        <row r="59">
          <cell r="B59">
            <v>36220</v>
          </cell>
          <cell r="D59">
            <v>7700</v>
          </cell>
          <cell r="E59">
            <v>0</v>
          </cell>
          <cell r="I59">
            <v>726</v>
          </cell>
          <cell r="J59">
            <v>0</v>
          </cell>
          <cell r="K59">
            <v>112.53</v>
          </cell>
          <cell r="N59">
            <v>0</v>
          </cell>
        </row>
        <row r="60">
          <cell r="B60">
            <v>36220</v>
          </cell>
          <cell r="D60">
            <v>7350</v>
          </cell>
          <cell r="E60">
            <v>924</v>
          </cell>
          <cell r="I60">
            <v>653</v>
          </cell>
          <cell r="J60">
            <v>0</v>
          </cell>
          <cell r="K60">
            <v>99.582499999999996</v>
          </cell>
          <cell r="N60">
            <v>0</v>
          </cell>
        </row>
        <row r="61">
          <cell r="B61">
            <v>36220</v>
          </cell>
          <cell r="D61">
            <v>15473</v>
          </cell>
          <cell r="E61">
            <v>0</v>
          </cell>
          <cell r="I61">
            <v>4156</v>
          </cell>
          <cell r="J61">
            <v>2129.5250000000001</v>
          </cell>
          <cell r="K61">
            <v>954.01698449999992</v>
          </cell>
          <cell r="N61">
            <v>0</v>
          </cell>
        </row>
        <row r="62">
          <cell r="B62">
            <v>36220</v>
          </cell>
          <cell r="D62">
            <v>5843</v>
          </cell>
          <cell r="E62">
            <v>0</v>
          </cell>
          <cell r="I62">
            <v>1313</v>
          </cell>
          <cell r="J62">
            <v>401.7</v>
          </cell>
          <cell r="K62">
            <v>261.49175000000002</v>
          </cell>
          <cell r="N62">
            <v>0</v>
          </cell>
        </row>
        <row r="63">
          <cell r="B63">
            <v>36220</v>
          </cell>
          <cell r="D63">
            <v>26956.400000000001</v>
          </cell>
          <cell r="E63">
            <v>105.22799999999999</v>
          </cell>
          <cell r="I63">
            <v>5229</v>
          </cell>
          <cell r="J63">
            <v>0</v>
          </cell>
          <cell r="K63">
            <v>1376.0250000000001</v>
          </cell>
          <cell r="N63">
            <v>0</v>
          </cell>
        </row>
        <row r="64">
          <cell r="B64">
            <v>36220</v>
          </cell>
          <cell r="D64">
            <v>8781</v>
          </cell>
          <cell r="E64">
            <v>169.411</v>
          </cell>
          <cell r="I64">
            <v>2030</v>
          </cell>
          <cell r="J64">
            <v>1231.8800000000001</v>
          </cell>
          <cell r="K64">
            <v>489.28199999999998</v>
          </cell>
          <cell r="N64">
            <v>0</v>
          </cell>
        </row>
        <row r="65">
          <cell r="B65">
            <v>36220</v>
          </cell>
          <cell r="D65">
            <v>0</v>
          </cell>
          <cell r="E65">
            <v>0</v>
          </cell>
          <cell r="I65">
            <v>300</v>
          </cell>
          <cell r="J65">
            <v>0</v>
          </cell>
          <cell r="K65">
            <v>50.354999999999997</v>
          </cell>
          <cell r="N65">
            <v>0</v>
          </cell>
        </row>
        <row r="66">
          <cell r="B66">
            <v>36220</v>
          </cell>
          <cell r="D66">
            <v>11300</v>
          </cell>
          <cell r="E66">
            <v>7271.25</v>
          </cell>
          <cell r="I66">
            <v>595</v>
          </cell>
          <cell r="J66">
            <v>0</v>
          </cell>
          <cell r="K66">
            <v>99.870750000000001</v>
          </cell>
          <cell r="N66">
            <v>0</v>
          </cell>
        </row>
        <row r="67">
          <cell r="B67">
            <v>36220</v>
          </cell>
          <cell r="D67">
            <v>373</v>
          </cell>
          <cell r="E67">
            <v>0</v>
          </cell>
          <cell r="I67">
            <v>36</v>
          </cell>
          <cell r="J67">
            <v>0</v>
          </cell>
          <cell r="K67">
            <v>6.66</v>
          </cell>
          <cell r="N67">
            <v>0</v>
          </cell>
        </row>
        <row r="68">
          <cell r="B68">
            <v>36220</v>
          </cell>
          <cell r="D68">
            <v>3360.8</v>
          </cell>
          <cell r="E68">
            <v>0</v>
          </cell>
          <cell r="I68">
            <v>663</v>
          </cell>
          <cell r="J68">
            <v>0</v>
          </cell>
          <cell r="K68">
            <v>120.55992000000001</v>
          </cell>
          <cell r="N68">
            <v>0</v>
          </cell>
        </row>
        <row r="69">
          <cell r="B69">
            <v>36220</v>
          </cell>
          <cell r="D69">
            <v>22684</v>
          </cell>
          <cell r="E69">
            <v>94.5</v>
          </cell>
          <cell r="I69">
            <v>4436</v>
          </cell>
          <cell r="J69">
            <v>2052.6869999999999</v>
          </cell>
          <cell r="K69">
            <v>1124.1001358799999</v>
          </cell>
          <cell r="N69">
            <v>0</v>
          </cell>
        </row>
        <row r="70">
          <cell r="B70">
            <v>36220</v>
          </cell>
          <cell r="D70">
            <v>0</v>
          </cell>
          <cell r="E70">
            <v>0</v>
          </cell>
          <cell r="I70">
            <v>0</v>
          </cell>
          <cell r="J70">
            <v>0</v>
          </cell>
          <cell r="K70">
            <v>0</v>
          </cell>
          <cell r="N70">
            <v>0</v>
          </cell>
        </row>
        <row r="71">
          <cell r="B71">
            <v>36220</v>
          </cell>
          <cell r="D71">
            <v>19000</v>
          </cell>
          <cell r="E71">
            <v>4063.5</v>
          </cell>
          <cell r="I71">
            <v>3569</v>
          </cell>
          <cell r="J71">
            <v>0</v>
          </cell>
          <cell r="K71">
            <v>618.29356000000007</v>
          </cell>
          <cell r="N71">
            <v>0</v>
          </cell>
        </row>
        <row r="72">
          <cell r="B72">
            <v>36220</v>
          </cell>
          <cell r="D72">
            <v>0</v>
          </cell>
          <cell r="E72">
            <v>0</v>
          </cell>
          <cell r="I72">
            <v>31</v>
          </cell>
          <cell r="J72">
            <v>0</v>
          </cell>
          <cell r="K72">
            <v>5.3704400000000003</v>
          </cell>
          <cell r="N72">
            <v>0</v>
          </cell>
        </row>
        <row r="73">
          <cell r="B73">
            <v>36220</v>
          </cell>
          <cell r="D73">
            <v>1400</v>
          </cell>
          <cell r="E73">
            <v>0</v>
          </cell>
          <cell r="I73">
            <v>63</v>
          </cell>
          <cell r="J73">
            <v>937.3</v>
          </cell>
          <cell r="K73">
            <v>173.29197199999999</v>
          </cell>
          <cell r="N73">
            <v>0</v>
          </cell>
        </row>
        <row r="74">
          <cell r="B74">
            <v>36220</v>
          </cell>
          <cell r="D74">
            <v>299665.44006794773</v>
          </cell>
          <cell r="E74">
            <v>10837.939271684892</v>
          </cell>
          <cell r="I74">
            <v>52498</v>
          </cell>
          <cell r="J74">
            <v>58774.439620872698</v>
          </cell>
          <cell r="K74">
            <v>15178.575220299394</v>
          </cell>
          <cell r="N74">
            <v>30661.429026435926</v>
          </cell>
        </row>
        <row r="75">
          <cell r="B75">
            <v>36220</v>
          </cell>
          <cell r="D75">
            <v>28653.519481898289</v>
          </cell>
          <cell r="E75">
            <v>4186.9625225607815</v>
          </cell>
          <cell r="I75">
            <v>3808</v>
          </cell>
          <cell r="J75">
            <v>1295.254273277418</v>
          </cell>
          <cell r="K75">
            <v>692.00552075591884</v>
          </cell>
          <cell r="N75">
            <v>3185.0514916657817</v>
          </cell>
        </row>
        <row r="76">
          <cell r="B76">
            <v>36220</v>
          </cell>
          <cell r="D76">
            <v>0</v>
          </cell>
          <cell r="E76">
            <v>0</v>
          </cell>
          <cell r="I76">
            <v>15578</v>
          </cell>
          <cell r="J76">
            <v>0</v>
          </cell>
          <cell r="K76">
            <v>815.88217200000008</v>
          </cell>
          <cell r="N76">
            <v>0</v>
          </cell>
        </row>
        <row r="77">
          <cell r="B77">
            <v>36220</v>
          </cell>
          <cell r="D77">
            <v>0</v>
          </cell>
          <cell r="E77">
            <v>0</v>
          </cell>
          <cell r="I77">
            <v>1051</v>
          </cell>
          <cell r="J77">
            <v>0</v>
          </cell>
          <cell r="K77">
            <v>162.905</v>
          </cell>
          <cell r="N77">
            <v>0</v>
          </cell>
        </row>
        <row r="78">
          <cell r="B78">
            <v>36220</v>
          </cell>
          <cell r="D78">
            <v>0</v>
          </cell>
          <cell r="E78">
            <v>4300.6570000000002</v>
          </cell>
          <cell r="I78">
            <v>1221</v>
          </cell>
          <cell r="J78">
            <v>0</v>
          </cell>
          <cell r="K78">
            <v>1439</v>
          </cell>
          <cell r="N78">
            <v>0</v>
          </cell>
        </row>
        <row r="79">
          <cell r="B79">
            <v>36220</v>
          </cell>
          <cell r="D79">
            <v>0</v>
          </cell>
          <cell r="E79">
            <v>2719.2539999999999</v>
          </cell>
          <cell r="I79">
            <v>2289</v>
          </cell>
          <cell r="J79">
            <v>0</v>
          </cell>
          <cell r="K79">
            <v>1854.2</v>
          </cell>
          <cell r="N79">
            <v>0</v>
          </cell>
        </row>
        <row r="80">
          <cell r="B80">
            <v>36251</v>
          </cell>
          <cell r="D80">
            <v>0</v>
          </cell>
          <cell r="E80">
            <v>0</v>
          </cell>
          <cell r="G80">
            <v>0</v>
          </cell>
          <cell r="I80">
            <v>33.128</v>
          </cell>
          <cell r="J80">
            <v>0</v>
          </cell>
          <cell r="K80">
            <v>6.5427800000000005</v>
          </cell>
          <cell r="N80">
            <v>0</v>
          </cell>
        </row>
        <row r="81">
          <cell r="B81">
            <v>36251</v>
          </cell>
          <cell r="D81">
            <v>5285</v>
          </cell>
          <cell r="E81">
            <v>150</v>
          </cell>
          <cell r="G81">
            <v>0</v>
          </cell>
          <cell r="I81">
            <v>1893.346</v>
          </cell>
          <cell r="J81">
            <v>0</v>
          </cell>
          <cell r="K81">
            <v>349.46907131500001</v>
          </cell>
          <cell r="N81">
            <v>0</v>
          </cell>
        </row>
        <row r="82">
          <cell r="B82">
            <v>36251</v>
          </cell>
          <cell r="D82">
            <v>15735</v>
          </cell>
          <cell r="E82">
            <v>7500</v>
          </cell>
          <cell r="G82">
            <v>0</v>
          </cell>
          <cell r="I82">
            <v>1443.7192499999999</v>
          </cell>
          <cell r="J82">
            <v>0</v>
          </cell>
          <cell r="K82">
            <v>266.478089866875</v>
          </cell>
          <cell r="N82">
            <v>0</v>
          </cell>
        </row>
        <row r="83">
          <cell r="B83">
            <v>36251</v>
          </cell>
          <cell r="D83">
            <v>0</v>
          </cell>
          <cell r="E83">
            <v>0</v>
          </cell>
          <cell r="G83">
            <v>0</v>
          </cell>
          <cell r="I83">
            <v>190.99099999999999</v>
          </cell>
          <cell r="J83">
            <v>0</v>
          </cell>
          <cell r="K83">
            <v>29.603604999999998</v>
          </cell>
          <cell r="N83">
            <v>0</v>
          </cell>
        </row>
        <row r="84">
          <cell r="B84">
            <v>36251</v>
          </cell>
          <cell r="D84">
            <v>0</v>
          </cell>
          <cell r="E84">
            <v>0</v>
          </cell>
          <cell r="G84">
            <v>0</v>
          </cell>
          <cell r="I84">
            <v>0</v>
          </cell>
          <cell r="J84">
            <v>0</v>
          </cell>
          <cell r="K84">
            <v>0</v>
          </cell>
          <cell r="N84">
            <v>0</v>
          </cell>
        </row>
        <row r="85">
          <cell r="B85">
            <v>36251</v>
          </cell>
          <cell r="D85">
            <v>2500</v>
          </cell>
          <cell r="E85">
            <v>173.25</v>
          </cell>
          <cell r="G85">
            <v>0</v>
          </cell>
          <cell r="I85">
            <v>74.739999999999995</v>
          </cell>
          <cell r="J85">
            <v>0</v>
          </cell>
          <cell r="K85">
            <v>54.39</v>
          </cell>
          <cell r="N85">
            <v>0</v>
          </cell>
        </row>
        <row r="86">
          <cell r="B86">
            <v>36251</v>
          </cell>
          <cell r="D86">
            <v>0</v>
          </cell>
          <cell r="E86">
            <v>2315.25</v>
          </cell>
          <cell r="G86">
            <v>0</v>
          </cell>
          <cell r="I86">
            <v>800.39975000000004</v>
          </cell>
          <cell r="J86">
            <v>0</v>
          </cell>
          <cell r="K86">
            <v>124.06196125000001</v>
          </cell>
          <cell r="N86">
            <v>0</v>
          </cell>
        </row>
        <row r="87">
          <cell r="B87">
            <v>36251</v>
          </cell>
          <cell r="D87">
            <v>1500</v>
          </cell>
          <cell r="E87">
            <v>0</v>
          </cell>
          <cell r="G87">
            <v>0</v>
          </cell>
          <cell r="I87">
            <v>28.683999999999997</v>
          </cell>
          <cell r="J87">
            <v>638.6</v>
          </cell>
          <cell r="K87">
            <v>101.28036552</v>
          </cell>
          <cell r="N87">
            <v>0</v>
          </cell>
        </row>
        <row r="88">
          <cell r="B88">
            <v>36251</v>
          </cell>
          <cell r="D88">
            <v>5000</v>
          </cell>
          <cell r="E88">
            <v>0</v>
          </cell>
          <cell r="G88">
            <v>0</v>
          </cell>
          <cell r="I88">
            <v>1110.0405000000001</v>
          </cell>
          <cell r="J88">
            <v>0</v>
          </cell>
          <cell r="K88">
            <v>169.28117625000002</v>
          </cell>
          <cell r="N88">
            <v>0</v>
          </cell>
        </row>
        <row r="89">
          <cell r="B89">
            <v>36251</v>
          </cell>
          <cell r="D89">
            <v>52670</v>
          </cell>
          <cell r="E89">
            <v>26050.875</v>
          </cell>
          <cell r="G89">
            <v>0</v>
          </cell>
          <cell r="I89">
            <v>9028.7939999999999</v>
          </cell>
          <cell r="J89">
            <v>393.46</v>
          </cell>
          <cell r="K89">
            <v>3279.99</v>
          </cell>
          <cell r="N89">
            <v>0</v>
          </cell>
        </row>
        <row r="90">
          <cell r="B90">
            <v>36251</v>
          </cell>
          <cell r="D90">
            <v>8586</v>
          </cell>
          <cell r="E90">
            <v>754.25</v>
          </cell>
          <cell r="G90">
            <v>0</v>
          </cell>
          <cell r="I90">
            <v>1523.787</v>
          </cell>
          <cell r="J90">
            <v>2536.89</v>
          </cell>
          <cell r="K90">
            <v>393.75</v>
          </cell>
          <cell r="N90">
            <v>0</v>
          </cell>
        </row>
        <row r="91">
          <cell r="B91">
            <v>36251</v>
          </cell>
          <cell r="D91">
            <v>0</v>
          </cell>
          <cell r="E91">
            <v>0</v>
          </cell>
          <cell r="G91">
            <v>0</v>
          </cell>
          <cell r="I91">
            <v>15.756</v>
          </cell>
          <cell r="J91">
            <v>0</v>
          </cell>
          <cell r="K91">
            <v>2.6446445999999999</v>
          </cell>
          <cell r="N91">
            <v>0</v>
          </cell>
        </row>
        <row r="92">
          <cell r="B92">
            <v>36251</v>
          </cell>
          <cell r="D92">
            <v>25331</v>
          </cell>
          <cell r="E92">
            <v>7708.75</v>
          </cell>
          <cell r="G92">
            <v>0</v>
          </cell>
          <cell r="I92">
            <v>6572.7264999999998</v>
          </cell>
          <cell r="J92">
            <v>0</v>
          </cell>
          <cell r="K92">
            <v>1270.2449999999999</v>
          </cell>
          <cell r="N92">
            <v>0</v>
          </cell>
        </row>
        <row r="93">
          <cell r="B93">
            <v>36251</v>
          </cell>
          <cell r="D93">
            <v>37889</v>
          </cell>
          <cell r="E93">
            <v>7930</v>
          </cell>
          <cell r="G93">
            <v>0</v>
          </cell>
          <cell r="I93">
            <v>7100.8555000000006</v>
          </cell>
          <cell r="J93">
            <v>4028.33</v>
          </cell>
          <cell r="K93">
            <v>1928.02009602</v>
          </cell>
          <cell r="N93">
            <v>0</v>
          </cell>
        </row>
        <row r="94">
          <cell r="B94">
            <v>36251</v>
          </cell>
          <cell r="D94">
            <v>104</v>
          </cell>
          <cell r="E94">
            <v>0</v>
          </cell>
          <cell r="G94">
            <v>0</v>
          </cell>
          <cell r="I94">
            <v>0</v>
          </cell>
          <cell r="J94">
            <v>0</v>
          </cell>
          <cell r="K94">
            <v>0</v>
          </cell>
          <cell r="N94">
            <v>0</v>
          </cell>
        </row>
        <row r="95">
          <cell r="B95">
            <v>36251</v>
          </cell>
          <cell r="D95">
            <v>3375</v>
          </cell>
          <cell r="E95">
            <v>0</v>
          </cell>
          <cell r="G95">
            <v>0</v>
          </cell>
          <cell r="I95">
            <v>668.923</v>
          </cell>
          <cell r="J95">
            <v>1384.5774999999999</v>
          </cell>
          <cell r="K95">
            <v>355.74842662000003</v>
          </cell>
          <cell r="N95">
            <v>0</v>
          </cell>
        </row>
        <row r="96">
          <cell r="B96">
            <v>36251</v>
          </cell>
          <cell r="D96">
            <v>10000</v>
          </cell>
          <cell r="E96">
            <v>0</v>
          </cell>
          <cell r="G96">
            <v>0</v>
          </cell>
          <cell r="I96">
            <v>2871.4047500000001</v>
          </cell>
          <cell r="J96">
            <v>916.7</v>
          </cell>
          <cell r="K96">
            <v>656.25126689000012</v>
          </cell>
          <cell r="N96">
            <v>0</v>
          </cell>
        </row>
        <row r="97">
          <cell r="B97">
            <v>36251</v>
          </cell>
          <cell r="D97">
            <v>15000</v>
          </cell>
          <cell r="E97">
            <v>0</v>
          </cell>
          <cell r="G97">
            <v>0</v>
          </cell>
          <cell r="I97">
            <v>307.74700000000001</v>
          </cell>
          <cell r="J97">
            <v>0</v>
          </cell>
          <cell r="K97">
            <v>53.314090280000002</v>
          </cell>
          <cell r="N97">
            <v>0</v>
          </cell>
        </row>
        <row r="98">
          <cell r="B98">
            <v>36251</v>
          </cell>
          <cell r="D98">
            <v>2900</v>
          </cell>
          <cell r="E98">
            <v>556.5</v>
          </cell>
          <cell r="G98">
            <v>0</v>
          </cell>
          <cell r="I98">
            <v>588.12299999999993</v>
          </cell>
          <cell r="J98">
            <v>0</v>
          </cell>
          <cell r="K98">
            <v>88.21844999999999</v>
          </cell>
          <cell r="N98">
            <v>0</v>
          </cell>
        </row>
        <row r="99">
          <cell r="B99">
            <v>36251</v>
          </cell>
          <cell r="D99">
            <v>18000</v>
          </cell>
          <cell r="E99">
            <v>7259.75</v>
          </cell>
          <cell r="G99">
            <v>0</v>
          </cell>
          <cell r="I99">
            <v>2292.4727499999999</v>
          </cell>
          <cell r="J99">
            <v>453.2</v>
          </cell>
          <cell r="K99">
            <v>375</v>
          </cell>
          <cell r="N99">
            <v>0</v>
          </cell>
        </row>
        <row r="100">
          <cell r="B100">
            <v>36251</v>
          </cell>
          <cell r="D100">
            <v>310000</v>
          </cell>
          <cell r="E100">
            <v>1220.5117316063277</v>
          </cell>
          <cell r="G100">
            <v>0</v>
          </cell>
          <cell r="I100">
            <v>64080.030749999976</v>
          </cell>
          <cell r="J100">
            <v>60348.222849719226</v>
          </cell>
          <cell r="K100">
            <v>16025.586580316382</v>
          </cell>
          <cell r="N100">
            <v>56689.669816328693</v>
          </cell>
        </row>
        <row r="101">
          <cell r="B101">
            <v>36251</v>
          </cell>
          <cell r="D101">
            <v>39813.143645822274</v>
          </cell>
          <cell r="E101">
            <v>1500</v>
          </cell>
          <cell r="G101">
            <v>0</v>
          </cell>
          <cell r="I101">
            <v>4889.6625000000004</v>
          </cell>
          <cell r="J101">
            <v>731.1462646423895</v>
          </cell>
          <cell r="K101">
            <v>843.12131469635847</v>
          </cell>
          <cell r="N101">
            <v>10000</v>
          </cell>
        </row>
        <row r="102">
          <cell r="B102">
            <v>36251</v>
          </cell>
          <cell r="D102">
            <v>0</v>
          </cell>
          <cell r="E102">
            <v>0</v>
          </cell>
          <cell r="G102">
            <v>0</v>
          </cell>
          <cell r="I102">
            <v>19216.664000000001</v>
          </cell>
          <cell r="J102">
            <v>0</v>
          </cell>
          <cell r="K102">
            <v>1006.4535603360001</v>
          </cell>
          <cell r="N102">
            <v>0</v>
          </cell>
        </row>
        <row r="103">
          <cell r="B103">
            <v>36251</v>
          </cell>
          <cell r="D103">
            <v>0</v>
          </cell>
          <cell r="E103">
            <v>0</v>
          </cell>
          <cell r="G103">
            <v>0</v>
          </cell>
          <cell r="I103">
            <v>1083.124</v>
          </cell>
          <cell r="J103">
            <v>0</v>
          </cell>
          <cell r="K103">
            <v>167.88422</v>
          </cell>
          <cell r="N103">
            <v>0</v>
          </cell>
        </row>
        <row r="104">
          <cell r="B104">
            <v>36251</v>
          </cell>
          <cell r="D104">
            <v>0</v>
          </cell>
          <cell r="E104">
            <v>1745.748</v>
          </cell>
          <cell r="G104">
            <v>0</v>
          </cell>
          <cell r="I104">
            <v>602.01049999999998</v>
          </cell>
          <cell r="J104">
            <v>0</v>
          </cell>
          <cell r="K104">
            <v>996.3</v>
          </cell>
          <cell r="N104">
            <v>0</v>
          </cell>
        </row>
        <row r="105">
          <cell r="B105">
            <v>36251</v>
          </cell>
          <cell r="D105">
            <v>0</v>
          </cell>
          <cell r="E105">
            <v>11401.124999999998</v>
          </cell>
          <cell r="G105">
            <v>0</v>
          </cell>
          <cell r="I105">
            <v>4485.7635</v>
          </cell>
          <cell r="J105">
            <v>0</v>
          </cell>
          <cell r="K105">
            <v>4867.17</v>
          </cell>
          <cell r="N105">
            <v>0</v>
          </cell>
        </row>
        <row r="106">
          <cell r="B106">
            <v>36281</v>
          </cell>
          <cell r="D106">
            <v>0</v>
          </cell>
          <cell r="E106">
            <v>0</v>
          </cell>
          <cell r="G106">
            <v>0</v>
          </cell>
          <cell r="I106">
            <v>0</v>
          </cell>
          <cell r="J106">
            <v>0</v>
          </cell>
          <cell r="K106">
            <v>0</v>
          </cell>
          <cell r="N106">
            <v>0</v>
          </cell>
        </row>
        <row r="107">
          <cell r="B107">
            <v>36281</v>
          </cell>
          <cell r="D107">
            <v>5285</v>
          </cell>
          <cell r="E107">
            <v>0</v>
          </cell>
          <cell r="G107">
            <v>0</v>
          </cell>
          <cell r="I107">
            <v>1747.7750000000001</v>
          </cell>
          <cell r="J107">
            <v>0</v>
          </cell>
          <cell r="K107">
            <v>322.59994006250002</v>
          </cell>
          <cell r="N107">
            <v>0</v>
          </cell>
        </row>
        <row r="108">
          <cell r="B108">
            <v>36281</v>
          </cell>
          <cell r="D108">
            <v>7598</v>
          </cell>
          <cell r="E108">
            <v>1000</v>
          </cell>
          <cell r="G108">
            <v>0</v>
          </cell>
          <cell r="I108">
            <v>1264.375</v>
          </cell>
          <cell r="J108">
            <v>568.55999999999995</v>
          </cell>
          <cell r="K108">
            <v>338.31855996249999</v>
          </cell>
          <cell r="N108">
            <v>0</v>
          </cell>
        </row>
        <row r="109">
          <cell r="B109">
            <v>36281</v>
          </cell>
          <cell r="D109">
            <v>325</v>
          </cell>
          <cell r="E109">
            <v>130</v>
          </cell>
          <cell r="G109">
            <v>0</v>
          </cell>
          <cell r="I109">
            <v>176.9</v>
          </cell>
          <cell r="J109">
            <v>0</v>
          </cell>
          <cell r="K109">
            <v>27.419499999999999</v>
          </cell>
          <cell r="N109">
            <v>0</v>
          </cell>
        </row>
        <row r="110">
          <cell r="B110">
            <v>36281</v>
          </cell>
          <cell r="D110">
            <v>600</v>
          </cell>
          <cell r="E110">
            <v>0</v>
          </cell>
          <cell r="G110">
            <v>0</v>
          </cell>
          <cell r="I110">
            <v>11.5</v>
          </cell>
          <cell r="J110">
            <v>0</v>
          </cell>
          <cell r="K110">
            <v>1.7825</v>
          </cell>
          <cell r="N110">
            <v>0</v>
          </cell>
        </row>
        <row r="111">
          <cell r="B111">
            <v>36281</v>
          </cell>
          <cell r="D111">
            <v>0</v>
          </cell>
          <cell r="E111">
            <v>0</v>
          </cell>
          <cell r="G111">
            <v>0</v>
          </cell>
          <cell r="I111">
            <v>0</v>
          </cell>
          <cell r="J111">
            <v>0</v>
          </cell>
          <cell r="K111">
            <v>0</v>
          </cell>
          <cell r="N111">
            <v>0</v>
          </cell>
        </row>
        <row r="112">
          <cell r="B112">
            <v>36281</v>
          </cell>
          <cell r="D112">
            <v>8040</v>
          </cell>
          <cell r="E112">
            <v>1500</v>
          </cell>
          <cell r="G112">
            <v>0</v>
          </cell>
          <cell r="I112">
            <v>1249.5</v>
          </cell>
          <cell r="J112">
            <v>0</v>
          </cell>
          <cell r="K112">
            <v>193.67250000000001</v>
          </cell>
          <cell r="N112">
            <v>0</v>
          </cell>
        </row>
        <row r="113">
          <cell r="B113">
            <v>36281</v>
          </cell>
          <cell r="D113">
            <v>3000</v>
          </cell>
          <cell r="E113">
            <v>0</v>
          </cell>
          <cell r="G113">
            <v>0</v>
          </cell>
          <cell r="I113">
            <v>3093</v>
          </cell>
          <cell r="J113">
            <v>25.75</v>
          </cell>
          <cell r="K113">
            <v>483.40625</v>
          </cell>
          <cell r="N113">
            <v>0</v>
          </cell>
        </row>
        <row r="114">
          <cell r="B114">
            <v>36281</v>
          </cell>
          <cell r="D114">
            <v>2900</v>
          </cell>
          <cell r="E114">
            <v>992.25</v>
          </cell>
          <cell r="G114">
            <v>0</v>
          </cell>
          <cell r="I114">
            <v>427.6</v>
          </cell>
          <cell r="J114">
            <v>216.3</v>
          </cell>
          <cell r="K114">
            <v>117.495</v>
          </cell>
          <cell r="N114">
            <v>0</v>
          </cell>
        </row>
        <row r="115">
          <cell r="B115">
            <v>36281</v>
          </cell>
          <cell r="D115">
            <v>17400</v>
          </cell>
          <cell r="E115">
            <v>5622.75</v>
          </cell>
          <cell r="G115">
            <v>0</v>
          </cell>
          <cell r="I115">
            <v>1263.0999999999999</v>
          </cell>
          <cell r="J115">
            <v>963.3</v>
          </cell>
          <cell r="K115">
            <v>598.81500000000005</v>
          </cell>
          <cell r="N115">
            <v>0</v>
          </cell>
        </row>
        <row r="116">
          <cell r="B116">
            <v>36281</v>
          </cell>
          <cell r="D116">
            <v>0</v>
          </cell>
          <cell r="E116">
            <v>0</v>
          </cell>
          <cell r="G116">
            <v>0</v>
          </cell>
          <cell r="I116">
            <v>0</v>
          </cell>
          <cell r="J116">
            <v>0</v>
          </cell>
          <cell r="K116">
            <v>0</v>
          </cell>
          <cell r="N116">
            <v>0</v>
          </cell>
        </row>
        <row r="117">
          <cell r="B117">
            <v>36281</v>
          </cell>
          <cell r="D117">
            <v>15000</v>
          </cell>
          <cell r="E117">
            <v>1650</v>
          </cell>
          <cell r="G117">
            <v>0</v>
          </cell>
          <cell r="I117">
            <v>812</v>
          </cell>
          <cell r="J117">
            <v>2575</v>
          </cell>
          <cell r="K117">
            <v>524.98500000000001</v>
          </cell>
          <cell r="N117">
            <v>4985</v>
          </cell>
        </row>
        <row r="118">
          <cell r="B118">
            <v>36281</v>
          </cell>
          <cell r="D118">
            <v>-2762</v>
          </cell>
          <cell r="E118">
            <v>0</v>
          </cell>
          <cell r="G118">
            <v>0</v>
          </cell>
          <cell r="I118">
            <v>0</v>
          </cell>
          <cell r="J118">
            <v>0</v>
          </cell>
          <cell r="K118">
            <v>0</v>
          </cell>
          <cell r="N118">
            <v>0</v>
          </cell>
        </row>
        <row r="119">
          <cell r="B119">
            <v>36281</v>
          </cell>
          <cell r="D119">
            <v>134</v>
          </cell>
          <cell r="E119">
            <v>0</v>
          </cell>
          <cell r="G119">
            <v>0</v>
          </cell>
          <cell r="I119">
            <v>0</v>
          </cell>
          <cell r="J119">
            <v>0</v>
          </cell>
          <cell r="K119">
            <v>0</v>
          </cell>
          <cell r="N119">
            <v>0</v>
          </cell>
        </row>
        <row r="120">
          <cell r="B120">
            <v>36281</v>
          </cell>
          <cell r="D120">
            <v>1183</v>
          </cell>
          <cell r="E120">
            <v>0</v>
          </cell>
          <cell r="G120">
            <v>0</v>
          </cell>
          <cell r="I120">
            <v>0</v>
          </cell>
          <cell r="J120">
            <v>0</v>
          </cell>
          <cell r="K120">
            <v>0</v>
          </cell>
          <cell r="N120">
            <v>0</v>
          </cell>
        </row>
        <row r="121">
          <cell r="B121">
            <v>36281</v>
          </cell>
          <cell r="D121">
            <v>67872</v>
          </cell>
          <cell r="E121">
            <v>23648.625</v>
          </cell>
          <cell r="G121">
            <v>0</v>
          </cell>
          <cell r="I121">
            <v>9155.6</v>
          </cell>
          <cell r="J121">
            <v>694.73500000000001</v>
          </cell>
          <cell r="K121">
            <v>3500</v>
          </cell>
          <cell r="N121">
            <v>0</v>
          </cell>
        </row>
        <row r="122">
          <cell r="B122">
            <v>36281</v>
          </cell>
          <cell r="D122">
            <v>21360</v>
          </cell>
          <cell r="E122">
            <v>4389.6000000000004</v>
          </cell>
          <cell r="G122">
            <v>0</v>
          </cell>
          <cell r="I122">
            <v>7751.2</v>
          </cell>
          <cell r="J122">
            <v>259.56</v>
          </cell>
          <cell r="K122">
            <v>1539.3</v>
          </cell>
          <cell r="N122">
            <v>0</v>
          </cell>
        </row>
        <row r="123">
          <cell r="B123">
            <v>36281</v>
          </cell>
          <cell r="D123">
            <v>2093</v>
          </cell>
          <cell r="E123">
            <v>378</v>
          </cell>
          <cell r="G123">
            <v>0</v>
          </cell>
          <cell r="I123">
            <v>119.3</v>
          </cell>
          <cell r="J123">
            <v>0</v>
          </cell>
          <cell r="K123">
            <v>18.491499999999998</v>
          </cell>
          <cell r="N123">
            <v>0</v>
          </cell>
        </row>
        <row r="124">
          <cell r="B124">
            <v>36281</v>
          </cell>
          <cell r="D124">
            <v>21147</v>
          </cell>
          <cell r="E124">
            <v>3725</v>
          </cell>
          <cell r="G124">
            <v>0</v>
          </cell>
          <cell r="I124">
            <v>4473.1000000000004</v>
          </cell>
          <cell r="J124">
            <v>455.77499999999998</v>
          </cell>
          <cell r="K124">
            <v>763.97562500000004</v>
          </cell>
          <cell r="N124">
            <v>0</v>
          </cell>
        </row>
        <row r="125">
          <cell r="B125">
            <v>36281</v>
          </cell>
          <cell r="D125">
            <v>35000</v>
          </cell>
          <cell r="E125">
            <v>7950</v>
          </cell>
          <cell r="G125">
            <v>0</v>
          </cell>
          <cell r="I125">
            <v>7391.5</v>
          </cell>
          <cell r="J125">
            <v>1977.4849999999999</v>
          </cell>
          <cell r="K125">
            <v>1452.192675</v>
          </cell>
          <cell r="N125">
            <v>0</v>
          </cell>
        </row>
        <row r="126">
          <cell r="B126">
            <v>36281</v>
          </cell>
          <cell r="D126">
            <v>-104</v>
          </cell>
          <cell r="E126">
            <v>0</v>
          </cell>
          <cell r="G126">
            <v>0</v>
          </cell>
          <cell r="I126">
            <v>0</v>
          </cell>
          <cell r="J126">
            <v>0</v>
          </cell>
          <cell r="K126">
            <v>0</v>
          </cell>
          <cell r="N126">
            <v>0</v>
          </cell>
        </row>
        <row r="127">
          <cell r="B127">
            <v>36281</v>
          </cell>
          <cell r="D127">
            <v>2764</v>
          </cell>
          <cell r="E127">
            <v>0</v>
          </cell>
          <cell r="G127">
            <v>0</v>
          </cell>
          <cell r="I127">
            <v>0</v>
          </cell>
          <cell r="J127">
            <v>0</v>
          </cell>
          <cell r="K127">
            <v>0</v>
          </cell>
          <cell r="N127">
            <v>0</v>
          </cell>
        </row>
        <row r="128">
          <cell r="B128">
            <v>36281</v>
          </cell>
          <cell r="D128">
            <v>6720</v>
          </cell>
          <cell r="E128">
            <v>0</v>
          </cell>
          <cell r="G128">
            <v>0</v>
          </cell>
          <cell r="I128">
            <v>232.05</v>
          </cell>
          <cell r="J128">
            <v>559.29</v>
          </cell>
          <cell r="K128">
            <v>137.09174159999998</v>
          </cell>
          <cell r="N128">
            <v>0</v>
          </cell>
        </row>
        <row r="129">
          <cell r="B129">
            <v>36281</v>
          </cell>
          <cell r="D129">
            <v>10000</v>
          </cell>
          <cell r="E129">
            <v>50</v>
          </cell>
          <cell r="G129">
            <v>0</v>
          </cell>
          <cell r="I129">
            <v>2215.1</v>
          </cell>
          <cell r="J129">
            <v>3354.71</v>
          </cell>
          <cell r="K129">
            <v>964.91388439999992</v>
          </cell>
          <cell r="N129">
            <v>0</v>
          </cell>
        </row>
        <row r="130">
          <cell r="B130">
            <v>36281</v>
          </cell>
          <cell r="D130">
            <v>12729</v>
          </cell>
          <cell r="E130">
            <v>0</v>
          </cell>
          <cell r="G130">
            <v>0</v>
          </cell>
          <cell r="I130">
            <v>2538.1999999999998</v>
          </cell>
          <cell r="J130">
            <v>256.75</v>
          </cell>
          <cell r="K130">
            <v>484.197138</v>
          </cell>
          <cell r="N130">
            <v>0</v>
          </cell>
        </row>
        <row r="131">
          <cell r="B131">
            <v>36281</v>
          </cell>
          <cell r="D131">
            <v>0</v>
          </cell>
          <cell r="E131">
            <v>0</v>
          </cell>
          <cell r="G131">
            <v>0</v>
          </cell>
          <cell r="I131">
            <v>0</v>
          </cell>
          <cell r="J131">
            <v>0</v>
          </cell>
          <cell r="K131">
            <v>0</v>
          </cell>
          <cell r="N131">
            <v>0</v>
          </cell>
        </row>
        <row r="132">
          <cell r="B132">
            <v>36281</v>
          </cell>
          <cell r="D132">
            <v>16457</v>
          </cell>
          <cell r="E132">
            <v>2331.375</v>
          </cell>
          <cell r="G132">
            <v>0</v>
          </cell>
          <cell r="I132">
            <v>2122.3249999999998</v>
          </cell>
          <cell r="J132">
            <v>0</v>
          </cell>
          <cell r="K132">
            <v>375</v>
          </cell>
          <cell r="N132">
            <v>0</v>
          </cell>
        </row>
        <row r="133">
          <cell r="B133">
            <v>36281</v>
          </cell>
          <cell r="D133">
            <v>0</v>
          </cell>
          <cell r="E133">
            <v>0</v>
          </cell>
          <cell r="G133">
            <v>0</v>
          </cell>
          <cell r="I133">
            <v>0</v>
          </cell>
          <cell r="J133">
            <v>0</v>
          </cell>
          <cell r="K133">
            <v>0</v>
          </cell>
          <cell r="N133">
            <v>0</v>
          </cell>
        </row>
        <row r="134">
          <cell r="B134">
            <v>36281</v>
          </cell>
          <cell r="D134">
            <v>235000</v>
          </cell>
          <cell r="E134">
            <v>4533.7190784584345</v>
          </cell>
          <cell r="G134">
            <v>0</v>
          </cell>
          <cell r="I134">
            <v>60006.2</v>
          </cell>
          <cell r="J134">
            <v>74283.469582758247</v>
          </cell>
          <cell r="K134">
            <v>21211.487419046607</v>
          </cell>
          <cell r="N134">
            <v>27245.992143539654</v>
          </cell>
        </row>
        <row r="135">
          <cell r="B135">
            <v>36281</v>
          </cell>
          <cell r="D135">
            <v>62000</v>
          </cell>
          <cell r="E135">
            <v>4355.5579148529569</v>
          </cell>
          <cell r="G135">
            <v>0</v>
          </cell>
          <cell r="I135">
            <v>7956.05</v>
          </cell>
          <cell r="J135">
            <v>5505.8923452595818</v>
          </cell>
          <cell r="K135">
            <v>1390.8058180273913</v>
          </cell>
          <cell r="N135">
            <v>5383.6925363626706</v>
          </cell>
        </row>
        <row r="136">
          <cell r="B136">
            <v>36281</v>
          </cell>
          <cell r="D136">
            <v>52000</v>
          </cell>
          <cell r="E136">
            <v>1050</v>
          </cell>
          <cell r="G136">
            <v>0</v>
          </cell>
          <cell r="I136">
            <v>271.3</v>
          </cell>
          <cell r="J136">
            <v>20750</v>
          </cell>
          <cell r="K136">
            <v>2417.4495000000002</v>
          </cell>
          <cell r="N136">
            <v>0</v>
          </cell>
        </row>
        <row r="137">
          <cell r="B137">
            <v>36281</v>
          </cell>
          <cell r="D137">
            <v>0</v>
          </cell>
          <cell r="E137">
            <v>0</v>
          </cell>
          <cell r="G137">
            <v>0</v>
          </cell>
          <cell r="I137">
            <v>18991.7</v>
          </cell>
          <cell r="J137">
            <v>0</v>
          </cell>
          <cell r="K137">
            <v>494.67129580000017</v>
          </cell>
          <cell r="N137">
            <v>0</v>
          </cell>
        </row>
        <row r="138">
          <cell r="B138">
            <v>36281</v>
          </cell>
          <cell r="D138">
            <v>0</v>
          </cell>
          <cell r="E138">
            <v>50</v>
          </cell>
          <cell r="G138">
            <v>0</v>
          </cell>
          <cell r="I138">
            <v>1602.15</v>
          </cell>
          <cell r="J138">
            <v>0</v>
          </cell>
          <cell r="K138">
            <v>248.33325000000002</v>
          </cell>
          <cell r="N138">
            <v>0</v>
          </cell>
        </row>
        <row r="139">
          <cell r="B139">
            <v>36281</v>
          </cell>
          <cell r="D139">
            <v>0</v>
          </cell>
          <cell r="E139">
            <v>150</v>
          </cell>
          <cell r="G139">
            <v>0</v>
          </cell>
          <cell r="I139">
            <v>23.1</v>
          </cell>
          <cell r="J139">
            <v>0</v>
          </cell>
          <cell r="K139">
            <v>130.83000000000001</v>
          </cell>
          <cell r="N139">
            <v>0</v>
          </cell>
        </row>
        <row r="140">
          <cell r="B140">
            <v>36281</v>
          </cell>
          <cell r="D140">
            <v>0</v>
          </cell>
          <cell r="E140">
            <v>12628</v>
          </cell>
          <cell r="G140">
            <v>0</v>
          </cell>
          <cell r="I140">
            <v>3395.4749999999999</v>
          </cell>
          <cell r="J140">
            <v>175</v>
          </cell>
          <cell r="K140">
            <v>5322.03</v>
          </cell>
          <cell r="N140">
            <v>0</v>
          </cell>
        </row>
        <row r="141">
          <cell r="B141">
            <v>36312</v>
          </cell>
          <cell r="D141">
            <v>5285</v>
          </cell>
          <cell r="E141">
            <v>100</v>
          </cell>
          <cell r="G141">
            <v>0</v>
          </cell>
          <cell r="I141">
            <v>1908</v>
          </cell>
          <cell r="J141">
            <v>0</v>
          </cell>
          <cell r="K141">
            <v>659.95049999999992</v>
          </cell>
          <cell r="N141">
            <v>0</v>
          </cell>
        </row>
        <row r="142">
          <cell r="B142">
            <v>36312</v>
          </cell>
          <cell r="D142">
            <v>15700</v>
          </cell>
          <cell r="E142">
            <v>200</v>
          </cell>
          <cell r="G142">
            <v>0</v>
          </cell>
          <cell r="I142">
            <v>5332</v>
          </cell>
          <cell r="J142">
            <v>0</v>
          </cell>
          <cell r="K142">
            <v>1400</v>
          </cell>
          <cell r="N142">
            <v>0</v>
          </cell>
        </row>
        <row r="143">
          <cell r="B143">
            <v>36312</v>
          </cell>
          <cell r="D143">
            <v>15000</v>
          </cell>
          <cell r="E143">
            <v>4350</v>
          </cell>
          <cell r="G143">
            <v>0</v>
          </cell>
          <cell r="I143">
            <v>5550</v>
          </cell>
          <cell r="J143">
            <v>0</v>
          </cell>
          <cell r="K143">
            <v>1050</v>
          </cell>
          <cell r="N143">
            <v>0</v>
          </cell>
        </row>
        <row r="144">
          <cell r="B144">
            <v>36312</v>
          </cell>
          <cell r="D144">
            <v>15000</v>
          </cell>
          <cell r="E144">
            <v>500</v>
          </cell>
          <cell r="G144">
            <v>0</v>
          </cell>
          <cell r="I144">
            <v>5500</v>
          </cell>
          <cell r="J144">
            <v>0</v>
          </cell>
          <cell r="K144">
            <v>1100</v>
          </cell>
          <cell r="N144">
            <v>4000</v>
          </cell>
        </row>
        <row r="145">
          <cell r="B145">
            <v>36312</v>
          </cell>
          <cell r="D145">
            <v>0</v>
          </cell>
          <cell r="E145">
            <v>50</v>
          </cell>
          <cell r="G145">
            <v>0</v>
          </cell>
          <cell r="I145">
            <v>180</v>
          </cell>
          <cell r="J145">
            <v>0</v>
          </cell>
          <cell r="K145">
            <v>55</v>
          </cell>
          <cell r="N145">
            <v>0</v>
          </cell>
        </row>
        <row r="146">
          <cell r="B146">
            <v>36312</v>
          </cell>
          <cell r="D146">
            <v>0</v>
          </cell>
          <cell r="E146">
            <v>0</v>
          </cell>
          <cell r="G146">
            <v>0</v>
          </cell>
          <cell r="I146">
            <v>0</v>
          </cell>
          <cell r="J146">
            <v>0</v>
          </cell>
          <cell r="K146">
            <v>0</v>
          </cell>
          <cell r="N146">
            <v>0</v>
          </cell>
        </row>
        <row r="147">
          <cell r="B147">
            <v>36312</v>
          </cell>
          <cell r="D147">
            <v>20000</v>
          </cell>
          <cell r="E147">
            <v>10500</v>
          </cell>
          <cell r="G147">
            <v>0</v>
          </cell>
          <cell r="I147">
            <v>2750</v>
          </cell>
          <cell r="J147">
            <v>0</v>
          </cell>
          <cell r="K147">
            <v>550</v>
          </cell>
          <cell r="N147">
            <v>0</v>
          </cell>
        </row>
        <row r="148">
          <cell r="B148">
            <v>36312</v>
          </cell>
          <cell r="D148">
            <v>15400</v>
          </cell>
          <cell r="E148">
            <v>333.33333333333331</v>
          </cell>
          <cell r="G148">
            <v>0</v>
          </cell>
          <cell r="I148">
            <v>6657.6</v>
          </cell>
          <cell r="J148">
            <v>0</v>
          </cell>
          <cell r="K148">
            <v>1200</v>
          </cell>
          <cell r="N148">
            <v>0</v>
          </cell>
        </row>
        <row r="149">
          <cell r="B149">
            <v>36312</v>
          </cell>
          <cell r="D149">
            <v>18000</v>
          </cell>
          <cell r="E149">
            <v>7238.4375</v>
          </cell>
          <cell r="G149">
            <v>0</v>
          </cell>
          <cell r="I149">
            <v>3309</v>
          </cell>
          <cell r="J149">
            <v>0</v>
          </cell>
          <cell r="K149">
            <v>703.16250000000002</v>
          </cell>
          <cell r="N149">
            <v>0</v>
          </cell>
        </row>
        <row r="150">
          <cell r="B150">
            <v>36312</v>
          </cell>
          <cell r="D150">
            <v>6000</v>
          </cell>
          <cell r="E150">
            <v>1500</v>
          </cell>
          <cell r="G150">
            <v>0</v>
          </cell>
          <cell r="I150">
            <v>1750</v>
          </cell>
          <cell r="J150">
            <v>0</v>
          </cell>
          <cell r="K150">
            <v>350</v>
          </cell>
          <cell r="N150">
            <v>0</v>
          </cell>
        </row>
        <row r="151">
          <cell r="B151">
            <v>36312</v>
          </cell>
          <cell r="D151">
            <v>0</v>
          </cell>
          <cell r="E151">
            <v>0</v>
          </cell>
          <cell r="G151">
            <v>0</v>
          </cell>
          <cell r="I151">
            <v>0</v>
          </cell>
          <cell r="J151">
            <v>0</v>
          </cell>
          <cell r="K151">
            <v>0</v>
          </cell>
          <cell r="N151">
            <v>0</v>
          </cell>
        </row>
        <row r="152">
          <cell r="B152">
            <v>36312</v>
          </cell>
          <cell r="D152">
            <v>84594.118271578714</v>
          </cell>
          <cell r="E152">
            <v>16000</v>
          </cell>
          <cell r="G152">
            <v>0</v>
          </cell>
          <cell r="I152">
            <v>11400</v>
          </cell>
          <cell r="J152">
            <v>8500</v>
          </cell>
          <cell r="K152">
            <v>2000</v>
          </cell>
          <cell r="N152">
            <v>19000</v>
          </cell>
        </row>
        <row r="153">
          <cell r="B153">
            <v>36312</v>
          </cell>
          <cell r="D153">
            <v>75000</v>
          </cell>
          <cell r="E153">
            <v>3000</v>
          </cell>
          <cell r="G153">
            <v>0</v>
          </cell>
          <cell r="I153">
            <v>20400</v>
          </cell>
          <cell r="J153">
            <v>15000</v>
          </cell>
          <cell r="K153">
            <v>4200</v>
          </cell>
          <cell r="N153">
            <v>0</v>
          </cell>
        </row>
        <row r="154">
          <cell r="B154">
            <v>36312</v>
          </cell>
          <cell r="D154">
            <v>198500</v>
          </cell>
          <cell r="E154">
            <v>25000</v>
          </cell>
          <cell r="G154">
            <v>0</v>
          </cell>
          <cell r="I154">
            <v>57000</v>
          </cell>
          <cell r="J154">
            <v>0</v>
          </cell>
          <cell r="K154">
            <v>7500</v>
          </cell>
          <cell r="N154">
            <v>2500</v>
          </cell>
        </row>
        <row r="155">
          <cell r="B155">
            <v>36312</v>
          </cell>
          <cell r="D155">
            <v>0</v>
          </cell>
          <cell r="E155">
            <v>10800</v>
          </cell>
          <cell r="G155">
            <v>0</v>
          </cell>
          <cell r="I155">
            <v>4500</v>
          </cell>
          <cell r="J155">
            <v>0</v>
          </cell>
          <cell r="K155">
            <v>4500</v>
          </cell>
          <cell r="N155">
            <v>0</v>
          </cell>
        </row>
        <row r="156">
          <cell r="B156">
            <v>36312</v>
          </cell>
          <cell r="D156">
            <v>0</v>
          </cell>
          <cell r="E156">
            <v>1750</v>
          </cell>
          <cell r="G156">
            <v>0</v>
          </cell>
          <cell r="I156">
            <v>650</v>
          </cell>
          <cell r="J156">
            <v>0</v>
          </cell>
          <cell r="K156">
            <v>937.5</v>
          </cell>
          <cell r="N156">
            <v>0</v>
          </cell>
        </row>
        <row r="157">
          <cell r="B157">
            <v>36312</v>
          </cell>
          <cell r="D157">
            <v>47850</v>
          </cell>
          <cell r="E157">
            <v>16000</v>
          </cell>
          <cell r="G157">
            <v>0</v>
          </cell>
          <cell r="I157">
            <v>14000</v>
          </cell>
          <cell r="J157">
            <v>0</v>
          </cell>
          <cell r="K157">
            <v>3000</v>
          </cell>
          <cell r="N157">
            <v>0</v>
          </cell>
        </row>
        <row r="158">
          <cell r="B158">
            <v>36312</v>
          </cell>
          <cell r="D158">
            <v>17500</v>
          </cell>
          <cell r="E158">
            <v>4512.8</v>
          </cell>
          <cell r="G158">
            <v>0</v>
          </cell>
          <cell r="I158">
            <v>5559</v>
          </cell>
          <cell r="J158">
            <v>0</v>
          </cell>
          <cell r="K158">
            <v>1100</v>
          </cell>
          <cell r="N158">
            <v>0</v>
          </cell>
        </row>
        <row r="159">
          <cell r="B159">
            <v>36312</v>
          </cell>
          <cell r="D159">
            <v>10021</v>
          </cell>
          <cell r="E159">
            <v>5480</v>
          </cell>
          <cell r="G159">
            <v>0</v>
          </cell>
          <cell r="I159">
            <v>2633</v>
          </cell>
          <cell r="J159">
            <v>0</v>
          </cell>
          <cell r="K159">
            <v>1001</v>
          </cell>
          <cell r="N159">
            <v>0</v>
          </cell>
        </row>
        <row r="160">
          <cell r="B160">
            <v>36312</v>
          </cell>
          <cell r="D160">
            <v>27754</v>
          </cell>
          <cell r="E160">
            <v>5703.12</v>
          </cell>
          <cell r="G160">
            <v>0</v>
          </cell>
          <cell r="I160">
            <v>12015</v>
          </cell>
          <cell r="J160">
            <v>0</v>
          </cell>
          <cell r="K160">
            <v>2403</v>
          </cell>
          <cell r="N160">
            <v>0</v>
          </cell>
        </row>
        <row r="161">
          <cell r="B161">
            <v>36312</v>
          </cell>
          <cell r="D161">
            <v>0</v>
          </cell>
          <cell r="E161">
            <v>100</v>
          </cell>
          <cell r="G161">
            <v>0</v>
          </cell>
          <cell r="I161">
            <v>1900.8</v>
          </cell>
          <cell r="J161">
            <v>0</v>
          </cell>
          <cell r="K161">
            <v>396</v>
          </cell>
          <cell r="N161">
            <v>0</v>
          </cell>
        </row>
        <row r="162">
          <cell r="B162">
            <v>36342</v>
          </cell>
          <cell r="D162">
            <v>0</v>
          </cell>
          <cell r="E162">
            <v>23100</v>
          </cell>
          <cell r="G162">
            <v>0</v>
          </cell>
          <cell r="I162">
            <v>2850</v>
          </cell>
          <cell r="J162">
            <v>0</v>
          </cell>
          <cell r="K162">
            <v>6000</v>
          </cell>
          <cell r="N162">
            <v>0</v>
          </cell>
        </row>
        <row r="163">
          <cell r="B163">
            <v>36373</v>
          </cell>
          <cell r="D163">
            <v>0</v>
          </cell>
          <cell r="E163">
            <v>19430</v>
          </cell>
          <cell r="G163">
            <v>0</v>
          </cell>
          <cell r="I163">
            <v>3500</v>
          </cell>
          <cell r="J163">
            <v>0</v>
          </cell>
          <cell r="K163">
            <v>5225</v>
          </cell>
          <cell r="N163">
            <v>0</v>
          </cell>
        </row>
        <row r="164">
          <cell r="B164">
            <v>36404</v>
          </cell>
          <cell r="D164">
            <v>0</v>
          </cell>
          <cell r="E164">
            <v>15242.5</v>
          </cell>
          <cell r="G164">
            <v>0</v>
          </cell>
          <cell r="I164">
            <v>3000</v>
          </cell>
          <cell r="J164">
            <v>0</v>
          </cell>
          <cell r="K164">
            <v>3500</v>
          </cell>
          <cell r="N164">
            <v>0</v>
          </cell>
        </row>
        <row r="165">
          <cell r="B165">
            <v>36434</v>
          </cell>
          <cell r="D165">
            <v>0</v>
          </cell>
          <cell r="E165">
            <v>6867.5</v>
          </cell>
          <cell r="G165">
            <v>0</v>
          </cell>
          <cell r="I165">
            <v>1500</v>
          </cell>
          <cell r="J165">
            <v>0</v>
          </cell>
          <cell r="K165">
            <v>1500</v>
          </cell>
          <cell r="N165">
            <v>0</v>
          </cell>
        </row>
        <row r="166">
          <cell r="B166">
            <v>36465</v>
          </cell>
          <cell r="D166">
            <v>0</v>
          </cell>
          <cell r="E166">
            <v>6867.5</v>
          </cell>
          <cell r="G166">
            <v>0</v>
          </cell>
          <cell r="I166">
            <v>1500</v>
          </cell>
          <cell r="J166">
            <v>0</v>
          </cell>
          <cell r="K166">
            <v>1500</v>
          </cell>
          <cell r="N166">
            <v>0</v>
          </cell>
        </row>
        <row r="167">
          <cell r="B167">
            <v>36495</v>
          </cell>
          <cell r="D167">
            <v>0</v>
          </cell>
          <cell r="E167">
            <v>6867.5</v>
          </cell>
          <cell r="G167">
            <v>0</v>
          </cell>
          <cell r="I167">
            <v>1500</v>
          </cell>
          <cell r="J167">
            <v>0</v>
          </cell>
          <cell r="K167">
            <v>1500</v>
          </cell>
          <cell r="N167">
            <v>0</v>
          </cell>
        </row>
        <row r="168">
          <cell r="B168">
            <v>36342</v>
          </cell>
          <cell r="D168">
            <v>5285</v>
          </cell>
          <cell r="E168">
            <v>100</v>
          </cell>
          <cell r="G168">
            <v>0</v>
          </cell>
          <cell r="I168">
            <v>1808</v>
          </cell>
          <cell r="J168">
            <v>0</v>
          </cell>
          <cell r="K168">
            <v>659.95049999999992</v>
          </cell>
          <cell r="N168">
            <v>0</v>
          </cell>
        </row>
        <row r="169">
          <cell r="B169">
            <v>36373</v>
          </cell>
          <cell r="D169">
            <v>5285</v>
          </cell>
          <cell r="E169">
            <v>100</v>
          </cell>
          <cell r="G169">
            <v>0</v>
          </cell>
          <cell r="I169">
            <v>1808</v>
          </cell>
          <cell r="J169">
            <v>0</v>
          </cell>
          <cell r="K169">
            <v>659.95049999999992</v>
          </cell>
          <cell r="N169">
            <v>0</v>
          </cell>
        </row>
        <row r="170">
          <cell r="B170">
            <v>36342</v>
          </cell>
          <cell r="D170">
            <v>500</v>
          </cell>
          <cell r="E170">
            <v>45</v>
          </cell>
          <cell r="G170">
            <v>0</v>
          </cell>
          <cell r="I170">
            <v>180</v>
          </cell>
          <cell r="J170">
            <v>0</v>
          </cell>
          <cell r="K170">
            <v>50</v>
          </cell>
          <cell r="N170">
            <v>0</v>
          </cell>
        </row>
        <row r="171">
          <cell r="B171">
            <v>36373</v>
          </cell>
          <cell r="D171">
            <v>500</v>
          </cell>
          <cell r="E171">
            <v>45</v>
          </cell>
          <cell r="G171">
            <v>0</v>
          </cell>
          <cell r="I171">
            <v>180</v>
          </cell>
          <cell r="J171">
            <v>0</v>
          </cell>
          <cell r="K171">
            <v>50</v>
          </cell>
          <cell r="N171">
            <v>0</v>
          </cell>
        </row>
        <row r="172">
          <cell r="B172">
            <v>36404</v>
          </cell>
          <cell r="D172">
            <v>500</v>
          </cell>
          <cell r="E172">
            <v>45</v>
          </cell>
          <cell r="G172">
            <v>0</v>
          </cell>
          <cell r="I172">
            <v>180</v>
          </cell>
          <cell r="J172">
            <v>0</v>
          </cell>
          <cell r="K172">
            <v>50</v>
          </cell>
          <cell r="N172">
            <v>0</v>
          </cell>
        </row>
        <row r="173">
          <cell r="B173">
            <v>36434</v>
          </cell>
          <cell r="D173">
            <v>500</v>
          </cell>
          <cell r="E173">
            <v>45</v>
          </cell>
          <cell r="G173">
            <v>0</v>
          </cell>
          <cell r="I173">
            <v>180</v>
          </cell>
          <cell r="J173">
            <v>0</v>
          </cell>
          <cell r="K173">
            <v>50</v>
          </cell>
          <cell r="N173">
            <v>0</v>
          </cell>
        </row>
        <row r="174">
          <cell r="B174">
            <v>36465</v>
          </cell>
          <cell r="D174">
            <v>500</v>
          </cell>
          <cell r="E174">
            <v>45</v>
          </cell>
          <cell r="G174">
            <v>0</v>
          </cell>
          <cell r="I174">
            <v>180</v>
          </cell>
          <cell r="J174">
            <v>0</v>
          </cell>
          <cell r="K174">
            <v>50</v>
          </cell>
          <cell r="N174">
            <v>0</v>
          </cell>
        </row>
        <row r="175">
          <cell r="B175">
            <v>36495</v>
          </cell>
          <cell r="D175">
            <v>500</v>
          </cell>
          <cell r="E175">
            <v>45</v>
          </cell>
          <cell r="G175">
            <v>0</v>
          </cell>
          <cell r="I175">
            <v>180</v>
          </cell>
          <cell r="J175">
            <v>0</v>
          </cell>
          <cell r="K175">
            <v>50</v>
          </cell>
          <cell r="N175">
            <v>0</v>
          </cell>
        </row>
        <row r="176">
          <cell r="B176">
            <v>36342</v>
          </cell>
          <cell r="D176">
            <v>0</v>
          </cell>
          <cell r="E176">
            <v>27520</v>
          </cell>
          <cell r="G176">
            <v>0</v>
          </cell>
          <cell r="I176">
            <v>6500</v>
          </cell>
          <cell r="J176">
            <v>0</v>
          </cell>
          <cell r="K176">
            <v>13000</v>
          </cell>
          <cell r="N176">
            <v>0</v>
          </cell>
        </row>
        <row r="177">
          <cell r="B177">
            <v>36373</v>
          </cell>
          <cell r="D177">
            <v>0</v>
          </cell>
          <cell r="E177">
            <v>9650</v>
          </cell>
          <cell r="G177">
            <v>0</v>
          </cell>
          <cell r="I177">
            <v>4500</v>
          </cell>
          <cell r="J177">
            <v>0</v>
          </cell>
          <cell r="K177">
            <v>4559.625</v>
          </cell>
          <cell r="N177">
            <v>0</v>
          </cell>
        </row>
        <row r="178">
          <cell r="B178">
            <v>36404</v>
          </cell>
          <cell r="D178">
            <v>0</v>
          </cell>
          <cell r="E178">
            <v>5000</v>
          </cell>
          <cell r="G178">
            <v>0</v>
          </cell>
          <cell r="I178">
            <v>3250</v>
          </cell>
          <cell r="J178">
            <v>0</v>
          </cell>
          <cell r="K178">
            <v>2362.5</v>
          </cell>
          <cell r="N178">
            <v>0</v>
          </cell>
        </row>
        <row r="179">
          <cell r="B179">
            <v>36434</v>
          </cell>
          <cell r="D179">
            <v>0</v>
          </cell>
          <cell r="E179">
            <v>6000</v>
          </cell>
          <cell r="G179">
            <v>0</v>
          </cell>
          <cell r="I179">
            <v>3750</v>
          </cell>
          <cell r="J179">
            <v>0</v>
          </cell>
          <cell r="K179">
            <v>3000</v>
          </cell>
          <cell r="N179">
            <v>0</v>
          </cell>
        </row>
        <row r="180">
          <cell r="B180">
            <v>36465</v>
          </cell>
          <cell r="D180">
            <v>0</v>
          </cell>
          <cell r="E180">
            <v>6000</v>
          </cell>
          <cell r="G180">
            <v>0</v>
          </cell>
          <cell r="I180">
            <v>3750</v>
          </cell>
          <cell r="J180">
            <v>0</v>
          </cell>
          <cell r="K180">
            <v>3000</v>
          </cell>
          <cell r="N180">
            <v>0</v>
          </cell>
        </row>
        <row r="181">
          <cell r="B181">
            <v>36495</v>
          </cell>
          <cell r="D181">
            <v>0</v>
          </cell>
          <cell r="E181">
            <v>6000</v>
          </cell>
          <cell r="G181">
            <v>0</v>
          </cell>
          <cell r="I181">
            <v>3750</v>
          </cell>
          <cell r="J181">
            <v>0</v>
          </cell>
          <cell r="K181">
            <v>3000</v>
          </cell>
          <cell r="N181">
            <v>0</v>
          </cell>
        </row>
        <row r="182">
          <cell r="B182">
            <v>36342</v>
          </cell>
          <cell r="D182">
            <v>15000</v>
          </cell>
          <cell r="E182">
            <v>4350</v>
          </cell>
          <cell r="G182">
            <v>0</v>
          </cell>
          <cell r="I182">
            <v>5550</v>
          </cell>
          <cell r="J182">
            <v>0</v>
          </cell>
          <cell r="K182">
            <v>1050</v>
          </cell>
          <cell r="N182">
            <v>0</v>
          </cell>
        </row>
        <row r="183">
          <cell r="B183">
            <v>36373</v>
          </cell>
          <cell r="D183">
            <v>15000</v>
          </cell>
          <cell r="E183">
            <v>4350</v>
          </cell>
          <cell r="G183">
            <v>0</v>
          </cell>
          <cell r="I183">
            <v>5550</v>
          </cell>
          <cell r="J183">
            <v>0</v>
          </cell>
          <cell r="K183">
            <v>1050</v>
          </cell>
          <cell r="N183">
            <v>0</v>
          </cell>
        </row>
        <row r="184">
          <cell r="B184">
            <v>36404</v>
          </cell>
          <cell r="D184">
            <v>15000</v>
          </cell>
          <cell r="E184">
            <v>4350</v>
          </cell>
          <cell r="G184">
            <v>0</v>
          </cell>
          <cell r="I184">
            <v>5550</v>
          </cell>
          <cell r="J184">
            <v>0</v>
          </cell>
          <cell r="K184">
            <v>1050</v>
          </cell>
          <cell r="N184">
            <v>0</v>
          </cell>
        </row>
        <row r="185">
          <cell r="B185">
            <v>36434</v>
          </cell>
          <cell r="D185">
            <v>15000</v>
          </cell>
          <cell r="E185">
            <v>4350</v>
          </cell>
          <cell r="G185">
            <v>0</v>
          </cell>
          <cell r="I185">
            <v>5550</v>
          </cell>
          <cell r="J185">
            <v>0</v>
          </cell>
          <cell r="K185">
            <v>1050</v>
          </cell>
          <cell r="N185">
            <v>0</v>
          </cell>
        </row>
        <row r="186">
          <cell r="B186">
            <v>36465</v>
          </cell>
          <cell r="D186">
            <v>15000</v>
          </cell>
          <cell r="E186">
            <v>4350</v>
          </cell>
          <cell r="G186">
            <v>0</v>
          </cell>
          <cell r="I186">
            <v>5550</v>
          </cell>
          <cell r="J186">
            <v>0</v>
          </cell>
          <cell r="K186">
            <v>1050</v>
          </cell>
          <cell r="N186">
            <v>0</v>
          </cell>
        </row>
        <row r="187">
          <cell r="B187">
            <v>36495</v>
          </cell>
          <cell r="D187">
            <v>15000</v>
          </cell>
          <cell r="E187">
            <v>4350</v>
          </cell>
          <cell r="G187">
            <v>0</v>
          </cell>
          <cell r="I187">
            <v>5550</v>
          </cell>
          <cell r="J187">
            <v>0</v>
          </cell>
          <cell r="K187">
            <v>1050</v>
          </cell>
          <cell r="N187">
            <v>0</v>
          </cell>
        </row>
        <row r="188">
          <cell r="B188">
            <v>36342</v>
          </cell>
          <cell r="D188">
            <v>73650</v>
          </cell>
          <cell r="E188">
            <v>22500</v>
          </cell>
          <cell r="G188">
            <v>0</v>
          </cell>
          <cell r="I188">
            <v>20500</v>
          </cell>
          <cell r="J188">
            <v>0</v>
          </cell>
          <cell r="K188">
            <v>4510</v>
          </cell>
          <cell r="N188">
            <v>0</v>
          </cell>
        </row>
        <row r="189">
          <cell r="B189">
            <v>36373</v>
          </cell>
          <cell r="D189">
            <v>51100</v>
          </cell>
          <cell r="E189">
            <v>22500</v>
          </cell>
          <cell r="G189">
            <v>0</v>
          </cell>
          <cell r="I189">
            <v>8500</v>
          </cell>
          <cell r="J189">
            <v>0</v>
          </cell>
          <cell r="K189">
            <v>1870</v>
          </cell>
          <cell r="N189">
            <v>0</v>
          </cell>
        </row>
        <row r="190">
          <cell r="B190">
            <v>36404</v>
          </cell>
          <cell r="D190">
            <v>41100</v>
          </cell>
          <cell r="E190">
            <v>15000</v>
          </cell>
          <cell r="G190">
            <v>0</v>
          </cell>
          <cell r="I190">
            <v>8500</v>
          </cell>
          <cell r="J190">
            <v>0</v>
          </cell>
          <cell r="K190">
            <v>1615</v>
          </cell>
          <cell r="N190">
            <v>0</v>
          </cell>
        </row>
        <row r="191">
          <cell r="B191">
            <v>36342</v>
          </cell>
          <cell r="D191">
            <v>89400</v>
          </cell>
          <cell r="E191">
            <v>42500</v>
          </cell>
          <cell r="G191">
            <v>0</v>
          </cell>
          <cell r="I191">
            <v>18000</v>
          </cell>
          <cell r="J191">
            <v>0</v>
          </cell>
          <cell r="K191">
            <v>4500</v>
          </cell>
          <cell r="N191">
            <v>0</v>
          </cell>
        </row>
        <row r="192">
          <cell r="B192">
            <v>36373</v>
          </cell>
          <cell r="D192">
            <v>28000</v>
          </cell>
          <cell r="E192">
            <v>2750</v>
          </cell>
          <cell r="G192">
            <v>0</v>
          </cell>
          <cell r="I192">
            <v>10000</v>
          </cell>
          <cell r="J192">
            <v>0</v>
          </cell>
          <cell r="K192">
            <v>2000</v>
          </cell>
          <cell r="N192">
            <v>0</v>
          </cell>
        </row>
        <row r="193">
          <cell r="B193">
            <v>36342</v>
          </cell>
          <cell r="D193">
            <v>0</v>
          </cell>
          <cell r="E193">
            <v>150</v>
          </cell>
          <cell r="G193">
            <v>0</v>
          </cell>
          <cell r="I193">
            <v>1800</v>
          </cell>
          <cell r="J193">
            <v>0</v>
          </cell>
          <cell r="K193">
            <v>350</v>
          </cell>
          <cell r="N193">
            <v>0</v>
          </cell>
        </row>
        <row r="194">
          <cell r="B194">
            <v>36373</v>
          </cell>
          <cell r="D194">
            <v>0</v>
          </cell>
          <cell r="E194">
            <v>150</v>
          </cell>
          <cell r="G194">
            <v>0</v>
          </cell>
          <cell r="I194">
            <v>1800</v>
          </cell>
          <cell r="J194">
            <v>0</v>
          </cell>
          <cell r="K194">
            <v>350</v>
          </cell>
          <cell r="N194">
            <v>0</v>
          </cell>
        </row>
        <row r="195">
          <cell r="B195">
            <v>36404</v>
          </cell>
          <cell r="D195">
            <v>0</v>
          </cell>
          <cell r="E195">
            <v>150</v>
          </cell>
          <cell r="G195">
            <v>0</v>
          </cell>
          <cell r="I195">
            <v>1800</v>
          </cell>
          <cell r="J195">
            <v>0</v>
          </cell>
          <cell r="K195">
            <v>350</v>
          </cell>
          <cell r="N195">
            <v>0</v>
          </cell>
        </row>
        <row r="196">
          <cell r="B196">
            <v>36434</v>
          </cell>
          <cell r="D196">
            <v>0</v>
          </cell>
          <cell r="E196">
            <v>150</v>
          </cell>
          <cell r="G196">
            <v>0</v>
          </cell>
          <cell r="I196">
            <v>1800</v>
          </cell>
          <cell r="J196">
            <v>0</v>
          </cell>
          <cell r="K196">
            <v>350</v>
          </cell>
          <cell r="N196">
            <v>0</v>
          </cell>
        </row>
        <row r="197">
          <cell r="B197">
            <v>36465</v>
          </cell>
          <cell r="D197">
            <v>0</v>
          </cell>
          <cell r="E197">
            <v>150</v>
          </cell>
          <cell r="G197">
            <v>0</v>
          </cell>
          <cell r="I197">
            <v>1800</v>
          </cell>
          <cell r="J197">
            <v>0</v>
          </cell>
          <cell r="K197">
            <v>350</v>
          </cell>
          <cell r="N197">
            <v>0</v>
          </cell>
        </row>
        <row r="198">
          <cell r="B198">
            <v>36495</v>
          </cell>
          <cell r="D198">
            <v>0</v>
          </cell>
          <cell r="E198">
            <v>150</v>
          </cell>
          <cell r="G198">
            <v>0</v>
          </cell>
          <cell r="I198">
            <v>1800</v>
          </cell>
          <cell r="J198">
            <v>0</v>
          </cell>
          <cell r="K198">
            <v>350</v>
          </cell>
          <cell r="N198">
            <v>0</v>
          </cell>
        </row>
        <row r="199">
          <cell r="B199">
            <v>36342</v>
          </cell>
          <cell r="D199">
            <v>10000</v>
          </cell>
          <cell r="E199">
            <v>7000</v>
          </cell>
          <cell r="G199">
            <v>0</v>
          </cell>
          <cell r="I199">
            <v>1000</v>
          </cell>
          <cell r="J199">
            <v>0</v>
          </cell>
          <cell r="K199">
            <v>225</v>
          </cell>
          <cell r="N199">
            <v>0</v>
          </cell>
        </row>
        <row r="200">
          <cell r="B200">
            <v>36373</v>
          </cell>
          <cell r="D200">
            <v>10000</v>
          </cell>
          <cell r="E200">
            <v>7000</v>
          </cell>
          <cell r="G200">
            <v>0</v>
          </cell>
          <cell r="I200">
            <v>1000</v>
          </cell>
          <cell r="J200">
            <v>0</v>
          </cell>
          <cell r="K200">
            <v>225</v>
          </cell>
          <cell r="N200">
            <v>0</v>
          </cell>
        </row>
        <row r="201">
          <cell r="B201">
            <v>36404</v>
          </cell>
          <cell r="D201">
            <v>10000</v>
          </cell>
          <cell r="E201">
            <v>7000</v>
          </cell>
          <cell r="G201">
            <v>0</v>
          </cell>
          <cell r="I201">
            <v>1000</v>
          </cell>
          <cell r="J201">
            <v>0</v>
          </cell>
          <cell r="K201">
            <v>225</v>
          </cell>
          <cell r="N201">
            <v>0</v>
          </cell>
        </row>
        <row r="202">
          <cell r="B202">
            <v>36434</v>
          </cell>
          <cell r="D202">
            <v>10000</v>
          </cell>
          <cell r="E202">
            <v>7000</v>
          </cell>
          <cell r="G202">
            <v>0</v>
          </cell>
          <cell r="I202">
            <v>1000</v>
          </cell>
          <cell r="J202">
            <v>0</v>
          </cell>
          <cell r="K202">
            <v>225</v>
          </cell>
          <cell r="N202">
            <v>0</v>
          </cell>
        </row>
        <row r="203">
          <cell r="B203">
            <v>36465</v>
          </cell>
          <cell r="D203">
            <v>10000</v>
          </cell>
          <cell r="E203">
            <v>7000</v>
          </cell>
          <cell r="G203">
            <v>0</v>
          </cell>
          <cell r="I203">
            <v>1000</v>
          </cell>
          <cell r="J203">
            <v>0</v>
          </cell>
          <cell r="K203">
            <v>225</v>
          </cell>
          <cell r="N203">
            <v>0</v>
          </cell>
        </row>
        <row r="204">
          <cell r="B204">
            <v>36495</v>
          </cell>
          <cell r="D204">
            <v>11500</v>
          </cell>
          <cell r="E204">
            <v>8049.9999999999991</v>
          </cell>
          <cell r="G204">
            <v>0</v>
          </cell>
          <cell r="I204">
            <v>1150</v>
          </cell>
          <cell r="J204">
            <v>0</v>
          </cell>
          <cell r="K204">
            <v>258.75</v>
          </cell>
          <cell r="N204">
            <v>0</v>
          </cell>
        </row>
        <row r="205">
          <cell r="B205">
            <v>36342</v>
          </cell>
          <cell r="D205">
            <v>10000</v>
          </cell>
          <cell r="E205">
            <v>150</v>
          </cell>
          <cell r="G205">
            <v>0</v>
          </cell>
          <cell r="I205">
            <v>3500</v>
          </cell>
          <cell r="J205">
            <v>0</v>
          </cell>
          <cell r="K205">
            <v>1000</v>
          </cell>
          <cell r="N205">
            <v>0</v>
          </cell>
        </row>
        <row r="206">
          <cell r="B206">
            <v>36342</v>
          </cell>
          <cell r="D206">
            <v>45000</v>
          </cell>
          <cell r="E206">
            <v>25000</v>
          </cell>
          <cell r="G206">
            <v>0</v>
          </cell>
          <cell r="I206">
            <v>7457.6271186440681</v>
          </cell>
          <cell r="J206">
            <v>0</v>
          </cell>
          <cell r="K206">
            <v>1342.3728813559321</v>
          </cell>
          <cell r="N206">
            <v>0</v>
          </cell>
        </row>
        <row r="207">
          <cell r="B207">
            <v>36373</v>
          </cell>
          <cell r="D207">
            <v>13000</v>
          </cell>
          <cell r="E207">
            <v>5000</v>
          </cell>
          <cell r="G207">
            <v>0</v>
          </cell>
          <cell r="I207">
            <v>2542.3728813559323</v>
          </cell>
          <cell r="J207">
            <v>0</v>
          </cell>
          <cell r="K207">
            <v>457.62711864406776</v>
          </cell>
          <cell r="N207">
            <v>0</v>
          </cell>
        </row>
        <row r="208">
          <cell r="B208">
            <v>36342</v>
          </cell>
          <cell r="D208">
            <v>9000</v>
          </cell>
          <cell r="E208">
            <v>3650</v>
          </cell>
          <cell r="G208">
            <v>0</v>
          </cell>
          <cell r="I208">
            <v>1750</v>
          </cell>
          <cell r="J208">
            <v>0</v>
          </cell>
          <cell r="K208">
            <v>375</v>
          </cell>
          <cell r="N208">
            <v>0</v>
          </cell>
        </row>
        <row r="209">
          <cell r="B209">
            <v>36342</v>
          </cell>
          <cell r="D209">
            <v>30000</v>
          </cell>
          <cell r="E209">
            <v>12000</v>
          </cell>
          <cell r="G209">
            <v>0</v>
          </cell>
          <cell r="I209">
            <v>7264.9572649572647</v>
          </cell>
          <cell r="J209">
            <v>0</v>
          </cell>
          <cell r="K209">
            <v>1235.0427350427351</v>
          </cell>
          <cell r="N209">
            <v>0</v>
          </cell>
        </row>
        <row r="210">
          <cell r="B210">
            <v>36373</v>
          </cell>
          <cell r="D210">
            <v>23000</v>
          </cell>
          <cell r="E210">
            <v>7500</v>
          </cell>
          <cell r="G210">
            <v>0</v>
          </cell>
          <cell r="I210">
            <v>9225</v>
          </cell>
          <cell r="J210">
            <v>0</v>
          </cell>
          <cell r="K210">
            <v>1500</v>
          </cell>
          <cell r="N210">
            <v>0</v>
          </cell>
        </row>
        <row r="211">
          <cell r="B211">
            <v>36342</v>
          </cell>
          <cell r="D211">
            <v>86000</v>
          </cell>
          <cell r="E211">
            <v>8500</v>
          </cell>
          <cell r="G211">
            <v>0</v>
          </cell>
          <cell r="I211">
            <v>12500</v>
          </cell>
          <cell r="J211">
            <v>0</v>
          </cell>
          <cell r="K211">
            <v>1575</v>
          </cell>
          <cell r="N211">
            <v>25000</v>
          </cell>
        </row>
        <row r="212">
          <cell r="B212">
            <v>36373</v>
          </cell>
          <cell r="D212">
            <v>86000</v>
          </cell>
          <cell r="E212">
            <v>8500</v>
          </cell>
          <cell r="G212">
            <v>0</v>
          </cell>
          <cell r="I212">
            <v>12500</v>
          </cell>
          <cell r="J212">
            <v>0</v>
          </cell>
          <cell r="K212">
            <v>1575</v>
          </cell>
          <cell r="N212">
            <v>25000</v>
          </cell>
        </row>
        <row r="213">
          <cell r="B213">
            <v>36404</v>
          </cell>
          <cell r="D213">
            <v>36500</v>
          </cell>
          <cell r="E213">
            <v>2000</v>
          </cell>
          <cell r="G213">
            <v>0</v>
          </cell>
          <cell r="I213">
            <v>2500</v>
          </cell>
          <cell r="J213">
            <v>0</v>
          </cell>
          <cell r="K213">
            <v>275</v>
          </cell>
          <cell r="N213">
            <v>11000</v>
          </cell>
        </row>
        <row r="214">
          <cell r="B214">
            <v>36342</v>
          </cell>
          <cell r="D214">
            <v>181286.2299607177</v>
          </cell>
          <cell r="E214">
            <v>44701.879180380078</v>
          </cell>
          <cell r="G214">
            <v>0</v>
          </cell>
          <cell r="I214">
            <v>37836.952918779571</v>
          </cell>
          <cell r="J214">
            <v>5675.5429378169347</v>
          </cell>
          <cell r="K214">
            <v>6053.9124670047304</v>
          </cell>
          <cell r="N214">
            <v>0</v>
          </cell>
        </row>
        <row r="215">
          <cell r="B215">
            <v>36373</v>
          </cell>
          <cell r="D215">
            <v>324903.17443465337</v>
          </cell>
          <cell r="E215">
            <v>143598.57734366704</v>
          </cell>
          <cell r="G215">
            <v>0</v>
          </cell>
          <cell r="I215">
            <v>47443.894872229183</v>
          </cell>
          <cell r="J215">
            <v>7116.5842308343781</v>
          </cell>
          <cell r="K215">
            <v>7591.0231795566697</v>
          </cell>
          <cell r="N215">
            <v>0</v>
          </cell>
        </row>
        <row r="216">
          <cell r="B216">
            <v>36404</v>
          </cell>
          <cell r="D216">
            <v>326126.65888098523</v>
          </cell>
          <cell r="E216">
            <v>144595.39229217538</v>
          </cell>
          <cell r="G216">
            <v>0</v>
          </cell>
          <cell r="I216">
            <v>47443.894872229183</v>
          </cell>
          <cell r="J216">
            <v>7116.5842308343781</v>
          </cell>
          <cell r="K216">
            <v>7591.0231795566697</v>
          </cell>
          <cell r="N216">
            <v>0</v>
          </cell>
        </row>
        <row r="217">
          <cell r="B217">
            <v>36434</v>
          </cell>
          <cell r="D217">
            <v>324903.17443465337</v>
          </cell>
          <cell r="E217">
            <v>150005.62692430193</v>
          </cell>
          <cell r="G217">
            <v>0</v>
          </cell>
          <cell r="I217">
            <v>43494.349977996404</v>
          </cell>
          <cell r="J217">
            <v>6524.1524966994602</v>
          </cell>
          <cell r="K217">
            <v>6959.0959964794247</v>
          </cell>
          <cell r="N217">
            <v>0</v>
          </cell>
        </row>
        <row r="218">
          <cell r="B218">
            <v>36465</v>
          </cell>
          <cell r="D218">
            <v>165804.65017517781</v>
          </cell>
          <cell r="E218">
            <v>11761.651980040344</v>
          </cell>
          <cell r="G218">
            <v>0</v>
          </cell>
          <cell r="I218">
            <v>40704.795974354252</v>
          </cell>
          <cell r="J218">
            <v>6105.7193961531375</v>
          </cell>
          <cell r="K218">
            <v>6512.7673558966808</v>
          </cell>
          <cell r="N218">
            <v>10114.874190466078</v>
          </cell>
        </row>
        <row r="219">
          <cell r="B219">
            <v>36495</v>
          </cell>
          <cell r="D219">
            <v>218506.95402909012</v>
          </cell>
          <cell r="E219">
            <v>58884.382630852531</v>
          </cell>
          <cell r="G219">
            <v>0</v>
          </cell>
          <cell r="I219">
            <v>37289.010599818939</v>
          </cell>
          <cell r="J219">
            <v>5593.3515899728418</v>
          </cell>
          <cell r="K219">
            <v>5966.2416959710308</v>
          </cell>
          <cell r="N219">
            <v>10114.874190466078</v>
          </cell>
        </row>
        <row r="220">
          <cell r="B220">
            <v>36312</v>
          </cell>
          <cell r="D220">
            <v>20500</v>
          </cell>
          <cell r="E220">
            <v>7500</v>
          </cell>
          <cell r="G220">
            <v>0</v>
          </cell>
          <cell r="I220">
            <v>6000</v>
          </cell>
          <cell r="J220">
            <v>0</v>
          </cell>
          <cell r="K220">
            <v>1080</v>
          </cell>
          <cell r="N220">
            <v>0</v>
          </cell>
        </row>
        <row r="221">
          <cell r="B221">
            <v>36342</v>
          </cell>
          <cell r="D221">
            <v>20500</v>
          </cell>
          <cell r="E221">
            <v>7500</v>
          </cell>
          <cell r="G221">
            <v>0</v>
          </cell>
          <cell r="I221">
            <v>6000</v>
          </cell>
          <cell r="J221">
            <v>0</v>
          </cell>
          <cell r="K221">
            <v>1080</v>
          </cell>
          <cell r="N221">
            <v>0</v>
          </cell>
        </row>
        <row r="222">
          <cell r="B222">
            <v>36373</v>
          </cell>
          <cell r="D222">
            <v>20500</v>
          </cell>
          <cell r="E222">
            <v>7500</v>
          </cell>
          <cell r="G222">
            <v>0</v>
          </cell>
          <cell r="I222">
            <v>6000</v>
          </cell>
          <cell r="J222">
            <v>0</v>
          </cell>
          <cell r="K222">
            <v>1080</v>
          </cell>
          <cell r="N222">
            <v>0</v>
          </cell>
        </row>
        <row r="223">
          <cell r="B223">
            <v>36373</v>
          </cell>
          <cell r="D223">
            <v>17000</v>
          </cell>
          <cell r="E223">
            <v>7000</v>
          </cell>
          <cell r="G223">
            <v>0</v>
          </cell>
          <cell r="I223">
            <v>4000</v>
          </cell>
          <cell r="J223">
            <v>0</v>
          </cell>
          <cell r="K223">
            <v>750</v>
          </cell>
          <cell r="N223">
            <v>0</v>
          </cell>
        </row>
        <row r="224">
          <cell r="B224">
            <v>36404</v>
          </cell>
          <cell r="D224">
            <v>17000</v>
          </cell>
          <cell r="E224">
            <v>7000</v>
          </cell>
          <cell r="G224">
            <v>0</v>
          </cell>
          <cell r="I224">
            <v>4000</v>
          </cell>
          <cell r="J224">
            <v>0</v>
          </cell>
          <cell r="K224">
            <v>750</v>
          </cell>
          <cell r="N224">
            <v>0</v>
          </cell>
        </row>
        <row r="225">
          <cell r="B225">
            <v>36434</v>
          </cell>
          <cell r="D225">
            <v>17000</v>
          </cell>
          <cell r="E225">
            <v>7000</v>
          </cell>
          <cell r="G225">
            <v>0</v>
          </cell>
          <cell r="I225">
            <v>4000</v>
          </cell>
          <cell r="J225">
            <v>0</v>
          </cell>
          <cell r="K225">
            <v>750</v>
          </cell>
          <cell r="N225">
            <v>0</v>
          </cell>
        </row>
        <row r="226">
          <cell r="B226">
            <v>36434</v>
          </cell>
          <cell r="D226">
            <v>145000</v>
          </cell>
          <cell r="E226">
            <v>40020</v>
          </cell>
          <cell r="G226">
            <v>0</v>
          </cell>
          <cell r="I226">
            <v>49300</v>
          </cell>
          <cell r="J226">
            <v>0</v>
          </cell>
          <cell r="K226">
            <v>9164</v>
          </cell>
          <cell r="N226">
            <v>0</v>
          </cell>
        </row>
        <row r="227">
          <cell r="B227">
            <v>36465</v>
          </cell>
          <cell r="D227">
            <v>145000</v>
          </cell>
          <cell r="E227">
            <v>40020</v>
          </cell>
          <cell r="G227">
            <v>0</v>
          </cell>
          <cell r="I227">
            <v>49300</v>
          </cell>
          <cell r="J227">
            <v>0</v>
          </cell>
          <cell r="K227">
            <v>9164</v>
          </cell>
          <cell r="N227">
            <v>0</v>
          </cell>
        </row>
        <row r="228">
          <cell r="B228">
            <v>36495</v>
          </cell>
          <cell r="D228">
            <v>145000</v>
          </cell>
          <cell r="E228">
            <v>40020</v>
          </cell>
          <cell r="G228">
            <v>0</v>
          </cell>
          <cell r="I228">
            <v>49300</v>
          </cell>
          <cell r="J228">
            <v>0</v>
          </cell>
          <cell r="K228">
            <v>9164</v>
          </cell>
          <cell r="N228">
            <v>0</v>
          </cell>
        </row>
        <row r="229">
          <cell r="B229">
            <v>36342</v>
          </cell>
          <cell r="D229">
            <v>30000</v>
          </cell>
          <cell r="E229">
            <v>8565.0000000000018</v>
          </cell>
          <cell r="G229">
            <v>0</v>
          </cell>
          <cell r="I229">
            <v>10365</v>
          </cell>
          <cell r="J229">
            <v>0</v>
          </cell>
          <cell r="K229">
            <v>1813.8749999999998</v>
          </cell>
          <cell r="N229">
            <v>0</v>
          </cell>
        </row>
        <row r="230">
          <cell r="B230">
            <v>36373</v>
          </cell>
          <cell r="D230">
            <v>60000</v>
          </cell>
          <cell r="E230">
            <v>17130.000000000004</v>
          </cell>
          <cell r="G230">
            <v>0</v>
          </cell>
          <cell r="I230">
            <v>20730</v>
          </cell>
          <cell r="J230">
            <v>0</v>
          </cell>
          <cell r="K230">
            <v>3627.7499999999995</v>
          </cell>
          <cell r="N230">
            <v>0</v>
          </cell>
        </row>
        <row r="231">
          <cell r="B231">
            <v>36404</v>
          </cell>
          <cell r="D231">
            <v>60000</v>
          </cell>
          <cell r="E231">
            <v>17130.000000000004</v>
          </cell>
          <cell r="G231">
            <v>0</v>
          </cell>
          <cell r="I231">
            <v>20730</v>
          </cell>
          <cell r="J231">
            <v>0</v>
          </cell>
          <cell r="K231">
            <v>3627.7499999999995</v>
          </cell>
          <cell r="N231">
            <v>0</v>
          </cell>
        </row>
        <row r="232">
          <cell r="B232">
            <v>36434</v>
          </cell>
          <cell r="D232">
            <v>75000</v>
          </cell>
          <cell r="E232">
            <v>21412.500000000004</v>
          </cell>
          <cell r="G232">
            <v>0</v>
          </cell>
          <cell r="I232">
            <v>25912.499999999996</v>
          </cell>
          <cell r="J232">
            <v>0</v>
          </cell>
          <cell r="K232">
            <v>4534.6874999999991</v>
          </cell>
          <cell r="N232">
            <v>0</v>
          </cell>
        </row>
        <row r="233">
          <cell r="B233">
            <v>36465</v>
          </cell>
          <cell r="D233">
            <v>75000</v>
          </cell>
          <cell r="E233">
            <v>21412.500000000004</v>
          </cell>
          <cell r="G233">
            <v>0</v>
          </cell>
          <cell r="I233">
            <v>25912.499999999996</v>
          </cell>
          <cell r="J233">
            <v>0</v>
          </cell>
          <cell r="K233">
            <v>4534.6874999999991</v>
          </cell>
          <cell r="N233">
            <v>0</v>
          </cell>
        </row>
        <row r="234">
          <cell r="B234">
            <v>36404</v>
          </cell>
          <cell r="D234">
            <v>40000</v>
          </cell>
          <cell r="E234">
            <v>7100</v>
          </cell>
          <cell r="G234">
            <v>0</v>
          </cell>
          <cell r="I234">
            <v>11420.000000000002</v>
          </cell>
          <cell r="J234">
            <v>0</v>
          </cell>
          <cell r="K234">
            <v>1998.5000000000002</v>
          </cell>
          <cell r="N234">
            <v>0</v>
          </cell>
        </row>
        <row r="235">
          <cell r="B235">
            <v>36434</v>
          </cell>
          <cell r="D235">
            <v>55000</v>
          </cell>
          <cell r="E235">
            <v>9762.5</v>
          </cell>
          <cell r="G235">
            <v>0</v>
          </cell>
          <cell r="I235">
            <v>15702.500000000002</v>
          </cell>
          <cell r="J235">
            <v>0</v>
          </cell>
          <cell r="K235">
            <v>2747.9375</v>
          </cell>
          <cell r="N235">
            <v>0</v>
          </cell>
        </row>
        <row r="236">
          <cell r="B236">
            <v>36465</v>
          </cell>
          <cell r="D236">
            <v>60000</v>
          </cell>
          <cell r="E236">
            <v>10650</v>
          </cell>
          <cell r="G236">
            <v>0</v>
          </cell>
          <cell r="I236">
            <v>17130.000000000004</v>
          </cell>
          <cell r="J236">
            <v>0</v>
          </cell>
          <cell r="K236">
            <v>2997.7500000000005</v>
          </cell>
          <cell r="N236">
            <v>0</v>
          </cell>
        </row>
        <row r="237">
          <cell r="B237">
            <v>36495</v>
          </cell>
          <cell r="D237">
            <v>70000</v>
          </cell>
          <cell r="E237">
            <v>12425</v>
          </cell>
          <cell r="G237">
            <v>0</v>
          </cell>
          <cell r="I237">
            <v>19985.000000000004</v>
          </cell>
          <cell r="J237">
            <v>0</v>
          </cell>
          <cell r="K237">
            <v>3497.3750000000005</v>
          </cell>
          <cell r="N237">
            <v>0</v>
          </cell>
        </row>
        <row r="311">
          <cell r="B311" t="str">
            <v>=-</v>
          </cell>
          <cell r="D311" t="str">
            <v>=-</v>
          </cell>
          <cell r="E311" t="str">
            <v>=-</v>
          </cell>
          <cell r="G311" t="str">
            <v>=-</v>
          </cell>
          <cell r="I311" t="str">
            <v>=-</v>
          </cell>
          <cell r="J311" t="str">
            <v>=-</v>
          </cell>
          <cell r="K311" t="str">
            <v>=-</v>
          </cell>
          <cell r="N311" t="str">
            <v>=-</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S"/>
      <sheetName val="Sheet2"/>
      <sheetName val="Budget"/>
      <sheetName val="SC"/>
      <sheetName val="MP"/>
      <sheetName val="Mat"/>
      <sheetName val="PE"/>
      <sheetName val="GE"/>
      <sheetName val="BoQ"/>
      <sheetName val="Costing"/>
      <sheetName val="SCW"/>
      <sheetName val="MPW"/>
      <sheetName val="MW"/>
      <sheetName val="PEW"/>
      <sheetName val="Rates"/>
      <sheetName val="MAS LIST"/>
      <sheetName val="BP-Data"/>
      <sheetName val="Fuel"/>
      <sheetName val="Con Schd"/>
      <sheetName val="VWD"/>
      <sheetName val="BP"/>
      <sheetName val="Mat-CAL"/>
      <sheetName val="CON-SCH"/>
      <sheetName val="EQUIP-DEP"/>
      <sheetName val="EQ-CAL"/>
      <sheetName val="MP-CAL"/>
      <sheetName val="Prod"/>
      <sheetName val="VOWD"/>
      <sheetName val="Material Code"/>
      <sheetName val="Input"/>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7">
          <cell r="B7">
            <v>109.1</v>
          </cell>
        </row>
        <row r="8">
          <cell r="B8" t="str">
            <v>106.1</v>
          </cell>
        </row>
        <row r="9">
          <cell r="B9" t="str">
            <v>106.2</v>
          </cell>
        </row>
        <row r="10">
          <cell r="B10" t="str">
            <v>107.2</v>
          </cell>
        </row>
        <row r="11">
          <cell r="B11">
            <v>203.4</v>
          </cell>
        </row>
        <row r="12">
          <cell r="B12" t="str">
            <v>302.1.1</v>
          </cell>
        </row>
        <row r="13">
          <cell r="B13" t="str">
            <v>303.1.1</v>
          </cell>
        </row>
        <row r="14">
          <cell r="B14" t="str">
            <v>303.1.2</v>
          </cell>
        </row>
        <row r="15">
          <cell r="B15">
            <v>801.1</v>
          </cell>
        </row>
        <row r="16">
          <cell r="B16">
            <v>901.1</v>
          </cell>
        </row>
        <row r="17">
          <cell r="B17">
            <v>901.2</v>
          </cell>
        </row>
        <row r="18">
          <cell r="B18" t="str">
            <v>901.3</v>
          </cell>
        </row>
        <row r="19">
          <cell r="B19" t="str">
            <v>902.2.1</v>
          </cell>
        </row>
        <row r="20">
          <cell r="B20" t="str">
            <v>902.2.2</v>
          </cell>
        </row>
        <row r="21">
          <cell r="B21">
            <v>1513</v>
          </cell>
        </row>
        <row r="22">
          <cell r="B22">
            <v>1402.1</v>
          </cell>
        </row>
        <row r="23">
          <cell r="B23">
            <v>1402.1</v>
          </cell>
        </row>
        <row r="24">
          <cell r="B24">
            <v>1402.2</v>
          </cell>
        </row>
        <row r="25">
          <cell r="B25">
            <v>1402.2</v>
          </cell>
        </row>
        <row r="26">
          <cell r="B26" t="str">
            <v>400</v>
          </cell>
        </row>
        <row r="27">
          <cell r="B27" t="str">
            <v>107.3</v>
          </cell>
        </row>
        <row r="28">
          <cell r="B28">
            <v>402.1</v>
          </cell>
        </row>
        <row r="29">
          <cell r="B29">
            <v>405.1</v>
          </cell>
        </row>
        <row r="30">
          <cell r="B30" t="str">
            <v>405.1.2</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
      <sheetName val="Anish"/>
      <sheetName val="Liju"/>
      <sheetName val="Jayan"/>
      <sheetName val="Anbazhagan-TS"/>
      <sheetName val="Saiful-TS"/>
      <sheetName val="TS-HW"/>
      <sheetName val="Mohan"/>
      <sheetName val="Mukesh"/>
      <sheetName val="Utilities (reji)"/>
      <sheetName val="Saiful-NAG"/>
      <sheetName val="ANR-HW"/>
      <sheetName val="Paul-str"/>
      <sheetName val="Santhosh"/>
      <sheetName val="Waqas"/>
      <sheetName val="Dipu"/>
      <sheetName val="Joynal"/>
      <sheetName val="Gopi"/>
      <sheetName val="Uthaman"/>
      <sheetName val="Anbazhagan-AKS"/>
      <sheetName val="A.K.S Structures "/>
      <sheetName val="Projection"/>
      <sheetName val="SDW"/>
      <sheetName val="Projection Vs Ach Summary"/>
      <sheetName val="Summary"/>
      <sheetName val="DPR"/>
      <sheetName val="PM Board"/>
      <sheetName val=" STR"/>
      <sheetName val="Graph STR"/>
      <sheetName val="Roads Graph"/>
      <sheetName val="Major Comm"/>
      <sheetName val="Boulder"/>
      <sheetName val="Sheet1"/>
    </sheetNames>
    <sheetDataSet>
      <sheetData sheetId="0">
        <row r="10">
          <cell r="AJ10">
            <v>0</v>
          </cell>
        </row>
      </sheetData>
      <sheetData sheetId="1">
        <row r="10">
          <cell r="AJ10">
            <v>0</v>
          </cell>
        </row>
      </sheetData>
      <sheetData sheetId="2">
        <row r="10">
          <cell r="AJ10">
            <v>0</v>
          </cell>
        </row>
      </sheetData>
      <sheetData sheetId="3">
        <row r="10">
          <cell r="AJ10">
            <v>0</v>
          </cell>
        </row>
      </sheetData>
      <sheetData sheetId="4">
        <row r="10">
          <cell r="AJ10">
            <v>0</v>
          </cell>
        </row>
      </sheetData>
      <sheetData sheetId="5">
        <row r="10">
          <cell r="AJ10">
            <v>0</v>
          </cell>
        </row>
      </sheetData>
      <sheetData sheetId="6"/>
      <sheetData sheetId="7">
        <row r="10">
          <cell r="AJ10">
            <v>0</v>
          </cell>
        </row>
      </sheetData>
      <sheetData sheetId="8">
        <row r="10">
          <cell r="AJ10">
            <v>0</v>
          </cell>
        </row>
      </sheetData>
      <sheetData sheetId="9">
        <row r="10">
          <cell r="AJ10">
            <v>0</v>
          </cell>
        </row>
        <row r="51">
          <cell r="AO51">
            <v>0</v>
          </cell>
        </row>
      </sheetData>
      <sheetData sheetId="10">
        <row r="10">
          <cell r="AJ10">
            <v>0</v>
          </cell>
        </row>
      </sheetData>
      <sheetData sheetId="11"/>
      <sheetData sheetId="12">
        <row r="10">
          <cell r="AJ10">
            <v>0</v>
          </cell>
        </row>
      </sheetData>
      <sheetData sheetId="13">
        <row r="10">
          <cell r="AJ10">
            <v>0</v>
          </cell>
        </row>
      </sheetData>
      <sheetData sheetId="14">
        <row r="10">
          <cell r="AJ10">
            <v>0</v>
          </cell>
        </row>
      </sheetData>
      <sheetData sheetId="15">
        <row r="10">
          <cell r="AJ10">
            <v>0</v>
          </cell>
        </row>
      </sheetData>
      <sheetData sheetId="16">
        <row r="10">
          <cell r="AJ10">
            <v>0</v>
          </cell>
        </row>
      </sheetData>
      <sheetData sheetId="17">
        <row r="10">
          <cell r="AJ10">
            <v>0</v>
          </cell>
        </row>
      </sheetData>
      <sheetData sheetId="18">
        <row r="10">
          <cell r="AJ10">
            <v>0</v>
          </cell>
        </row>
      </sheetData>
      <sheetData sheetId="19">
        <row r="10">
          <cell r="AJ10">
            <v>0</v>
          </cell>
        </row>
      </sheetData>
      <sheetData sheetId="20"/>
      <sheetData sheetId="21">
        <row r="342">
          <cell r="G342">
            <v>79902</v>
          </cell>
        </row>
      </sheetData>
      <sheetData sheetId="22">
        <row r="10">
          <cell r="E10">
            <v>0</v>
          </cell>
        </row>
      </sheetData>
      <sheetData sheetId="23">
        <row r="34">
          <cell r="E34">
            <v>0.92592592592592593</v>
          </cell>
        </row>
      </sheetData>
      <sheetData sheetId="24">
        <row r="11">
          <cell r="C11" t="str">
            <v>1.3.5(i)a</v>
          </cell>
        </row>
      </sheetData>
      <sheetData sheetId="25"/>
      <sheetData sheetId="26">
        <row r="28">
          <cell r="E28">
            <v>38607</v>
          </cell>
        </row>
      </sheetData>
      <sheetData sheetId="27"/>
      <sheetData sheetId="28"/>
      <sheetData sheetId="29"/>
      <sheetData sheetId="30"/>
      <sheetData sheetId="31"/>
      <sheetData sheetId="3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G"/>
    </sheetNames>
    <sheetDataSet>
      <sheetData sheetId="0" refreshError="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2</v>
    <v>1</v>
  </rv>
  <rv s="1">
    <v>2</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A1:T221"/>
  <sheetViews>
    <sheetView view="pageBreakPreview" zoomScale="85" zoomScaleNormal="93" zoomScaleSheetLayoutView="85" workbookViewId="0">
      <pane ySplit="2" topLeftCell="A3" activePane="bottomLeft" state="frozen"/>
      <selection activeCell="H28" sqref="H28:H36"/>
      <selection pane="bottomLeft" activeCell="G13" sqref="G13"/>
    </sheetView>
  </sheetViews>
  <sheetFormatPr defaultRowHeight="14.4"/>
  <cols>
    <col min="1" max="1" width="4.88671875" customWidth="1"/>
    <col min="2" max="2" width="7.5546875" style="6" customWidth="1"/>
    <col min="3" max="3" width="7.5546875" hidden="1" customWidth="1"/>
    <col min="4" max="4" width="7.5546875" style="4" hidden="1" customWidth="1"/>
    <col min="5" max="5" width="7.5546875" hidden="1" customWidth="1"/>
    <col min="6" max="6" width="23.88671875" customWidth="1"/>
    <col min="7" max="7" width="14.109375" style="2" customWidth="1"/>
    <col min="8" max="10" width="8.33203125" customWidth="1"/>
    <col min="11" max="11" width="10" customWidth="1"/>
    <col min="12" max="13" width="8.33203125" customWidth="1"/>
    <col min="14" max="14" width="10.44140625" customWidth="1"/>
    <col min="15" max="15" width="10" customWidth="1"/>
    <col min="16" max="16" width="20.44140625" bestFit="1" customWidth="1"/>
  </cols>
  <sheetData>
    <row r="1" spans="1:20" ht="21.6" thickBot="1">
      <c r="B1" s="3" t="e">
        <f>SUMPRODUCT(--(#REF!='MP &amp; Eqpt Summary'!G1),#REF!*1)</f>
        <v>#REF!</v>
      </c>
      <c r="G1" s="5" t="str">
        <f>'Summary-Financial'!AB2</f>
        <v>xxxx</v>
      </c>
      <c r="H1" s="987" t="s">
        <v>14</v>
      </c>
      <c r="I1" s="987"/>
      <c r="J1" s="987"/>
      <c r="K1" s="987"/>
      <c r="L1" s="987"/>
      <c r="M1" s="987"/>
      <c r="N1" s="987"/>
      <c r="O1" s="987"/>
    </row>
    <row r="2" spans="1:20" s="6" customFormat="1" ht="43.8" thickBot="1">
      <c r="B2" s="7" t="s">
        <v>15</v>
      </c>
      <c r="C2" s="8" t="s">
        <v>16</v>
      </c>
      <c r="D2" s="8" t="s">
        <v>17</v>
      </c>
      <c r="E2" s="8" t="s">
        <v>18</v>
      </c>
      <c r="F2" s="8" t="s">
        <v>19</v>
      </c>
      <c r="G2" s="9" t="s">
        <v>20</v>
      </c>
      <c r="H2" s="8" t="s">
        <v>21</v>
      </c>
      <c r="I2" s="8" t="s">
        <v>22</v>
      </c>
      <c r="J2" s="8" t="s">
        <v>23</v>
      </c>
      <c r="K2" s="8" t="s">
        <v>24</v>
      </c>
      <c r="L2" s="10" t="s">
        <v>25</v>
      </c>
      <c r="M2" s="8" t="s">
        <v>2</v>
      </c>
      <c r="N2" s="8" t="s">
        <v>26</v>
      </c>
      <c r="O2" s="11" t="s">
        <v>0</v>
      </c>
    </row>
    <row r="3" spans="1:20" s="12" customFormat="1">
      <c r="A3" s="12" t="s">
        <v>27</v>
      </c>
      <c r="B3" s="13">
        <v>1</v>
      </c>
      <c r="C3" s="14" t="s">
        <v>28</v>
      </c>
      <c r="D3" s="15" t="s">
        <v>29</v>
      </c>
      <c r="E3" s="14" t="s">
        <v>30</v>
      </c>
      <c r="F3" s="14" t="s">
        <v>4</v>
      </c>
      <c r="G3" s="16">
        <f>VLOOKUP(F3,'MP &amp; Eqpt Summary 1'!$D$3:$E$61,2,0)</f>
        <v>0</v>
      </c>
      <c r="H3" s="823">
        <f>VLOOKUP($F3,'MP &amp; Eqpt Summary 1'!$D$3:$AB$81,14,0)</f>
        <v>0</v>
      </c>
      <c r="I3" s="17"/>
      <c r="J3" s="17"/>
      <c r="K3" s="17"/>
      <c r="L3" s="18"/>
      <c r="M3" s="19">
        <f t="shared" ref="M3:M34" si="0">SUM(H3:L3)</f>
        <v>0</v>
      </c>
      <c r="N3" s="17">
        <f>VLOOKUP($F3,'MP &amp; Eqpt Summary 1'!$D$3:$AB$81,19,0)</f>
        <v>0</v>
      </c>
      <c r="O3" s="20">
        <f t="shared" ref="O3:O66" si="1">N3-M3</f>
        <v>0</v>
      </c>
      <c r="P3" s="12">
        <v>0</v>
      </c>
      <c r="Q3" s="21">
        <f>P3-N3</f>
        <v>0</v>
      </c>
    </row>
    <row r="4" spans="1:20" s="12" customFormat="1">
      <c r="A4" s="12" t="s">
        <v>31</v>
      </c>
      <c r="B4" s="22">
        <f>B3+1</f>
        <v>2</v>
      </c>
      <c r="C4" s="23" t="s">
        <v>28</v>
      </c>
      <c r="D4" s="24" t="s">
        <v>32</v>
      </c>
      <c r="E4" s="23" t="s">
        <v>30</v>
      </c>
      <c r="F4" s="25" t="s">
        <v>33</v>
      </c>
      <c r="G4" s="16">
        <f>VLOOKUP(F4,'MP &amp; Eqpt Summary 1'!$D$3:$E$61,2,0)</f>
        <v>0</v>
      </c>
      <c r="H4" s="824">
        <f>VLOOKUP($F4,'MP &amp; Eqpt Summary 1'!$D$3:$AB$81,14,0)</f>
        <v>0</v>
      </c>
      <c r="I4" s="26"/>
      <c r="J4" s="26"/>
      <c r="K4" s="26"/>
      <c r="L4" s="18"/>
      <c r="M4" s="27">
        <f t="shared" si="0"/>
        <v>0</v>
      </c>
      <c r="N4" s="17">
        <f>VLOOKUP($F4,'MP &amp; Eqpt Summary 1'!$D$3:$AB$81,19,0)</f>
        <v>0</v>
      </c>
      <c r="O4" s="28">
        <f t="shared" si="1"/>
        <v>0</v>
      </c>
      <c r="P4" s="12">
        <v>0</v>
      </c>
      <c r="Q4" s="21">
        <f t="shared" ref="Q4:Q59" si="2">P4-N4</f>
        <v>0</v>
      </c>
    </row>
    <row r="5" spans="1:20" s="12" customFormat="1">
      <c r="A5" s="12" t="s">
        <v>34</v>
      </c>
      <c r="B5" s="22">
        <f t="shared" ref="B5:B68" si="3">B4+1</f>
        <v>3</v>
      </c>
      <c r="C5" s="23" t="s">
        <v>28</v>
      </c>
      <c r="D5" s="24" t="s">
        <v>35</v>
      </c>
      <c r="E5" s="23" t="s">
        <v>30</v>
      </c>
      <c r="F5" s="25" t="s">
        <v>36</v>
      </c>
      <c r="G5" s="16">
        <v>0</v>
      </c>
      <c r="H5" s="824"/>
      <c r="I5" s="26"/>
      <c r="J5" s="26"/>
      <c r="K5" s="26"/>
      <c r="L5" s="18"/>
      <c r="M5" s="27">
        <f t="shared" si="0"/>
        <v>0</v>
      </c>
      <c r="N5" s="17"/>
      <c r="O5" s="29">
        <f t="shared" si="1"/>
        <v>0</v>
      </c>
      <c r="P5" s="12">
        <v>0</v>
      </c>
      <c r="Q5" s="21">
        <f t="shared" si="2"/>
        <v>0</v>
      </c>
    </row>
    <row r="6" spans="1:20" s="12" customFormat="1">
      <c r="A6" s="12" t="s">
        <v>37</v>
      </c>
      <c r="B6" s="22">
        <f t="shared" si="3"/>
        <v>4</v>
      </c>
      <c r="C6" s="23" t="s">
        <v>28</v>
      </c>
      <c r="D6" s="24" t="s">
        <v>37</v>
      </c>
      <c r="E6" s="23" t="s">
        <v>30</v>
      </c>
      <c r="F6" s="25" t="s">
        <v>38</v>
      </c>
      <c r="G6" s="16">
        <f>VLOOKUP(F6,'MP &amp; Eqpt Summary 1'!$D$3:$E$61,2,0)</f>
        <v>0</v>
      </c>
      <c r="H6" s="824">
        <f>VLOOKUP($F6,'MP &amp; Eqpt Summary 1'!$D$3:$AB$81,14,0)</f>
        <v>0</v>
      </c>
      <c r="I6" s="26"/>
      <c r="J6" s="30"/>
      <c r="K6" s="30"/>
      <c r="L6" s="18"/>
      <c r="M6" s="27">
        <f t="shared" si="0"/>
        <v>0</v>
      </c>
      <c r="N6" s="17">
        <f>VLOOKUP($F6,'MP &amp; Eqpt Summary 1'!$D$3:$AB$81,19,0)</f>
        <v>0</v>
      </c>
      <c r="O6" s="31">
        <f t="shared" si="1"/>
        <v>0</v>
      </c>
      <c r="P6" s="12">
        <v>0</v>
      </c>
      <c r="Q6" s="21">
        <f t="shared" si="2"/>
        <v>0</v>
      </c>
    </row>
    <row r="7" spans="1:20" s="12" customFormat="1">
      <c r="A7" s="12" t="s">
        <v>39</v>
      </c>
      <c r="B7" s="22">
        <f t="shared" si="3"/>
        <v>5</v>
      </c>
      <c r="C7" s="23" t="s">
        <v>28</v>
      </c>
      <c r="D7" s="24" t="s">
        <v>40</v>
      </c>
      <c r="E7" s="23" t="s">
        <v>30</v>
      </c>
      <c r="F7" s="25" t="s">
        <v>41</v>
      </c>
      <c r="G7" s="16">
        <f>VLOOKUP(F7,'MP &amp; Eqpt Summary 1'!$D$3:$E$61,2,0)</f>
        <v>0</v>
      </c>
      <c r="H7" s="824">
        <f>VLOOKUP($F7,'MP &amp; Eqpt Summary 1'!$D$3:$AB$81,14,0)</f>
        <v>0</v>
      </c>
      <c r="I7" s="26"/>
      <c r="J7" s="26"/>
      <c r="K7" s="32"/>
      <c r="L7" s="18"/>
      <c r="M7" s="27">
        <f t="shared" si="0"/>
        <v>0</v>
      </c>
      <c r="N7" s="17">
        <f>VLOOKUP($F7,'MP &amp; Eqpt Summary 1'!$D$3:$AB$81,19,0)</f>
        <v>0</v>
      </c>
      <c r="O7" s="29">
        <f t="shared" si="1"/>
        <v>0</v>
      </c>
      <c r="P7" s="12">
        <v>0</v>
      </c>
      <c r="Q7" s="21">
        <f t="shared" si="2"/>
        <v>0</v>
      </c>
    </row>
    <row r="8" spans="1:20" s="12" customFormat="1">
      <c r="A8" s="12" t="s">
        <v>42</v>
      </c>
      <c r="B8" s="22">
        <f t="shared" si="3"/>
        <v>6</v>
      </c>
      <c r="C8" s="23" t="s">
        <v>28</v>
      </c>
      <c r="D8" s="24" t="s">
        <v>43</v>
      </c>
      <c r="E8" s="23" t="s">
        <v>30</v>
      </c>
      <c r="F8" s="25" t="s">
        <v>44</v>
      </c>
      <c r="G8" s="16">
        <f>VLOOKUP(F8,'MP &amp; Eqpt Summary 1'!$D$3:$E$61,2,0)</f>
        <v>0</v>
      </c>
      <c r="H8" s="824">
        <f>VLOOKUP($F8,'MP &amp; Eqpt Summary 1'!$D$3:$AB$81,14,0)</f>
        <v>0</v>
      </c>
      <c r="I8" s="26"/>
      <c r="J8" s="26"/>
      <c r="K8" s="26"/>
      <c r="L8" s="18"/>
      <c r="M8" s="27">
        <f t="shared" si="0"/>
        <v>0</v>
      </c>
      <c r="N8" s="17">
        <f>VLOOKUP($F8,'MP &amp; Eqpt Summary 1'!$D$3:$AB$81,19,0)</f>
        <v>0</v>
      </c>
      <c r="O8" s="29">
        <f t="shared" si="1"/>
        <v>0</v>
      </c>
      <c r="P8" s="12">
        <v>0</v>
      </c>
      <c r="Q8" s="21">
        <f t="shared" si="2"/>
        <v>0</v>
      </c>
    </row>
    <row r="9" spans="1:20" s="12" customFormat="1">
      <c r="A9" s="12" t="s">
        <v>45</v>
      </c>
      <c r="B9" s="22">
        <f t="shared" si="3"/>
        <v>7</v>
      </c>
      <c r="C9" s="23" t="s">
        <v>28</v>
      </c>
      <c r="D9" s="24" t="s">
        <v>46</v>
      </c>
      <c r="E9" s="23" t="s">
        <v>30</v>
      </c>
      <c r="F9" s="25" t="s">
        <v>47</v>
      </c>
      <c r="G9" s="16">
        <f>VLOOKUP(F9,'MP &amp; Eqpt Summary 1'!$D$3:$E$61,2,0)</f>
        <v>0</v>
      </c>
      <c r="H9" s="824">
        <f>VLOOKUP($F9,'MP &amp; Eqpt Summary 1'!$D$3:$AB$81,14,0)</f>
        <v>0</v>
      </c>
      <c r="I9" s="26"/>
      <c r="J9" s="26"/>
      <c r="K9" s="26"/>
      <c r="L9" s="18"/>
      <c r="M9" s="27">
        <f t="shared" si="0"/>
        <v>0</v>
      </c>
      <c r="N9" s="17">
        <f>VLOOKUP($F9,'MP &amp; Eqpt Summary 1'!$D$3:$AB$81,19,0)</f>
        <v>0</v>
      </c>
      <c r="O9" s="33">
        <f t="shared" si="1"/>
        <v>0</v>
      </c>
      <c r="P9" s="12">
        <v>0</v>
      </c>
      <c r="Q9" s="21">
        <f t="shared" si="2"/>
        <v>0</v>
      </c>
    </row>
    <row r="10" spans="1:20" s="12" customFormat="1">
      <c r="A10" s="12" t="s">
        <v>48</v>
      </c>
      <c r="B10" s="22">
        <f t="shared" si="3"/>
        <v>8</v>
      </c>
      <c r="C10" s="23" t="s">
        <v>49</v>
      </c>
      <c r="D10" s="34">
        <v>50.96</v>
      </c>
      <c r="E10" s="17">
        <v>0</v>
      </c>
      <c r="F10" s="25" t="s">
        <v>49</v>
      </c>
      <c r="G10" s="16">
        <f>VLOOKUP(F10,'MP &amp; Eqpt Summary 1'!$D$3:$E$61,2,0)</f>
        <v>0</v>
      </c>
      <c r="H10" s="824">
        <f>VLOOKUP($F10,'MP &amp; Eqpt Summary 1'!$D$3:$AB$81,14,0)</f>
        <v>0</v>
      </c>
      <c r="I10" s="26"/>
      <c r="J10" s="26"/>
      <c r="K10" s="26"/>
      <c r="L10" s="18"/>
      <c r="M10" s="27">
        <f t="shared" si="0"/>
        <v>0</v>
      </c>
      <c r="N10" s="17">
        <f>VLOOKUP($F10,'MP &amp; Eqpt Summary 1'!$D$3:$AB$81,19,0)</f>
        <v>0</v>
      </c>
      <c r="O10" s="29">
        <f t="shared" si="1"/>
        <v>0</v>
      </c>
      <c r="P10" s="12">
        <v>0</v>
      </c>
      <c r="Q10" s="21">
        <f t="shared" si="2"/>
        <v>0</v>
      </c>
    </row>
    <row r="11" spans="1:20" s="12" customFormat="1">
      <c r="A11" s="12" t="s">
        <v>50</v>
      </c>
      <c r="B11" s="22">
        <f t="shared" si="3"/>
        <v>9</v>
      </c>
      <c r="C11" s="23" t="s">
        <v>28</v>
      </c>
      <c r="D11" s="24" t="s">
        <v>50</v>
      </c>
      <c r="E11" s="23" t="s">
        <v>30</v>
      </c>
      <c r="F11" s="25" t="s">
        <v>5</v>
      </c>
      <c r="G11" s="16">
        <f>VLOOKUP(F11,'MP &amp; Eqpt Summary 1'!$D$3:$E$61,2,0)</f>
        <v>0</v>
      </c>
      <c r="H11" s="824">
        <f>VLOOKUP($F11,'MP &amp; Eqpt Summary 1'!$D$3:$AB$81,14,0)</f>
        <v>0</v>
      </c>
      <c r="I11" s="26"/>
      <c r="J11" s="26"/>
      <c r="K11" s="32"/>
      <c r="L11" s="18"/>
      <c r="M11" s="27">
        <f t="shared" si="0"/>
        <v>0</v>
      </c>
      <c r="N11" s="17">
        <f>VLOOKUP($F11,'MP &amp; Eqpt Summary 1'!$D$3:$AB$81,19,0)</f>
        <v>0</v>
      </c>
      <c r="O11" s="29">
        <f t="shared" si="1"/>
        <v>0</v>
      </c>
      <c r="P11" s="12">
        <v>0</v>
      </c>
      <c r="Q11" s="21">
        <f t="shared" si="2"/>
        <v>0</v>
      </c>
    </row>
    <row r="12" spans="1:20" s="12" customFormat="1">
      <c r="A12" s="12" t="s">
        <v>51</v>
      </c>
      <c r="B12" s="22">
        <f t="shared" si="3"/>
        <v>10</v>
      </c>
      <c r="C12" s="23" t="s">
        <v>28</v>
      </c>
      <c r="D12" s="24" t="s">
        <v>52</v>
      </c>
      <c r="E12" s="23" t="s">
        <v>30</v>
      </c>
      <c r="F12" s="25" t="s">
        <v>53</v>
      </c>
      <c r="G12" s="16">
        <f>VLOOKUP(F12,'MP &amp; Eqpt Summary 1'!$D$3:$E$61,2,0)</f>
        <v>0</v>
      </c>
      <c r="H12" s="824">
        <f>VLOOKUP($F12,'MP &amp; Eqpt Summary 1'!$D$3:$AB$81,14,0)</f>
        <v>0</v>
      </c>
      <c r="I12" s="26"/>
      <c r="J12" s="26"/>
      <c r="K12" s="26"/>
      <c r="L12" s="18"/>
      <c r="M12" s="27">
        <f t="shared" si="0"/>
        <v>0</v>
      </c>
      <c r="N12" s="17">
        <f>VLOOKUP($F12,'MP &amp; Eqpt Summary 1'!$D$3:$AB$81,19,0)</f>
        <v>0</v>
      </c>
      <c r="O12" s="29">
        <f t="shared" si="1"/>
        <v>0</v>
      </c>
      <c r="P12" s="12">
        <v>0</v>
      </c>
      <c r="Q12" s="21">
        <f t="shared" si="2"/>
        <v>0</v>
      </c>
    </row>
    <row r="13" spans="1:20" s="12" customFormat="1">
      <c r="A13" s="12" t="s">
        <v>54</v>
      </c>
      <c r="B13" s="22">
        <f t="shared" si="3"/>
        <v>11</v>
      </c>
      <c r="C13" s="23" t="s">
        <v>28</v>
      </c>
      <c r="D13" s="24" t="s">
        <v>55</v>
      </c>
      <c r="E13" s="23" t="s">
        <v>30</v>
      </c>
      <c r="F13" s="25" t="s">
        <v>56</v>
      </c>
      <c r="G13" s="16">
        <f>VLOOKUP(F13,'MP &amp; Eqpt Summary 1'!$D$3:$E$61,2,0)</f>
        <v>0</v>
      </c>
      <c r="H13" s="824">
        <f>VLOOKUP($F13,'MP &amp; Eqpt Summary 1'!$D$3:$AB$81,14,0)</f>
        <v>0</v>
      </c>
      <c r="I13" s="26"/>
      <c r="J13" s="26"/>
      <c r="K13" s="26"/>
      <c r="L13" s="18"/>
      <c r="M13" s="27">
        <f t="shared" si="0"/>
        <v>0</v>
      </c>
      <c r="N13" s="17">
        <f>VLOOKUP($F13,'MP &amp; Eqpt Summary 1'!$D$3:$AB$81,19,0)</f>
        <v>0</v>
      </c>
      <c r="O13" s="29">
        <f t="shared" si="1"/>
        <v>0</v>
      </c>
      <c r="P13" s="12">
        <v>0</v>
      </c>
      <c r="Q13" s="21">
        <f t="shared" si="2"/>
        <v>0</v>
      </c>
      <c r="T13" s="12">
        <f>36.68+80</f>
        <v>116.68</v>
      </c>
    </row>
    <row r="14" spans="1:20" s="12" customFormat="1">
      <c r="A14" s="12" t="s">
        <v>57</v>
      </c>
      <c r="B14" s="22">
        <f t="shared" si="3"/>
        <v>12</v>
      </c>
      <c r="C14" s="23" t="s">
        <v>28</v>
      </c>
      <c r="D14" s="24" t="s">
        <v>58</v>
      </c>
      <c r="E14" s="23" t="s">
        <v>30</v>
      </c>
      <c r="F14" s="25" t="s">
        <v>59</v>
      </c>
      <c r="G14" s="16">
        <f>VLOOKUP(F14,'MP &amp; Eqpt Summary 1'!$D$3:$E$61,2,0)</f>
        <v>0</v>
      </c>
      <c r="H14" s="824">
        <f>VLOOKUP($F14,'MP &amp; Eqpt Summary 1'!$D$3:$AB$81,14,0)</f>
        <v>0</v>
      </c>
      <c r="I14" s="26"/>
      <c r="J14" s="26"/>
      <c r="K14" s="26"/>
      <c r="L14" s="18"/>
      <c r="M14" s="27">
        <f t="shared" si="0"/>
        <v>0</v>
      </c>
      <c r="N14" s="17">
        <f>VLOOKUP($F14,'MP &amp; Eqpt Summary 1'!$D$3:$AB$81,19,0)</f>
        <v>0</v>
      </c>
      <c r="O14" s="29">
        <f t="shared" si="1"/>
        <v>0</v>
      </c>
      <c r="P14" s="12">
        <v>0</v>
      </c>
      <c r="Q14" s="21">
        <f t="shared" si="2"/>
        <v>0</v>
      </c>
      <c r="T14" s="12">
        <f>T13/2</f>
        <v>58.34</v>
      </c>
    </row>
    <row r="15" spans="1:20" s="12" customFormat="1">
      <c r="A15" s="12" t="s">
        <v>60</v>
      </c>
      <c r="B15" s="22">
        <f>B14+1</f>
        <v>13</v>
      </c>
      <c r="C15" s="23" t="s">
        <v>28</v>
      </c>
      <c r="D15" s="24" t="s">
        <v>61</v>
      </c>
      <c r="E15" s="23" t="s">
        <v>30</v>
      </c>
      <c r="F15" s="25" t="s">
        <v>6</v>
      </c>
      <c r="G15" s="16">
        <f>VLOOKUP(F15,'MP &amp; Eqpt Summary 1'!$D$3:$E$61,2,0)</f>
        <v>0</v>
      </c>
      <c r="H15" s="824">
        <f>VLOOKUP($F15,'MP &amp; Eqpt Summary 1'!$D$3:$AB$81,14,0)</f>
        <v>0</v>
      </c>
      <c r="I15" s="26"/>
      <c r="J15" s="26"/>
      <c r="K15" s="26"/>
      <c r="L15" s="18"/>
      <c r="M15" s="27">
        <f t="shared" si="0"/>
        <v>0</v>
      </c>
      <c r="N15" s="17">
        <f>VLOOKUP($F15,'MP &amp; Eqpt Summary 1'!$D$3:$AB$81,19,0)</f>
        <v>0</v>
      </c>
      <c r="O15" s="29">
        <f t="shared" si="1"/>
        <v>0</v>
      </c>
      <c r="P15" s="12">
        <v>0</v>
      </c>
      <c r="Q15" s="21">
        <f t="shared" si="2"/>
        <v>0</v>
      </c>
    </row>
    <row r="16" spans="1:20" s="12" customFormat="1">
      <c r="A16" s="12" t="s">
        <v>62</v>
      </c>
      <c r="B16" s="22">
        <f t="shared" si="3"/>
        <v>14</v>
      </c>
      <c r="C16" s="23" t="s">
        <v>28</v>
      </c>
      <c r="D16" s="24" t="s">
        <v>63</v>
      </c>
      <c r="E16" s="23" t="s">
        <v>30</v>
      </c>
      <c r="F16" s="25" t="s">
        <v>64</v>
      </c>
      <c r="G16" s="16">
        <f>VLOOKUP(F16,'MP &amp; Eqpt Summary 1'!$D$3:$E$61,2,0)</f>
        <v>0</v>
      </c>
      <c r="H16" s="824">
        <f>VLOOKUP($F16,'MP &amp; Eqpt Summary 1'!$D$3:$AB$81,14,0)</f>
        <v>0</v>
      </c>
      <c r="I16" s="26"/>
      <c r="J16" s="26"/>
      <c r="K16" s="26"/>
      <c r="L16" s="18"/>
      <c r="M16" s="27">
        <f t="shared" si="0"/>
        <v>0</v>
      </c>
      <c r="N16" s="17">
        <f>VLOOKUP($F16,'MP &amp; Eqpt Summary 1'!$D$3:$AB$81,19,0)</f>
        <v>0</v>
      </c>
      <c r="O16" s="29">
        <f t="shared" si="1"/>
        <v>0</v>
      </c>
      <c r="P16" s="12">
        <v>0</v>
      </c>
      <c r="Q16" s="21">
        <f t="shared" si="2"/>
        <v>0</v>
      </c>
    </row>
    <row r="17" spans="1:17" s="12" customFormat="1">
      <c r="A17" s="12" t="s">
        <v>65</v>
      </c>
      <c r="B17" s="22">
        <f t="shared" si="3"/>
        <v>15</v>
      </c>
      <c r="C17" s="23" t="s">
        <v>28</v>
      </c>
      <c r="D17" s="24" t="s">
        <v>66</v>
      </c>
      <c r="E17" s="23" t="s">
        <v>30</v>
      </c>
      <c r="F17" s="25" t="s">
        <v>67</v>
      </c>
      <c r="G17" s="16">
        <f>VLOOKUP(F17,'MP &amp; Eqpt Summary 1'!$D$3:$E$61,2,0)</f>
        <v>0</v>
      </c>
      <c r="H17" s="824">
        <f>VLOOKUP($F17,'MP &amp; Eqpt Summary 1'!$D$3:$AB$81,14,0)</f>
        <v>0</v>
      </c>
      <c r="I17" s="26"/>
      <c r="J17" s="26"/>
      <c r="K17" s="26"/>
      <c r="L17" s="18"/>
      <c r="M17" s="27">
        <f t="shared" si="0"/>
        <v>0</v>
      </c>
      <c r="N17" s="17">
        <f>VLOOKUP($F17,'MP &amp; Eqpt Summary 1'!$D$3:$AB$81,19,0)</f>
        <v>0</v>
      </c>
      <c r="O17" s="29">
        <f t="shared" si="1"/>
        <v>0</v>
      </c>
      <c r="P17" s="12">
        <v>0</v>
      </c>
      <c r="Q17" s="21">
        <f t="shared" si="2"/>
        <v>0</v>
      </c>
    </row>
    <row r="18" spans="1:17" s="12" customFormat="1">
      <c r="A18" s="12" t="s">
        <v>68</v>
      </c>
      <c r="B18" s="22">
        <f t="shared" si="3"/>
        <v>16</v>
      </c>
      <c r="C18" s="23" t="s">
        <v>28</v>
      </c>
      <c r="D18" s="24" t="s">
        <v>68</v>
      </c>
      <c r="E18" s="23" t="s">
        <v>30</v>
      </c>
      <c r="F18" s="25" t="s">
        <v>69</v>
      </c>
      <c r="G18" s="16">
        <f>VLOOKUP(F18,'MP &amp; Eqpt Summary 1'!$D$3:$E$61,2,0)</f>
        <v>0</v>
      </c>
      <c r="H18" s="824">
        <f>VLOOKUP($F18,'MP &amp; Eqpt Summary 1'!$D$3:$AB$81,14,0)</f>
        <v>0</v>
      </c>
      <c r="I18" s="26"/>
      <c r="J18" s="26"/>
      <c r="K18" s="26"/>
      <c r="L18" s="18"/>
      <c r="M18" s="27">
        <f t="shared" si="0"/>
        <v>0</v>
      </c>
      <c r="N18" s="17">
        <f>VLOOKUP($F18,'MP &amp; Eqpt Summary 1'!$D$3:$AB$81,19,0)</f>
        <v>0</v>
      </c>
      <c r="O18" s="29">
        <f t="shared" si="1"/>
        <v>0</v>
      </c>
      <c r="P18" s="12">
        <v>0</v>
      </c>
      <c r="Q18" s="21">
        <f t="shared" si="2"/>
        <v>0</v>
      </c>
    </row>
    <row r="19" spans="1:17" s="12" customFormat="1">
      <c r="A19" s="12" t="s">
        <v>70</v>
      </c>
      <c r="B19" s="22">
        <f t="shared" si="3"/>
        <v>17</v>
      </c>
      <c r="C19" s="23" t="s">
        <v>28</v>
      </c>
      <c r="D19" s="24" t="s">
        <v>71</v>
      </c>
      <c r="E19" s="23" t="s">
        <v>30</v>
      </c>
      <c r="F19" s="25" t="s">
        <v>72</v>
      </c>
      <c r="G19" s="16">
        <f>VLOOKUP(F19,'MP &amp; Eqpt Summary 1'!$D$3:$E$61,2,0)</f>
        <v>0</v>
      </c>
      <c r="H19" s="824">
        <f>VLOOKUP($F19,'MP &amp; Eqpt Summary 1'!$D$3:$AB$81,14,0)</f>
        <v>0</v>
      </c>
      <c r="I19" s="26"/>
      <c r="J19" s="26"/>
      <c r="K19" s="26"/>
      <c r="L19" s="18"/>
      <c r="M19" s="27">
        <f t="shared" si="0"/>
        <v>0</v>
      </c>
      <c r="N19" s="17">
        <f>VLOOKUP($F19,'MP &amp; Eqpt Summary 1'!$D$3:$AB$81,19,0)</f>
        <v>0</v>
      </c>
      <c r="O19" s="29">
        <f t="shared" si="1"/>
        <v>0</v>
      </c>
      <c r="P19" s="12">
        <v>0</v>
      </c>
      <c r="Q19" s="21">
        <f t="shared" si="2"/>
        <v>0</v>
      </c>
    </row>
    <row r="20" spans="1:17" s="12" customFormat="1">
      <c r="A20" s="12" t="s">
        <v>73</v>
      </c>
      <c r="B20" s="22">
        <f t="shared" si="3"/>
        <v>18</v>
      </c>
      <c r="C20" s="23" t="s">
        <v>28</v>
      </c>
      <c r="D20" s="24" t="s">
        <v>74</v>
      </c>
      <c r="E20" s="23" t="s">
        <v>30</v>
      </c>
      <c r="F20" s="25" t="s">
        <v>75</v>
      </c>
      <c r="G20" s="16">
        <f>VLOOKUP(F20,'MP &amp; Eqpt Summary 1'!$D$3:$E$61,2,0)</f>
        <v>0</v>
      </c>
      <c r="H20" s="824">
        <f>VLOOKUP($F20,'MP &amp; Eqpt Summary 1'!$D$3:$AB$81,14,0)</f>
        <v>0</v>
      </c>
      <c r="I20" s="26"/>
      <c r="J20" s="26"/>
      <c r="K20" s="26"/>
      <c r="L20" s="18"/>
      <c r="M20" s="27">
        <f t="shared" si="0"/>
        <v>0</v>
      </c>
      <c r="N20" s="17">
        <f>VLOOKUP($F20,'MP &amp; Eqpt Summary 1'!$D$3:$AB$81,19,0)</f>
        <v>0</v>
      </c>
      <c r="O20" s="29">
        <f t="shared" si="1"/>
        <v>0</v>
      </c>
      <c r="P20" s="12">
        <v>0</v>
      </c>
      <c r="Q20" s="21">
        <f t="shared" si="2"/>
        <v>0</v>
      </c>
    </row>
    <row r="21" spans="1:17" s="12" customFormat="1">
      <c r="A21" s="12" t="s">
        <v>76</v>
      </c>
      <c r="B21" s="22">
        <f t="shared" si="3"/>
        <v>19</v>
      </c>
      <c r="C21" s="23" t="s">
        <v>28</v>
      </c>
      <c r="D21" s="24" t="s">
        <v>77</v>
      </c>
      <c r="E21" s="23" t="s">
        <v>30</v>
      </c>
      <c r="F21" s="25" t="s">
        <v>78</v>
      </c>
      <c r="G21" s="16">
        <f>VLOOKUP(F21,'MP &amp; Eqpt Summary 1'!$D$3:$E$61,2,0)</f>
        <v>0</v>
      </c>
      <c r="H21" s="824">
        <f>VLOOKUP($F21,'MP &amp; Eqpt Summary 1'!$D$3:$AB$81,14,0)</f>
        <v>0</v>
      </c>
      <c r="I21" s="26"/>
      <c r="J21" s="26"/>
      <c r="K21" s="26"/>
      <c r="L21" s="18"/>
      <c r="M21" s="27">
        <f t="shared" si="0"/>
        <v>0</v>
      </c>
      <c r="N21" s="17">
        <f>VLOOKUP($F21,'MP &amp; Eqpt Summary 1'!$D$3:$AB$81,19,0)</f>
        <v>0</v>
      </c>
      <c r="O21" s="29">
        <f t="shared" si="1"/>
        <v>0</v>
      </c>
      <c r="P21" s="12">
        <v>0</v>
      </c>
      <c r="Q21" s="21">
        <f t="shared" si="2"/>
        <v>0</v>
      </c>
    </row>
    <row r="22" spans="1:17" s="12" customFormat="1">
      <c r="A22" s="12" t="s">
        <v>79</v>
      </c>
      <c r="B22" s="22">
        <f t="shared" si="3"/>
        <v>20</v>
      </c>
      <c r="C22" s="23" t="s">
        <v>28</v>
      </c>
      <c r="D22" s="24" t="s">
        <v>80</v>
      </c>
      <c r="E22" s="23" t="s">
        <v>30</v>
      </c>
      <c r="F22" s="25" t="s">
        <v>81</v>
      </c>
      <c r="G22" s="16">
        <f>VLOOKUP(F22,'MP &amp; Eqpt Summary 1'!$D$3:$E$61,2,0)</f>
        <v>0</v>
      </c>
      <c r="H22" s="824">
        <f>VLOOKUP($F22,'MP &amp; Eqpt Summary 1'!$D$3:$AB$81,14,0)</f>
        <v>0</v>
      </c>
      <c r="I22" s="26"/>
      <c r="J22" s="26"/>
      <c r="K22" s="26"/>
      <c r="L22" s="18"/>
      <c r="M22" s="27">
        <f t="shared" si="0"/>
        <v>0</v>
      </c>
      <c r="N22" s="17">
        <f>VLOOKUP($F22,'MP &amp; Eqpt Summary 1'!$D$3:$AB$81,19,0)</f>
        <v>0</v>
      </c>
      <c r="O22" s="29">
        <f t="shared" si="1"/>
        <v>0</v>
      </c>
      <c r="P22" s="12">
        <v>0</v>
      </c>
      <c r="Q22" s="21">
        <f t="shared" si="2"/>
        <v>0</v>
      </c>
    </row>
    <row r="23" spans="1:17" s="12" customFormat="1">
      <c r="A23" s="12" t="s">
        <v>82</v>
      </c>
      <c r="B23" s="22">
        <f t="shared" si="3"/>
        <v>21</v>
      </c>
      <c r="C23" s="23" t="s">
        <v>28</v>
      </c>
      <c r="D23" s="24" t="s">
        <v>83</v>
      </c>
      <c r="E23" s="23" t="s">
        <v>30</v>
      </c>
      <c r="F23" s="25" t="s">
        <v>84</v>
      </c>
      <c r="G23" s="16">
        <f>VLOOKUP(F23,'MP &amp; Eqpt Summary 1'!$D$3:$E$61,2,0)</f>
        <v>0</v>
      </c>
      <c r="H23" s="824">
        <f>VLOOKUP($F23,'MP &amp; Eqpt Summary 1'!$D$3:$AB$81,14,0)</f>
        <v>0</v>
      </c>
      <c r="I23" s="26"/>
      <c r="J23" s="26"/>
      <c r="K23" s="26"/>
      <c r="L23" s="18"/>
      <c r="M23" s="27">
        <f t="shared" si="0"/>
        <v>0</v>
      </c>
      <c r="N23" s="17">
        <f>VLOOKUP($F23,'MP &amp; Eqpt Summary 1'!$D$3:$AB$81,19,0)</f>
        <v>0</v>
      </c>
      <c r="O23" s="29">
        <f t="shared" si="1"/>
        <v>0</v>
      </c>
      <c r="P23" s="12">
        <v>0</v>
      </c>
      <c r="Q23" s="21">
        <f t="shared" si="2"/>
        <v>0</v>
      </c>
    </row>
    <row r="24" spans="1:17" s="12" customFormat="1">
      <c r="A24" s="12" t="s">
        <v>85</v>
      </c>
      <c r="B24" s="22">
        <f t="shared" si="3"/>
        <v>22</v>
      </c>
      <c r="C24" s="23"/>
      <c r="D24" s="24"/>
      <c r="E24" s="23"/>
      <c r="F24" s="25" t="s">
        <v>86</v>
      </c>
      <c r="G24" s="16">
        <f>VLOOKUP(F24,'MP &amp; Eqpt Summary 1'!$D$3:$E$61,2,0)</f>
        <v>0</v>
      </c>
      <c r="H24" s="824">
        <f>VLOOKUP($F24,'MP &amp; Eqpt Summary 1'!$D$3:$AB$81,14,0)</f>
        <v>0</v>
      </c>
      <c r="I24" s="26"/>
      <c r="J24" s="26"/>
      <c r="K24" s="26"/>
      <c r="L24" s="18"/>
      <c r="M24" s="27">
        <f t="shared" si="0"/>
        <v>0</v>
      </c>
      <c r="N24" s="17">
        <f>VLOOKUP($F24,'MP &amp; Eqpt Summary 1'!$D$3:$AB$81,19,0)</f>
        <v>0</v>
      </c>
      <c r="O24" s="29">
        <f>N24-M24</f>
        <v>0</v>
      </c>
      <c r="Q24" s="21"/>
    </row>
    <row r="25" spans="1:17" s="12" customFormat="1">
      <c r="A25" s="12" t="s">
        <v>87</v>
      </c>
      <c r="B25" s="22">
        <f t="shared" si="3"/>
        <v>23</v>
      </c>
      <c r="C25" s="23" t="s">
        <v>28</v>
      </c>
      <c r="D25" s="24" t="s">
        <v>88</v>
      </c>
      <c r="E25" s="23" t="s">
        <v>30</v>
      </c>
      <c r="F25" s="25" t="s">
        <v>89</v>
      </c>
      <c r="G25" s="16">
        <f>VLOOKUP(F25,'MP &amp; Eqpt Summary 1'!$D$3:$E$61,2,0)</f>
        <v>0</v>
      </c>
      <c r="H25" s="824">
        <f>VLOOKUP($F25,'MP &amp; Eqpt Summary 1'!$D$3:$AB$81,14,0)</f>
        <v>0</v>
      </c>
      <c r="I25" s="26"/>
      <c r="J25" s="26"/>
      <c r="K25" s="26"/>
      <c r="L25" s="18"/>
      <c r="M25" s="27">
        <f t="shared" si="0"/>
        <v>0</v>
      </c>
      <c r="N25" s="17">
        <f>VLOOKUP($F25,'MP &amp; Eqpt Summary 1'!$D$3:$AB$81,19,0)</f>
        <v>0</v>
      </c>
      <c r="O25" s="29">
        <f t="shared" si="1"/>
        <v>0</v>
      </c>
      <c r="P25" s="12">
        <v>0</v>
      </c>
      <c r="Q25" s="21">
        <f t="shared" si="2"/>
        <v>0</v>
      </c>
    </row>
    <row r="26" spans="1:17" s="12" customFormat="1">
      <c r="A26" s="12" t="s">
        <v>90</v>
      </c>
      <c r="B26" s="22">
        <f t="shared" si="3"/>
        <v>24</v>
      </c>
      <c r="C26" s="23" t="s">
        <v>28</v>
      </c>
      <c r="D26" s="24" t="s">
        <v>91</v>
      </c>
      <c r="E26" s="23" t="s">
        <v>30</v>
      </c>
      <c r="F26" s="25" t="s">
        <v>92</v>
      </c>
      <c r="G26" s="16">
        <f>VLOOKUP(F26,'MP &amp; Eqpt Summary 1'!$D$3:$E$61,2,0)</f>
        <v>0</v>
      </c>
      <c r="H26" s="824">
        <f>VLOOKUP($F26,'MP &amp; Eqpt Summary 1'!$D$3:$AB$81,14,0)</f>
        <v>0</v>
      </c>
      <c r="I26" s="26"/>
      <c r="J26" s="26"/>
      <c r="K26" s="26"/>
      <c r="L26" s="18"/>
      <c r="M26" s="27">
        <f t="shared" si="0"/>
        <v>0</v>
      </c>
      <c r="N26" s="17">
        <f>VLOOKUP($F26,'MP &amp; Eqpt Summary 1'!$D$3:$AB$81,19,0)</f>
        <v>0</v>
      </c>
      <c r="O26" s="29">
        <f t="shared" si="1"/>
        <v>0</v>
      </c>
      <c r="P26" s="12">
        <v>0</v>
      </c>
      <c r="Q26" s="21">
        <f t="shared" si="2"/>
        <v>0</v>
      </c>
    </row>
    <row r="27" spans="1:17" s="12" customFormat="1">
      <c r="A27" s="12" t="s">
        <v>93</v>
      </c>
      <c r="B27" s="22">
        <f t="shared" si="3"/>
        <v>25</v>
      </c>
      <c r="C27" s="23" t="s">
        <v>28</v>
      </c>
      <c r="D27" s="24" t="s">
        <v>94</v>
      </c>
      <c r="E27" s="23" t="s">
        <v>30</v>
      </c>
      <c r="F27" s="25" t="s">
        <v>95</v>
      </c>
      <c r="G27" s="16">
        <f>VLOOKUP(F27,'MP &amp; Eqpt Summary 1'!$D$3:$E$61,2,0)</f>
        <v>0</v>
      </c>
      <c r="H27" s="824">
        <f>VLOOKUP($F27,'MP &amp; Eqpt Summary 1'!$D$3:$AB$81,14,0)</f>
        <v>0</v>
      </c>
      <c r="I27" s="26"/>
      <c r="J27" s="26"/>
      <c r="K27" s="26"/>
      <c r="L27" s="18"/>
      <c r="M27" s="27">
        <f t="shared" si="0"/>
        <v>0</v>
      </c>
      <c r="N27" s="17">
        <f>VLOOKUP($F27,'MP &amp; Eqpt Summary 1'!$D$3:$AB$81,19,0)</f>
        <v>0</v>
      </c>
      <c r="O27" s="29">
        <f t="shared" si="1"/>
        <v>0</v>
      </c>
      <c r="P27" s="12">
        <v>0</v>
      </c>
      <c r="Q27" s="21">
        <f t="shared" si="2"/>
        <v>0</v>
      </c>
    </row>
    <row r="28" spans="1:17" s="12" customFormat="1">
      <c r="A28" s="12" t="s">
        <v>96</v>
      </c>
      <c r="B28" s="22">
        <f t="shared" si="3"/>
        <v>26</v>
      </c>
      <c r="C28" s="23" t="s">
        <v>28</v>
      </c>
      <c r="D28" s="24" t="s">
        <v>97</v>
      </c>
      <c r="E28" s="23" t="s">
        <v>30</v>
      </c>
      <c r="F28" s="25" t="s">
        <v>98</v>
      </c>
      <c r="G28" s="16">
        <f>VLOOKUP(F28,'MP &amp; Eqpt Summary 1'!$D$3:$E$61,2,0)</f>
        <v>0</v>
      </c>
      <c r="H28" s="824">
        <f>VLOOKUP($F28,'MP &amp; Eqpt Summary 1'!$D$3:$AB$81,14,0)</f>
        <v>0</v>
      </c>
      <c r="I28" s="26"/>
      <c r="J28" s="26"/>
      <c r="K28" s="26"/>
      <c r="L28" s="18"/>
      <c r="M28" s="27">
        <f t="shared" si="0"/>
        <v>0</v>
      </c>
      <c r="N28" s="17">
        <f>VLOOKUP($F28,'MP &amp; Eqpt Summary 1'!$D$3:$AB$81,19,0)</f>
        <v>0</v>
      </c>
      <c r="O28" s="29">
        <f t="shared" si="1"/>
        <v>0</v>
      </c>
      <c r="P28" s="12">
        <v>0</v>
      </c>
      <c r="Q28" s="21">
        <f t="shared" si="2"/>
        <v>0</v>
      </c>
    </row>
    <row r="29" spans="1:17" s="12" customFormat="1">
      <c r="A29" s="12" t="s">
        <v>99</v>
      </c>
      <c r="B29" s="22">
        <f t="shared" si="3"/>
        <v>27</v>
      </c>
      <c r="C29" s="23" t="s">
        <v>28</v>
      </c>
      <c r="D29" s="24" t="s">
        <v>100</v>
      </c>
      <c r="E29" s="23" t="s">
        <v>30</v>
      </c>
      <c r="F29" s="25" t="s">
        <v>101</v>
      </c>
      <c r="G29" s="16">
        <f>VLOOKUP(F29,'MP &amp; Eqpt Summary 1'!$D$3:$E$61,2,0)</f>
        <v>0</v>
      </c>
      <c r="H29" s="824">
        <f>VLOOKUP($F29,'MP &amp; Eqpt Summary 1'!$D$3:$AB$81,14,0)</f>
        <v>0</v>
      </c>
      <c r="I29" s="26"/>
      <c r="J29" s="26"/>
      <c r="K29" s="26"/>
      <c r="L29" s="18"/>
      <c r="M29" s="27">
        <f t="shared" si="0"/>
        <v>0</v>
      </c>
      <c r="N29" s="17">
        <f>VLOOKUP($F29,'MP &amp; Eqpt Summary 1'!$D$3:$AB$81,19,0)</f>
        <v>0</v>
      </c>
      <c r="O29" s="29">
        <f t="shared" si="1"/>
        <v>0</v>
      </c>
      <c r="P29" s="12">
        <v>0</v>
      </c>
      <c r="Q29" s="21">
        <f t="shared" si="2"/>
        <v>0</v>
      </c>
    </row>
    <row r="30" spans="1:17" s="12" customFormat="1">
      <c r="A30" s="12" t="s">
        <v>102</v>
      </c>
      <c r="B30" s="22">
        <f t="shared" si="3"/>
        <v>28</v>
      </c>
      <c r="C30" s="23" t="s">
        <v>28</v>
      </c>
      <c r="D30" s="24" t="s">
        <v>103</v>
      </c>
      <c r="E30" s="23" t="s">
        <v>30</v>
      </c>
      <c r="F30" s="25" t="s">
        <v>104</v>
      </c>
      <c r="G30" s="16">
        <f>VLOOKUP(F30,'MP &amp; Eqpt Summary 1'!$D$3:$E$61,2,0)</f>
        <v>0</v>
      </c>
      <c r="H30" s="824">
        <f>VLOOKUP($F30,'MP &amp; Eqpt Summary 1'!$D$3:$AB$81,14,0)</f>
        <v>0</v>
      </c>
      <c r="I30" s="26"/>
      <c r="J30" s="26"/>
      <c r="K30" s="26"/>
      <c r="L30" s="18"/>
      <c r="M30" s="27">
        <f t="shared" si="0"/>
        <v>0</v>
      </c>
      <c r="N30" s="17">
        <f>VLOOKUP($F30,'MP &amp; Eqpt Summary 1'!$D$3:$AB$81,19,0)</f>
        <v>0</v>
      </c>
      <c r="O30" s="29">
        <f t="shared" si="1"/>
        <v>0</v>
      </c>
      <c r="P30" s="12">
        <v>0</v>
      </c>
      <c r="Q30" s="21">
        <f t="shared" si="2"/>
        <v>0</v>
      </c>
    </row>
    <row r="31" spans="1:17" s="12" customFormat="1">
      <c r="A31" s="12" t="s">
        <v>105</v>
      </c>
      <c r="B31" s="22">
        <f t="shared" si="3"/>
        <v>29</v>
      </c>
      <c r="C31" s="23" t="s">
        <v>28</v>
      </c>
      <c r="D31" s="24" t="s">
        <v>106</v>
      </c>
      <c r="E31" s="23" t="s">
        <v>30</v>
      </c>
      <c r="F31" s="25" t="s">
        <v>106</v>
      </c>
      <c r="G31" s="16">
        <f>VLOOKUP(F31,'MP &amp; Eqpt Summary 1'!$D$3:$E$61,2,0)</f>
        <v>0</v>
      </c>
      <c r="H31" s="824">
        <f>VLOOKUP($F31,'MP &amp; Eqpt Summary 1'!$D$3:$AB$81,14,0)</f>
        <v>0</v>
      </c>
      <c r="I31" s="26"/>
      <c r="J31" s="26"/>
      <c r="K31" s="26"/>
      <c r="L31" s="18"/>
      <c r="M31" s="27">
        <f t="shared" si="0"/>
        <v>0</v>
      </c>
      <c r="N31" s="17">
        <f>VLOOKUP($F31,'MP &amp; Eqpt Summary 1'!$D$3:$AB$81,19,0)</f>
        <v>0</v>
      </c>
      <c r="O31" s="29">
        <f t="shared" si="1"/>
        <v>0</v>
      </c>
      <c r="P31" s="12">
        <v>0</v>
      </c>
      <c r="Q31" s="21">
        <f t="shared" si="2"/>
        <v>0</v>
      </c>
    </row>
    <row r="32" spans="1:17" s="12" customFormat="1">
      <c r="A32" s="12" t="s">
        <v>107</v>
      </c>
      <c r="B32" s="22">
        <f t="shared" si="3"/>
        <v>30</v>
      </c>
      <c r="C32" s="23" t="s">
        <v>28</v>
      </c>
      <c r="D32" s="24" t="s">
        <v>108</v>
      </c>
      <c r="E32" s="23" t="s">
        <v>30</v>
      </c>
      <c r="F32" s="25" t="s">
        <v>109</v>
      </c>
      <c r="G32" s="16">
        <f>VLOOKUP(F32,'MP &amp; Eqpt Summary 1'!$D$3:$E$61,2,0)</f>
        <v>0</v>
      </c>
      <c r="H32" s="824">
        <f>VLOOKUP($F32,'MP &amp; Eqpt Summary 1'!$D$3:$AB$81,14,0)</f>
        <v>0</v>
      </c>
      <c r="I32" s="26"/>
      <c r="J32" s="26"/>
      <c r="K32" s="26"/>
      <c r="L32" s="18"/>
      <c r="M32" s="27">
        <f t="shared" si="0"/>
        <v>0</v>
      </c>
      <c r="N32" s="17">
        <f>VLOOKUP($F32,'MP &amp; Eqpt Summary 1'!$D$3:$AB$81,19,0)</f>
        <v>0</v>
      </c>
      <c r="O32" s="29">
        <f t="shared" si="1"/>
        <v>0</v>
      </c>
      <c r="P32" s="12">
        <v>0</v>
      </c>
      <c r="Q32" s="21">
        <f t="shared" si="2"/>
        <v>0</v>
      </c>
    </row>
    <row r="33" spans="1:17" s="12" customFormat="1">
      <c r="A33" s="12" t="s">
        <v>110</v>
      </c>
      <c r="B33" s="22">
        <f t="shared" si="3"/>
        <v>31</v>
      </c>
      <c r="C33" s="23" t="s">
        <v>28</v>
      </c>
      <c r="D33" s="24" t="s">
        <v>111</v>
      </c>
      <c r="E33" s="23" t="s">
        <v>30</v>
      </c>
      <c r="F33" s="25" t="s">
        <v>112</v>
      </c>
      <c r="G33" s="16">
        <f>VLOOKUP(F33,'MP &amp; Eqpt Summary 1'!$D$3:$E$61,2,0)</f>
        <v>0</v>
      </c>
      <c r="H33" s="824">
        <f>VLOOKUP($F33,'MP &amp; Eqpt Summary 1'!$D$3:$AB$81,14,0)</f>
        <v>0</v>
      </c>
      <c r="I33" s="26"/>
      <c r="J33" s="26"/>
      <c r="K33" s="26"/>
      <c r="L33" s="18"/>
      <c r="M33" s="27">
        <f t="shared" si="0"/>
        <v>0</v>
      </c>
      <c r="N33" s="17">
        <f>VLOOKUP($F33,'MP &amp; Eqpt Summary 1'!$D$3:$AB$81,19,0)</f>
        <v>0</v>
      </c>
      <c r="O33" s="29">
        <f t="shared" si="1"/>
        <v>0</v>
      </c>
      <c r="P33" s="12">
        <v>0</v>
      </c>
      <c r="Q33" s="21">
        <f t="shared" si="2"/>
        <v>0</v>
      </c>
    </row>
    <row r="34" spans="1:17" s="12" customFormat="1">
      <c r="A34" s="12" t="s">
        <v>113</v>
      </c>
      <c r="B34" s="22">
        <f t="shared" si="3"/>
        <v>32</v>
      </c>
      <c r="C34" s="23" t="s">
        <v>28</v>
      </c>
      <c r="D34" s="24" t="s">
        <v>114</v>
      </c>
      <c r="E34" s="23" t="s">
        <v>30</v>
      </c>
      <c r="F34" s="25" t="s">
        <v>115</v>
      </c>
      <c r="G34" s="16">
        <f>VLOOKUP(F34,'MP &amp; Eqpt Summary 1'!$D$3:$E$61,2,0)</f>
        <v>0</v>
      </c>
      <c r="H34" s="824">
        <f>VLOOKUP($F34,'MP &amp; Eqpt Summary 1'!$D$3:$AB$81,14,0)</f>
        <v>0</v>
      </c>
      <c r="I34" s="26"/>
      <c r="J34" s="26"/>
      <c r="K34" s="26"/>
      <c r="L34" s="18"/>
      <c r="M34" s="27">
        <f t="shared" si="0"/>
        <v>0</v>
      </c>
      <c r="N34" s="17">
        <f>VLOOKUP($F34,'MP &amp; Eqpt Summary 1'!$D$3:$AB$81,19,0)</f>
        <v>0</v>
      </c>
      <c r="O34" s="29">
        <f t="shared" si="1"/>
        <v>0</v>
      </c>
      <c r="P34" s="12">
        <v>0</v>
      </c>
      <c r="Q34" s="21">
        <f t="shared" si="2"/>
        <v>0</v>
      </c>
    </row>
    <row r="35" spans="1:17" s="12" customFormat="1">
      <c r="A35" s="12" t="s">
        <v>116</v>
      </c>
      <c r="B35" s="22">
        <f t="shared" si="3"/>
        <v>33</v>
      </c>
      <c r="C35" s="23" t="s">
        <v>28</v>
      </c>
      <c r="D35" s="24" t="s">
        <v>117</v>
      </c>
      <c r="E35" s="23" t="s">
        <v>30</v>
      </c>
      <c r="F35" s="25" t="s">
        <v>118</v>
      </c>
      <c r="G35" s="16">
        <f>VLOOKUP(F35,'MP &amp; Eqpt Summary 1'!$D$3:$E$61,2,0)</f>
        <v>0</v>
      </c>
      <c r="H35" s="824">
        <f>VLOOKUP($F35,'MP &amp; Eqpt Summary 1'!$D$3:$AB$81,14,0)</f>
        <v>0</v>
      </c>
      <c r="I35" s="26"/>
      <c r="J35" s="26"/>
      <c r="K35" s="26"/>
      <c r="L35" s="18"/>
      <c r="M35" s="27">
        <f t="shared" ref="M35:M66" si="4">SUM(H35:L35)</f>
        <v>0</v>
      </c>
      <c r="N35" s="17">
        <f>VLOOKUP($F35,'MP &amp; Eqpt Summary 1'!$D$3:$AB$81,19,0)</f>
        <v>0</v>
      </c>
      <c r="O35" s="29">
        <f t="shared" si="1"/>
        <v>0</v>
      </c>
      <c r="P35" s="12">
        <v>0</v>
      </c>
      <c r="Q35" s="21">
        <f t="shared" si="2"/>
        <v>0</v>
      </c>
    </row>
    <row r="36" spans="1:17" s="12" customFormat="1">
      <c r="A36" s="12" t="s">
        <v>119</v>
      </c>
      <c r="B36" s="22">
        <f t="shared" si="3"/>
        <v>34</v>
      </c>
      <c r="C36" s="23" t="s">
        <v>28</v>
      </c>
      <c r="D36" s="24" t="s">
        <v>120</v>
      </c>
      <c r="E36" s="23" t="s">
        <v>30</v>
      </c>
      <c r="F36" s="25" t="s">
        <v>120</v>
      </c>
      <c r="G36" s="16">
        <f>VLOOKUP(F36,'MP &amp; Eqpt Summary 1'!$D$3:$E$61,2,0)</f>
        <v>0</v>
      </c>
      <c r="H36" s="824">
        <f>VLOOKUP($F36,'MP &amp; Eqpt Summary 1'!$D$3:$AB$81,14,0)</f>
        <v>0</v>
      </c>
      <c r="I36" s="26"/>
      <c r="J36" s="26"/>
      <c r="K36" s="26"/>
      <c r="L36" s="18"/>
      <c r="M36" s="27">
        <f t="shared" si="4"/>
        <v>0</v>
      </c>
      <c r="N36" s="17">
        <f>VLOOKUP($F36,'MP &amp; Eqpt Summary 1'!$D$3:$AB$81,19,0)</f>
        <v>0</v>
      </c>
      <c r="O36" s="29">
        <f t="shared" si="1"/>
        <v>0</v>
      </c>
      <c r="P36" s="12">
        <v>0</v>
      </c>
      <c r="Q36" s="21">
        <f t="shared" si="2"/>
        <v>0</v>
      </c>
    </row>
    <row r="37" spans="1:17" s="12" customFormat="1">
      <c r="A37" s="12" t="s">
        <v>121</v>
      </c>
      <c r="B37" s="22">
        <f t="shared" si="3"/>
        <v>35</v>
      </c>
      <c r="C37" s="23" t="s">
        <v>28</v>
      </c>
      <c r="D37" s="24" t="s">
        <v>122</v>
      </c>
      <c r="E37" s="23" t="s">
        <v>30</v>
      </c>
      <c r="F37" s="25" t="s">
        <v>123</v>
      </c>
      <c r="G37" s="16">
        <f>VLOOKUP(F37,'MP &amp; Eqpt Summary 1'!$D$3:$E$61,2,0)</f>
        <v>0</v>
      </c>
      <c r="H37" s="824">
        <f>VLOOKUP($F37,'MP &amp; Eqpt Summary 1'!$D$3:$AB$81,14,0)</f>
        <v>0</v>
      </c>
      <c r="I37" s="26"/>
      <c r="J37" s="26"/>
      <c r="K37" s="26"/>
      <c r="L37" s="18"/>
      <c r="M37" s="27">
        <f t="shared" si="4"/>
        <v>0</v>
      </c>
      <c r="N37" s="17">
        <f>VLOOKUP($F37,'MP &amp; Eqpt Summary 1'!$D$3:$AB$81,19,0)</f>
        <v>0</v>
      </c>
      <c r="O37" s="29">
        <f t="shared" si="1"/>
        <v>0</v>
      </c>
      <c r="P37" s="12">
        <v>0</v>
      </c>
      <c r="Q37" s="21">
        <f t="shared" si="2"/>
        <v>0</v>
      </c>
    </row>
    <row r="38" spans="1:17" s="12" customFormat="1">
      <c r="A38" s="12" t="s">
        <v>124</v>
      </c>
      <c r="B38" s="22">
        <f t="shared" si="3"/>
        <v>36</v>
      </c>
      <c r="C38" s="23" t="s">
        <v>28</v>
      </c>
      <c r="D38" s="24" t="s">
        <v>125</v>
      </c>
      <c r="E38" s="23" t="s">
        <v>30</v>
      </c>
      <c r="F38" s="25" t="s">
        <v>126</v>
      </c>
      <c r="G38" s="16">
        <f>VLOOKUP(F38,'MP &amp; Eqpt Summary 1'!$D$3:$E$61,2,0)</f>
        <v>0</v>
      </c>
      <c r="H38" s="824">
        <f>VLOOKUP($F38,'MP &amp; Eqpt Summary 1'!$D$3:$AB$81,14,0)</f>
        <v>0</v>
      </c>
      <c r="I38" s="26"/>
      <c r="J38" s="26"/>
      <c r="K38" s="26"/>
      <c r="L38" s="18"/>
      <c r="M38" s="27">
        <f t="shared" si="4"/>
        <v>0</v>
      </c>
      <c r="N38" s="17">
        <f>VLOOKUP($F38,'MP &amp; Eqpt Summary 1'!$D$3:$AB$81,19,0)</f>
        <v>0</v>
      </c>
      <c r="O38" s="29">
        <f t="shared" si="1"/>
        <v>0</v>
      </c>
      <c r="P38" s="12">
        <v>0</v>
      </c>
      <c r="Q38" s="21">
        <f t="shared" si="2"/>
        <v>0</v>
      </c>
    </row>
    <row r="39" spans="1:17" s="12" customFormat="1">
      <c r="A39" s="12" t="s">
        <v>127</v>
      </c>
      <c r="B39" s="22">
        <f t="shared" si="3"/>
        <v>37</v>
      </c>
      <c r="C39" s="23" t="s">
        <v>28</v>
      </c>
      <c r="D39" s="24" t="s">
        <v>128</v>
      </c>
      <c r="E39" s="23" t="s">
        <v>30</v>
      </c>
      <c r="F39" s="25" t="s">
        <v>129</v>
      </c>
      <c r="G39" s="16">
        <f>VLOOKUP(F39,'MP &amp; Eqpt Summary 1'!$D$3:$E$61,2,0)</f>
        <v>0</v>
      </c>
      <c r="H39" s="824">
        <f>VLOOKUP($F39,'MP &amp; Eqpt Summary 1'!$D$3:$AB$81,14,0)</f>
        <v>0</v>
      </c>
      <c r="I39" s="26"/>
      <c r="J39" s="26"/>
      <c r="K39" s="26"/>
      <c r="L39" s="18"/>
      <c r="M39" s="27">
        <f t="shared" si="4"/>
        <v>0</v>
      </c>
      <c r="N39" s="17">
        <f>VLOOKUP($F39,'MP &amp; Eqpt Summary 1'!$D$3:$AB$81,19,0)</f>
        <v>0</v>
      </c>
      <c r="O39" s="29">
        <f t="shared" si="1"/>
        <v>0</v>
      </c>
      <c r="P39" s="12">
        <v>0</v>
      </c>
      <c r="Q39" s="21">
        <f t="shared" si="2"/>
        <v>0</v>
      </c>
    </row>
    <row r="40" spans="1:17" s="12" customFormat="1">
      <c r="A40" s="12" t="s">
        <v>130</v>
      </c>
      <c r="B40" s="22">
        <f t="shared" si="3"/>
        <v>38</v>
      </c>
      <c r="C40" s="23" t="s">
        <v>28</v>
      </c>
      <c r="D40" s="24" t="s">
        <v>131</v>
      </c>
      <c r="E40" s="23" t="s">
        <v>30</v>
      </c>
      <c r="F40" s="25" t="s">
        <v>132</v>
      </c>
      <c r="G40" s="16">
        <f>VLOOKUP(F40,'MP &amp; Eqpt Summary 1'!$D$3:$E$61,2,0)</f>
        <v>0</v>
      </c>
      <c r="H40" s="824">
        <f>VLOOKUP($F40,'MP &amp; Eqpt Summary 1'!$D$3:$AB$81,14,0)</f>
        <v>0</v>
      </c>
      <c r="I40" s="26"/>
      <c r="J40" s="26"/>
      <c r="K40" s="26"/>
      <c r="L40" s="18"/>
      <c r="M40" s="27">
        <f t="shared" si="4"/>
        <v>0</v>
      </c>
      <c r="N40" s="17">
        <f>VLOOKUP($F40,'MP &amp; Eqpt Summary 1'!$D$3:$AB$81,19,0)</f>
        <v>0</v>
      </c>
      <c r="O40" s="35">
        <f t="shared" si="1"/>
        <v>0</v>
      </c>
      <c r="P40" s="12">
        <v>0</v>
      </c>
      <c r="Q40" s="21">
        <f t="shared" si="2"/>
        <v>0</v>
      </c>
    </row>
    <row r="41" spans="1:17" s="12" customFormat="1">
      <c r="A41" s="12" t="s">
        <v>133</v>
      </c>
      <c r="B41" s="22">
        <f t="shared" si="3"/>
        <v>39</v>
      </c>
      <c r="C41" s="23"/>
      <c r="D41" s="24"/>
      <c r="E41" s="23"/>
      <c r="F41" s="25" t="s">
        <v>134</v>
      </c>
      <c r="G41" s="16">
        <f>VLOOKUP(F41,'MP &amp; Eqpt Summary 1'!$D$3:$E$61,2,0)</f>
        <v>0</v>
      </c>
      <c r="H41" s="824">
        <f>VLOOKUP($F41,'MP &amp; Eqpt Summary 1'!$D$3:$AB$81,14,0)</f>
        <v>0</v>
      </c>
      <c r="I41" s="26"/>
      <c r="J41" s="26"/>
      <c r="K41" s="26"/>
      <c r="L41" s="18"/>
      <c r="M41" s="27">
        <f t="shared" si="4"/>
        <v>0</v>
      </c>
      <c r="N41" s="17">
        <f>VLOOKUP($F41,'MP &amp; Eqpt Summary 1'!$D$3:$AB$81,19,0)</f>
        <v>0</v>
      </c>
      <c r="O41" s="35">
        <f>N41-M41</f>
        <v>0</v>
      </c>
      <c r="P41" s="12" t="e">
        <v>#N/A</v>
      </c>
      <c r="Q41" s="21" t="e">
        <f t="shared" si="2"/>
        <v>#N/A</v>
      </c>
    </row>
    <row r="42" spans="1:17" s="12" customFormat="1">
      <c r="A42" s="12" t="s">
        <v>135</v>
      </c>
      <c r="B42" s="22">
        <f t="shared" si="3"/>
        <v>40</v>
      </c>
      <c r="C42" s="23"/>
      <c r="D42" s="24"/>
      <c r="E42" s="23"/>
      <c r="F42" s="25" t="s">
        <v>136</v>
      </c>
      <c r="G42" s="16">
        <f>VLOOKUP(F42,'MP &amp; Eqpt Summary 1'!$D$3:$E$61,2,0)</f>
        <v>0</v>
      </c>
      <c r="H42" s="824">
        <f>VLOOKUP($F42,'MP &amp; Eqpt Summary 1'!$D$3:$AB$81,14,0)</f>
        <v>0</v>
      </c>
      <c r="I42" s="26"/>
      <c r="J42" s="26"/>
      <c r="K42" s="26"/>
      <c r="L42" s="18"/>
      <c r="M42" s="27">
        <f t="shared" si="4"/>
        <v>0</v>
      </c>
      <c r="N42" s="17">
        <f>VLOOKUP($F42,'MP &amp; Eqpt Summary 1'!$D$3:$AB$81,19,0)</f>
        <v>0</v>
      </c>
      <c r="O42" s="35">
        <f>N42-M42</f>
        <v>0</v>
      </c>
      <c r="P42" s="12" t="e">
        <v>#N/A</v>
      </c>
      <c r="Q42" s="21" t="e">
        <f t="shared" si="2"/>
        <v>#N/A</v>
      </c>
    </row>
    <row r="43" spans="1:17" s="12" customFormat="1">
      <c r="B43" s="22">
        <f t="shared" si="3"/>
        <v>41</v>
      </c>
      <c r="C43" s="23"/>
      <c r="D43" s="24"/>
      <c r="E43" s="23"/>
      <c r="F43" s="25" t="s">
        <v>137</v>
      </c>
      <c r="G43" s="16">
        <f>VLOOKUP(F43,'MP &amp; Eqpt Summary 1'!$D$3:$E$61,2,0)</f>
        <v>0</v>
      </c>
      <c r="H43" s="824">
        <f>VLOOKUP($F43,'MP &amp; Eqpt Summary 1'!$D$3:$AB$81,14,0)</f>
        <v>0</v>
      </c>
      <c r="I43" s="26"/>
      <c r="J43" s="26"/>
      <c r="K43" s="26"/>
      <c r="L43" s="18"/>
      <c r="M43" s="27">
        <f t="shared" si="4"/>
        <v>0</v>
      </c>
      <c r="N43" s="17">
        <f>VLOOKUP($F43,'MP &amp; Eqpt Summary 1'!$D$3:$AB$81,19,0)</f>
        <v>0</v>
      </c>
      <c r="O43" s="35">
        <f>N43-M43</f>
        <v>0</v>
      </c>
      <c r="Q43" s="21"/>
    </row>
    <row r="44" spans="1:17" s="12" customFormat="1">
      <c r="B44" s="22">
        <f t="shared" si="3"/>
        <v>42</v>
      </c>
      <c r="C44" s="23"/>
      <c r="D44" s="24"/>
      <c r="E44" s="23"/>
      <c r="F44" s="25" t="s">
        <v>138</v>
      </c>
      <c r="G44" s="16">
        <f>VLOOKUP(F44,'MP &amp; Eqpt Summary 1'!$D$3:$E$61,2,0)</f>
        <v>0</v>
      </c>
      <c r="H44" s="824">
        <f>VLOOKUP($F44,'MP &amp; Eqpt Summary 1'!$D$3:$AB$81,14,0)</f>
        <v>0</v>
      </c>
      <c r="I44" s="26"/>
      <c r="J44" s="26"/>
      <c r="K44" s="26"/>
      <c r="L44" s="18"/>
      <c r="M44" s="27">
        <f t="shared" si="4"/>
        <v>0</v>
      </c>
      <c r="N44" s="17">
        <f>VLOOKUP($F44,'MP &amp; Eqpt Summary 1'!$D$3:$AB$81,19,0)</f>
        <v>0</v>
      </c>
      <c r="O44" s="35">
        <f>N44-M44</f>
        <v>0</v>
      </c>
      <c r="Q44" s="21"/>
    </row>
    <row r="45" spans="1:17" s="12" customFormat="1">
      <c r="B45" s="22">
        <f t="shared" si="3"/>
        <v>43</v>
      </c>
      <c r="C45" s="23"/>
      <c r="D45" s="24"/>
      <c r="E45" s="23"/>
      <c r="F45" s="25" t="s">
        <v>139</v>
      </c>
      <c r="G45" s="16">
        <f>VLOOKUP(F45,'MP &amp; Eqpt Summary 1'!$D$3:$E$61,2,0)</f>
        <v>0</v>
      </c>
      <c r="H45" s="824">
        <f>VLOOKUP($F45,'MP &amp; Eqpt Summary 1'!$D$3:$AB$81,14,0)</f>
        <v>0</v>
      </c>
      <c r="I45" s="26"/>
      <c r="J45" s="26"/>
      <c r="K45" s="26"/>
      <c r="L45" s="18"/>
      <c r="M45" s="27">
        <f t="shared" si="4"/>
        <v>0</v>
      </c>
      <c r="N45" s="17">
        <f>VLOOKUP($F45,'MP &amp; Eqpt Summary 1'!$D$3:$AB$81,19,0)</f>
        <v>0</v>
      </c>
      <c r="O45" s="35">
        <f>N45-M45</f>
        <v>0</v>
      </c>
      <c r="Q45" s="21"/>
    </row>
    <row r="46" spans="1:17" s="36" customFormat="1">
      <c r="A46" s="36" t="s">
        <v>140</v>
      </c>
      <c r="B46" s="22">
        <f t="shared" si="3"/>
        <v>44</v>
      </c>
      <c r="C46" s="37" t="s">
        <v>28</v>
      </c>
      <c r="D46" s="38" t="s">
        <v>141</v>
      </c>
      <c r="E46" s="37" t="s">
        <v>30</v>
      </c>
      <c r="F46" s="39" t="s">
        <v>142</v>
      </c>
      <c r="G46" s="40">
        <f>VLOOKUP(F46,'MP &amp; Eqpt Summary 1'!$D$3:$E$61,2,0)</f>
        <v>0</v>
      </c>
      <c r="H46" s="824">
        <f>VLOOKUP($F46,'MP &amp; Eqpt Summary 1'!$D$3:$AB$81,14,0)</f>
        <v>0</v>
      </c>
      <c r="I46" s="40"/>
      <c r="J46" s="40"/>
      <c r="K46" s="40"/>
      <c r="L46" s="18"/>
      <c r="M46" s="41">
        <f t="shared" si="4"/>
        <v>0</v>
      </c>
      <c r="N46" s="17">
        <f>VLOOKUP($F46,'MP &amp; Eqpt Summary 1'!$D$3:$AB$81,19,0)</f>
        <v>0</v>
      </c>
      <c r="O46" s="42">
        <f t="shared" si="1"/>
        <v>0</v>
      </c>
      <c r="P46" s="12">
        <v>0</v>
      </c>
      <c r="Q46" s="21">
        <f t="shared" si="2"/>
        <v>0</v>
      </c>
    </row>
    <row r="47" spans="1:17" s="36" customFormat="1">
      <c r="A47" s="36" t="s">
        <v>143</v>
      </c>
      <c r="B47" s="43">
        <f t="shared" si="3"/>
        <v>45</v>
      </c>
      <c r="C47" s="37" t="s">
        <v>28</v>
      </c>
      <c r="D47" s="38" t="s">
        <v>144</v>
      </c>
      <c r="E47" s="37" t="s">
        <v>30</v>
      </c>
      <c r="F47" s="39" t="s">
        <v>145</v>
      </c>
      <c r="G47" s="40">
        <f>VLOOKUP(F47,'MP &amp; Eqpt Summary 1'!$D$3:$E$61,2,0)</f>
        <v>0</v>
      </c>
      <c r="H47" s="824">
        <f>VLOOKUP($F47,'MP &amp; Eqpt Summary 1'!$D$3:$AB$81,14,0)</f>
        <v>0</v>
      </c>
      <c r="I47" s="40"/>
      <c r="J47" s="40"/>
      <c r="K47" s="40"/>
      <c r="L47" s="18"/>
      <c r="M47" s="41">
        <f t="shared" si="4"/>
        <v>0</v>
      </c>
      <c r="N47" s="17">
        <f>VLOOKUP($F47,'MP &amp; Eqpt Summary 1'!$D$3:$AB$81,19,0)</f>
        <v>0</v>
      </c>
      <c r="O47" s="42">
        <f t="shared" si="1"/>
        <v>0</v>
      </c>
      <c r="P47" s="12">
        <v>0</v>
      </c>
      <c r="Q47" s="21">
        <f t="shared" si="2"/>
        <v>0</v>
      </c>
    </row>
    <row r="48" spans="1:17" s="36" customFormat="1">
      <c r="A48" s="36" t="s">
        <v>146</v>
      </c>
      <c r="B48" s="43">
        <f t="shared" si="3"/>
        <v>46</v>
      </c>
      <c r="C48" s="37" t="s">
        <v>28</v>
      </c>
      <c r="D48" s="38" t="s">
        <v>147</v>
      </c>
      <c r="E48" s="37" t="s">
        <v>30</v>
      </c>
      <c r="F48" s="39" t="s">
        <v>148</v>
      </c>
      <c r="G48" s="40">
        <f>VLOOKUP(F48,'MP &amp; Eqpt Summary 1'!$D$3:$E$61,2,0)</f>
        <v>0</v>
      </c>
      <c r="H48" s="824">
        <f>VLOOKUP($F48,'MP &amp; Eqpt Summary 1'!$D$3:$AB$81,14,0)</f>
        <v>0</v>
      </c>
      <c r="I48" s="40"/>
      <c r="J48" s="40"/>
      <c r="K48" s="40"/>
      <c r="L48" s="18"/>
      <c r="M48" s="41">
        <f t="shared" si="4"/>
        <v>0</v>
      </c>
      <c r="N48" s="17">
        <f>VLOOKUP($F48,'MP &amp; Eqpt Summary 1'!$D$3:$AB$81,19,0)</f>
        <v>0</v>
      </c>
      <c r="O48" s="42">
        <f t="shared" si="1"/>
        <v>0</v>
      </c>
      <c r="P48" s="12">
        <v>0</v>
      </c>
      <c r="Q48" s="21">
        <f t="shared" si="2"/>
        <v>0</v>
      </c>
    </row>
    <row r="49" spans="1:17" s="36" customFormat="1">
      <c r="A49" s="36" t="s">
        <v>149</v>
      </c>
      <c r="B49" s="43">
        <f t="shared" si="3"/>
        <v>47</v>
      </c>
      <c r="C49" s="37" t="s">
        <v>28</v>
      </c>
      <c r="D49" s="38" t="s">
        <v>150</v>
      </c>
      <c r="E49" s="37" t="s">
        <v>30</v>
      </c>
      <c r="F49" s="39" t="s">
        <v>151</v>
      </c>
      <c r="G49" s="40">
        <f>VLOOKUP(F49,'MP &amp; Eqpt Summary 1'!$D$3:$E$61,2,0)</f>
        <v>0</v>
      </c>
      <c r="H49" s="824">
        <f>VLOOKUP($F49,'MP &amp; Eqpt Summary 1'!$D$3:$AB$81,14,0)</f>
        <v>0</v>
      </c>
      <c r="I49" s="40"/>
      <c r="J49" s="40"/>
      <c r="K49" s="40"/>
      <c r="L49" s="18"/>
      <c r="M49" s="41">
        <f t="shared" si="4"/>
        <v>0</v>
      </c>
      <c r="N49" s="17">
        <f>VLOOKUP($F49,'MP &amp; Eqpt Summary 1'!$D$3:$AB$81,19,0)</f>
        <v>0</v>
      </c>
      <c r="O49" s="42">
        <f t="shared" si="1"/>
        <v>0</v>
      </c>
      <c r="P49" s="12">
        <v>0</v>
      </c>
      <c r="Q49" s="21">
        <f t="shared" si="2"/>
        <v>0</v>
      </c>
    </row>
    <row r="50" spans="1:17" s="36" customFormat="1">
      <c r="A50" s="36" t="s">
        <v>152</v>
      </c>
      <c r="B50" s="43">
        <f t="shared" si="3"/>
        <v>48</v>
      </c>
      <c r="C50" s="37" t="s">
        <v>28</v>
      </c>
      <c r="D50" s="38" t="s">
        <v>152</v>
      </c>
      <c r="E50" s="37" t="s">
        <v>30</v>
      </c>
      <c r="F50" s="39" t="s">
        <v>153</v>
      </c>
      <c r="G50" s="40">
        <f>VLOOKUP(F50,'MP &amp; Eqpt Summary 1'!$D$3:$E$61,2,0)</f>
        <v>0</v>
      </c>
      <c r="H50" s="824">
        <f>VLOOKUP($F50,'MP &amp; Eqpt Summary 1'!$D$3:$AB$81,14,0)</f>
        <v>0</v>
      </c>
      <c r="I50" s="40"/>
      <c r="J50" s="40"/>
      <c r="K50" s="40"/>
      <c r="L50" s="18"/>
      <c r="M50" s="41">
        <f t="shared" si="4"/>
        <v>0</v>
      </c>
      <c r="N50" s="17">
        <f>VLOOKUP($F50,'MP &amp; Eqpt Summary 1'!$D$3:$AB$81,19,0)</f>
        <v>0</v>
      </c>
      <c r="O50" s="42">
        <f t="shared" si="1"/>
        <v>0</v>
      </c>
      <c r="P50" s="12">
        <v>0</v>
      </c>
      <c r="Q50" s="21">
        <f t="shared" si="2"/>
        <v>0</v>
      </c>
    </row>
    <row r="51" spans="1:17" s="36" customFormat="1">
      <c r="A51" s="36" t="s">
        <v>154</v>
      </c>
      <c r="B51" s="43">
        <f t="shared" si="3"/>
        <v>49</v>
      </c>
      <c r="C51" s="37" t="s">
        <v>28</v>
      </c>
      <c r="D51" s="38" t="s">
        <v>154</v>
      </c>
      <c r="E51" s="37" t="s">
        <v>30</v>
      </c>
      <c r="F51" s="39" t="s">
        <v>155</v>
      </c>
      <c r="G51" s="40">
        <f>VLOOKUP(F51,'MP &amp; Eqpt Summary 1'!$D$3:$E$61,2,0)</f>
        <v>0</v>
      </c>
      <c r="H51" s="824">
        <f>VLOOKUP($F51,'MP &amp; Eqpt Summary 1'!$D$3:$AB$81,14,0)</f>
        <v>0</v>
      </c>
      <c r="I51" s="40"/>
      <c r="J51" s="40"/>
      <c r="K51" s="40"/>
      <c r="L51" s="18"/>
      <c r="M51" s="41">
        <f t="shared" si="4"/>
        <v>0</v>
      </c>
      <c r="N51" s="17">
        <f>VLOOKUP($F51,'MP &amp; Eqpt Summary 1'!$D$3:$AB$81,19,0)</f>
        <v>0</v>
      </c>
      <c r="O51" s="42">
        <f t="shared" si="1"/>
        <v>0</v>
      </c>
      <c r="P51" s="12">
        <v>0</v>
      </c>
      <c r="Q51" s="21">
        <f t="shared" si="2"/>
        <v>0</v>
      </c>
    </row>
    <row r="52" spans="1:17" s="36" customFormat="1">
      <c r="A52" s="36" t="s">
        <v>156</v>
      </c>
      <c r="B52" s="43">
        <f t="shared" si="3"/>
        <v>50</v>
      </c>
      <c r="C52" s="37" t="s">
        <v>28</v>
      </c>
      <c r="D52" s="38" t="s">
        <v>157</v>
      </c>
      <c r="E52" s="37" t="s">
        <v>30</v>
      </c>
      <c r="F52" s="39" t="s">
        <v>157</v>
      </c>
      <c r="G52" s="40">
        <f>VLOOKUP(F52,'MP &amp; Eqpt Summary 1'!$D$3:$E$61,2,0)</f>
        <v>0</v>
      </c>
      <c r="H52" s="824">
        <f>VLOOKUP($F52,'MP &amp; Eqpt Summary 1'!$D$3:$AB$81,14,0)</f>
        <v>0</v>
      </c>
      <c r="I52" s="40"/>
      <c r="J52" s="40"/>
      <c r="K52" s="40"/>
      <c r="L52" s="18"/>
      <c r="M52" s="41">
        <f t="shared" si="4"/>
        <v>0</v>
      </c>
      <c r="N52" s="17">
        <f>VLOOKUP($F52,'MP &amp; Eqpt Summary 1'!$D$3:$AB$81,19,0)</f>
        <v>0</v>
      </c>
      <c r="O52" s="42">
        <f t="shared" si="1"/>
        <v>0</v>
      </c>
      <c r="P52" s="12">
        <v>0</v>
      </c>
      <c r="Q52" s="21">
        <f t="shared" si="2"/>
        <v>0</v>
      </c>
    </row>
    <row r="53" spans="1:17" s="36" customFormat="1">
      <c r="A53" s="36" t="s">
        <v>158</v>
      </c>
      <c r="B53" s="43">
        <f t="shared" si="3"/>
        <v>51</v>
      </c>
      <c r="C53" s="37" t="s">
        <v>28</v>
      </c>
      <c r="D53" s="38" t="s">
        <v>159</v>
      </c>
      <c r="E53" s="37" t="s">
        <v>30</v>
      </c>
      <c r="F53" s="39" t="s">
        <v>160</v>
      </c>
      <c r="G53" s="40">
        <f>VLOOKUP(F53,'MP &amp; Eqpt Summary 1'!$D$3:$E$61,2,0)</f>
        <v>0</v>
      </c>
      <c r="H53" s="824">
        <f>VLOOKUP($F53,'MP &amp; Eqpt Summary 1'!$D$3:$AB$81,14,0)</f>
        <v>0</v>
      </c>
      <c r="I53" s="40"/>
      <c r="J53" s="40"/>
      <c r="K53" s="40"/>
      <c r="L53" s="18"/>
      <c r="M53" s="41">
        <f t="shared" si="4"/>
        <v>0</v>
      </c>
      <c r="N53" s="17">
        <f>VLOOKUP($F53,'MP &amp; Eqpt Summary 1'!$D$3:$AB$81,19,0)</f>
        <v>0</v>
      </c>
      <c r="O53" s="42">
        <f t="shared" si="1"/>
        <v>0</v>
      </c>
      <c r="P53" s="12">
        <v>0</v>
      </c>
      <c r="Q53" s="21">
        <f t="shared" si="2"/>
        <v>0</v>
      </c>
    </row>
    <row r="54" spans="1:17" s="36" customFormat="1">
      <c r="A54" s="36" t="s">
        <v>161</v>
      </c>
      <c r="B54" s="43">
        <f t="shared" si="3"/>
        <v>52</v>
      </c>
      <c r="C54" s="37" t="s">
        <v>28</v>
      </c>
      <c r="D54" s="38" t="s">
        <v>162</v>
      </c>
      <c r="E54" s="37" t="s">
        <v>30</v>
      </c>
      <c r="F54" s="39" t="s">
        <v>163</v>
      </c>
      <c r="G54" s="40">
        <f>VLOOKUP(F54,'MP &amp; Eqpt Summary 1'!$D$3:$E$61,2,0)</f>
        <v>0</v>
      </c>
      <c r="H54" s="824">
        <f>VLOOKUP($F54,'MP &amp; Eqpt Summary 1'!$D$3:$AB$81,14,0)</f>
        <v>0</v>
      </c>
      <c r="I54" s="40"/>
      <c r="J54" s="40"/>
      <c r="K54" s="40"/>
      <c r="L54" s="18"/>
      <c r="M54" s="41">
        <f t="shared" si="4"/>
        <v>0</v>
      </c>
      <c r="N54" s="17">
        <f>VLOOKUP($F54,'MP &amp; Eqpt Summary 1'!$D$3:$AB$81,19,0)</f>
        <v>0</v>
      </c>
      <c r="O54" s="42">
        <f t="shared" si="1"/>
        <v>0</v>
      </c>
      <c r="P54" s="12">
        <v>0</v>
      </c>
      <c r="Q54" s="21">
        <f t="shared" si="2"/>
        <v>0</v>
      </c>
    </row>
    <row r="55" spans="1:17" s="36" customFormat="1">
      <c r="A55" s="36" t="s">
        <v>164</v>
      </c>
      <c r="B55" s="43">
        <f t="shared" si="3"/>
        <v>53</v>
      </c>
      <c r="C55" s="37" t="s">
        <v>28</v>
      </c>
      <c r="D55" s="38" t="s">
        <v>165</v>
      </c>
      <c r="E55" s="37" t="s">
        <v>30</v>
      </c>
      <c r="F55" s="39" t="s">
        <v>166</v>
      </c>
      <c r="G55" s="40">
        <f>VLOOKUP(F55,'MP &amp; Eqpt Summary 1'!$D$3:$E$61,2,0)</f>
        <v>0</v>
      </c>
      <c r="H55" s="824">
        <f>VLOOKUP($F55,'MP &amp; Eqpt Summary 1'!$D$3:$AB$81,14,0)</f>
        <v>0</v>
      </c>
      <c r="I55" s="40"/>
      <c r="J55" s="40"/>
      <c r="K55" s="40"/>
      <c r="L55" s="18"/>
      <c r="M55" s="41">
        <f t="shared" si="4"/>
        <v>0</v>
      </c>
      <c r="N55" s="17">
        <f>VLOOKUP($F55,'MP &amp; Eqpt Summary 1'!$D$3:$AB$81,19,0)</f>
        <v>0</v>
      </c>
      <c r="O55" s="42">
        <f t="shared" si="1"/>
        <v>0</v>
      </c>
      <c r="P55" s="12">
        <v>0</v>
      </c>
      <c r="Q55" s="21">
        <f t="shared" si="2"/>
        <v>0</v>
      </c>
    </row>
    <row r="56" spans="1:17" s="36" customFormat="1">
      <c r="A56" s="36" t="s">
        <v>167</v>
      </c>
      <c r="B56" s="43">
        <f t="shared" si="3"/>
        <v>54</v>
      </c>
      <c r="C56" s="37" t="s">
        <v>28</v>
      </c>
      <c r="D56" s="38" t="s">
        <v>168</v>
      </c>
      <c r="E56" s="37" t="s">
        <v>30</v>
      </c>
      <c r="F56" s="39" t="s">
        <v>168</v>
      </c>
      <c r="G56" s="40">
        <f>VLOOKUP(F56,'MP &amp; Eqpt Summary 1'!$D$3:$E$61,2,0)</f>
        <v>0</v>
      </c>
      <c r="H56" s="824">
        <f>VLOOKUP($F56,'MP &amp; Eqpt Summary 1'!$D$3:$AB$81,14,0)</f>
        <v>0</v>
      </c>
      <c r="I56" s="40"/>
      <c r="J56" s="40"/>
      <c r="K56" s="40"/>
      <c r="L56" s="18"/>
      <c r="M56" s="41">
        <f t="shared" si="4"/>
        <v>0</v>
      </c>
      <c r="N56" s="17">
        <f>VLOOKUP($F56,'MP &amp; Eqpt Summary 1'!$D$3:$AB$81,19,0)</f>
        <v>0</v>
      </c>
      <c r="O56" s="42">
        <f t="shared" si="1"/>
        <v>0</v>
      </c>
      <c r="P56" s="12">
        <v>0</v>
      </c>
      <c r="Q56" s="21">
        <f t="shared" si="2"/>
        <v>0</v>
      </c>
    </row>
    <row r="57" spans="1:17" s="36" customFormat="1">
      <c r="A57" s="36" t="s">
        <v>169</v>
      </c>
      <c r="B57" s="43">
        <f t="shared" si="3"/>
        <v>55</v>
      </c>
      <c r="C57" s="37" t="s">
        <v>28</v>
      </c>
      <c r="D57" s="38" t="s">
        <v>170</v>
      </c>
      <c r="E57" s="37" t="s">
        <v>30</v>
      </c>
      <c r="F57" s="39" t="s">
        <v>170</v>
      </c>
      <c r="G57" s="40">
        <f>VLOOKUP(F57,'MP &amp; Eqpt Summary 1'!$D$3:$E$61,2,0)</f>
        <v>0</v>
      </c>
      <c r="H57" s="824">
        <f>VLOOKUP($F57,'MP &amp; Eqpt Summary 1'!$D$3:$AB$81,14,0)</f>
        <v>0</v>
      </c>
      <c r="I57" s="40"/>
      <c r="J57" s="40"/>
      <c r="K57" s="40"/>
      <c r="L57" s="18"/>
      <c r="M57" s="41">
        <f t="shared" si="4"/>
        <v>0</v>
      </c>
      <c r="N57" s="17">
        <f>VLOOKUP($F57,'MP &amp; Eqpt Summary 1'!$D$3:$AB$81,19,0)</f>
        <v>0</v>
      </c>
      <c r="O57" s="42">
        <f t="shared" si="1"/>
        <v>0</v>
      </c>
      <c r="P57" s="12">
        <v>0</v>
      </c>
      <c r="Q57" s="21">
        <f t="shared" si="2"/>
        <v>0</v>
      </c>
    </row>
    <row r="58" spans="1:17" s="36" customFormat="1">
      <c r="A58" s="36" t="s">
        <v>171</v>
      </c>
      <c r="B58" s="43">
        <f t="shared" si="3"/>
        <v>56</v>
      </c>
      <c r="C58" s="37" t="s">
        <v>28</v>
      </c>
      <c r="D58" s="38" t="s">
        <v>172</v>
      </c>
      <c r="E58" s="37" t="s">
        <v>30</v>
      </c>
      <c r="F58" s="39" t="s">
        <v>173</v>
      </c>
      <c r="G58" s="40">
        <f>VLOOKUP(F58,'MP &amp; Eqpt Summary 1'!$D$3:$E$61,2,0)</f>
        <v>0</v>
      </c>
      <c r="H58" s="824">
        <f>VLOOKUP($F58,'MP &amp; Eqpt Summary 1'!$D$3:$AB$81,14,0)</f>
        <v>0</v>
      </c>
      <c r="I58" s="40"/>
      <c r="J58" s="40"/>
      <c r="K58" s="40"/>
      <c r="L58" s="18"/>
      <c r="M58" s="41">
        <f t="shared" si="4"/>
        <v>0</v>
      </c>
      <c r="N58" s="17">
        <f>VLOOKUP($F58,'MP &amp; Eqpt Summary 1'!$D$3:$AB$81,19,0)</f>
        <v>0</v>
      </c>
      <c r="O58" s="42">
        <f t="shared" si="1"/>
        <v>0</v>
      </c>
      <c r="P58" s="12">
        <v>0</v>
      </c>
      <c r="Q58" s="21">
        <f t="shared" si="2"/>
        <v>0</v>
      </c>
    </row>
    <row r="59" spans="1:17" s="36" customFormat="1" ht="15" thickBot="1">
      <c r="A59" s="36" t="s">
        <v>174</v>
      </c>
      <c r="B59" s="44">
        <f t="shared" si="3"/>
        <v>57</v>
      </c>
      <c r="C59" s="45" t="s">
        <v>28</v>
      </c>
      <c r="D59" s="46" t="s">
        <v>175</v>
      </c>
      <c r="E59" s="45" t="s">
        <v>30</v>
      </c>
      <c r="F59" s="47" t="s">
        <v>176</v>
      </c>
      <c r="G59" s="48">
        <f>VLOOKUP(F59,'MP &amp; Eqpt Summary 1'!$D$3:$E$61,2,0)</f>
        <v>0</v>
      </c>
      <c r="H59" s="824">
        <f>VLOOKUP($F59,'MP &amp; Eqpt Summary 1'!$D$3:$AB$81,14,0)</f>
        <v>0</v>
      </c>
      <c r="I59" s="48"/>
      <c r="J59" s="48"/>
      <c r="K59" s="48"/>
      <c r="L59" s="18"/>
      <c r="M59" s="49">
        <f t="shared" si="4"/>
        <v>0</v>
      </c>
      <c r="N59" s="17">
        <f>VLOOKUP($F59,'MP &amp; Eqpt Summary 1'!$D$3:$AB$81,19,0)</f>
        <v>0</v>
      </c>
      <c r="O59" s="50">
        <f t="shared" si="1"/>
        <v>0</v>
      </c>
      <c r="P59" s="12">
        <v>0</v>
      </c>
      <c r="Q59" s="21">
        <f t="shared" si="2"/>
        <v>0</v>
      </c>
    </row>
    <row r="60" spans="1:17" s="12" customFormat="1">
      <c r="B60" s="13">
        <f t="shared" si="3"/>
        <v>58</v>
      </c>
      <c r="C60" s="14" t="s">
        <v>177</v>
      </c>
      <c r="D60" s="15" t="s">
        <v>152</v>
      </c>
      <c r="E60" s="14" t="s">
        <v>30</v>
      </c>
      <c r="F60" s="51" t="s">
        <v>178</v>
      </c>
      <c r="G60" s="16">
        <v>5.9478872117962478</v>
      </c>
      <c r="H60" s="824">
        <f>VLOOKUP($F60,'MP &amp; Eqpt Summary 1'!$D$3:$AB$81,14,0)</f>
        <v>0</v>
      </c>
      <c r="I60" s="17"/>
      <c r="J60" s="17"/>
      <c r="K60" s="17"/>
      <c r="L60" s="52"/>
      <c r="M60" s="19">
        <f t="shared" si="4"/>
        <v>0</v>
      </c>
      <c r="N60" s="17">
        <f>VLOOKUP($F60,'MP &amp; Eqpt Summary 1'!$D$3:$AB$81,19,0)</f>
        <v>0</v>
      </c>
      <c r="O60" s="53">
        <f t="shared" si="1"/>
        <v>0</v>
      </c>
    </row>
    <row r="61" spans="1:17" s="12" customFormat="1">
      <c r="B61" s="22">
        <f t="shared" si="3"/>
        <v>59</v>
      </c>
      <c r="C61" s="23" t="s">
        <v>177</v>
      </c>
      <c r="D61" s="24" t="s">
        <v>152</v>
      </c>
      <c r="E61" s="23" t="s">
        <v>30</v>
      </c>
      <c r="F61" s="25" t="s">
        <v>179</v>
      </c>
      <c r="G61" s="54">
        <v>15.482556537962964</v>
      </c>
      <c r="H61" s="824">
        <f>VLOOKUP($F61,'MP &amp; Eqpt Summary 1'!$D$3:$AB$81,14,0)</f>
        <v>0</v>
      </c>
      <c r="I61" s="26"/>
      <c r="J61" s="26"/>
      <c r="K61" s="26"/>
      <c r="L61" s="55"/>
      <c r="M61" s="27">
        <f t="shared" si="4"/>
        <v>0</v>
      </c>
      <c r="N61" s="17">
        <f>VLOOKUP($F61,'MP &amp; Eqpt Summary 1'!$D$3:$AB$81,19,0)</f>
        <v>0</v>
      </c>
      <c r="O61" s="29">
        <f t="shared" si="1"/>
        <v>0</v>
      </c>
    </row>
    <row r="62" spans="1:17" s="12" customFormat="1">
      <c r="B62" s="22">
        <f t="shared" si="3"/>
        <v>60</v>
      </c>
      <c r="C62" s="23" t="s">
        <v>177</v>
      </c>
      <c r="D62" s="24" t="s">
        <v>180</v>
      </c>
      <c r="E62" s="23" t="s">
        <v>30</v>
      </c>
      <c r="F62" s="25" t="s">
        <v>181</v>
      </c>
      <c r="G62" s="54">
        <v>6.4281079999999999</v>
      </c>
      <c r="H62" s="824">
        <f>VLOOKUP($F62,'MP &amp; Eqpt Summary 1'!$D$3:$AB$81,14,0)</f>
        <v>0</v>
      </c>
      <c r="I62" s="26"/>
      <c r="J62" s="26"/>
      <c r="K62" s="26"/>
      <c r="L62" s="55"/>
      <c r="M62" s="27">
        <f t="shared" si="4"/>
        <v>0</v>
      </c>
      <c r="N62" s="17">
        <f>VLOOKUP($F62,'MP &amp; Eqpt Summary 1'!$D$3:$AB$81,19,0)</f>
        <v>0</v>
      </c>
      <c r="O62" s="29">
        <f t="shared" si="1"/>
        <v>0</v>
      </c>
    </row>
    <row r="63" spans="1:17" s="12" customFormat="1">
      <c r="B63" s="22">
        <f t="shared" si="3"/>
        <v>61</v>
      </c>
      <c r="C63" s="23" t="s">
        <v>177</v>
      </c>
      <c r="D63" s="24" t="s">
        <v>182</v>
      </c>
      <c r="E63" s="23" t="s">
        <v>30</v>
      </c>
      <c r="F63" s="25" t="s">
        <v>183</v>
      </c>
      <c r="G63" s="54">
        <v>6.0114813425925924</v>
      </c>
      <c r="H63" s="824">
        <f>VLOOKUP($F63,'MP &amp; Eqpt Summary 1'!$D$3:$AB$81,14,0)</f>
        <v>0</v>
      </c>
      <c r="I63" s="26"/>
      <c r="J63" s="26"/>
      <c r="K63" s="26"/>
      <c r="L63" s="55"/>
      <c r="M63" s="27">
        <f t="shared" si="4"/>
        <v>0</v>
      </c>
      <c r="N63" s="17">
        <f>VLOOKUP($F63,'MP &amp; Eqpt Summary 1'!$D$3:$AB$81,19,0)</f>
        <v>0</v>
      </c>
      <c r="O63" s="29">
        <f t="shared" si="1"/>
        <v>0</v>
      </c>
    </row>
    <row r="64" spans="1:17" s="12" customFormat="1">
      <c r="B64" s="22">
        <f t="shared" si="3"/>
        <v>62</v>
      </c>
      <c r="C64" s="23" t="s">
        <v>177</v>
      </c>
      <c r="D64" s="24" t="s">
        <v>184</v>
      </c>
      <c r="E64" s="23" t="s">
        <v>30</v>
      </c>
      <c r="F64" s="25" t="s">
        <v>185</v>
      </c>
      <c r="G64" s="54">
        <f>12.67</f>
        <v>12.67</v>
      </c>
      <c r="H64" s="824">
        <f>VLOOKUP($F64,'MP &amp; Eqpt Summary 1'!$D$3:$AB$81,14,0)</f>
        <v>0</v>
      </c>
      <c r="I64" s="26"/>
      <c r="J64" s="26"/>
      <c r="K64" s="26"/>
      <c r="L64" s="55"/>
      <c r="M64" s="27">
        <f t="shared" si="4"/>
        <v>0</v>
      </c>
      <c r="N64" s="17">
        <f>VLOOKUP($F64,'MP &amp; Eqpt Summary 1'!$D$3:$AB$81,19,0)</f>
        <v>0</v>
      </c>
      <c r="O64" s="29">
        <f t="shared" si="1"/>
        <v>0</v>
      </c>
    </row>
    <row r="65" spans="2:18" s="12" customFormat="1">
      <c r="B65" s="22">
        <f t="shared" si="3"/>
        <v>63</v>
      </c>
      <c r="C65" s="23" t="s">
        <v>177</v>
      </c>
      <c r="D65" s="24" t="s">
        <v>186</v>
      </c>
      <c r="E65" s="23" t="s">
        <v>30</v>
      </c>
      <c r="F65" s="25" t="s">
        <v>187</v>
      </c>
      <c r="G65" s="54">
        <f>18.4935194297762</f>
        <v>18.4935194297762</v>
      </c>
      <c r="H65" s="824">
        <f>VLOOKUP($F65,'MP &amp; Eqpt Summary 1'!$D$3:$AB$81,14,0)</f>
        <v>0</v>
      </c>
      <c r="I65" s="26"/>
      <c r="J65" s="26"/>
      <c r="K65" s="26"/>
      <c r="L65" s="55"/>
      <c r="M65" s="27">
        <f t="shared" si="4"/>
        <v>0</v>
      </c>
      <c r="N65" s="17">
        <f>VLOOKUP($F65,'MP &amp; Eqpt Summary 1'!$D$3:$AB$81,19,0)</f>
        <v>0</v>
      </c>
      <c r="O65" s="29">
        <f t="shared" si="1"/>
        <v>0</v>
      </c>
    </row>
    <row r="66" spans="2:18" s="12" customFormat="1">
      <c r="B66" s="22">
        <f t="shared" si="3"/>
        <v>64</v>
      </c>
      <c r="C66" s="23" t="s">
        <v>177</v>
      </c>
      <c r="D66" s="24" t="s">
        <v>188</v>
      </c>
      <c r="E66" s="23" t="s">
        <v>30</v>
      </c>
      <c r="F66" s="25" t="s">
        <v>189</v>
      </c>
      <c r="G66" s="54">
        <v>5.8</v>
      </c>
      <c r="H66" s="824">
        <f>VLOOKUP($F66,'MP &amp; Eqpt Summary 1'!$D$3:$AB$81,14,0)</f>
        <v>0</v>
      </c>
      <c r="I66" s="26"/>
      <c r="J66" s="26"/>
      <c r="K66" s="26"/>
      <c r="L66" s="55"/>
      <c r="M66" s="27">
        <f t="shared" si="4"/>
        <v>0</v>
      </c>
      <c r="N66" s="17">
        <f>VLOOKUP($F66,'MP &amp; Eqpt Summary 1'!$D$3:$AB$81,19,0)</f>
        <v>0</v>
      </c>
      <c r="O66" s="29">
        <f t="shared" si="1"/>
        <v>0</v>
      </c>
    </row>
    <row r="67" spans="2:18" s="12" customFormat="1">
      <c r="B67" s="22">
        <f t="shared" si="3"/>
        <v>65</v>
      </c>
      <c r="C67" s="23" t="s">
        <v>177</v>
      </c>
      <c r="D67" s="24" t="s">
        <v>190</v>
      </c>
      <c r="E67" s="23" t="s">
        <v>30</v>
      </c>
      <c r="F67" s="25" t="s">
        <v>191</v>
      </c>
      <c r="G67" s="54">
        <v>5.8</v>
      </c>
      <c r="H67" s="824">
        <f>VLOOKUP($F67,'MP &amp; Eqpt Summary 1'!$D$3:$AB$81,14,0)</f>
        <v>0</v>
      </c>
      <c r="I67" s="26"/>
      <c r="J67" s="26"/>
      <c r="K67" s="26"/>
      <c r="L67" s="55"/>
      <c r="M67" s="27">
        <f t="shared" ref="M67:M78" si="5">SUM(H67:L67)</f>
        <v>0</v>
      </c>
      <c r="N67" s="17">
        <f>VLOOKUP($F67,'MP &amp; Eqpt Summary 1'!$D$3:$AB$81,19,0)</f>
        <v>0</v>
      </c>
      <c r="O67" s="29">
        <f t="shared" ref="O67:O78" si="6">N67-M67</f>
        <v>0</v>
      </c>
    </row>
    <row r="68" spans="2:18" s="12" customFormat="1">
      <c r="B68" s="22">
        <f t="shared" si="3"/>
        <v>66</v>
      </c>
      <c r="C68" s="23" t="s">
        <v>177</v>
      </c>
      <c r="D68" s="24" t="s">
        <v>192</v>
      </c>
      <c r="E68" s="23" t="s">
        <v>30</v>
      </c>
      <c r="F68" s="25" t="s">
        <v>193</v>
      </c>
      <c r="G68" s="54">
        <v>5.8</v>
      </c>
      <c r="H68" s="824"/>
      <c r="I68" s="26"/>
      <c r="J68" s="26"/>
      <c r="K68" s="26"/>
      <c r="L68" s="55"/>
      <c r="M68" s="27">
        <f t="shared" si="5"/>
        <v>0</v>
      </c>
      <c r="N68" s="17"/>
      <c r="O68" s="29">
        <f t="shared" si="6"/>
        <v>0</v>
      </c>
    </row>
    <row r="69" spans="2:18" s="12" customFormat="1">
      <c r="B69" s="22">
        <f t="shared" ref="B69:B132" si="7">B68+1</f>
        <v>67</v>
      </c>
      <c r="C69" s="23" t="s">
        <v>177</v>
      </c>
      <c r="D69" s="24" t="s">
        <v>194</v>
      </c>
      <c r="E69" s="23" t="s">
        <v>30</v>
      </c>
      <c r="F69" s="25" t="s">
        <v>195</v>
      </c>
      <c r="G69" s="54">
        <f>11.64</f>
        <v>11.64</v>
      </c>
      <c r="H69" s="824">
        <f>VLOOKUP($F69,'MP &amp; Eqpt Summary 1'!$D$3:$AB$81,14,0)</f>
        <v>0</v>
      </c>
      <c r="I69" s="26"/>
      <c r="J69" s="26"/>
      <c r="K69" s="26"/>
      <c r="L69" s="55"/>
      <c r="M69" s="27">
        <f t="shared" si="5"/>
        <v>0</v>
      </c>
      <c r="N69" s="17">
        <f>VLOOKUP($F69,'MP &amp; Eqpt Summary 1'!$D$3:$AB$81,19,0)</f>
        <v>0</v>
      </c>
      <c r="O69" s="29">
        <f t="shared" si="6"/>
        <v>0</v>
      </c>
    </row>
    <row r="70" spans="2:18" s="12" customFormat="1">
      <c r="B70" s="22">
        <f t="shared" si="7"/>
        <v>68</v>
      </c>
      <c r="C70" s="23" t="s">
        <v>177</v>
      </c>
      <c r="D70" s="24" t="s">
        <v>196</v>
      </c>
      <c r="E70" s="23" t="s">
        <v>30</v>
      </c>
      <c r="F70" s="25" t="s">
        <v>197</v>
      </c>
      <c r="G70" s="54">
        <v>19.310986732795705</v>
      </c>
      <c r="H70" s="824">
        <f>VLOOKUP($F70,'MP &amp; Eqpt Summary 1'!$D$3:$AB$81,14,0)</f>
        <v>0</v>
      </c>
      <c r="I70" s="26"/>
      <c r="J70" s="26"/>
      <c r="K70" s="26"/>
      <c r="L70" s="55"/>
      <c r="M70" s="27">
        <f t="shared" si="5"/>
        <v>0</v>
      </c>
      <c r="N70" s="17">
        <f>VLOOKUP($F70,'MP &amp; Eqpt Summary 1'!$D$3:$AB$81,19,0)</f>
        <v>0</v>
      </c>
      <c r="O70" s="29">
        <f t="shared" si="6"/>
        <v>0</v>
      </c>
      <c r="R70" s="12">
        <f>39+6</f>
        <v>45</v>
      </c>
    </row>
    <row r="71" spans="2:18" s="12" customFormat="1">
      <c r="B71" s="22">
        <f t="shared" si="7"/>
        <v>69</v>
      </c>
      <c r="C71" s="23" t="s">
        <v>177</v>
      </c>
      <c r="D71" s="24" t="s">
        <v>198</v>
      </c>
      <c r="E71" s="23" t="s">
        <v>30</v>
      </c>
      <c r="F71" s="25" t="s">
        <v>199</v>
      </c>
      <c r="G71" s="54">
        <v>5.8</v>
      </c>
      <c r="H71" s="824">
        <f>VLOOKUP($F71,'MP &amp; Eqpt Summary 1'!$D$3:$AB$81,14,0)</f>
        <v>0</v>
      </c>
      <c r="I71" s="26"/>
      <c r="J71" s="26"/>
      <c r="K71" s="26"/>
      <c r="L71" s="55"/>
      <c r="M71" s="27">
        <f t="shared" si="5"/>
        <v>0</v>
      </c>
      <c r="N71" s="17">
        <f>VLOOKUP($F71,'MP &amp; Eqpt Summary 1'!$D$3:$AB$81,19,0)</f>
        <v>0</v>
      </c>
      <c r="O71" s="29">
        <f t="shared" si="6"/>
        <v>0</v>
      </c>
      <c r="R71" s="12">
        <f>R70-15</f>
        <v>30</v>
      </c>
    </row>
    <row r="72" spans="2:18" s="12" customFormat="1">
      <c r="B72" s="22">
        <f t="shared" si="7"/>
        <v>70</v>
      </c>
      <c r="C72" s="23" t="s">
        <v>177</v>
      </c>
      <c r="D72" s="24" t="s">
        <v>200</v>
      </c>
      <c r="E72" s="23" t="s">
        <v>30</v>
      </c>
      <c r="F72" s="25" t="s">
        <v>201</v>
      </c>
      <c r="G72" s="54">
        <v>5.944808233710285</v>
      </c>
      <c r="H72" s="824">
        <f>VLOOKUP($F72,'MP &amp; Eqpt Summary 1'!$D$3:$AB$81,14,0)</f>
        <v>0</v>
      </c>
      <c r="I72" s="26"/>
      <c r="J72" s="26"/>
      <c r="K72" s="26"/>
      <c r="L72" s="55"/>
      <c r="M72" s="27">
        <f t="shared" si="5"/>
        <v>0</v>
      </c>
      <c r="N72" s="17">
        <f>VLOOKUP($F72,'MP &amp; Eqpt Summary 1'!$D$3:$AB$81,19,0)</f>
        <v>0</v>
      </c>
      <c r="O72" s="29">
        <f t="shared" si="6"/>
        <v>0</v>
      </c>
    </row>
    <row r="73" spans="2:18" s="12" customFormat="1">
      <c r="B73" s="22">
        <f t="shared" si="7"/>
        <v>71</v>
      </c>
      <c r="C73" s="23" t="s">
        <v>177</v>
      </c>
      <c r="D73" s="24" t="s">
        <v>200</v>
      </c>
      <c r="E73" s="23" t="s">
        <v>30</v>
      </c>
      <c r="F73" s="25" t="s">
        <v>202</v>
      </c>
      <c r="G73" s="54">
        <v>17.482461537962962</v>
      </c>
      <c r="H73" s="824">
        <f>VLOOKUP($F73,'MP &amp; Eqpt Summary 1'!$D$3:$AB$81,14,0)</f>
        <v>0</v>
      </c>
      <c r="I73" s="26"/>
      <c r="J73" s="26"/>
      <c r="K73" s="26"/>
      <c r="L73" s="55"/>
      <c r="M73" s="27">
        <f t="shared" si="5"/>
        <v>0</v>
      </c>
      <c r="N73" s="17">
        <f>VLOOKUP($F73,'MP &amp; Eqpt Summary 1'!$D$3:$AB$81,19,0)</f>
        <v>0</v>
      </c>
      <c r="O73" s="29">
        <f t="shared" si="6"/>
        <v>0</v>
      </c>
    </row>
    <row r="74" spans="2:18" s="12" customFormat="1">
      <c r="B74" s="22">
        <f t="shared" si="7"/>
        <v>72</v>
      </c>
      <c r="C74" s="23" t="s">
        <v>177</v>
      </c>
      <c r="D74" s="24" t="s">
        <v>203</v>
      </c>
      <c r="E74" s="23" t="s">
        <v>30</v>
      </c>
      <c r="F74" s="25" t="s">
        <v>204</v>
      </c>
      <c r="G74" s="54">
        <v>5.8645642962962965</v>
      </c>
      <c r="H74" s="824">
        <f>VLOOKUP($F74,'MP &amp; Eqpt Summary 1'!$D$3:$AB$81,14,0)</f>
        <v>0</v>
      </c>
      <c r="I74" s="26"/>
      <c r="J74" s="26"/>
      <c r="K74" s="26"/>
      <c r="L74" s="55"/>
      <c r="M74" s="27">
        <f t="shared" si="5"/>
        <v>0</v>
      </c>
      <c r="N74" s="17">
        <f>VLOOKUP($F74,'MP &amp; Eqpt Summary 1'!$D$3:$AB$81,19,0)</f>
        <v>0</v>
      </c>
      <c r="O74" s="29">
        <f t="shared" si="6"/>
        <v>0</v>
      </c>
    </row>
    <row r="75" spans="2:18" s="12" customFormat="1">
      <c r="B75" s="22">
        <f t="shared" si="7"/>
        <v>73</v>
      </c>
      <c r="C75" s="23" t="s">
        <v>177</v>
      </c>
      <c r="D75" s="24" t="s">
        <v>205</v>
      </c>
      <c r="E75" s="23" t="s">
        <v>30</v>
      </c>
      <c r="F75" s="25" t="s">
        <v>206</v>
      </c>
      <c r="G75" s="54">
        <v>7.5</v>
      </c>
      <c r="H75" s="824">
        <f>VLOOKUP($F75,'MP &amp; Eqpt Summary 1'!$D$3:$AB$81,14,0)</f>
        <v>0</v>
      </c>
      <c r="I75" s="26"/>
      <c r="J75" s="26"/>
      <c r="K75" s="26"/>
      <c r="L75" s="55"/>
      <c r="M75" s="27">
        <f t="shared" si="5"/>
        <v>0</v>
      </c>
      <c r="N75" s="17">
        <f>VLOOKUP($F75,'MP &amp; Eqpt Summary 1'!$D$3:$AB$81,19,0)</f>
        <v>0</v>
      </c>
      <c r="O75" s="29">
        <f t="shared" si="6"/>
        <v>0</v>
      </c>
    </row>
    <row r="76" spans="2:18" s="12" customFormat="1">
      <c r="B76" s="22">
        <f t="shared" si="7"/>
        <v>74</v>
      </c>
      <c r="C76" s="23" t="s">
        <v>177</v>
      </c>
      <c r="D76" s="24" t="s">
        <v>207</v>
      </c>
      <c r="E76" s="23" t="s">
        <v>30</v>
      </c>
      <c r="F76" s="25" t="s">
        <v>208</v>
      </c>
      <c r="G76" s="54">
        <v>6.3920932659932657</v>
      </c>
      <c r="H76" s="824">
        <f>VLOOKUP($F76,'MP &amp; Eqpt Summary 1'!$D$3:$AB$81,14,0)</f>
        <v>0</v>
      </c>
      <c r="I76" s="26"/>
      <c r="J76" s="26"/>
      <c r="K76" s="26"/>
      <c r="L76" s="55"/>
      <c r="M76" s="27">
        <f t="shared" si="5"/>
        <v>0</v>
      </c>
      <c r="N76" s="17">
        <f>VLOOKUP($F76,'MP &amp; Eqpt Summary 1'!$D$3:$AB$81,19,0)</f>
        <v>0</v>
      </c>
      <c r="O76" s="29">
        <f t="shared" si="6"/>
        <v>0</v>
      </c>
    </row>
    <row r="77" spans="2:18" s="12" customFormat="1">
      <c r="B77" s="22">
        <f t="shared" si="7"/>
        <v>75</v>
      </c>
      <c r="C77" s="23" t="s">
        <v>177</v>
      </c>
      <c r="D77" s="24" t="s">
        <v>209</v>
      </c>
      <c r="E77" s="23" t="s">
        <v>30</v>
      </c>
      <c r="F77" s="25" t="s">
        <v>209</v>
      </c>
      <c r="G77" s="54">
        <v>16.243812233369287</v>
      </c>
      <c r="H77" s="824">
        <f>VLOOKUP($F77,'MP &amp; Eqpt Summary 1'!$D$3:$AB$81,14,0)</f>
        <v>0</v>
      </c>
      <c r="I77" s="26"/>
      <c r="J77" s="26"/>
      <c r="K77" s="26"/>
      <c r="L77" s="55"/>
      <c r="M77" s="27">
        <f t="shared" si="5"/>
        <v>0</v>
      </c>
      <c r="N77" s="17">
        <f>VLOOKUP($F77,'MP &amp; Eqpt Summary 1'!$D$3:$AB$81,19,0)</f>
        <v>0</v>
      </c>
      <c r="O77" s="29">
        <f t="shared" si="6"/>
        <v>0</v>
      </c>
    </row>
    <row r="78" spans="2:18" s="12" customFormat="1" ht="15" thickBot="1">
      <c r="B78" s="56">
        <f t="shared" si="7"/>
        <v>76</v>
      </c>
      <c r="C78" s="57" t="s">
        <v>177</v>
      </c>
      <c r="D78" s="58" t="s">
        <v>210</v>
      </c>
      <c r="E78" s="57" t="s">
        <v>30</v>
      </c>
      <c r="F78" s="59" t="s">
        <v>211</v>
      </c>
      <c r="G78" s="60">
        <f>16.6013839453948</f>
        <v>16.601383945394801</v>
      </c>
      <c r="H78" s="824">
        <f>VLOOKUP($F78,'MP &amp; Eqpt Summary 1'!$D$3:$AB$81,14,0)</f>
        <v>0</v>
      </c>
      <c r="I78" s="61"/>
      <c r="J78" s="61"/>
      <c r="K78" s="61"/>
      <c r="L78" s="62"/>
      <c r="M78" s="63">
        <f t="shared" si="5"/>
        <v>0</v>
      </c>
      <c r="N78" s="17">
        <f>VLOOKUP($F78,'MP &amp; Eqpt Summary 1'!$D$3:$AB$81,19,0)</f>
        <v>0</v>
      </c>
      <c r="O78" s="64">
        <f t="shared" si="6"/>
        <v>0</v>
      </c>
    </row>
    <row r="79" spans="2:18">
      <c r="B79" s="65">
        <f t="shared" si="7"/>
        <v>77</v>
      </c>
      <c r="C79" s="66" t="s">
        <v>212</v>
      </c>
      <c r="D79" s="67" t="s">
        <v>1</v>
      </c>
      <c r="E79" s="66" t="s">
        <v>30</v>
      </c>
      <c r="F79" s="66" t="s">
        <v>213</v>
      </c>
      <c r="G79" s="68">
        <v>139</v>
      </c>
      <c r="M79" s="69">
        <f>SUM(M60:M78)</f>
        <v>0</v>
      </c>
      <c r="N79" s="69">
        <f>SUM(N60:N78)</f>
        <v>0</v>
      </c>
    </row>
    <row r="80" spans="2:18">
      <c r="B80" s="70">
        <f t="shared" si="7"/>
        <v>78</v>
      </c>
      <c r="C80" s="71" t="s">
        <v>212</v>
      </c>
      <c r="D80" s="72" t="s">
        <v>1</v>
      </c>
      <c r="E80" s="71" t="s">
        <v>30</v>
      </c>
      <c r="F80" s="71" t="s">
        <v>214</v>
      </c>
      <c r="G80" s="73">
        <v>102.61</v>
      </c>
    </row>
    <row r="81" spans="2:15">
      <c r="B81" s="70">
        <f t="shared" si="7"/>
        <v>79</v>
      </c>
      <c r="C81" s="71" t="s">
        <v>212</v>
      </c>
      <c r="D81" s="72" t="s">
        <v>1</v>
      </c>
      <c r="E81" s="71" t="s">
        <v>30</v>
      </c>
      <c r="F81" s="71" t="s">
        <v>215</v>
      </c>
      <c r="G81" s="73">
        <v>52.41</v>
      </c>
    </row>
    <row r="82" spans="2:15">
      <c r="B82" s="70">
        <f t="shared" si="7"/>
        <v>80</v>
      </c>
      <c r="C82" s="71" t="s">
        <v>212</v>
      </c>
      <c r="D82" s="72" t="s">
        <v>1</v>
      </c>
      <c r="E82" s="71" t="s">
        <v>30</v>
      </c>
      <c r="F82" s="71" t="s">
        <v>216</v>
      </c>
      <c r="G82" s="73">
        <v>37.64</v>
      </c>
    </row>
    <row r="83" spans="2:15">
      <c r="B83" s="70">
        <f t="shared" si="7"/>
        <v>81</v>
      </c>
      <c r="C83" s="71" t="s">
        <v>212</v>
      </c>
      <c r="D83" s="72" t="s">
        <v>1</v>
      </c>
      <c r="E83" s="71" t="s">
        <v>30</v>
      </c>
      <c r="F83" s="71" t="s">
        <v>217</v>
      </c>
      <c r="G83" s="73">
        <v>35.799999999999997</v>
      </c>
    </row>
    <row r="84" spans="2:15">
      <c r="B84" s="70">
        <f t="shared" si="7"/>
        <v>82</v>
      </c>
      <c r="C84" s="71" t="s">
        <v>212</v>
      </c>
      <c r="D84" s="72" t="s">
        <v>1</v>
      </c>
      <c r="E84" s="71" t="s">
        <v>30</v>
      </c>
      <c r="F84" s="71" t="s">
        <v>218</v>
      </c>
      <c r="G84" s="73">
        <v>33.85</v>
      </c>
    </row>
    <row r="85" spans="2:15">
      <c r="B85" s="70">
        <f t="shared" si="7"/>
        <v>83</v>
      </c>
      <c r="C85" s="71" t="s">
        <v>212</v>
      </c>
      <c r="D85" s="72" t="s">
        <v>1</v>
      </c>
      <c r="E85" s="71" t="s">
        <v>30</v>
      </c>
      <c r="F85" s="71" t="s">
        <v>219</v>
      </c>
      <c r="G85" s="73">
        <v>19.38</v>
      </c>
    </row>
    <row r="86" spans="2:15">
      <c r="B86" s="70">
        <f t="shared" si="7"/>
        <v>84</v>
      </c>
      <c r="C86" s="71" t="s">
        <v>212</v>
      </c>
      <c r="D86" s="72" t="s">
        <v>1</v>
      </c>
      <c r="E86" s="71" t="s">
        <v>30</v>
      </c>
      <c r="F86" s="71" t="s">
        <v>220</v>
      </c>
      <c r="G86" s="73">
        <v>19.38</v>
      </c>
    </row>
    <row r="87" spans="2:15">
      <c r="B87" s="70">
        <f t="shared" si="7"/>
        <v>85</v>
      </c>
      <c r="C87" s="71" t="s">
        <v>212</v>
      </c>
      <c r="D87" s="72" t="s">
        <v>1</v>
      </c>
      <c r="E87" s="71" t="s">
        <v>30</v>
      </c>
      <c r="F87" s="71" t="s">
        <v>221</v>
      </c>
      <c r="G87" s="73">
        <v>25.83</v>
      </c>
    </row>
    <row r="88" spans="2:15">
      <c r="B88" s="70">
        <f t="shared" si="7"/>
        <v>86</v>
      </c>
      <c r="C88" s="71" t="s">
        <v>212</v>
      </c>
      <c r="D88" s="72" t="s">
        <v>1</v>
      </c>
      <c r="E88" s="71" t="s">
        <v>30</v>
      </c>
      <c r="F88" s="71" t="s">
        <v>222</v>
      </c>
      <c r="G88" s="73">
        <v>35.61</v>
      </c>
    </row>
    <row r="89" spans="2:15">
      <c r="B89" s="70">
        <f t="shared" si="7"/>
        <v>87</v>
      </c>
      <c r="C89" s="71" t="s">
        <v>212</v>
      </c>
      <c r="D89" s="72" t="s">
        <v>1</v>
      </c>
      <c r="E89" s="71" t="s">
        <v>30</v>
      </c>
      <c r="F89" s="71" t="s">
        <v>223</v>
      </c>
      <c r="G89" s="73">
        <v>35.61</v>
      </c>
      <c r="J89">
        <f>11+4</f>
        <v>15</v>
      </c>
      <c r="O89" t="s">
        <v>224</v>
      </c>
    </row>
    <row r="90" spans="2:15">
      <c r="B90" s="70">
        <f t="shared" si="7"/>
        <v>88</v>
      </c>
      <c r="C90" s="71" t="s">
        <v>212</v>
      </c>
      <c r="D90" s="72" t="s">
        <v>1</v>
      </c>
      <c r="E90" s="71" t="s">
        <v>30</v>
      </c>
      <c r="F90" s="71" t="s">
        <v>225</v>
      </c>
      <c r="G90" s="73">
        <v>19.73</v>
      </c>
      <c r="O90">
        <f>2500/26</f>
        <v>96.15384615384616</v>
      </c>
    </row>
    <row r="91" spans="2:15">
      <c r="B91" s="70">
        <f t="shared" si="7"/>
        <v>89</v>
      </c>
      <c r="C91" s="71" t="s">
        <v>212</v>
      </c>
      <c r="D91" s="72" t="s">
        <v>1</v>
      </c>
      <c r="E91" s="71" t="s">
        <v>30</v>
      </c>
      <c r="F91" s="71" t="s">
        <v>226</v>
      </c>
      <c r="G91" s="73">
        <v>18.55</v>
      </c>
    </row>
    <row r="92" spans="2:15">
      <c r="B92" s="70">
        <f t="shared" si="7"/>
        <v>90</v>
      </c>
      <c r="C92" s="71" t="s">
        <v>212</v>
      </c>
      <c r="D92" s="72" t="s">
        <v>1</v>
      </c>
      <c r="E92" s="71" t="s">
        <v>30</v>
      </c>
      <c r="F92" s="71" t="s">
        <v>227</v>
      </c>
      <c r="G92" s="73">
        <v>18.48</v>
      </c>
    </row>
    <row r="93" spans="2:15">
      <c r="B93" s="70">
        <f t="shared" si="7"/>
        <v>91</v>
      </c>
      <c r="C93" s="71" t="s">
        <v>212</v>
      </c>
      <c r="D93" s="72" t="s">
        <v>1</v>
      </c>
      <c r="E93" s="71" t="s">
        <v>30</v>
      </c>
      <c r="F93" s="71" t="s">
        <v>228</v>
      </c>
      <c r="G93" s="73">
        <v>0</v>
      </c>
    </row>
    <row r="94" spans="2:15">
      <c r="B94" s="70">
        <f t="shared" si="7"/>
        <v>92</v>
      </c>
      <c r="C94" s="71" t="s">
        <v>212</v>
      </c>
      <c r="D94" s="72" t="s">
        <v>1</v>
      </c>
      <c r="E94" s="71" t="s">
        <v>30</v>
      </c>
      <c r="F94" s="71" t="s">
        <v>229</v>
      </c>
      <c r="G94" s="73">
        <v>18.52</v>
      </c>
    </row>
    <row r="95" spans="2:15">
      <c r="B95" s="70">
        <f t="shared" si="7"/>
        <v>93</v>
      </c>
      <c r="C95" s="71" t="s">
        <v>212</v>
      </c>
      <c r="D95" s="72" t="s">
        <v>1</v>
      </c>
      <c r="E95" s="71" t="s">
        <v>30</v>
      </c>
      <c r="F95" s="71" t="s">
        <v>230</v>
      </c>
      <c r="G95" s="73">
        <v>21.87</v>
      </c>
    </row>
    <row r="96" spans="2:15">
      <c r="B96" s="70">
        <f t="shared" si="7"/>
        <v>94</v>
      </c>
      <c r="C96" s="71" t="s">
        <v>212</v>
      </c>
      <c r="D96" s="72" t="s">
        <v>1</v>
      </c>
      <c r="E96" s="71" t="s">
        <v>30</v>
      </c>
      <c r="F96" s="71" t="s">
        <v>231</v>
      </c>
      <c r="G96" s="73">
        <v>11.44</v>
      </c>
    </row>
    <row r="97" spans="2:7">
      <c r="B97" s="70">
        <f t="shared" si="7"/>
        <v>95</v>
      </c>
      <c r="C97" s="71" t="s">
        <v>212</v>
      </c>
      <c r="D97" s="72" t="s">
        <v>1</v>
      </c>
      <c r="E97" s="71" t="s">
        <v>30</v>
      </c>
      <c r="F97" s="71" t="s">
        <v>232</v>
      </c>
      <c r="G97" s="73">
        <v>21.611000000000001</v>
      </c>
    </row>
    <row r="98" spans="2:7">
      <c r="B98" s="70">
        <f t="shared" si="7"/>
        <v>96</v>
      </c>
      <c r="C98" s="71" t="s">
        <v>212</v>
      </c>
      <c r="D98" s="72" t="s">
        <v>1</v>
      </c>
      <c r="E98" s="71" t="s">
        <v>30</v>
      </c>
      <c r="F98" s="71" t="s">
        <v>233</v>
      </c>
      <c r="G98" s="73">
        <v>26.83</v>
      </c>
    </row>
    <row r="99" spans="2:7">
      <c r="B99" s="70">
        <f t="shared" si="7"/>
        <v>97</v>
      </c>
      <c r="C99" s="71" t="s">
        <v>212</v>
      </c>
      <c r="D99" s="72" t="s">
        <v>1</v>
      </c>
      <c r="E99" s="71" t="s">
        <v>30</v>
      </c>
      <c r="F99" s="71" t="s">
        <v>234</v>
      </c>
      <c r="G99" s="73">
        <v>21.733333333333334</v>
      </c>
    </row>
    <row r="100" spans="2:7">
      <c r="B100" s="70">
        <f t="shared" si="7"/>
        <v>98</v>
      </c>
      <c r="C100" s="71" t="s">
        <v>212</v>
      </c>
      <c r="D100" s="72" t="s">
        <v>1</v>
      </c>
      <c r="E100" s="71" t="s">
        <v>30</v>
      </c>
      <c r="F100" s="71" t="s">
        <v>235</v>
      </c>
      <c r="G100" s="73">
        <v>27.204000000000001</v>
      </c>
    </row>
    <row r="101" spans="2:7">
      <c r="B101" s="70">
        <f t="shared" si="7"/>
        <v>99</v>
      </c>
      <c r="C101" s="71" t="s">
        <v>212</v>
      </c>
      <c r="D101" s="72" t="s">
        <v>1</v>
      </c>
      <c r="E101" s="71" t="s">
        <v>30</v>
      </c>
      <c r="F101" s="71" t="s">
        <v>236</v>
      </c>
      <c r="G101" s="73">
        <v>17.27</v>
      </c>
    </row>
    <row r="102" spans="2:7">
      <c r="B102" s="70">
        <f t="shared" si="7"/>
        <v>100</v>
      </c>
      <c r="C102" s="71" t="s">
        <v>212</v>
      </c>
      <c r="D102" s="72" t="s">
        <v>1</v>
      </c>
      <c r="E102" s="71" t="s">
        <v>30</v>
      </c>
      <c r="F102" s="71" t="s">
        <v>237</v>
      </c>
      <c r="G102" s="73">
        <v>0</v>
      </c>
    </row>
    <row r="103" spans="2:7">
      <c r="B103" s="70">
        <f t="shared" si="7"/>
        <v>101</v>
      </c>
      <c r="C103" s="71" t="s">
        <v>238</v>
      </c>
      <c r="D103" s="72">
        <v>1501</v>
      </c>
      <c r="E103" s="71" t="s">
        <v>239</v>
      </c>
      <c r="F103" s="71" t="s">
        <v>240</v>
      </c>
      <c r="G103" s="73">
        <v>2.8410000000000002</v>
      </c>
    </row>
    <row r="104" spans="2:7">
      <c r="B104" s="70">
        <f t="shared" si="7"/>
        <v>102</v>
      </c>
      <c r="C104" s="71" t="s">
        <v>238</v>
      </c>
      <c r="D104" s="72" t="s">
        <v>241</v>
      </c>
      <c r="E104" s="71" t="s">
        <v>239</v>
      </c>
      <c r="F104" s="71" t="s">
        <v>240</v>
      </c>
      <c r="G104" s="73">
        <v>2.089</v>
      </c>
    </row>
    <row r="105" spans="2:7">
      <c r="B105" s="70">
        <f t="shared" si="7"/>
        <v>103</v>
      </c>
      <c r="C105" s="71" t="s">
        <v>238</v>
      </c>
      <c r="D105" s="72">
        <v>1502.1</v>
      </c>
      <c r="E105" s="71" t="s">
        <v>239</v>
      </c>
      <c r="F105" s="71" t="s">
        <v>242</v>
      </c>
      <c r="G105" s="73">
        <v>33.216000000000001</v>
      </c>
    </row>
    <row r="106" spans="2:7">
      <c r="B106" s="70">
        <f t="shared" si="7"/>
        <v>104</v>
      </c>
      <c r="C106" s="71" t="s">
        <v>238</v>
      </c>
      <c r="D106" s="72">
        <v>1502.2</v>
      </c>
      <c r="E106" s="71" t="s">
        <v>239</v>
      </c>
      <c r="F106" s="71" t="s">
        <v>243</v>
      </c>
      <c r="G106" s="73">
        <v>23.780999999999999</v>
      </c>
    </row>
    <row r="107" spans="2:7">
      <c r="B107" s="70">
        <f t="shared" si="7"/>
        <v>105</v>
      </c>
      <c r="C107" s="71" t="s">
        <v>238</v>
      </c>
      <c r="D107" s="72">
        <v>1503</v>
      </c>
      <c r="E107" s="71" t="s">
        <v>244</v>
      </c>
      <c r="F107" s="71" t="s">
        <v>245</v>
      </c>
      <c r="G107" s="73">
        <v>115.53400000000001</v>
      </c>
    </row>
    <row r="108" spans="2:7">
      <c r="B108" s="70">
        <f t="shared" si="7"/>
        <v>106</v>
      </c>
      <c r="C108" s="71" t="s">
        <v>238</v>
      </c>
      <c r="D108" s="72">
        <v>1504.1</v>
      </c>
      <c r="E108" s="71" t="s">
        <v>239</v>
      </c>
      <c r="F108" s="71" t="s">
        <v>246</v>
      </c>
      <c r="G108" s="73">
        <v>4.718</v>
      </c>
    </row>
    <row r="109" spans="2:7">
      <c r="B109" s="70">
        <f t="shared" si="7"/>
        <v>107</v>
      </c>
      <c r="C109" s="71" t="s">
        <v>238</v>
      </c>
      <c r="D109" s="72">
        <v>1504.2</v>
      </c>
      <c r="E109" s="71" t="s">
        <v>239</v>
      </c>
      <c r="F109" s="71" t="s">
        <v>247</v>
      </c>
      <c r="G109" s="73">
        <v>3.5619999999999998</v>
      </c>
    </row>
    <row r="110" spans="2:7">
      <c r="B110" s="70">
        <f t="shared" si="7"/>
        <v>108</v>
      </c>
      <c r="C110" s="71" t="s">
        <v>238</v>
      </c>
      <c r="D110" s="72">
        <v>1504.3</v>
      </c>
      <c r="E110" s="71" t="s">
        <v>239</v>
      </c>
      <c r="F110" s="71" t="s">
        <v>248</v>
      </c>
      <c r="G110" s="73">
        <v>2.407</v>
      </c>
    </row>
    <row r="111" spans="2:7">
      <c r="B111" s="70">
        <f t="shared" si="7"/>
        <v>109</v>
      </c>
      <c r="C111" s="71" t="s">
        <v>238</v>
      </c>
      <c r="D111" s="72" t="s">
        <v>249</v>
      </c>
      <c r="E111" s="71" t="s">
        <v>239</v>
      </c>
      <c r="F111" s="71" t="s">
        <v>248</v>
      </c>
      <c r="G111" s="73">
        <v>0.33300000000000002</v>
      </c>
    </row>
    <row r="112" spans="2:7">
      <c r="B112" s="70">
        <f t="shared" si="7"/>
        <v>110</v>
      </c>
      <c r="C112" s="71" t="s">
        <v>238</v>
      </c>
      <c r="D112" s="72">
        <v>1504.4</v>
      </c>
      <c r="E112" s="71" t="s">
        <v>239</v>
      </c>
      <c r="F112" s="71" t="s">
        <v>250</v>
      </c>
      <c r="G112" s="73">
        <v>2.0219999999999998</v>
      </c>
    </row>
    <row r="113" spans="2:7">
      <c r="B113" s="70">
        <f t="shared" si="7"/>
        <v>111</v>
      </c>
      <c r="C113" s="71" t="s">
        <v>238</v>
      </c>
      <c r="D113" s="72" t="s">
        <v>251</v>
      </c>
      <c r="E113" s="71" t="s">
        <v>239</v>
      </c>
      <c r="F113" s="71" t="s">
        <v>250</v>
      </c>
      <c r="G113" s="73">
        <v>0.38500000000000001</v>
      </c>
    </row>
    <row r="114" spans="2:7">
      <c r="B114" s="70">
        <f t="shared" si="7"/>
        <v>112</v>
      </c>
      <c r="C114" s="71" t="s">
        <v>238</v>
      </c>
      <c r="D114" s="72">
        <v>1504.5</v>
      </c>
      <c r="E114" s="71" t="s">
        <v>239</v>
      </c>
      <c r="F114" s="71" t="s">
        <v>252</v>
      </c>
      <c r="G114" s="73">
        <v>1.444</v>
      </c>
    </row>
    <row r="115" spans="2:7">
      <c r="B115" s="70">
        <f t="shared" si="7"/>
        <v>113</v>
      </c>
      <c r="C115" s="71" t="s">
        <v>238</v>
      </c>
      <c r="D115" s="72" t="s">
        <v>253</v>
      </c>
      <c r="E115" s="71" t="s">
        <v>239</v>
      </c>
      <c r="F115" s="71" t="s">
        <v>252</v>
      </c>
      <c r="G115" s="73">
        <v>0.38500000000000001</v>
      </c>
    </row>
    <row r="116" spans="2:7">
      <c r="B116" s="70">
        <f t="shared" si="7"/>
        <v>114</v>
      </c>
      <c r="C116" s="71" t="s">
        <v>238</v>
      </c>
      <c r="D116" s="72">
        <v>1504.6</v>
      </c>
      <c r="E116" s="71" t="s">
        <v>239</v>
      </c>
      <c r="F116" s="71" t="s">
        <v>254</v>
      </c>
      <c r="G116" s="73">
        <v>0.77</v>
      </c>
    </row>
    <row r="117" spans="2:7">
      <c r="B117" s="70">
        <f t="shared" si="7"/>
        <v>115</v>
      </c>
      <c r="C117" s="71" t="s">
        <v>238</v>
      </c>
      <c r="D117" s="72" t="s">
        <v>255</v>
      </c>
      <c r="E117" s="71" t="s">
        <v>239</v>
      </c>
      <c r="F117" s="71" t="s">
        <v>254</v>
      </c>
      <c r="G117" s="73">
        <v>0.14499999999999999</v>
      </c>
    </row>
    <row r="118" spans="2:7">
      <c r="B118" s="70">
        <f t="shared" si="7"/>
        <v>116</v>
      </c>
      <c r="C118" s="71" t="s">
        <v>238</v>
      </c>
      <c r="D118" s="72">
        <v>1505.1</v>
      </c>
      <c r="E118" s="71" t="s">
        <v>239</v>
      </c>
      <c r="F118" s="71" t="s">
        <v>256</v>
      </c>
      <c r="G118" s="73">
        <v>29.364999999999998</v>
      </c>
    </row>
    <row r="119" spans="2:7">
      <c r="B119" s="70">
        <f t="shared" si="7"/>
        <v>117</v>
      </c>
      <c r="C119" s="71" t="s">
        <v>238</v>
      </c>
      <c r="D119" s="72">
        <v>1505.2</v>
      </c>
      <c r="E119" s="71" t="s">
        <v>239</v>
      </c>
      <c r="F119" s="71" t="s">
        <v>257</v>
      </c>
      <c r="G119" s="73">
        <v>25.513999999999999</v>
      </c>
    </row>
    <row r="120" spans="2:7">
      <c r="B120" s="70">
        <f t="shared" si="7"/>
        <v>118</v>
      </c>
      <c r="C120" s="71" t="s">
        <v>238</v>
      </c>
      <c r="D120" s="72">
        <v>1505.3</v>
      </c>
      <c r="E120" s="71" t="s">
        <v>239</v>
      </c>
      <c r="F120" s="71" t="s">
        <v>258</v>
      </c>
      <c r="G120" s="73">
        <v>24.454999999999998</v>
      </c>
    </row>
    <row r="121" spans="2:7">
      <c r="B121" s="70">
        <f t="shared" si="7"/>
        <v>119</v>
      </c>
      <c r="C121" s="71" t="s">
        <v>238</v>
      </c>
      <c r="D121" s="72">
        <v>1505.4</v>
      </c>
      <c r="E121" s="71" t="s">
        <v>239</v>
      </c>
      <c r="F121" s="71" t="s">
        <v>259</v>
      </c>
      <c r="G121" s="73">
        <v>17.329999999999998</v>
      </c>
    </row>
    <row r="122" spans="2:7">
      <c r="B122" s="70">
        <f t="shared" si="7"/>
        <v>120</v>
      </c>
      <c r="C122" s="71" t="s">
        <v>238</v>
      </c>
      <c r="D122" s="72" t="s">
        <v>260</v>
      </c>
      <c r="E122" s="71" t="s">
        <v>239</v>
      </c>
      <c r="F122" s="71" t="s">
        <v>259</v>
      </c>
      <c r="G122" s="73">
        <v>1.3</v>
      </c>
    </row>
    <row r="123" spans="2:7">
      <c r="B123" s="70">
        <f t="shared" si="7"/>
        <v>121</v>
      </c>
      <c r="C123" s="71" t="s">
        <v>238</v>
      </c>
      <c r="D123" s="72">
        <v>1505.5</v>
      </c>
      <c r="E123" s="71" t="s">
        <v>239</v>
      </c>
      <c r="F123" s="71" t="s">
        <v>261</v>
      </c>
      <c r="G123" s="73">
        <v>1.746</v>
      </c>
    </row>
    <row r="124" spans="2:7">
      <c r="B124" s="70">
        <f t="shared" si="7"/>
        <v>122</v>
      </c>
      <c r="C124" s="71" t="s">
        <v>238</v>
      </c>
      <c r="D124" s="72" t="s">
        <v>262</v>
      </c>
      <c r="E124" s="71" t="s">
        <v>239</v>
      </c>
      <c r="F124" s="71" t="s">
        <v>261</v>
      </c>
      <c r="G124" s="73">
        <v>0.221</v>
      </c>
    </row>
    <row r="125" spans="2:7">
      <c r="B125" s="70">
        <f t="shared" si="7"/>
        <v>123</v>
      </c>
      <c r="C125" s="71" t="s">
        <v>238</v>
      </c>
      <c r="D125" s="72">
        <v>1505.6</v>
      </c>
      <c r="E125" s="71" t="s">
        <v>239</v>
      </c>
      <c r="F125" s="71" t="s">
        <v>263</v>
      </c>
      <c r="G125" s="73">
        <v>8.5690000000000008</v>
      </c>
    </row>
    <row r="126" spans="2:7">
      <c r="B126" s="70">
        <f t="shared" si="7"/>
        <v>124</v>
      </c>
      <c r="C126" s="71" t="s">
        <v>238</v>
      </c>
      <c r="D126" s="72" t="s">
        <v>264</v>
      </c>
      <c r="E126" s="71" t="s">
        <v>239</v>
      </c>
      <c r="F126" s="71" t="s">
        <v>263</v>
      </c>
      <c r="G126" s="73">
        <v>0.48099999999999998</v>
      </c>
    </row>
    <row r="127" spans="2:7">
      <c r="B127" s="70">
        <f t="shared" si="7"/>
        <v>125</v>
      </c>
      <c r="C127" s="71" t="s">
        <v>238</v>
      </c>
      <c r="D127" s="72">
        <v>1505.7</v>
      </c>
      <c r="E127" s="71" t="s">
        <v>239</v>
      </c>
      <c r="F127" s="71" t="s">
        <v>265</v>
      </c>
      <c r="G127" s="73">
        <v>6.258</v>
      </c>
    </row>
    <row r="128" spans="2:7">
      <c r="B128" s="70">
        <f t="shared" si="7"/>
        <v>126</v>
      </c>
      <c r="C128" s="71" t="s">
        <v>238</v>
      </c>
      <c r="D128" s="72" t="s">
        <v>266</v>
      </c>
      <c r="E128" s="71" t="s">
        <v>239</v>
      </c>
      <c r="F128" s="71" t="s">
        <v>265</v>
      </c>
      <c r="G128" s="73">
        <v>0.13500000000000001</v>
      </c>
    </row>
    <row r="129" spans="2:7">
      <c r="B129" s="70">
        <f t="shared" si="7"/>
        <v>127</v>
      </c>
      <c r="C129" s="71" t="s">
        <v>238</v>
      </c>
      <c r="D129" s="72">
        <v>1505.8</v>
      </c>
      <c r="E129" s="71" t="s">
        <v>239</v>
      </c>
      <c r="F129" s="71" t="s">
        <v>267</v>
      </c>
      <c r="G129" s="73">
        <v>4.766</v>
      </c>
    </row>
    <row r="130" spans="2:7">
      <c r="B130" s="70">
        <f t="shared" si="7"/>
        <v>128</v>
      </c>
      <c r="C130" s="71" t="s">
        <v>238</v>
      </c>
      <c r="D130" s="72" t="s">
        <v>268</v>
      </c>
      <c r="E130" s="71" t="s">
        <v>239</v>
      </c>
      <c r="F130" s="71" t="s">
        <v>267</v>
      </c>
      <c r="G130" s="73">
        <v>0.21099999999999999</v>
      </c>
    </row>
    <row r="131" spans="2:7">
      <c r="B131" s="70">
        <f t="shared" si="7"/>
        <v>129</v>
      </c>
      <c r="C131" s="71" t="s">
        <v>238</v>
      </c>
      <c r="D131" s="72">
        <v>1505.9</v>
      </c>
      <c r="E131" s="71" t="s">
        <v>239</v>
      </c>
      <c r="F131" s="71" t="s">
        <v>269</v>
      </c>
      <c r="G131" s="73">
        <v>3.0329999999999999</v>
      </c>
    </row>
    <row r="132" spans="2:7">
      <c r="B132" s="70">
        <f t="shared" si="7"/>
        <v>130</v>
      </c>
      <c r="C132" s="71" t="s">
        <v>238</v>
      </c>
      <c r="D132" s="72" t="s">
        <v>270</v>
      </c>
      <c r="E132" s="71" t="s">
        <v>239</v>
      </c>
      <c r="F132" s="71" t="s">
        <v>269</v>
      </c>
      <c r="G132" s="73">
        <v>5.8000000000000003E-2</v>
      </c>
    </row>
    <row r="133" spans="2:7">
      <c r="B133" s="70">
        <f t="shared" ref="B133:B196" si="8">B132+1</f>
        <v>131</v>
      </c>
      <c r="C133" s="71" t="s">
        <v>238</v>
      </c>
      <c r="D133" s="72">
        <v>1506.1</v>
      </c>
      <c r="E133" s="71" t="s">
        <v>244</v>
      </c>
      <c r="F133" s="71" t="s">
        <v>271</v>
      </c>
      <c r="G133" s="73">
        <v>905.01900000000001</v>
      </c>
    </row>
    <row r="134" spans="2:7">
      <c r="B134" s="70">
        <f t="shared" si="8"/>
        <v>132</v>
      </c>
      <c r="C134" s="71" t="s">
        <v>238</v>
      </c>
      <c r="D134" s="72">
        <v>1506.2</v>
      </c>
      <c r="E134" s="71" t="s">
        <v>244</v>
      </c>
      <c r="F134" s="71" t="s">
        <v>272</v>
      </c>
      <c r="G134" s="73">
        <v>938.71600000000001</v>
      </c>
    </row>
    <row r="135" spans="2:7">
      <c r="B135" s="70">
        <f t="shared" si="8"/>
        <v>133</v>
      </c>
      <c r="C135" s="71" t="s">
        <v>238</v>
      </c>
      <c r="D135" s="72" t="s">
        <v>273</v>
      </c>
      <c r="E135" s="71" t="s">
        <v>244</v>
      </c>
      <c r="F135" s="71" t="s">
        <v>272</v>
      </c>
      <c r="G135" s="73">
        <v>100.245</v>
      </c>
    </row>
    <row r="136" spans="2:7">
      <c r="B136" s="70">
        <f t="shared" si="8"/>
        <v>134</v>
      </c>
      <c r="C136" s="71" t="s">
        <v>238</v>
      </c>
      <c r="D136" s="72">
        <v>1506.3</v>
      </c>
      <c r="E136" s="71" t="s">
        <v>244</v>
      </c>
      <c r="F136" s="71" t="s">
        <v>274</v>
      </c>
      <c r="G136" s="73">
        <v>1059.0640000000001</v>
      </c>
    </row>
    <row r="137" spans="2:7">
      <c r="B137" s="70">
        <f t="shared" si="8"/>
        <v>135</v>
      </c>
      <c r="C137" s="71" t="s">
        <v>238</v>
      </c>
      <c r="D137" s="72">
        <v>1506.4</v>
      </c>
      <c r="E137" s="71" t="s">
        <v>244</v>
      </c>
      <c r="F137" s="71" t="s">
        <v>275</v>
      </c>
      <c r="G137" s="73">
        <v>529.53200000000004</v>
      </c>
    </row>
    <row r="138" spans="2:7">
      <c r="B138" s="70">
        <f t="shared" si="8"/>
        <v>136</v>
      </c>
      <c r="C138" s="71" t="s">
        <v>238</v>
      </c>
      <c r="D138" s="72" t="s">
        <v>276</v>
      </c>
      <c r="E138" s="71" t="s">
        <v>244</v>
      </c>
      <c r="F138" s="71" t="s">
        <v>275</v>
      </c>
      <c r="G138" s="73">
        <v>48.139000000000003</v>
      </c>
    </row>
    <row r="139" spans="2:7">
      <c r="B139" s="70">
        <f t="shared" si="8"/>
        <v>137</v>
      </c>
      <c r="C139" s="71" t="s">
        <v>238</v>
      </c>
      <c r="D139" s="72" t="s">
        <v>277</v>
      </c>
      <c r="E139" s="71" t="s">
        <v>244</v>
      </c>
      <c r="F139" s="71" t="s">
        <v>278</v>
      </c>
      <c r="G139" s="73">
        <v>72.209000000000003</v>
      </c>
    </row>
    <row r="140" spans="2:7">
      <c r="B140" s="70">
        <f t="shared" si="8"/>
        <v>138</v>
      </c>
      <c r="C140" s="71" t="s">
        <v>238</v>
      </c>
      <c r="D140" s="72">
        <v>1508.1</v>
      </c>
      <c r="E140" s="71" t="s">
        <v>244</v>
      </c>
      <c r="F140" s="71" t="s">
        <v>279</v>
      </c>
      <c r="G140" s="73">
        <v>6234.0379999999996</v>
      </c>
    </row>
    <row r="141" spans="2:7">
      <c r="B141" s="70">
        <f t="shared" si="8"/>
        <v>139</v>
      </c>
      <c r="C141" s="71" t="s">
        <v>238</v>
      </c>
      <c r="D141" s="72" t="s">
        <v>280</v>
      </c>
      <c r="E141" s="71" t="s">
        <v>244</v>
      </c>
      <c r="F141" s="71" t="s">
        <v>279</v>
      </c>
      <c r="G141" s="73">
        <v>1410.481</v>
      </c>
    </row>
    <row r="142" spans="2:7">
      <c r="B142" s="70">
        <f t="shared" si="8"/>
        <v>140</v>
      </c>
      <c r="C142" s="71" t="s">
        <v>238</v>
      </c>
      <c r="D142" s="72">
        <v>1508.2</v>
      </c>
      <c r="E142" s="71" t="s">
        <v>244</v>
      </c>
      <c r="F142" s="71" t="s">
        <v>281</v>
      </c>
      <c r="G142" s="73">
        <v>4573.2330000000002</v>
      </c>
    </row>
    <row r="143" spans="2:7">
      <c r="B143" s="70">
        <f t="shared" si="8"/>
        <v>141</v>
      </c>
      <c r="C143" s="71" t="s">
        <v>238</v>
      </c>
      <c r="D143" s="72">
        <v>1509.1</v>
      </c>
      <c r="E143" s="71" t="s">
        <v>282</v>
      </c>
      <c r="F143" s="71" t="s">
        <v>283</v>
      </c>
      <c r="G143" s="73">
        <v>9627.8580000000002</v>
      </c>
    </row>
    <row r="144" spans="2:7">
      <c r="B144" s="70">
        <f t="shared" si="8"/>
        <v>142</v>
      </c>
      <c r="C144" s="71" t="s">
        <v>238</v>
      </c>
      <c r="D144" s="72">
        <v>1509.2</v>
      </c>
      <c r="E144" s="71" t="s">
        <v>284</v>
      </c>
      <c r="F144" s="71" t="s">
        <v>285</v>
      </c>
      <c r="G144" s="73">
        <v>9627.8580000000002</v>
      </c>
    </row>
    <row r="145" spans="2:7">
      <c r="B145" s="70">
        <f t="shared" si="8"/>
        <v>143</v>
      </c>
      <c r="C145" s="71" t="s">
        <v>238</v>
      </c>
      <c r="D145" s="72" t="s">
        <v>286</v>
      </c>
      <c r="E145" s="71" t="s">
        <v>244</v>
      </c>
      <c r="F145" s="71" t="s">
        <v>287</v>
      </c>
      <c r="G145" s="73">
        <v>81.837000000000003</v>
      </c>
    </row>
    <row r="146" spans="2:7">
      <c r="B146" s="70">
        <f t="shared" si="8"/>
        <v>144</v>
      </c>
      <c r="C146" s="71" t="s">
        <v>238</v>
      </c>
      <c r="D146" s="72" t="s">
        <v>288</v>
      </c>
      <c r="E146" s="71" t="s">
        <v>239</v>
      </c>
      <c r="F146" s="71" t="s">
        <v>289</v>
      </c>
      <c r="G146" s="73">
        <v>3.851</v>
      </c>
    </row>
    <row r="147" spans="2:7">
      <c r="B147" s="70">
        <f t="shared" si="8"/>
        <v>145</v>
      </c>
      <c r="C147" s="71" t="s">
        <v>238</v>
      </c>
      <c r="D147" s="72" t="s">
        <v>290</v>
      </c>
      <c r="E147" s="71" t="s">
        <v>244</v>
      </c>
      <c r="F147" s="71" t="s">
        <v>291</v>
      </c>
      <c r="G147" s="73">
        <v>133.827</v>
      </c>
    </row>
    <row r="148" spans="2:7">
      <c r="B148" s="70">
        <f t="shared" si="8"/>
        <v>146</v>
      </c>
      <c r="C148" s="71" t="s">
        <v>238</v>
      </c>
      <c r="D148" s="72">
        <v>1509.4</v>
      </c>
      <c r="E148" s="71" t="s">
        <v>239</v>
      </c>
      <c r="F148" s="71" t="s">
        <v>292</v>
      </c>
      <c r="G148" s="73">
        <v>2.9849999999999999</v>
      </c>
    </row>
    <row r="149" spans="2:7">
      <c r="B149" s="70">
        <f t="shared" si="8"/>
        <v>147</v>
      </c>
      <c r="C149" s="71" t="s">
        <v>238</v>
      </c>
      <c r="D149" s="72">
        <v>1509.5</v>
      </c>
      <c r="E149" s="71" t="s">
        <v>239</v>
      </c>
      <c r="F149" s="71" t="s">
        <v>293</v>
      </c>
      <c r="G149" s="73">
        <v>38.311</v>
      </c>
    </row>
    <row r="150" spans="2:7">
      <c r="B150" s="70">
        <f t="shared" si="8"/>
        <v>148</v>
      </c>
      <c r="C150" s="71" t="s">
        <v>238</v>
      </c>
      <c r="D150" s="72">
        <v>1509.6</v>
      </c>
      <c r="E150" s="71" t="s">
        <v>239</v>
      </c>
      <c r="F150" s="71" t="s">
        <v>294</v>
      </c>
      <c r="G150" s="73">
        <v>14.442</v>
      </c>
    </row>
    <row r="151" spans="2:7">
      <c r="B151" s="70">
        <f t="shared" si="8"/>
        <v>149</v>
      </c>
      <c r="C151" s="71" t="s">
        <v>238</v>
      </c>
      <c r="D151" s="72" t="s">
        <v>295</v>
      </c>
      <c r="E151" s="71" t="s">
        <v>239</v>
      </c>
      <c r="F151" s="71" t="s">
        <v>294</v>
      </c>
      <c r="G151" s="73">
        <v>12.276</v>
      </c>
    </row>
    <row r="152" spans="2:7">
      <c r="B152" s="70">
        <f t="shared" si="8"/>
        <v>150</v>
      </c>
      <c r="C152" s="71" t="s">
        <v>238</v>
      </c>
      <c r="D152" s="72">
        <v>1509.7</v>
      </c>
      <c r="E152" s="71" t="s">
        <v>239</v>
      </c>
      <c r="F152" s="71" t="s">
        <v>296</v>
      </c>
      <c r="G152" s="73">
        <v>13.19</v>
      </c>
    </row>
    <row r="153" spans="2:7">
      <c r="B153" s="70">
        <f t="shared" si="8"/>
        <v>151</v>
      </c>
      <c r="C153" s="71" t="s">
        <v>238</v>
      </c>
      <c r="D153" s="72">
        <v>1509.8</v>
      </c>
      <c r="E153" s="71" t="s">
        <v>239</v>
      </c>
      <c r="F153" s="71" t="s">
        <v>297</v>
      </c>
      <c r="G153" s="73">
        <v>47.177</v>
      </c>
    </row>
    <row r="154" spans="2:7">
      <c r="B154" s="70">
        <f t="shared" si="8"/>
        <v>152</v>
      </c>
      <c r="C154" s="71" t="s">
        <v>238</v>
      </c>
      <c r="D154" s="72">
        <v>1509.9</v>
      </c>
      <c r="E154" s="71" t="s">
        <v>244</v>
      </c>
      <c r="F154" s="71" t="s">
        <v>298</v>
      </c>
      <c r="G154" s="73">
        <v>722.08900000000006</v>
      </c>
    </row>
    <row r="155" spans="2:7">
      <c r="B155" s="70">
        <f t="shared" si="8"/>
        <v>153</v>
      </c>
      <c r="C155" s="71" t="s">
        <v>238</v>
      </c>
      <c r="D155" s="72">
        <v>1509.11</v>
      </c>
      <c r="E155" s="71" t="s">
        <v>244</v>
      </c>
      <c r="F155" s="71" t="s">
        <v>299</v>
      </c>
      <c r="G155" s="73">
        <v>385.11399999999998</v>
      </c>
    </row>
    <row r="156" spans="2:7">
      <c r="B156" s="70">
        <f t="shared" si="8"/>
        <v>154</v>
      </c>
      <c r="C156" s="71" t="s">
        <v>238</v>
      </c>
      <c r="D156" s="72" t="s">
        <v>300</v>
      </c>
      <c r="E156" s="71" t="s">
        <v>301</v>
      </c>
      <c r="F156" s="71" t="s">
        <v>302</v>
      </c>
      <c r="G156" s="73">
        <v>3.37</v>
      </c>
    </row>
    <row r="157" spans="2:7">
      <c r="B157" s="70">
        <f t="shared" si="8"/>
        <v>155</v>
      </c>
      <c r="C157" s="71" t="s">
        <v>238</v>
      </c>
      <c r="D157" s="72" t="s">
        <v>303</v>
      </c>
      <c r="E157" s="71" t="s">
        <v>301</v>
      </c>
      <c r="F157" s="71" t="s">
        <v>304</v>
      </c>
      <c r="G157" s="73">
        <v>1.9259999999999999</v>
      </c>
    </row>
    <row r="158" spans="2:7">
      <c r="B158" s="70">
        <f t="shared" si="8"/>
        <v>156</v>
      </c>
      <c r="C158" s="71" t="s">
        <v>238</v>
      </c>
      <c r="D158" s="72">
        <v>1701.2</v>
      </c>
      <c r="E158" s="71" t="s">
        <v>239</v>
      </c>
      <c r="F158" s="71" t="s">
        <v>305</v>
      </c>
      <c r="G158" s="73">
        <v>5.4880000000000004</v>
      </c>
    </row>
    <row r="159" spans="2:7">
      <c r="B159" s="70">
        <f t="shared" si="8"/>
        <v>157</v>
      </c>
      <c r="C159" s="71" t="s">
        <v>238</v>
      </c>
      <c r="D159" s="72">
        <v>1701.3</v>
      </c>
      <c r="E159" s="71" t="s">
        <v>239</v>
      </c>
      <c r="F159" s="71" t="s">
        <v>306</v>
      </c>
      <c r="G159" s="73">
        <v>7.702</v>
      </c>
    </row>
    <row r="160" spans="2:7">
      <c r="B160" s="70">
        <f t="shared" si="8"/>
        <v>158</v>
      </c>
      <c r="C160" s="71" t="s">
        <v>238</v>
      </c>
      <c r="D160" s="72" t="s">
        <v>307</v>
      </c>
      <c r="E160" s="71" t="s">
        <v>239</v>
      </c>
      <c r="F160" s="71" t="s">
        <v>306</v>
      </c>
      <c r="G160" s="73">
        <v>3.9</v>
      </c>
    </row>
    <row r="161" spans="2:7">
      <c r="B161" s="70">
        <f t="shared" si="8"/>
        <v>159</v>
      </c>
      <c r="C161" s="71" t="s">
        <v>238</v>
      </c>
      <c r="D161" s="72">
        <v>1701.4</v>
      </c>
      <c r="E161" s="71" t="s">
        <v>239</v>
      </c>
      <c r="F161" s="71" t="s">
        <v>308</v>
      </c>
      <c r="G161" s="73">
        <v>9.6280000000000001</v>
      </c>
    </row>
    <row r="162" spans="2:7">
      <c r="B162" s="70">
        <f t="shared" si="8"/>
        <v>160</v>
      </c>
      <c r="C162" s="71" t="s">
        <v>238</v>
      </c>
      <c r="D162" s="72">
        <v>1701.5</v>
      </c>
      <c r="E162" s="71" t="s">
        <v>301</v>
      </c>
      <c r="F162" s="71" t="s">
        <v>309</v>
      </c>
      <c r="G162" s="73">
        <v>37.548999999999999</v>
      </c>
    </row>
    <row r="163" spans="2:7">
      <c r="B163" s="70">
        <f t="shared" si="8"/>
        <v>161</v>
      </c>
      <c r="C163" s="71" t="s">
        <v>238</v>
      </c>
      <c r="D163" s="72" t="s">
        <v>310</v>
      </c>
      <c r="E163" s="71" t="s">
        <v>244</v>
      </c>
      <c r="F163" s="71" t="s">
        <v>311</v>
      </c>
      <c r="G163" s="73">
        <v>129.976</v>
      </c>
    </row>
    <row r="164" spans="2:7">
      <c r="B164" s="70">
        <f t="shared" si="8"/>
        <v>162</v>
      </c>
      <c r="C164" s="71" t="s">
        <v>238</v>
      </c>
      <c r="D164" s="72" t="s">
        <v>312</v>
      </c>
      <c r="E164" s="71" t="s">
        <v>244</v>
      </c>
      <c r="F164" s="71" t="s">
        <v>313</v>
      </c>
      <c r="G164" s="73">
        <v>231.06899999999999</v>
      </c>
    </row>
    <row r="165" spans="2:7">
      <c r="B165" s="70">
        <f t="shared" si="8"/>
        <v>163</v>
      </c>
      <c r="C165" s="71" t="s">
        <v>238</v>
      </c>
      <c r="D165" s="72" t="s">
        <v>314</v>
      </c>
      <c r="E165" s="71" t="s">
        <v>244</v>
      </c>
      <c r="F165" s="71" t="s">
        <v>315</v>
      </c>
      <c r="G165" s="73">
        <v>288.83600000000001</v>
      </c>
    </row>
    <row r="166" spans="2:7">
      <c r="B166" s="70">
        <f t="shared" si="8"/>
        <v>164</v>
      </c>
      <c r="C166" s="71" t="s">
        <v>238</v>
      </c>
      <c r="D166" s="72" t="s">
        <v>316</v>
      </c>
      <c r="E166" s="71" t="s">
        <v>244</v>
      </c>
      <c r="F166" s="71" t="s">
        <v>315</v>
      </c>
      <c r="G166" s="73">
        <v>28.884</v>
      </c>
    </row>
    <row r="167" spans="2:7">
      <c r="B167" s="70">
        <f t="shared" si="8"/>
        <v>165</v>
      </c>
      <c r="C167" s="71" t="s">
        <v>238</v>
      </c>
      <c r="D167" s="72" t="s">
        <v>317</v>
      </c>
      <c r="E167" s="71" t="s">
        <v>244</v>
      </c>
      <c r="F167" s="71" t="s">
        <v>318</v>
      </c>
      <c r="G167" s="73">
        <v>529.53200000000004</v>
      </c>
    </row>
    <row r="168" spans="2:7">
      <c r="B168" s="70">
        <f t="shared" si="8"/>
        <v>166</v>
      </c>
      <c r="C168" s="71" t="s">
        <v>238</v>
      </c>
      <c r="D168" s="72" t="s">
        <v>319</v>
      </c>
      <c r="E168" s="71" t="s">
        <v>244</v>
      </c>
      <c r="F168" s="71" t="s">
        <v>318</v>
      </c>
      <c r="G168" s="73">
        <v>96.278999999999996</v>
      </c>
    </row>
    <row r="169" spans="2:7">
      <c r="B169" s="70">
        <f t="shared" si="8"/>
        <v>167</v>
      </c>
      <c r="C169" s="71" t="s">
        <v>238</v>
      </c>
      <c r="D169" s="72" t="s">
        <v>320</v>
      </c>
      <c r="E169" s="71" t="s">
        <v>244</v>
      </c>
      <c r="F169" s="71" t="s">
        <v>321</v>
      </c>
      <c r="G169" s="73">
        <v>645.06700000000001</v>
      </c>
    </row>
    <row r="170" spans="2:7">
      <c r="B170" s="70">
        <f t="shared" si="8"/>
        <v>168</v>
      </c>
      <c r="C170" s="71" t="s">
        <v>238</v>
      </c>
      <c r="D170" s="72" t="s">
        <v>322</v>
      </c>
      <c r="E170" s="71" t="s">
        <v>244</v>
      </c>
      <c r="F170" s="71" t="s">
        <v>323</v>
      </c>
      <c r="G170" s="73">
        <v>125.16200000000001</v>
      </c>
    </row>
    <row r="171" spans="2:7">
      <c r="B171" s="70">
        <f t="shared" si="8"/>
        <v>169</v>
      </c>
      <c r="C171" s="71" t="s">
        <v>238</v>
      </c>
      <c r="D171" s="72" t="s">
        <v>324</v>
      </c>
      <c r="E171" s="71" t="s">
        <v>244</v>
      </c>
      <c r="F171" s="71" t="s">
        <v>318</v>
      </c>
      <c r="G171" s="73">
        <v>182.929</v>
      </c>
    </row>
    <row r="172" spans="2:7">
      <c r="B172" s="70">
        <f t="shared" si="8"/>
        <v>170</v>
      </c>
      <c r="C172" s="71" t="s">
        <v>238</v>
      </c>
      <c r="D172" s="72" t="s">
        <v>325</v>
      </c>
      <c r="E172" s="71" t="s">
        <v>244</v>
      </c>
      <c r="F172" s="71" t="s">
        <v>321</v>
      </c>
      <c r="G172" s="73">
        <v>380.3</v>
      </c>
    </row>
    <row r="173" spans="2:7">
      <c r="B173" s="70">
        <f t="shared" si="8"/>
        <v>171</v>
      </c>
      <c r="C173" s="71" t="s">
        <v>238</v>
      </c>
      <c r="D173" s="72" t="s">
        <v>326</v>
      </c>
      <c r="E173" s="71" t="s">
        <v>244</v>
      </c>
      <c r="F173" s="71" t="s">
        <v>327</v>
      </c>
      <c r="G173" s="73">
        <v>279.20800000000003</v>
      </c>
    </row>
    <row r="174" spans="2:7">
      <c r="B174" s="70">
        <f t="shared" si="8"/>
        <v>172</v>
      </c>
      <c r="C174" s="71" t="s">
        <v>238</v>
      </c>
      <c r="D174" s="72" t="s">
        <v>328</v>
      </c>
      <c r="E174" s="71" t="s">
        <v>239</v>
      </c>
      <c r="F174" s="71" t="s">
        <v>329</v>
      </c>
      <c r="G174" s="73">
        <v>7.2210000000000001</v>
      </c>
    </row>
    <row r="175" spans="2:7">
      <c r="B175" s="70">
        <f t="shared" si="8"/>
        <v>173</v>
      </c>
      <c r="C175" s="71" t="s">
        <v>238</v>
      </c>
      <c r="D175" s="72" t="s">
        <v>330</v>
      </c>
      <c r="E175" s="71" t="s">
        <v>239</v>
      </c>
      <c r="F175" s="71" t="s">
        <v>331</v>
      </c>
      <c r="G175" s="73">
        <v>2.8879999999999999</v>
      </c>
    </row>
    <row r="176" spans="2:7">
      <c r="B176" s="70">
        <f t="shared" si="8"/>
        <v>174</v>
      </c>
      <c r="C176" s="71" t="s">
        <v>238</v>
      </c>
      <c r="D176" s="72" t="s">
        <v>332</v>
      </c>
      <c r="E176" s="71" t="s">
        <v>239</v>
      </c>
      <c r="F176" s="71" t="s">
        <v>333</v>
      </c>
      <c r="G176" s="73">
        <v>1.9259999999999999</v>
      </c>
    </row>
    <row r="177" spans="2:7">
      <c r="B177" s="70">
        <f t="shared" si="8"/>
        <v>175</v>
      </c>
      <c r="C177" s="71" t="s">
        <v>238</v>
      </c>
      <c r="D177" s="72" t="s">
        <v>334</v>
      </c>
      <c r="E177" s="71" t="s">
        <v>239</v>
      </c>
      <c r="F177" s="71" t="s">
        <v>335</v>
      </c>
      <c r="G177" s="73">
        <v>4.8140000000000001</v>
      </c>
    </row>
    <row r="178" spans="2:7">
      <c r="B178" s="70">
        <f t="shared" si="8"/>
        <v>176</v>
      </c>
      <c r="C178" s="71" t="s">
        <v>238</v>
      </c>
      <c r="D178" s="72" t="s">
        <v>336</v>
      </c>
      <c r="E178" s="71" t="s">
        <v>239</v>
      </c>
      <c r="F178" s="71" t="s">
        <v>337</v>
      </c>
      <c r="G178" s="73">
        <v>6.74</v>
      </c>
    </row>
    <row r="179" spans="2:7">
      <c r="B179" s="70">
        <f t="shared" si="8"/>
        <v>177</v>
      </c>
      <c r="C179" s="71" t="s">
        <v>238</v>
      </c>
      <c r="D179" s="72" t="s">
        <v>338</v>
      </c>
      <c r="E179" s="71" t="s">
        <v>239</v>
      </c>
      <c r="F179" s="71" t="s">
        <v>339</v>
      </c>
      <c r="G179" s="73">
        <v>36.585999999999999</v>
      </c>
    </row>
    <row r="180" spans="2:7">
      <c r="B180" s="70">
        <f t="shared" si="8"/>
        <v>178</v>
      </c>
      <c r="C180" s="71" t="s">
        <v>238</v>
      </c>
      <c r="D180" s="72" t="s">
        <v>340</v>
      </c>
      <c r="E180" s="71" t="s">
        <v>239</v>
      </c>
      <c r="F180" s="71" t="s">
        <v>339</v>
      </c>
      <c r="G180" s="73">
        <v>0.73199999999999998</v>
      </c>
    </row>
    <row r="181" spans="2:7">
      <c r="B181" s="70">
        <f t="shared" si="8"/>
        <v>179</v>
      </c>
      <c r="C181" s="71" t="s">
        <v>238</v>
      </c>
      <c r="D181" s="72" t="s">
        <v>341</v>
      </c>
      <c r="E181" s="71" t="s">
        <v>239</v>
      </c>
      <c r="F181" s="71" t="s">
        <v>342</v>
      </c>
      <c r="G181" s="73">
        <v>44.287999999999997</v>
      </c>
    </row>
    <row r="182" spans="2:7">
      <c r="B182" s="70">
        <f t="shared" si="8"/>
        <v>180</v>
      </c>
      <c r="C182" s="71" t="s">
        <v>238</v>
      </c>
      <c r="D182" s="72" t="s">
        <v>343</v>
      </c>
      <c r="E182" s="71" t="s">
        <v>239</v>
      </c>
      <c r="F182" s="71" t="s">
        <v>344</v>
      </c>
      <c r="G182" s="73">
        <v>1.7569999999999999</v>
      </c>
    </row>
    <row r="183" spans="2:7">
      <c r="B183" s="70">
        <f t="shared" si="8"/>
        <v>181</v>
      </c>
      <c r="C183" s="71" t="s">
        <v>238</v>
      </c>
      <c r="D183" s="72" t="s">
        <v>345</v>
      </c>
      <c r="E183" s="71" t="s">
        <v>239</v>
      </c>
      <c r="F183" s="71" t="s">
        <v>346</v>
      </c>
      <c r="G183" s="73">
        <v>26.957999999999998</v>
      </c>
    </row>
    <row r="184" spans="2:7">
      <c r="B184" s="70">
        <f t="shared" si="8"/>
        <v>182</v>
      </c>
      <c r="C184" s="71" t="s">
        <v>238</v>
      </c>
      <c r="D184" s="72" t="s">
        <v>347</v>
      </c>
      <c r="E184" s="71" t="s">
        <v>239</v>
      </c>
      <c r="F184" s="71" t="s">
        <v>348</v>
      </c>
      <c r="G184" s="73">
        <v>35.334000000000003</v>
      </c>
    </row>
    <row r="185" spans="2:7">
      <c r="B185" s="70">
        <f t="shared" si="8"/>
        <v>183</v>
      </c>
      <c r="C185" s="71" t="s">
        <v>238</v>
      </c>
      <c r="D185" s="72" t="s">
        <v>349</v>
      </c>
      <c r="E185" s="71" t="s">
        <v>244</v>
      </c>
      <c r="F185" s="71" t="s">
        <v>350</v>
      </c>
      <c r="G185" s="73">
        <v>154.04599999999999</v>
      </c>
    </row>
    <row r="186" spans="2:7">
      <c r="B186" s="70">
        <f t="shared" si="8"/>
        <v>184</v>
      </c>
      <c r="C186" s="71" t="s">
        <v>238</v>
      </c>
      <c r="D186" s="72" t="s">
        <v>351</v>
      </c>
      <c r="E186" s="71" t="s">
        <v>244</v>
      </c>
      <c r="F186" s="71" t="s">
        <v>352</v>
      </c>
      <c r="G186" s="73">
        <v>163.67400000000001</v>
      </c>
    </row>
    <row r="187" spans="2:7">
      <c r="B187" s="70">
        <f t="shared" si="8"/>
        <v>185</v>
      </c>
      <c r="C187" s="71" t="s">
        <v>238</v>
      </c>
      <c r="D187" s="72" t="s">
        <v>353</v>
      </c>
      <c r="E187" s="71" t="s">
        <v>244</v>
      </c>
      <c r="F187" s="71" t="s">
        <v>352</v>
      </c>
      <c r="G187" s="73">
        <v>87.614000000000004</v>
      </c>
    </row>
    <row r="188" spans="2:7">
      <c r="B188" s="70">
        <f t="shared" si="8"/>
        <v>186</v>
      </c>
      <c r="C188" s="71" t="s">
        <v>238</v>
      </c>
      <c r="D188" s="72" t="s">
        <v>354</v>
      </c>
      <c r="E188" s="71" t="s">
        <v>244</v>
      </c>
      <c r="F188" s="71" t="s">
        <v>355</v>
      </c>
      <c r="G188" s="73">
        <v>86.631</v>
      </c>
    </row>
    <row r="189" spans="2:7">
      <c r="B189" s="70">
        <f t="shared" si="8"/>
        <v>187</v>
      </c>
      <c r="C189" s="71" t="s">
        <v>238</v>
      </c>
      <c r="D189" s="72">
        <v>1702.7</v>
      </c>
      <c r="E189" s="71" t="s">
        <v>244</v>
      </c>
      <c r="F189" s="71" t="s">
        <v>356</v>
      </c>
      <c r="G189" s="73">
        <v>14.442</v>
      </c>
    </row>
    <row r="190" spans="2:7">
      <c r="B190" s="70">
        <f t="shared" si="8"/>
        <v>188</v>
      </c>
      <c r="C190" s="71" t="s">
        <v>238</v>
      </c>
      <c r="D190" s="72">
        <v>1702.8</v>
      </c>
      <c r="E190" s="71" t="s">
        <v>244</v>
      </c>
      <c r="F190" s="71" t="s">
        <v>357</v>
      </c>
      <c r="G190" s="73">
        <v>2.9369999999999998</v>
      </c>
    </row>
    <row r="191" spans="2:7">
      <c r="B191" s="70">
        <f t="shared" si="8"/>
        <v>189</v>
      </c>
      <c r="C191" s="71" t="s">
        <v>238</v>
      </c>
      <c r="D191" s="72">
        <v>1702.9</v>
      </c>
      <c r="E191" s="71" t="s">
        <v>244</v>
      </c>
      <c r="F191" s="71" t="s">
        <v>358</v>
      </c>
      <c r="G191" s="73">
        <v>9.6280000000000001</v>
      </c>
    </row>
    <row r="192" spans="2:7">
      <c r="B192" s="70">
        <f t="shared" si="8"/>
        <v>190</v>
      </c>
      <c r="C192" s="71" t="s">
        <v>238</v>
      </c>
      <c r="D192" s="72" t="s">
        <v>359</v>
      </c>
      <c r="E192" s="71" t="s">
        <v>244</v>
      </c>
      <c r="F192" s="71" t="s">
        <v>358</v>
      </c>
      <c r="G192" s="73">
        <v>2.6480000000000001</v>
      </c>
    </row>
    <row r="193" spans="2:7">
      <c r="B193" s="70">
        <f t="shared" si="8"/>
        <v>191</v>
      </c>
      <c r="C193" s="71" t="s">
        <v>238</v>
      </c>
      <c r="D193" s="72" t="s">
        <v>360</v>
      </c>
      <c r="E193" s="71" t="s">
        <v>244</v>
      </c>
      <c r="F193" s="71" t="s">
        <v>361</v>
      </c>
      <c r="G193" s="73">
        <v>81.837000000000003</v>
      </c>
    </row>
    <row r="194" spans="2:7">
      <c r="B194" s="70">
        <f t="shared" si="8"/>
        <v>192</v>
      </c>
      <c r="C194" s="71" t="s">
        <v>238</v>
      </c>
      <c r="D194" s="72">
        <v>1702.11</v>
      </c>
      <c r="E194" s="71" t="s">
        <v>244</v>
      </c>
      <c r="F194" s="71" t="s">
        <v>362</v>
      </c>
      <c r="G194" s="73">
        <v>269.58</v>
      </c>
    </row>
    <row r="195" spans="2:7">
      <c r="B195" s="70">
        <f t="shared" si="8"/>
        <v>193</v>
      </c>
      <c r="C195" s="71" t="s">
        <v>238</v>
      </c>
      <c r="D195" s="72">
        <v>1702.12</v>
      </c>
      <c r="E195" s="71" t="s">
        <v>244</v>
      </c>
      <c r="F195" s="71" t="s">
        <v>363</v>
      </c>
      <c r="G195" s="73">
        <v>168.488</v>
      </c>
    </row>
    <row r="196" spans="2:7">
      <c r="B196" s="70">
        <f t="shared" si="8"/>
        <v>194</v>
      </c>
      <c r="C196" s="71" t="s">
        <v>238</v>
      </c>
      <c r="D196" s="72">
        <v>1702.13</v>
      </c>
      <c r="E196" s="71" t="s">
        <v>244</v>
      </c>
      <c r="F196" s="71" t="s">
        <v>364</v>
      </c>
      <c r="G196" s="73">
        <v>221.441</v>
      </c>
    </row>
    <row r="197" spans="2:7">
      <c r="B197" s="70">
        <f t="shared" ref="B197:B221" si="9">B196+1</f>
        <v>195</v>
      </c>
      <c r="C197" s="71" t="s">
        <v>238</v>
      </c>
      <c r="D197" s="72">
        <v>1702.14</v>
      </c>
      <c r="E197" s="71" t="s">
        <v>244</v>
      </c>
      <c r="F197" s="71" t="s">
        <v>365</v>
      </c>
      <c r="G197" s="73">
        <v>1203.482</v>
      </c>
    </row>
    <row r="198" spans="2:7">
      <c r="B198" s="70">
        <f t="shared" si="9"/>
        <v>196</v>
      </c>
      <c r="C198" s="71" t="s">
        <v>238</v>
      </c>
      <c r="D198" s="72">
        <v>1702.15</v>
      </c>
      <c r="E198" s="71" t="s">
        <v>239</v>
      </c>
      <c r="F198" s="71" t="s">
        <v>366</v>
      </c>
      <c r="G198" s="73">
        <v>3.831</v>
      </c>
    </row>
    <row r="199" spans="2:7">
      <c r="B199" s="70">
        <f t="shared" si="9"/>
        <v>197</v>
      </c>
      <c r="C199" s="71" t="s">
        <v>238</v>
      </c>
      <c r="D199" s="72">
        <v>1702.16</v>
      </c>
      <c r="E199" s="71" t="s">
        <v>239</v>
      </c>
      <c r="F199" s="71" t="s">
        <v>367</v>
      </c>
      <c r="G199" s="73">
        <v>4.8140000000000001</v>
      </c>
    </row>
    <row r="200" spans="2:7">
      <c r="B200" s="70">
        <f t="shared" si="9"/>
        <v>198</v>
      </c>
      <c r="C200" s="71" t="s">
        <v>238</v>
      </c>
      <c r="D200" s="72">
        <v>1702.17</v>
      </c>
      <c r="E200" s="71" t="s">
        <v>244</v>
      </c>
      <c r="F200" s="71" t="s">
        <v>368</v>
      </c>
      <c r="G200" s="73">
        <v>722.08900000000006</v>
      </c>
    </row>
    <row r="201" spans="2:7">
      <c r="B201" s="70">
        <f t="shared" si="9"/>
        <v>199</v>
      </c>
      <c r="C201" s="71" t="s">
        <v>238</v>
      </c>
      <c r="D201" s="72">
        <v>1702.18</v>
      </c>
      <c r="E201" s="71" t="s">
        <v>244</v>
      </c>
      <c r="F201" s="71" t="s">
        <v>369</v>
      </c>
      <c r="G201" s="73">
        <v>770.22900000000004</v>
      </c>
    </row>
    <row r="202" spans="2:7">
      <c r="B202" s="70">
        <f t="shared" si="9"/>
        <v>200</v>
      </c>
      <c r="C202" s="71" t="s">
        <v>238</v>
      </c>
      <c r="D202" s="72" t="s">
        <v>370</v>
      </c>
      <c r="E202" s="71" t="s">
        <v>244</v>
      </c>
      <c r="F202" s="71" t="s">
        <v>371</v>
      </c>
      <c r="G202" s="73">
        <v>52.953000000000003</v>
      </c>
    </row>
    <row r="203" spans="2:7">
      <c r="B203" s="70">
        <f t="shared" si="9"/>
        <v>201</v>
      </c>
      <c r="C203" s="71" t="s">
        <v>238</v>
      </c>
      <c r="D203" s="72" t="s">
        <v>372</v>
      </c>
      <c r="E203" s="71" t="s">
        <v>373</v>
      </c>
      <c r="F203" s="71" t="s">
        <v>374</v>
      </c>
      <c r="G203" s="73">
        <v>457.32299999999998</v>
      </c>
    </row>
    <row r="204" spans="2:7">
      <c r="B204" s="70">
        <f t="shared" si="9"/>
        <v>202</v>
      </c>
      <c r="C204" s="71" t="s">
        <v>238</v>
      </c>
      <c r="D204" s="72" t="s">
        <v>375</v>
      </c>
      <c r="E204" s="71" t="s">
        <v>373</v>
      </c>
      <c r="F204" s="71" t="s">
        <v>376</v>
      </c>
      <c r="G204" s="73">
        <v>4231.4440000000004</v>
      </c>
    </row>
    <row r="205" spans="2:7">
      <c r="B205" s="70">
        <f t="shared" si="9"/>
        <v>203</v>
      </c>
      <c r="C205" s="71" t="s">
        <v>238</v>
      </c>
      <c r="D205" s="72" t="s">
        <v>377</v>
      </c>
      <c r="E205" s="71" t="s">
        <v>373</v>
      </c>
      <c r="F205" s="71" t="s">
        <v>376</v>
      </c>
      <c r="G205" s="73">
        <v>332.161</v>
      </c>
    </row>
    <row r="206" spans="2:7">
      <c r="B206" s="70">
        <f t="shared" si="9"/>
        <v>204</v>
      </c>
      <c r="C206" s="71" t="s">
        <v>238</v>
      </c>
      <c r="D206" s="72" t="s">
        <v>378</v>
      </c>
      <c r="E206" s="71" t="s">
        <v>373</v>
      </c>
      <c r="F206" s="71" t="s">
        <v>379</v>
      </c>
      <c r="G206" s="73">
        <v>818.36800000000005</v>
      </c>
    </row>
    <row r="207" spans="2:7">
      <c r="B207" s="70">
        <f t="shared" si="9"/>
        <v>205</v>
      </c>
      <c r="C207" s="71" t="s">
        <v>238</v>
      </c>
      <c r="D207" s="72" t="s">
        <v>380</v>
      </c>
      <c r="E207" s="71" t="s">
        <v>373</v>
      </c>
      <c r="F207" s="71" t="s">
        <v>379</v>
      </c>
      <c r="G207" s="73">
        <v>57.767000000000003</v>
      </c>
    </row>
    <row r="208" spans="2:7">
      <c r="B208" s="70">
        <f t="shared" si="9"/>
        <v>206</v>
      </c>
      <c r="C208" s="71" t="s">
        <v>238</v>
      </c>
      <c r="D208" s="72" t="s">
        <v>381</v>
      </c>
      <c r="E208" s="71" t="s">
        <v>373</v>
      </c>
      <c r="F208" s="71" t="s">
        <v>382</v>
      </c>
      <c r="G208" s="73">
        <v>914.64700000000005</v>
      </c>
    </row>
    <row r="209" spans="2:7">
      <c r="B209" s="70">
        <f t="shared" si="9"/>
        <v>207</v>
      </c>
      <c r="C209" s="71" t="s">
        <v>238</v>
      </c>
      <c r="D209" s="72" t="s">
        <v>383</v>
      </c>
      <c r="E209" s="71" t="s">
        <v>239</v>
      </c>
      <c r="F209" s="71" t="s">
        <v>384</v>
      </c>
      <c r="G209" s="73">
        <v>6.258</v>
      </c>
    </row>
    <row r="210" spans="2:7">
      <c r="B210" s="70">
        <f t="shared" si="9"/>
        <v>208</v>
      </c>
      <c r="C210" s="71" t="s">
        <v>238</v>
      </c>
      <c r="D210" s="72" t="s">
        <v>385</v>
      </c>
      <c r="E210" s="71" t="s">
        <v>239</v>
      </c>
      <c r="F210" s="71" t="s">
        <v>386</v>
      </c>
      <c r="G210" s="73">
        <v>78.516000000000005</v>
      </c>
    </row>
    <row r="211" spans="2:7">
      <c r="B211" s="70">
        <f t="shared" si="9"/>
        <v>209</v>
      </c>
      <c r="C211" s="71" t="s">
        <v>238</v>
      </c>
      <c r="D211" s="72" t="s">
        <v>387</v>
      </c>
      <c r="E211" s="71" t="s">
        <v>239</v>
      </c>
      <c r="F211" s="71" t="s">
        <v>388</v>
      </c>
      <c r="G211" s="73">
        <v>4.3330000000000002</v>
      </c>
    </row>
    <row r="212" spans="2:7">
      <c r="B212" s="70">
        <f t="shared" si="9"/>
        <v>210</v>
      </c>
      <c r="C212" s="71" t="s">
        <v>238</v>
      </c>
      <c r="D212" s="72" t="s">
        <v>389</v>
      </c>
      <c r="E212" s="71" t="s">
        <v>239</v>
      </c>
      <c r="F212" s="71" t="s">
        <v>390</v>
      </c>
      <c r="G212" s="73">
        <v>23.106999999999999</v>
      </c>
    </row>
    <row r="213" spans="2:7">
      <c r="B213" s="70">
        <f t="shared" si="9"/>
        <v>211</v>
      </c>
      <c r="C213" s="71" t="s">
        <v>238</v>
      </c>
      <c r="D213" s="72" t="s">
        <v>391</v>
      </c>
      <c r="E213" s="71" t="s">
        <v>239</v>
      </c>
      <c r="F213" s="71" t="s">
        <v>390</v>
      </c>
      <c r="G213" s="73">
        <v>14.009</v>
      </c>
    </row>
    <row r="214" spans="2:7">
      <c r="B214" s="70">
        <f t="shared" si="9"/>
        <v>212</v>
      </c>
      <c r="C214" s="71" t="s">
        <v>238</v>
      </c>
      <c r="D214" s="72" t="s">
        <v>392</v>
      </c>
      <c r="E214" s="71" t="s">
        <v>239</v>
      </c>
      <c r="F214" s="71" t="s">
        <v>393</v>
      </c>
      <c r="G214" s="73">
        <v>4.1890000000000001</v>
      </c>
    </row>
    <row r="215" spans="2:7">
      <c r="B215" s="70">
        <f t="shared" si="9"/>
        <v>213</v>
      </c>
      <c r="C215" s="71" t="s">
        <v>238</v>
      </c>
      <c r="D215" s="72" t="s">
        <v>394</v>
      </c>
      <c r="E215" s="71" t="s">
        <v>373</v>
      </c>
      <c r="F215" s="71" t="s">
        <v>395</v>
      </c>
      <c r="G215" s="73">
        <v>1131.2729999999999</v>
      </c>
    </row>
    <row r="216" spans="2:7">
      <c r="B216" s="70">
        <f t="shared" si="9"/>
        <v>214</v>
      </c>
      <c r="C216" s="71" t="s">
        <v>238</v>
      </c>
      <c r="D216" s="72" t="s">
        <v>396</v>
      </c>
      <c r="E216" s="71" t="s">
        <v>373</v>
      </c>
      <c r="F216" s="71" t="s">
        <v>397</v>
      </c>
      <c r="G216" s="73">
        <v>120.348</v>
      </c>
    </row>
    <row r="217" spans="2:7">
      <c r="B217" s="70">
        <f t="shared" si="9"/>
        <v>215</v>
      </c>
      <c r="C217" s="71" t="s">
        <v>238</v>
      </c>
      <c r="D217" s="72" t="s">
        <v>398</v>
      </c>
      <c r="E217" s="71" t="s">
        <v>373</v>
      </c>
      <c r="F217" s="71" t="s">
        <v>399</v>
      </c>
      <c r="G217" s="73">
        <v>36489.584000000003</v>
      </c>
    </row>
    <row r="218" spans="2:7">
      <c r="B218" s="70">
        <f t="shared" si="9"/>
        <v>216</v>
      </c>
      <c r="C218" s="71" t="s">
        <v>238</v>
      </c>
      <c r="D218" s="72" t="s">
        <v>400</v>
      </c>
      <c r="E218" s="71" t="s">
        <v>373</v>
      </c>
      <c r="F218" s="71" t="s">
        <v>401</v>
      </c>
      <c r="G218" s="73">
        <v>9146.4660000000003</v>
      </c>
    </row>
    <row r="219" spans="2:7">
      <c r="B219" s="70">
        <f t="shared" si="9"/>
        <v>217</v>
      </c>
      <c r="C219" s="71" t="s">
        <v>238</v>
      </c>
      <c r="D219" s="72" t="s">
        <v>402</v>
      </c>
      <c r="E219" s="71" t="s">
        <v>373</v>
      </c>
      <c r="F219" s="71" t="s">
        <v>403</v>
      </c>
      <c r="G219" s="73">
        <v>1396.039</v>
      </c>
    </row>
    <row r="220" spans="2:7">
      <c r="B220" s="70">
        <f t="shared" si="9"/>
        <v>218</v>
      </c>
      <c r="C220" s="71" t="s">
        <v>238</v>
      </c>
      <c r="D220" s="72" t="s">
        <v>404</v>
      </c>
      <c r="E220" s="71" t="s">
        <v>239</v>
      </c>
      <c r="F220" s="71" t="s">
        <v>405</v>
      </c>
      <c r="G220" s="73">
        <v>23.972999999999999</v>
      </c>
    </row>
    <row r="221" spans="2:7" ht="15" thickBot="1">
      <c r="B221" s="70">
        <f t="shared" si="9"/>
        <v>219</v>
      </c>
      <c r="C221" s="74" t="s">
        <v>238</v>
      </c>
      <c r="D221" s="75" t="s">
        <v>406</v>
      </c>
      <c r="E221" s="74" t="s">
        <v>239</v>
      </c>
      <c r="F221" s="74" t="s">
        <v>407</v>
      </c>
      <c r="G221" s="76">
        <v>22.751000000000001</v>
      </c>
    </row>
  </sheetData>
  <mergeCells count="1">
    <mergeCell ref="H1:O1"/>
  </mergeCells>
  <pageMargins left="0.7" right="0.7" top="0.75" bottom="0.75" header="0.3" footer="0.3"/>
  <pageSetup paperSize="9" scale="65" orientation="portrait" r:id="rId1"/>
  <colBreaks count="1" manualBreakCount="1">
    <brk id="15" max="1048575" man="1"/>
  </col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R43"/>
  <sheetViews>
    <sheetView zoomScaleNormal="100" zoomScaleSheetLayoutView="85" workbookViewId="0">
      <pane ySplit="6" topLeftCell="A26" activePane="bottomLeft" state="frozen"/>
      <selection pane="bottomLeft" activeCell="F31" sqref="F31"/>
    </sheetView>
  </sheetViews>
  <sheetFormatPr defaultColWidth="9.109375" defaultRowHeight="13.8"/>
  <cols>
    <col min="1" max="1" width="3.6640625" style="663" customWidth="1"/>
    <col min="2" max="2" width="16.88671875" style="663" bestFit="1" customWidth="1"/>
    <col min="3" max="5" width="12.6640625" style="663" hidden="1" customWidth="1"/>
    <col min="6" max="6" width="16" style="663" customWidth="1"/>
    <col min="7" max="7" width="12.6640625" style="663" customWidth="1"/>
    <col min="8" max="8" width="15.33203125" style="663" customWidth="1"/>
    <col min="9" max="9" width="11.88671875" style="663" customWidth="1"/>
    <col min="10" max="10" width="15.88671875" style="663" customWidth="1"/>
    <col min="11" max="11" width="12.6640625" style="663" customWidth="1"/>
    <col min="12" max="12" width="15" style="663" customWidth="1"/>
    <col min="13" max="13" width="10.6640625" style="663" customWidth="1"/>
    <col min="14" max="14" width="14.44140625" style="663" customWidth="1"/>
    <col min="15" max="15" width="14" style="663" customWidth="1"/>
    <col min="16" max="16" width="9.109375" style="663" customWidth="1"/>
    <col min="17" max="17" width="14.33203125" style="663" hidden="1" customWidth="1"/>
    <col min="18" max="18" width="10.33203125" style="663" customWidth="1"/>
    <col min="19" max="19" width="11.6640625" style="663" customWidth="1"/>
    <col min="20" max="21" width="9.109375" style="663"/>
    <col min="22" max="22" width="12.33203125" style="663" customWidth="1"/>
    <col min="23" max="16384" width="9.109375" style="663"/>
  </cols>
  <sheetData>
    <row r="1" spans="1:44" s="516" customFormat="1" ht="21" customHeight="1" thickBot="1">
      <c r="N1" s="517" t="s">
        <v>9</v>
      </c>
      <c r="O1" s="518" t="str">
        <f>'Summary-Financial'!AB2</f>
        <v>xxxx</v>
      </c>
      <c r="Q1" s="520"/>
      <c r="R1" s="521"/>
      <c r="S1" s="521"/>
      <c r="T1" s="521"/>
      <c r="U1" s="521"/>
      <c r="V1" s="521"/>
      <c r="W1" s="521"/>
      <c r="X1" s="520"/>
      <c r="Y1" s="521"/>
      <c r="Z1" s="521"/>
      <c r="AA1" s="521"/>
      <c r="AB1" s="521"/>
      <c r="AC1" s="521"/>
      <c r="AD1" s="521"/>
      <c r="AE1" s="520"/>
      <c r="AF1" s="521"/>
      <c r="AG1" s="521"/>
      <c r="AH1" s="521"/>
      <c r="AI1" s="521"/>
      <c r="AJ1" s="521"/>
      <c r="AK1" s="521"/>
      <c r="AL1" s="520"/>
      <c r="AM1" s="521"/>
      <c r="AN1" s="521"/>
      <c r="AO1" s="521"/>
      <c r="AP1" s="521"/>
      <c r="AQ1" s="521"/>
      <c r="AR1" s="521"/>
    </row>
    <row r="2" spans="1:44" s="516" customFormat="1" ht="21" customHeight="1" thickBot="1">
      <c r="J2" s="522"/>
      <c r="K2" s="522"/>
      <c r="N2" s="523" t="s">
        <v>10</v>
      </c>
      <c r="O2" s="524">
        <v>1</v>
      </c>
    </row>
    <row r="3" spans="1:44" s="516" customFormat="1" ht="31.5" customHeight="1" thickBot="1">
      <c r="B3" s="525"/>
      <c r="J3" s="526"/>
      <c r="K3" s="526"/>
      <c r="N3" s="527" t="s">
        <v>1012</v>
      </c>
      <c r="O3" s="770">
        <v>0.96701529507524142</v>
      </c>
      <c r="S3" s="516">
        <v>38.19</v>
      </c>
    </row>
    <row r="4" spans="1:44" s="530" customFormat="1" ht="31.5" customHeight="1" thickBot="1">
      <c r="A4" s="528" t="s">
        <v>409</v>
      </c>
      <c r="B4" s="528"/>
      <c r="C4" s="528"/>
      <c r="D4" s="528"/>
      <c r="E4" s="528"/>
      <c r="F4" s="528"/>
      <c r="G4" s="528"/>
      <c r="H4" s="528"/>
      <c r="I4" s="528"/>
      <c r="J4" s="528"/>
      <c r="K4" s="528"/>
      <c r="N4" s="529" t="s">
        <v>1013</v>
      </c>
      <c r="O4" s="679">
        <f>O3-O2</f>
        <v>-3.2984704924758579E-2</v>
      </c>
    </row>
    <row r="5" spans="1:44" s="516" customFormat="1" ht="21" thickBot="1">
      <c r="A5" s="988" t="s">
        <v>410</v>
      </c>
      <c r="B5" s="989"/>
      <c r="C5" s="989"/>
      <c r="D5" s="989"/>
      <c r="E5" s="989"/>
      <c r="F5" s="989"/>
      <c r="G5" s="989"/>
      <c r="H5" s="989"/>
      <c r="I5" s="989"/>
      <c r="J5" s="989"/>
      <c r="K5" s="989"/>
      <c r="L5" s="989"/>
      <c r="M5" s="989"/>
      <c r="N5" s="989"/>
      <c r="O5" s="989"/>
      <c r="P5" s="531"/>
      <c r="R5" s="994" t="s">
        <v>1016</v>
      </c>
      <c r="S5" s="996" t="s">
        <v>1017</v>
      </c>
    </row>
    <row r="6" spans="1:44" s="535" customFormat="1" ht="49.5" customHeight="1" thickBot="1">
      <c r="A6" s="532" t="s">
        <v>7</v>
      </c>
      <c r="B6" s="533" t="s">
        <v>412</v>
      </c>
      <c r="C6" s="533" t="s">
        <v>1007</v>
      </c>
      <c r="D6" s="533" t="s">
        <v>1009</v>
      </c>
      <c r="E6" s="533" t="s">
        <v>1010</v>
      </c>
      <c r="F6" s="533" t="s">
        <v>8</v>
      </c>
      <c r="G6" s="533" t="s">
        <v>414</v>
      </c>
      <c r="H6" s="533" t="s">
        <v>415</v>
      </c>
      <c r="I6" s="533" t="s">
        <v>1011</v>
      </c>
      <c r="J6" s="533" t="s">
        <v>416</v>
      </c>
      <c r="K6" s="533" t="s">
        <v>417</v>
      </c>
      <c r="L6" s="533" t="s">
        <v>418</v>
      </c>
      <c r="M6" s="533" t="s">
        <v>419</v>
      </c>
      <c r="N6" s="533" t="s">
        <v>421</v>
      </c>
      <c r="O6" s="533" t="s">
        <v>422</v>
      </c>
      <c r="P6" s="534" t="s">
        <v>423</v>
      </c>
      <c r="Q6" s="686" t="s">
        <v>1015</v>
      </c>
      <c r="R6" s="995"/>
      <c r="S6" s="996"/>
    </row>
    <row r="7" spans="1:44" s="545" customFormat="1" ht="24.75" customHeight="1">
      <c r="A7" s="536">
        <v>1</v>
      </c>
      <c r="B7" s="537" t="s">
        <v>22</v>
      </c>
      <c r="C7" s="538">
        <f>C9+C11+C12+C13+C14+C16+C8+C15</f>
        <v>296173.74979020975</v>
      </c>
      <c r="D7" s="539" t="e">
        <f t="shared" ref="D7:D26" si="0">$F$31*M7</f>
        <v>#REF!</v>
      </c>
      <c r="E7" s="540" t="e">
        <f>C7+D7</f>
        <v>#REF!</v>
      </c>
      <c r="F7" s="538" t="e">
        <f>F9+F10+F11+F12+F16+F8+F15</f>
        <v>#REF!</v>
      </c>
      <c r="G7" s="539" t="e">
        <f>$F$31*M7</f>
        <v>#REF!</v>
      </c>
      <c r="H7" s="541" t="e">
        <f>H9+H10+H11+H12+H16+H8+H15</f>
        <v>#REF!</v>
      </c>
      <c r="I7" s="542" t="e">
        <f>H7/E7</f>
        <v>#REF!</v>
      </c>
      <c r="J7" s="538" t="e">
        <f>J9+J10+J11+J12+J16+J8+J15</f>
        <v>#REF!</v>
      </c>
      <c r="K7" s="538" t="e">
        <f>K9+K10+K11+K12+K16+K8+K15</f>
        <v>#REF!</v>
      </c>
      <c r="L7" s="543" t="e">
        <f>SUM(J7:K7)</f>
        <v>#REF!</v>
      </c>
      <c r="M7" s="544" t="e">
        <f>J7/$J$30</f>
        <v>#REF!</v>
      </c>
      <c r="N7" s="772" t="str">
        <f>IFERROR(H7-L7,"")</f>
        <v/>
      </c>
      <c r="O7" s="729" t="str">
        <f t="shared" ref="O7:O28" si="1">IFERROR(N7/H7,"")</f>
        <v/>
      </c>
      <c r="P7" s="730" t="str">
        <f t="shared" ref="P7:P31" si="2">IF(N7&gt;=1,"Profit","Loss")</f>
        <v>Profit</v>
      </c>
      <c r="Q7" s="687"/>
      <c r="R7" s="722">
        <f>-4.15%/26*23</f>
        <v>-3.6711538461538462E-2</v>
      </c>
      <c r="S7" s="714" t="e">
        <f>O7-R7</f>
        <v>#VALUE!</v>
      </c>
    </row>
    <row r="8" spans="1:44" s="545" customFormat="1" ht="24.75" customHeight="1">
      <c r="A8" s="546" t="s">
        <v>993</v>
      </c>
      <c r="B8" s="547" t="s">
        <v>1002</v>
      </c>
      <c r="C8" s="548">
        <v>58423.961538461532</v>
      </c>
      <c r="D8" s="548" t="e">
        <f t="shared" si="0"/>
        <v>#REF!</v>
      </c>
      <c r="E8" s="549" t="e">
        <f t="shared" ref="E8:E28" si="3">C8+D8</f>
        <v>#REF!</v>
      </c>
      <c r="F8" s="548" t="e">
        <f>#REF!</f>
        <v>#REF!</v>
      </c>
      <c r="G8" s="548" t="e">
        <f>$F$31*M8</f>
        <v>#REF!</v>
      </c>
      <c r="H8" s="550" t="e">
        <f>SUM(F8:G8)</f>
        <v>#REF!</v>
      </c>
      <c r="I8" s="551" t="e">
        <f t="shared" ref="I8:I16" si="4">H8/E8</f>
        <v>#REF!</v>
      </c>
      <c r="J8" s="552" t="e">
        <f>#REF!</f>
        <v>#REF!</v>
      </c>
      <c r="K8" s="552" t="e">
        <f>$J$31*M8</f>
        <v>#REF!</v>
      </c>
      <c r="L8" s="553" t="e">
        <f>SUM(J8:K8)</f>
        <v>#REF!</v>
      </c>
      <c r="M8" s="554" t="e">
        <f>J8/$J$30</f>
        <v>#REF!</v>
      </c>
      <c r="N8" s="681" t="str">
        <f>IFERROR(H8-L8,"")</f>
        <v/>
      </c>
      <c r="O8" s="735" t="str">
        <f t="shared" si="1"/>
        <v/>
      </c>
      <c r="P8" s="736" t="str">
        <f>IF(N8&gt;=1,"Profit","Loss")</f>
        <v>Profit</v>
      </c>
      <c r="Q8" s="687"/>
      <c r="R8" s="716"/>
      <c r="S8" s="714" t="e">
        <f t="shared" ref="S8:S38" si="5">O8-R8</f>
        <v>#VALUE!</v>
      </c>
    </row>
    <row r="9" spans="1:44" s="545" customFormat="1" ht="24.75" customHeight="1">
      <c r="A9" s="555" t="s">
        <v>994</v>
      </c>
      <c r="B9" s="556" t="s">
        <v>955</v>
      </c>
      <c r="C9" s="557">
        <v>180252.24209790208</v>
      </c>
      <c r="D9" s="557" t="e">
        <f t="shared" si="0"/>
        <v>#REF!</v>
      </c>
      <c r="E9" s="558" t="e">
        <f>C9+D9</f>
        <v>#REF!</v>
      </c>
      <c r="F9" s="557" t="e">
        <f>#REF!+F14+F13</f>
        <v>#REF!</v>
      </c>
      <c r="G9" s="557" t="e">
        <f>$F$31*M9</f>
        <v>#REF!</v>
      </c>
      <c r="H9" s="559" t="e">
        <f t="shared" ref="H9:H16" si="6">SUM(F9:G9)</f>
        <v>#REF!</v>
      </c>
      <c r="I9" s="560" t="e">
        <f t="shared" si="4"/>
        <v>#REF!</v>
      </c>
      <c r="J9" s="561" t="e">
        <f>#REF!+J14+J13-5500</f>
        <v>#REF!</v>
      </c>
      <c r="K9" s="557" t="e">
        <f>$J$31*M9</f>
        <v>#REF!</v>
      </c>
      <c r="L9" s="562" t="e">
        <f t="shared" ref="L9:L16" si="7">SUM(J9:K9)</f>
        <v>#REF!</v>
      </c>
      <c r="M9" s="563" t="e">
        <f>J9/$J$30</f>
        <v>#REF!</v>
      </c>
      <c r="N9" s="742" t="str">
        <f t="shared" ref="N9:N16" si="8">IFERROR(H9-L9,"")</f>
        <v/>
      </c>
      <c r="O9" s="733" t="str">
        <f t="shared" si="1"/>
        <v/>
      </c>
      <c r="P9" s="741" t="str">
        <f t="shared" ref="P9:P16" si="9">IF(N9&gt;=1,"Profit","Loss")</f>
        <v>Profit</v>
      </c>
      <c r="Q9" s="687">
        <f>(15992/27*20)+(3834/27*20)+(28854/27*20)+Q14+(Q13*0.1)</f>
        <v>-14348.444444444438</v>
      </c>
      <c r="R9" s="716">
        <f>-3%/26*23</f>
        <v>-2.6538461538461535E-2</v>
      </c>
      <c r="S9" s="714" t="e">
        <f t="shared" si="5"/>
        <v>#VALUE!</v>
      </c>
    </row>
    <row r="10" spans="1:44" s="545" customFormat="1" ht="24.75" hidden="1" customHeight="1">
      <c r="A10" s="546" t="s">
        <v>999</v>
      </c>
      <c r="B10" s="564" t="s">
        <v>1024</v>
      </c>
      <c r="C10" s="548">
        <v>0</v>
      </c>
      <c r="D10" s="548" t="e">
        <f t="shared" si="0"/>
        <v>#REF!</v>
      </c>
      <c r="E10" s="549" t="e">
        <f t="shared" ref="E10" si="10">C10+D10</f>
        <v>#REF!</v>
      </c>
      <c r="F10" s="548">
        <f>'Summary-Financial'!F10</f>
        <v>0</v>
      </c>
      <c r="G10" s="557" t="e">
        <f t="shared" ref="G10" si="11">$F$31*M10</f>
        <v>#REF!</v>
      </c>
      <c r="H10" s="565" t="e">
        <f t="shared" ref="H10" si="12">SUM(F10:G10)</f>
        <v>#REF!</v>
      </c>
      <c r="I10" s="560" t="e">
        <f t="shared" si="4"/>
        <v>#REF!</v>
      </c>
      <c r="J10" s="552" t="e">
        <f>'Summary-Financial'!I10</f>
        <v>#REF!</v>
      </c>
      <c r="K10" s="548" t="e">
        <f t="shared" ref="K10" si="13">$J$31*M10</f>
        <v>#REF!</v>
      </c>
      <c r="L10" s="566" t="e">
        <f t="shared" ref="L10" si="14">SUM(J10:K10)</f>
        <v>#REF!</v>
      </c>
      <c r="M10" s="563" t="e">
        <f t="shared" ref="M10" si="15">J10/$J$30</f>
        <v>#REF!</v>
      </c>
      <c r="N10" s="681" t="str">
        <f t="shared" si="8"/>
        <v/>
      </c>
      <c r="O10" s="735" t="str">
        <f t="shared" si="1"/>
        <v/>
      </c>
      <c r="P10" s="736" t="str">
        <f t="shared" si="9"/>
        <v>Profit</v>
      </c>
      <c r="Q10" s="687"/>
      <c r="R10" s="716"/>
      <c r="S10" s="714"/>
    </row>
    <row r="11" spans="1:44" s="545" customFormat="1" ht="24.75" customHeight="1">
      <c r="A11" s="546" t="s">
        <v>995</v>
      </c>
      <c r="B11" s="564" t="s">
        <v>963</v>
      </c>
      <c r="C11" s="548">
        <v>14297.5</v>
      </c>
      <c r="D11" s="548" t="e">
        <f t="shared" si="0"/>
        <v>#REF!</v>
      </c>
      <c r="E11" s="549" t="e">
        <f t="shared" si="3"/>
        <v>#REF!</v>
      </c>
      <c r="F11" s="548" t="e">
        <f>#REF!</f>
        <v>#REF!</v>
      </c>
      <c r="G11" s="557" t="e">
        <f t="shared" ref="G11:G16" si="16">$F$31*M11</f>
        <v>#REF!</v>
      </c>
      <c r="H11" s="565" t="e">
        <f t="shared" si="6"/>
        <v>#REF!</v>
      </c>
      <c r="I11" s="560" t="e">
        <f t="shared" si="4"/>
        <v>#REF!</v>
      </c>
      <c r="J11" s="552" t="e">
        <f>#REF!</f>
        <v>#REF!</v>
      </c>
      <c r="K11" s="548" t="e">
        <f t="shared" ref="K11:K16" si="17">$J$31*M11</f>
        <v>#REF!</v>
      </c>
      <c r="L11" s="566" t="e">
        <f t="shared" si="7"/>
        <v>#REF!</v>
      </c>
      <c r="M11" s="563" t="e">
        <f t="shared" ref="M11:M17" si="18">J11/$J$30</f>
        <v>#REF!</v>
      </c>
      <c r="N11" s="681" t="str">
        <f t="shared" si="8"/>
        <v/>
      </c>
      <c r="O11" s="735" t="str">
        <f t="shared" si="1"/>
        <v/>
      </c>
      <c r="P11" s="736" t="str">
        <f t="shared" si="9"/>
        <v>Profit</v>
      </c>
      <c r="Q11" s="687">
        <f>618/27*20</f>
        <v>457.77777777777777</v>
      </c>
      <c r="R11" s="717">
        <f>8%/26*23</f>
        <v>7.0769230769230765E-2</v>
      </c>
      <c r="S11" s="714" t="e">
        <f t="shared" si="5"/>
        <v>#VALUE!</v>
      </c>
    </row>
    <row r="12" spans="1:44" s="545" customFormat="1" ht="24.75" customHeight="1">
      <c r="A12" s="546" t="s">
        <v>996</v>
      </c>
      <c r="B12" s="564" t="s">
        <v>964</v>
      </c>
      <c r="C12" s="548">
        <v>37809.115384615383</v>
      </c>
      <c r="D12" s="548" t="e">
        <f t="shared" si="0"/>
        <v>#REF!</v>
      </c>
      <c r="E12" s="549" t="e">
        <f t="shared" si="3"/>
        <v>#REF!</v>
      </c>
      <c r="F12" s="567" t="e">
        <f>#REF!</f>
        <v>#REF!</v>
      </c>
      <c r="G12" s="557" t="e">
        <f t="shared" si="16"/>
        <v>#REF!</v>
      </c>
      <c r="H12" s="565" t="e">
        <f t="shared" si="6"/>
        <v>#REF!</v>
      </c>
      <c r="I12" s="560" t="e">
        <f t="shared" si="4"/>
        <v>#REF!</v>
      </c>
      <c r="J12" s="552" t="e">
        <f>#REF!</f>
        <v>#REF!</v>
      </c>
      <c r="K12" s="548" t="e">
        <f t="shared" si="17"/>
        <v>#REF!</v>
      </c>
      <c r="L12" s="566" t="e">
        <f t="shared" si="7"/>
        <v>#REF!</v>
      </c>
      <c r="M12" s="563" t="e">
        <f t="shared" si="18"/>
        <v>#REF!</v>
      </c>
      <c r="N12" s="681" t="str">
        <f t="shared" si="8"/>
        <v/>
      </c>
      <c r="O12" s="735" t="str">
        <f t="shared" si="1"/>
        <v/>
      </c>
      <c r="P12" s="736" t="str">
        <f t="shared" si="9"/>
        <v>Profit</v>
      </c>
      <c r="Q12" s="687">
        <f>14459/27*20</f>
        <v>10710.370370370369</v>
      </c>
      <c r="R12" s="717">
        <f>30%/26*23</f>
        <v>0.26538461538461539</v>
      </c>
      <c r="S12" s="714" t="e">
        <f t="shared" si="5"/>
        <v>#VALUE!</v>
      </c>
    </row>
    <row r="13" spans="1:44" s="545" customFormat="1" ht="24.75" customHeight="1">
      <c r="A13" s="546" t="s">
        <v>997</v>
      </c>
      <c r="B13" s="564" t="s">
        <v>965</v>
      </c>
      <c r="C13" s="548"/>
      <c r="D13" s="548" t="e">
        <f t="shared" si="0"/>
        <v>#REF!</v>
      </c>
      <c r="E13" s="549" t="e">
        <f t="shared" si="3"/>
        <v>#REF!</v>
      </c>
      <c r="F13" s="548" t="e">
        <f>#REF!</f>
        <v>#REF!</v>
      </c>
      <c r="G13" s="557" t="e">
        <f t="shared" si="16"/>
        <v>#REF!</v>
      </c>
      <c r="H13" s="565" t="e">
        <f t="shared" si="6"/>
        <v>#REF!</v>
      </c>
      <c r="I13" s="560"/>
      <c r="J13" s="552" t="e">
        <f>#REF!</f>
        <v>#REF!</v>
      </c>
      <c r="K13" s="548" t="e">
        <f t="shared" si="17"/>
        <v>#REF!</v>
      </c>
      <c r="L13" s="566" t="e">
        <f t="shared" si="7"/>
        <v>#REF!</v>
      </c>
      <c r="M13" s="563" t="e">
        <f t="shared" si="18"/>
        <v>#REF!</v>
      </c>
      <c r="N13" s="680" t="str">
        <f t="shared" si="8"/>
        <v/>
      </c>
      <c r="O13" s="731" t="str">
        <f t="shared" si="1"/>
        <v/>
      </c>
      <c r="P13" s="732" t="str">
        <f t="shared" si="9"/>
        <v>Profit</v>
      </c>
      <c r="Q13" s="692">
        <f>-61864/27*20</f>
        <v>-45825.185185185182</v>
      </c>
      <c r="R13" s="716"/>
      <c r="S13" s="714" t="e">
        <f t="shared" si="5"/>
        <v>#VALUE!</v>
      </c>
    </row>
    <row r="14" spans="1:44" s="545" customFormat="1" ht="24.75" customHeight="1">
      <c r="A14" s="546" t="s">
        <v>998</v>
      </c>
      <c r="B14" s="564" t="s">
        <v>991</v>
      </c>
      <c r="C14" s="548"/>
      <c r="D14" s="548" t="e">
        <f t="shared" si="0"/>
        <v>#REF!</v>
      </c>
      <c r="E14" s="549" t="e">
        <f t="shared" si="3"/>
        <v>#REF!</v>
      </c>
      <c r="F14" s="548" t="e">
        <f>#REF!</f>
        <v>#REF!</v>
      </c>
      <c r="G14" s="557" t="e">
        <f t="shared" si="16"/>
        <v>#REF!</v>
      </c>
      <c r="H14" s="550" t="e">
        <f t="shared" si="6"/>
        <v>#REF!</v>
      </c>
      <c r="I14" s="560"/>
      <c r="J14" s="552" t="e">
        <f>#REF!+10000</f>
        <v>#REF!</v>
      </c>
      <c r="K14" s="552" t="e">
        <f t="shared" si="17"/>
        <v>#REF!</v>
      </c>
      <c r="L14" s="553" t="e">
        <f t="shared" si="7"/>
        <v>#REF!</v>
      </c>
      <c r="M14" s="563" t="e">
        <f t="shared" si="18"/>
        <v>#REF!</v>
      </c>
      <c r="N14" s="680" t="str">
        <f t="shared" si="8"/>
        <v/>
      </c>
      <c r="O14" s="731" t="str">
        <f t="shared" si="1"/>
        <v/>
      </c>
      <c r="P14" s="732" t="str">
        <f t="shared" si="9"/>
        <v>Profit</v>
      </c>
      <c r="Q14" s="692">
        <f>-61864/27*20</f>
        <v>-45825.185185185182</v>
      </c>
      <c r="R14" s="716"/>
      <c r="S14" s="714" t="e">
        <f t="shared" si="5"/>
        <v>#VALUE!</v>
      </c>
    </row>
    <row r="15" spans="1:44" s="545" customFormat="1" ht="24.75" customHeight="1">
      <c r="A15" s="568" t="s">
        <v>1003</v>
      </c>
      <c r="B15" s="569" t="s">
        <v>1001</v>
      </c>
      <c r="C15" s="570"/>
      <c r="D15" s="570" t="e">
        <f t="shared" si="0"/>
        <v>#REF!</v>
      </c>
      <c r="E15" s="571" t="e">
        <f t="shared" si="3"/>
        <v>#REF!</v>
      </c>
      <c r="F15" s="571" t="e">
        <f>'Summary-Financial'!F15</f>
        <v>#REF!</v>
      </c>
      <c r="G15" s="557" t="e">
        <f t="shared" si="16"/>
        <v>#REF!</v>
      </c>
      <c r="H15" s="572" t="e">
        <f>SUM(F15:G15)</f>
        <v>#REF!</v>
      </c>
      <c r="I15" s="560" t="e">
        <f t="shared" si="4"/>
        <v>#REF!</v>
      </c>
      <c r="J15" s="573" t="e">
        <f>#REF!</f>
        <v>#REF!</v>
      </c>
      <c r="K15" s="561" t="e">
        <f>$J$31*M15</f>
        <v>#REF!</v>
      </c>
      <c r="L15" s="574" t="e">
        <f>SUM(J15:K15)</f>
        <v>#REF!</v>
      </c>
      <c r="M15" s="575" t="e">
        <f t="shared" si="18"/>
        <v>#REF!</v>
      </c>
      <c r="N15" s="682" t="str">
        <f>IFERROR(H15-L15,"")</f>
        <v/>
      </c>
      <c r="O15" s="733" t="str">
        <f t="shared" si="1"/>
        <v/>
      </c>
      <c r="P15" s="737" t="str">
        <f t="shared" si="9"/>
        <v>Profit</v>
      </c>
      <c r="Q15" s="687"/>
      <c r="R15" s="716"/>
      <c r="S15" s="714" t="e">
        <f t="shared" si="5"/>
        <v>#VALUE!</v>
      </c>
    </row>
    <row r="16" spans="1:44" s="545" customFormat="1" ht="24.75" customHeight="1" thickBot="1">
      <c r="A16" s="577" t="s">
        <v>1006</v>
      </c>
      <c r="B16" s="578" t="s">
        <v>992</v>
      </c>
      <c r="C16" s="579">
        <v>5390.9307692307693</v>
      </c>
      <c r="D16" s="579" t="e">
        <f t="shared" si="0"/>
        <v>#REF!</v>
      </c>
      <c r="E16" s="580" t="e">
        <f t="shared" si="3"/>
        <v>#REF!</v>
      </c>
      <c r="F16" s="579" t="e">
        <f>#REF!</f>
        <v>#REF!</v>
      </c>
      <c r="G16" s="581" t="e">
        <f t="shared" si="16"/>
        <v>#REF!</v>
      </c>
      <c r="H16" s="582" t="e">
        <f t="shared" si="6"/>
        <v>#REF!</v>
      </c>
      <c r="I16" s="583" t="e">
        <f t="shared" si="4"/>
        <v>#REF!</v>
      </c>
      <c r="J16" s="584" t="e">
        <f>#REF!</f>
        <v>#REF!</v>
      </c>
      <c r="K16" s="584" t="e">
        <f t="shared" si="17"/>
        <v>#REF!</v>
      </c>
      <c r="L16" s="585" t="e">
        <f t="shared" si="7"/>
        <v>#REF!</v>
      </c>
      <c r="M16" s="586" t="e">
        <f t="shared" si="18"/>
        <v>#REF!</v>
      </c>
      <c r="N16" s="683" t="str">
        <f t="shared" si="8"/>
        <v/>
      </c>
      <c r="O16" s="738" t="str">
        <f t="shared" si="1"/>
        <v/>
      </c>
      <c r="P16" s="739" t="str">
        <f t="shared" si="9"/>
        <v>Profit</v>
      </c>
      <c r="Q16" s="687">
        <f>5543/27*20</f>
        <v>4105.9259259259261</v>
      </c>
      <c r="R16" s="723">
        <v>0</v>
      </c>
      <c r="S16" s="714" t="e">
        <f t="shared" si="5"/>
        <v>#VALUE!</v>
      </c>
    </row>
    <row r="17" spans="1:19" s="545" customFormat="1" ht="24.75" customHeight="1">
      <c r="A17" s="587">
        <v>2</v>
      </c>
      <c r="B17" s="588" t="s">
        <v>23</v>
      </c>
      <c r="C17" s="589">
        <f>C18+C19+C20+C21+C22</f>
        <v>187836.08492307694</v>
      </c>
      <c r="D17" s="589" t="e">
        <f t="shared" si="0"/>
        <v>#REF!</v>
      </c>
      <c r="E17" s="590" t="e">
        <f t="shared" si="3"/>
        <v>#REF!</v>
      </c>
      <c r="F17" s="591" t="e">
        <f>F18+F19+F20+F21+F22</f>
        <v>#REF!</v>
      </c>
      <c r="G17" s="589" t="e">
        <f>G18+G19+G20+G21+G22</f>
        <v>#REF!</v>
      </c>
      <c r="H17" s="592" t="e">
        <f>SUM(F17:G17)</f>
        <v>#REF!</v>
      </c>
      <c r="I17" s="593" t="e">
        <f>H17/E17</f>
        <v>#REF!</v>
      </c>
      <c r="J17" s="589" t="e">
        <f>J18+J19+J20+J21+J22</f>
        <v>#REF!</v>
      </c>
      <c r="K17" s="594" t="e">
        <f>$J$31*M17</f>
        <v>#REF!</v>
      </c>
      <c r="L17" s="595" t="e">
        <f>SUM(J17:K17)</f>
        <v>#REF!</v>
      </c>
      <c r="M17" s="563" t="e">
        <f t="shared" si="18"/>
        <v>#REF!</v>
      </c>
      <c r="N17" s="682" t="str">
        <f>IFERROR(H17-L17,"")</f>
        <v/>
      </c>
      <c r="O17" s="740" t="str">
        <f t="shared" si="1"/>
        <v/>
      </c>
      <c r="P17" s="741" t="str">
        <f t="shared" si="2"/>
        <v>Profit</v>
      </c>
      <c r="Q17" s="687"/>
      <c r="R17" s="721">
        <f>8.14%/26*23</f>
        <v>7.2007692307692314E-2</v>
      </c>
      <c r="S17" s="714" t="e">
        <f t="shared" si="5"/>
        <v>#VALUE!</v>
      </c>
    </row>
    <row r="18" spans="1:19" s="545" customFormat="1" ht="24.75" customHeight="1">
      <c r="A18" s="555" t="s">
        <v>993</v>
      </c>
      <c r="B18" s="596" t="s">
        <v>958</v>
      </c>
      <c r="C18" s="557">
        <v>52902.232884615383</v>
      </c>
      <c r="D18" s="557" t="e">
        <f t="shared" si="0"/>
        <v>#REF!</v>
      </c>
      <c r="E18" s="558" t="e">
        <f t="shared" si="3"/>
        <v>#REF!</v>
      </c>
      <c r="F18" s="557" t="e">
        <f>#REF!</f>
        <v>#REF!</v>
      </c>
      <c r="G18" s="557" t="e">
        <f t="shared" ref="G18:G22" si="19">$F$31*M18</f>
        <v>#REF!</v>
      </c>
      <c r="H18" s="572" t="e">
        <f t="shared" ref="H18:H22" si="20">SUM(F18:G18)</f>
        <v>#REF!</v>
      </c>
      <c r="I18" s="593" t="e">
        <f t="shared" ref="I18:I22" si="21">H18/E18</f>
        <v>#REF!</v>
      </c>
      <c r="J18" s="561" t="e">
        <f>#REF!</f>
        <v>#REF!</v>
      </c>
      <c r="K18" s="561" t="e">
        <f>$J$31*M18</f>
        <v>#REF!</v>
      </c>
      <c r="L18" s="574" t="e">
        <f t="shared" ref="L18:L22" si="22">SUM(J18:K18)</f>
        <v>#REF!</v>
      </c>
      <c r="M18" s="575" t="e">
        <f t="shared" ref="M18:M22" si="23">J18/$J$30</f>
        <v>#REF!</v>
      </c>
      <c r="N18" s="682" t="str">
        <f t="shared" ref="N18:N22" si="24">IFERROR(H18-L18,"")</f>
        <v/>
      </c>
      <c r="O18" s="740" t="str">
        <f t="shared" si="1"/>
        <v/>
      </c>
      <c r="P18" s="741" t="str">
        <f t="shared" si="2"/>
        <v>Profit</v>
      </c>
      <c r="Q18" s="687">
        <f>36214/27*20</f>
        <v>26825.185185185186</v>
      </c>
      <c r="R18" s="716">
        <f>11%/26*23</f>
        <v>9.7307692307692303E-2</v>
      </c>
      <c r="S18" s="714" t="e">
        <f t="shared" si="5"/>
        <v>#VALUE!</v>
      </c>
    </row>
    <row r="19" spans="1:19" s="545" customFormat="1" ht="24.75" hidden="1" customHeight="1">
      <c r="A19" s="555" t="s">
        <v>994</v>
      </c>
      <c r="B19" s="596" t="s">
        <v>959</v>
      </c>
      <c r="C19" s="557">
        <v>0</v>
      </c>
      <c r="D19" s="557" t="e">
        <f t="shared" si="0"/>
        <v>#REF!</v>
      </c>
      <c r="E19" s="558" t="e">
        <f t="shared" si="3"/>
        <v>#REF!</v>
      </c>
      <c r="F19" s="557" t="e">
        <f>#REF!</f>
        <v>#REF!</v>
      </c>
      <c r="G19" s="557" t="e">
        <f t="shared" si="19"/>
        <v>#REF!</v>
      </c>
      <c r="H19" s="572" t="e">
        <f t="shared" si="20"/>
        <v>#REF!</v>
      </c>
      <c r="I19" s="593" t="e">
        <f t="shared" si="21"/>
        <v>#REF!</v>
      </c>
      <c r="J19" s="561" t="e">
        <f>#REF!</f>
        <v>#REF!</v>
      </c>
      <c r="K19" s="561" t="e">
        <f t="shared" ref="K19:K21" si="25">$J$31*M19</f>
        <v>#REF!</v>
      </c>
      <c r="L19" s="574" t="e">
        <f t="shared" si="22"/>
        <v>#REF!</v>
      </c>
      <c r="M19" s="575" t="e">
        <f t="shared" si="23"/>
        <v>#REF!</v>
      </c>
      <c r="N19" s="742" t="str">
        <f t="shared" si="24"/>
        <v/>
      </c>
      <c r="O19" s="733" t="str">
        <f t="shared" si="1"/>
        <v/>
      </c>
      <c r="P19" s="734" t="str">
        <f t="shared" si="2"/>
        <v>Profit</v>
      </c>
      <c r="Q19" s="687">
        <f>6836/27*20</f>
        <v>5063.7037037037035</v>
      </c>
      <c r="R19" s="717">
        <f>5%/26*10</f>
        <v>1.9230769230769232E-2</v>
      </c>
      <c r="S19" s="714" t="e">
        <f t="shared" si="5"/>
        <v>#VALUE!</v>
      </c>
    </row>
    <row r="20" spans="1:19" s="545" customFormat="1" ht="24.75" customHeight="1">
      <c r="A20" s="555" t="s">
        <v>999</v>
      </c>
      <c r="B20" s="596" t="s">
        <v>960</v>
      </c>
      <c r="C20" s="557">
        <v>30701.444807692314</v>
      </c>
      <c r="D20" s="557" t="e">
        <f t="shared" si="0"/>
        <v>#REF!</v>
      </c>
      <c r="E20" s="558" t="e">
        <f t="shared" si="3"/>
        <v>#REF!</v>
      </c>
      <c r="F20" s="557" t="e">
        <f>#REF!</f>
        <v>#REF!</v>
      </c>
      <c r="G20" s="557" t="e">
        <f t="shared" si="19"/>
        <v>#REF!</v>
      </c>
      <c r="H20" s="572" t="e">
        <f t="shared" si="20"/>
        <v>#REF!</v>
      </c>
      <c r="I20" s="593" t="e">
        <f t="shared" si="21"/>
        <v>#REF!</v>
      </c>
      <c r="J20" s="561" t="e">
        <f>#REF!</f>
        <v>#REF!</v>
      </c>
      <c r="K20" s="561" t="e">
        <f t="shared" si="25"/>
        <v>#REF!</v>
      </c>
      <c r="L20" s="574" t="e">
        <f t="shared" si="22"/>
        <v>#REF!</v>
      </c>
      <c r="M20" s="575" t="e">
        <f t="shared" si="23"/>
        <v>#REF!</v>
      </c>
      <c r="N20" s="742" t="str">
        <f t="shared" si="24"/>
        <v/>
      </c>
      <c r="O20" s="733" t="str">
        <f t="shared" si="1"/>
        <v/>
      </c>
      <c r="P20" s="734" t="str">
        <f t="shared" si="2"/>
        <v>Profit</v>
      </c>
      <c r="Q20" s="687">
        <f>8633/27*20</f>
        <v>6394.8148148148157</v>
      </c>
      <c r="R20" s="717">
        <f>5%/26*23</f>
        <v>4.4230769230769233E-2</v>
      </c>
      <c r="S20" s="714" t="e">
        <f t="shared" si="5"/>
        <v>#VALUE!</v>
      </c>
    </row>
    <row r="21" spans="1:19" s="545" customFormat="1" ht="24.75" customHeight="1">
      <c r="A21" s="555" t="s">
        <v>995</v>
      </c>
      <c r="B21" s="596" t="s">
        <v>961</v>
      </c>
      <c r="C21" s="557">
        <v>71310.583384615384</v>
      </c>
      <c r="D21" s="557" t="e">
        <f t="shared" si="0"/>
        <v>#REF!</v>
      </c>
      <c r="E21" s="558" t="e">
        <f t="shared" si="3"/>
        <v>#REF!</v>
      </c>
      <c r="F21" s="558" t="e">
        <f>#REF!</f>
        <v>#REF!</v>
      </c>
      <c r="G21" s="557" t="e">
        <f t="shared" si="19"/>
        <v>#REF!</v>
      </c>
      <c r="H21" s="572" t="e">
        <f t="shared" si="20"/>
        <v>#REF!</v>
      </c>
      <c r="I21" s="593" t="e">
        <f t="shared" si="21"/>
        <v>#REF!</v>
      </c>
      <c r="J21" s="561" t="e">
        <f>#REF!+10000</f>
        <v>#REF!</v>
      </c>
      <c r="K21" s="561" t="e">
        <f t="shared" si="25"/>
        <v>#REF!</v>
      </c>
      <c r="L21" s="574" t="e">
        <f t="shared" si="22"/>
        <v>#REF!</v>
      </c>
      <c r="M21" s="575" t="e">
        <f t="shared" si="23"/>
        <v>#REF!</v>
      </c>
      <c r="N21" s="682" t="str">
        <f t="shared" si="24"/>
        <v/>
      </c>
      <c r="O21" s="740" t="str">
        <f t="shared" si="1"/>
        <v/>
      </c>
      <c r="P21" s="741" t="str">
        <f t="shared" si="2"/>
        <v>Profit</v>
      </c>
      <c r="Q21" s="687">
        <f>9971/27*20</f>
        <v>7385.9259259259261</v>
      </c>
      <c r="R21" s="717">
        <f>8%/26*23</f>
        <v>7.0769230769230765E-2</v>
      </c>
      <c r="S21" s="714" t="e">
        <f t="shared" si="5"/>
        <v>#VALUE!</v>
      </c>
    </row>
    <row r="22" spans="1:19" s="545" customFormat="1" ht="24.75" customHeight="1" thickBot="1">
      <c r="A22" s="568" t="s">
        <v>996</v>
      </c>
      <c r="B22" s="569" t="s">
        <v>962</v>
      </c>
      <c r="C22" s="570">
        <v>32921.823846153849</v>
      </c>
      <c r="D22" s="570" t="e">
        <f t="shared" si="0"/>
        <v>#REF!</v>
      </c>
      <c r="E22" s="571" t="e">
        <f t="shared" si="3"/>
        <v>#REF!</v>
      </c>
      <c r="F22" s="571" t="e">
        <f>#REF!</f>
        <v>#REF!</v>
      </c>
      <c r="G22" s="570" t="e">
        <f t="shared" si="19"/>
        <v>#REF!</v>
      </c>
      <c r="H22" s="597" t="e">
        <f t="shared" si="20"/>
        <v>#REF!</v>
      </c>
      <c r="I22" s="593" t="e">
        <f t="shared" si="21"/>
        <v>#REF!</v>
      </c>
      <c r="J22" s="573" t="e">
        <f>#REF!+5000</f>
        <v>#REF!</v>
      </c>
      <c r="K22" s="573" t="e">
        <f t="shared" ref="K22:K28" si="26">$J$31*M22</f>
        <v>#REF!</v>
      </c>
      <c r="L22" s="598" t="e">
        <f t="shared" si="22"/>
        <v>#REF!</v>
      </c>
      <c r="M22" s="599" t="e">
        <f t="shared" si="23"/>
        <v>#REF!</v>
      </c>
      <c r="N22" s="684" t="str">
        <f t="shared" si="24"/>
        <v/>
      </c>
      <c r="O22" s="743" t="str">
        <f t="shared" si="1"/>
        <v/>
      </c>
      <c r="P22" s="744" t="str">
        <f t="shared" si="2"/>
        <v>Profit</v>
      </c>
      <c r="Q22" s="687">
        <f>11498/27*20</f>
        <v>8517.0370370370365</v>
      </c>
      <c r="R22" s="724">
        <f>11%/26*23</f>
        <v>9.7307692307692303E-2</v>
      </c>
      <c r="S22" s="714" t="e">
        <f t="shared" si="5"/>
        <v>#VALUE!</v>
      </c>
    </row>
    <row r="23" spans="1:19" s="545" customFormat="1" ht="24.75" customHeight="1">
      <c r="A23" s="536">
        <f>A17+1</f>
        <v>3</v>
      </c>
      <c r="B23" s="600" t="s">
        <v>24</v>
      </c>
      <c r="C23" s="538">
        <f>C28+C25</f>
        <v>31886.021538461537</v>
      </c>
      <c r="D23" s="538" t="e">
        <f>D25+D27+D28</f>
        <v>#REF!</v>
      </c>
      <c r="E23" s="601" t="e">
        <f t="shared" si="3"/>
        <v>#REF!</v>
      </c>
      <c r="F23" s="602" t="e">
        <f>F25+F27+F28</f>
        <v>#REF!</v>
      </c>
      <c r="G23" s="538" t="e">
        <f>$F$31*M23</f>
        <v>#REF!</v>
      </c>
      <c r="H23" s="603" t="e">
        <f>SUM(F23:G23)</f>
        <v>#REF!</v>
      </c>
      <c r="I23" s="604" t="e">
        <f>H23/E23</f>
        <v>#REF!</v>
      </c>
      <c r="J23" s="538" t="e">
        <f>J28+J25+J27</f>
        <v>#REF!</v>
      </c>
      <c r="K23" s="605" t="e">
        <f t="shared" si="26"/>
        <v>#REF!</v>
      </c>
      <c r="L23" s="606" t="e">
        <f>SUM(J23:K23)</f>
        <v>#REF!</v>
      </c>
      <c r="M23" s="544" t="e">
        <f>J23/$J$30</f>
        <v>#REF!</v>
      </c>
      <c r="N23" s="745" t="str">
        <f>IFERROR(H23-L23,"")</f>
        <v/>
      </c>
      <c r="O23" s="746" t="str">
        <f t="shared" si="1"/>
        <v/>
      </c>
      <c r="P23" s="747" t="str">
        <f t="shared" si="2"/>
        <v>Profit</v>
      </c>
      <c r="Q23" s="687"/>
      <c r="R23" s="722">
        <f>2%/26*23</f>
        <v>1.7692307692307691E-2</v>
      </c>
      <c r="S23" s="714" t="e">
        <f t="shared" si="5"/>
        <v>#VALUE!</v>
      </c>
    </row>
    <row r="24" spans="1:19" s="545" customFormat="1" ht="24.75" customHeight="1">
      <c r="A24" s="546" t="s">
        <v>993</v>
      </c>
      <c r="B24" s="547" t="s">
        <v>1025</v>
      </c>
      <c r="C24" s="548">
        <v>22712.884615384617</v>
      </c>
      <c r="D24" s="548" t="e">
        <f t="shared" si="0"/>
        <v>#REF!</v>
      </c>
      <c r="E24" s="549" t="e">
        <f t="shared" si="3"/>
        <v>#REF!</v>
      </c>
      <c r="F24" s="548" t="e">
        <f>#REF!</f>
        <v>#REF!</v>
      </c>
      <c r="G24" s="607" t="e">
        <f t="shared" ref="G24:G28" si="27">$F$31*M24</f>
        <v>#REF!</v>
      </c>
      <c r="H24" s="550" t="e">
        <f t="shared" ref="H24:H28" si="28">SUM(F24:G24)</f>
        <v>#REF!</v>
      </c>
      <c r="I24" s="608" t="e">
        <f>H24/E24</f>
        <v>#REF!</v>
      </c>
      <c r="J24" s="552" t="e">
        <f>#REF!</f>
        <v>#REF!</v>
      </c>
      <c r="K24" s="609" t="e">
        <f>$J$31*M24</f>
        <v>#REF!</v>
      </c>
      <c r="L24" s="553" t="e">
        <f t="shared" ref="L24:L28" si="29">SUM(J24:K24)</f>
        <v>#REF!</v>
      </c>
      <c r="M24" s="554" t="e">
        <f t="shared" ref="M24" si="30">J24/$J$30</f>
        <v>#REF!</v>
      </c>
      <c r="N24" s="681" t="str">
        <f t="shared" ref="N24:N28" si="31">IFERROR(H24-L24,"")</f>
        <v/>
      </c>
      <c r="O24" s="748" t="str">
        <f t="shared" si="1"/>
        <v/>
      </c>
      <c r="P24" s="749" t="str">
        <f t="shared" si="2"/>
        <v>Profit</v>
      </c>
      <c r="Q24" s="687">
        <f>21590/27*20</f>
        <v>15992.592592592593</v>
      </c>
      <c r="R24" s="717">
        <f>23%/26*16</f>
        <v>0.14153846153846156</v>
      </c>
      <c r="S24" s="714" t="e">
        <f t="shared" si="5"/>
        <v>#VALUE!</v>
      </c>
    </row>
    <row r="25" spans="1:19" s="545" customFormat="1" ht="24.75" customHeight="1">
      <c r="A25" s="707" t="s">
        <v>994</v>
      </c>
      <c r="B25" s="708" t="s">
        <v>1019</v>
      </c>
      <c r="C25" s="709">
        <v>9173.1369230769214</v>
      </c>
      <c r="D25" s="548" t="e">
        <f t="shared" si="0"/>
        <v>#REF!</v>
      </c>
      <c r="E25" s="549" t="e">
        <f t="shared" si="3"/>
        <v>#REF!</v>
      </c>
      <c r="F25" s="709" t="e">
        <f>'Summary-Financial'!F25</f>
        <v>#REF!</v>
      </c>
      <c r="G25" s="607" t="e">
        <f t="shared" si="27"/>
        <v>#REF!</v>
      </c>
      <c r="H25" s="710" t="e">
        <f t="shared" si="28"/>
        <v>#REF!</v>
      </c>
      <c r="I25" s="608" t="e">
        <f t="shared" ref="I25:I27" si="32">H25/E25</f>
        <v>#REF!</v>
      </c>
      <c r="J25" s="711" t="e">
        <f>'Summary-Financial'!I25</f>
        <v>#REF!</v>
      </c>
      <c r="K25" s="609" t="e">
        <f t="shared" si="26"/>
        <v>#REF!</v>
      </c>
      <c r="L25" s="553" t="e">
        <f t="shared" si="29"/>
        <v>#REF!</v>
      </c>
      <c r="M25" s="554" t="e">
        <f t="shared" ref="M25" si="33">J25/$J$30</f>
        <v>#REF!</v>
      </c>
      <c r="N25" s="681" t="str">
        <f t="shared" ref="N25" si="34">IFERROR(H25-L25,"")</f>
        <v/>
      </c>
      <c r="O25" s="748" t="str">
        <f t="shared" ref="O25" si="35">IFERROR(N25/H25,"")</f>
        <v/>
      </c>
      <c r="P25" s="749" t="str">
        <f t="shared" ref="P25" si="36">IF(N25&gt;=1,"Profit","Loss")</f>
        <v>Profit</v>
      </c>
      <c r="Q25" s="687"/>
      <c r="R25" s="716">
        <f>38%/26*23</f>
        <v>0.33615384615384614</v>
      </c>
      <c r="S25" s="714" t="e">
        <f t="shared" si="5"/>
        <v>#VALUE!</v>
      </c>
    </row>
    <row r="26" spans="1:19" s="545" customFormat="1" ht="24.75" customHeight="1">
      <c r="A26" s="707" t="s">
        <v>999</v>
      </c>
      <c r="B26" s="708" t="s">
        <v>1024</v>
      </c>
      <c r="C26" s="709">
        <v>0</v>
      </c>
      <c r="D26" s="548" t="e">
        <f t="shared" si="0"/>
        <v>#REF!</v>
      </c>
      <c r="E26" s="549" t="e">
        <f t="shared" si="3"/>
        <v>#REF!</v>
      </c>
      <c r="F26" s="709" t="e">
        <f>'Summary-Financial'!F26</f>
        <v>#REF!</v>
      </c>
      <c r="G26" s="607" t="e">
        <f t="shared" si="27"/>
        <v>#REF!</v>
      </c>
      <c r="H26" s="710" t="e">
        <f t="shared" si="28"/>
        <v>#REF!</v>
      </c>
      <c r="I26" s="608" t="e">
        <f t="shared" si="32"/>
        <v>#REF!</v>
      </c>
      <c r="J26" s="711" t="e">
        <f>'Summary-Financial'!I26</f>
        <v>#REF!</v>
      </c>
      <c r="K26" s="609" t="e">
        <f t="shared" si="26"/>
        <v>#REF!</v>
      </c>
      <c r="L26" s="553" t="e">
        <f t="shared" si="29"/>
        <v>#REF!</v>
      </c>
      <c r="M26" s="554" t="e">
        <f t="shared" ref="M26:M27" si="37">J26/$J$30</f>
        <v>#REF!</v>
      </c>
      <c r="N26" s="750" t="str">
        <f t="shared" ref="N26" si="38">IFERROR(H26-L26,"")</f>
        <v/>
      </c>
      <c r="O26" s="731" t="str">
        <f t="shared" ref="O26" si="39">IFERROR(N26/H26,"")</f>
        <v/>
      </c>
      <c r="P26" s="732" t="str">
        <f t="shared" ref="P26:P27" si="40">IF(N26&gt;=1,"Profit","Loss")</f>
        <v>Profit</v>
      </c>
      <c r="Q26" s="687"/>
      <c r="R26" s="716"/>
      <c r="S26" s="714"/>
    </row>
    <row r="27" spans="1:19" s="545" customFormat="1" ht="24.75" customHeight="1">
      <c r="A27" s="707" t="s">
        <v>995</v>
      </c>
      <c r="B27" s="708" t="s">
        <v>956</v>
      </c>
      <c r="C27" s="709">
        <v>159189.13717948721</v>
      </c>
      <c r="D27" s="548" t="e">
        <f>$F$31*M27+D26</f>
        <v>#REF!</v>
      </c>
      <c r="E27" s="549" t="e">
        <f t="shared" si="3"/>
        <v>#REF!</v>
      </c>
      <c r="F27" s="709" t="e">
        <f>'Summary-Financial'!F27+F26</f>
        <v>#REF!</v>
      </c>
      <c r="G27" s="607" t="e">
        <f t="shared" si="27"/>
        <v>#REF!</v>
      </c>
      <c r="H27" s="710" t="e">
        <f t="shared" si="28"/>
        <v>#REF!</v>
      </c>
      <c r="I27" s="608" t="e">
        <f t="shared" si="32"/>
        <v>#REF!</v>
      </c>
      <c r="J27" s="711" t="e">
        <f>'Summary-Financial'!I27+J26</f>
        <v>#REF!</v>
      </c>
      <c r="K27" s="609" t="e">
        <f t="shared" si="26"/>
        <v>#REF!</v>
      </c>
      <c r="L27" s="553" t="e">
        <f t="shared" si="29"/>
        <v>#REF!</v>
      </c>
      <c r="M27" s="554" t="e">
        <f t="shared" si="37"/>
        <v>#REF!</v>
      </c>
      <c r="N27" s="750" t="str">
        <f t="shared" ref="N27" si="41">IFERROR(H27-L27,"")</f>
        <v/>
      </c>
      <c r="O27" s="731" t="str">
        <f t="shared" ref="O27" si="42">IFERROR(N27/H27,"")</f>
        <v/>
      </c>
      <c r="P27" s="732" t="str">
        <f t="shared" si="40"/>
        <v>Profit</v>
      </c>
      <c r="Q27" s="687"/>
      <c r="R27" s="771"/>
      <c r="S27" s="714"/>
    </row>
    <row r="28" spans="1:19" s="545" customFormat="1" ht="24.75" customHeight="1" thickBot="1">
      <c r="A28" s="577" t="s">
        <v>996</v>
      </c>
      <c r="B28" s="610" t="s">
        <v>957</v>
      </c>
      <c r="C28" s="579">
        <f>0+C24</f>
        <v>22712.884615384617</v>
      </c>
      <c r="D28" s="579" t="e">
        <f>$F$31*M28+D24</f>
        <v>#REF!</v>
      </c>
      <c r="E28" s="580" t="e">
        <f t="shared" si="3"/>
        <v>#REF!</v>
      </c>
      <c r="F28" s="579" t="e">
        <f>#REF!+F24</f>
        <v>#REF!</v>
      </c>
      <c r="G28" s="611" t="e">
        <f t="shared" si="27"/>
        <v>#REF!</v>
      </c>
      <c r="H28" s="582" t="e">
        <f t="shared" si="28"/>
        <v>#REF!</v>
      </c>
      <c r="I28" s="612" t="e">
        <f>H28/E28</f>
        <v>#REF!</v>
      </c>
      <c r="J28" s="584" t="e">
        <f>#REF!+J24</f>
        <v>#REF!</v>
      </c>
      <c r="K28" s="613" t="e">
        <f t="shared" si="26"/>
        <v>#REF!</v>
      </c>
      <c r="L28" s="585" t="e">
        <f t="shared" si="29"/>
        <v>#REF!</v>
      </c>
      <c r="M28" s="614" t="e">
        <f>J28/$J$30</f>
        <v>#REF!</v>
      </c>
      <c r="N28" s="683" t="str">
        <f t="shared" si="31"/>
        <v/>
      </c>
      <c r="O28" s="738" t="str">
        <f t="shared" si="1"/>
        <v/>
      </c>
      <c r="P28" s="739" t="str">
        <f t="shared" si="2"/>
        <v>Profit</v>
      </c>
      <c r="Q28" s="687">
        <f>-134/27*20</f>
        <v>-99.259259259259252</v>
      </c>
      <c r="R28" s="726">
        <f>-2%/26*23</f>
        <v>-1.7692307692307691E-2</v>
      </c>
      <c r="S28" s="714" t="e">
        <f t="shared" si="5"/>
        <v>#VALUE!</v>
      </c>
    </row>
    <row r="29" spans="1:19" s="516" customFormat="1" ht="15.6">
      <c r="N29" s="519"/>
      <c r="O29" s="519"/>
      <c r="Q29" s="688"/>
      <c r="R29" s="725"/>
      <c r="S29" s="714">
        <v>0</v>
      </c>
    </row>
    <row r="30" spans="1:19" s="620" customFormat="1" ht="30.75" customHeight="1" thickBot="1">
      <c r="A30" s="990" t="s">
        <v>2</v>
      </c>
      <c r="B30" s="991"/>
      <c r="C30" s="615">
        <f>C23+C17+C7+C15</f>
        <v>515895.85625174822</v>
      </c>
      <c r="D30" s="615"/>
      <c r="E30" s="615"/>
      <c r="F30" s="615" t="e">
        <f>F23+F17+F7</f>
        <v>#REF!</v>
      </c>
      <c r="G30" s="615" t="e">
        <f>G23+G17+G7</f>
        <v>#REF!</v>
      </c>
      <c r="H30" s="615" t="e">
        <f>H23+H17+H7</f>
        <v>#REF!</v>
      </c>
      <c r="I30" s="615"/>
      <c r="J30" s="615" t="e">
        <f>J23+J17+J7</f>
        <v>#REF!</v>
      </c>
      <c r="K30" s="615" t="e">
        <f>K23+K17+K7</f>
        <v>#REF!</v>
      </c>
      <c r="L30" s="615" t="e">
        <f>L23+L17+L7</f>
        <v>#REF!</v>
      </c>
      <c r="M30" s="616" t="e">
        <f>J30/$J$30</f>
        <v>#REF!</v>
      </c>
      <c r="N30" s="617" t="e">
        <f>H30-L30</f>
        <v>#REF!</v>
      </c>
      <c r="O30" s="618">
        <f>IFERROR(N30/SUM(H30),0)</f>
        <v>0</v>
      </c>
      <c r="P30" s="619" t="e">
        <f t="shared" si="2"/>
        <v>#REF!</v>
      </c>
      <c r="Q30" s="689"/>
      <c r="R30" s="718"/>
      <c r="S30" s="714">
        <f t="shared" si="5"/>
        <v>0</v>
      </c>
    </row>
    <row r="31" spans="1:19" s="627" customFormat="1" ht="30.75" customHeight="1" thickBot="1">
      <c r="A31" s="621">
        <v>1</v>
      </c>
      <c r="B31" s="622" t="s">
        <v>21</v>
      </c>
      <c r="C31" s="623">
        <f>F31</f>
        <v>0</v>
      </c>
      <c r="D31" s="623"/>
      <c r="E31" s="623"/>
      <c r="F31" s="623">
        <f>PRE!I74</f>
        <v>0</v>
      </c>
      <c r="G31" s="623"/>
      <c r="H31" s="623"/>
      <c r="I31" s="623"/>
      <c r="J31" s="624">
        <f>PRE!I75</f>
        <v>0</v>
      </c>
      <c r="K31" s="625"/>
      <c r="L31" s="625"/>
      <c r="M31" s="626"/>
      <c r="N31" s="773">
        <f>F31-J31</f>
        <v>0</v>
      </c>
      <c r="O31" s="774">
        <f>IFERROR(N31/F31,0)</f>
        <v>0</v>
      </c>
      <c r="P31" s="775" t="str">
        <f t="shared" si="2"/>
        <v>Loss</v>
      </c>
      <c r="Q31" s="689">
        <f>-61361/27*20</f>
        <v>-45452.592592592591</v>
      </c>
      <c r="R31" s="716">
        <v>0</v>
      </c>
      <c r="S31" s="714"/>
    </row>
    <row r="32" spans="1:19" s="638" customFormat="1" ht="8.25" customHeight="1" thickBot="1">
      <c r="A32" s="628"/>
      <c r="B32" s="629"/>
      <c r="C32" s="630"/>
      <c r="D32" s="630"/>
      <c r="E32" s="630"/>
      <c r="F32" s="630"/>
      <c r="G32" s="630"/>
      <c r="H32" s="630"/>
      <c r="I32" s="630"/>
      <c r="J32" s="631"/>
      <c r="K32" s="632"/>
      <c r="L32" s="633"/>
      <c r="M32" s="634"/>
      <c r="N32" s="635"/>
      <c r="O32" s="636"/>
      <c r="P32" s="637"/>
      <c r="Q32" s="690"/>
      <c r="R32" s="727"/>
      <c r="S32" s="714"/>
    </row>
    <row r="33" spans="1:19" s="638" customFormat="1" ht="17.25" customHeight="1">
      <c r="A33" s="639" t="s">
        <v>425</v>
      </c>
      <c r="B33" s="640"/>
      <c r="C33" s="641"/>
      <c r="D33" s="641"/>
      <c r="E33" s="641"/>
      <c r="F33" s="641"/>
      <c r="G33" s="641"/>
      <c r="H33" s="641"/>
      <c r="I33" s="641"/>
      <c r="J33" s="642"/>
      <c r="K33" s="642"/>
      <c r="L33" s="643"/>
      <c r="M33" s="644"/>
      <c r="N33" s="645"/>
      <c r="O33" s="646"/>
      <c r="P33" s="647"/>
      <c r="Q33" s="690"/>
      <c r="R33" s="728"/>
      <c r="S33" s="714"/>
    </row>
    <row r="34" spans="1:19" s="654" customFormat="1" ht="30.75" customHeight="1">
      <c r="A34" s="648">
        <v>1</v>
      </c>
      <c r="B34" s="776" t="s">
        <v>1008</v>
      </c>
      <c r="C34" s="649">
        <v>120486.40890000001</v>
      </c>
      <c r="D34" s="649"/>
      <c r="E34" s="649"/>
      <c r="F34" s="649">
        <f>DPR!N205+DPR!N206</f>
        <v>0</v>
      </c>
      <c r="G34" s="649"/>
      <c r="H34" s="649">
        <f>F34</f>
        <v>0</v>
      </c>
      <c r="I34" s="649"/>
      <c r="J34" s="650" t="e">
        <f>#REF!+#REF!+#REF!+#REF!</f>
        <v>#REF!</v>
      </c>
      <c r="K34" s="650"/>
      <c r="L34" s="651" t="e">
        <f>J34</f>
        <v>#REF!</v>
      </c>
      <c r="M34" s="652"/>
      <c r="N34" s="753" t="e">
        <f>F34-L34</f>
        <v>#REF!</v>
      </c>
      <c r="O34" s="754">
        <f>IFERROR(N34/H34,0)</f>
        <v>0</v>
      </c>
      <c r="P34" s="755" t="e">
        <f>IF(N34&gt;=1,"Profit","Loss")</f>
        <v>#REF!</v>
      </c>
      <c r="Q34" s="691">
        <f>23416/27*20</f>
        <v>17345.185185185186</v>
      </c>
      <c r="R34" s="717">
        <v>0</v>
      </c>
      <c r="S34" s="714">
        <f t="shared" si="5"/>
        <v>0</v>
      </c>
    </row>
    <row r="35" spans="1:19" s="654" customFormat="1" ht="30.75" customHeight="1">
      <c r="A35" s="655">
        <v>2</v>
      </c>
      <c r="B35" s="569" t="s">
        <v>427</v>
      </c>
      <c r="C35" s="570">
        <f>DPR!H208+DPR!H209+DPR!H210</f>
        <v>0</v>
      </c>
      <c r="D35" s="570"/>
      <c r="E35" s="570"/>
      <c r="F35" s="570" t="e">
        <f>DPR!N208+DPR!#REF!</f>
        <v>#REF!</v>
      </c>
      <c r="G35" s="570"/>
      <c r="H35" s="649" t="e">
        <f>F35</f>
        <v>#REF!</v>
      </c>
      <c r="I35" s="570"/>
      <c r="J35" s="573" t="e">
        <f>#REF!+#REF!</f>
        <v>#REF!</v>
      </c>
      <c r="K35" s="573"/>
      <c r="L35" s="656" t="e">
        <f>J35</f>
        <v>#REF!</v>
      </c>
      <c r="M35" s="657"/>
      <c r="N35" s="753" t="e">
        <f>F35-L35</f>
        <v>#REF!</v>
      </c>
      <c r="O35" s="754">
        <f>IFERROR(N35/H35,0)</f>
        <v>0</v>
      </c>
      <c r="P35" s="653" t="e">
        <f>IF(N35&gt;=1,"Profit","Loss")</f>
        <v>#REF!</v>
      </c>
      <c r="Q35" s="691"/>
      <c r="R35" s="719"/>
      <c r="S35" s="714">
        <f t="shared" si="5"/>
        <v>0</v>
      </c>
    </row>
    <row r="36" spans="1:19" s="654" customFormat="1" ht="30.75" customHeight="1">
      <c r="A36" s="655">
        <v>3</v>
      </c>
      <c r="B36" s="569" t="s">
        <v>428</v>
      </c>
      <c r="C36" s="570">
        <v>0</v>
      </c>
      <c r="D36" s="570"/>
      <c r="E36" s="570"/>
      <c r="F36" s="570">
        <f>DPR!N207</f>
        <v>0</v>
      </c>
      <c r="G36" s="570"/>
      <c r="H36" s="649">
        <f>F36</f>
        <v>0</v>
      </c>
      <c r="I36" s="570"/>
      <c r="J36" s="573" t="e">
        <f>#REF!</f>
        <v>#REF!</v>
      </c>
      <c r="K36" s="573"/>
      <c r="L36" s="651" t="e">
        <f>J36</f>
        <v>#REF!</v>
      </c>
      <c r="M36" s="657"/>
      <c r="N36" s="753" t="e">
        <f>F36-L36</f>
        <v>#REF!</v>
      </c>
      <c r="O36" s="754">
        <f>IFERROR(N36/F36,0)</f>
        <v>0</v>
      </c>
      <c r="P36" s="653" t="e">
        <f>IF(N36&gt;=1,"Profit","Loss")</f>
        <v>#REF!</v>
      </c>
      <c r="Q36" s="691"/>
      <c r="R36" s="719"/>
      <c r="S36" s="714">
        <f t="shared" si="5"/>
        <v>0</v>
      </c>
    </row>
    <row r="37" spans="1:19" s="654" customFormat="1" ht="6.75" customHeight="1" thickBot="1">
      <c r="A37" s="655"/>
      <c r="B37" s="569"/>
      <c r="C37" s="570"/>
      <c r="D37" s="570"/>
      <c r="E37" s="570"/>
      <c r="F37" s="570"/>
      <c r="G37" s="570"/>
      <c r="H37" s="570"/>
      <c r="I37" s="570"/>
      <c r="J37" s="570"/>
      <c r="K37" s="570"/>
      <c r="L37" s="570"/>
      <c r="M37" s="657"/>
      <c r="N37" s="658"/>
      <c r="O37" s="659"/>
      <c r="P37" s="576"/>
      <c r="Q37" s="691"/>
      <c r="R37" s="719"/>
      <c r="S37" s="715"/>
    </row>
    <row r="38" spans="1:19" s="662" customFormat="1" ht="30.75" customHeight="1" thickBot="1">
      <c r="A38" s="992" t="s">
        <v>429</v>
      </c>
      <c r="B38" s="993"/>
      <c r="C38" s="660">
        <f>C30+C31+C34</f>
        <v>636382.2651517482</v>
      </c>
      <c r="D38" s="660"/>
      <c r="E38" s="660"/>
      <c r="F38" s="660" t="e">
        <f>F30+F31+F34+F36</f>
        <v>#REF!</v>
      </c>
      <c r="G38" s="660"/>
      <c r="H38" s="660" t="e">
        <f>H30+H31+H34+H36</f>
        <v>#REF!</v>
      </c>
      <c r="I38" s="660"/>
      <c r="J38" s="660" t="e">
        <f>J30+J31+J34+J36</f>
        <v>#REF!</v>
      </c>
      <c r="K38" s="660"/>
      <c r="L38" s="660" t="e">
        <f>L30+L31+L34+L36</f>
        <v>#REF!</v>
      </c>
      <c r="M38" s="661"/>
      <c r="N38" s="685" t="e">
        <f>H38-L38</f>
        <v>#REF!</v>
      </c>
      <c r="O38" s="751">
        <f>IFERROR(N38/H38,0)</f>
        <v>0</v>
      </c>
      <c r="P38" s="752" t="e">
        <f>IF(N38&gt;=1,"Profit","Loss")</f>
        <v>#REF!</v>
      </c>
      <c r="Q38" s="693">
        <f>Q34+Q31+Q28+Q24+Q22+Q21+Q20+Q19+Q18+Q16+Q12+Q11+Q10+Q9</f>
        <v>42898.222222222234</v>
      </c>
      <c r="R38" s="720">
        <f>2.5%/26*23</f>
        <v>2.2115384615384617E-2</v>
      </c>
      <c r="S38" s="714">
        <f t="shared" si="5"/>
        <v>-2.2115384615384617E-2</v>
      </c>
    </row>
    <row r="40" spans="1:19">
      <c r="F40" s="695"/>
    </row>
    <row r="41" spans="1:19">
      <c r="F41" s="694" t="e">
        <f>F38-F15</f>
        <v>#REF!</v>
      </c>
    </row>
    <row r="43" spans="1:19">
      <c r="F43" s="694">
        <v>1616216.6042210651</v>
      </c>
      <c r="J43" s="694"/>
    </row>
  </sheetData>
  <mergeCells count="5">
    <mergeCell ref="A5:O5"/>
    <mergeCell ref="A30:B30"/>
    <mergeCell ref="A38:B38"/>
    <mergeCell ref="R5:R6"/>
    <mergeCell ref="S5:S6"/>
  </mergeCells>
  <conditionalFormatting sqref="P7:P16">
    <cfRule type="cellIs" dxfId="71" priority="1" operator="lessThan">
      <formula>0</formula>
    </cfRule>
  </conditionalFormatting>
  <pageMargins left="0.7" right="0.7" top="0.75" bottom="0.75" header="0.3" footer="0.3"/>
  <pageSetup paperSize="9" scale="63" orientation="landscape"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pageSetUpPr fitToPage="1"/>
  </sheetPr>
  <dimension ref="A1:BI79"/>
  <sheetViews>
    <sheetView view="pageBreakPreview" zoomScale="85" zoomScaleSheetLayoutView="85" workbookViewId="0">
      <pane xSplit="4" ySplit="6" topLeftCell="S7" activePane="bottomRight" state="frozen"/>
      <selection activeCell="H28" sqref="H28:H36"/>
      <selection pane="topRight" activeCell="H28" sqref="H28:H36"/>
      <selection pane="bottomLeft" activeCell="H28" sqref="H28:H36"/>
      <selection pane="bottomRight" activeCell="AG2" sqref="AG2"/>
    </sheetView>
  </sheetViews>
  <sheetFormatPr defaultColWidth="9.109375" defaultRowHeight="15.6" outlineLevelCol="1"/>
  <cols>
    <col min="1" max="2" width="3.109375" style="77" hidden="1" customWidth="1"/>
    <col min="3" max="3" width="6.44140625" style="77" bestFit="1" customWidth="1"/>
    <col min="4" max="4" width="14.33203125" style="77" customWidth="1"/>
    <col min="5" max="5" width="12.5546875" style="77" customWidth="1"/>
    <col min="6" max="7" width="11.6640625" style="77" customWidth="1" outlineLevel="1"/>
    <col min="8" max="8" width="17.6640625" style="77" customWidth="1"/>
    <col min="9" max="10" width="11.6640625" style="77" customWidth="1" outlineLevel="1"/>
    <col min="11" max="11" width="16" style="77" customWidth="1"/>
    <col min="12" max="12" width="9.6640625" style="77" customWidth="1" outlineLevel="1"/>
    <col min="13" max="13" width="0.109375" style="77" customWidth="1" outlineLevel="1"/>
    <col min="14" max="14" width="15.6640625" style="78" customWidth="1"/>
    <col min="15" max="15" width="15.44140625" style="78" customWidth="1"/>
    <col min="16" max="16" width="10.33203125" style="77" customWidth="1"/>
    <col min="17" max="17" width="2.6640625" style="77" customWidth="1"/>
    <col min="18" max="19" width="11.5546875" style="77" customWidth="1" outlineLevel="1"/>
    <col min="20" max="20" width="11.5546875" style="77" hidden="1" customWidth="1" outlineLevel="1"/>
    <col min="21" max="21" width="14.88671875" style="77" customWidth="1"/>
    <col min="22" max="23" width="11.5546875" style="77" customWidth="1" outlineLevel="1"/>
    <col min="24" max="24" width="14.88671875" style="77" customWidth="1"/>
    <col min="25" max="25" width="11.5546875" style="77" customWidth="1" outlineLevel="1"/>
    <col min="26" max="26" width="15.6640625" style="77" customWidth="1"/>
    <col min="27" max="27" width="15.88671875" style="77" customWidth="1"/>
    <col min="28" max="28" width="14.88671875" style="77" customWidth="1"/>
    <col min="29" max="29" width="11.88671875" style="77" customWidth="1"/>
    <col min="30" max="16384" width="9.109375" style="77"/>
  </cols>
  <sheetData>
    <row r="1" spans="3:61" ht="16.2" thickBot="1">
      <c r="AC1" s="79">
        <v>42767</v>
      </c>
      <c r="AE1" s="80"/>
      <c r="AF1" s="80" t="s">
        <v>408</v>
      </c>
      <c r="AG1" s="81">
        <f>'Summary-Financial (NEW)'!AH1</f>
        <v>0.49109999999999998</v>
      </c>
      <c r="AH1" s="82"/>
      <c r="AI1" s="80"/>
      <c r="AJ1" s="80"/>
      <c r="AK1" s="80"/>
      <c r="AL1" s="80"/>
      <c r="AM1" s="80"/>
      <c r="AN1" s="80"/>
      <c r="AO1" s="82"/>
      <c r="AP1" s="80"/>
      <c r="AQ1" s="80"/>
      <c r="AR1" s="80"/>
      <c r="AS1" s="80"/>
      <c r="AT1" s="80"/>
      <c r="AU1" s="80"/>
      <c r="AV1" s="82"/>
      <c r="AW1" s="80"/>
      <c r="AX1" s="80"/>
      <c r="AY1" s="80"/>
      <c r="AZ1" s="80"/>
      <c r="BA1" s="80"/>
      <c r="BB1" s="80"/>
      <c r="BC1" s="82"/>
      <c r="BD1" s="80"/>
      <c r="BE1" s="80"/>
      <c r="BF1" s="80"/>
      <c r="BG1" s="80"/>
      <c r="BH1" s="80"/>
      <c r="BI1" s="80"/>
    </row>
    <row r="2" spans="3:61">
      <c r="I2" s="83"/>
      <c r="J2" s="83"/>
      <c r="L2" s="83"/>
      <c r="M2" s="83"/>
      <c r="AA2" s="84" t="s">
        <v>9</v>
      </c>
      <c r="AB2" s="85" t="str">
        <f>'Summary-Financial (NEW)'!AC2</f>
        <v>xxxx</v>
      </c>
      <c r="AC2" s="79" t="e">
        <f>EOMONTH(AB2,0)</f>
        <v>#VALUE!</v>
      </c>
      <c r="AD2" s="77">
        <v>26</v>
      </c>
      <c r="AE2" s="77">
        <v>26</v>
      </c>
    </row>
    <row r="3" spans="3:61" ht="31.5" customHeight="1" thickBot="1">
      <c r="D3" s="86"/>
      <c r="I3" s="87"/>
      <c r="J3" s="87"/>
      <c r="K3" s="87"/>
      <c r="N3" s="512"/>
      <c r="O3" s="512"/>
      <c r="AA3" s="88" t="s">
        <v>10</v>
      </c>
      <c r="AB3" s="89">
        <f>AD2/AE2</f>
        <v>1</v>
      </c>
    </row>
    <row r="4" spans="3:61" s="90" customFormat="1" ht="31.5" customHeight="1" thickBot="1">
      <c r="C4" s="980" t="s">
        <v>409</v>
      </c>
      <c r="D4" s="980"/>
      <c r="E4" s="980"/>
      <c r="F4" s="980"/>
      <c r="G4" s="980"/>
      <c r="H4" s="980"/>
      <c r="I4" s="980"/>
      <c r="J4" s="980"/>
      <c r="K4" s="980"/>
      <c r="L4" s="980"/>
      <c r="M4" s="980"/>
      <c r="N4" s="980"/>
      <c r="O4" s="980"/>
      <c r="AA4" s="91"/>
      <c r="AB4" s="92"/>
    </row>
    <row r="5" spans="3:61" ht="21.6" thickBot="1">
      <c r="C5" s="981" t="s">
        <v>410</v>
      </c>
      <c r="D5" s="982"/>
      <c r="E5" s="982"/>
      <c r="F5" s="982"/>
      <c r="G5" s="982"/>
      <c r="H5" s="982"/>
      <c r="I5" s="982"/>
      <c r="J5" s="982"/>
      <c r="K5" s="982"/>
      <c r="L5" s="982"/>
      <c r="M5" s="982"/>
      <c r="N5" s="982"/>
      <c r="O5" s="982"/>
      <c r="P5" s="93"/>
      <c r="R5" s="981" t="s">
        <v>411</v>
      </c>
      <c r="S5" s="982"/>
      <c r="T5" s="982"/>
      <c r="U5" s="982"/>
      <c r="V5" s="982"/>
      <c r="W5" s="982"/>
      <c r="X5" s="982"/>
      <c r="Y5" s="982"/>
      <c r="Z5" s="982"/>
      <c r="AA5" s="982"/>
      <c r="AB5" s="94"/>
      <c r="AC5" s="95"/>
      <c r="AD5" s="95"/>
      <c r="AE5" s="95"/>
    </row>
    <row r="6" spans="3:61" s="97" customFormat="1" ht="49.5" customHeight="1" thickBot="1">
      <c r="C6" s="426" t="s">
        <v>7</v>
      </c>
      <c r="D6" s="427" t="s">
        <v>412</v>
      </c>
      <c r="E6" s="427" t="s">
        <v>413</v>
      </c>
      <c r="F6" s="427" t="s">
        <v>8</v>
      </c>
      <c r="G6" s="427" t="s">
        <v>414</v>
      </c>
      <c r="H6" s="427" t="s">
        <v>415</v>
      </c>
      <c r="I6" s="427" t="s">
        <v>416</v>
      </c>
      <c r="J6" s="427" t="s">
        <v>417</v>
      </c>
      <c r="K6" s="427" t="s">
        <v>418</v>
      </c>
      <c r="L6" s="428" t="s">
        <v>419</v>
      </c>
      <c r="M6" s="428" t="s">
        <v>420</v>
      </c>
      <c r="N6" s="428" t="s">
        <v>421</v>
      </c>
      <c r="O6" s="427" t="s">
        <v>422</v>
      </c>
      <c r="P6" s="429" t="s">
        <v>423</v>
      </c>
      <c r="Q6" s="96"/>
      <c r="R6" s="426" t="s">
        <v>8</v>
      </c>
      <c r="S6" s="427" t="s">
        <v>414</v>
      </c>
      <c r="T6" s="427" t="s">
        <v>424</v>
      </c>
      <c r="U6" s="427" t="s">
        <v>415</v>
      </c>
      <c r="V6" s="427" t="s">
        <v>416</v>
      </c>
      <c r="W6" s="427" t="s">
        <v>417</v>
      </c>
      <c r="X6" s="427" t="s">
        <v>418</v>
      </c>
      <c r="Y6" s="427" t="s">
        <v>419</v>
      </c>
      <c r="Z6" s="427" t="s">
        <v>421</v>
      </c>
      <c r="AA6" s="427" t="s">
        <v>422</v>
      </c>
      <c r="AB6" s="429" t="s">
        <v>423</v>
      </c>
    </row>
    <row r="7" spans="3:61" s="103" customFormat="1" ht="24.75" customHeight="1">
      <c r="C7" s="465">
        <v>1</v>
      </c>
      <c r="D7" s="466" t="s">
        <v>22</v>
      </c>
      <c r="E7" s="467" t="e">
        <f>E9+E11+E12+E16+E8</f>
        <v>#REF!</v>
      </c>
      <c r="F7" s="467" t="e">
        <f>F9+F11+F12+F16+F8</f>
        <v>#REF!</v>
      </c>
      <c r="G7" s="424" t="e">
        <f t="shared" ref="G7:G16" si="0">$F$31*L7</f>
        <v>#REF!</v>
      </c>
      <c r="H7" s="467" t="e">
        <f>H9+H10+H11+H12+H16+H8+H15</f>
        <v>#REF!</v>
      </c>
      <c r="I7" s="467" t="e">
        <f>I9+I10+I11+I12+I16+I8+I15</f>
        <v>#REF!</v>
      </c>
      <c r="J7" s="467" t="e">
        <f>J9+J10+J11+J12+J16+J8+J15</f>
        <v>#REF!</v>
      </c>
      <c r="K7" s="467" t="e">
        <f>SUM(I7:J7)</f>
        <v>#REF!</v>
      </c>
      <c r="L7" s="473" t="e">
        <f t="shared" ref="L7:L26" si="1">I7/$I$30</f>
        <v>#REF!</v>
      </c>
      <c r="M7" s="468" t="e">
        <f>H7/$H$30</f>
        <v>#REF!</v>
      </c>
      <c r="N7" s="437" t="str">
        <f>IFERROR(H7-K7,"")</f>
        <v/>
      </c>
      <c r="O7" s="438" t="str">
        <f>IFERROR(N7/H7,"")</f>
        <v/>
      </c>
      <c r="P7" s="439" t="str">
        <f t="shared" ref="P7:P31" si="2">IF(N7&gt;=1,"Profit","Loss")</f>
        <v>Profit</v>
      </c>
      <c r="Q7" s="440"/>
      <c r="R7" s="441" t="e">
        <f>R9+R10+R11+R12+R16+R8+R15</f>
        <v>#REF!</v>
      </c>
      <c r="S7" s="442" t="e">
        <f>$R$31*Y7</f>
        <v>#REF!</v>
      </c>
      <c r="T7" s="442"/>
      <c r="U7" s="442" t="e">
        <f>SUM(R7:S7)</f>
        <v>#REF!</v>
      </c>
      <c r="V7" s="442" t="e">
        <f>V9+V10+V11+V12+V16+V8+V15</f>
        <v>#REF!</v>
      </c>
      <c r="W7" s="442" t="e">
        <f>$V$31*Y7</f>
        <v>#REF!</v>
      </c>
      <c r="X7" s="442" t="e">
        <f>SUM(V7:W7)</f>
        <v>#REF!</v>
      </c>
      <c r="Y7" s="443" t="e">
        <f>V7/$V$30</f>
        <v>#REF!</v>
      </c>
      <c r="Z7" s="444" t="str">
        <f>IFERROR(U7-X7,"")</f>
        <v/>
      </c>
      <c r="AA7" s="443" t="str">
        <f>IFERROR(Z7/U7,"")</f>
        <v/>
      </c>
      <c r="AB7" s="445" t="str">
        <f t="shared" ref="AB7:AB31" si="3">IF(Z7&gt;=1,"Profit","Loss")</f>
        <v>Profit</v>
      </c>
      <c r="AC7" s="102" t="e">
        <f>F7+H7</f>
        <v>#REF!</v>
      </c>
      <c r="AD7" s="102"/>
    </row>
    <row r="8" spans="3:61" s="103" customFormat="1" ht="24.75" customHeight="1">
      <c r="C8" s="515" t="s">
        <v>993</v>
      </c>
      <c r="D8" s="485" t="s">
        <v>1002</v>
      </c>
      <c r="E8" s="486" t="e">
        <f>#REF!</f>
        <v>#REF!</v>
      </c>
      <c r="F8" s="757" t="e">
        <f>#REF!</f>
        <v>#REF!</v>
      </c>
      <c r="G8" s="424" t="e">
        <f t="shared" si="0"/>
        <v>#REF!</v>
      </c>
      <c r="H8" s="425" t="e">
        <f>SUM(F8:G8)</f>
        <v>#REF!</v>
      </c>
      <c r="I8" s="487" t="e">
        <f>#REF!</f>
        <v>#REF!</v>
      </c>
      <c r="J8" s="425" t="e">
        <f>$I$31*L8</f>
        <v>#REF!</v>
      </c>
      <c r="K8" s="425" t="e">
        <f>SUM(I8:J8)</f>
        <v>#REF!</v>
      </c>
      <c r="L8" s="98" t="e">
        <f t="shared" si="1"/>
        <v>#REF!</v>
      </c>
      <c r="M8" s="413"/>
      <c r="N8" s="99" t="str">
        <f>IFERROR(H8-K8,"")</f>
        <v/>
      </c>
      <c r="O8" s="100" t="str">
        <f>IFERROR(N8/H8,"")</f>
        <v/>
      </c>
      <c r="P8" s="189" t="str">
        <f>IF(N8&gt;=1,"Profit","Loss")</f>
        <v>Profit</v>
      </c>
      <c r="Q8" s="1"/>
      <c r="R8" s="488" t="e">
        <f>#REF!</f>
        <v>#REF!</v>
      </c>
      <c r="S8" s="433" t="e">
        <f>$R$31*Y8</f>
        <v>#REF!</v>
      </c>
      <c r="T8" s="489"/>
      <c r="U8" s="433" t="e">
        <f>SUM(R8:S8)</f>
        <v>#REF!</v>
      </c>
      <c r="V8" s="489" t="e">
        <f>#REF!</f>
        <v>#REF!</v>
      </c>
      <c r="W8" s="433" t="e">
        <f>$V$31*Y8</f>
        <v>#REF!</v>
      </c>
      <c r="X8" s="433" t="e">
        <f>SUM(V8:W8)</f>
        <v>#REF!</v>
      </c>
      <c r="Y8" s="434" t="e">
        <f>V8/$V$30</f>
        <v>#REF!</v>
      </c>
      <c r="Z8" s="435" t="str">
        <f>IFERROR(U8-X8,"")</f>
        <v/>
      </c>
      <c r="AA8" s="434" t="str">
        <f>IFERROR(Z8/U8,"")</f>
        <v/>
      </c>
      <c r="AB8" s="436" t="str">
        <f>IF(Z8&gt;=1,"Profit","Loss")</f>
        <v>Profit</v>
      </c>
      <c r="AC8" s="102"/>
    </row>
    <row r="9" spans="3:61" s="103" customFormat="1" ht="24.75" customHeight="1">
      <c r="C9" s="446" t="s">
        <v>994</v>
      </c>
      <c r="D9" s="447" t="s">
        <v>955</v>
      </c>
      <c r="E9" s="105">
        <v>404132.66499999998</v>
      </c>
      <c r="F9" s="758" t="e">
        <f>#REF!+F14+(F13*0.1)</f>
        <v>#REF!</v>
      </c>
      <c r="G9" s="424" t="e">
        <f t="shared" si="0"/>
        <v>#REF!</v>
      </c>
      <c r="H9" s="105" t="e">
        <f t="shared" ref="H9:H16" si="4">SUM(F9:G9)</f>
        <v>#REF!</v>
      </c>
      <c r="I9" s="106" t="e">
        <f>#REF!+I14+(I13*0.1)</f>
        <v>#REF!</v>
      </c>
      <c r="J9" s="105" t="e">
        <f>$I$31*L9-3000</f>
        <v>#REF!</v>
      </c>
      <c r="K9" s="105" t="e">
        <f t="shared" ref="K9:K16" si="5">SUM(I9:J9)</f>
        <v>#REF!</v>
      </c>
      <c r="L9" s="473" t="e">
        <f t="shared" si="1"/>
        <v>#REF!</v>
      </c>
      <c r="M9" s="107"/>
      <c r="N9" s="448" t="str">
        <f t="shared" ref="N9:N16" si="6">IFERROR(H9-K9,"")</f>
        <v/>
      </c>
      <c r="O9" s="449" t="str">
        <f t="shared" ref="O9:O16" si="7">IFERROR(N9/H9,"")</f>
        <v/>
      </c>
      <c r="P9" s="101" t="str">
        <f t="shared" ref="P9:P16" si="8">IF(N9&gt;=1,"Profit","Loss")</f>
        <v>Profit</v>
      </c>
      <c r="Q9" s="450"/>
      <c r="R9" s="108" t="e">
        <f>#REF!+R14+(R13*0.1)</f>
        <v>#REF!</v>
      </c>
      <c r="S9" s="109" t="e">
        <f>$R$31*Y9</f>
        <v>#REF!</v>
      </c>
      <c r="T9" s="109"/>
      <c r="U9" s="109" t="e">
        <f t="shared" ref="U9:U16" si="9">SUM(R9:S9)</f>
        <v>#REF!</v>
      </c>
      <c r="V9" s="109" t="e">
        <f>#REF!+V14+(V13*0.1)</f>
        <v>#REF!</v>
      </c>
      <c r="W9" s="109" t="e">
        <f>$V$31*Y9</f>
        <v>#REF!</v>
      </c>
      <c r="X9" s="109" t="e">
        <f t="shared" ref="X9:X16" si="10">SUM(V9:W9)</f>
        <v>#REF!</v>
      </c>
      <c r="Y9" s="110" t="e">
        <f>V9/$V$30</f>
        <v>#REF!</v>
      </c>
      <c r="Z9" s="111" t="str">
        <f t="shared" ref="Z9:Z16" si="11">IFERROR(U9-X9,"")</f>
        <v/>
      </c>
      <c r="AA9" s="110" t="str">
        <f t="shared" ref="AA9:AA16" si="12">IFERROR(Z9/U9,"")</f>
        <v/>
      </c>
      <c r="AB9" s="112" t="str">
        <f t="shared" ref="AB9:AB16" si="13">IF(Z9&gt;=1,"Profit","Loss")</f>
        <v>Profit</v>
      </c>
      <c r="AC9" s="102"/>
      <c r="AD9" s="102"/>
    </row>
    <row r="10" spans="3:61" s="103" customFormat="1" ht="24.75" customHeight="1">
      <c r="C10" s="446" t="s">
        <v>999</v>
      </c>
      <c r="D10" s="447" t="s">
        <v>1023</v>
      </c>
      <c r="E10" s="105" t="e">
        <f>#REF!</f>
        <v>#REF!</v>
      </c>
      <c r="F10" s="758"/>
      <c r="G10" s="424" t="e">
        <f t="shared" si="0"/>
        <v>#REF!</v>
      </c>
      <c r="H10" s="105"/>
      <c r="I10" s="106" t="e">
        <f>#REF!</f>
        <v>#REF!</v>
      </c>
      <c r="J10" s="105" t="e">
        <f t="shared" ref="J10:J20" si="14">$I$31*L10</f>
        <v>#REF!</v>
      </c>
      <c r="K10" s="105" t="e">
        <f t="shared" ref="K10" si="15">SUM(I10:J10)</f>
        <v>#REF!</v>
      </c>
      <c r="L10" s="473" t="e">
        <f t="shared" si="1"/>
        <v>#REF!</v>
      </c>
      <c r="M10" s="107"/>
      <c r="N10" s="448" t="str">
        <f t="shared" si="6"/>
        <v/>
      </c>
      <c r="O10" s="449" t="str">
        <f t="shared" si="7"/>
        <v/>
      </c>
      <c r="P10" s="101" t="str">
        <f t="shared" si="8"/>
        <v>Profit</v>
      </c>
      <c r="Q10" s="450"/>
      <c r="R10" s="108"/>
      <c r="S10" s="109"/>
      <c r="T10" s="109"/>
      <c r="U10" s="109"/>
      <c r="V10" s="109"/>
      <c r="W10" s="109"/>
      <c r="X10" s="109"/>
      <c r="Y10" s="110"/>
      <c r="Z10" s="111"/>
      <c r="AA10" s="110"/>
      <c r="AB10" s="112"/>
      <c r="AC10" s="102"/>
      <c r="AD10" s="102"/>
    </row>
    <row r="11" spans="3:61" s="103" customFormat="1" ht="24.75" customHeight="1">
      <c r="C11" s="446" t="s">
        <v>995</v>
      </c>
      <c r="D11" s="447" t="s">
        <v>963</v>
      </c>
      <c r="E11" s="105">
        <v>13456.17</v>
      </c>
      <c r="F11" s="758" t="e">
        <f>#REF!</f>
        <v>#REF!</v>
      </c>
      <c r="G11" s="424" t="e">
        <f t="shared" si="0"/>
        <v>#REF!</v>
      </c>
      <c r="H11" s="105" t="e">
        <f t="shared" si="4"/>
        <v>#REF!</v>
      </c>
      <c r="I11" s="106" t="e">
        <f>#REF!</f>
        <v>#REF!</v>
      </c>
      <c r="J11" s="105" t="e">
        <f t="shared" si="14"/>
        <v>#REF!</v>
      </c>
      <c r="K11" s="105" t="e">
        <f t="shared" si="5"/>
        <v>#REF!</v>
      </c>
      <c r="L11" s="473" t="e">
        <f t="shared" si="1"/>
        <v>#REF!</v>
      </c>
      <c r="M11" s="107"/>
      <c r="N11" s="448" t="str">
        <f t="shared" si="6"/>
        <v/>
      </c>
      <c r="O11" s="449" t="str">
        <f t="shared" si="7"/>
        <v/>
      </c>
      <c r="P11" s="101" t="str">
        <f t="shared" si="8"/>
        <v>Profit</v>
      </c>
      <c r="Q11" s="450"/>
      <c r="R11" s="108" t="e">
        <f>#REF!</f>
        <v>#REF!</v>
      </c>
      <c r="S11" s="109" t="e">
        <f t="shared" ref="S11:S24" si="16">$R$31*Y11</f>
        <v>#REF!</v>
      </c>
      <c r="T11" s="109"/>
      <c r="U11" s="109" t="e">
        <f t="shared" si="9"/>
        <v>#REF!</v>
      </c>
      <c r="V11" s="109" t="e">
        <f>#REF!</f>
        <v>#REF!</v>
      </c>
      <c r="W11" s="109" t="e">
        <f t="shared" ref="W11:W24" si="17">$V$31*Y11</f>
        <v>#REF!</v>
      </c>
      <c r="X11" s="109" t="e">
        <f t="shared" si="10"/>
        <v>#REF!</v>
      </c>
      <c r="Y11" s="110" t="e">
        <f t="shared" ref="Y11:Y24" si="18">V11/$V$30</f>
        <v>#REF!</v>
      </c>
      <c r="Z11" s="111" t="str">
        <f t="shared" si="11"/>
        <v/>
      </c>
      <c r="AA11" s="110" t="str">
        <f t="shared" si="12"/>
        <v/>
      </c>
      <c r="AB11" s="112" t="str">
        <f t="shared" si="13"/>
        <v>Profit</v>
      </c>
      <c r="AC11" s="102"/>
      <c r="AD11" s="102"/>
    </row>
    <row r="12" spans="3:61" s="103" customFormat="1" ht="24.75" customHeight="1">
      <c r="C12" s="446" t="s">
        <v>996</v>
      </c>
      <c r="D12" s="447" t="s">
        <v>964</v>
      </c>
      <c r="E12" s="105">
        <v>89367</v>
      </c>
      <c r="F12" s="758" t="e">
        <f>#REF!</f>
        <v>#REF!</v>
      </c>
      <c r="G12" s="424" t="e">
        <f t="shared" si="0"/>
        <v>#REF!</v>
      </c>
      <c r="H12" s="105" t="e">
        <f t="shared" si="4"/>
        <v>#REF!</v>
      </c>
      <c r="I12" s="106" t="e">
        <f>#REF!</f>
        <v>#REF!</v>
      </c>
      <c r="J12" s="105" t="e">
        <f t="shared" si="14"/>
        <v>#REF!</v>
      </c>
      <c r="K12" s="105" t="e">
        <f t="shared" si="5"/>
        <v>#REF!</v>
      </c>
      <c r="L12" s="473" t="e">
        <f t="shared" si="1"/>
        <v>#REF!</v>
      </c>
      <c r="M12" s="107"/>
      <c r="N12" s="448" t="str">
        <f t="shared" si="6"/>
        <v/>
      </c>
      <c r="O12" s="449" t="str">
        <f t="shared" si="7"/>
        <v/>
      </c>
      <c r="P12" s="101" t="str">
        <f t="shared" si="8"/>
        <v>Profit</v>
      </c>
      <c r="Q12" s="450"/>
      <c r="R12" s="108" t="e">
        <f>#REF!</f>
        <v>#REF!</v>
      </c>
      <c r="S12" s="109" t="e">
        <f t="shared" si="16"/>
        <v>#REF!</v>
      </c>
      <c r="T12" s="109"/>
      <c r="U12" s="109" t="e">
        <f t="shared" si="9"/>
        <v>#REF!</v>
      </c>
      <c r="V12" s="109" t="e">
        <f>#REF!</f>
        <v>#REF!</v>
      </c>
      <c r="W12" s="109" t="e">
        <f t="shared" si="17"/>
        <v>#REF!</v>
      </c>
      <c r="X12" s="109" t="e">
        <f t="shared" si="10"/>
        <v>#REF!</v>
      </c>
      <c r="Y12" s="110" t="e">
        <f t="shared" si="18"/>
        <v>#REF!</v>
      </c>
      <c r="Z12" s="111" t="str">
        <f t="shared" si="11"/>
        <v/>
      </c>
      <c r="AA12" s="110" t="str">
        <f t="shared" si="12"/>
        <v/>
      </c>
      <c r="AB12" s="112" t="str">
        <f t="shared" si="13"/>
        <v>Profit</v>
      </c>
      <c r="AC12" s="102"/>
      <c r="AD12" s="102"/>
    </row>
    <row r="13" spans="3:61" s="103" customFormat="1" ht="24.75" customHeight="1">
      <c r="C13" s="664" t="s">
        <v>997</v>
      </c>
      <c r="D13" s="665" t="s">
        <v>965</v>
      </c>
      <c r="E13" s="666" t="s">
        <v>1027</v>
      </c>
      <c r="F13" s="758" t="e">
        <f>#REF!</f>
        <v>#REF!</v>
      </c>
      <c r="G13" s="667" t="e">
        <f t="shared" si="0"/>
        <v>#REF!</v>
      </c>
      <c r="H13" s="666" t="e">
        <f t="shared" si="4"/>
        <v>#REF!</v>
      </c>
      <c r="I13" s="668" t="e">
        <f>#REF!</f>
        <v>#REF!</v>
      </c>
      <c r="J13" s="666" t="e">
        <f t="shared" si="14"/>
        <v>#REF!</v>
      </c>
      <c r="K13" s="666" t="e">
        <f t="shared" si="5"/>
        <v>#REF!</v>
      </c>
      <c r="L13" s="669" t="e">
        <f t="shared" si="1"/>
        <v>#REF!</v>
      </c>
      <c r="M13" s="670"/>
      <c r="N13" s="671" t="str">
        <f t="shared" si="6"/>
        <v/>
      </c>
      <c r="O13" s="672" t="str">
        <f t="shared" si="7"/>
        <v/>
      </c>
      <c r="P13" s="673" t="str">
        <f t="shared" si="8"/>
        <v>Profit</v>
      </c>
      <c r="Q13" s="674"/>
      <c r="R13" s="675" t="e">
        <f>#REF!</f>
        <v>#REF!</v>
      </c>
      <c r="S13" s="676" t="e">
        <f t="shared" si="16"/>
        <v>#REF!</v>
      </c>
      <c r="T13" s="676"/>
      <c r="U13" s="676" t="e">
        <f t="shared" si="9"/>
        <v>#REF!</v>
      </c>
      <c r="V13" s="676" t="e">
        <f>#REF!</f>
        <v>#REF!</v>
      </c>
      <c r="W13" s="676" t="e">
        <f t="shared" si="17"/>
        <v>#REF!</v>
      </c>
      <c r="X13" s="676" t="e">
        <f t="shared" si="10"/>
        <v>#REF!</v>
      </c>
      <c r="Y13" s="677" t="e">
        <f t="shared" si="18"/>
        <v>#REF!</v>
      </c>
      <c r="Z13" s="678" t="str">
        <f t="shared" si="11"/>
        <v/>
      </c>
      <c r="AA13" s="677" t="str">
        <f t="shared" si="12"/>
        <v/>
      </c>
      <c r="AB13" s="673" t="str">
        <f t="shared" si="13"/>
        <v>Profit</v>
      </c>
      <c r="AC13" s="102"/>
      <c r="AD13" s="102"/>
    </row>
    <row r="14" spans="3:61" s="103" customFormat="1" ht="24.75" customHeight="1">
      <c r="C14" s="664" t="s">
        <v>998</v>
      </c>
      <c r="D14" s="665" t="s">
        <v>991</v>
      </c>
      <c r="E14" s="666" t="s">
        <v>1027</v>
      </c>
      <c r="F14" s="758" t="e">
        <f>#REF!</f>
        <v>#REF!</v>
      </c>
      <c r="G14" s="667" t="e">
        <f t="shared" si="0"/>
        <v>#REF!</v>
      </c>
      <c r="H14" s="668" t="e">
        <f t="shared" si="4"/>
        <v>#REF!</v>
      </c>
      <c r="I14" s="668" t="e">
        <f>#REF!</f>
        <v>#REF!</v>
      </c>
      <c r="J14" s="668" t="e">
        <f t="shared" si="14"/>
        <v>#REF!</v>
      </c>
      <c r="K14" s="668" t="e">
        <f t="shared" si="5"/>
        <v>#REF!</v>
      </c>
      <c r="L14" s="669" t="e">
        <f t="shared" si="1"/>
        <v>#REF!</v>
      </c>
      <c r="M14" s="670"/>
      <c r="N14" s="671" t="str">
        <f t="shared" si="6"/>
        <v/>
      </c>
      <c r="O14" s="672" t="str">
        <f t="shared" si="7"/>
        <v/>
      </c>
      <c r="P14" s="673" t="str">
        <f t="shared" si="8"/>
        <v>Profit</v>
      </c>
      <c r="Q14" s="674"/>
      <c r="R14" s="675" t="e">
        <f>#REF!</f>
        <v>#REF!</v>
      </c>
      <c r="S14" s="676" t="e">
        <f t="shared" si="16"/>
        <v>#REF!</v>
      </c>
      <c r="T14" s="676"/>
      <c r="U14" s="676" t="e">
        <f t="shared" si="9"/>
        <v>#REF!</v>
      </c>
      <c r="V14" s="676" t="e">
        <f>#REF!</f>
        <v>#REF!</v>
      </c>
      <c r="W14" s="676" t="e">
        <f t="shared" si="17"/>
        <v>#REF!</v>
      </c>
      <c r="X14" s="676" t="e">
        <f t="shared" si="10"/>
        <v>#REF!</v>
      </c>
      <c r="Y14" s="677" t="e">
        <f t="shared" si="18"/>
        <v>#REF!</v>
      </c>
      <c r="Z14" s="678" t="str">
        <f t="shared" si="11"/>
        <v/>
      </c>
      <c r="AA14" s="677" t="str">
        <f t="shared" si="12"/>
        <v/>
      </c>
      <c r="AB14" s="673" t="str">
        <f t="shared" si="13"/>
        <v>Profit</v>
      </c>
      <c r="AC14" s="102"/>
      <c r="AD14" s="102"/>
    </row>
    <row r="15" spans="3:61" s="103" customFormat="1" ht="24.75" customHeight="1">
      <c r="C15" s="477" t="s">
        <v>1003</v>
      </c>
      <c r="D15" s="179" t="s">
        <v>1001</v>
      </c>
      <c r="E15" s="180"/>
      <c r="F15" s="180" t="e">
        <f>#REF!</f>
        <v>#REF!</v>
      </c>
      <c r="G15" s="424" t="e">
        <f t="shared" si="0"/>
        <v>#REF!</v>
      </c>
      <c r="H15" s="425" t="e">
        <f>SUM(F15:G15)</f>
        <v>#REF!</v>
      </c>
      <c r="I15" s="181" t="e">
        <f>#REF!</f>
        <v>#REF!</v>
      </c>
      <c r="J15" s="425" t="e">
        <f t="shared" si="14"/>
        <v>#REF!</v>
      </c>
      <c r="K15" s="425" t="e">
        <f>SUM(I15:J15)</f>
        <v>#REF!</v>
      </c>
      <c r="L15" s="98" t="e">
        <f t="shared" si="1"/>
        <v>#REF!</v>
      </c>
      <c r="M15" s="413"/>
      <c r="N15" s="99" t="str">
        <f>IFERROR(H15-K15,"")</f>
        <v/>
      </c>
      <c r="O15" s="100" t="str">
        <f>IFERROR(N15/H15,"")</f>
        <v/>
      </c>
      <c r="P15" s="189" t="str">
        <f t="shared" ref="P15" si="19">IF(N15&gt;=1,"Profit","Loss")</f>
        <v>Profit</v>
      </c>
      <c r="Q15" s="1"/>
      <c r="R15" s="480" t="e">
        <f>#REF!</f>
        <v>#REF!</v>
      </c>
      <c r="S15" s="433" t="e">
        <f t="shared" si="16"/>
        <v>#REF!</v>
      </c>
      <c r="T15" s="481"/>
      <c r="U15" s="433" t="e">
        <f>SUM(R15:S15)</f>
        <v>#REF!</v>
      </c>
      <c r="V15" s="489" t="e">
        <f>#REF!</f>
        <v>#REF!</v>
      </c>
      <c r="W15" s="433" t="e">
        <f t="shared" si="17"/>
        <v>#REF!</v>
      </c>
      <c r="X15" s="433" t="e">
        <f>SUM(V15:W15)</f>
        <v>#REF!</v>
      </c>
      <c r="Y15" s="434" t="e">
        <f t="shared" si="18"/>
        <v>#REF!</v>
      </c>
      <c r="Z15" s="435" t="str">
        <f>IFERROR(U15-X15,"")</f>
        <v/>
      </c>
      <c r="AA15" s="434" t="str">
        <f>IFERROR(Z15/U15,"")</f>
        <v/>
      </c>
      <c r="AB15" s="436" t="str">
        <f t="shared" ref="AB15" si="20">IF(Z15&gt;=1,"Profit","Loss")</f>
        <v>Profit</v>
      </c>
      <c r="AC15" s="102"/>
    </row>
    <row r="16" spans="3:61" s="103" customFormat="1" ht="24.75" customHeight="1" thickBot="1">
      <c r="C16" s="451" t="s">
        <v>1006</v>
      </c>
      <c r="D16" s="452" t="s">
        <v>992</v>
      </c>
      <c r="E16" s="453" t="e">
        <f>#REF!</f>
        <v>#REF!</v>
      </c>
      <c r="F16" s="764" t="e">
        <f>#REF!</f>
        <v>#REF!</v>
      </c>
      <c r="G16" s="424" t="e">
        <f t="shared" si="0"/>
        <v>#REF!</v>
      </c>
      <c r="H16" s="454" t="e">
        <f t="shared" si="4"/>
        <v>#REF!</v>
      </c>
      <c r="I16" s="454" t="e">
        <f>#REF!</f>
        <v>#REF!</v>
      </c>
      <c r="J16" s="454" t="e">
        <f t="shared" si="14"/>
        <v>#REF!</v>
      </c>
      <c r="K16" s="454" t="e">
        <f t="shared" si="5"/>
        <v>#REF!</v>
      </c>
      <c r="L16" s="473" t="e">
        <f t="shared" si="1"/>
        <v>#REF!</v>
      </c>
      <c r="M16" s="455"/>
      <c r="N16" s="456" t="str">
        <f t="shared" si="6"/>
        <v/>
      </c>
      <c r="O16" s="457" t="str">
        <f t="shared" si="7"/>
        <v/>
      </c>
      <c r="P16" s="458" t="str">
        <f t="shared" si="8"/>
        <v>Profit</v>
      </c>
      <c r="Q16" s="459"/>
      <c r="R16" s="460" t="e">
        <f>#REF!</f>
        <v>#REF!</v>
      </c>
      <c r="S16" s="461" t="e">
        <f t="shared" si="16"/>
        <v>#REF!</v>
      </c>
      <c r="T16" s="461"/>
      <c r="U16" s="461" t="e">
        <f t="shared" si="9"/>
        <v>#REF!</v>
      </c>
      <c r="V16" s="461" t="e">
        <f>#REF!</f>
        <v>#REF!</v>
      </c>
      <c r="W16" s="461" t="e">
        <f t="shared" si="17"/>
        <v>#REF!</v>
      </c>
      <c r="X16" s="461" t="e">
        <f t="shared" si="10"/>
        <v>#REF!</v>
      </c>
      <c r="Y16" s="462" t="e">
        <f t="shared" si="18"/>
        <v>#REF!</v>
      </c>
      <c r="Z16" s="463" t="str">
        <f t="shared" si="11"/>
        <v/>
      </c>
      <c r="AA16" s="462" t="str">
        <f t="shared" si="12"/>
        <v/>
      </c>
      <c r="AB16" s="464" t="str">
        <f t="shared" si="13"/>
        <v>Profit</v>
      </c>
      <c r="AC16" s="102"/>
      <c r="AD16" s="102"/>
    </row>
    <row r="17" spans="3:32" s="103" customFormat="1" ht="24.75" customHeight="1">
      <c r="C17" s="469">
        <v>2</v>
      </c>
      <c r="D17" s="470" t="s">
        <v>23</v>
      </c>
      <c r="E17" s="471" t="e">
        <f>E18+E19+E20+E21+E22</f>
        <v>#REF!</v>
      </c>
      <c r="F17" s="767" t="e">
        <f>F18+F19+F20+F21+F22</f>
        <v>#REF!</v>
      </c>
      <c r="G17" s="471" t="e">
        <f>G18+G19+G20+G21+G22</f>
        <v>#REF!</v>
      </c>
      <c r="H17" s="472" t="e">
        <f>SUM(F17:G17)</f>
        <v>#REF!</v>
      </c>
      <c r="I17" s="471" t="e">
        <f>I18+I19+I20+I21+I22</f>
        <v>#REF!</v>
      </c>
      <c r="J17" s="472" t="e">
        <f t="shared" si="14"/>
        <v>#REF!</v>
      </c>
      <c r="K17" s="472" t="e">
        <f>SUM(I17:J17)</f>
        <v>#REF!</v>
      </c>
      <c r="L17" s="473" t="e">
        <f t="shared" si="1"/>
        <v>#REF!</v>
      </c>
      <c r="M17" s="473" t="e">
        <f>H17/$H$30</f>
        <v>#REF!</v>
      </c>
      <c r="N17" s="99" t="str">
        <f>IFERROR(H17-K17,"")</f>
        <v/>
      </c>
      <c r="O17" s="100" t="str">
        <f>IFERROR(N17/H17,"")</f>
        <v/>
      </c>
      <c r="P17" s="431" t="str">
        <f t="shared" si="2"/>
        <v>Profit</v>
      </c>
      <c r="Q17" s="1"/>
      <c r="R17" s="432" t="e">
        <f>R18+R19+R20+R21+R22</f>
        <v>#REF!</v>
      </c>
      <c r="S17" s="433" t="e">
        <f t="shared" si="16"/>
        <v>#REF!</v>
      </c>
      <c r="T17" s="433"/>
      <c r="U17" s="433" t="e">
        <f>SUM(R17:S17)</f>
        <v>#REF!</v>
      </c>
      <c r="V17" s="433" t="e">
        <f>V18+V19+V20+V21+V22</f>
        <v>#REF!</v>
      </c>
      <c r="W17" s="433" t="e">
        <f t="shared" si="17"/>
        <v>#REF!</v>
      </c>
      <c r="X17" s="433" t="e">
        <f>SUM(V17:W17)</f>
        <v>#REF!</v>
      </c>
      <c r="Y17" s="434" t="e">
        <f t="shared" si="18"/>
        <v>#REF!</v>
      </c>
      <c r="Z17" s="435" t="str">
        <f>IFERROR(U17-X17,"")</f>
        <v/>
      </c>
      <c r="AA17" s="434" t="str">
        <f>IFERROR(Z17/U17,"")</f>
        <v/>
      </c>
      <c r="AB17" s="436" t="str">
        <f t="shared" si="3"/>
        <v>Profit</v>
      </c>
      <c r="AC17" s="102" t="e">
        <f>F17+H17</f>
        <v>#REF!</v>
      </c>
      <c r="AE17" s="113"/>
    </row>
    <row r="18" spans="3:32" s="103" customFormat="1" ht="24.75" customHeight="1">
      <c r="C18" s="476" t="s">
        <v>993</v>
      </c>
      <c r="D18" s="430" t="s">
        <v>958</v>
      </c>
      <c r="E18" s="424">
        <v>148678.005</v>
      </c>
      <c r="F18" s="765" t="e">
        <f>#REF!</f>
        <v>#REF!</v>
      </c>
      <c r="G18" s="424" t="e">
        <f t="shared" ref="G18:G26" si="21">$F$31*L18</f>
        <v>#REF!</v>
      </c>
      <c r="H18" s="425" t="e">
        <f t="shared" ref="H18:H22" si="22">SUM(F18:G18)</f>
        <v>#REF!</v>
      </c>
      <c r="I18" s="425" t="e">
        <f>#REF!</f>
        <v>#REF!</v>
      </c>
      <c r="J18" s="425" t="e">
        <f t="shared" si="14"/>
        <v>#REF!</v>
      </c>
      <c r="K18" s="425" t="e">
        <f t="shared" ref="K18:K22" si="23">SUM(I18:J18)</f>
        <v>#REF!</v>
      </c>
      <c r="L18" s="98" t="e">
        <f t="shared" si="1"/>
        <v>#REF!</v>
      </c>
      <c r="M18" s="98"/>
      <c r="N18" s="99" t="str">
        <f t="shared" ref="N18:N22" si="24">IFERROR(H18-K18,"")</f>
        <v/>
      </c>
      <c r="O18" s="100" t="str">
        <f t="shared" ref="O18:O22" si="25">IFERROR(N18/H18,"")</f>
        <v/>
      </c>
      <c r="P18" s="431" t="str">
        <f t="shared" ref="P18:P22" si="26">IF(N18&gt;=1,"Profit","Loss")</f>
        <v>Profit</v>
      </c>
      <c r="Q18" s="1"/>
      <c r="R18" s="432" t="e">
        <f>#REF!</f>
        <v>#REF!</v>
      </c>
      <c r="S18" s="433" t="e">
        <f t="shared" si="16"/>
        <v>#REF!</v>
      </c>
      <c r="T18" s="433"/>
      <c r="U18" s="433" t="e">
        <f t="shared" ref="U18:U22" si="27">SUM(R18:S18)</f>
        <v>#REF!</v>
      </c>
      <c r="V18" s="433" t="e">
        <f>#REF!</f>
        <v>#REF!</v>
      </c>
      <c r="W18" s="433" t="e">
        <f t="shared" si="17"/>
        <v>#REF!</v>
      </c>
      <c r="X18" s="433" t="e">
        <f t="shared" ref="X18:X22" si="28">SUM(V18:W18)</f>
        <v>#REF!</v>
      </c>
      <c r="Y18" s="434" t="e">
        <f t="shared" si="18"/>
        <v>#REF!</v>
      </c>
      <c r="Z18" s="435" t="str">
        <f t="shared" ref="Z18:Z22" si="29">IFERROR(U18-X18,"")</f>
        <v/>
      </c>
      <c r="AA18" s="434" t="str">
        <f t="shared" ref="AA18:AA22" si="30">IFERROR(Z18/U18,"")</f>
        <v/>
      </c>
      <c r="AB18" s="436" t="str">
        <f t="shared" ref="AB18:AB22" si="31">IF(Z18&gt;=1,"Profit","Loss")</f>
        <v>Profit</v>
      </c>
      <c r="AC18" s="102"/>
      <c r="AE18" s="113"/>
    </row>
    <row r="19" spans="3:32" s="103" customFormat="1" ht="24.75" customHeight="1">
      <c r="C19" s="476" t="s">
        <v>994</v>
      </c>
      <c r="D19" s="430" t="s">
        <v>959</v>
      </c>
      <c r="E19" s="424" t="e">
        <f>#REF!</f>
        <v>#REF!</v>
      </c>
      <c r="F19" s="424" t="e">
        <f>#REF!</f>
        <v>#REF!</v>
      </c>
      <c r="G19" s="424" t="e">
        <f t="shared" si="21"/>
        <v>#REF!</v>
      </c>
      <c r="H19" s="425" t="e">
        <f t="shared" si="22"/>
        <v>#REF!</v>
      </c>
      <c r="I19" s="425" t="e">
        <f>#REF!</f>
        <v>#REF!</v>
      </c>
      <c r="J19" s="425" t="e">
        <f t="shared" si="14"/>
        <v>#REF!</v>
      </c>
      <c r="K19" s="425" t="e">
        <f t="shared" si="23"/>
        <v>#REF!</v>
      </c>
      <c r="L19" s="98" t="e">
        <f t="shared" si="1"/>
        <v>#REF!</v>
      </c>
      <c r="M19" s="98"/>
      <c r="N19" s="99" t="str">
        <f t="shared" si="24"/>
        <v/>
      </c>
      <c r="O19" s="100" t="str">
        <f t="shared" si="25"/>
        <v/>
      </c>
      <c r="P19" s="431" t="str">
        <f t="shared" si="26"/>
        <v>Profit</v>
      </c>
      <c r="Q19" s="1"/>
      <c r="R19" s="432" t="e">
        <f>#REF!</f>
        <v>#REF!</v>
      </c>
      <c r="S19" s="433" t="e">
        <f t="shared" si="16"/>
        <v>#REF!</v>
      </c>
      <c r="T19" s="433"/>
      <c r="U19" s="433" t="e">
        <f t="shared" si="27"/>
        <v>#REF!</v>
      </c>
      <c r="V19" s="433" t="e">
        <f>#REF!</f>
        <v>#REF!</v>
      </c>
      <c r="W19" s="433" t="e">
        <f t="shared" si="17"/>
        <v>#REF!</v>
      </c>
      <c r="X19" s="433" t="e">
        <f t="shared" si="28"/>
        <v>#REF!</v>
      </c>
      <c r="Y19" s="434" t="e">
        <f t="shared" si="18"/>
        <v>#REF!</v>
      </c>
      <c r="Z19" s="435" t="str">
        <f t="shared" si="29"/>
        <v/>
      </c>
      <c r="AA19" s="434" t="str">
        <f t="shared" si="30"/>
        <v/>
      </c>
      <c r="AB19" s="436" t="str">
        <f t="shared" si="31"/>
        <v>Profit</v>
      </c>
      <c r="AC19" s="102"/>
      <c r="AE19" s="113"/>
    </row>
    <row r="20" spans="3:32" s="103" customFormat="1" ht="24.75" customHeight="1">
      <c r="C20" s="476" t="s">
        <v>999</v>
      </c>
      <c r="D20" s="430" t="s">
        <v>960</v>
      </c>
      <c r="E20" s="424">
        <v>96203.415000000008</v>
      </c>
      <c r="F20" s="765" t="e">
        <f>#REF!</f>
        <v>#REF!</v>
      </c>
      <c r="G20" s="424" t="e">
        <f t="shared" si="21"/>
        <v>#REF!</v>
      </c>
      <c r="H20" s="425" t="e">
        <f t="shared" si="22"/>
        <v>#REF!</v>
      </c>
      <c r="I20" s="425" t="e">
        <f>#REF!</f>
        <v>#REF!</v>
      </c>
      <c r="J20" s="425" t="e">
        <f t="shared" si="14"/>
        <v>#REF!</v>
      </c>
      <c r="K20" s="425" t="e">
        <f t="shared" si="23"/>
        <v>#REF!</v>
      </c>
      <c r="L20" s="98" t="e">
        <f t="shared" si="1"/>
        <v>#REF!</v>
      </c>
      <c r="M20" s="98"/>
      <c r="N20" s="99" t="str">
        <f t="shared" si="24"/>
        <v/>
      </c>
      <c r="O20" s="100" t="str">
        <f t="shared" si="25"/>
        <v/>
      </c>
      <c r="P20" s="431" t="str">
        <f t="shared" si="26"/>
        <v>Profit</v>
      </c>
      <c r="Q20" s="1"/>
      <c r="R20" s="432" t="e">
        <f>#REF!</f>
        <v>#REF!</v>
      </c>
      <c r="S20" s="433" t="e">
        <f t="shared" si="16"/>
        <v>#REF!</v>
      </c>
      <c r="T20" s="433"/>
      <c r="U20" s="433" t="e">
        <f t="shared" si="27"/>
        <v>#REF!</v>
      </c>
      <c r="V20" s="433" t="e">
        <f>#REF!</f>
        <v>#REF!</v>
      </c>
      <c r="W20" s="433" t="e">
        <f t="shared" si="17"/>
        <v>#REF!</v>
      </c>
      <c r="X20" s="433" t="e">
        <f t="shared" si="28"/>
        <v>#REF!</v>
      </c>
      <c r="Y20" s="434" t="e">
        <f t="shared" si="18"/>
        <v>#REF!</v>
      </c>
      <c r="Z20" s="435" t="str">
        <f t="shared" si="29"/>
        <v/>
      </c>
      <c r="AA20" s="434" t="str">
        <f t="shared" si="30"/>
        <v/>
      </c>
      <c r="AB20" s="436" t="str">
        <f t="shared" si="31"/>
        <v>Profit</v>
      </c>
      <c r="AC20" s="102"/>
      <c r="AE20" s="113"/>
    </row>
    <row r="21" spans="3:32" s="103" customFormat="1" ht="24.75" customHeight="1">
      <c r="C21" s="476" t="s">
        <v>995</v>
      </c>
      <c r="D21" s="430" t="s">
        <v>961</v>
      </c>
      <c r="E21" s="424">
        <v>103017.288</v>
      </c>
      <c r="F21" s="765" t="e">
        <f>#REF!</f>
        <v>#REF!</v>
      </c>
      <c r="G21" s="424" t="e">
        <f t="shared" si="21"/>
        <v>#REF!</v>
      </c>
      <c r="H21" s="425" t="e">
        <f t="shared" si="22"/>
        <v>#REF!</v>
      </c>
      <c r="I21" s="425" t="e">
        <f>#REF!</f>
        <v>#REF!</v>
      </c>
      <c r="J21" s="425" t="e">
        <f>$I$31*L21+1500</f>
        <v>#REF!</v>
      </c>
      <c r="K21" s="425" t="e">
        <f t="shared" si="23"/>
        <v>#REF!</v>
      </c>
      <c r="L21" s="98" t="e">
        <f t="shared" si="1"/>
        <v>#REF!</v>
      </c>
      <c r="M21" s="98"/>
      <c r="N21" s="99" t="str">
        <f t="shared" si="24"/>
        <v/>
      </c>
      <c r="O21" s="100" t="str">
        <f t="shared" si="25"/>
        <v/>
      </c>
      <c r="P21" s="431" t="str">
        <f t="shared" si="26"/>
        <v>Profit</v>
      </c>
      <c r="Q21" s="1"/>
      <c r="R21" s="432" t="e">
        <f>#REF!</f>
        <v>#REF!</v>
      </c>
      <c r="S21" s="433" t="e">
        <f t="shared" si="16"/>
        <v>#REF!</v>
      </c>
      <c r="T21" s="433"/>
      <c r="U21" s="433" t="e">
        <f t="shared" si="27"/>
        <v>#REF!</v>
      </c>
      <c r="V21" s="433" t="e">
        <f>#REF!</f>
        <v>#REF!</v>
      </c>
      <c r="W21" s="433" t="e">
        <f t="shared" si="17"/>
        <v>#REF!</v>
      </c>
      <c r="X21" s="433" t="e">
        <f t="shared" si="28"/>
        <v>#REF!</v>
      </c>
      <c r="Y21" s="434" t="e">
        <f t="shared" si="18"/>
        <v>#REF!</v>
      </c>
      <c r="Z21" s="435" t="str">
        <f t="shared" si="29"/>
        <v/>
      </c>
      <c r="AA21" s="434" t="str">
        <f t="shared" si="30"/>
        <v/>
      </c>
      <c r="AB21" s="436" t="str">
        <f t="shared" si="31"/>
        <v>Profit</v>
      </c>
      <c r="AC21" s="102"/>
      <c r="AE21" s="113"/>
    </row>
    <row r="22" spans="3:32" s="103" customFormat="1" ht="24.75" customHeight="1" thickBot="1">
      <c r="C22" s="477" t="s">
        <v>996</v>
      </c>
      <c r="D22" s="179" t="s">
        <v>962</v>
      </c>
      <c r="E22" s="180">
        <v>77815.22</v>
      </c>
      <c r="F22" s="766" t="e">
        <f>#REF!</f>
        <v>#REF!</v>
      </c>
      <c r="G22" s="180" t="e">
        <f t="shared" si="21"/>
        <v>#REF!</v>
      </c>
      <c r="H22" s="181" t="e">
        <f t="shared" si="22"/>
        <v>#REF!</v>
      </c>
      <c r="I22" s="181" t="e">
        <f>#REF!+3500</f>
        <v>#REF!</v>
      </c>
      <c r="J22" s="181" t="e">
        <f>$I$31*L22+1000</f>
        <v>#REF!</v>
      </c>
      <c r="K22" s="181" t="e">
        <f t="shared" si="23"/>
        <v>#REF!</v>
      </c>
      <c r="L22" s="413" t="e">
        <f t="shared" si="1"/>
        <v>#REF!</v>
      </c>
      <c r="M22" s="413"/>
      <c r="N22" s="478" t="str">
        <f t="shared" si="24"/>
        <v/>
      </c>
      <c r="O22" s="479" t="str">
        <f t="shared" si="25"/>
        <v/>
      </c>
      <c r="P22" s="189" t="str">
        <f t="shared" si="26"/>
        <v>Profit</v>
      </c>
      <c r="Q22" s="1"/>
      <c r="R22" s="480" t="e">
        <f>#REF!</f>
        <v>#REF!</v>
      </c>
      <c r="S22" s="481" t="e">
        <f t="shared" si="16"/>
        <v>#REF!</v>
      </c>
      <c r="T22" s="481"/>
      <c r="U22" s="481" t="e">
        <f t="shared" si="27"/>
        <v>#REF!</v>
      </c>
      <c r="V22" s="481" t="e">
        <f>#REF!</f>
        <v>#REF!</v>
      </c>
      <c r="W22" s="481" t="e">
        <f t="shared" si="17"/>
        <v>#REF!</v>
      </c>
      <c r="X22" s="481" t="e">
        <f t="shared" si="28"/>
        <v>#REF!</v>
      </c>
      <c r="Y22" s="482" t="e">
        <f t="shared" si="18"/>
        <v>#REF!</v>
      </c>
      <c r="Z22" s="483" t="str">
        <f t="shared" si="29"/>
        <v/>
      </c>
      <c r="AA22" s="482" t="str">
        <f t="shared" si="30"/>
        <v/>
      </c>
      <c r="AB22" s="484" t="str">
        <f t="shared" si="31"/>
        <v>Profit</v>
      </c>
      <c r="AC22" s="102"/>
      <c r="AE22" s="113"/>
    </row>
    <row r="23" spans="3:32" s="103" customFormat="1" ht="24.75" customHeight="1" thickBot="1">
      <c r="C23" s="465">
        <f>C17+1</f>
        <v>3</v>
      </c>
      <c r="D23" s="490" t="s">
        <v>24</v>
      </c>
      <c r="E23" s="467" t="e">
        <f>E24+E25+E27+E26+E28+E34+E36</f>
        <v>#REF!</v>
      </c>
      <c r="F23" s="467" t="e">
        <f>F24+F28+F25+F27+F34+F36+F26</f>
        <v>#REF!</v>
      </c>
      <c r="G23" s="467" t="e">
        <f t="shared" si="21"/>
        <v>#REF!</v>
      </c>
      <c r="H23" s="491" t="e">
        <f>SUM(F23:G23)</f>
        <v>#REF!</v>
      </c>
      <c r="I23" s="467" t="e">
        <f>I24+I28+I25+I26</f>
        <v>#REF!</v>
      </c>
      <c r="J23" s="491" t="e">
        <f>$I$31*L23</f>
        <v>#REF!</v>
      </c>
      <c r="K23" s="491" t="e">
        <f>SUM(I23:J23)</f>
        <v>#REF!</v>
      </c>
      <c r="L23" s="468" t="e">
        <f t="shared" si="1"/>
        <v>#REF!</v>
      </c>
      <c r="M23" s="468" t="e">
        <f>H23/$H$30</f>
        <v>#REF!</v>
      </c>
      <c r="N23" s="437" t="str">
        <f>IFERROR(H23-K23,"")</f>
        <v/>
      </c>
      <c r="O23" s="438" t="str">
        <f>IFERROR(N23/H23,"")</f>
        <v/>
      </c>
      <c r="P23" s="439" t="str">
        <f t="shared" si="2"/>
        <v>Profit</v>
      </c>
      <c r="Q23" s="440"/>
      <c r="R23" s="441" t="e">
        <f>R24+R28</f>
        <v>#REF!</v>
      </c>
      <c r="S23" s="442" t="e">
        <f t="shared" si="16"/>
        <v>#REF!</v>
      </c>
      <c r="T23" s="442"/>
      <c r="U23" s="442" t="e">
        <f>SUM(R23:S23)</f>
        <v>#REF!</v>
      </c>
      <c r="V23" s="442" t="e">
        <f>V24+V28</f>
        <v>#REF!</v>
      </c>
      <c r="W23" s="442" t="e">
        <f t="shared" si="17"/>
        <v>#REF!</v>
      </c>
      <c r="X23" s="442" t="e">
        <f>SUM(V23:W23)</f>
        <v>#REF!</v>
      </c>
      <c r="Y23" s="443" t="e">
        <f t="shared" si="18"/>
        <v>#REF!</v>
      </c>
      <c r="Z23" s="444" t="str">
        <f>IFERROR(U23-X23,"")</f>
        <v/>
      </c>
      <c r="AA23" s="443" t="str">
        <f>IFERROR(Z23/U23,"")</f>
        <v/>
      </c>
      <c r="AB23" s="445" t="str">
        <f t="shared" si="3"/>
        <v>Profit</v>
      </c>
      <c r="AC23" s="102" t="e">
        <f>F23+H23</f>
        <v>#REF!</v>
      </c>
    </row>
    <row r="24" spans="3:32" s="103" customFormat="1" ht="24.75" customHeight="1" thickBot="1">
      <c r="C24" s="446" t="s">
        <v>993</v>
      </c>
      <c r="D24" s="104" t="s">
        <v>1026</v>
      </c>
      <c r="E24" s="105">
        <v>53685</v>
      </c>
      <c r="F24" s="758" t="e">
        <f>#REF!</f>
        <v>#REF!</v>
      </c>
      <c r="G24" s="474" t="e">
        <f t="shared" si="21"/>
        <v>#REF!</v>
      </c>
      <c r="H24" s="106" t="e">
        <f t="shared" ref="H24:H28" si="32">SUM(F24:G24)</f>
        <v>#REF!</v>
      </c>
      <c r="I24" s="106" t="e">
        <f>#REF!+5500</f>
        <v>#REF!</v>
      </c>
      <c r="J24" s="475" t="e">
        <f>$I$31*L24+7500</f>
        <v>#REF!</v>
      </c>
      <c r="K24" s="106" t="e">
        <f t="shared" ref="K24:K28" si="33">SUM(I24:J24)</f>
        <v>#REF!</v>
      </c>
      <c r="L24" s="107" t="e">
        <f t="shared" si="1"/>
        <v>#REF!</v>
      </c>
      <c r="M24" s="107" t="e">
        <f>H24/$H$30</f>
        <v>#REF!</v>
      </c>
      <c r="N24" s="492" t="str">
        <f t="shared" ref="N24:N28" si="34">IFERROR(H24-K24,"")</f>
        <v/>
      </c>
      <c r="O24" s="493" t="str">
        <f t="shared" ref="O24:O28" si="35">IFERROR(N24/H24,"")</f>
        <v/>
      </c>
      <c r="P24" s="494" t="str">
        <f t="shared" ref="P24:P28" si="36">IF(N24&gt;=1,"Profit","Loss")</f>
        <v>Profit</v>
      </c>
      <c r="Q24" s="450"/>
      <c r="R24" s="108" t="e">
        <f>#REF!</f>
        <v>#REF!</v>
      </c>
      <c r="S24" s="109" t="e">
        <f t="shared" si="16"/>
        <v>#REF!</v>
      </c>
      <c r="T24" s="109"/>
      <c r="U24" s="109" t="e">
        <f t="shared" ref="U24:U28" si="37">SUM(R24:S24)</f>
        <v>#REF!</v>
      </c>
      <c r="V24" s="109" t="e">
        <f>#REF!</f>
        <v>#REF!</v>
      </c>
      <c r="W24" s="109" t="e">
        <f t="shared" si="17"/>
        <v>#REF!</v>
      </c>
      <c r="X24" s="109" t="e">
        <f t="shared" ref="X24:X28" si="38">SUM(V24:W24)</f>
        <v>#REF!</v>
      </c>
      <c r="Y24" s="443" t="e">
        <f t="shared" si="18"/>
        <v>#REF!</v>
      </c>
      <c r="Z24" s="111" t="str">
        <f t="shared" ref="Z24:Z28" si="39">IFERROR(U24-X24,"")</f>
        <v/>
      </c>
      <c r="AA24" s="110" t="str">
        <f t="shared" ref="AA24:AA28" si="40">IFERROR(Z24/U24,"")</f>
        <v/>
      </c>
      <c r="AB24" s="112" t="str">
        <f t="shared" ref="AB24:AB28" si="41">IF(Z24&gt;=1,"Profit","Loss")</f>
        <v>Profit</v>
      </c>
      <c r="AC24" s="102"/>
    </row>
    <row r="25" spans="3:32" s="103" customFormat="1" ht="24.75" customHeight="1" thickBot="1">
      <c r="C25" s="696" t="s">
        <v>994</v>
      </c>
      <c r="D25" s="697" t="s">
        <v>1018</v>
      </c>
      <c r="E25" s="698" t="e">
        <f>#REF!</f>
        <v>#REF!</v>
      </c>
      <c r="F25" s="768" t="e">
        <f>#REF!</f>
        <v>#REF!</v>
      </c>
      <c r="G25" s="474" t="e">
        <f t="shared" si="21"/>
        <v>#REF!</v>
      </c>
      <c r="H25" s="106" t="e">
        <f t="shared" si="32"/>
        <v>#REF!</v>
      </c>
      <c r="I25" s="699" t="e">
        <f>#REF!</f>
        <v>#REF!</v>
      </c>
      <c r="J25" s="475" t="e">
        <f>$I$31*L25</f>
        <v>#REF!</v>
      </c>
      <c r="K25" s="106" t="e">
        <f t="shared" si="33"/>
        <v>#REF!</v>
      </c>
      <c r="L25" s="107" t="e">
        <f t="shared" si="1"/>
        <v>#REF!</v>
      </c>
      <c r="M25" s="700"/>
      <c r="N25" s="492" t="str">
        <f t="shared" si="34"/>
        <v/>
      </c>
      <c r="O25" s="493" t="str">
        <f t="shared" ref="O25:O27" si="42">IFERROR(N25/H25,"")</f>
        <v/>
      </c>
      <c r="P25" s="494" t="str">
        <f t="shared" ref="P25:P27" si="43">IF(N25&gt;=1,"Profit","Loss")</f>
        <v>Profit</v>
      </c>
      <c r="Q25" s="701"/>
      <c r="R25" s="702"/>
      <c r="S25" s="703"/>
      <c r="T25" s="703"/>
      <c r="U25" s="703"/>
      <c r="V25" s="703"/>
      <c r="W25" s="703"/>
      <c r="X25" s="703"/>
      <c r="Y25" s="443"/>
      <c r="Z25" s="704"/>
      <c r="AA25" s="705"/>
      <c r="AB25" s="706"/>
      <c r="AC25" s="102"/>
    </row>
    <row r="26" spans="3:32" s="103" customFormat="1" ht="24.75" customHeight="1" thickBot="1">
      <c r="C26" s="696" t="s">
        <v>999</v>
      </c>
      <c r="D26" s="447" t="s">
        <v>1023</v>
      </c>
      <c r="E26" s="105" t="e">
        <f>#REF!</f>
        <v>#REF!</v>
      </c>
      <c r="F26" s="758" t="e">
        <f>#REF!</f>
        <v>#REF!</v>
      </c>
      <c r="G26" s="424" t="e">
        <f t="shared" si="21"/>
        <v>#REF!</v>
      </c>
      <c r="H26" s="105" t="e">
        <f t="shared" ref="H26" si="44">SUM(F26:G26)</f>
        <v>#REF!</v>
      </c>
      <c r="I26" s="699" t="e">
        <f>#REF!</f>
        <v>#REF!</v>
      </c>
      <c r="J26" s="475" t="e">
        <f>$I$31*L26</f>
        <v>#REF!</v>
      </c>
      <c r="K26" s="106" t="e">
        <f t="shared" ref="K26" si="45">SUM(I26:J26)</f>
        <v>#REF!</v>
      </c>
      <c r="L26" s="107" t="e">
        <f t="shared" si="1"/>
        <v>#REF!</v>
      </c>
      <c r="M26" s="700"/>
      <c r="N26" s="492" t="str">
        <f t="shared" ref="N26" si="46">IFERROR(H26-K26,"")</f>
        <v/>
      </c>
      <c r="O26" s="493" t="str">
        <f t="shared" ref="O26" si="47">IFERROR(N26/H26,"")</f>
        <v/>
      </c>
      <c r="P26" s="494"/>
      <c r="Q26" s="701"/>
      <c r="R26" s="702"/>
      <c r="S26" s="703"/>
      <c r="T26" s="703"/>
      <c r="U26" s="703"/>
      <c r="V26" s="703"/>
      <c r="W26" s="703"/>
      <c r="X26" s="703"/>
      <c r="Y26" s="443"/>
      <c r="Z26" s="704"/>
      <c r="AA26" s="705"/>
      <c r="AB26" s="706"/>
      <c r="AC26" s="102"/>
    </row>
    <row r="27" spans="3:32" s="103" customFormat="1" ht="24.75" customHeight="1" thickBot="1">
      <c r="C27" s="696" t="s">
        <v>995</v>
      </c>
      <c r="D27" s="697" t="s">
        <v>956</v>
      </c>
      <c r="E27" s="698">
        <v>208870.46000000002</v>
      </c>
      <c r="F27" s="698" t="e">
        <f>#REF!</f>
        <v>#REF!</v>
      </c>
      <c r="G27" s="759" t="e">
        <f>$F$31*L27</f>
        <v>#REF!</v>
      </c>
      <c r="H27" s="699" t="e">
        <f t="shared" ref="H27" si="48">SUM(F27:G27)</f>
        <v>#REF!</v>
      </c>
      <c r="I27" s="699" t="e">
        <f>#REF!</f>
        <v>#REF!</v>
      </c>
      <c r="J27" s="760" t="e">
        <f>$I$31*L27-3500</f>
        <v>#REF!</v>
      </c>
      <c r="K27" s="699" t="e">
        <f t="shared" ref="K27" si="49">SUM(I27:J27)</f>
        <v>#REF!</v>
      </c>
      <c r="L27" s="700" t="e">
        <f>I27/$I$30</f>
        <v>#REF!</v>
      </c>
      <c r="M27" s="700"/>
      <c r="N27" s="761" t="str">
        <f t="shared" si="34"/>
        <v/>
      </c>
      <c r="O27" s="762" t="str">
        <f t="shared" si="42"/>
        <v/>
      </c>
      <c r="P27" s="763" t="str">
        <f t="shared" si="43"/>
        <v>Profit</v>
      </c>
      <c r="Q27" s="701"/>
      <c r="R27" s="702" t="e">
        <f>#REF!+(R30*0.9)</f>
        <v>#REF!</v>
      </c>
      <c r="S27" s="703" t="e">
        <f>$R$31*Y27</f>
        <v>#REF!</v>
      </c>
      <c r="T27" s="703"/>
      <c r="U27" s="703" t="e">
        <f t="shared" ref="U27" si="50">SUM(R27:S27)</f>
        <v>#REF!</v>
      </c>
      <c r="V27" s="703" t="e">
        <f>#REF!+(V30*0.9)</f>
        <v>#REF!</v>
      </c>
      <c r="W27" s="703" t="e">
        <f>$V$31*Y27</f>
        <v>#REF!</v>
      </c>
      <c r="X27" s="703" t="e">
        <f t="shared" ref="X27" si="51">SUM(V27:W27)</f>
        <v>#REF!</v>
      </c>
      <c r="Y27" s="443" t="e">
        <f>V27/$V$30</f>
        <v>#REF!</v>
      </c>
      <c r="Z27" s="704" t="str">
        <f t="shared" ref="Z27" si="52">IFERROR(U27-X27,"")</f>
        <v/>
      </c>
      <c r="AA27" s="705" t="str">
        <f t="shared" ref="AA27" si="53">IFERROR(Z27/U27,"")</f>
        <v/>
      </c>
      <c r="AB27" s="706" t="str">
        <f t="shared" ref="AB27" si="54">IF(Z27&gt;=1,"Profit","Loss")</f>
        <v>Profit</v>
      </c>
      <c r="AC27" s="102"/>
    </row>
    <row r="28" spans="3:32" s="103" customFormat="1" ht="24.75" customHeight="1" thickBot="1">
      <c r="C28" s="451" t="s">
        <v>996</v>
      </c>
      <c r="D28" s="495" t="s">
        <v>957</v>
      </c>
      <c r="E28" s="453" t="e">
        <f>#REF!</f>
        <v>#REF!</v>
      </c>
      <c r="F28" s="764" t="e">
        <f>#REF!</f>
        <v>#REF!</v>
      </c>
      <c r="G28" s="496" t="e">
        <f>$F$31*L28</f>
        <v>#REF!</v>
      </c>
      <c r="H28" s="454" t="e">
        <f t="shared" si="32"/>
        <v>#REF!</v>
      </c>
      <c r="I28" s="454" t="e">
        <f>#REF!-5500</f>
        <v>#REF!</v>
      </c>
      <c r="J28" s="497" t="e">
        <f>$I$31*L28</f>
        <v>#REF!</v>
      </c>
      <c r="K28" s="454" t="e">
        <f t="shared" si="33"/>
        <v>#REF!</v>
      </c>
      <c r="L28" s="455" t="e">
        <f>I28/$I$30</f>
        <v>#REF!</v>
      </c>
      <c r="M28" s="455" t="e">
        <f>H28/$H$30</f>
        <v>#REF!</v>
      </c>
      <c r="N28" s="498" t="str">
        <f t="shared" si="34"/>
        <v/>
      </c>
      <c r="O28" s="499" t="str">
        <f t="shared" si="35"/>
        <v/>
      </c>
      <c r="P28" s="500" t="str">
        <f t="shared" si="36"/>
        <v>Profit</v>
      </c>
      <c r="Q28" s="459"/>
      <c r="R28" s="460" t="e">
        <f>#REF!</f>
        <v>#REF!</v>
      </c>
      <c r="S28" s="461" t="e">
        <f>$R$31*Y28</f>
        <v>#REF!</v>
      </c>
      <c r="T28" s="461"/>
      <c r="U28" s="461" t="e">
        <f t="shared" si="37"/>
        <v>#REF!</v>
      </c>
      <c r="V28" s="461" t="e">
        <f>#REF!</f>
        <v>#REF!</v>
      </c>
      <c r="W28" s="461" t="e">
        <f>$V$31*Y28</f>
        <v>#REF!</v>
      </c>
      <c r="X28" s="461" t="e">
        <f t="shared" si="38"/>
        <v>#REF!</v>
      </c>
      <c r="Y28" s="443" t="e">
        <f>V28/$V$30</f>
        <v>#REF!</v>
      </c>
      <c r="Z28" s="463" t="str">
        <f t="shared" si="39"/>
        <v/>
      </c>
      <c r="AA28" s="462" t="str">
        <f t="shared" si="40"/>
        <v/>
      </c>
      <c r="AB28" s="464" t="str">
        <f t="shared" si="41"/>
        <v>Profit</v>
      </c>
      <c r="AC28" s="102"/>
    </row>
    <row r="30" spans="3:32" s="126" customFormat="1" ht="30.75" customHeight="1" thickBot="1">
      <c r="C30" s="997" t="s">
        <v>2</v>
      </c>
      <c r="D30" s="998"/>
      <c r="E30" s="114" t="e">
        <f>E23+E17+E7+E15+E31</f>
        <v>#REF!</v>
      </c>
      <c r="F30" s="114" t="e">
        <f t="shared" ref="F30:K30" si="55">F23+F17+F7</f>
        <v>#REF!</v>
      </c>
      <c r="G30" s="114" t="e">
        <f t="shared" si="55"/>
        <v>#REF!</v>
      </c>
      <c r="H30" s="114" t="e">
        <f t="shared" si="55"/>
        <v>#REF!</v>
      </c>
      <c r="I30" s="114" t="e">
        <f t="shared" si="55"/>
        <v>#REF!</v>
      </c>
      <c r="J30" s="114" t="e">
        <f t="shared" si="55"/>
        <v>#REF!</v>
      </c>
      <c r="K30" s="114" t="e">
        <f t="shared" si="55"/>
        <v>#REF!</v>
      </c>
      <c r="L30" s="115" t="e">
        <f>I30/$I$30</f>
        <v>#REF!</v>
      </c>
      <c r="M30" s="115" t="e">
        <f>F30/E30</f>
        <v>#REF!</v>
      </c>
      <c r="N30" s="116" t="e">
        <f>H30-K30</f>
        <v>#REF!</v>
      </c>
      <c r="O30" s="117">
        <f>IFERROR(N30/SUM(H30),0)</f>
        <v>0</v>
      </c>
      <c r="P30" s="118" t="e">
        <f t="shared" si="2"/>
        <v>#REF!</v>
      </c>
      <c r="Q30" s="119"/>
      <c r="R30" s="120" t="e">
        <f>R23+R17+R7</f>
        <v>#REF!</v>
      </c>
      <c r="S30" s="120" t="e">
        <f>S23+S17+S7</f>
        <v>#REF!</v>
      </c>
      <c r="T30" s="121">
        <f>T23+T17+T7+T15</f>
        <v>0</v>
      </c>
      <c r="U30" s="120" t="e">
        <f>U23+U17+U7</f>
        <v>#REF!</v>
      </c>
      <c r="V30" s="120" t="e">
        <f>V23+V17+V7</f>
        <v>#REF!</v>
      </c>
      <c r="W30" s="120" t="e">
        <f>W23+W17+W7</f>
        <v>#REF!</v>
      </c>
      <c r="X30" s="121" t="e">
        <f>X23+X17+X7</f>
        <v>#REF!</v>
      </c>
      <c r="Y30" s="434" t="e">
        <f>V30/$V$30</f>
        <v>#REF!</v>
      </c>
      <c r="Z30" s="122" t="e">
        <f>U30-X30</f>
        <v>#REF!</v>
      </c>
      <c r="AA30" s="123" t="e">
        <f>Z30/U30</f>
        <v>#REF!</v>
      </c>
      <c r="AB30" s="124" t="e">
        <f t="shared" si="3"/>
        <v>#REF!</v>
      </c>
      <c r="AC30" s="125"/>
    </row>
    <row r="31" spans="3:32" s="142" customFormat="1" ht="30.75" customHeight="1" thickBot="1">
      <c r="C31" s="127">
        <v>1</v>
      </c>
      <c r="D31" s="128" t="s">
        <v>21</v>
      </c>
      <c r="E31" s="129">
        <f>DPR!H5</f>
        <v>0</v>
      </c>
      <c r="F31" s="129">
        <f>PRE!I74</f>
        <v>0</v>
      </c>
      <c r="G31" s="129"/>
      <c r="H31" s="129"/>
      <c r="I31" s="130">
        <f>PRE!I75</f>
        <v>0</v>
      </c>
      <c r="J31" s="131"/>
      <c r="K31" s="131"/>
      <c r="L31" s="132"/>
      <c r="M31" s="132" t="e">
        <f>F31/E31</f>
        <v>#DIV/0!</v>
      </c>
      <c r="N31" s="133">
        <f>F31-I31</f>
        <v>0</v>
      </c>
      <c r="O31" s="134">
        <f>IFERROR(N31/F31,0)</f>
        <v>0</v>
      </c>
      <c r="P31" s="135" t="str">
        <f t="shared" si="2"/>
        <v>Loss</v>
      </c>
      <c r="Q31" s="136"/>
      <c r="R31" s="137">
        <f>PRE!K74</f>
        <v>0</v>
      </c>
      <c r="S31" s="138"/>
      <c r="T31" s="138"/>
      <c r="U31" s="138"/>
      <c r="V31" s="138" t="e">
        <f>PRE!K75</f>
        <v>#REF!</v>
      </c>
      <c r="W31" s="138"/>
      <c r="X31" s="138"/>
      <c r="Y31" s="138"/>
      <c r="Z31" s="139" t="e">
        <f>R31-V31</f>
        <v>#REF!</v>
      </c>
      <c r="AA31" s="140" t="e">
        <f>Z31/R31</f>
        <v>#REF!</v>
      </c>
      <c r="AB31" s="141" t="e">
        <f t="shared" si="3"/>
        <v>#REF!</v>
      </c>
    </row>
    <row r="32" spans="3:32" s="155" customFormat="1" ht="8.25" customHeight="1" thickBot="1">
      <c r="C32" s="143"/>
      <c r="D32" s="144"/>
      <c r="E32" s="145"/>
      <c r="F32" s="145"/>
      <c r="G32" s="145"/>
      <c r="H32" s="145"/>
      <c r="I32" s="146"/>
      <c r="J32" s="147"/>
      <c r="K32" s="148"/>
      <c r="L32" s="149"/>
      <c r="M32" s="149"/>
      <c r="N32" s="150"/>
      <c r="O32" s="151"/>
      <c r="P32" s="152"/>
      <c r="Q32" s="153"/>
      <c r="R32" s="153"/>
      <c r="S32" s="153"/>
      <c r="T32" s="153"/>
      <c r="U32" s="153"/>
      <c r="V32" s="153"/>
      <c r="W32" s="153"/>
      <c r="X32" s="153"/>
      <c r="Y32" s="153"/>
      <c r="Z32" s="153"/>
      <c r="AA32" s="153"/>
      <c r="AB32" s="153"/>
      <c r="AC32" s="154"/>
      <c r="AD32" s="154"/>
      <c r="AE32" s="154"/>
      <c r="AF32" s="154"/>
    </row>
    <row r="33" spans="3:32" s="155" customFormat="1" ht="17.25" customHeight="1">
      <c r="C33" s="156" t="s">
        <v>425</v>
      </c>
      <c r="D33" s="157"/>
      <c r="E33" s="158"/>
      <c r="F33" s="158"/>
      <c r="G33" s="158"/>
      <c r="H33" s="158"/>
      <c r="I33" s="159"/>
      <c r="J33" s="159"/>
      <c r="K33" s="160"/>
      <c r="L33" s="161"/>
      <c r="M33" s="161"/>
      <c r="N33" s="162"/>
      <c r="O33" s="163"/>
      <c r="P33" s="164"/>
      <c r="Q33" s="153"/>
      <c r="R33" s="165"/>
      <c r="S33" s="157"/>
      <c r="T33" s="157"/>
      <c r="U33" s="158"/>
      <c r="V33" s="158"/>
      <c r="W33" s="158"/>
      <c r="X33" s="158"/>
      <c r="Y33" s="159"/>
      <c r="Z33" s="159"/>
      <c r="AA33" s="160"/>
      <c r="AB33" s="161"/>
      <c r="AC33" s="154"/>
      <c r="AD33" s="154"/>
      <c r="AE33" s="154"/>
      <c r="AF33" s="154"/>
    </row>
    <row r="34" spans="3:32" s="177" customFormat="1" ht="30.75" customHeight="1">
      <c r="C34" s="166">
        <v>1</v>
      </c>
      <c r="D34" s="167" t="s">
        <v>426</v>
      </c>
      <c r="E34" s="168">
        <f>DPR!H205+DPR!H206</f>
        <v>0</v>
      </c>
      <c r="F34" s="769">
        <f>DPR!N205+DPR!N206</f>
        <v>0</v>
      </c>
      <c r="G34" s="168"/>
      <c r="H34" s="168">
        <f>F34</f>
        <v>0</v>
      </c>
      <c r="I34" s="169" t="e">
        <f>#REF!+#REF!+#REF!+#REF!</f>
        <v>#REF!</v>
      </c>
      <c r="J34" s="169"/>
      <c r="K34" s="170" t="e">
        <f>I34</f>
        <v>#REF!</v>
      </c>
      <c r="L34" s="171"/>
      <c r="M34" s="171" t="e">
        <f>F34/E34</f>
        <v>#DIV/0!</v>
      </c>
      <c r="N34" s="172" t="e">
        <f>F34-K34</f>
        <v>#REF!</v>
      </c>
      <c r="O34" s="173">
        <f>IFERROR(N34/H34,0)</f>
        <v>0</v>
      </c>
      <c r="P34" s="174" t="e">
        <f>IF(N34&gt;=1,"Profit","Loss")</f>
        <v>#REF!</v>
      </c>
      <c r="Q34" s="1"/>
      <c r="R34" s="175">
        <v>0</v>
      </c>
      <c r="S34" s="167"/>
      <c r="T34" s="167"/>
      <c r="U34" s="168"/>
      <c r="V34" s="168">
        <v>0</v>
      </c>
      <c r="W34" s="168"/>
      <c r="X34" s="168"/>
      <c r="Y34" s="169"/>
      <c r="Z34" s="170">
        <f>R34-U34</f>
        <v>0</v>
      </c>
      <c r="AA34" s="170">
        <f>R34-V34</f>
        <v>0</v>
      </c>
      <c r="AB34" s="176"/>
      <c r="AC34" s="154"/>
      <c r="AD34" s="154"/>
      <c r="AE34" s="154"/>
      <c r="AF34" s="154"/>
    </row>
    <row r="35" spans="3:32" s="177" customFormat="1" ht="30.75" customHeight="1">
      <c r="C35" s="178">
        <v>2</v>
      </c>
      <c r="D35" s="179" t="s">
        <v>427</v>
      </c>
      <c r="E35" s="180">
        <f>DPR!H208+DPR!H209+DPR!H210</f>
        <v>0</v>
      </c>
      <c r="F35" s="180" t="e">
        <f>DPR!N208+DPR!#REF!</f>
        <v>#REF!</v>
      </c>
      <c r="G35" s="180"/>
      <c r="H35" s="168" t="e">
        <f>F35</f>
        <v>#REF!</v>
      </c>
      <c r="I35" s="181" t="e">
        <f>#REF!+#REF!</f>
        <v>#REF!</v>
      </c>
      <c r="J35" s="181"/>
      <c r="K35" s="412" t="e">
        <f>I35</f>
        <v>#REF!</v>
      </c>
      <c r="L35" s="182"/>
      <c r="M35" s="182"/>
      <c r="N35" s="172" t="e">
        <f>F35-K35</f>
        <v>#REF!</v>
      </c>
      <c r="O35" s="173">
        <f>IFERROR(N35/H35,0)</f>
        <v>0</v>
      </c>
      <c r="P35" s="174" t="e">
        <f>IF(N35&gt;=1,"Profit","Loss")</f>
        <v>#REF!</v>
      </c>
      <c r="Q35" s="1"/>
      <c r="R35" s="183"/>
      <c r="S35" s="103"/>
      <c r="T35" s="103"/>
      <c r="U35" s="184"/>
      <c r="V35" s="184"/>
      <c r="W35" s="184"/>
      <c r="X35" s="184"/>
      <c r="Y35" s="185"/>
      <c r="Z35" s="186"/>
      <c r="AA35" s="186"/>
      <c r="AB35" s="119"/>
      <c r="AC35" s="154"/>
      <c r="AD35" s="154"/>
      <c r="AE35" s="154"/>
      <c r="AF35" s="154"/>
    </row>
    <row r="36" spans="3:32" s="177" customFormat="1" ht="30.75" customHeight="1">
      <c r="C36" s="178">
        <v>3</v>
      </c>
      <c r="D36" s="179" t="s">
        <v>428</v>
      </c>
      <c r="E36" s="180">
        <f>DPR!H207</f>
        <v>0</v>
      </c>
      <c r="F36" s="766">
        <f>DPR!N207+DPR!N206</f>
        <v>0</v>
      </c>
      <c r="G36" s="180"/>
      <c r="H36" s="168">
        <f>F36</f>
        <v>0</v>
      </c>
      <c r="I36" s="181" t="e">
        <f>#REF!</f>
        <v>#REF!</v>
      </c>
      <c r="J36" s="181"/>
      <c r="K36" s="170" t="e">
        <f>I36</f>
        <v>#REF!</v>
      </c>
      <c r="L36" s="182"/>
      <c r="M36" s="182"/>
      <c r="N36" s="172" t="e">
        <f>F36-K36</f>
        <v>#REF!</v>
      </c>
      <c r="O36" s="173">
        <f>IFERROR(N36/F36,0)</f>
        <v>0</v>
      </c>
      <c r="P36" s="174" t="e">
        <f>IF(N36&gt;=1,"Profit","Loss")</f>
        <v>#REF!</v>
      </c>
      <c r="Q36" s="1"/>
      <c r="R36" s="183"/>
      <c r="S36" s="103"/>
      <c r="T36" s="103"/>
      <c r="U36" s="184"/>
      <c r="V36" s="184"/>
      <c r="W36" s="184"/>
      <c r="X36" s="184"/>
      <c r="Y36" s="185"/>
      <c r="Z36" s="186"/>
      <c r="AA36" s="186"/>
      <c r="AB36" s="119"/>
      <c r="AC36" s="154"/>
      <c r="AD36" s="154"/>
      <c r="AE36" s="154"/>
      <c r="AF36" s="154"/>
    </row>
    <row r="37" spans="3:32" s="177" customFormat="1" ht="6.75" customHeight="1" thickBot="1">
      <c r="C37" s="178"/>
      <c r="D37" s="179"/>
      <c r="E37" s="180"/>
      <c r="F37" s="180"/>
      <c r="G37" s="180"/>
      <c r="H37" s="180"/>
      <c r="I37" s="180"/>
      <c r="J37" s="180"/>
      <c r="K37" s="180"/>
      <c r="L37" s="182"/>
      <c r="M37" s="182"/>
      <c r="N37" s="187"/>
      <c r="O37" s="188"/>
      <c r="P37" s="189"/>
      <c r="Q37" s="1"/>
      <c r="R37" s="1"/>
      <c r="S37" s="1"/>
      <c r="T37" s="1"/>
      <c r="U37" s="1"/>
      <c r="V37" s="1"/>
      <c r="W37" s="1"/>
      <c r="X37" s="1"/>
      <c r="Y37" s="1"/>
      <c r="Z37" s="1"/>
      <c r="AA37" s="1"/>
      <c r="AB37" s="1"/>
      <c r="AC37" s="154"/>
      <c r="AD37" s="154"/>
      <c r="AE37" s="154"/>
      <c r="AF37" s="154"/>
    </row>
    <row r="38" spans="3:32" s="199" customFormat="1" ht="30.75" customHeight="1" thickBot="1">
      <c r="C38" s="999" t="s">
        <v>429</v>
      </c>
      <c r="D38" s="1000"/>
      <c r="E38" s="190" t="e">
        <f>E30+E31+E34+E36+E35</f>
        <v>#REF!</v>
      </c>
      <c r="F38" s="190" t="e">
        <f>F30+F31+F34+F36+F35</f>
        <v>#REF!</v>
      </c>
      <c r="G38" s="190"/>
      <c r="H38" s="190" t="e">
        <f>H30+H31+H34+H36+H35</f>
        <v>#REF!</v>
      </c>
      <c r="I38" s="190" t="e">
        <f>I30+I31+I34+I36+I35</f>
        <v>#REF!</v>
      </c>
      <c r="J38" s="190"/>
      <c r="K38" s="190" t="e">
        <f>K30+K31+K34+K36+K35</f>
        <v>#REF!</v>
      </c>
      <c r="L38" s="191"/>
      <c r="M38" s="191"/>
      <c r="N38" s="192" t="e">
        <f>H38-K38</f>
        <v>#REF!</v>
      </c>
      <c r="O38" s="193">
        <f>IFERROR(N38/H38,0)</f>
        <v>0</v>
      </c>
      <c r="P38" s="194" t="e">
        <f>IF(N38&gt;=1,"Profit","Loss")</f>
        <v>#REF!</v>
      </c>
      <c r="Q38" s="1"/>
      <c r="R38" s="195" t="e">
        <f>R31+R23+R17+R7</f>
        <v>#REF!</v>
      </c>
      <c r="S38" s="195" t="e">
        <f>S31+S23+S17+S7</f>
        <v>#REF!</v>
      </c>
      <c r="T38" s="196"/>
      <c r="U38" s="197" t="e">
        <f>U30+U31+U34</f>
        <v>#REF!</v>
      </c>
      <c r="V38" s="190" t="e">
        <f>V30+V31+V34</f>
        <v>#REF!</v>
      </c>
      <c r="W38" s="191"/>
      <c r="X38" s="190" t="e">
        <f>X30+X31+X34</f>
        <v>#REF!</v>
      </c>
      <c r="Y38" s="190"/>
      <c r="Z38" s="192" t="e">
        <f>U38-X38</f>
        <v>#REF!</v>
      </c>
      <c r="AA38" s="193" t="e">
        <f>Z38/U38</f>
        <v>#REF!</v>
      </c>
      <c r="AB38" s="194" t="e">
        <f>IF(Z38&gt;=1,"Profit","Loss")</f>
        <v>#REF!</v>
      </c>
      <c r="AC38" s="198"/>
      <c r="AD38" s="198"/>
      <c r="AE38" s="198"/>
      <c r="AF38" s="198"/>
    </row>
    <row r="39" spans="3:32" ht="27" customHeight="1">
      <c r="E39" s="222"/>
      <c r="F39" s="222"/>
      <c r="G39" s="222"/>
      <c r="H39" s="222"/>
      <c r="I39" s="513"/>
      <c r="J39" s="513"/>
      <c r="K39" s="513"/>
      <c r="L39" s="513"/>
      <c r="M39" s="513"/>
      <c r="N39" s="513"/>
      <c r="O39" s="514"/>
      <c r="P39" s="222"/>
      <c r="Q39" s="222"/>
      <c r="R39" s="222"/>
      <c r="S39" s="222"/>
      <c r="T39" s="222"/>
      <c r="U39" s="222"/>
      <c r="V39" s="222"/>
      <c r="W39" s="222"/>
      <c r="X39" s="222"/>
      <c r="Y39" s="222"/>
      <c r="Z39" s="222"/>
      <c r="AA39" s="222"/>
      <c r="AB39" s="222"/>
      <c r="AC39" s="87"/>
    </row>
    <row r="40" spans="3:32" ht="18.75" customHeight="1" thickBot="1">
      <c r="F40" s="87"/>
      <c r="G40" s="87"/>
      <c r="H40" s="87"/>
      <c r="I40" s="87"/>
      <c r="N40" s="77"/>
      <c r="O40" s="77"/>
      <c r="R40" s="87"/>
      <c r="AC40" s="87"/>
    </row>
    <row r="41" spans="3:32" ht="31.8" thickBot="1">
      <c r="D41" s="200" t="s">
        <v>19</v>
      </c>
      <c r="E41" s="201" t="s">
        <v>430</v>
      </c>
      <c r="F41" s="202"/>
      <c r="G41" s="202"/>
      <c r="H41" s="203" t="s">
        <v>411</v>
      </c>
      <c r="I41" s="87"/>
      <c r="J41" s="87"/>
      <c r="K41" s="87"/>
      <c r="L41" s="87"/>
      <c r="M41" s="87"/>
      <c r="N41" s="87"/>
      <c r="O41" s="87"/>
      <c r="P41" s="87"/>
      <c r="AC41" s="87"/>
    </row>
    <row r="42" spans="3:32">
      <c r="D42" s="204" t="s">
        <v>431</v>
      </c>
      <c r="E42" s="205" t="e">
        <f>VLOOKUP(D42,#REF!,2,0)+VLOOKUP(D42,PRE!$B$71:$E$76,2,0)+VLOOKUP(D42,#REF!,2,0)+VLOOKUP(D42,#REF!,2,0)+VLOOKUP(D42,#REF!,2,0)+VLOOKUP(D42,#REF!,2,0)+VLOOKUP(D42,#REF!,2,0)+VLOOKUP(D42,#REF!,2,0)+VLOOKUP(D42,#REF!,2,0)+VLOOKUP(D42,#REF!,2,0)+VLOOKUP(D42,#REF!,2,0)+VLOOKUP(D42,#REF!,2,0)+VLOOKUP(D42,#REF!,2,0)+VLOOKUP(D42,#REF!,2,0)+VLOOKUP(D42,#REF!,2,0)+VLOOKUP(D42,#REF!,2,0)+#REF!+#REF!</f>
        <v>#REF!</v>
      </c>
      <c r="F42" s="206" t="e">
        <v>#REF!</v>
      </c>
      <c r="G42" s="207"/>
      <c r="H42" s="205" t="e">
        <f>VLOOKUP(D42,#REF!,4,0)+VLOOKUP(D42,PRE!B71:E76,4,0)+VLOOKUP(D42,#REF!,4,0)+VLOOKUP(D42,#REF!,4,0)+VLOOKUP(D42,#REF!,4,0)+VLOOKUP(D42,#REF!,4,0)+VLOOKUP(D42,#REF!,4,0)+VLOOKUP(D42,#REF!,4,0)+VLOOKUP(D42,#REF!,4,0)+VLOOKUP(D42,#REF!,4,0)+VLOOKUP(D42,#REF!,4,0)+VLOOKUP(D42,#REF!,4,0)+VLOOKUP(D42,#REF!,4,0)+VLOOKUP(D42,#REF!,4,0)+VLOOKUP(D42,#REF!,4,0)+VLOOKUP(D42,#REF!,4,0)+#REF!</f>
        <v>#REF!</v>
      </c>
      <c r="I42" s="222"/>
      <c r="J42" s="87"/>
      <c r="K42" s="87">
        <f>306256</f>
        <v>306256</v>
      </c>
      <c r="L42" s="87"/>
      <c r="M42" s="87"/>
      <c r="N42" s="212">
        <f>K42/27</f>
        <v>11342.814814814816</v>
      </c>
      <c r="O42" s="87">
        <f>N42*21</f>
        <v>238199.11111111112</v>
      </c>
      <c r="P42" s="87"/>
    </row>
    <row r="43" spans="3:32">
      <c r="D43" s="209" t="s">
        <v>432</v>
      </c>
      <c r="E43" s="205" t="e">
        <f>VLOOKUP(D43,#REF!,2,0)+VLOOKUP(D43,PRE!$B$71:$E$76,2,0)+VLOOKUP(D43,#REF!,2,0)+VLOOKUP(D43,#REF!,2,0)+VLOOKUP(D43,#REF!,2,0)+VLOOKUP(D43,#REF!,2,0)+VLOOKUP(D43,#REF!,2,0)+VLOOKUP(D43,#REF!,2,0)+#REF!+VLOOKUP(D43,#REF!,2,0)+VLOOKUP(D43,#REF!,2,0)+VLOOKUP(D43,#REF!,2,0)+VLOOKUP(D43,#REF!,2,0)+VLOOKUP(D43,#REF!,2,0)+VLOOKUP(D43,#REF!,2,0)+VLOOKUP(D43,#REF!,2,0)+VLOOKUP(D43,#REF!,2,0)</f>
        <v>#REF!</v>
      </c>
      <c r="F43" s="210"/>
      <c r="G43" s="211"/>
      <c r="H43" s="205" t="e">
        <f>VLOOKUP(D43,#REF!,4,0)+VLOOKUP(D43,PRE!B72:E78,4,0)+VLOOKUP(D43,#REF!,4,0)+VLOOKUP(D43,#REF!,4,0)+VLOOKUP(D43,#REF!,4,0)+VLOOKUP(D43,#REF!,4,0)+VLOOKUP(D43,#REF!,4,0)+VLOOKUP(D43,#REF!,4,0)+VLOOKUP(D43,#REF!,4,0)+VLOOKUP(D43,#REF!,4,0)+VLOOKUP(D43,#REF!,4,0)+VLOOKUP(D43,#REF!,4,0)+VLOOKUP(D43,#REF!,4,0)+VLOOKUP(D43,#REF!,4,0)+VLOOKUP(D43,#REF!,4,0)+VLOOKUP(D43,#REF!,4,0)</f>
        <v>#REF!</v>
      </c>
      <c r="I43" s="222"/>
      <c r="J43" s="87"/>
      <c r="K43" s="212">
        <v>39256</v>
      </c>
      <c r="L43" s="87"/>
      <c r="M43" s="87"/>
      <c r="N43" s="212">
        <f t="shared" ref="N43:N49" si="56">K43/27</f>
        <v>1453.9259259259259</v>
      </c>
      <c r="O43" s="87">
        <f t="shared" ref="O43:O48" si="57">N43*21</f>
        <v>30532.444444444442</v>
      </c>
      <c r="P43" s="87"/>
    </row>
    <row r="44" spans="3:32">
      <c r="D44" s="209" t="s">
        <v>433</v>
      </c>
      <c r="E44" s="205" t="e">
        <f>VLOOKUP(D44,#REF!,2,0)+VLOOKUP(D44,PRE!$B$71:$E$76,2,0)+VLOOKUP(D44,#REF!,2,0)+VLOOKUP(D44,#REF!,2,0)+VLOOKUP(D44,#REF!,2,0)+VLOOKUP(D44,#REF!,2,0)+VLOOKUP(D44,#REF!,2,0)+VLOOKUP(D44,#REF!,2,0)+VLOOKUP(D44,#REF!,2,0)+VLOOKUP(D44,#REF!,2,0)+VLOOKUP(D44,#REF!,2,0)+VLOOKUP(D44,#REF!,2,0)+VLOOKUP(D44,#REF!,2,0)+VLOOKUP(D44,#REF!,2,0)+VLOOKUP(D44,#REF!,2,0)+VLOOKUP(D44,#REF!,2,0)+#REF!+#REF!</f>
        <v>#REF!</v>
      </c>
      <c r="F44" s="210"/>
      <c r="G44" s="211"/>
      <c r="H44" s="205" t="e">
        <f>VLOOKUP(D44,#REF!,4,0)+VLOOKUP(D44,PRE!B73:E79,4,0)+VLOOKUP(D44,#REF!,4,0)+VLOOKUP(D44,#REF!,4,0)+VLOOKUP(D44,#REF!,4,0)+VLOOKUP(D44,#REF!,4,0)+VLOOKUP(D44,#REF!,4,0)+VLOOKUP(D44,#REF!,4,0)+VLOOKUP(D44,#REF!,4,0)+VLOOKUP(D44,#REF!,4,0)+VLOOKUP(D44,#REF!,4,0)+VLOOKUP(D44,#REF!,4,0)+VLOOKUP(D44,#REF!,4,0)+VLOOKUP(D44,#REF!,4,0)+VLOOKUP(D44,#REF!,4,0)+VLOOKUP(D44,#REF!,4,0)+#REF!</f>
        <v>#REF!</v>
      </c>
      <c r="I44" s="222"/>
      <c r="J44" s="87"/>
      <c r="K44" s="87">
        <f>278236+10355</f>
        <v>288591</v>
      </c>
      <c r="N44" s="212">
        <f t="shared" si="56"/>
        <v>10688.555555555555</v>
      </c>
      <c r="O44" s="87">
        <f t="shared" si="57"/>
        <v>224459.66666666666</v>
      </c>
    </row>
    <row r="45" spans="3:32">
      <c r="D45" s="209" t="s">
        <v>434</v>
      </c>
      <c r="E45" s="205" t="e">
        <f>VLOOKUP(D45,#REF!,2,0)+VLOOKUP(D45,PRE!$B$71:$E$76,2,0)+VLOOKUP(D45,#REF!,2,0)+VLOOKUP(D45,#REF!,2,0)+VLOOKUP(D45,#REF!,2,0)+VLOOKUP(D45,#REF!,2,0)+VLOOKUP(D45,#REF!,2,0)+VLOOKUP(D45,#REF!,2,0)+VLOOKUP(D45,#REF!,2,0)+VLOOKUP(D45,#REF!,2,0)+VLOOKUP(D45,#REF!,2,0)+VLOOKUP(D45,#REF!,2,0)+VLOOKUP(D45,#REF!,2,0)+VLOOKUP(D45,#REF!,2,0)+VLOOKUP(D45,#REF!,2,0)+VLOOKUP(D45,#REF!,2,0)+#REF!+#REF!</f>
        <v>#REF!</v>
      </c>
      <c r="F45" s="210"/>
      <c r="G45" s="211"/>
      <c r="H45" s="205" t="e">
        <f>VLOOKUP(D45,#REF!,4,0)+VLOOKUP(D45,PRE!B74:E80,4,0)+VLOOKUP(D45,#REF!,4,0)+VLOOKUP(D45,#REF!,4,0)+VLOOKUP(D45,#REF!,4,0)+VLOOKUP(D45,#REF!,4,0)+VLOOKUP(D45,#REF!,4,0)+VLOOKUP(D45,#REF!,4,0)+VLOOKUP(D45,#REF!,4,0)+VLOOKUP(D45,#REF!,4,0)+VLOOKUP(D45,#REF!,4,0)+VLOOKUP(D45,#REF!,4,0)+VLOOKUP(D45,#REF!,4,0)+VLOOKUP(D45,#REF!,4,0)+VLOOKUP(D45,#REF!,4,0)+VLOOKUP(D45,#REF!,4,0)+#REF!</f>
        <v>#REF!</v>
      </c>
      <c r="I45" s="222"/>
      <c r="J45" s="87"/>
      <c r="K45" s="87">
        <f>K44*0.53</f>
        <v>152953.23000000001</v>
      </c>
      <c r="N45" s="212">
        <f t="shared" si="56"/>
        <v>5664.934444444445</v>
      </c>
      <c r="O45" s="87">
        <f t="shared" si="57"/>
        <v>118963.62333333335</v>
      </c>
      <c r="R45" s="87"/>
      <c r="AC45" s="87"/>
    </row>
    <row r="46" spans="3:32">
      <c r="D46" s="209" t="s">
        <v>435</v>
      </c>
      <c r="E46" s="205" t="e">
        <f>VLOOKUP(D46,#REF!,2,0)+VLOOKUP(D46,PRE!$B$71:$E$76,2,0)+VLOOKUP(D46,#REF!,2,0)+VLOOKUP(D46,#REF!,2,0)+VLOOKUP(D46,#REF!,2,0)+VLOOKUP(D46,#REF!,2,0)+VLOOKUP(D46,#REF!,2,0)+VLOOKUP(D46,#REF!,2,0)+VLOOKUP(D46,#REF!,2,0)+VLOOKUP(D46,#REF!,2,0)+VLOOKUP(D46,#REF!,2,0)+VLOOKUP(D46,#REF!,2,0)+VLOOKUP(D46,#REF!,2,0)+VLOOKUP(D46,#REF!,2,0)+VLOOKUP(D46,#REF!,2,0)+VLOOKUP(D46,#REF!,2,0)+#REF!+#REF!</f>
        <v>#REF!</v>
      </c>
      <c r="F46" s="210"/>
      <c r="G46" s="211"/>
      <c r="H46" s="205" t="e">
        <f>VLOOKUP(D46,#REF!,4,0)+VLOOKUP(D46,PRE!B75:E81,4,0)+VLOOKUP(D46,#REF!,4,0)+VLOOKUP(D46,#REF!,4,0)+VLOOKUP(D46,#REF!,4,0)+VLOOKUP(D46,#REF!,4,0)+VLOOKUP(D46,#REF!,4,0)+VLOOKUP(D46,#REF!,4,0)+VLOOKUP(D46,#REF!,4,0)+VLOOKUP(D46,#REF!,4,0)+VLOOKUP(D46,#REF!,4,0)+VLOOKUP(D46,#REF!,4,0)+VLOOKUP(D46,#REF!,4,0)+VLOOKUP(D46,#REF!,4,0)+VLOOKUP(D46,#REF!,4,0)+VLOOKUP(D46,#REF!,4,0)+#REF!</f>
        <v>#REF!</v>
      </c>
      <c r="I46" s="222"/>
      <c r="K46" s="87">
        <f>485256</f>
        <v>485256</v>
      </c>
      <c r="N46" s="212">
        <f t="shared" si="56"/>
        <v>17972.444444444445</v>
      </c>
      <c r="O46" s="87">
        <f t="shared" si="57"/>
        <v>377421.33333333337</v>
      </c>
      <c r="R46" s="87"/>
    </row>
    <row r="47" spans="3:32">
      <c r="D47" s="209" t="s">
        <v>436</v>
      </c>
      <c r="E47" s="205" t="e">
        <f>#REF!+PRE!C76+#REF!+#REF!+#REF!+#REF!+#REF!+#REF!+#REF!+#REF!+#REF!+#REF!+#REF!+#REF!+#REF!+#REF!+I36+SUM(#REF!)</f>
        <v>#REF!</v>
      </c>
      <c r="F47" s="210"/>
      <c r="G47" s="211"/>
      <c r="H47" s="205" t="e">
        <f>VLOOKUP(D47,#REF!,4,0)+VLOOKUP(D47,PRE!B76:E82,4,0)+VLOOKUP(D47,#REF!,4,0)+VLOOKUP(D47,#REF!,4,0)+VLOOKUP(D47,#REF!,4,0)+VLOOKUP(D47,#REF!,4,0)+VLOOKUP(D47,#REF!,4,0)+VLOOKUP(D47,#REF!,4,0)+VLOOKUP(D47,#REF!,4,0)+VLOOKUP(D47,#REF!,4,0)+VLOOKUP(D47,#REF!,4,0)+VLOOKUP(D47,#REF!,4,0)+VLOOKUP(D47,#REF!,4,0)+VLOOKUP(D47,#REF!,4,0)+VLOOKUP(D47,#REF!,4,0)+VLOOKUP(D47,#REF!,4,0)</f>
        <v>#REF!</v>
      </c>
      <c r="I47" s="222"/>
      <c r="J47" s="87"/>
      <c r="K47" s="212"/>
      <c r="N47" s="212">
        <f t="shared" si="56"/>
        <v>0</v>
      </c>
      <c r="O47" s="87">
        <f t="shared" si="57"/>
        <v>0</v>
      </c>
    </row>
    <row r="48" spans="3:32">
      <c r="D48" s="209" t="s">
        <v>437</v>
      </c>
      <c r="E48" s="205">
        <f>PRE!C77</f>
        <v>0</v>
      </c>
      <c r="F48" s="210"/>
      <c r="G48" s="211"/>
      <c r="H48" s="208">
        <f>PRE!E77</f>
        <v>0</v>
      </c>
      <c r="I48" s="222"/>
      <c r="K48" s="87"/>
      <c r="N48" s="212">
        <f t="shared" si="56"/>
        <v>0</v>
      </c>
      <c r="O48" s="87">
        <f t="shared" si="57"/>
        <v>0</v>
      </c>
    </row>
    <row r="49" spans="4:16">
      <c r="D49" s="209" t="s">
        <v>438</v>
      </c>
      <c r="E49" s="205" t="e">
        <f>SUM(E42:E48)</f>
        <v>#REF!</v>
      </c>
      <c r="F49" s="210"/>
      <c r="G49" s="211"/>
      <c r="H49" s="208" t="e">
        <f>SUM(H42:H48)</f>
        <v>#REF!</v>
      </c>
      <c r="I49" s="222"/>
      <c r="J49" s="212"/>
      <c r="K49" s="87"/>
      <c r="N49" s="212">
        <f t="shared" si="56"/>
        <v>0</v>
      </c>
      <c r="O49" s="87">
        <f t="shared" ref="O49:O50" si="58">N49*18</f>
        <v>0</v>
      </c>
    </row>
    <row r="50" spans="4:16">
      <c r="D50" s="209" t="s">
        <v>439</v>
      </c>
      <c r="E50" s="205" t="e">
        <f>#REF!+PRE!G21+#REF!+#REF!+#REF!+#REF!+#REF!+#REF!+#REF!+#REF!+#REF!+#REF!+#REF!+#REF!+#REF!+#REF!</f>
        <v>#REF!</v>
      </c>
      <c r="F50" s="210"/>
      <c r="G50" s="211"/>
      <c r="H50" s="208" t="e">
        <f>#REF!+PRE!E21+#REF!+#REF!+#REF!+#REF!+#REF!+#REF!+#REF!+#REF!+#REF!+#REF!+#REF!+#REF!+#REF!+#REF!</f>
        <v>#REF!</v>
      </c>
      <c r="I50" s="222"/>
      <c r="J50" s="213"/>
      <c r="K50" s="213"/>
      <c r="L50" s="213"/>
      <c r="M50" s="213"/>
      <c r="N50" s="213"/>
      <c r="O50" s="87">
        <f t="shared" si="58"/>
        <v>0</v>
      </c>
      <c r="P50" s="213"/>
    </row>
    <row r="51" spans="4:16" ht="16.2" thickBot="1">
      <c r="D51" s="209" t="s">
        <v>2</v>
      </c>
      <c r="E51" s="214" t="e">
        <f>E49+E50</f>
        <v>#REF!</v>
      </c>
      <c r="F51" s="215"/>
      <c r="G51" s="216"/>
      <c r="H51" s="217" t="e">
        <f>H49+H50</f>
        <v>#REF!</v>
      </c>
      <c r="I51" s="222"/>
      <c r="J51" s="87"/>
      <c r="K51" s="87"/>
      <c r="L51" s="87"/>
      <c r="M51" s="87"/>
      <c r="N51" s="87"/>
      <c r="O51" s="87"/>
      <c r="P51" s="87"/>
    </row>
    <row r="52" spans="4:16">
      <c r="E52" s="87"/>
      <c r="G52" s="87"/>
      <c r="H52" s="218"/>
      <c r="N52" s="77"/>
      <c r="O52" s="77"/>
    </row>
    <row r="53" spans="4:16">
      <c r="E53" s="87"/>
      <c r="F53" s="87"/>
      <c r="H53" s="218"/>
      <c r="N53" s="77"/>
      <c r="O53" s="77"/>
    </row>
    <row r="54" spans="4:16">
      <c r="E54" s="87"/>
      <c r="F54" s="212"/>
      <c r="G54" s="212"/>
      <c r="H54" s="212"/>
      <c r="I54" s="87"/>
      <c r="J54" s="87"/>
      <c r="K54" s="87"/>
      <c r="L54" s="87"/>
      <c r="M54" s="212"/>
    </row>
    <row r="55" spans="4:16">
      <c r="F55" s="87"/>
      <c r="G55" s="87"/>
      <c r="I55" s="212"/>
      <c r="J55" s="212"/>
      <c r="L55" s="212"/>
      <c r="M55" s="212"/>
    </row>
    <row r="56" spans="4:16">
      <c r="D56" s="77">
        <v>1</v>
      </c>
      <c r="E56" s="77">
        <f>D56+1</f>
        <v>2</v>
      </c>
      <c r="F56" s="77">
        <f t="shared" ref="F56:M56" si="59">E56+1</f>
        <v>3</v>
      </c>
      <c r="G56" s="77">
        <f t="shared" si="59"/>
        <v>4</v>
      </c>
      <c r="H56" s="77">
        <f>G56+1</f>
        <v>5</v>
      </c>
      <c r="I56" s="77">
        <f t="shared" si="59"/>
        <v>6</v>
      </c>
      <c r="J56" s="77">
        <f t="shared" si="59"/>
        <v>7</v>
      </c>
      <c r="K56" s="77">
        <f>J56+1</f>
        <v>8</v>
      </c>
      <c r="L56" s="77">
        <f t="shared" si="59"/>
        <v>9</v>
      </c>
      <c r="M56" s="77">
        <f t="shared" si="59"/>
        <v>10</v>
      </c>
    </row>
    <row r="58" spans="4:16">
      <c r="J58" s="87"/>
    </row>
    <row r="59" spans="4:16">
      <c r="J59" s="219"/>
    </row>
    <row r="64" spans="4:16" ht="140.4">
      <c r="D64" s="77" t="s">
        <v>412</v>
      </c>
      <c r="E64" s="220" t="s">
        <v>413</v>
      </c>
      <c r="F64" s="220" t="s">
        <v>8</v>
      </c>
      <c r="G64" s="220" t="s">
        <v>414</v>
      </c>
      <c r="H64" s="220" t="s">
        <v>415</v>
      </c>
      <c r="I64" s="220" t="s">
        <v>440</v>
      </c>
      <c r="J64" s="220" t="s">
        <v>417</v>
      </c>
      <c r="K64" s="220" t="s">
        <v>418</v>
      </c>
      <c r="L64" s="220" t="s">
        <v>419</v>
      </c>
      <c r="M64" s="220" t="s">
        <v>420</v>
      </c>
      <c r="N64" s="221" t="s">
        <v>421</v>
      </c>
      <c r="O64" s="221" t="s">
        <v>422</v>
      </c>
    </row>
    <row r="65" spans="4:15">
      <c r="D65" s="77" t="s">
        <v>441</v>
      </c>
      <c r="E65" s="222">
        <v>69455.13</v>
      </c>
      <c r="F65" s="222">
        <v>52870.218800000002</v>
      </c>
      <c r="G65" s="222">
        <v>26087.413698202952</v>
      </c>
      <c r="H65" s="222">
        <v>78957.632498202962</v>
      </c>
      <c r="I65" s="222">
        <v>58084.938157944009</v>
      </c>
      <c r="J65" s="222">
        <v>36754.58082508119</v>
      </c>
      <c r="K65" s="222">
        <v>94839.518983025191</v>
      </c>
      <c r="L65" s="223">
        <v>0.37717404524062226</v>
      </c>
      <c r="M65" s="223">
        <v>0.31216472799545036</v>
      </c>
      <c r="N65" s="224">
        <v>-15881.886484822229</v>
      </c>
      <c r="O65" s="223">
        <v>-0.20114441102554201</v>
      </c>
    </row>
    <row r="66" spans="4:15">
      <c r="D66" s="77" t="s">
        <v>11</v>
      </c>
      <c r="E66" s="222">
        <v>97638.272672727282</v>
      </c>
      <c r="F66" s="222">
        <v>51144.862678816324</v>
      </c>
      <c r="G66" s="222">
        <v>13188.117212067773</v>
      </c>
      <c r="H66" s="222">
        <v>64332.979890884097</v>
      </c>
      <c r="I66" s="222">
        <v>29364.006012425911</v>
      </c>
      <c r="J66" s="222">
        <v>18580.750303928362</v>
      </c>
      <c r="K66" s="222">
        <v>47944.756316354273</v>
      </c>
      <c r="L66" s="223">
        <v>0.19067491992606886</v>
      </c>
      <c r="M66" s="223">
        <v>0.25434510297952106</v>
      </c>
      <c r="N66" s="224">
        <v>16388.223574529824</v>
      </c>
      <c r="O66" s="223">
        <v>0.25474062607275583</v>
      </c>
    </row>
    <row r="67" spans="4:15">
      <c r="D67" s="77" t="s">
        <v>12</v>
      </c>
      <c r="E67" s="222">
        <v>81984.652732187504</v>
      </c>
      <c r="F67" s="222">
        <v>51770.1318446</v>
      </c>
      <c r="G67" s="222">
        <v>16860.860846220537</v>
      </c>
      <c r="H67" s="222">
        <v>68630.992690820538</v>
      </c>
      <c r="I67" s="222">
        <v>37541.554363048388</v>
      </c>
      <c r="J67" s="222">
        <v>23755.282141883956</v>
      </c>
      <c r="K67" s="222">
        <v>61296.836504932347</v>
      </c>
      <c r="L67" s="223">
        <v>0.24377575965095757</v>
      </c>
      <c r="M67" s="223">
        <v>0.27133760837972615</v>
      </c>
      <c r="N67" s="224">
        <v>7334.1561858881905</v>
      </c>
      <c r="O67" s="223">
        <v>0.1068636180002266</v>
      </c>
    </row>
    <row r="68" spans="4:15">
      <c r="D68" s="77" t="s">
        <v>13</v>
      </c>
      <c r="E68" s="222">
        <v>36552</v>
      </c>
      <c r="F68" s="222">
        <v>27985.125</v>
      </c>
      <c r="G68" s="222">
        <v>13029.06124163379</v>
      </c>
      <c r="H68" s="222">
        <v>41014.18624163379</v>
      </c>
      <c r="I68" s="222">
        <v>29009.859897629332</v>
      </c>
      <c r="J68" s="222">
        <v>18356.656202893337</v>
      </c>
      <c r="K68" s="222">
        <v>47366.516100522669</v>
      </c>
      <c r="L68" s="223">
        <v>0.18837527518235128</v>
      </c>
      <c r="M68" s="223">
        <v>0.1621525606453024</v>
      </c>
      <c r="N68" s="224">
        <v>-6352.3298588888792</v>
      </c>
      <c r="O68" s="223">
        <v>-0.15488128476972157</v>
      </c>
    </row>
    <row r="69" spans="4:15">
      <c r="L69" s="223"/>
      <c r="M69" s="223"/>
    </row>
    <row r="70" spans="4:15">
      <c r="D70" s="77" t="s">
        <v>441</v>
      </c>
      <c r="E70" s="87" t="e">
        <f t="shared" ref="E70:O70" si="60">E7-E65</f>
        <v>#REF!</v>
      </c>
      <c r="F70" s="87" t="e">
        <f t="shared" si="60"/>
        <v>#REF!</v>
      </c>
      <c r="G70" s="87" t="e">
        <f t="shared" si="60"/>
        <v>#REF!</v>
      </c>
      <c r="H70" s="87" t="e">
        <f t="shared" si="60"/>
        <v>#REF!</v>
      </c>
      <c r="I70" s="87" t="e">
        <f t="shared" si="60"/>
        <v>#REF!</v>
      </c>
      <c r="J70" s="87" t="e">
        <f t="shared" si="60"/>
        <v>#REF!</v>
      </c>
      <c r="K70" s="87" t="e">
        <f t="shared" si="60"/>
        <v>#REF!</v>
      </c>
      <c r="L70" s="223" t="e">
        <f t="shared" si="60"/>
        <v>#REF!</v>
      </c>
      <c r="M70" s="223" t="e">
        <f t="shared" si="60"/>
        <v>#REF!</v>
      </c>
      <c r="N70" s="87" t="e">
        <f t="shared" si="60"/>
        <v>#VALUE!</v>
      </c>
      <c r="O70" s="223" t="e">
        <f t="shared" si="60"/>
        <v>#VALUE!</v>
      </c>
    </row>
    <row r="71" spans="4:15">
      <c r="D71" s="77" t="s">
        <v>11</v>
      </c>
      <c r="E71" s="87" t="e">
        <f>#REF!-E66</f>
        <v>#REF!</v>
      </c>
      <c r="F71" s="87" t="e">
        <f>#REF!-F66</f>
        <v>#REF!</v>
      </c>
      <c r="G71" s="87" t="e">
        <f>#REF!-G66</f>
        <v>#REF!</v>
      </c>
      <c r="H71" s="87" t="e">
        <f>#REF!-H66</f>
        <v>#REF!</v>
      </c>
      <c r="I71" s="87" t="e">
        <f>#REF!-I66</f>
        <v>#REF!</v>
      </c>
      <c r="J71" s="87" t="e">
        <f>#REF!-J66</f>
        <v>#REF!</v>
      </c>
      <c r="K71" s="87" t="e">
        <f>#REF!-K66</f>
        <v>#REF!</v>
      </c>
      <c r="L71" s="223" t="e">
        <f>#REF!-L66</f>
        <v>#REF!</v>
      </c>
      <c r="M71" s="223" t="e">
        <f>#REF!-M66</f>
        <v>#REF!</v>
      </c>
      <c r="N71" s="87" t="e">
        <f>#REF!-N66</f>
        <v>#REF!</v>
      </c>
      <c r="O71" s="223" t="e">
        <f>#REF!-O66</f>
        <v>#REF!</v>
      </c>
    </row>
    <row r="72" spans="4:15">
      <c r="D72" s="77" t="s">
        <v>12</v>
      </c>
      <c r="E72" s="87" t="e">
        <f t="shared" ref="E72:O72" si="61">E17-E67</f>
        <v>#REF!</v>
      </c>
      <c r="F72" s="87" t="e">
        <f t="shared" si="61"/>
        <v>#REF!</v>
      </c>
      <c r="G72" s="87" t="e">
        <f t="shared" si="61"/>
        <v>#REF!</v>
      </c>
      <c r="H72" s="87" t="e">
        <f t="shared" si="61"/>
        <v>#REF!</v>
      </c>
      <c r="I72" s="87" t="e">
        <f t="shared" si="61"/>
        <v>#REF!</v>
      </c>
      <c r="J72" s="87" t="e">
        <f t="shared" si="61"/>
        <v>#REF!</v>
      </c>
      <c r="K72" s="87" t="e">
        <f t="shared" si="61"/>
        <v>#REF!</v>
      </c>
      <c r="L72" s="223" t="e">
        <f t="shared" si="61"/>
        <v>#REF!</v>
      </c>
      <c r="M72" s="223" t="e">
        <f t="shared" si="61"/>
        <v>#REF!</v>
      </c>
      <c r="N72" s="87" t="e">
        <f t="shared" si="61"/>
        <v>#VALUE!</v>
      </c>
      <c r="O72" s="223" t="e">
        <f t="shared" si="61"/>
        <v>#VALUE!</v>
      </c>
    </row>
    <row r="73" spans="4:15">
      <c r="D73" s="77" t="s">
        <v>13</v>
      </c>
      <c r="E73" s="87" t="e">
        <f t="shared" ref="E73:O73" si="62">E23-E68</f>
        <v>#REF!</v>
      </c>
      <c r="F73" s="87" t="e">
        <f t="shared" si="62"/>
        <v>#REF!</v>
      </c>
      <c r="G73" s="87" t="e">
        <f t="shared" si="62"/>
        <v>#REF!</v>
      </c>
      <c r="H73" s="87" t="e">
        <f t="shared" si="62"/>
        <v>#REF!</v>
      </c>
      <c r="I73" s="87" t="e">
        <f t="shared" si="62"/>
        <v>#REF!</v>
      </c>
      <c r="J73" s="87" t="e">
        <f t="shared" si="62"/>
        <v>#REF!</v>
      </c>
      <c r="K73" s="87" t="e">
        <f t="shared" si="62"/>
        <v>#REF!</v>
      </c>
      <c r="L73" s="223" t="e">
        <f t="shared" si="62"/>
        <v>#REF!</v>
      </c>
      <c r="M73" s="223" t="e">
        <f t="shared" si="62"/>
        <v>#REF!</v>
      </c>
      <c r="N73" s="87" t="e">
        <f t="shared" si="62"/>
        <v>#VALUE!</v>
      </c>
      <c r="O73" s="223" t="e">
        <f t="shared" si="62"/>
        <v>#VALUE!</v>
      </c>
    </row>
    <row r="74" spans="4:15">
      <c r="H74" s="87" t="e">
        <f>SUM(H70:H73)</f>
        <v>#REF!</v>
      </c>
      <c r="I74" s="87" t="e">
        <f>H74-U30</f>
        <v>#REF!</v>
      </c>
      <c r="K74" s="87" t="e">
        <f>SUM(K70:K73)</f>
        <v>#REF!</v>
      </c>
      <c r="L74" s="87" t="e">
        <f>K74-X30</f>
        <v>#REF!</v>
      </c>
    </row>
    <row r="75" spans="4:15">
      <c r="D75" s="77" t="s">
        <v>441</v>
      </c>
      <c r="H75" s="87" t="e">
        <f>H70-U7</f>
        <v>#REF!</v>
      </c>
      <c r="K75" s="87" t="e">
        <f>K70-X7</f>
        <v>#REF!</v>
      </c>
    </row>
    <row r="76" spans="4:15">
      <c r="D76" s="77" t="s">
        <v>11</v>
      </c>
      <c r="H76" s="87" t="e">
        <f>H71-#REF!</f>
        <v>#REF!</v>
      </c>
      <c r="K76" s="87" t="e">
        <f>K71-#REF!</f>
        <v>#REF!</v>
      </c>
    </row>
    <row r="77" spans="4:15">
      <c r="D77" s="77" t="s">
        <v>12</v>
      </c>
      <c r="H77" s="87" t="e">
        <f>H72-U17</f>
        <v>#REF!</v>
      </c>
      <c r="K77" s="225" t="e">
        <f>K72-X17</f>
        <v>#REF!</v>
      </c>
    </row>
    <row r="78" spans="4:15">
      <c r="D78" s="77" t="s">
        <v>13</v>
      </c>
      <c r="H78" s="87" t="e">
        <f>H73-U23</f>
        <v>#REF!</v>
      </c>
      <c r="K78" s="87" t="e">
        <f>K73-X23</f>
        <v>#REF!</v>
      </c>
    </row>
    <row r="79" spans="4:15">
      <c r="H79" s="87"/>
    </row>
  </sheetData>
  <mergeCells count="5">
    <mergeCell ref="C4:O4"/>
    <mergeCell ref="C5:O5"/>
    <mergeCell ref="R5:AA5"/>
    <mergeCell ref="C30:D30"/>
    <mergeCell ref="C38:D38"/>
  </mergeCells>
  <conditionalFormatting sqref="P7:P16">
    <cfRule type="cellIs" dxfId="70" priority="1" operator="lessThan">
      <formula>0</formula>
    </cfRule>
  </conditionalFormatting>
  <printOptions horizontalCentered="1"/>
  <pageMargins left="0.3" right="0.3" top="0.3" bottom="0.3" header="0.3" footer="0.3"/>
  <pageSetup paperSize="9" scale="46"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pageSetUpPr fitToPage="1"/>
  </sheetPr>
  <dimension ref="A1:BJ77"/>
  <sheetViews>
    <sheetView view="pageBreakPreview" zoomScale="85" zoomScaleSheetLayoutView="85" workbookViewId="0">
      <pane xSplit="4" ySplit="6" topLeftCell="O25" activePane="bottomRight" state="frozen"/>
      <selection pane="topRight" activeCell="E1" sqref="E1"/>
      <selection pane="bottomLeft" activeCell="A6" sqref="A6"/>
      <selection pane="bottomRight" activeCell="D34" sqref="D34"/>
    </sheetView>
  </sheetViews>
  <sheetFormatPr defaultColWidth="9.109375" defaultRowHeight="15.6" outlineLevelCol="1"/>
  <cols>
    <col min="1" max="2" width="3.109375" style="77" hidden="1" customWidth="1"/>
    <col min="3" max="3" width="6.44140625" style="155" bestFit="1" customWidth="1"/>
    <col min="4" max="4" width="22" style="155" customWidth="1"/>
    <col min="5" max="5" width="14.88671875" style="77" customWidth="1"/>
    <col min="6" max="7" width="11.6640625" style="77" customWidth="1" outlineLevel="1"/>
    <col min="8" max="8" width="16.6640625" style="77" customWidth="1"/>
    <col min="9" max="10" width="11.6640625" style="77" customWidth="1" outlineLevel="1"/>
    <col min="11" max="11" width="16" style="77" customWidth="1"/>
    <col min="12" max="12" width="9.6640625" style="155" customWidth="1" outlineLevel="1"/>
    <col min="13" max="13" width="10.5546875" style="155" customWidth="1" outlineLevel="1"/>
    <col min="14" max="14" width="16" style="77" customWidth="1" outlineLevel="1"/>
    <col min="15" max="15" width="15.6640625" style="78" customWidth="1"/>
    <col min="16" max="16" width="15.44140625" style="78" customWidth="1"/>
    <col min="17" max="17" width="10.33203125" style="77" customWidth="1"/>
    <col min="18" max="18" width="18.6640625" style="77" hidden="1" customWidth="1"/>
    <col min="19" max="19" width="16.109375" style="90" customWidth="1"/>
    <col min="20" max="21" width="11.5546875" style="77" customWidth="1" outlineLevel="1"/>
    <col min="22" max="22" width="17" style="77" customWidth="1"/>
    <col min="23" max="24" width="11.5546875" style="77" customWidth="1" outlineLevel="1"/>
    <col min="25" max="25" width="14.88671875" style="77" customWidth="1"/>
    <col min="26" max="26" width="11.5546875" style="77" customWidth="1" outlineLevel="1"/>
    <col min="27" max="27" width="15.6640625" style="77" customWidth="1"/>
    <col min="28" max="28" width="15.88671875" style="77" customWidth="1"/>
    <col min="29" max="29" width="14.88671875" style="77" customWidth="1"/>
    <col min="30" max="30" width="11.88671875" style="77" customWidth="1"/>
    <col min="31" max="36" width="9.109375" style="77" customWidth="1"/>
    <col min="37" max="37" width="9.5546875" style="77" bestFit="1" customWidth="1"/>
    <col min="38" max="16384" width="9.109375" style="77"/>
  </cols>
  <sheetData>
    <row r="1" spans="3:62" ht="16.2" thickBot="1">
      <c r="H1" s="212"/>
      <c r="I1" s="212"/>
      <c r="AD1" s="79">
        <v>42948</v>
      </c>
      <c r="AF1" s="80"/>
      <c r="AG1" s="80" t="s">
        <v>408</v>
      </c>
      <c r="AH1" s="777">
        <v>0.49109999999999998</v>
      </c>
      <c r="AI1" s="82"/>
      <c r="AJ1" s="80"/>
      <c r="AK1" s="80"/>
      <c r="AL1" s="80"/>
      <c r="AM1" s="80"/>
      <c r="AN1" s="80"/>
      <c r="AO1" s="80"/>
      <c r="AP1" s="82"/>
      <c r="AQ1" s="80"/>
      <c r="AR1" s="80"/>
      <c r="AS1" s="80"/>
      <c r="AT1" s="80"/>
      <c r="AU1" s="80"/>
      <c r="AV1" s="80"/>
      <c r="AW1" s="82"/>
      <c r="AX1" s="80"/>
      <c r="AY1" s="80"/>
      <c r="AZ1" s="80"/>
      <c r="BA1" s="80"/>
      <c r="BB1" s="80"/>
      <c r="BC1" s="80"/>
      <c r="BD1" s="82"/>
      <c r="BE1" s="80"/>
      <c r="BF1" s="80"/>
      <c r="BG1" s="80"/>
      <c r="BH1" s="80"/>
      <c r="BI1" s="80"/>
      <c r="BJ1" s="80"/>
    </row>
    <row r="2" spans="3:62">
      <c r="I2" s="83"/>
      <c r="J2" s="83"/>
      <c r="K2" s="212"/>
      <c r="L2" s="1116"/>
      <c r="M2" s="1116"/>
      <c r="N2" s="83"/>
      <c r="R2" s="961">
        <v>8.9999999999999993E-3</v>
      </c>
      <c r="S2" s="972"/>
      <c r="AB2" s="84" t="s">
        <v>9</v>
      </c>
      <c r="AC2" s="794" t="s">
        <v>1068</v>
      </c>
      <c r="AD2" s="79" t="e">
        <f>EOMONTH(AC2,0)</f>
        <v>#VALUE!</v>
      </c>
      <c r="AE2" s="77">
        <f>AE3</f>
        <v>29</v>
      </c>
      <c r="AF2" s="790">
        <v>25</v>
      </c>
      <c r="AI2" s="840">
        <v>31</v>
      </c>
    </row>
    <row r="3" spans="3:62" ht="25.5" customHeight="1" thickBot="1">
      <c r="D3" s="1011"/>
      <c r="AB3" s="778" t="s">
        <v>10</v>
      </c>
      <c r="AC3" s="779">
        <v>0</v>
      </c>
      <c r="AE3" s="790">
        <v>29</v>
      </c>
    </row>
    <row r="4" spans="3:62" s="90" customFormat="1" ht="18.75" customHeight="1" thickBot="1">
      <c r="C4" s="980" t="s">
        <v>1069</v>
      </c>
      <c r="D4" s="980"/>
      <c r="E4" s="980"/>
      <c r="F4" s="980"/>
      <c r="G4" s="980"/>
      <c r="H4" s="980"/>
      <c r="I4" s="980"/>
      <c r="J4" s="980"/>
      <c r="K4" s="980"/>
      <c r="L4" s="980"/>
      <c r="M4" s="980"/>
      <c r="N4" s="980"/>
      <c r="O4" s="980"/>
      <c r="P4" s="980"/>
      <c r="AB4" s="91"/>
      <c r="AC4" s="92"/>
    </row>
    <row r="5" spans="3:62" ht="21.6" thickBot="1">
      <c r="C5" s="981" t="s">
        <v>410</v>
      </c>
      <c r="D5" s="982"/>
      <c r="E5" s="982"/>
      <c r="F5" s="982"/>
      <c r="G5" s="982"/>
      <c r="H5" s="982"/>
      <c r="I5" s="982"/>
      <c r="J5" s="982"/>
      <c r="K5" s="982"/>
      <c r="L5" s="982"/>
      <c r="M5" s="982"/>
      <c r="N5" s="982"/>
      <c r="O5" s="982"/>
      <c r="P5" s="982"/>
      <c r="Q5" s="93"/>
      <c r="T5" s="981" t="s">
        <v>411</v>
      </c>
      <c r="U5" s="982"/>
      <c r="V5" s="982"/>
      <c r="W5" s="982"/>
      <c r="X5" s="982"/>
      <c r="Y5" s="982"/>
      <c r="Z5" s="982"/>
      <c r="AA5" s="982"/>
      <c r="AB5" s="982"/>
      <c r="AC5" s="94"/>
      <c r="AD5" s="95"/>
      <c r="AE5" s="95"/>
      <c r="AF5" s="95"/>
    </row>
    <row r="6" spans="3:62" s="97" customFormat="1" ht="49.5" customHeight="1" thickBot="1">
      <c r="C6" s="862" t="s">
        <v>7</v>
      </c>
      <c r="D6" s="863" t="s">
        <v>412</v>
      </c>
      <c r="E6" s="863" t="s">
        <v>1073</v>
      </c>
      <c r="F6" s="863" t="s">
        <v>8</v>
      </c>
      <c r="G6" s="863" t="s">
        <v>414</v>
      </c>
      <c r="H6" s="863" t="s">
        <v>415</v>
      </c>
      <c r="I6" s="863" t="s">
        <v>416</v>
      </c>
      <c r="J6" s="863" t="s">
        <v>417</v>
      </c>
      <c r="K6" s="863" t="s">
        <v>418</v>
      </c>
      <c r="L6" s="864" t="s">
        <v>419</v>
      </c>
      <c r="M6" s="864" t="s">
        <v>420</v>
      </c>
      <c r="N6" s="963" t="s">
        <v>1065</v>
      </c>
      <c r="O6" s="864" t="s">
        <v>421</v>
      </c>
      <c r="P6" s="863" t="s">
        <v>422</v>
      </c>
      <c r="Q6" s="865" t="s">
        <v>423</v>
      </c>
      <c r="R6" s="864"/>
      <c r="S6" s="973"/>
      <c r="T6" s="862" t="s">
        <v>8</v>
      </c>
      <c r="U6" s="863" t="s">
        <v>414</v>
      </c>
      <c r="V6" s="863" t="s">
        <v>415</v>
      </c>
      <c r="W6" s="863" t="s">
        <v>416</v>
      </c>
      <c r="X6" s="863" t="s">
        <v>417</v>
      </c>
      <c r="Y6" s="863" t="s">
        <v>418</v>
      </c>
      <c r="Z6" s="863" t="s">
        <v>419</v>
      </c>
      <c r="AA6" s="863" t="s">
        <v>421</v>
      </c>
      <c r="AB6" s="863" t="s">
        <v>422</v>
      </c>
      <c r="AC6" s="865" t="s">
        <v>423</v>
      </c>
    </row>
    <row r="7" spans="3:62" s="177" customFormat="1" ht="24.75" customHeight="1">
      <c r="C7" s="1022">
        <v>1</v>
      </c>
      <c r="D7" s="1012" t="s">
        <v>1070</v>
      </c>
      <c r="E7" s="937">
        <f>SUM(E8:E13)</f>
        <v>0</v>
      </c>
      <c r="F7" s="937">
        <f>SUM(F8:F13)</f>
        <v>0</v>
      </c>
      <c r="G7" s="937">
        <f>SUM(G8:G13)</f>
        <v>0</v>
      </c>
      <c r="H7" s="938">
        <f>SUM(F7:G7)</f>
        <v>0</v>
      </c>
      <c r="I7" s="938">
        <f>I8+I9+I10+I11+I12+I13</f>
        <v>0</v>
      </c>
      <c r="J7" s="938">
        <f>J8+J9+J10+J11+J12+J13</f>
        <v>0</v>
      </c>
      <c r="K7" s="938">
        <f>SUM(I7:J7)</f>
        <v>0</v>
      </c>
      <c r="L7" s="1117">
        <f>IFERROR(I7/$I$28,0)</f>
        <v>0</v>
      </c>
      <c r="M7" s="1117">
        <f>IFERROR(H7/$H$28,0)</f>
        <v>0</v>
      </c>
      <c r="N7" s="964">
        <f>2131.98168179438+10000</f>
        <v>12131.981681794379</v>
      </c>
      <c r="O7" s="932">
        <v>13000</v>
      </c>
      <c r="P7" s="939" t="str">
        <f>IFERROR(O7/H7,"")</f>
        <v/>
      </c>
      <c r="Q7" s="431" t="str">
        <f t="shared" ref="Q7:Q35" si="0">IF(O7&gt;=1,"Profit","Loss")</f>
        <v>Profit</v>
      </c>
      <c r="R7" s="932">
        <f>H7*$R$2</f>
        <v>0</v>
      </c>
      <c r="S7" s="974"/>
      <c r="T7" s="909">
        <f>SUM(T8:T12)</f>
        <v>0</v>
      </c>
      <c r="U7" s="910">
        <f>SUM(U8:U12)</f>
        <v>0</v>
      </c>
      <c r="V7" s="910">
        <f>SUM(T7:U7)</f>
        <v>0</v>
      </c>
      <c r="W7" s="910">
        <f>SUM(W8:W12)</f>
        <v>0</v>
      </c>
      <c r="X7" s="910">
        <f>SUM(X8:X12)</f>
        <v>0</v>
      </c>
      <c r="Y7" s="910">
        <f>SUM(W7:X7)</f>
        <v>0</v>
      </c>
      <c r="Z7" s="890">
        <f>IFERROR(W7/$W$28,0)</f>
        <v>0</v>
      </c>
      <c r="AA7" s="912">
        <f>IFERROR(V7-Y7,"")</f>
        <v>0</v>
      </c>
      <c r="AB7" s="911" t="str">
        <f>IFERROR(AA7/V7,"")</f>
        <v/>
      </c>
      <c r="AC7" s="780" t="str">
        <f t="shared" ref="AC7:AC25" si="1">IF(AA7&gt;=1,"Profit","Loss")</f>
        <v>Loss</v>
      </c>
      <c r="AD7" s="781"/>
      <c r="AE7" s="781"/>
      <c r="AK7" s="968" t="e">
        <f>O7/#REF!</f>
        <v>#REF!</v>
      </c>
      <c r="AL7" s="970" t="e">
        <f t="shared" ref="AL7:AL23" si="2">O7/$H$35</f>
        <v>#DIV/0!</v>
      </c>
      <c r="AM7" s="970" t="e">
        <f t="shared" ref="AM7:AM23" si="3">N7/$H$28</f>
        <v>#DIV/0!</v>
      </c>
    </row>
    <row r="8" spans="3:62" s="177" customFormat="1" ht="24.75" customHeight="1">
      <c r="C8" s="1022" t="s">
        <v>993</v>
      </c>
      <c r="D8" s="868" t="s">
        <v>966</v>
      </c>
      <c r="E8" s="866">
        <f>DPR!H14+DPR!H18+DPR!H19</f>
        <v>0</v>
      </c>
      <c r="F8" s="866">
        <f>DPR!N14+DPR!N18+DPR!N19</f>
        <v>0</v>
      </c>
      <c r="G8" s="866">
        <f t="shared" ref="G8:G13" si="4">$F$29*L8</f>
        <v>0</v>
      </c>
      <c r="H8" s="867">
        <f t="shared" ref="H8:H27" si="5">SUM(F8:G8)</f>
        <v>0</v>
      </c>
      <c r="I8" s="867"/>
      <c r="J8" s="867">
        <f>IFERROR($I$29*L8,0)</f>
        <v>0</v>
      </c>
      <c r="K8" s="867">
        <f>SUM(I8:J8)</f>
        <v>0</v>
      </c>
      <c r="L8" s="1118">
        <f>IFERROR(I8/$I$28,0)</f>
        <v>0</v>
      </c>
      <c r="M8" s="1118"/>
      <c r="N8" s="965">
        <v>90.419191665578055</v>
      </c>
      <c r="O8" s="940">
        <f>IFERROR(H8-K8,"")</f>
        <v>0</v>
      </c>
      <c r="P8" s="939" t="str">
        <f>IFERROR(O8/H8,"")</f>
        <v/>
      </c>
      <c r="Q8" s="101" t="str">
        <f t="shared" si="0"/>
        <v>Loss</v>
      </c>
      <c r="R8" s="932">
        <f t="shared" ref="R8:R27" si="6">H8*$R$2</f>
        <v>0</v>
      </c>
      <c r="S8" s="975"/>
      <c r="T8" s="888"/>
      <c r="U8" s="889">
        <f t="shared" ref="U8:U13" si="7">$T$29*Z8</f>
        <v>0</v>
      </c>
      <c r="V8" s="889">
        <f t="shared" ref="V8:V27" si="8">SUM(T8:U8)</f>
        <v>0</v>
      </c>
      <c r="W8" s="889"/>
      <c r="X8" s="889">
        <f t="shared" ref="X8:X13" si="9">$W$29*Z8</f>
        <v>0</v>
      </c>
      <c r="Y8" s="889">
        <f t="shared" ref="Y8:Y27" si="10">SUM(W8:X8)</f>
        <v>0</v>
      </c>
      <c r="Z8" s="890">
        <f>IFERROR(W8/$W$28,0)</f>
        <v>0</v>
      </c>
      <c r="AA8" s="891">
        <f t="shared" ref="AA8:AA27" si="11">IFERROR(V8-Y8,"")</f>
        <v>0</v>
      </c>
      <c r="AB8" s="890" t="str">
        <f t="shared" ref="AB8:AB25" si="12">IFERROR(AA8/V8,"")</f>
        <v/>
      </c>
      <c r="AC8" s="792" t="str">
        <f t="shared" si="1"/>
        <v>Loss</v>
      </c>
      <c r="AD8" s="781"/>
      <c r="AF8" s="782"/>
      <c r="AK8" s="968" t="e">
        <f>O8/#REF!</f>
        <v>#REF!</v>
      </c>
      <c r="AL8" s="970" t="e">
        <f t="shared" si="2"/>
        <v>#DIV/0!</v>
      </c>
      <c r="AM8" s="970" t="e">
        <f t="shared" si="3"/>
        <v>#DIV/0!</v>
      </c>
    </row>
    <row r="9" spans="3:62" s="177" customFormat="1" ht="24.75" customHeight="1">
      <c r="C9" s="1022" t="s">
        <v>994</v>
      </c>
      <c r="D9" s="868" t="s">
        <v>1068</v>
      </c>
      <c r="E9" s="866"/>
      <c r="F9" s="866">
        <f>DPR!P215</f>
        <v>0</v>
      </c>
      <c r="G9" s="866">
        <f t="shared" si="4"/>
        <v>0</v>
      </c>
      <c r="H9" s="867">
        <f t="shared" si="5"/>
        <v>0</v>
      </c>
      <c r="I9" s="867"/>
      <c r="J9" s="867">
        <f t="shared" ref="J9:J27" si="13">IFERROR($I$29*L9,0)</f>
        <v>0</v>
      </c>
      <c r="K9" s="867">
        <f t="shared" ref="K8:K27" si="14">SUM(I9:J9)</f>
        <v>0</v>
      </c>
      <c r="L9" s="1118">
        <f t="shared" ref="L9:L28" si="15">IFERROR(I9/$I$28,0)</f>
        <v>0</v>
      </c>
      <c r="M9" s="1118"/>
      <c r="N9" s="965">
        <v>435.7818149716756</v>
      </c>
      <c r="O9" s="940">
        <f>IFERROR(H9-K9,"")</f>
        <v>0</v>
      </c>
      <c r="P9" s="939" t="str">
        <f>IFERROR(O9/H9,"")</f>
        <v/>
      </c>
      <c r="Q9" s="783" t="str">
        <f t="shared" si="0"/>
        <v>Loss</v>
      </c>
      <c r="R9" s="932">
        <f t="shared" si="6"/>
        <v>0</v>
      </c>
      <c r="S9" s="976"/>
      <c r="T9" s="892"/>
      <c r="U9" s="893">
        <f t="shared" si="7"/>
        <v>0</v>
      </c>
      <c r="V9" s="893">
        <f t="shared" si="8"/>
        <v>0</v>
      </c>
      <c r="W9" s="893"/>
      <c r="X9" s="889">
        <f t="shared" si="9"/>
        <v>0</v>
      </c>
      <c r="Y9" s="893">
        <f t="shared" si="10"/>
        <v>0</v>
      </c>
      <c r="Z9" s="890">
        <f t="shared" ref="Z9:Z27" si="16">IFERROR(W9/$W$28,0)</f>
        <v>0</v>
      </c>
      <c r="AA9" s="894">
        <f t="shared" si="11"/>
        <v>0</v>
      </c>
      <c r="AB9" s="890" t="str">
        <f t="shared" si="12"/>
        <v/>
      </c>
      <c r="AC9" s="793" t="str">
        <f t="shared" si="1"/>
        <v>Loss</v>
      </c>
      <c r="AD9" s="781"/>
      <c r="AK9" s="968" t="e">
        <f>O9/#REF!</f>
        <v>#REF!</v>
      </c>
      <c r="AL9" s="970" t="e">
        <f t="shared" si="2"/>
        <v>#DIV/0!</v>
      </c>
      <c r="AM9" s="970" t="e">
        <f t="shared" si="3"/>
        <v>#DIV/0!</v>
      </c>
    </row>
    <row r="10" spans="3:62" s="177" customFormat="1" ht="24.75" customHeight="1">
      <c r="C10" s="1022" t="s">
        <v>999</v>
      </c>
      <c r="D10" s="868" t="s">
        <v>1068</v>
      </c>
      <c r="E10" s="866"/>
      <c r="F10" s="866">
        <f>DPR!Q215</f>
        <v>0</v>
      </c>
      <c r="G10" s="866">
        <f t="shared" si="4"/>
        <v>0</v>
      </c>
      <c r="H10" s="867">
        <f t="shared" si="5"/>
        <v>0</v>
      </c>
      <c r="I10" s="867"/>
      <c r="J10" s="867">
        <f t="shared" si="13"/>
        <v>0</v>
      </c>
      <c r="K10" s="867">
        <f t="shared" si="14"/>
        <v>0</v>
      </c>
      <c r="L10" s="1118">
        <f t="shared" si="15"/>
        <v>0</v>
      </c>
      <c r="M10" s="1118"/>
      <c r="N10" s="965">
        <v>211.30837103642594</v>
      </c>
      <c r="O10" s="940">
        <f t="shared" ref="O10:O27" si="17">IFERROR(H10-K10,"")</f>
        <v>0</v>
      </c>
      <c r="P10" s="939" t="str">
        <f t="shared" ref="P10:P27" si="18">IFERROR(O10/H10,"")</f>
        <v/>
      </c>
      <c r="Q10" s="783" t="str">
        <f t="shared" si="0"/>
        <v>Loss</v>
      </c>
      <c r="R10" s="932">
        <f t="shared" si="6"/>
        <v>0</v>
      </c>
      <c r="S10" s="976"/>
      <c r="T10" s="892"/>
      <c r="U10" s="893">
        <f t="shared" si="7"/>
        <v>0</v>
      </c>
      <c r="V10" s="893">
        <f t="shared" si="8"/>
        <v>0</v>
      </c>
      <c r="W10" s="893"/>
      <c r="X10" s="889">
        <f t="shared" si="9"/>
        <v>0</v>
      </c>
      <c r="Y10" s="893">
        <f t="shared" si="10"/>
        <v>0</v>
      </c>
      <c r="Z10" s="890">
        <f t="shared" si="16"/>
        <v>0</v>
      </c>
      <c r="AA10" s="894">
        <f t="shared" si="11"/>
        <v>0</v>
      </c>
      <c r="AB10" s="890" t="str">
        <f t="shared" si="12"/>
        <v/>
      </c>
      <c r="AC10" s="793" t="str">
        <f t="shared" si="1"/>
        <v>Loss</v>
      </c>
      <c r="AD10" s="781"/>
      <c r="AK10" s="968" t="e">
        <f>O10/#REF!</f>
        <v>#REF!</v>
      </c>
      <c r="AL10" s="970" t="e">
        <f t="shared" si="2"/>
        <v>#DIV/0!</v>
      </c>
      <c r="AM10" s="970" t="e">
        <f t="shared" si="3"/>
        <v>#DIV/0!</v>
      </c>
    </row>
    <row r="11" spans="3:62" s="177" customFormat="1" ht="24.75" customHeight="1">
      <c r="C11" s="1022" t="s">
        <v>995</v>
      </c>
      <c r="D11" s="868" t="s">
        <v>1068</v>
      </c>
      <c r="E11" s="866"/>
      <c r="F11" s="866">
        <v>0</v>
      </c>
      <c r="G11" s="866">
        <f t="shared" si="4"/>
        <v>0</v>
      </c>
      <c r="H11" s="867">
        <f t="shared" si="5"/>
        <v>0</v>
      </c>
      <c r="I11" s="867"/>
      <c r="J11" s="867">
        <f t="shared" si="13"/>
        <v>0</v>
      </c>
      <c r="K11" s="867">
        <f t="shared" si="14"/>
        <v>0</v>
      </c>
      <c r="L11" s="1118">
        <f t="shared" si="15"/>
        <v>0</v>
      </c>
      <c r="M11" s="1118"/>
      <c r="N11" s="965">
        <v>1387.1192937182805</v>
      </c>
      <c r="O11" s="940">
        <f t="shared" si="17"/>
        <v>0</v>
      </c>
      <c r="P11" s="939" t="str">
        <f t="shared" si="18"/>
        <v/>
      </c>
      <c r="Q11" s="783" t="str">
        <f t="shared" si="0"/>
        <v>Loss</v>
      </c>
      <c r="R11" s="932">
        <f t="shared" si="6"/>
        <v>0</v>
      </c>
      <c r="S11" s="976"/>
      <c r="T11" s="892"/>
      <c r="U11" s="893">
        <f t="shared" si="7"/>
        <v>0</v>
      </c>
      <c r="V11" s="893">
        <f t="shared" si="8"/>
        <v>0</v>
      </c>
      <c r="W11" s="893"/>
      <c r="X11" s="889">
        <f t="shared" si="9"/>
        <v>0</v>
      </c>
      <c r="Y11" s="893">
        <f t="shared" si="10"/>
        <v>0</v>
      </c>
      <c r="Z11" s="890">
        <f t="shared" si="16"/>
        <v>0</v>
      </c>
      <c r="AA11" s="894">
        <f t="shared" si="11"/>
        <v>0</v>
      </c>
      <c r="AB11" s="890" t="str">
        <f t="shared" si="12"/>
        <v/>
      </c>
      <c r="AC11" s="793" t="str">
        <f t="shared" si="1"/>
        <v>Loss</v>
      </c>
      <c r="AD11" s="781"/>
      <c r="AK11" s="968" t="e">
        <f>O11/#REF!</f>
        <v>#REF!</v>
      </c>
      <c r="AL11" s="970" t="e">
        <f t="shared" si="2"/>
        <v>#DIV/0!</v>
      </c>
      <c r="AM11" s="970" t="e">
        <f t="shared" si="3"/>
        <v>#DIV/0!</v>
      </c>
    </row>
    <row r="12" spans="3:62" s="177" customFormat="1" ht="24.75" customHeight="1">
      <c r="C12" s="1022" t="s">
        <v>996</v>
      </c>
      <c r="D12" s="868" t="s">
        <v>1068</v>
      </c>
      <c r="E12" s="866"/>
      <c r="F12" s="866">
        <v>0</v>
      </c>
      <c r="G12" s="866">
        <f t="shared" si="4"/>
        <v>0</v>
      </c>
      <c r="H12" s="867">
        <f t="shared" si="5"/>
        <v>0</v>
      </c>
      <c r="I12" s="867"/>
      <c r="J12" s="867">
        <f t="shared" si="13"/>
        <v>0</v>
      </c>
      <c r="K12" s="867">
        <f t="shared" si="14"/>
        <v>0</v>
      </c>
      <c r="L12" s="1118">
        <f t="shared" si="15"/>
        <v>0</v>
      </c>
      <c r="M12" s="1118"/>
      <c r="N12" s="965">
        <v>1.1200604024193781</v>
      </c>
      <c r="O12" s="940">
        <f t="shared" si="17"/>
        <v>0</v>
      </c>
      <c r="P12" s="939" t="str">
        <f t="shared" si="18"/>
        <v/>
      </c>
      <c r="Q12" s="783" t="str">
        <f t="shared" si="0"/>
        <v>Loss</v>
      </c>
      <c r="R12" s="932">
        <f t="shared" si="6"/>
        <v>0</v>
      </c>
      <c r="S12" s="976"/>
      <c r="T12" s="892"/>
      <c r="U12" s="893">
        <f t="shared" si="7"/>
        <v>0</v>
      </c>
      <c r="V12" s="893">
        <f t="shared" si="8"/>
        <v>0</v>
      </c>
      <c r="W12" s="893"/>
      <c r="X12" s="889">
        <f t="shared" si="9"/>
        <v>0</v>
      </c>
      <c r="Y12" s="893">
        <f t="shared" si="10"/>
        <v>0</v>
      </c>
      <c r="Z12" s="890">
        <f t="shared" si="16"/>
        <v>0</v>
      </c>
      <c r="AA12" s="894">
        <f t="shared" si="11"/>
        <v>0</v>
      </c>
      <c r="AB12" s="890" t="str">
        <f t="shared" si="12"/>
        <v/>
      </c>
      <c r="AC12" s="793" t="str">
        <f t="shared" si="1"/>
        <v>Loss</v>
      </c>
      <c r="AD12" s="781"/>
      <c r="AK12" s="968" t="e">
        <f>O12/#REF!</f>
        <v>#REF!</v>
      </c>
      <c r="AL12" s="970" t="e">
        <f t="shared" si="2"/>
        <v>#DIV/0!</v>
      </c>
      <c r="AM12" s="970" t="e">
        <f t="shared" si="3"/>
        <v>#DIV/0!</v>
      </c>
    </row>
    <row r="13" spans="3:62" s="177" customFormat="1" ht="24.75" customHeight="1">
      <c r="C13" s="1022" t="s">
        <v>997</v>
      </c>
      <c r="D13" s="868" t="s">
        <v>1068</v>
      </c>
      <c r="E13" s="866"/>
      <c r="F13" s="866">
        <v>0</v>
      </c>
      <c r="G13" s="866">
        <f t="shared" si="4"/>
        <v>0</v>
      </c>
      <c r="H13" s="867">
        <f t="shared" ref="H13" si="19">SUM(F13:G13)</f>
        <v>0</v>
      </c>
      <c r="I13" s="867"/>
      <c r="J13" s="867">
        <f t="shared" si="13"/>
        <v>0</v>
      </c>
      <c r="K13" s="867">
        <f t="shared" ref="K13" si="20">SUM(I13:J13)</f>
        <v>0</v>
      </c>
      <c r="L13" s="1118">
        <f t="shared" si="15"/>
        <v>0</v>
      </c>
      <c r="M13" s="1118"/>
      <c r="N13" s="965">
        <v>6.2329499999999989</v>
      </c>
      <c r="O13" s="940">
        <f t="shared" ref="O13" si="21">IFERROR(H13-K13,"")</f>
        <v>0</v>
      </c>
      <c r="P13" s="939" t="str">
        <f t="shared" ref="P13" si="22">IFERROR(O13/H13,"")</f>
        <v/>
      </c>
      <c r="Q13" s="783" t="str">
        <f t="shared" ref="Q13" si="23">IF(O13&gt;=1,"Profit","Loss")</f>
        <v>Loss</v>
      </c>
      <c r="R13" s="932">
        <f t="shared" si="6"/>
        <v>0</v>
      </c>
      <c r="S13" s="976"/>
      <c r="T13" s="892"/>
      <c r="U13" s="893">
        <f t="shared" si="7"/>
        <v>0</v>
      </c>
      <c r="V13" s="893">
        <f t="shared" ref="V13" si="24">SUM(T13:U13)</f>
        <v>0</v>
      </c>
      <c r="W13" s="893"/>
      <c r="X13" s="889">
        <f t="shared" si="9"/>
        <v>0</v>
      </c>
      <c r="Y13" s="893">
        <f t="shared" ref="Y13" si="25">SUM(W13:X13)</f>
        <v>0</v>
      </c>
      <c r="Z13" s="890">
        <f t="shared" si="16"/>
        <v>0</v>
      </c>
      <c r="AA13" s="894">
        <f t="shared" ref="AA13" si="26">IFERROR(V13-Y13,"")</f>
        <v>0</v>
      </c>
      <c r="AB13" s="890" t="str">
        <f t="shared" ref="AB13" si="27">IFERROR(AA13/V13,"")</f>
        <v/>
      </c>
      <c r="AC13" s="793" t="str">
        <f t="shared" ref="AC13" si="28">IF(AA13&gt;=1,"Profit","Loss")</f>
        <v>Loss</v>
      </c>
      <c r="AD13" s="781"/>
      <c r="AK13" s="968" t="e">
        <f>O13/#REF!</f>
        <v>#REF!</v>
      </c>
      <c r="AL13" s="970" t="e">
        <f t="shared" si="2"/>
        <v>#DIV/0!</v>
      </c>
      <c r="AM13" s="970" t="e">
        <f t="shared" si="3"/>
        <v>#DIV/0!</v>
      </c>
    </row>
    <row r="14" spans="3:62" s="177" customFormat="1" ht="24.75" customHeight="1">
      <c r="C14" s="1023">
        <v>2</v>
      </c>
      <c r="D14" s="1013" t="s">
        <v>1071</v>
      </c>
      <c r="E14" s="937">
        <f>SUM(E15:E22)</f>
        <v>0</v>
      </c>
      <c r="F14" s="937">
        <f>SUM(F15:F22)</f>
        <v>0</v>
      </c>
      <c r="G14" s="937">
        <f>SUM(G15:G22)</f>
        <v>0</v>
      </c>
      <c r="H14" s="938">
        <f t="shared" si="5"/>
        <v>0</v>
      </c>
      <c r="I14" s="938">
        <f>SUM(I15:I22)</f>
        <v>0</v>
      </c>
      <c r="J14" s="938">
        <f>SUM(J15:J22)</f>
        <v>0</v>
      </c>
      <c r="K14" s="938">
        <f t="shared" si="14"/>
        <v>0</v>
      </c>
      <c r="L14" s="1118">
        <f t="shared" si="15"/>
        <v>0</v>
      </c>
      <c r="M14" s="1117"/>
      <c r="N14" s="964">
        <f>1755.07822362555+25000</f>
        <v>26755.078223625551</v>
      </c>
      <c r="O14" s="932">
        <f t="shared" si="17"/>
        <v>0</v>
      </c>
      <c r="P14" s="939" t="str">
        <f t="shared" si="18"/>
        <v/>
      </c>
      <c r="Q14" s="783" t="str">
        <f t="shared" si="0"/>
        <v>Loss</v>
      </c>
      <c r="R14" s="932">
        <f t="shared" si="6"/>
        <v>0</v>
      </c>
      <c r="S14" s="976"/>
      <c r="T14" s="895">
        <f>SUM(T15:T22)</f>
        <v>0</v>
      </c>
      <c r="U14" s="896">
        <f>SUM(U15:U22)</f>
        <v>0</v>
      </c>
      <c r="V14" s="896">
        <f t="shared" si="8"/>
        <v>0</v>
      </c>
      <c r="W14" s="896">
        <f>SUM(W15:W22)</f>
        <v>0</v>
      </c>
      <c r="X14" s="896">
        <f>SUM(X15:X22)</f>
        <v>0</v>
      </c>
      <c r="Y14" s="896">
        <f t="shared" si="10"/>
        <v>0</v>
      </c>
      <c r="Z14" s="890">
        <f>IFERROR(W14/$W$28,0)</f>
        <v>0</v>
      </c>
      <c r="AA14" s="898">
        <f t="shared" si="11"/>
        <v>0</v>
      </c>
      <c r="AB14" s="897" t="str">
        <f t="shared" si="12"/>
        <v/>
      </c>
      <c r="AC14" s="793" t="str">
        <f t="shared" si="1"/>
        <v>Loss</v>
      </c>
      <c r="AD14" s="781"/>
      <c r="AF14" s="782"/>
      <c r="AK14" s="968" t="e">
        <f>O14/#REF!</f>
        <v>#REF!</v>
      </c>
      <c r="AL14" s="970" t="e">
        <f t="shared" si="2"/>
        <v>#DIV/0!</v>
      </c>
      <c r="AM14" s="970" t="e">
        <f t="shared" si="3"/>
        <v>#DIV/0!</v>
      </c>
    </row>
    <row r="15" spans="3:62" s="177" customFormat="1" ht="24.75" customHeight="1">
      <c r="C15" s="958" t="s">
        <v>993</v>
      </c>
      <c r="D15" s="868" t="s">
        <v>1068</v>
      </c>
      <c r="E15" s="866"/>
      <c r="F15" s="866"/>
      <c r="G15" s="866">
        <f t="shared" ref="G15:G22" si="29">$F$29*L15</f>
        <v>0</v>
      </c>
      <c r="H15" s="867">
        <f t="shared" si="5"/>
        <v>0</v>
      </c>
      <c r="I15" s="867"/>
      <c r="J15" s="867">
        <f t="shared" si="13"/>
        <v>0</v>
      </c>
      <c r="K15" s="867">
        <f t="shared" si="14"/>
        <v>0</v>
      </c>
      <c r="L15" s="1118">
        <f t="shared" si="15"/>
        <v>0</v>
      </c>
      <c r="M15" s="1118"/>
      <c r="N15" s="965">
        <v>335.68108918736164</v>
      </c>
      <c r="O15" s="940">
        <f t="shared" si="17"/>
        <v>0</v>
      </c>
      <c r="P15" s="939" t="str">
        <f t="shared" si="18"/>
        <v/>
      </c>
      <c r="Q15" s="783" t="str">
        <f t="shared" si="0"/>
        <v>Loss</v>
      </c>
      <c r="R15" s="932">
        <f t="shared" si="6"/>
        <v>0</v>
      </c>
      <c r="S15" s="976"/>
      <c r="T15" s="892"/>
      <c r="U15" s="893">
        <f t="shared" ref="U15:U22" si="30">$T$29*Z15</f>
        <v>0</v>
      </c>
      <c r="V15" s="893">
        <f t="shared" si="8"/>
        <v>0</v>
      </c>
      <c r="W15" s="893"/>
      <c r="X15" s="889">
        <f t="shared" ref="X15:X22" si="31">$W$29*Z15</f>
        <v>0</v>
      </c>
      <c r="Y15" s="893">
        <f t="shared" si="10"/>
        <v>0</v>
      </c>
      <c r="Z15" s="890">
        <f t="shared" si="16"/>
        <v>0</v>
      </c>
      <c r="AA15" s="894">
        <f t="shared" si="11"/>
        <v>0</v>
      </c>
      <c r="AB15" s="890" t="str">
        <f t="shared" si="12"/>
        <v/>
      </c>
      <c r="AC15" s="793" t="str">
        <f t="shared" si="1"/>
        <v>Loss</v>
      </c>
      <c r="AD15" s="781"/>
      <c r="AF15" s="782"/>
      <c r="AK15" s="968" t="e">
        <f>O15/#REF!</f>
        <v>#REF!</v>
      </c>
      <c r="AL15" s="970" t="e">
        <f t="shared" si="2"/>
        <v>#DIV/0!</v>
      </c>
      <c r="AM15" s="970" t="e">
        <f t="shared" si="3"/>
        <v>#DIV/0!</v>
      </c>
    </row>
    <row r="16" spans="3:62" s="177" customFormat="1" ht="24.75" customHeight="1">
      <c r="C16" s="958" t="s">
        <v>994</v>
      </c>
      <c r="D16" s="868" t="s">
        <v>1068</v>
      </c>
      <c r="E16" s="866"/>
      <c r="F16" s="866"/>
      <c r="G16" s="866">
        <f t="shared" si="29"/>
        <v>0</v>
      </c>
      <c r="H16" s="867">
        <f t="shared" si="5"/>
        <v>0</v>
      </c>
      <c r="I16" s="867"/>
      <c r="J16" s="867">
        <f t="shared" si="13"/>
        <v>0</v>
      </c>
      <c r="K16" s="867">
        <f t="shared" si="14"/>
        <v>0</v>
      </c>
      <c r="L16" s="1118">
        <f t="shared" si="15"/>
        <v>0</v>
      </c>
      <c r="M16" s="1118"/>
      <c r="N16" s="965">
        <v>442.27761657231713</v>
      </c>
      <c r="O16" s="940">
        <f>IFERROR(H16-K16,"")</f>
        <v>0</v>
      </c>
      <c r="P16" s="939" t="str">
        <f t="shared" si="18"/>
        <v/>
      </c>
      <c r="Q16" s="783" t="str">
        <f t="shared" si="0"/>
        <v>Loss</v>
      </c>
      <c r="R16" s="932">
        <f t="shared" si="6"/>
        <v>0</v>
      </c>
      <c r="S16" s="976"/>
      <c r="T16" s="892"/>
      <c r="U16" s="893">
        <f t="shared" si="30"/>
        <v>0</v>
      </c>
      <c r="V16" s="893">
        <f t="shared" si="8"/>
        <v>0</v>
      </c>
      <c r="W16" s="893"/>
      <c r="X16" s="889">
        <f t="shared" si="31"/>
        <v>0</v>
      </c>
      <c r="Y16" s="893">
        <f t="shared" si="10"/>
        <v>0</v>
      </c>
      <c r="Z16" s="890">
        <f t="shared" si="16"/>
        <v>0</v>
      </c>
      <c r="AA16" s="894">
        <f t="shared" si="11"/>
        <v>0</v>
      </c>
      <c r="AB16" s="890" t="str">
        <f t="shared" si="12"/>
        <v/>
      </c>
      <c r="AC16" s="793" t="str">
        <f t="shared" si="1"/>
        <v>Loss</v>
      </c>
      <c r="AD16" s="781"/>
      <c r="AF16" s="782"/>
      <c r="AK16" s="968" t="e">
        <f>O16/#REF!</f>
        <v>#REF!</v>
      </c>
      <c r="AL16" s="970" t="e">
        <f t="shared" si="2"/>
        <v>#DIV/0!</v>
      </c>
      <c r="AM16" s="970" t="e">
        <f t="shared" si="3"/>
        <v>#DIV/0!</v>
      </c>
    </row>
    <row r="17" spans="3:39" s="177" customFormat="1" ht="24.75" customHeight="1">
      <c r="C17" s="958" t="s">
        <v>999</v>
      </c>
      <c r="D17" s="868" t="s">
        <v>1068</v>
      </c>
      <c r="E17" s="866"/>
      <c r="F17" s="866"/>
      <c r="G17" s="866">
        <f t="shared" si="29"/>
        <v>0</v>
      </c>
      <c r="H17" s="867">
        <f t="shared" si="5"/>
        <v>0</v>
      </c>
      <c r="I17" s="867"/>
      <c r="J17" s="867">
        <f t="shared" si="13"/>
        <v>0</v>
      </c>
      <c r="K17" s="867">
        <f t="shared" si="14"/>
        <v>0</v>
      </c>
      <c r="L17" s="1118">
        <f t="shared" si="15"/>
        <v>0</v>
      </c>
      <c r="M17" s="1118"/>
      <c r="N17" s="965">
        <v>35.444981424182828</v>
      </c>
      <c r="O17" s="940">
        <f t="shared" si="17"/>
        <v>0</v>
      </c>
      <c r="P17" s="939" t="str">
        <f t="shared" si="18"/>
        <v/>
      </c>
      <c r="Q17" s="783" t="str">
        <f t="shared" si="0"/>
        <v>Loss</v>
      </c>
      <c r="R17" s="932">
        <f t="shared" si="6"/>
        <v>0</v>
      </c>
      <c r="S17" s="976"/>
      <c r="T17" s="892"/>
      <c r="U17" s="893">
        <f t="shared" si="30"/>
        <v>0</v>
      </c>
      <c r="V17" s="893">
        <f t="shared" si="8"/>
        <v>0</v>
      </c>
      <c r="W17" s="893"/>
      <c r="X17" s="889">
        <f t="shared" si="31"/>
        <v>0</v>
      </c>
      <c r="Y17" s="893">
        <f t="shared" si="10"/>
        <v>0</v>
      </c>
      <c r="Z17" s="890">
        <f t="shared" si="16"/>
        <v>0</v>
      </c>
      <c r="AA17" s="894">
        <f t="shared" si="11"/>
        <v>0</v>
      </c>
      <c r="AB17" s="890" t="str">
        <f t="shared" si="12"/>
        <v/>
      </c>
      <c r="AC17" s="793"/>
      <c r="AD17" s="781"/>
      <c r="AF17" s="782"/>
      <c r="AK17" s="968" t="e">
        <f>O17/#REF!</f>
        <v>#REF!</v>
      </c>
      <c r="AL17" s="970" t="e">
        <f t="shared" si="2"/>
        <v>#DIV/0!</v>
      </c>
      <c r="AM17" s="970" t="e">
        <f t="shared" si="3"/>
        <v>#DIV/0!</v>
      </c>
    </row>
    <row r="18" spans="3:39" s="177" customFormat="1" ht="24.75" customHeight="1">
      <c r="C18" s="958" t="s">
        <v>995</v>
      </c>
      <c r="D18" s="868" t="s">
        <v>1068</v>
      </c>
      <c r="E18" s="866"/>
      <c r="F18" s="866"/>
      <c r="G18" s="866">
        <f t="shared" si="29"/>
        <v>0</v>
      </c>
      <c r="H18" s="867">
        <f t="shared" si="5"/>
        <v>0</v>
      </c>
      <c r="I18" s="867"/>
      <c r="J18" s="867">
        <f t="shared" si="13"/>
        <v>0</v>
      </c>
      <c r="K18" s="867">
        <f t="shared" si="14"/>
        <v>0</v>
      </c>
      <c r="L18" s="1118">
        <f t="shared" si="15"/>
        <v>0</v>
      </c>
      <c r="M18" s="1118"/>
      <c r="N18" s="965">
        <v>98.628151399473722</v>
      </c>
      <c r="O18" s="940">
        <f t="shared" si="17"/>
        <v>0</v>
      </c>
      <c r="P18" s="939" t="str">
        <f t="shared" si="18"/>
        <v/>
      </c>
      <c r="Q18" s="783" t="str">
        <f t="shared" si="0"/>
        <v>Loss</v>
      </c>
      <c r="R18" s="932">
        <f t="shared" si="6"/>
        <v>0</v>
      </c>
      <c r="S18" s="976"/>
      <c r="T18" s="892"/>
      <c r="U18" s="893">
        <f t="shared" si="30"/>
        <v>0</v>
      </c>
      <c r="V18" s="893">
        <f t="shared" si="8"/>
        <v>0</v>
      </c>
      <c r="W18" s="893"/>
      <c r="X18" s="889">
        <f t="shared" si="31"/>
        <v>0</v>
      </c>
      <c r="Y18" s="893">
        <f t="shared" si="10"/>
        <v>0</v>
      </c>
      <c r="Z18" s="890">
        <f t="shared" si="16"/>
        <v>0</v>
      </c>
      <c r="AA18" s="894">
        <f t="shared" si="11"/>
        <v>0</v>
      </c>
      <c r="AB18" s="890" t="str">
        <f t="shared" si="12"/>
        <v/>
      </c>
      <c r="AC18" s="793"/>
      <c r="AD18" s="781"/>
      <c r="AF18" s="782"/>
      <c r="AK18" s="968" t="e">
        <f>O18/#REF!</f>
        <v>#REF!</v>
      </c>
      <c r="AL18" s="970" t="e">
        <f t="shared" si="2"/>
        <v>#DIV/0!</v>
      </c>
      <c r="AM18" s="970" t="e">
        <f t="shared" si="3"/>
        <v>#DIV/0!</v>
      </c>
    </row>
    <row r="19" spans="3:39" s="177" customFormat="1" ht="24.75" customHeight="1">
      <c r="C19" s="958" t="s">
        <v>996</v>
      </c>
      <c r="D19" s="868" t="s">
        <v>1068</v>
      </c>
      <c r="E19" s="866"/>
      <c r="F19" s="866"/>
      <c r="G19" s="866">
        <f t="shared" si="29"/>
        <v>0</v>
      </c>
      <c r="H19" s="867">
        <f t="shared" si="5"/>
        <v>0</v>
      </c>
      <c r="I19" s="867"/>
      <c r="J19" s="867">
        <f t="shared" si="13"/>
        <v>0</v>
      </c>
      <c r="K19" s="867">
        <f t="shared" si="14"/>
        <v>0</v>
      </c>
      <c r="L19" s="1118">
        <f t="shared" si="15"/>
        <v>0</v>
      </c>
      <c r="M19" s="1118"/>
      <c r="N19" s="965">
        <v>767.72531409214787</v>
      </c>
      <c r="O19" s="940">
        <f t="shared" si="17"/>
        <v>0</v>
      </c>
      <c r="P19" s="939" t="str">
        <f t="shared" si="18"/>
        <v/>
      </c>
      <c r="Q19" s="783" t="str">
        <f t="shared" si="0"/>
        <v>Loss</v>
      </c>
      <c r="R19" s="932">
        <f t="shared" si="6"/>
        <v>0</v>
      </c>
      <c r="S19" s="976"/>
      <c r="T19" s="892"/>
      <c r="U19" s="893">
        <f t="shared" si="30"/>
        <v>0</v>
      </c>
      <c r="V19" s="893">
        <f t="shared" si="8"/>
        <v>0</v>
      </c>
      <c r="W19" s="893"/>
      <c r="X19" s="889">
        <f t="shared" si="31"/>
        <v>0</v>
      </c>
      <c r="Y19" s="893">
        <f t="shared" si="10"/>
        <v>0</v>
      </c>
      <c r="Z19" s="890">
        <f t="shared" si="16"/>
        <v>0</v>
      </c>
      <c r="AA19" s="894">
        <f t="shared" si="11"/>
        <v>0</v>
      </c>
      <c r="AB19" s="890" t="str">
        <f t="shared" si="12"/>
        <v/>
      </c>
      <c r="AC19" s="793" t="str">
        <f t="shared" si="1"/>
        <v>Loss</v>
      </c>
      <c r="AD19" s="781"/>
      <c r="AF19" s="782"/>
      <c r="AK19" s="968" t="e">
        <f>O19/#REF!</f>
        <v>#REF!</v>
      </c>
      <c r="AL19" s="970" t="e">
        <f t="shared" si="2"/>
        <v>#DIV/0!</v>
      </c>
      <c r="AM19" s="970" t="e">
        <f t="shared" si="3"/>
        <v>#DIV/0!</v>
      </c>
    </row>
    <row r="20" spans="3:39" s="177" customFormat="1" ht="24.75" customHeight="1">
      <c r="C20" s="958" t="s">
        <v>997</v>
      </c>
      <c r="D20" s="868" t="s">
        <v>1068</v>
      </c>
      <c r="E20" s="866"/>
      <c r="F20" s="866"/>
      <c r="G20" s="866">
        <f t="shared" si="29"/>
        <v>0</v>
      </c>
      <c r="H20" s="867">
        <f t="shared" si="5"/>
        <v>0</v>
      </c>
      <c r="I20" s="867"/>
      <c r="J20" s="867">
        <f t="shared" si="13"/>
        <v>0</v>
      </c>
      <c r="K20" s="867">
        <f t="shared" si="14"/>
        <v>0</v>
      </c>
      <c r="L20" s="1118">
        <f t="shared" si="15"/>
        <v>0</v>
      </c>
      <c r="M20" s="1118"/>
      <c r="N20" s="965">
        <v>21.03433429443503</v>
      </c>
      <c r="O20" s="940">
        <f t="shared" si="17"/>
        <v>0</v>
      </c>
      <c r="P20" s="939" t="str">
        <f t="shared" si="18"/>
        <v/>
      </c>
      <c r="Q20" s="783" t="str">
        <f t="shared" si="0"/>
        <v>Loss</v>
      </c>
      <c r="R20" s="932">
        <f t="shared" si="6"/>
        <v>0</v>
      </c>
      <c r="S20" s="976"/>
      <c r="T20" s="892"/>
      <c r="U20" s="893">
        <f t="shared" si="30"/>
        <v>0</v>
      </c>
      <c r="V20" s="893">
        <f t="shared" si="8"/>
        <v>0</v>
      </c>
      <c r="W20" s="893"/>
      <c r="X20" s="889">
        <f t="shared" si="31"/>
        <v>0</v>
      </c>
      <c r="Y20" s="893">
        <f t="shared" si="10"/>
        <v>0</v>
      </c>
      <c r="Z20" s="890">
        <f t="shared" si="16"/>
        <v>0</v>
      </c>
      <c r="AA20" s="894">
        <f t="shared" si="11"/>
        <v>0</v>
      </c>
      <c r="AB20" s="890" t="str">
        <f t="shared" si="12"/>
        <v/>
      </c>
      <c r="AC20" s="793"/>
      <c r="AD20" s="781"/>
      <c r="AF20" s="782"/>
      <c r="AK20" s="968" t="e">
        <f>O20/#REF!</f>
        <v>#REF!</v>
      </c>
      <c r="AL20" s="970" t="e">
        <f t="shared" si="2"/>
        <v>#DIV/0!</v>
      </c>
      <c r="AM20" s="970" t="e">
        <f t="shared" si="3"/>
        <v>#DIV/0!</v>
      </c>
    </row>
    <row r="21" spans="3:39" s="177" customFormat="1" ht="24.75" customHeight="1">
      <c r="C21" s="958" t="s">
        <v>998</v>
      </c>
      <c r="D21" s="868" t="s">
        <v>1068</v>
      </c>
      <c r="E21" s="866"/>
      <c r="F21" s="866"/>
      <c r="G21" s="866">
        <f t="shared" si="29"/>
        <v>0</v>
      </c>
      <c r="H21" s="867">
        <f t="shared" si="5"/>
        <v>0</v>
      </c>
      <c r="I21" s="867"/>
      <c r="J21" s="867">
        <f t="shared" si="13"/>
        <v>0</v>
      </c>
      <c r="K21" s="867">
        <f t="shared" si="14"/>
        <v>0</v>
      </c>
      <c r="L21" s="1118">
        <f t="shared" si="15"/>
        <v>0</v>
      </c>
      <c r="M21" s="1118"/>
      <c r="N21" s="965">
        <v>37.366736655636146</v>
      </c>
      <c r="O21" s="940">
        <f t="shared" si="17"/>
        <v>0</v>
      </c>
      <c r="P21" s="939" t="str">
        <f t="shared" si="18"/>
        <v/>
      </c>
      <c r="Q21" s="783" t="str">
        <f t="shared" si="0"/>
        <v>Loss</v>
      </c>
      <c r="R21" s="932">
        <f t="shared" si="6"/>
        <v>0</v>
      </c>
      <c r="S21" s="976"/>
      <c r="T21" s="892"/>
      <c r="U21" s="893">
        <f t="shared" si="30"/>
        <v>0</v>
      </c>
      <c r="V21" s="893">
        <f t="shared" si="8"/>
        <v>0</v>
      </c>
      <c r="W21" s="893"/>
      <c r="X21" s="889">
        <f t="shared" si="31"/>
        <v>0</v>
      </c>
      <c r="Y21" s="893">
        <f t="shared" si="10"/>
        <v>0</v>
      </c>
      <c r="Z21" s="890">
        <f t="shared" si="16"/>
        <v>0</v>
      </c>
      <c r="AA21" s="894">
        <f t="shared" si="11"/>
        <v>0</v>
      </c>
      <c r="AB21" s="890" t="str">
        <f t="shared" si="12"/>
        <v/>
      </c>
      <c r="AC21" s="793" t="str">
        <f t="shared" si="1"/>
        <v>Loss</v>
      </c>
      <c r="AD21" s="781"/>
      <c r="AF21" s="782"/>
      <c r="AK21" s="968" t="e">
        <f>O21/#REF!</f>
        <v>#REF!</v>
      </c>
      <c r="AL21" s="970" t="e">
        <f t="shared" si="2"/>
        <v>#DIV/0!</v>
      </c>
      <c r="AM21" s="970" t="e">
        <f t="shared" si="3"/>
        <v>#DIV/0!</v>
      </c>
    </row>
    <row r="22" spans="3:39" s="177" customFormat="1" ht="24.75" customHeight="1">
      <c r="C22" s="958" t="s">
        <v>1003</v>
      </c>
      <c r="D22" s="868" t="s">
        <v>1068</v>
      </c>
      <c r="E22" s="866"/>
      <c r="F22" s="866"/>
      <c r="G22" s="866">
        <f t="shared" si="29"/>
        <v>0</v>
      </c>
      <c r="H22" s="867">
        <f t="shared" si="5"/>
        <v>0</v>
      </c>
      <c r="I22" s="867"/>
      <c r="J22" s="867">
        <f t="shared" si="13"/>
        <v>0</v>
      </c>
      <c r="K22" s="867">
        <f t="shared" si="14"/>
        <v>0</v>
      </c>
      <c r="L22" s="1118">
        <f t="shared" si="15"/>
        <v>0</v>
      </c>
      <c r="M22" s="1118"/>
      <c r="N22" s="965">
        <v>16.919999999999998</v>
      </c>
      <c r="O22" s="940">
        <f t="shared" si="17"/>
        <v>0</v>
      </c>
      <c r="P22" s="939" t="str">
        <f t="shared" si="18"/>
        <v/>
      </c>
      <c r="Q22" s="783" t="str">
        <f t="shared" si="0"/>
        <v>Loss</v>
      </c>
      <c r="R22" s="932">
        <f t="shared" si="6"/>
        <v>0</v>
      </c>
      <c r="S22" s="976"/>
      <c r="T22" s="892"/>
      <c r="U22" s="893">
        <f t="shared" si="30"/>
        <v>0</v>
      </c>
      <c r="V22" s="893">
        <f t="shared" si="8"/>
        <v>0</v>
      </c>
      <c r="W22" s="893"/>
      <c r="X22" s="889">
        <f t="shared" si="31"/>
        <v>0</v>
      </c>
      <c r="Y22" s="893">
        <f t="shared" si="10"/>
        <v>0</v>
      </c>
      <c r="Z22" s="890">
        <f t="shared" si="16"/>
        <v>0</v>
      </c>
      <c r="AA22" s="894">
        <f t="shared" ref="AA22" si="32">IFERROR(V22-Y22,"")</f>
        <v>0</v>
      </c>
      <c r="AB22" s="890" t="str">
        <f t="shared" ref="AB22" si="33">IFERROR(AA22/V22,"")</f>
        <v/>
      </c>
      <c r="AC22" s="793" t="str">
        <f t="shared" ref="AC22" si="34">IF(AA22&gt;=1,"Profit","Loss")</f>
        <v>Loss</v>
      </c>
      <c r="AD22" s="781"/>
      <c r="AF22" s="782"/>
      <c r="AK22" s="968" t="e">
        <f>O22/#REF!</f>
        <v>#REF!</v>
      </c>
      <c r="AL22" s="970" t="e">
        <f t="shared" si="2"/>
        <v>#DIV/0!</v>
      </c>
      <c r="AM22" s="970" t="e">
        <f t="shared" si="3"/>
        <v>#DIV/0!</v>
      </c>
    </row>
    <row r="23" spans="3:39" s="177" customFormat="1" ht="24.75" customHeight="1">
      <c r="C23" s="1023">
        <f>C14+1</f>
        <v>3</v>
      </c>
      <c r="D23" s="1013" t="s">
        <v>1072</v>
      </c>
      <c r="E23" s="937">
        <f>SUM(E24:E27)</f>
        <v>0</v>
      </c>
      <c r="F23" s="937">
        <f>SUM(F24:F27)</f>
        <v>0</v>
      </c>
      <c r="G23" s="937">
        <f>SUM(G24:G27)</f>
        <v>0</v>
      </c>
      <c r="H23" s="938">
        <f t="shared" si="5"/>
        <v>0</v>
      </c>
      <c r="I23" s="937">
        <f>SUM(I24:I27)</f>
        <v>0</v>
      </c>
      <c r="J23" s="937">
        <f>SUM(J24:J27)</f>
        <v>0</v>
      </c>
      <c r="K23" s="938">
        <f t="shared" si="14"/>
        <v>0</v>
      </c>
      <c r="L23" s="1118">
        <f t="shared" si="15"/>
        <v>0</v>
      </c>
      <c r="M23" s="1117"/>
      <c r="N23" s="964">
        <f>1989.85058807419+10000</f>
        <v>11989.85058807419</v>
      </c>
      <c r="O23" s="932">
        <f t="shared" si="17"/>
        <v>0</v>
      </c>
      <c r="P23" s="939" t="str">
        <f t="shared" si="18"/>
        <v/>
      </c>
      <c r="Q23" s="783" t="str">
        <f t="shared" si="0"/>
        <v>Loss</v>
      </c>
      <c r="R23" s="932">
        <f t="shared" si="6"/>
        <v>0</v>
      </c>
      <c r="S23" s="976"/>
      <c r="T23" s="895">
        <f>SUM(T24:T27)</f>
        <v>0</v>
      </c>
      <c r="U23" s="896">
        <f>SUM(U24:U27)</f>
        <v>0</v>
      </c>
      <c r="V23" s="896">
        <f t="shared" si="8"/>
        <v>0</v>
      </c>
      <c r="W23" s="896">
        <f>SUM(W24:W27)</f>
        <v>0</v>
      </c>
      <c r="X23" s="896">
        <f>SUM(X24:X27)</f>
        <v>0</v>
      </c>
      <c r="Y23" s="896">
        <f t="shared" si="10"/>
        <v>0</v>
      </c>
      <c r="Z23" s="890">
        <f>IFERROR(W23/$W$28,0)</f>
        <v>0</v>
      </c>
      <c r="AA23" s="898">
        <f t="shared" si="11"/>
        <v>0</v>
      </c>
      <c r="AB23" s="897" t="str">
        <f t="shared" si="12"/>
        <v/>
      </c>
      <c r="AC23" s="793" t="str">
        <f t="shared" si="1"/>
        <v>Loss</v>
      </c>
      <c r="AD23" s="781"/>
      <c r="AF23" s="782"/>
      <c r="AK23" s="968" t="e">
        <f>O23/#REF!</f>
        <v>#REF!</v>
      </c>
      <c r="AL23" s="970" t="e">
        <f t="shared" si="2"/>
        <v>#DIV/0!</v>
      </c>
      <c r="AM23" s="970" t="e">
        <f t="shared" si="3"/>
        <v>#DIV/0!</v>
      </c>
    </row>
    <row r="24" spans="3:39" s="177" customFormat="1" ht="24.75" customHeight="1">
      <c r="C24" s="958" t="s">
        <v>993</v>
      </c>
      <c r="D24" s="868" t="s">
        <v>1068</v>
      </c>
      <c r="E24" s="866"/>
      <c r="F24" s="866"/>
      <c r="G24" s="866">
        <f>$F$29*L24</f>
        <v>0</v>
      </c>
      <c r="H24" s="867">
        <f t="shared" si="5"/>
        <v>0</v>
      </c>
      <c r="I24" s="867"/>
      <c r="J24" s="867">
        <f t="shared" si="13"/>
        <v>0</v>
      </c>
      <c r="K24" s="867">
        <f t="shared" si="14"/>
        <v>0</v>
      </c>
      <c r="L24" s="1118">
        <f t="shared" si="15"/>
        <v>0</v>
      </c>
      <c r="M24" s="1118"/>
      <c r="N24" s="965">
        <v>190.46189066961097</v>
      </c>
      <c r="O24" s="940">
        <f t="shared" si="17"/>
        <v>0</v>
      </c>
      <c r="P24" s="939" t="str">
        <f t="shared" si="18"/>
        <v/>
      </c>
      <c r="Q24" s="783" t="str">
        <f t="shared" si="0"/>
        <v>Loss</v>
      </c>
      <c r="R24" s="932">
        <f t="shared" si="6"/>
        <v>0</v>
      </c>
      <c r="S24" s="976"/>
      <c r="T24" s="892"/>
      <c r="U24" s="893">
        <f>$T$29*Z24</f>
        <v>0</v>
      </c>
      <c r="V24" s="893">
        <f t="shared" si="8"/>
        <v>0</v>
      </c>
      <c r="W24" s="893"/>
      <c r="X24" s="889">
        <f>$W$29*Z24</f>
        <v>0</v>
      </c>
      <c r="Y24" s="893">
        <f t="shared" si="10"/>
        <v>0</v>
      </c>
      <c r="Z24" s="890">
        <f t="shared" si="16"/>
        <v>0</v>
      </c>
      <c r="AA24" s="894">
        <f t="shared" si="11"/>
        <v>0</v>
      </c>
      <c r="AB24" s="890" t="str">
        <f t="shared" si="12"/>
        <v/>
      </c>
      <c r="AC24" s="793" t="str">
        <f t="shared" si="1"/>
        <v>Loss</v>
      </c>
      <c r="AD24" s="781"/>
      <c r="AF24" s="782"/>
      <c r="AK24" s="962"/>
    </row>
    <row r="25" spans="3:39" s="177" customFormat="1" ht="24.75" customHeight="1">
      <c r="C25" s="958" t="s">
        <v>994</v>
      </c>
      <c r="D25" s="868" t="s">
        <v>1068</v>
      </c>
      <c r="E25" s="866"/>
      <c r="F25" s="866"/>
      <c r="G25" s="866">
        <f>$F$29*L25</f>
        <v>0</v>
      </c>
      <c r="H25" s="867">
        <f t="shared" si="5"/>
        <v>0</v>
      </c>
      <c r="I25" s="867"/>
      <c r="J25" s="867">
        <f t="shared" si="13"/>
        <v>0</v>
      </c>
      <c r="K25" s="867">
        <f t="shared" si="14"/>
        <v>0</v>
      </c>
      <c r="L25" s="1118">
        <f t="shared" si="15"/>
        <v>0</v>
      </c>
      <c r="M25" s="1118"/>
      <c r="N25" s="965">
        <v>1362.1282686926029</v>
      </c>
      <c r="O25" s="940">
        <f t="shared" si="17"/>
        <v>0</v>
      </c>
      <c r="P25" s="939" t="str">
        <f t="shared" si="18"/>
        <v/>
      </c>
      <c r="Q25" s="783" t="str">
        <f t="shared" si="0"/>
        <v>Loss</v>
      </c>
      <c r="R25" s="932">
        <f t="shared" si="6"/>
        <v>0</v>
      </c>
      <c r="S25" s="976"/>
      <c r="T25" s="892"/>
      <c r="U25" s="893">
        <f>$T$29*Z25</f>
        <v>0</v>
      </c>
      <c r="V25" s="893">
        <f t="shared" si="8"/>
        <v>0</v>
      </c>
      <c r="W25" s="893"/>
      <c r="X25" s="889">
        <f>$W$29*Z25</f>
        <v>0</v>
      </c>
      <c r="Y25" s="893">
        <f t="shared" si="10"/>
        <v>0</v>
      </c>
      <c r="Z25" s="890">
        <f t="shared" si="16"/>
        <v>0</v>
      </c>
      <c r="AA25" s="894">
        <f t="shared" si="11"/>
        <v>0</v>
      </c>
      <c r="AB25" s="890" t="str">
        <f t="shared" si="12"/>
        <v/>
      </c>
      <c r="AC25" s="793" t="str">
        <f t="shared" si="1"/>
        <v>Loss</v>
      </c>
      <c r="AD25" s="781"/>
      <c r="AF25" s="782"/>
      <c r="AK25" s="962"/>
    </row>
    <row r="26" spans="3:39" s="177" customFormat="1" ht="24.75" customHeight="1">
      <c r="C26" s="958" t="s">
        <v>995</v>
      </c>
      <c r="D26" s="868" t="s">
        <v>1068</v>
      </c>
      <c r="E26" s="866"/>
      <c r="F26" s="866"/>
      <c r="G26" s="866">
        <f>$F$29*L26</f>
        <v>0</v>
      </c>
      <c r="H26" s="867">
        <f t="shared" si="5"/>
        <v>0</v>
      </c>
      <c r="I26" s="867"/>
      <c r="J26" s="867">
        <f t="shared" si="13"/>
        <v>0</v>
      </c>
      <c r="K26" s="867">
        <f t="shared" si="14"/>
        <v>0</v>
      </c>
      <c r="L26" s="1118">
        <f t="shared" si="15"/>
        <v>0</v>
      </c>
      <c r="M26" s="1118"/>
      <c r="N26" s="965">
        <v>189.30921129567602</v>
      </c>
      <c r="O26" s="940">
        <f t="shared" si="17"/>
        <v>0</v>
      </c>
      <c r="P26" s="939" t="str">
        <f t="shared" si="18"/>
        <v/>
      </c>
      <c r="Q26" s="783" t="str">
        <f t="shared" si="0"/>
        <v>Loss</v>
      </c>
      <c r="R26" s="932">
        <f t="shared" si="6"/>
        <v>0</v>
      </c>
      <c r="S26" s="976"/>
      <c r="T26" s="892"/>
      <c r="U26" s="893">
        <f>$T$29*Z26</f>
        <v>0</v>
      </c>
      <c r="V26" s="893">
        <f t="shared" si="8"/>
        <v>0</v>
      </c>
      <c r="W26" s="893"/>
      <c r="X26" s="889">
        <f>$W$29*Z26</f>
        <v>0</v>
      </c>
      <c r="Y26" s="893">
        <f t="shared" si="10"/>
        <v>0</v>
      </c>
      <c r="Z26" s="890">
        <f t="shared" si="16"/>
        <v>0</v>
      </c>
      <c r="AA26" s="894">
        <f t="shared" si="11"/>
        <v>0</v>
      </c>
      <c r="AB26" s="890" t="str">
        <f t="shared" ref="AB26:AB27" si="35">IFERROR(AA26/V26,"")</f>
        <v/>
      </c>
      <c r="AC26" s="793" t="str">
        <f t="shared" ref="AC26:AC27" si="36">IF(AA26&gt;=1,"Profit","Loss")</f>
        <v>Loss</v>
      </c>
      <c r="AD26" s="781"/>
      <c r="AF26" s="782"/>
      <c r="AK26" s="962"/>
    </row>
    <row r="27" spans="3:39" s="177" customFormat="1" ht="24.75" customHeight="1">
      <c r="C27" s="959" t="s">
        <v>996</v>
      </c>
      <c r="D27" s="1014" t="s">
        <v>1068</v>
      </c>
      <c r="E27" s="941"/>
      <c r="F27" s="941"/>
      <c r="G27" s="941">
        <f>$F$29*L27</f>
        <v>0</v>
      </c>
      <c r="H27" s="942">
        <f t="shared" si="5"/>
        <v>0</v>
      </c>
      <c r="I27" s="942"/>
      <c r="J27" s="867">
        <f t="shared" si="13"/>
        <v>0</v>
      </c>
      <c r="K27" s="942">
        <f t="shared" si="14"/>
        <v>0</v>
      </c>
      <c r="L27" s="1118">
        <f t="shared" si="15"/>
        <v>0</v>
      </c>
      <c r="M27" s="1119"/>
      <c r="N27" s="966">
        <v>247.95121741630419</v>
      </c>
      <c r="O27" s="943">
        <f t="shared" si="17"/>
        <v>0</v>
      </c>
      <c r="P27" s="944" t="str">
        <f t="shared" si="18"/>
        <v/>
      </c>
      <c r="Q27" s="783" t="str">
        <f t="shared" si="0"/>
        <v>Loss</v>
      </c>
      <c r="R27" s="932">
        <f t="shared" si="6"/>
        <v>0</v>
      </c>
      <c r="S27" s="974"/>
      <c r="T27" s="899"/>
      <c r="U27" s="893">
        <f>$T$29*Z27</f>
        <v>0</v>
      </c>
      <c r="V27" s="893">
        <f t="shared" si="8"/>
        <v>0</v>
      </c>
      <c r="W27" s="900"/>
      <c r="X27" s="889">
        <f>$W$29*Z27</f>
        <v>0</v>
      </c>
      <c r="Y27" s="893">
        <f t="shared" si="10"/>
        <v>0</v>
      </c>
      <c r="Z27" s="890">
        <f t="shared" si="16"/>
        <v>0</v>
      </c>
      <c r="AA27" s="894">
        <f t="shared" si="11"/>
        <v>0</v>
      </c>
      <c r="AB27" s="890" t="str">
        <f t="shared" si="35"/>
        <v/>
      </c>
      <c r="AC27" s="793" t="str">
        <f t="shared" si="36"/>
        <v>Loss</v>
      </c>
      <c r="AD27" s="781"/>
      <c r="AF27" s="782"/>
      <c r="AK27" s="962"/>
    </row>
    <row r="28" spans="3:39" s="126" customFormat="1" ht="30.75" customHeight="1" thickBot="1">
      <c r="C28" s="983" t="s">
        <v>2</v>
      </c>
      <c r="D28" s="984"/>
      <c r="E28" s="869">
        <f>E23+E14+E7</f>
        <v>0</v>
      </c>
      <c r="F28" s="869">
        <f>F23+F14+F7</f>
        <v>0</v>
      </c>
      <c r="G28" s="869">
        <f>G23+G14+G7</f>
        <v>0</v>
      </c>
      <c r="H28" s="869">
        <f>H23+H14+H7</f>
        <v>0</v>
      </c>
      <c r="I28" s="869">
        <f>I7+I14+I23</f>
        <v>0</v>
      </c>
      <c r="J28" s="869">
        <f>J7+J14+J23</f>
        <v>0</v>
      </c>
      <c r="K28" s="869">
        <f>K7+K14+K23</f>
        <v>0</v>
      </c>
      <c r="L28" s="1118">
        <f t="shared" si="15"/>
        <v>0</v>
      </c>
      <c r="M28" s="1120">
        <f>IFERROR(F28/E28,0)</f>
        <v>0</v>
      </c>
      <c r="N28" s="967"/>
      <c r="O28" s="870">
        <f>H28-K28</f>
        <v>0</v>
      </c>
      <c r="P28" s="871">
        <f>IFERROR(O28/SUM(H28),0)</f>
        <v>0</v>
      </c>
      <c r="Q28" s="784" t="str">
        <f>IF(O28&gt;=1,"Profit","Loss")</f>
        <v>Loss</v>
      </c>
      <c r="R28" s="932"/>
      <c r="S28" s="974"/>
      <c r="T28" s="901">
        <f t="shared" ref="T28:Y28" si="37">T7+T14+T23</f>
        <v>0</v>
      </c>
      <c r="U28" s="901">
        <f t="shared" si="37"/>
        <v>0</v>
      </c>
      <c r="V28" s="869">
        <f t="shared" si="37"/>
        <v>0</v>
      </c>
      <c r="W28" s="869">
        <f t="shared" si="37"/>
        <v>0</v>
      </c>
      <c r="X28" s="869">
        <f t="shared" si="37"/>
        <v>0</v>
      </c>
      <c r="Y28" s="869">
        <f t="shared" si="37"/>
        <v>0</v>
      </c>
      <c r="Z28" s="890">
        <f>IFERROR(W28/$W$28,0)</f>
        <v>0</v>
      </c>
      <c r="AA28" s="902">
        <f t="shared" ref="AA28" si="38">V28-Y28</f>
        <v>0</v>
      </c>
      <c r="AB28" s="903">
        <f>IFERROR(AA28/V28,0)</f>
        <v>0</v>
      </c>
      <c r="AC28" s="785" t="str">
        <f>IF(AA28&gt;=1,"Profit","Loss")</f>
        <v>Loss</v>
      </c>
      <c r="AD28" s="125"/>
    </row>
    <row r="29" spans="3:39" s="142" customFormat="1" ht="30.75" customHeight="1" thickBot="1">
      <c r="C29" s="1111">
        <v>1</v>
      </c>
      <c r="D29" s="1015" t="s">
        <v>21</v>
      </c>
      <c r="E29" s="872">
        <f>DPR!H13</f>
        <v>0</v>
      </c>
      <c r="F29" s="872">
        <f>DPR!N13</f>
        <v>0</v>
      </c>
      <c r="G29" s="872"/>
      <c r="H29" s="872"/>
      <c r="I29" s="873"/>
      <c r="J29" s="874"/>
      <c r="K29" s="874"/>
      <c r="L29" s="1121"/>
      <c r="M29" s="1121">
        <f>IFERROR(F29/E29,0)</f>
        <v>0</v>
      </c>
      <c r="N29" s="875"/>
      <c r="O29" s="876">
        <f>F29-I29</f>
        <v>0</v>
      </c>
      <c r="P29" s="877">
        <f>IFERROR(O29/F29,0)</f>
        <v>0</v>
      </c>
      <c r="Q29" s="135" t="str">
        <f>IF(O29&gt;=1,"Profit","Loss")</f>
        <v>Loss</v>
      </c>
      <c r="R29" s="136"/>
      <c r="S29" s="971"/>
      <c r="T29" s="904">
        <f>PRE!K74</f>
        <v>0</v>
      </c>
      <c r="U29" s="905"/>
      <c r="V29" s="905"/>
      <c r="W29" s="905"/>
      <c r="X29" s="905"/>
      <c r="Y29" s="905"/>
      <c r="Z29" s="905"/>
      <c r="AA29" s="906">
        <f>T29-W29</f>
        <v>0</v>
      </c>
      <c r="AB29" s="907">
        <f>IFERROR(AA29/T29,0)</f>
        <v>0</v>
      </c>
      <c r="AC29" s="786" t="str">
        <f>IF(AA29&gt;=1,"Profit","Loss")</f>
        <v>Loss</v>
      </c>
    </row>
    <row r="30" spans="3:39" s="155" customFormat="1" ht="8.25" customHeight="1" thickBot="1">
      <c r="C30" s="1112"/>
      <c r="D30" s="1016"/>
      <c r="E30" s="145"/>
      <c r="F30" s="145"/>
      <c r="G30" s="145"/>
      <c r="H30" s="145"/>
      <c r="I30" s="146"/>
      <c r="J30" s="147"/>
      <c r="K30" s="148"/>
      <c r="L30" s="1122"/>
      <c r="M30" s="1122"/>
      <c r="N30" s="149"/>
      <c r="O30" s="150"/>
      <c r="P30" s="151"/>
      <c r="Q30" s="152"/>
      <c r="R30" s="153"/>
      <c r="S30" s="977"/>
      <c r="T30" s="908"/>
      <c r="U30" s="908"/>
      <c r="V30" s="908"/>
      <c r="W30" s="908"/>
      <c r="X30" s="908"/>
      <c r="Y30" s="908"/>
      <c r="Z30" s="908"/>
      <c r="AA30" s="908"/>
      <c r="AB30" s="908"/>
      <c r="AC30" s="153"/>
      <c r="AD30" s="154"/>
      <c r="AE30" s="154"/>
      <c r="AF30" s="154"/>
      <c r="AG30" s="154"/>
    </row>
    <row r="31" spans="3:39" s="155" customFormat="1" ht="17.25" customHeight="1">
      <c r="C31" s="1113" t="s">
        <v>425</v>
      </c>
      <c r="D31" s="1017"/>
      <c r="E31" s="878"/>
      <c r="F31" s="878"/>
      <c r="G31" s="878"/>
      <c r="H31" s="878"/>
      <c r="I31" s="879"/>
      <c r="J31" s="879"/>
      <c r="K31" s="879"/>
      <c r="L31" s="1123"/>
      <c r="M31" s="1123"/>
      <c r="N31" s="880"/>
      <c r="O31" s="881"/>
      <c r="P31" s="882"/>
      <c r="Q31" s="945"/>
      <c r="R31" s="153"/>
      <c r="S31" s="977"/>
      <c r="T31" s="913"/>
      <c r="U31" s="914"/>
      <c r="V31" s="915"/>
      <c r="W31" s="915"/>
      <c r="X31" s="915"/>
      <c r="Y31" s="915"/>
      <c r="Z31" s="916"/>
      <c r="AA31" s="916"/>
      <c r="AB31" s="916"/>
      <c r="AC31" s="161"/>
      <c r="AD31" s="154"/>
      <c r="AE31" s="154"/>
      <c r="AF31" s="154"/>
      <c r="AG31" s="154"/>
    </row>
    <row r="32" spans="3:39" s="177" customFormat="1" ht="30.75" customHeight="1">
      <c r="C32" s="1114">
        <v>1</v>
      </c>
      <c r="D32" s="925" t="s">
        <v>1141</v>
      </c>
      <c r="E32" s="926">
        <f>DPR!H205+DPR!H206</f>
        <v>0</v>
      </c>
      <c r="F32" s="926"/>
      <c r="G32" s="926"/>
      <c r="H32" s="926">
        <f>F32</f>
        <v>0</v>
      </c>
      <c r="I32" s="927"/>
      <c r="J32" s="927"/>
      <c r="K32" s="927">
        <f>I32</f>
        <v>0</v>
      </c>
      <c r="L32" s="1124"/>
      <c r="M32" s="1119"/>
      <c r="N32" s="928"/>
      <c r="O32" s="929">
        <f>F32-K32</f>
        <v>0</v>
      </c>
      <c r="P32" s="930">
        <f>IFERROR(O32/F32,0)</f>
        <v>0</v>
      </c>
      <c r="Q32" s="787" t="str">
        <f>IF(O32&gt;=1,"Profit","Loss")</f>
        <v>Loss</v>
      </c>
      <c r="R32" s="1"/>
      <c r="S32" s="119"/>
      <c r="T32" s="917"/>
      <c r="U32" s="918"/>
      <c r="V32" s="866">
        <f>T32</f>
        <v>0</v>
      </c>
      <c r="W32" s="866"/>
      <c r="X32" s="866"/>
      <c r="Y32" s="866">
        <f>W32</f>
        <v>0</v>
      </c>
      <c r="Z32" s="867"/>
      <c r="AA32" s="867">
        <f>V32-Y32</f>
        <v>0</v>
      </c>
      <c r="AB32" s="890" t="str">
        <f t="shared" ref="AB32:AB34" si="39">IFERROR(AA32/V32,"")</f>
        <v/>
      </c>
      <c r="AC32" s="793" t="str">
        <f t="shared" ref="AC32:AC34" si="40">IF(AA32&gt;=1,"Profit","Loss")</f>
        <v>Loss</v>
      </c>
      <c r="AD32" s="154"/>
      <c r="AE32" s="154"/>
      <c r="AF32" s="154"/>
      <c r="AG32" s="154"/>
    </row>
    <row r="33" spans="3:33" s="177" customFormat="1" ht="28.5" customHeight="1">
      <c r="C33" s="1022">
        <v>2</v>
      </c>
      <c r="D33" s="925" t="s">
        <v>1142</v>
      </c>
      <c r="E33" s="866">
        <f>DPR!H207</f>
        <v>0</v>
      </c>
      <c r="F33" s="866">
        <f>DPR!N207</f>
        <v>0</v>
      </c>
      <c r="G33" s="866"/>
      <c r="H33" s="866">
        <f t="shared" ref="H33:H34" si="41">F33</f>
        <v>0</v>
      </c>
      <c r="I33" s="866"/>
      <c r="J33" s="866"/>
      <c r="K33" s="867">
        <f>I33</f>
        <v>0</v>
      </c>
      <c r="L33" s="1125"/>
      <c r="M33" s="1125"/>
      <c r="N33" s="931"/>
      <c r="O33" s="932">
        <f>F33-K33</f>
        <v>0</v>
      </c>
      <c r="P33" s="933">
        <f t="shared" ref="P33:P34" si="42">IFERROR(O33/F33,0)</f>
        <v>0</v>
      </c>
      <c r="Q33" s="787" t="str">
        <f t="shared" ref="Q33:Q34" si="43">IF(O33&gt;=1,"Profit","Loss")</f>
        <v>Loss</v>
      </c>
      <c r="R33" s="1"/>
      <c r="S33" s="119"/>
      <c r="T33" s="917"/>
      <c r="U33" s="918"/>
      <c r="V33" s="866">
        <f t="shared" ref="V33:V34" si="44">T33</f>
        <v>0</v>
      </c>
      <c r="W33" s="866"/>
      <c r="X33" s="866"/>
      <c r="Y33" s="866">
        <f t="shared" ref="Y33:Y34" si="45">W33</f>
        <v>0</v>
      </c>
      <c r="Z33" s="867"/>
      <c r="AA33" s="867">
        <f t="shared" ref="AA33:AA34" si="46">V33-Y33</f>
        <v>0</v>
      </c>
      <c r="AB33" s="890" t="str">
        <f t="shared" si="39"/>
        <v/>
      </c>
      <c r="AC33" s="793" t="str">
        <f t="shared" si="40"/>
        <v>Loss</v>
      </c>
      <c r="AD33" s="154"/>
      <c r="AE33" s="154"/>
      <c r="AF33" s="854"/>
      <c r="AG33" s="154"/>
    </row>
    <row r="34" spans="3:33" s="177" customFormat="1" ht="28.5" customHeight="1" thickBot="1">
      <c r="C34" s="1115">
        <v>3</v>
      </c>
      <c r="D34" s="925" t="s">
        <v>1143</v>
      </c>
      <c r="E34" s="921"/>
      <c r="F34" s="921"/>
      <c r="G34" s="921"/>
      <c r="H34" s="921">
        <f t="shared" si="41"/>
        <v>0</v>
      </c>
      <c r="I34" s="921"/>
      <c r="J34" s="921"/>
      <c r="K34" s="923">
        <f>I34</f>
        <v>0</v>
      </c>
      <c r="L34" s="1126"/>
      <c r="M34" s="1126"/>
      <c r="N34" s="934"/>
      <c r="O34" s="935">
        <f>F34-K34</f>
        <v>0</v>
      </c>
      <c r="P34" s="936">
        <f t="shared" si="42"/>
        <v>0</v>
      </c>
      <c r="Q34" s="787" t="str">
        <f t="shared" si="43"/>
        <v>Loss</v>
      </c>
      <c r="R34" s="1"/>
      <c r="S34" s="119"/>
      <c r="T34" s="919"/>
      <c r="U34" s="920"/>
      <c r="V34" s="921">
        <f t="shared" si="44"/>
        <v>0</v>
      </c>
      <c r="W34" s="921"/>
      <c r="X34" s="922"/>
      <c r="Y34" s="921">
        <f t="shared" si="45"/>
        <v>0</v>
      </c>
      <c r="Z34" s="923"/>
      <c r="AA34" s="923">
        <f t="shared" si="46"/>
        <v>0</v>
      </c>
      <c r="AB34" s="924" t="str">
        <f t="shared" si="39"/>
        <v/>
      </c>
      <c r="AC34" s="793" t="str">
        <f t="shared" si="40"/>
        <v>Loss</v>
      </c>
      <c r="AD34" s="154"/>
      <c r="AE34" s="154"/>
      <c r="AF34" s="854"/>
      <c r="AG34" s="154"/>
    </row>
    <row r="35" spans="3:33" s="199" customFormat="1" ht="30.75" customHeight="1" thickBot="1">
      <c r="C35" s="985" t="s">
        <v>429</v>
      </c>
      <c r="D35" s="986"/>
      <c r="E35" s="883">
        <f>E28+E29+E32+E33</f>
        <v>0</v>
      </c>
      <c r="F35" s="883">
        <f>F28+F29+F32+F33+F34</f>
        <v>0</v>
      </c>
      <c r="G35" s="883"/>
      <c r="H35" s="883">
        <f>H28+H29+H32+H33+H34</f>
        <v>0</v>
      </c>
      <c r="I35" s="883">
        <f>I28+I29+I32+I33+I34</f>
        <v>0</v>
      </c>
      <c r="J35" s="883"/>
      <c r="K35" s="883">
        <f>K28+K29+K32+K33+K34</f>
        <v>0</v>
      </c>
      <c r="L35" s="1127"/>
      <c r="M35" s="1127"/>
      <c r="N35" s="884"/>
      <c r="O35" s="960">
        <f>H35-K35</f>
        <v>0</v>
      </c>
      <c r="P35" s="886">
        <f>IFERROR(O35/H35,0)</f>
        <v>0</v>
      </c>
      <c r="Q35" s="194" t="str">
        <f t="shared" si="0"/>
        <v>Loss</v>
      </c>
      <c r="R35" s="969" t="e">
        <f>O35/H35</f>
        <v>#DIV/0!</v>
      </c>
      <c r="S35" s="978"/>
      <c r="T35" s="887"/>
      <c r="U35" s="883"/>
      <c r="V35" s="887">
        <f>V28+V29+V32+V33+V34</f>
        <v>0</v>
      </c>
      <c r="W35" s="883"/>
      <c r="X35" s="884"/>
      <c r="Y35" s="887">
        <f>Y28+Y29+Y32+Y33+Y34</f>
        <v>0</v>
      </c>
      <c r="Z35" s="883"/>
      <c r="AA35" s="885">
        <f>V35-Y35</f>
        <v>0</v>
      </c>
      <c r="AB35" s="886">
        <f>IFERROR(AA35/V35,0)</f>
        <v>0</v>
      </c>
      <c r="AC35" s="194" t="str">
        <f>IF(AA35&gt;=1,"Profit","Loss")</f>
        <v>Loss</v>
      </c>
      <c r="AD35" s="198"/>
      <c r="AE35" s="198"/>
      <c r="AF35" s="198"/>
      <c r="AG35" s="198"/>
    </row>
    <row r="36" spans="3:33" ht="27" customHeight="1">
      <c r="I36" s="979"/>
      <c r="J36" s="979"/>
      <c r="K36" s="979"/>
      <c r="L36" s="979"/>
      <c r="M36" s="979"/>
      <c r="N36" s="979"/>
      <c r="O36" s="979"/>
      <c r="P36" s="788"/>
      <c r="AD36" s="87"/>
    </row>
    <row r="37" spans="3:33" ht="18.75" customHeight="1" thickBot="1">
      <c r="F37" s="87"/>
      <c r="G37" s="87"/>
      <c r="H37" s="87"/>
      <c r="K37" s="87"/>
      <c r="O37" s="87"/>
      <c r="P37" s="77"/>
      <c r="AD37" s="87"/>
    </row>
    <row r="38" spans="3:33" ht="47.4" thickBot="1">
      <c r="D38" s="200" t="s">
        <v>19</v>
      </c>
      <c r="E38" s="201" t="s">
        <v>1048</v>
      </c>
      <c r="F38" s="202" t="s">
        <v>1050</v>
      </c>
      <c r="G38" s="202" t="s">
        <v>1049</v>
      </c>
      <c r="H38" s="221"/>
      <c r="I38" s="87"/>
      <c r="J38" s="87"/>
      <c r="K38" s="87"/>
      <c r="L38" s="1128"/>
      <c r="M38" s="1128"/>
      <c r="N38" s="87"/>
      <c r="O38" s="87"/>
      <c r="P38" s="87"/>
      <c r="Q38" s="87"/>
      <c r="AD38" s="87"/>
    </row>
    <row r="39" spans="3:33">
      <c r="D39" s="1018" t="s">
        <v>431</v>
      </c>
      <c r="E39" s="205"/>
      <c r="F39" s="856"/>
      <c r="G39" s="856"/>
      <c r="H39" s="859"/>
      <c r="I39" s="87"/>
      <c r="J39" s="87"/>
      <c r="K39" s="222"/>
      <c r="L39" s="1128"/>
      <c r="M39" s="1128"/>
      <c r="N39" s="87"/>
      <c r="O39" s="212"/>
      <c r="P39" s="87"/>
      <c r="Q39" s="87"/>
    </row>
    <row r="40" spans="3:33">
      <c r="D40" s="1019" t="s">
        <v>432</v>
      </c>
      <c r="E40" s="205"/>
      <c r="F40" s="856"/>
      <c r="G40" s="856"/>
      <c r="H40" s="859"/>
      <c r="I40" s="87"/>
      <c r="J40" s="87"/>
      <c r="K40" s="222"/>
      <c r="L40" s="1128"/>
      <c r="M40" s="1128"/>
      <c r="N40" s="87"/>
      <c r="O40" s="212"/>
      <c r="P40" s="87"/>
      <c r="Q40" s="87"/>
    </row>
    <row r="41" spans="3:33">
      <c r="D41" s="1019" t="s">
        <v>433</v>
      </c>
      <c r="E41" s="205"/>
      <c r="F41" s="856"/>
      <c r="G41" s="856"/>
      <c r="H41" s="859"/>
      <c r="K41" s="222"/>
      <c r="O41" s="212"/>
      <c r="P41" s="77"/>
    </row>
    <row r="42" spans="3:33">
      <c r="D42" s="1019" t="s">
        <v>434</v>
      </c>
      <c r="E42" s="205"/>
      <c r="F42" s="856"/>
      <c r="G42" s="856"/>
      <c r="H42" s="859"/>
      <c r="K42" s="222"/>
      <c r="O42" s="212"/>
      <c r="P42" s="789"/>
      <c r="V42" s="77">
        <f>45000/11</f>
        <v>4090.909090909091</v>
      </c>
      <c r="AD42" s="87"/>
    </row>
    <row r="43" spans="3:33">
      <c r="D43" s="1019" t="s">
        <v>435</v>
      </c>
      <c r="E43" s="205"/>
      <c r="F43" s="856"/>
      <c r="G43" s="856"/>
      <c r="H43" s="859"/>
      <c r="K43" s="222"/>
      <c r="O43" s="212"/>
      <c r="P43" s="77"/>
    </row>
    <row r="44" spans="3:33">
      <c r="D44" s="1019" t="s">
        <v>436</v>
      </c>
      <c r="E44" s="205"/>
      <c r="F44" s="856"/>
      <c r="G44" s="856"/>
      <c r="H44" s="859"/>
      <c r="J44" s="947"/>
      <c r="K44" s="222"/>
      <c r="O44" s="212"/>
      <c r="P44" s="77"/>
    </row>
    <row r="45" spans="3:33">
      <c r="D45" s="1019" t="s">
        <v>437</v>
      </c>
      <c r="E45" s="205"/>
      <c r="F45" s="856"/>
      <c r="G45" s="856"/>
      <c r="H45" s="859"/>
      <c r="K45" s="222"/>
      <c r="O45" s="77"/>
      <c r="P45" s="77"/>
    </row>
    <row r="46" spans="3:33">
      <c r="D46" s="1020" t="s">
        <v>1051</v>
      </c>
      <c r="E46" s="858"/>
      <c r="F46" s="856"/>
      <c r="G46" s="856"/>
      <c r="H46" s="859"/>
      <c r="K46" s="222"/>
      <c r="O46" s="77"/>
      <c r="P46" s="77"/>
    </row>
    <row r="47" spans="3:33" ht="23.25" customHeight="1" thickBot="1">
      <c r="D47" s="1021" t="s">
        <v>2</v>
      </c>
      <c r="E47" s="857">
        <f>SUM(E39:E45)</f>
        <v>0</v>
      </c>
      <c r="F47" s="857">
        <f>SUM(F39:F46)</f>
        <v>0</v>
      </c>
      <c r="G47" s="857">
        <f>SUM(G39:G46)</f>
        <v>0</v>
      </c>
      <c r="H47" s="859"/>
      <c r="I47" s="1"/>
      <c r="K47" s="87"/>
      <c r="O47" s="77"/>
      <c r="P47" s="77"/>
    </row>
    <row r="48" spans="3:33">
      <c r="F48" s="790"/>
      <c r="G48" s="87"/>
      <c r="H48" s="218"/>
      <c r="I48" s="213"/>
      <c r="J48" s="213"/>
      <c r="K48" s="213"/>
      <c r="L48" s="1129"/>
      <c r="M48" s="1129"/>
      <c r="N48" s="213"/>
      <c r="O48" s="213"/>
      <c r="P48" s="213"/>
      <c r="Q48" s="213"/>
    </row>
    <row r="49" spans="4:27">
      <c r="E49" s="791"/>
      <c r="G49" s="87"/>
      <c r="H49" s="218"/>
      <c r="I49" s="87"/>
      <c r="J49" s="87"/>
      <c r="K49" s="87"/>
      <c r="L49" s="1128"/>
      <c r="M49" s="1128"/>
      <c r="N49" s="87"/>
      <c r="O49" s="87"/>
      <c r="P49" s="87"/>
      <c r="Q49" s="87"/>
    </row>
    <row r="50" spans="4:27">
      <c r="E50" s="87"/>
      <c r="G50" s="87"/>
      <c r="H50" s="218"/>
      <c r="O50" s="837"/>
      <c r="P50" s="838"/>
    </row>
    <row r="51" spans="4:27">
      <c r="E51" s="87"/>
      <c r="F51" s="87"/>
      <c r="H51" s="218"/>
      <c r="K51" s="212"/>
      <c r="O51" s="212"/>
      <c r="P51" s="77"/>
    </row>
    <row r="52" spans="4:27">
      <c r="E52" s="87"/>
      <c r="F52" s="212"/>
      <c r="G52" s="212"/>
      <c r="H52" s="212"/>
      <c r="I52" s="87"/>
      <c r="J52" s="87"/>
      <c r="K52" s="87"/>
      <c r="L52" s="1128"/>
      <c r="M52" s="1130"/>
      <c r="N52" s="212"/>
      <c r="O52" s="839"/>
    </row>
    <row r="53" spans="4:27">
      <c r="F53" s="87"/>
      <c r="G53" s="87"/>
      <c r="I53" s="212"/>
      <c r="J53" s="212"/>
      <c r="L53" s="1130"/>
      <c r="M53" s="1130"/>
      <c r="N53" s="212"/>
      <c r="Y53" s="77">
        <f>5083+1821+1530+182+21632+26334+6448</f>
        <v>63030</v>
      </c>
    </row>
    <row r="54" spans="4:27">
      <c r="D54" s="155">
        <v>1</v>
      </c>
      <c r="E54" s="77">
        <f>D54+1</f>
        <v>2</v>
      </c>
      <c r="F54" s="77">
        <f t="shared" ref="F54:M54" si="47">E54+1</f>
        <v>3</v>
      </c>
      <c r="G54" s="77">
        <f t="shared" si="47"/>
        <v>4</v>
      </c>
      <c r="H54" s="77">
        <f>G54+1</f>
        <v>5</v>
      </c>
      <c r="I54" s="77">
        <f t="shared" si="47"/>
        <v>6</v>
      </c>
      <c r="J54" s="77">
        <f t="shared" si="47"/>
        <v>7</v>
      </c>
      <c r="K54" s="77">
        <f>J54+1</f>
        <v>8</v>
      </c>
      <c r="L54" s="155">
        <f t="shared" si="47"/>
        <v>9</v>
      </c>
      <c r="M54" s="155">
        <f t="shared" si="47"/>
        <v>10</v>
      </c>
    </row>
    <row r="56" spans="4:27" hidden="1">
      <c r="J56" s="87"/>
    </row>
    <row r="57" spans="4:27">
      <c r="J57" s="219"/>
    </row>
    <row r="60" spans="4:27">
      <c r="AA60" s="855">
        <f>7/27</f>
        <v>0.25925925925925924</v>
      </c>
    </row>
    <row r="62" spans="4:27">
      <c r="E62" s="220"/>
      <c r="F62" s="220"/>
      <c r="G62" s="220"/>
      <c r="H62" s="220"/>
      <c r="I62" s="220"/>
      <c r="J62" s="220"/>
      <c r="K62" s="220"/>
      <c r="L62" s="220"/>
      <c r="M62" s="220"/>
      <c r="N62" s="220"/>
      <c r="O62" s="221"/>
      <c r="P62" s="221"/>
    </row>
    <row r="63" spans="4:27">
      <c r="E63" s="222"/>
      <c r="F63" s="222"/>
      <c r="G63" s="222"/>
      <c r="H63" s="222"/>
      <c r="I63" s="222"/>
      <c r="J63" s="222"/>
      <c r="K63" s="222"/>
      <c r="L63" s="1131"/>
      <c r="M63" s="1131"/>
      <c r="N63" s="223"/>
      <c r="O63" s="224"/>
      <c r="P63" s="223"/>
    </row>
    <row r="64" spans="4:27">
      <c r="E64" s="222"/>
      <c r="F64" s="222"/>
      <c r="G64" s="222"/>
      <c r="H64" s="222"/>
      <c r="I64" s="222"/>
      <c r="J64" s="222"/>
      <c r="K64" s="222"/>
      <c r="L64" s="1131"/>
      <c r="M64" s="1131"/>
      <c r="N64" s="223"/>
      <c r="O64" s="224"/>
      <c r="P64" s="223"/>
    </row>
    <row r="65" spans="5:16">
      <c r="E65" s="222"/>
      <c r="F65" s="222"/>
      <c r="G65" s="222"/>
      <c r="H65" s="222"/>
      <c r="I65" s="222"/>
      <c r="J65" s="222">
        <v>291301.90000000002</v>
      </c>
      <c r="K65" s="222"/>
      <c r="L65" s="1131"/>
      <c r="M65" s="1131"/>
      <c r="N65" s="223"/>
      <c r="O65" s="224"/>
      <c r="P65" s="223"/>
    </row>
    <row r="66" spans="5:16">
      <c r="E66" s="222"/>
      <c r="F66" s="222"/>
      <c r="G66" s="222"/>
      <c r="H66" s="222"/>
      <c r="I66" s="222"/>
      <c r="J66" s="222">
        <v>0</v>
      </c>
      <c r="K66" s="222"/>
      <c r="L66" s="1131"/>
      <c r="M66" s="1131"/>
      <c r="N66" s="223"/>
      <c r="O66" s="224"/>
      <c r="P66" s="223"/>
    </row>
    <row r="67" spans="5:16">
      <c r="J67" s="77">
        <v>15346.27</v>
      </c>
      <c r="L67" s="1131"/>
      <c r="M67" s="1131"/>
      <c r="N67" s="223"/>
      <c r="P67" s="78">
        <f>500*2*26</f>
        <v>26000</v>
      </c>
    </row>
    <row r="68" spans="5:16">
      <c r="E68" s="87"/>
      <c r="F68" s="87"/>
      <c r="G68" s="87"/>
      <c r="H68" s="87"/>
      <c r="I68" s="87"/>
      <c r="J68" s="87">
        <v>143045.45299999998</v>
      </c>
      <c r="K68" s="838">
        <f>J68/J65</f>
        <v>0.49105568140818845</v>
      </c>
      <c r="L68" s="1131"/>
      <c r="M68" s="1131"/>
      <c r="N68" s="223"/>
      <c r="O68" s="87"/>
      <c r="P68" s="860">
        <f>P67/(500*9)</f>
        <v>5.7777777777777777</v>
      </c>
    </row>
    <row r="69" spans="5:16">
      <c r="E69" s="87"/>
      <c r="F69" s="87"/>
      <c r="G69" s="87"/>
      <c r="H69" s="87"/>
      <c r="I69" s="87"/>
      <c r="J69" s="87"/>
      <c r="K69" s="87"/>
      <c r="L69" s="1131"/>
      <c r="M69" s="1131"/>
      <c r="N69" s="223"/>
      <c r="O69" s="87"/>
      <c r="P69" s="223"/>
    </row>
    <row r="70" spans="5:16">
      <c r="E70" s="87"/>
      <c r="F70" s="87"/>
      <c r="G70" s="87"/>
      <c r="H70" s="87"/>
      <c r="I70" s="87"/>
      <c r="J70" s="87"/>
      <c r="K70" s="87"/>
      <c r="L70" s="1131"/>
      <c r="M70" s="1131"/>
      <c r="N70" s="223"/>
      <c r="O70" s="87"/>
      <c r="P70" s="223"/>
    </row>
    <row r="71" spans="5:16">
      <c r="E71" s="87"/>
      <c r="F71" s="87"/>
      <c r="G71" s="87"/>
      <c r="H71" s="87"/>
      <c r="I71" s="87"/>
      <c r="J71" s="87"/>
      <c r="K71" s="87"/>
      <c r="L71" s="1131"/>
      <c r="M71" s="1131"/>
      <c r="N71" s="223"/>
      <c r="O71" s="87"/>
      <c r="P71" s="223"/>
    </row>
    <row r="72" spans="5:16">
      <c r="H72" s="87"/>
      <c r="I72" s="87"/>
      <c r="K72" s="87"/>
      <c r="L72" s="1128"/>
    </row>
    <row r="73" spans="5:16">
      <c r="H73" s="87"/>
      <c r="K73" s="87"/>
    </row>
    <row r="74" spans="5:16">
      <c r="H74" s="87"/>
      <c r="K74" s="87"/>
    </row>
    <row r="75" spans="5:16">
      <c r="H75" s="87"/>
      <c r="K75" s="225"/>
    </row>
    <row r="76" spans="5:16">
      <c r="H76" s="87"/>
      <c r="K76" s="87"/>
    </row>
    <row r="77" spans="5:16">
      <c r="H77" s="87"/>
    </row>
  </sheetData>
  <mergeCells count="6">
    <mergeCell ref="I36:O36"/>
    <mergeCell ref="C4:P4"/>
    <mergeCell ref="C5:P5"/>
    <mergeCell ref="T5:AB5"/>
    <mergeCell ref="C28:D28"/>
    <mergeCell ref="C35:D35"/>
  </mergeCells>
  <conditionalFormatting sqref="P40">
    <cfRule type="cellIs" dxfId="69" priority="19" operator="lessThan">
      <formula>0</formula>
    </cfRule>
  </conditionalFormatting>
  <conditionalFormatting sqref="Q7:Q28 T28:U28 T29:AC34 Q29:S35 AC35 I47 T7:AC27 Z28:AC28">
    <cfRule type="cellIs" dxfId="66" priority="17" operator="equal">
      <formula>"Profit"</formula>
    </cfRule>
    <cfRule type="cellIs" dxfId="65" priority="18" operator="equal">
      <formula>"Loss"</formula>
    </cfRule>
  </conditionalFormatting>
  <printOptions horizontalCentered="1"/>
  <pageMargins left="0.3" right="0.3" top="0.3" bottom="0.3" header="0.3" footer="0.3"/>
  <pageSetup paperSize="9" scale="4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V242"/>
  <sheetViews>
    <sheetView zoomScaleNormal="100" workbookViewId="0">
      <pane xSplit="8" ySplit="4" topLeftCell="P5" activePane="bottomRight" state="frozen"/>
      <selection pane="topRight" activeCell="I1" sqref="I1"/>
      <selection pane="bottomLeft" activeCell="A5" sqref="A5"/>
      <selection pane="bottomRight" activeCell="P57" sqref="P57"/>
    </sheetView>
  </sheetViews>
  <sheetFormatPr defaultRowHeight="14.25" customHeight="1"/>
  <cols>
    <col min="1" max="1" width="3" style="1067" customWidth="1"/>
    <col min="2" max="2" width="8.5546875" style="1068" customWidth="1"/>
    <col min="3" max="3" width="11.6640625" style="1067" customWidth="1"/>
    <col min="4" max="4" width="50.77734375" style="1067" customWidth="1"/>
    <col min="5" max="5" width="9.109375" style="1068" customWidth="1"/>
    <col min="6" max="6" width="9.88671875" style="1067" customWidth="1"/>
    <col min="7" max="7" width="11.5546875" style="1067" customWidth="1"/>
    <col min="8" max="8" width="10.88671875" style="1067" customWidth="1"/>
    <col min="9" max="9" width="13.88671875" style="1067" customWidth="1"/>
    <col min="10" max="10" width="15.5546875" style="1067" customWidth="1"/>
    <col min="11" max="11" width="10.33203125" style="1067" customWidth="1"/>
    <col min="12" max="12" width="10.44140625" style="1067" customWidth="1"/>
    <col min="13" max="13" width="14.109375" style="1067" customWidth="1"/>
    <col min="14" max="14" width="11.44140625" style="1067" customWidth="1"/>
    <col min="15" max="15" width="8.33203125" style="1067" customWidth="1"/>
    <col min="16" max="16" width="12.44140625" style="1067" customWidth="1"/>
    <col min="17" max="17" width="13.109375" style="1067" customWidth="1"/>
    <col min="18" max="18" width="14.109375" style="1067" customWidth="1"/>
    <col min="19" max="19" width="10" style="1067" customWidth="1"/>
    <col min="20" max="20" width="10.109375" style="1067" customWidth="1"/>
    <col min="21" max="21" width="8.88671875" style="1067"/>
    <col min="22" max="22" width="14" style="1067" customWidth="1"/>
    <col min="23" max="16384" width="8.88671875" style="1067"/>
  </cols>
  <sheetData>
    <row r="1" spans="1:22" ht="14.25" customHeight="1">
      <c r="D1" s="1068"/>
      <c r="F1" s="1068"/>
      <c r="H1" s="1068"/>
      <c r="J1" s="1068"/>
      <c r="L1" s="1068"/>
      <c r="M1" s="1068"/>
      <c r="O1" s="1068"/>
      <c r="Q1" s="1068"/>
      <c r="S1" s="1068"/>
      <c r="U1" s="1068"/>
    </row>
    <row r="2" spans="1:22" ht="14.25" customHeight="1">
      <c r="J2" s="1069">
        <f>+SUM(J3:L3)</f>
        <v>0</v>
      </c>
    </row>
    <row r="3" spans="1:22" ht="14.25" customHeight="1">
      <c r="E3" s="1070"/>
      <c r="F3" s="1071"/>
      <c r="G3" s="1072"/>
      <c r="H3" s="1073"/>
      <c r="I3" s="1073"/>
      <c r="J3" s="1069">
        <f>SUMPRODUCT(J5:J214,$F$5:$F$214)</f>
        <v>0</v>
      </c>
      <c r="K3" s="1069">
        <f>SUMPRODUCT(K5:K214,$F$5:$F$214)</f>
        <v>0</v>
      </c>
      <c r="L3" s="1069">
        <f>SUMPRODUCT(L5:L214,$F$5:$F$214)</f>
        <v>0</v>
      </c>
      <c r="M3" s="1072"/>
      <c r="N3" s="1074">
        <f>'[19]Utilities (reji)'!$AO$51</f>
        <v>0</v>
      </c>
      <c r="O3" s="1075" t="s">
        <v>1041</v>
      </c>
      <c r="P3" s="1075"/>
      <c r="Q3" s="1075"/>
      <c r="R3" s="1075"/>
      <c r="S3" s="1075" t="s">
        <v>1042</v>
      </c>
      <c r="T3" s="1075"/>
      <c r="U3" s="1075"/>
      <c r="V3" s="1075"/>
    </row>
    <row r="4" spans="1:22" ht="40.5" customHeight="1" thickBot="1">
      <c r="B4" s="1068" t="s">
        <v>443</v>
      </c>
      <c r="C4" s="1076" t="s">
        <v>444</v>
      </c>
      <c r="D4" s="1076" t="s">
        <v>19</v>
      </c>
      <c r="E4" s="1077" t="s">
        <v>18</v>
      </c>
      <c r="F4" s="1078" t="s">
        <v>445</v>
      </c>
      <c r="G4" s="1079" t="s">
        <v>1105</v>
      </c>
      <c r="H4" s="1079" t="s">
        <v>1106</v>
      </c>
      <c r="I4" s="1079" t="s">
        <v>1068</v>
      </c>
      <c r="J4" s="1079" t="s">
        <v>1068</v>
      </c>
      <c r="K4" s="1079" t="s">
        <v>1068</v>
      </c>
      <c r="L4" s="1079" t="s">
        <v>1068</v>
      </c>
      <c r="M4" s="1079" t="s">
        <v>446</v>
      </c>
      <c r="N4" s="1079" t="s">
        <v>447</v>
      </c>
      <c r="O4" s="1079" t="s">
        <v>1068</v>
      </c>
      <c r="P4" s="1079" t="s">
        <v>1068</v>
      </c>
      <c r="Q4" s="1079" t="s">
        <v>1068</v>
      </c>
      <c r="R4" s="1079" t="s">
        <v>1068</v>
      </c>
      <c r="S4" s="1079" t="s">
        <v>1068</v>
      </c>
      <c r="T4" s="1079" t="s">
        <v>1068</v>
      </c>
      <c r="U4" s="1079" t="s">
        <v>1068</v>
      </c>
      <c r="V4" s="1079" t="s">
        <v>1068</v>
      </c>
    </row>
    <row r="5" spans="1:22" ht="17.25" customHeight="1" thickBot="1">
      <c r="A5" s="1080">
        <f t="shared" ref="A5:A35" si="0">G5+I5</f>
        <v>0</v>
      </c>
      <c r="B5" s="1068">
        <v>1</v>
      </c>
      <c r="C5" s="1081">
        <v>1</v>
      </c>
      <c r="D5" s="1082" t="s">
        <v>966</v>
      </c>
      <c r="E5" s="1083"/>
      <c r="F5" s="1082"/>
      <c r="G5" s="1082"/>
      <c r="H5" s="821">
        <f>G5*F5</f>
        <v>0</v>
      </c>
      <c r="I5" s="756"/>
      <c r="J5" s="1084"/>
      <c r="K5" s="756"/>
      <c r="L5" s="756"/>
      <c r="M5" s="756">
        <f>SUM(O5:R5)</f>
        <v>0</v>
      </c>
      <c r="N5" s="756">
        <f>+M5*F5</f>
        <v>0</v>
      </c>
      <c r="O5" s="1085"/>
      <c r="P5" s="1085"/>
      <c r="Q5" s="1085"/>
      <c r="R5" s="1085"/>
      <c r="S5" s="1085"/>
      <c r="T5" s="1085"/>
      <c r="U5" s="1085"/>
      <c r="V5" s="1085"/>
    </row>
    <row r="6" spans="1:22" ht="17.25" customHeight="1" thickTop="1">
      <c r="A6" s="1080">
        <f t="shared" si="0"/>
        <v>0</v>
      </c>
      <c r="C6" s="1086" t="s">
        <v>448</v>
      </c>
      <c r="D6" s="230" t="s">
        <v>449</v>
      </c>
      <c r="E6" s="1083" t="s">
        <v>857</v>
      </c>
      <c r="F6" s="1082"/>
      <c r="G6" s="1087"/>
      <c r="H6" s="822">
        <f t="shared" ref="H6:H69" si="1">G6*F6</f>
        <v>0</v>
      </c>
      <c r="I6" s="756"/>
      <c r="J6" s="756"/>
      <c r="K6" s="756"/>
      <c r="L6" s="756"/>
      <c r="M6" s="756">
        <f>SUM(O6:R6)</f>
        <v>0</v>
      </c>
      <c r="N6" s="756">
        <f>+M6*F6</f>
        <v>0</v>
      </c>
      <c r="O6" s="1085"/>
      <c r="P6" s="1085"/>
      <c r="Q6" s="1085"/>
      <c r="R6" s="1085"/>
      <c r="S6" s="1085"/>
      <c r="T6" s="1085"/>
      <c r="U6" s="1085"/>
      <c r="V6" s="1085"/>
    </row>
    <row r="7" spans="1:22" ht="17.25" customHeight="1">
      <c r="A7" s="1080">
        <f t="shared" si="0"/>
        <v>0</v>
      </c>
      <c r="C7" s="1088" t="s">
        <v>450</v>
      </c>
      <c r="D7" s="232" t="s">
        <v>451</v>
      </c>
      <c r="E7" s="1083" t="s">
        <v>890</v>
      </c>
      <c r="F7" s="1082"/>
      <c r="G7" s="1087"/>
      <c r="H7" s="822">
        <f t="shared" si="1"/>
        <v>0</v>
      </c>
      <c r="I7" s="756"/>
      <c r="J7" s="756"/>
      <c r="K7" s="756"/>
      <c r="L7" s="756"/>
      <c r="M7" s="756">
        <f>SUM(O7:R7)</f>
        <v>0</v>
      </c>
      <c r="N7" s="756">
        <f>+M7*F7</f>
        <v>0</v>
      </c>
      <c r="O7" s="1085"/>
      <c r="P7" s="1085"/>
      <c r="Q7" s="1085"/>
      <c r="R7" s="1085"/>
      <c r="S7" s="1085"/>
      <c r="T7" s="1085"/>
      <c r="U7" s="1085"/>
      <c r="V7" s="1085"/>
    </row>
    <row r="8" spans="1:22" ht="17.25" customHeight="1">
      <c r="A8" s="1080">
        <f t="shared" si="0"/>
        <v>0</v>
      </c>
      <c r="C8" s="1088" t="s">
        <v>452</v>
      </c>
      <c r="D8" s="232" t="s">
        <v>453</v>
      </c>
      <c r="E8" s="1083" t="s">
        <v>890</v>
      </c>
      <c r="F8" s="1082"/>
      <c r="G8" s="1087"/>
      <c r="H8" s="822">
        <f t="shared" si="1"/>
        <v>0</v>
      </c>
      <c r="I8" s="756"/>
      <c r="J8" s="756"/>
      <c r="K8" s="756"/>
      <c r="L8" s="756"/>
      <c r="M8" s="756">
        <f>SUM(O8:R8)</f>
        <v>0</v>
      </c>
      <c r="N8" s="756">
        <f>+M8*F8</f>
        <v>0</v>
      </c>
      <c r="O8" s="1085"/>
      <c r="P8" s="1085"/>
      <c r="Q8" s="1085"/>
      <c r="R8" s="1085"/>
      <c r="S8" s="1085"/>
      <c r="T8" s="1085"/>
      <c r="U8" s="1085"/>
      <c r="V8" s="1085"/>
    </row>
    <row r="9" spans="1:22" ht="17.25" customHeight="1">
      <c r="A9" s="1080">
        <f t="shared" si="0"/>
        <v>0</v>
      </c>
      <c r="C9" s="1088" t="s">
        <v>454</v>
      </c>
      <c r="D9" s="232" t="s">
        <v>455</v>
      </c>
      <c r="E9" s="1083" t="s">
        <v>886</v>
      </c>
      <c r="F9" s="1082"/>
      <c r="G9" s="1087"/>
      <c r="H9" s="822">
        <f t="shared" si="1"/>
        <v>0</v>
      </c>
      <c r="I9" s="756"/>
      <c r="J9" s="756"/>
      <c r="K9" s="756"/>
      <c r="L9" s="756"/>
      <c r="M9" s="756">
        <f>SUM(O9:R9)</f>
        <v>0</v>
      </c>
      <c r="N9" s="756">
        <f>+M9*F9</f>
        <v>0</v>
      </c>
      <c r="O9" s="1085"/>
      <c r="P9" s="1085"/>
      <c r="Q9" s="1085"/>
      <c r="R9" s="1085"/>
      <c r="S9" s="1085"/>
      <c r="T9" s="1085"/>
      <c r="U9" s="1085"/>
      <c r="V9" s="1085"/>
    </row>
    <row r="10" spans="1:22" ht="17.25" customHeight="1">
      <c r="A10" s="1080">
        <f t="shared" si="0"/>
        <v>0</v>
      </c>
      <c r="C10" s="1088" t="s">
        <v>456</v>
      </c>
      <c r="D10" s="232" t="s">
        <v>457</v>
      </c>
      <c r="E10" s="1083" t="s">
        <v>890</v>
      </c>
      <c r="F10" s="1082"/>
      <c r="G10" s="1087"/>
      <c r="H10" s="822">
        <f t="shared" si="1"/>
        <v>0</v>
      </c>
      <c r="I10" s="756"/>
      <c r="J10" s="756"/>
      <c r="K10" s="756"/>
      <c r="L10" s="756"/>
      <c r="M10" s="756">
        <f>SUM(O10:R10)</f>
        <v>0</v>
      </c>
      <c r="N10" s="756">
        <f>+M10*F10</f>
        <v>0</v>
      </c>
      <c r="O10" s="1085"/>
      <c r="P10" s="1085"/>
      <c r="Q10" s="1085"/>
      <c r="R10" s="1085"/>
      <c r="S10" s="1085"/>
      <c r="T10" s="1085"/>
      <c r="U10" s="1085"/>
      <c r="V10" s="1085"/>
    </row>
    <row r="11" spans="1:22" ht="17.25" customHeight="1">
      <c r="A11" s="1080">
        <f t="shared" si="0"/>
        <v>0</v>
      </c>
      <c r="C11" s="1088" t="s">
        <v>458</v>
      </c>
      <c r="D11" s="232" t="s">
        <v>459</v>
      </c>
      <c r="E11" s="1083" t="s">
        <v>857</v>
      </c>
      <c r="F11" s="1082"/>
      <c r="G11" s="1087"/>
      <c r="H11" s="822">
        <f t="shared" si="1"/>
        <v>0</v>
      </c>
      <c r="I11" s="756"/>
      <c r="J11" s="756"/>
      <c r="K11" s="756"/>
      <c r="L11" s="756"/>
      <c r="M11" s="756">
        <f>SUM(O11:R11)</f>
        <v>0</v>
      </c>
      <c r="N11" s="756">
        <f>+M11*F11</f>
        <v>0</v>
      </c>
      <c r="O11" s="1085"/>
      <c r="P11" s="1085"/>
      <c r="Q11" s="1085"/>
      <c r="R11" s="1085"/>
      <c r="S11" s="1085"/>
      <c r="T11" s="1085"/>
      <c r="U11" s="1085"/>
      <c r="V11" s="1085"/>
    </row>
    <row r="12" spans="1:22" ht="17.25" customHeight="1">
      <c r="A12" s="1080">
        <f t="shared" si="0"/>
        <v>0</v>
      </c>
      <c r="C12" s="1088" t="s">
        <v>460</v>
      </c>
      <c r="D12" s="232" t="s">
        <v>461</v>
      </c>
      <c r="E12" s="1083" t="s">
        <v>857</v>
      </c>
      <c r="F12" s="1082"/>
      <c r="G12" s="1087"/>
      <c r="H12" s="822">
        <f t="shared" si="1"/>
        <v>0</v>
      </c>
      <c r="I12" s="756"/>
      <c r="J12" s="756"/>
      <c r="K12" s="756"/>
      <c r="L12" s="756"/>
      <c r="M12" s="756">
        <f>SUM(O12:R12)</f>
        <v>0</v>
      </c>
      <c r="N12" s="756">
        <f>+M12*F12</f>
        <v>0</v>
      </c>
      <c r="O12" s="1085"/>
      <c r="P12" s="1085"/>
      <c r="Q12" s="1085"/>
      <c r="R12" s="1085"/>
      <c r="S12" s="1085"/>
      <c r="T12" s="1085"/>
      <c r="U12" s="1085"/>
      <c r="V12" s="1085"/>
    </row>
    <row r="13" spans="1:22" ht="17.25" customHeight="1">
      <c r="A13" s="1080">
        <f t="shared" si="0"/>
        <v>0</v>
      </c>
      <c r="C13" s="1088" t="s">
        <v>462</v>
      </c>
      <c r="D13" s="232" t="s">
        <v>463</v>
      </c>
      <c r="E13" s="1083" t="s">
        <v>861</v>
      </c>
      <c r="F13" s="1082"/>
      <c r="G13" s="1087"/>
      <c r="H13" s="822">
        <f t="shared" si="1"/>
        <v>0</v>
      </c>
      <c r="I13" s="756"/>
      <c r="J13" s="756"/>
      <c r="K13" s="756"/>
      <c r="L13" s="756"/>
      <c r="M13" s="756">
        <f>SUM(O13:R13)</f>
        <v>0</v>
      </c>
      <c r="N13" s="756">
        <f>+M13*F13</f>
        <v>0</v>
      </c>
      <c r="O13" s="1085"/>
      <c r="P13" s="1085"/>
      <c r="Q13" s="1085"/>
      <c r="R13" s="1085"/>
      <c r="S13" s="1085"/>
      <c r="T13" s="1085"/>
      <c r="U13" s="1085"/>
      <c r="V13" s="1085"/>
    </row>
    <row r="14" spans="1:22" ht="17.25" customHeight="1">
      <c r="A14" s="1080">
        <f t="shared" si="0"/>
        <v>0</v>
      </c>
      <c r="C14" s="1088" t="s">
        <v>464</v>
      </c>
      <c r="D14" s="232" t="s">
        <v>465</v>
      </c>
      <c r="E14" s="1083" t="s">
        <v>861</v>
      </c>
      <c r="F14" s="1082"/>
      <c r="G14" s="1087"/>
      <c r="H14" s="822">
        <f t="shared" si="1"/>
        <v>0</v>
      </c>
      <c r="I14" s="756"/>
      <c r="J14" s="756"/>
      <c r="K14" s="756"/>
      <c r="L14" s="756"/>
      <c r="M14" s="756">
        <f>SUM(O14:R14)</f>
        <v>0</v>
      </c>
      <c r="N14" s="756">
        <f>+M14*F14</f>
        <v>0</v>
      </c>
      <c r="O14" s="1085"/>
      <c r="P14" s="1085"/>
      <c r="Q14" s="1085"/>
      <c r="R14" s="1085"/>
      <c r="S14" s="1085"/>
      <c r="T14" s="1085"/>
      <c r="U14" s="1085"/>
      <c r="V14" s="1085"/>
    </row>
    <row r="15" spans="1:22" ht="17.25" customHeight="1">
      <c r="A15" s="1080">
        <f t="shared" si="0"/>
        <v>0</v>
      </c>
      <c r="C15" s="1088" t="s">
        <v>466</v>
      </c>
      <c r="D15" s="232" t="s">
        <v>467</v>
      </c>
      <c r="E15" s="1083" t="s">
        <v>872</v>
      </c>
      <c r="F15" s="1082"/>
      <c r="G15" s="1087"/>
      <c r="H15" s="822">
        <f t="shared" si="1"/>
        <v>0</v>
      </c>
      <c r="I15" s="756"/>
      <c r="J15" s="756"/>
      <c r="K15" s="756"/>
      <c r="L15" s="756"/>
      <c r="M15" s="756">
        <f>SUM(O15:R15)</f>
        <v>0</v>
      </c>
      <c r="N15" s="756">
        <f>+M15*F15</f>
        <v>0</v>
      </c>
      <c r="O15" s="1085"/>
      <c r="P15" s="1085"/>
      <c r="Q15" s="1085"/>
      <c r="R15" s="1085"/>
      <c r="S15" s="1085"/>
      <c r="T15" s="1085"/>
      <c r="U15" s="1085"/>
      <c r="V15" s="1085"/>
    </row>
    <row r="16" spans="1:22" ht="17.25" customHeight="1">
      <c r="A16" s="1080">
        <f t="shared" si="0"/>
        <v>0</v>
      </c>
      <c r="C16" s="1089" t="s">
        <v>468</v>
      </c>
      <c r="D16" s="1090" t="s">
        <v>469</v>
      </c>
      <c r="E16" s="1083" t="s">
        <v>872</v>
      </c>
      <c r="F16" s="1082"/>
      <c r="G16" s="1087"/>
      <c r="H16" s="822">
        <f t="shared" si="1"/>
        <v>0</v>
      </c>
      <c r="I16" s="756"/>
      <c r="J16" s="756"/>
      <c r="K16" s="756"/>
      <c r="L16" s="756"/>
      <c r="M16" s="756">
        <f>SUM(O16:R16)</f>
        <v>0</v>
      </c>
      <c r="N16" s="756">
        <f>+M16*F16</f>
        <v>0</v>
      </c>
      <c r="O16" s="1085"/>
      <c r="P16" s="1085"/>
      <c r="Q16" s="1085"/>
      <c r="R16" s="1085"/>
      <c r="S16" s="1085"/>
      <c r="T16" s="1085"/>
      <c r="U16" s="1085"/>
      <c r="V16" s="1085"/>
    </row>
    <row r="17" spans="1:22" ht="17.25" customHeight="1">
      <c r="A17" s="1080">
        <f t="shared" si="0"/>
        <v>0</v>
      </c>
      <c r="C17" s="1088" t="s">
        <v>470</v>
      </c>
      <c r="D17" s="232" t="s">
        <v>471</v>
      </c>
      <c r="E17" s="1083" t="s">
        <v>874</v>
      </c>
      <c r="F17" s="1082"/>
      <c r="G17" s="1087"/>
      <c r="H17" s="822">
        <f t="shared" si="1"/>
        <v>0</v>
      </c>
      <c r="I17" s="756"/>
      <c r="J17" s="756"/>
      <c r="K17" s="756"/>
      <c r="L17" s="756"/>
      <c r="M17" s="756">
        <f>SUM(O17:R17)</f>
        <v>0</v>
      </c>
      <c r="N17" s="756">
        <f>+M17*F17</f>
        <v>0</v>
      </c>
      <c r="O17" s="1085"/>
      <c r="P17" s="1085"/>
      <c r="Q17" s="1085"/>
      <c r="R17" s="1085"/>
      <c r="S17" s="1085"/>
      <c r="T17" s="1085"/>
      <c r="U17" s="1085"/>
      <c r="V17" s="1085"/>
    </row>
    <row r="18" spans="1:22" ht="17.25" customHeight="1">
      <c r="A18" s="1080">
        <f t="shared" si="0"/>
        <v>0</v>
      </c>
      <c r="C18" s="1088" t="s">
        <v>472</v>
      </c>
      <c r="D18" s="232" t="s">
        <v>473</v>
      </c>
      <c r="E18" s="1083" t="s">
        <v>861</v>
      </c>
      <c r="F18" s="1082"/>
      <c r="G18" s="1087"/>
      <c r="H18" s="822">
        <f t="shared" si="1"/>
        <v>0</v>
      </c>
      <c r="I18" s="756"/>
      <c r="J18" s="756"/>
      <c r="K18" s="756"/>
      <c r="L18" s="756"/>
      <c r="M18" s="756">
        <f>SUM(O18:R18)</f>
        <v>0</v>
      </c>
      <c r="N18" s="756">
        <f>+M18*F18</f>
        <v>0</v>
      </c>
      <c r="O18" s="1085"/>
      <c r="P18" s="1085"/>
      <c r="Q18" s="1085"/>
      <c r="R18" s="1085"/>
      <c r="S18" s="1085"/>
      <c r="T18" s="1085"/>
      <c r="U18" s="1085"/>
      <c r="V18" s="1085"/>
    </row>
    <row r="19" spans="1:22" ht="17.25" customHeight="1">
      <c r="A19" s="1080">
        <f t="shared" si="0"/>
        <v>0</v>
      </c>
      <c r="C19" s="1088" t="s">
        <v>474</v>
      </c>
      <c r="D19" s="232" t="s">
        <v>475</v>
      </c>
      <c r="E19" s="1083" t="s">
        <v>861</v>
      </c>
      <c r="F19" s="1082"/>
      <c r="G19" s="1087"/>
      <c r="H19" s="822">
        <f t="shared" si="1"/>
        <v>0</v>
      </c>
      <c r="I19" s="756"/>
      <c r="J19" s="756"/>
      <c r="K19" s="756"/>
      <c r="L19" s="756"/>
      <c r="M19" s="756">
        <f>SUM(O19:R19)</f>
        <v>0</v>
      </c>
      <c r="N19" s="756">
        <f>+M19*F19</f>
        <v>0</v>
      </c>
      <c r="O19" s="1085"/>
      <c r="P19" s="1085"/>
      <c r="Q19" s="1085"/>
      <c r="R19" s="1085"/>
      <c r="S19" s="1085"/>
      <c r="T19" s="1085"/>
      <c r="U19" s="1085"/>
      <c r="V19" s="1085"/>
    </row>
    <row r="20" spans="1:22" ht="17.25" customHeight="1">
      <c r="A20" s="1080">
        <f t="shared" si="0"/>
        <v>0</v>
      </c>
      <c r="C20" s="1088" t="s">
        <v>476</v>
      </c>
      <c r="D20" s="232" t="s">
        <v>477</v>
      </c>
      <c r="E20" s="1083" t="s">
        <v>857</v>
      </c>
      <c r="F20" s="1082"/>
      <c r="G20" s="1087"/>
      <c r="H20" s="822">
        <f t="shared" si="1"/>
        <v>0</v>
      </c>
      <c r="I20" s="756"/>
      <c r="J20" s="756"/>
      <c r="K20" s="756"/>
      <c r="L20" s="756"/>
      <c r="M20" s="756">
        <f>SUM(O20:R20)</f>
        <v>0</v>
      </c>
      <c r="N20" s="756">
        <f>+M20*F20</f>
        <v>0</v>
      </c>
      <c r="O20" s="1085"/>
      <c r="P20" s="1085"/>
      <c r="Q20" s="1085"/>
      <c r="R20" s="1085"/>
      <c r="S20" s="1085"/>
      <c r="T20" s="1085"/>
      <c r="U20" s="1085"/>
      <c r="V20" s="1085"/>
    </row>
    <row r="21" spans="1:22" ht="17.25" customHeight="1">
      <c r="A21" s="1080">
        <f t="shared" si="0"/>
        <v>0</v>
      </c>
      <c r="C21" s="1088" t="s">
        <v>478</v>
      </c>
      <c r="D21" s="232" t="s">
        <v>479</v>
      </c>
      <c r="E21" s="1083" t="s">
        <v>890</v>
      </c>
      <c r="F21" s="1082"/>
      <c r="G21" s="1087"/>
      <c r="H21" s="822">
        <f t="shared" si="1"/>
        <v>0</v>
      </c>
      <c r="I21" s="756"/>
      <c r="J21" s="756"/>
      <c r="K21" s="756"/>
      <c r="L21" s="756"/>
      <c r="M21" s="756">
        <f>SUM(O21:R21)</f>
        <v>0</v>
      </c>
      <c r="N21" s="756">
        <f>+M21*F21</f>
        <v>0</v>
      </c>
      <c r="O21" s="1085"/>
      <c r="P21" s="1085"/>
      <c r="Q21" s="1085"/>
      <c r="R21" s="1085"/>
      <c r="S21" s="1085"/>
      <c r="T21" s="1085"/>
      <c r="U21" s="1085"/>
      <c r="V21" s="1085"/>
    </row>
    <row r="22" spans="1:22" ht="17.25" customHeight="1">
      <c r="A22" s="1080">
        <f t="shared" si="0"/>
        <v>0</v>
      </c>
      <c r="C22" s="1088" t="s">
        <v>480</v>
      </c>
      <c r="D22" s="232" t="s">
        <v>481</v>
      </c>
      <c r="E22" s="1083" t="s">
        <v>890</v>
      </c>
      <c r="F22" s="1082"/>
      <c r="G22" s="1087"/>
      <c r="H22" s="822">
        <f t="shared" si="1"/>
        <v>0</v>
      </c>
      <c r="I22" s="756"/>
      <c r="J22" s="756"/>
      <c r="K22" s="756"/>
      <c r="L22" s="756"/>
      <c r="M22" s="756">
        <f>SUM(O22:R22)</f>
        <v>0</v>
      </c>
      <c r="N22" s="756">
        <f>+M22*F22</f>
        <v>0</v>
      </c>
      <c r="O22" s="1085"/>
      <c r="P22" s="1085"/>
      <c r="Q22" s="1085"/>
      <c r="R22" s="1085"/>
      <c r="S22" s="1085"/>
      <c r="T22" s="1085"/>
      <c r="U22" s="1085"/>
      <c r="V22" s="1085"/>
    </row>
    <row r="23" spans="1:22" ht="17.25" customHeight="1">
      <c r="A23" s="1080">
        <f t="shared" si="0"/>
        <v>0</v>
      </c>
      <c r="C23" s="1088" t="s">
        <v>482</v>
      </c>
      <c r="D23" s="232" t="s">
        <v>483</v>
      </c>
      <c r="E23" s="1083" t="s">
        <v>857</v>
      </c>
      <c r="F23" s="1082"/>
      <c r="G23" s="1087"/>
      <c r="H23" s="822">
        <f t="shared" si="1"/>
        <v>0</v>
      </c>
      <c r="I23" s="756"/>
      <c r="J23" s="756"/>
      <c r="K23" s="756"/>
      <c r="L23" s="756"/>
      <c r="M23" s="756">
        <f>SUM(O23:R23)</f>
        <v>0</v>
      </c>
      <c r="N23" s="756">
        <f>+M23*F23</f>
        <v>0</v>
      </c>
      <c r="O23" s="1085"/>
      <c r="P23" s="1085"/>
      <c r="Q23" s="1085"/>
      <c r="R23" s="1085"/>
      <c r="S23" s="1085"/>
      <c r="T23" s="1085"/>
      <c r="U23" s="1085"/>
      <c r="V23" s="1085"/>
    </row>
    <row r="24" spans="1:22" ht="17.25" customHeight="1">
      <c r="A24" s="1080">
        <f t="shared" si="0"/>
        <v>0</v>
      </c>
      <c r="C24" s="1088" t="s">
        <v>484</v>
      </c>
      <c r="D24" s="232" t="s">
        <v>485</v>
      </c>
      <c r="E24" s="1083" t="s">
        <v>885</v>
      </c>
      <c r="F24" s="1082"/>
      <c r="G24" s="1087"/>
      <c r="H24" s="822">
        <f t="shared" si="1"/>
        <v>0</v>
      </c>
      <c r="I24" s="756"/>
      <c r="J24" s="756"/>
      <c r="K24" s="756"/>
      <c r="L24" s="756"/>
      <c r="M24" s="756">
        <f>SUM(O24:R24)</f>
        <v>0</v>
      </c>
      <c r="N24" s="756">
        <f>+M24*F24</f>
        <v>0</v>
      </c>
      <c r="O24" s="1085"/>
      <c r="P24" s="1085"/>
      <c r="Q24" s="1085"/>
      <c r="R24" s="1085"/>
      <c r="S24" s="1085"/>
      <c r="T24" s="1085"/>
      <c r="U24" s="1085"/>
      <c r="V24" s="1085"/>
    </row>
    <row r="25" spans="1:22" ht="17.25" customHeight="1">
      <c r="A25" s="1080">
        <f t="shared" si="0"/>
        <v>0</v>
      </c>
      <c r="C25" s="1088" t="s">
        <v>486</v>
      </c>
      <c r="D25" s="232" t="s">
        <v>487</v>
      </c>
      <c r="E25" s="1083" t="s">
        <v>890</v>
      </c>
      <c r="F25" s="1082"/>
      <c r="G25" s="1087"/>
      <c r="H25" s="822">
        <f t="shared" si="1"/>
        <v>0</v>
      </c>
      <c r="I25" s="756"/>
      <c r="J25" s="756"/>
      <c r="K25" s="1091"/>
      <c r="L25" s="756"/>
      <c r="M25" s="756">
        <f>SUM(O25:R25)</f>
        <v>0</v>
      </c>
      <c r="N25" s="756">
        <f>+M25*F25</f>
        <v>0</v>
      </c>
      <c r="O25" s="1085"/>
      <c r="P25" s="1085"/>
      <c r="Q25" s="1085"/>
      <c r="R25" s="1085"/>
      <c r="S25" s="1085"/>
      <c r="T25" s="1085"/>
      <c r="U25" s="1085"/>
      <c r="V25" s="1085"/>
    </row>
    <row r="26" spans="1:22" ht="17.25" customHeight="1">
      <c r="A26" s="1080">
        <f t="shared" si="0"/>
        <v>0</v>
      </c>
      <c r="C26" s="1088" t="s">
        <v>488</v>
      </c>
      <c r="D26" s="232" t="s">
        <v>489</v>
      </c>
      <c r="E26" s="1083" t="s">
        <v>967</v>
      </c>
      <c r="F26" s="1082"/>
      <c r="G26" s="1087"/>
      <c r="H26" s="822">
        <f t="shared" si="1"/>
        <v>0</v>
      </c>
      <c r="I26" s="756"/>
      <c r="J26" s="756"/>
      <c r="K26" s="756"/>
      <c r="L26" s="756"/>
      <c r="M26" s="756">
        <f>SUM(O26:R26)</f>
        <v>0</v>
      </c>
      <c r="N26" s="756">
        <f>+M26*F26</f>
        <v>0</v>
      </c>
      <c r="O26" s="1085"/>
      <c r="P26" s="1085"/>
      <c r="Q26" s="1085"/>
      <c r="R26" s="1085"/>
      <c r="S26" s="1085"/>
      <c r="T26" s="1085"/>
      <c r="U26" s="1085"/>
      <c r="V26" s="1085"/>
    </row>
    <row r="27" spans="1:22" ht="17.25" customHeight="1">
      <c r="A27" s="1080">
        <f t="shared" si="0"/>
        <v>0</v>
      </c>
      <c r="C27" s="1089" t="s">
        <v>490</v>
      </c>
      <c r="D27" s="235" t="s">
        <v>491</v>
      </c>
      <c r="E27" s="1083" t="s">
        <v>886</v>
      </c>
      <c r="F27" s="1082"/>
      <c r="G27" s="1087"/>
      <c r="H27" s="822">
        <f t="shared" si="1"/>
        <v>0</v>
      </c>
      <c r="I27" s="756"/>
      <c r="J27" s="756"/>
      <c r="K27" s="756"/>
      <c r="L27" s="756"/>
      <c r="M27" s="756">
        <f>SUM(O27:R27)</f>
        <v>0</v>
      </c>
      <c r="N27" s="756">
        <f>+M27*F27</f>
        <v>0</v>
      </c>
      <c r="O27" s="1085"/>
      <c r="P27" s="1085"/>
      <c r="Q27" s="1085"/>
      <c r="R27" s="1085"/>
      <c r="S27" s="1085"/>
      <c r="T27" s="1085"/>
      <c r="U27" s="1085"/>
      <c r="V27" s="1085"/>
    </row>
    <row r="28" spans="1:22" ht="17.25" customHeight="1">
      <c r="A28" s="1080">
        <f t="shared" si="0"/>
        <v>0</v>
      </c>
      <c r="C28" s="1089" t="s">
        <v>492</v>
      </c>
      <c r="D28" s="236" t="s">
        <v>493</v>
      </c>
      <c r="E28" s="1083" t="s">
        <v>885</v>
      </c>
      <c r="F28" s="1082"/>
      <c r="G28" s="1087"/>
      <c r="H28" s="822">
        <f t="shared" si="1"/>
        <v>0</v>
      </c>
      <c r="I28" s="756"/>
      <c r="J28" s="756"/>
      <c r="K28" s="756"/>
      <c r="L28" s="756"/>
      <c r="M28" s="756">
        <f>SUM(O28:R28)</f>
        <v>0</v>
      </c>
      <c r="N28" s="756">
        <f>+M28*F28</f>
        <v>0</v>
      </c>
      <c r="O28" s="1085"/>
      <c r="P28" s="1085"/>
      <c r="Q28" s="1085"/>
      <c r="R28" s="1085"/>
      <c r="S28" s="1085"/>
      <c r="T28" s="1085"/>
      <c r="U28" s="1085"/>
      <c r="V28" s="1085"/>
    </row>
    <row r="29" spans="1:22" ht="17.25" customHeight="1">
      <c r="A29" s="1080">
        <f t="shared" si="0"/>
        <v>0</v>
      </c>
      <c r="C29" s="1089" t="s">
        <v>494</v>
      </c>
      <c r="D29" s="236" t="s">
        <v>495</v>
      </c>
      <c r="E29" s="1083" t="s">
        <v>872</v>
      </c>
      <c r="F29" s="1082"/>
      <c r="G29" s="1087"/>
      <c r="H29" s="822">
        <f t="shared" si="1"/>
        <v>0</v>
      </c>
      <c r="I29" s="756"/>
      <c r="J29" s="756"/>
      <c r="K29" s="756"/>
      <c r="L29" s="756"/>
      <c r="M29" s="756">
        <f>SUM(O29:R29)</f>
        <v>0</v>
      </c>
      <c r="N29" s="756">
        <f>+M29*F29</f>
        <v>0</v>
      </c>
      <c r="O29" s="1085"/>
      <c r="P29" s="1085"/>
      <c r="Q29" s="1085"/>
      <c r="R29" s="1085"/>
      <c r="S29" s="1085"/>
      <c r="T29" s="1085"/>
      <c r="U29" s="1085"/>
      <c r="V29" s="1085"/>
    </row>
    <row r="30" spans="1:22" ht="17.25" customHeight="1">
      <c r="A30" s="1080">
        <f t="shared" si="0"/>
        <v>0</v>
      </c>
      <c r="C30" s="1089" t="s">
        <v>496</v>
      </c>
      <c r="D30" s="236" t="s">
        <v>497</v>
      </c>
      <c r="E30" s="1083" t="s">
        <v>886</v>
      </c>
      <c r="F30" s="1082"/>
      <c r="G30" s="1087"/>
      <c r="H30" s="822">
        <f t="shared" si="1"/>
        <v>0</v>
      </c>
      <c r="I30" s="756"/>
      <c r="J30" s="756"/>
      <c r="K30" s="756"/>
      <c r="L30" s="756"/>
      <c r="M30" s="756">
        <f>SUM(O30:R30)</f>
        <v>0</v>
      </c>
      <c r="N30" s="756">
        <f>+M30*F30</f>
        <v>0</v>
      </c>
      <c r="O30" s="1085"/>
      <c r="P30" s="1085"/>
      <c r="Q30" s="1085"/>
      <c r="R30" s="1085"/>
      <c r="S30" s="1085"/>
      <c r="T30" s="1085"/>
      <c r="U30" s="1085"/>
      <c r="V30" s="1085"/>
    </row>
    <row r="31" spans="1:22" ht="17.25" customHeight="1">
      <c r="A31" s="1080">
        <f t="shared" si="0"/>
        <v>0</v>
      </c>
      <c r="C31" s="1088" t="s">
        <v>498</v>
      </c>
      <c r="D31" s="232" t="s">
        <v>499</v>
      </c>
      <c r="E31" s="1083" t="s">
        <v>890</v>
      </c>
      <c r="F31" s="1082"/>
      <c r="G31" s="1087"/>
      <c r="H31" s="822">
        <f t="shared" si="1"/>
        <v>0</v>
      </c>
      <c r="I31" s="756"/>
      <c r="J31" s="756"/>
      <c r="K31" s="1091"/>
      <c r="L31" s="756"/>
      <c r="M31" s="756">
        <f>SUM(O31:R31)</f>
        <v>0</v>
      </c>
      <c r="N31" s="756">
        <f>+M31*F31</f>
        <v>0</v>
      </c>
      <c r="O31" s="1085"/>
      <c r="P31" s="1085"/>
      <c r="Q31" s="1085"/>
      <c r="R31" s="1085"/>
      <c r="S31" s="1085"/>
      <c r="T31" s="1085"/>
      <c r="U31" s="1085"/>
      <c r="V31" s="1085"/>
    </row>
    <row r="32" spans="1:22" ht="17.25" customHeight="1">
      <c r="A32" s="1080">
        <f t="shared" si="0"/>
        <v>0</v>
      </c>
      <c r="C32" s="1089" t="s">
        <v>500</v>
      </c>
      <c r="D32" s="236" t="s">
        <v>501</v>
      </c>
      <c r="E32" s="1083" t="s">
        <v>890</v>
      </c>
      <c r="F32" s="1082"/>
      <c r="G32" s="1087"/>
      <c r="H32" s="822">
        <f t="shared" si="1"/>
        <v>0</v>
      </c>
      <c r="I32" s="756"/>
      <c r="J32" s="756"/>
      <c r="K32" s="756"/>
      <c r="L32" s="756"/>
      <c r="M32" s="756">
        <f>SUM(O32:R32)</f>
        <v>0</v>
      </c>
      <c r="N32" s="756">
        <f>+M32*F32</f>
        <v>0</v>
      </c>
      <c r="O32" s="1085"/>
      <c r="P32" s="1085"/>
      <c r="Q32" s="1085"/>
      <c r="R32" s="1085"/>
      <c r="S32" s="1085"/>
      <c r="T32" s="1085"/>
      <c r="U32" s="1085"/>
      <c r="V32" s="1085"/>
    </row>
    <row r="33" spans="1:22" ht="17.25" customHeight="1">
      <c r="A33" s="1080">
        <f t="shared" si="0"/>
        <v>0</v>
      </c>
      <c r="C33" s="1089" t="s">
        <v>502</v>
      </c>
      <c r="D33" s="236" t="s">
        <v>503</v>
      </c>
      <c r="E33" s="1083" t="s">
        <v>872</v>
      </c>
      <c r="F33" s="1082"/>
      <c r="G33" s="1087"/>
      <c r="H33" s="822">
        <f t="shared" si="1"/>
        <v>0</v>
      </c>
      <c r="I33" s="756"/>
      <c r="J33" s="756"/>
      <c r="K33" s="1091"/>
      <c r="L33" s="756"/>
      <c r="M33" s="756">
        <f>SUM(O33:R33)</f>
        <v>0</v>
      </c>
      <c r="N33" s="756">
        <f>+M33*F33</f>
        <v>0</v>
      </c>
      <c r="O33" s="1085"/>
      <c r="P33" s="1085"/>
      <c r="Q33" s="1085"/>
      <c r="R33" s="1085"/>
      <c r="S33" s="1085"/>
      <c r="T33" s="1085"/>
      <c r="U33" s="1085"/>
      <c r="V33" s="1085"/>
    </row>
    <row r="34" spans="1:22" ht="17.25" customHeight="1">
      <c r="A34" s="1080">
        <f t="shared" si="0"/>
        <v>0</v>
      </c>
      <c r="C34" s="1089" t="s">
        <v>504</v>
      </c>
      <c r="D34" s="236" t="s">
        <v>505</v>
      </c>
      <c r="E34" s="1083" t="s">
        <v>890</v>
      </c>
      <c r="F34" s="1082"/>
      <c r="G34" s="1087"/>
      <c r="H34" s="822">
        <f t="shared" si="1"/>
        <v>0</v>
      </c>
      <c r="I34" s="756"/>
      <c r="J34" s="756"/>
      <c r="K34" s="1091"/>
      <c r="L34" s="756"/>
      <c r="M34" s="756">
        <f>SUM(O34:R34)</f>
        <v>0</v>
      </c>
      <c r="N34" s="756">
        <f>+M34*F34</f>
        <v>0</v>
      </c>
      <c r="O34" s="1085"/>
      <c r="P34" s="1085"/>
      <c r="Q34" s="1085"/>
      <c r="R34" s="1085"/>
      <c r="S34" s="1085"/>
      <c r="T34" s="1085"/>
      <c r="U34" s="1085"/>
      <c r="V34" s="1085"/>
    </row>
    <row r="35" spans="1:22" ht="17.25" customHeight="1">
      <c r="A35" s="1080">
        <f t="shared" si="0"/>
        <v>0</v>
      </c>
      <c r="C35" s="1089" t="s">
        <v>506</v>
      </c>
      <c r="D35" s="235" t="s">
        <v>507</v>
      </c>
      <c r="E35" s="1083" t="s">
        <v>872</v>
      </c>
      <c r="F35" s="1082"/>
      <c r="G35" s="1087"/>
      <c r="H35" s="822">
        <f t="shared" si="1"/>
        <v>0</v>
      </c>
      <c r="I35" s="756"/>
      <c r="J35" s="756"/>
      <c r="K35" s="1091"/>
      <c r="L35" s="756"/>
      <c r="M35" s="756">
        <f>SUM(O35:R35)</f>
        <v>0</v>
      </c>
      <c r="N35" s="756">
        <f>+M35*F35</f>
        <v>0</v>
      </c>
      <c r="O35" s="1085"/>
      <c r="P35" s="1085"/>
      <c r="Q35" s="1085"/>
      <c r="R35" s="1085"/>
      <c r="S35" s="1085"/>
      <c r="T35" s="1085"/>
      <c r="U35" s="1085"/>
      <c r="V35" s="1085"/>
    </row>
    <row r="36" spans="1:22" ht="17.25" customHeight="1">
      <c r="A36" s="1080"/>
      <c r="C36" s="1089" t="s">
        <v>1004</v>
      </c>
      <c r="D36" s="235" t="s">
        <v>507</v>
      </c>
      <c r="E36" s="1083" t="s">
        <v>872</v>
      </c>
      <c r="F36" s="1082"/>
      <c r="G36" s="1087"/>
      <c r="H36" s="822">
        <f t="shared" si="1"/>
        <v>0</v>
      </c>
      <c r="I36" s="756"/>
      <c r="J36" s="756"/>
      <c r="K36" s="1091"/>
      <c r="L36" s="756"/>
      <c r="M36" s="756">
        <f>SUM(O36:R36)</f>
        <v>0</v>
      </c>
      <c r="N36" s="756">
        <f>+M36*F36</f>
        <v>0</v>
      </c>
      <c r="O36" s="1085"/>
      <c r="P36" s="1085"/>
      <c r="Q36" s="1085"/>
      <c r="R36" s="1085"/>
      <c r="S36" s="1085"/>
      <c r="T36" s="1085"/>
      <c r="U36" s="1085"/>
      <c r="V36" s="1085"/>
    </row>
    <row r="37" spans="1:22" ht="17.25" customHeight="1">
      <c r="A37" s="1080">
        <f>G37+I37</f>
        <v>0</v>
      </c>
      <c r="C37" s="1089" t="s">
        <v>508</v>
      </c>
      <c r="D37" s="235" t="s">
        <v>509</v>
      </c>
      <c r="E37" s="1083" t="s">
        <v>872</v>
      </c>
      <c r="F37" s="1082"/>
      <c r="G37" s="1087"/>
      <c r="H37" s="822">
        <f t="shared" si="1"/>
        <v>0</v>
      </c>
      <c r="I37" s="756"/>
      <c r="J37" s="756"/>
      <c r="K37" s="756"/>
      <c r="L37" s="756"/>
      <c r="M37" s="756">
        <f>SUM(O37:R37)</f>
        <v>0</v>
      </c>
      <c r="N37" s="756">
        <f>+M37*F37</f>
        <v>0</v>
      </c>
      <c r="O37" s="1085"/>
      <c r="P37" s="1085"/>
      <c r="Q37" s="1085"/>
      <c r="R37" s="1085"/>
      <c r="S37" s="1085"/>
      <c r="T37" s="1085"/>
      <c r="U37" s="1085"/>
      <c r="V37" s="1085"/>
    </row>
    <row r="38" spans="1:22" ht="17.25" customHeight="1">
      <c r="A38" s="1080"/>
      <c r="C38" s="1089" t="s">
        <v>511</v>
      </c>
      <c r="D38" s="235" t="s">
        <v>510</v>
      </c>
      <c r="E38" s="1083" t="s">
        <v>872</v>
      </c>
      <c r="F38" s="1082"/>
      <c r="G38" s="1087"/>
      <c r="H38" s="822">
        <f t="shared" si="1"/>
        <v>0</v>
      </c>
      <c r="I38" s="756"/>
      <c r="J38" s="756"/>
      <c r="K38" s="756"/>
      <c r="L38" s="756"/>
      <c r="M38" s="756">
        <f>SUM(O38:R38)</f>
        <v>0</v>
      </c>
      <c r="N38" s="756">
        <f>+M38*F38</f>
        <v>0</v>
      </c>
      <c r="O38" s="1085"/>
      <c r="P38" s="1085"/>
      <c r="Q38" s="1085"/>
      <c r="R38" s="1085"/>
      <c r="S38" s="1085"/>
      <c r="T38" s="1085"/>
      <c r="U38" s="1085"/>
      <c r="V38" s="1085"/>
    </row>
    <row r="39" spans="1:22" ht="17.25" customHeight="1">
      <c r="A39" s="1080">
        <f t="shared" ref="A39:A49" si="2">G39+I39</f>
        <v>0</v>
      </c>
      <c r="C39" s="1089" t="s">
        <v>1028</v>
      </c>
      <c r="D39" s="236" t="s">
        <v>512</v>
      </c>
      <c r="E39" s="1083" t="s">
        <v>872</v>
      </c>
      <c r="F39" s="1082"/>
      <c r="G39" s="1087"/>
      <c r="H39" s="822">
        <f t="shared" si="1"/>
        <v>0</v>
      </c>
      <c r="I39" s="756"/>
      <c r="J39" s="756"/>
      <c r="K39" s="756"/>
      <c r="L39" s="756"/>
      <c r="M39" s="756">
        <f>SUM(O39:R39)</f>
        <v>0</v>
      </c>
      <c r="N39" s="756">
        <f>+M39*F39</f>
        <v>0</v>
      </c>
      <c r="O39" s="1085"/>
      <c r="P39" s="1085"/>
      <c r="Q39" s="1085"/>
      <c r="R39" s="1085"/>
      <c r="S39" s="1085"/>
      <c r="T39" s="1085"/>
      <c r="U39" s="1085"/>
      <c r="V39" s="1085"/>
    </row>
    <row r="40" spans="1:22" ht="17.25" customHeight="1">
      <c r="A40" s="1080">
        <f t="shared" si="2"/>
        <v>0</v>
      </c>
      <c r="C40" s="1089" t="s">
        <v>513</v>
      </c>
      <c r="D40" s="235" t="s">
        <v>514</v>
      </c>
      <c r="E40" s="1083" t="s">
        <v>552</v>
      </c>
      <c r="F40" s="1082"/>
      <c r="G40" s="1087"/>
      <c r="H40" s="822">
        <f t="shared" si="1"/>
        <v>0</v>
      </c>
      <c r="I40" s="756"/>
      <c r="J40" s="756"/>
      <c r="K40" s="1091"/>
      <c r="L40" s="756"/>
      <c r="M40" s="756">
        <f>SUM(O40:R40)</f>
        <v>0</v>
      </c>
      <c r="N40" s="756">
        <f>+M40*F40</f>
        <v>0</v>
      </c>
      <c r="O40" s="1085"/>
      <c r="P40" s="1085"/>
      <c r="Q40" s="1085"/>
      <c r="R40" s="1085"/>
      <c r="S40" s="1085"/>
      <c r="T40" s="1085"/>
      <c r="U40" s="1085"/>
      <c r="V40" s="1085"/>
    </row>
    <row r="41" spans="1:22" ht="17.25" customHeight="1">
      <c r="A41" s="1080">
        <f t="shared" si="2"/>
        <v>0</v>
      </c>
      <c r="C41" s="1089" t="s">
        <v>515</v>
      </c>
      <c r="D41" s="236" t="s">
        <v>516</v>
      </c>
      <c r="E41" s="1083" t="s">
        <v>872</v>
      </c>
      <c r="F41" s="1082"/>
      <c r="G41" s="1087"/>
      <c r="H41" s="822">
        <f t="shared" si="1"/>
        <v>0</v>
      </c>
      <c r="I41" s="756"/>
      <c r="J41" s="756"/>
      <c r="K41" s="756"/>
      <c r="L41" s="756"/>
      <c r="M41" s="756">
        <f>SUM(O41:R41)</f>
        <v>0</v>
      </c>
      <c r="N41" s="756">
        <f>+M41*F41</f>
        <v>0</v>
      </c>
      <c r="O41" s="1085"/>
      <c r="P41" s="1085"/>
      <c r="Q41" s="1085"/>
      <c r="R41" s="1085"/>
      <c r="S41" s="1085"/>
      <c r="T41" s="1085"/>
      <c r="U41" s="1085"/>
      <c r="V41" s="1085"/>
    </row>
    <row r="42" spans="1:22" ht="17.25" customHeight="1">
      <c r="A42" s="1080">
        <f t="shared" si="2"/>
        <v>0</v>
      </c>
      <c r="C42" s="1089"/>
      <c r="D42" s="236" t="s">
        <v>517</v>
      </c>
      <c r="E42" s="1083" t="s">
        <v>872</v>
      </c>
      <c r="F42" s="1082"/>
      <c r="G42" s="1087"/>
      <c r="H42" s="822">
        <f t="shared" si="1"/>
        <v>0</v>
      </c>
      <c r="I42" s="756"/>
      <c r="J42" s="756"/>
      <c r="K42" s="1091"/>
      <c r="L42" s="756"/>
      <c r="M42" s="756">
        <f>SUM(O42:R42)</f>
        <v>0</v>
      </c>
      <c r="N42" s="756">
        <f>+M42*F42</f>
        <v>0</v>
      </c>
      <c r="O42" s="1085"/>
      <c r="P42" s="1085"/>
      <c r="Q42" s="1085"/>
      <c r="R42" s="1085"/>
      <c r="S42" s="1085"/>
      <c r="T42" s="1085"/>
      <c r="U42" s="1085"/>
      <c r="V42" s="1085"/>
    </row>
    <row r="43" spans="1:22" ht="17.25" customHeight="1">
      <c r="A43" s="1080">
        <f t="shared" si="2"/>
        <v>0</v>
      </c>
      <c r="C43" s="1089" t="s">
        <v>518</v>
      </c>
      <c r="D43" s="235" t="s">
        <v>519</v>
      </c>
      <c r="E43" s="1083" t="s">
        <v>872</v>
      </c>
      <c r="F43" s="1082"/>
      <c r="G43" s="1087"/>
      <c r="H43" s="822">
        <f t="shared" si="1"/>
        <v>0</v>
      </c>
      <c r="I43" s="756"/>
      <c r="J43" s="756"/>
      <c r="K43" s="756"/>
      <c r="L43" s="756"/>
      <c r="M43" s="756">
        <f>SUM(O43:R43)</f>
        <v>0</v>
      </c>
      <c r="N43" s="756">
        <f>+M43*F43</f>
        <v>0</v>
      </c>
      <c r="O43" s="1085"/>
      <c r="P43" s="1085"/>
      <c r="Q43" s="1085"/>
      <c r="R43" s="1085"/>
      <c r="S43" s="1085"/>
      <c r="T43" s="1085"/>
      <c r="U43" s="1085"/>
      <c r="V43" s="1085"/>
    </row>
    <row r="44" spans="1:22" ht="17.25" customHeight="1">
      <c r="A44" s="1080">
        <f t="shared" si="2"/>
        <v>0</v>
      </c>
      <c r="C44" s="1089" t="s">
        <v>520</v>
      </c>
      <c r="D44" s="235" t="s">
        <v>521</v>
      </c>
      <c r="E44" s="1083" t="s">
        <v>872</v>
      </c>
      <c r="F44" s="1082"/>
      <c r="G44" s="1087"/>
      <c r="H44" s="822">
        <f t="shared" si="1"/>
        <v>0</v>
      </c>
      <c r="I44" s="756"/>
      <c r="J44" s="756"/>
      <c r="K44" s="1091"/>
      <c r="L44" s="756"/>
      <c r="M44" s="756">
        <f>SUM(O44:R44)</f>
        <v>0</v>
      </c>
      <c r="N44" s="756">
        <f>+M44*F44</f>
        <v>0</v>
      </c>
      <c r="O44" s="1085"/>
      <c r="P44" s="1085"/>
      <c r="Q44" s="1085"/>
      <c r="R44" s="1085"/>
      <c r="S44" s="1085"/>
      <c r="T44" s="1085"/>
      <c r="U44" s="1085"/>
      <c r="V44" s="1085"/>
    </row>
    <row r="45" spans="1:22" ht="17.25" customHeight="1">
      <c r="A45" s="1080">
        <f t="shared" si="2"/>
        <v>0</v>
      </c>
      <c r="C45" s="1089" t="s">
        <v>522</v>
      </c>
      <c r="D45" s="235" t="s">
        <v>523</v>
      </c>
      <c r="E45" s="1083" t="s">
        <v>872</v>
      </c>
      <c r="F45" s="1082"/>
      <c r="G45" s="1087"/>
      <c r="H45" s="822">
        <f t="shared" si="1"/>
        <v>0</v>
      </c>
      <c r="I45" s="756"/>
      <c r="J45" s="756"/>
      <c r="K45" s="1091"/>
      <c r="L45" s="756"/>
      <c r="M45" s="756">
        <f>SUM(O45:R45)</f>
        <v>0</v>
      </c>
      <c r="N45" s="756">
        <f>+M45*F45</f>
        <v>0</v>
      </c>
      <c r="O45" s="1085"/>
      <c r="P45" s="1085"/>
      <c r="Q45" s="1085"/>
      <c r="R45" s="1085"/>
      <c r="S45" s="1085"/>
      <c r="T45" s="1085"/>
      <c r="U45" s="1085"/>
      <c r="V45" s="1085"/>
    </row>
    <row r="46" spans="1:22" ht="17.25" customHeight="1">
      <c r="A46" s="1080">
        <f t="shared" si="2"/>
        <v>0</v>
      </c>
      <c r="C46" s="1089" t="s">
        <v>524</v>
      </c>
      <c r="D46" s="235" t="s">
        <v>525</v>
      </c>
      <c r="E46" s="1083" t="s">
        <v>872</v>
      </c>
      <c r="F46" s="1082"/>
      <c r="G46" s="1087"/>
      <c r="H46" s="822">
        <f t="shared" si="1"/>
        <v>0</v>
      </c>
      <c r="I46" s="756"/>
      <c r="J46" s="756"/>
      <c r="K46" s="1091"/>
      <c r="L46" s="756"/>
      <c r="M46" s="756">
        <f>SUM(O46:R46)</f>
        <v>0</v>
      </c>
      <c r="N46" s="756">
        <f>+M46*F46</f>
        <v>0</v>
      </c>
      <c r="O46" s="1085"/>
      <c r="P46" s="1085"/>
      <c r="Q46" s="1085"/>
      <c r="R46" s="1085"/>
      <c r="S46" s="1085"/>
      <c r="T46" s="1085"/>
      <c r="U46" s="1085"/>
      <c r="V46" s="1085"/>
    </row>
    <row r="47" spans="1:22" ht="17.25" customHeight="1">
      <c r="A47" s="1080">
        <f t="shared" si="2"/>
        <v>0</v>
      </c>
      <c r="C47" s="1089" t="s">
        <v>526</v>
      </c>
      <c r="D47" s="235" t="s">
        <v>527</v>
      </c>
      <c r="E47" s="1083" t="s">
        <v>872</v>
      </c>
      <c r="F47" s="1082"/>
      <c r="G47" s="1087"/>
      <c r="H47" s="822">
        <f t="shared" si="1"/>
        <v>0</v>
      </c>
      <c r="I47" s="756"/>
      <c r="J47" s="756"/>
      <c r="K47" s="1091"/>
      <c r="L47" s="756"/>
      <c r="M47" s="756">
        <f>SUM(O47:R47)</f>
        <v>0</v>
      </c>
      <c r="N47" s="756">
        <f>+M47*F47</f>
        <v>0</v>
      </c>
      <c r="O47" s="1085"/>
      <c r="P47" s="1085"/>
      <c r="Q47" s="1085"/>
      <c r="R47" s="1085"/>
      <c r="S47" s="1085"/>
      <c r="T47" s="1085"/>
      <c r="U47" s="1085"/>
      <c r="V47" s="1085"/>
    </row>
    <row r="48" spans="1:22" ht="17.25" customHeight="1">
      <c r="A48" s="1080">
        <f t="shared" si="2"/>
        <v>0</v>
      </c>
      <c r="C48" s="1089" t="s">
        <v>528</v>
      </c>
      <c r="D48" s="235" t="s">
        <v>529</v>
      </c>
      <c r="E48" s="1083" t="s">
        <v>872</v>
      </c>
      <c r="F48" s="1082"/>
      <c r="G48" s="1087"/>
      <c r="H48" s="822">
        <f t="shared" si="1"/>
        <v>0</v>
      </c>
      <c r="I48" s="756"/>
      <c r="J48" s="756"/>
      <c r="K48" s="756"/>
      <c r="L48" s="756"/>
      <c r="M48" s="756">
        <f>SUM(O48:R48)</f>
        <v>0</v>
      </c>
      <c r="N48" s="756">
        <f>+M48*F48</f>
        <v>0</v>
      </c>
      <c r="O48" s="1085"/>
      <c r="P48" s="1085"/>
      <c r="Q48" s="1085"/>
      <c r="R48" s="1085"/>
      <c r="S48" s="1085"/>
      <c r="T48" s="1085"/>
      <c r="U48" s="1085"/>
      <c r="V48" s="1085"/>
    </row>
    <row r="49" spans="1:22" ht="17.25" customHeight="1">
      <c r="A49" s="1080">
        <f t="shared" si="2"/>
        <v>0</v>
      </c>
      <c r="C49" s="1089" t="s">
        <v>531</v>
      </c>
      <c r="D49" s="235" t="s">
        <v>530</v>
      </c>
      <c r="E49" s="1083" t="s">
        <v>872</v>
      </c>
      <c r="F49" s="1082"/>
      <c r="G49" s="1087"/>
      <c r="H49" s="822">
        <f t="shared" si="1"/>
        <v>0</v>
      </c>
      <c r="I49" s="756"/>
      <c r="J49" s="756"/>
      <c r="K49" s="756"/>
      <c r="L49" s="756"/>
      <c r="M49" s="756">
        <f>SUM(O49:R49)</f>
        <v>0</v>
      </c>
      <c r="N49" s="756">
        <f>+M49*F49</f>
        <v>0</v>
      </c>
      <c r="O49" s="1085"/>
      <c r="P49" s="1085"/>
      <c r="Q49" s="1085"/>
      <c r="R49" s="1085"/>
      <c r="S49" s="1085"/>
      <c r="T49" s="1085"/>
      <c r="U49" s="1085"/>
      <c r="V49" s="1085"/>
    </row>
    <row r="50" spans="1:22" ht="17.25" customHeight="1">
      <c r="A50" s="1080"/>
      <c r="C50" s="1089" t="s">
        <v>1029</v>
      </c>
      <c r="D50" s="235" t="s">
        <v>532</v>
      </c>
      <c r="E50" s="1083" t="s">
        <v>872</v>
      </c>
      <c r="F50" s="1082"/>
      <c r="G50" s="1087"/>
      <c r="H50" s="822">
        <f t="shared" si="1"/>
        <v>0</v>
      </c>
      <c r="I50" s="756"/>
      <c r="J50" s="756"/>
      <c r="K50" s="756"/>
      <c r="L50" s="756"/>
      <c r="M50" s="756">
        <f>SUM(O50:R50)</f>
        <v>0</v>
      </c>
      <c r="N50" s="756">
        <f>+M50*F50</f>
        <v>0</v>
      </c>
      <c r="O50" s="1085"/>
      <c r="P50" s="1085"/>
      <c r="Q50" s="1085"/>
      <c r="R50" s="1085"/>
      <c r="S50" s="1085"/>
      <c r="T50" s="1085"/>
      <c r="U50" s="1085"/>
      <c r="V50" s="1085"/>
    </row>
    <row r="51" spans="1:22" ht="17.25" customHeight="1">
      <c r="A51" s="1080">
        <f t="shared" ref="A51:A82" si="3">G51+I51</f>
        <v>0</v>
      </c>
      <c r="C51" s="1089" t="s">
        <v>533</v>
      </c>
      <c r="D51" s="235" t="s">
        <v>534</v>
      </c>
      <c r="E51" s="1083" t="s">
        <v>872</v>
      </c>
      <c r="F51" s="1082"/>
      <c r="G51" s="1087"/>
      <c r="H51" s="822">
        <f t="shared" si="1"/>
        <v>0</v>
      </c>
      <c r="I51" s="756"/>
      <c r="J51" s="756"/>
      <c r="K51" s="756"/>
      <c r="L51" s="756"/>
      <c r="M51" s="756">
        <f>SUM(O51:R51)</f>
        <v>0</v>
      </c>
      <c r="N51" s="756">
        <f>+M51*F51</f>
        <v>0</v>
      </c>
      <c r="O51" s="1085"/>
      <c r="P51" s="1085"/>
      <c r="Q51" s="1085"/>
      <c r="R51" s="1085"/>
      <c r="S51" s="1085"/>
      <c r="T51" s="1085"/>
      <c r="U51" s="1085"/>
      <c r="V51" s="1085"/>
    </row>
    <row r="52" spans="1:22" ht="17.25" customHeight="1">
      <c r="A52" s="1080">
        <f t="shared" si="3"/>
        <v>0</v>
      </c>
      <c r="C52" s="1089" t="s">
        <v>535</v>
      </c>
      <c r="D52" s="235" t="s">
        <v>536</v>
      </c>
      <c r="E52" s="1083" t="s">
        <v>872</v>
      </c>
      <c r="F52" s="1082"/>
      <c r="G52" s="1087"/>
      <c r="H52" s="822">
        <f t="shared" si="1"/>
        <v>0</v>
      </c>
      <c r="I52" s="756"/>
      <c r="J52" s="756"/>
      <c r="K52" s="756"/>
      <c r="L52" s="756"/>
      <c r="M52" s="756">
        <f>SUM(O52:R52)</f>
        <v>0</v>
      </c>
      <c r="N52" s="756">
        <f>+M52*F52</f>
        <v>0</v>
      </c>
      <c r="O52" s="1085"/>
      <c r="P52" s="1085"/>
      <c r="Q52" s="1085"/>
      <c r="R52" s="1085"/>
      <c r="S52" s="1085"/>
      <c r="T52" s="1085"/>
      <c r="U52" s="1085"/>
      <c r="V52" s="1085"/>
    </row>
    <row r="53" spans="1:22" ht="17.25" customHeight="1">
      <c r="A53" s="1080">
        <f t="shared" si="3"/>
        <v>0</v>
      </c>
      <c r="C53" s="1089" t="s">
        <v>537</v>
      </c>
      <c r="D53" s="235" t="s">
        <v>538</v>
      </c>
      <c r="E53" s="1083" t="s">
        <v>872</v>
      </c>
      <c r="F53" s="1082"/>
      <c r="G53" s="1087"/>
      <c r="H53" s="822">
        <f t="shared" si="1"/>
        <v>0</v>
      </c>
      <c r="I53" s="756"/>
      <c r="J53" s="756"/>
      <c r="K53" s="756"/>
      <c r="L53" s="756"/>
      <c r="M53" s="756">
        <f>SUM(O53:R53)</f>
        <v>0</v>
      </c>
      <c r="N53" s="756">
        <f>+M53*F53</f>
        <v>0</v>
      </c>
      <c r="O53" s="1085"/>
      <c r="P53" s="1085"/>
      <c r="Q53" s="1085"/>
      <c r="R53" s="1085"/>
      <c r="S53" s="1085"/>
      <c r="T53" s="1085"/>
      <c r="U53" s="1085"/>
      <c r="V53" s="1085"/>
    </row>
    <row r="54" spans="1:22" ht="17.25" customHeight="1">
      <c r="A54" s="1080">
        <f t="shared" si="3"/>
        <v>0</v>
      </c>
      <c r="C54" s="1089"/>
      <c r="D54" s="235" t="s">
        <v>539</v>
      </c>
      <c r="E54" s="1083" t="s">
        <v>301</v>
      </c>
      <c r="F54" s="1082"/>
      <c r="G54" s="1087"/>
      <c r="H54" s="822">
        <f t="shared" si="1"/>
        <v>0</v>
      </c>
      <c r="I54" s="756"/>
      <c r="J54" s="756"/>
      <c r="K54" s="756"/>
      <c r="L54" s="756"/>
      <c r="M54" s="756">
        <f>SUM(O54:R54)</f>
        <v>0</v>
      </c>
      <c r="N54" s="756">
        <f>+M54*F54</f>
        <v>0</v>
      </c>
      <c r="O54" s="1085"/>
      <c r="P54" s="1085"/>
      <c r="Q54" s="1085"/>
      <c r="R54" s="1085"/>
      <c r="S54" s="1085"/>
      <c r="T54" s="1085"/>
      <c r="U54" s="1085"/>
      <c r="V54" s="1085"/>
    </row>
    <row r="55" spans="1:22" ht="17.25" customHeight="1">
      <c r="A55" s="1080">
        <f t="shared" si="3"/>
        <v>0</v>
      </c>
      <c r="C55" s="1089"/>
      <c r="D55" s="235" t="s">
        <v>538</v>
      </c>
      <c r="E55" s="1083" t="s">
        <v>872</v>
      </c>
      <c r="F55" s="1082"/>
      <c r="G55" s="1087"/>
      <c r="H55" s="822">
        <f t="shared" si="1"/>
        <v>0</v>
      </c>
      <c r="I55" s="756"/>
      <c r="J55" s="756"/>
      <c r="K55" s="756"/>
      <c r="L55" s="756"/>
      <c r="M55" s="756">
        <f>SUM(O55:R55)</f>
        <v>0</v>
      </c>
      <c r="N55" s="756">
        <f>+M55*F55</f>
        <v>0</v>
      </c>
      <c r="O55" s="1085"/>
      <c r="P55" s="1085"/>
      <c r="Q55" s="1085"/>
      <c r="R55" s="1085"/>
      <c r="S55" s="1085"/>
      <c r="T55" s="1085"/>
      <c r="U55" s="1085"/>
      <c r="V55" s="1085"/>
    </row>
    <row r="56" spans="1:22" ht="17.25" customHeight="1">
      <c r="A56" s="1080">
        <f t="shared" si="3"/>
        <v>0</v>
      </c>
      <c r="C56" s="1089" t="s">
        <v>540</v>
      </c>
      <c r="D56" s="235" t="s">
        <v>541</v>
      </c>
      <c r="E56" s="1083" t="s">
        <v>874</v>
      </c>
      <c r="F56" s="1082"/>
      <c r="G56" s="1087"/>
      <c r="H56" s="822">
        <f t="shared" si="1"/>
        <v>0</v>
      </c>
      <c r="I56" s="756"/>
      <c r="J56" s="756"/>
      <c r="K56" s="1091"/>
      <c r="L56" s="756"/>
      <c r="M56" s="756">
        <f>SUM(O56:R56)</f>
        <v>0</v>
      </c>
      <c r="N56" s="756">
        <f>+M56*F56</f>
        <v>0</v>
      </c>
      <c r="O56" s="1085"/>
      <c r="P56" s="1085"/>
      <c r="Q56" s="1085"/>
      <c r="R56" s="1085"/>
      <c r="S56" s="1085"/>
      <c r="T56" s="1085"/>
      <c r="U56" s="1085"/>
      <c r="V56" s="1085"/>
    </row>
    <row r="57" spans="1:22" ht="17.25" customHeight="1">
      <c r="A57" s="1080">
        <f t="shared" si="3"/>
        <v>0</v>
      </c>
      <c r="C57" s="1089" t="s">
        <v>542</v>
      </c>
      <c r="D57" s="235" t="s">
        <v>543</v>
      </c>
      <c r="E57" s="1083" t="s">
        <v>874</v>
      </c>
      <c r="F57" s="1082"/>
      <c r="G57" s="1087"/>
      <c r="H57" s="822">
        <f t="shared" si="1"/>
        <v>0</v>
      </c>
      <c r="I57" s="756"/>
      <c r="J57" s="756"/>
      <c r="K57" s="756"/>
      <c r="L57" s="756"/>
      <c r="M57" s="756">
        <f>SUM(O57:R57)</f>
        <v>0</v>
      </c>
      <c r="N57" s="756">
        <f>+M57*F57</f>
        <v>0</v>
      </c>
      <c r="O57" s="1085"/>
      <c r="P57" s="1085"/>
      <c r="Q57" s="1085"/>
      <c r="R57" s="1085"/>
      <c r="S57" s="1085"/>
      <c r="T57" s="1085"/>
      <c r="U57" s="1085"/>
      <c r="V57" s="1085"/>
    </row>
    <row r="58" spans="1:22" ht="17.25" customHeight="1">
      <c r="A58" s="1080">
        <f t="shared" si="3"/>
        <v>0</v>
      </c>
      <c r="C58" s="1089" t="s">
        <v>544</v>
      </c>
      <c r="D58" s="235" t="s">
        <v>545</v>
      </c>
      <c r="E58" s="1083" t="s">
        <v>872</v>
      </c>
      <c r="F58" s="1082"/>
      <c r="G58" s="1087"/>
      <c r="H58" s="822">
        <f t="shared" si="1"/>
        <v>0</v>
      </c>
      <c r="I58" s="756"/>
      <c r="J58" s="756"/>
      <c r="K58" s="756"/>
      <c r="L58" s="756"/>
      <c r="M58" s="756">
        <f>SUM(O58:R58)</f>
        <v>0</v>
      </c>
      <c r="N58" s="756">
        <f>+M58*F58</f>
        <v>0</v>
      </c>
      <c r="O58" s="1085"/>
      <c r="P58" s="1085"/>
      <c r="Q58" s="1085"/>
      <c r="R58" s="1085"/>
      <c r="S58" s="1085"/>
      <c r="T58" s="1085"/>
      <c r="U58" s="1085"/>
      <c r="V58" s="1085"/>
    </row>
    <row r="59" spans="1:22" ht="17.25" customHeight="1">
      <c r="A59" s="1080">
        <f t="shared" si="3"/>
        <v>0</v>
      </c>
      <c r="C59" s="1089" t="s">
        <v>546</v>
      </c>
      <c r="D59" s="235" t="s">
        <v>547</v>
      </c>
      <c r="E59" s="1083" t="s">
        <v>872</v>
      </c>
      <c r="F59" s="1082"/>
      <c r="G59" s="1087"/>
      <c r="H59" s="822">
        <f t="shared" si="1"/>
        <v>0</v>
      </c>
      <c r="I59" s="756"/>
      <c r="J59" s="756"/>
      <c r="K59" s="756"/>
      <c r="L59" s="756"/>
      <c r="M59" s="756">
        <f>SUM(O59:R59)</f>
        <v>0</v>
      </c>
      <c r="N59" s="756">
        <f>+M59*F59</f>
        <v>0</v>
      </c>
      <c r="O59" s="1085"/>
      <c r="P59" s="1085"/>
      <c r="Q59" s="1085"/>
      <c r="R59" s="1085"/>
      <c r="S59" s="1085"/>
      <c r="T59" s="1085"/>
      <c r="U59" s="1085"/>
      <c r="V59" s="1085"/>
    </row>
    <row r="60" spans="1:22" ht="17.25" customHeight="1">
      <c r="A60" s="1080">
        <f t="shared" si="3"/>
        <v>0</v>
      </c>
      <c r="C60" s="1089" t="s">
        <v>548</v>
      </c>
      <c r="D60" s="235" t="s">
        <v>549</v>
      </c>
      <c r="E60" s="1083" t="s">
        <v>552</v>
      </c>
      <c r="F60" s="1082"/>
      <c r="G60" s="1087"/>
      <c r="H60" s="822">
        <f t="shared" si="1"/>
        <v>0</v>
      </c>
      <c r="I60" s="756"/>
      <c r="J60" s="756"/>
      <c r="K60" s="756"/>
      <c r="L60" s="756"/>
      <c r="M60" s="756">
        <f>SUM(O60:R60)</f>
        <v>0</v>
      </c>
      <c r="N60" s="756">
        <f>+M60*F60</f>
        <v>0</v>
      </c>
      <c r="O60" s="1085"/>
      <c r="P60" s="1085"/>
      <c r="Q60" s="1085"/>
      <c r="R60" s="1085"/>
      <c r="S60" s="1085"/>
      <c r="T60" s="1085"/>
      <c r="U60" s="1085"/>
      <c r="V60" s="1085"/>
    </row>
    <row r="61" spans="1:22" ht="17.25" customHeight="1">
      <c r="A61" s="1080">
        <f t="shared" si="3"/>
        <v>0</v>
      </c>
      <c r="C61" s="1089" t="s">
        <v>550</v>
      </c>
      <c r="D61" s="235" t="s">
        <v>551</v>
      </c>
      <c r="E61" s="1083" t="s">
        <v>552</v>
      </c>
      <c r="F61" s="1082"/>
      <c r="G61" s="1087"/>
      <c r="H61" s="822">
        <f t="shared" si="1"/>
        <v>0</v>
      </c>
      <c r="I61" s="756"/>
      <c r="J61" s="756"/>
      <c r="K61" s="756"/>
      <c r="L61" s="756"/>
      <c r="M61" s="756">
        <f>SUM(O61:R61)</f>
        <v>0</v>
      </c>
      <c r="N61" s="756">
        <f>+M61*F61</f>
        <v>0</v>
      </c>
      <c r="O61" s="1085"/>
      <c r="P61" s="1085"/>
      <c r="Q61" s="1085"/>
      <c r="R61" s="1085"/>
      <c r="S61" s="1085"/>
      <c r="T61" s="1085"/>
      <c r="U61" s="1085"/>
      <c r="V61" s="1085"/>
    </row>
    <row r="62" spans="1:22" ht="17.25" customHeight="1">
      <c r="A62" s="1080">
        <f t="shared" si="3"/>
        <v>0</v>
      </c>
      <c r="C62" s="1089" t="s">
        <v>553</v>
      </c>
      <c r="D62" s="237" t="s">
        <v>554</v>
      </c>
      <c r="E62" s="1083" t="s">
        <v>886</v>
      </c>
      <c r="F62" s="1082"/>
      <c r="G62" s="1087"/>
      <c r="H62" s="822">
        <f t="shared" si="1"/>
        <v>0</v>
      </c>
      <c r="I62" s="756"/>
      <c r="J62" s="756"/>
      <c r="K62" s="756"/>
      <c r="L62" s="756"/>
      <c r="M62" s="756">
        <f>SUM(O62:R62)</f>
        <v>0</v>
      </c>
      <c r="N62" s="756">
        <f>+M62*F62</f>
        <v>0</v>
      </c>
      <c r="O62" s="1085"/>
      <c r="P62" s="1085"/>
      <c r="Q62" s="1085"/>
      <c r="R62" s="1085"/>
      <c r="S62" s="1085"/>
      <c r="T62" s="1085"/>
      <c r="U62" s="1085"/>
      <c r="V62" s="1085"/>
    </row>
    <row r="63" spans="1:22" ht="17.25" customHeight="1">
      <c r="A63" s="1080">
        <f t="shared" si="3"/>
        <v>0</v>
      </c>
      <c r="C63" s="1089" t="s">
        <v>555</v>
      </c>
      <c r="D63" s="235" t="s">
        <v>556</v>
      </c>
      <c r="E63" s="1083" t="s">
        <v>872</v>
      </c>
      <c r="F63" s="1082"/>
      <c r="G63" s="1087"/>
      <c r="H63" s="822">
        <f t="shared" si="1"/>
        <v>0</v>
      </c>
      <c r="I63" s="756"/>
      <c r="J63" s="756"/>
      <c r="K63" s="756"/>
      <c r="L63" s="756"/>
      <c r="M63" s="756">
        <f>SUM(O63:R63)</f>
        <v>0</v>
      </c>
      <c r="N63" s="756">
        <f>+M63*F63</f>
        <v>0</v>
      </c>
      <c r="O63" s="1085"/>
      <c r="P63" s="1085"/>
      <c r="Q63" s="1085"/>
      <c r="R63" s="1085"/>
      <c r="S63" s="1085"/>
      <c r="T63" s="1085"/>
      <c r="U63" s="1085"/>
      <c r="V63" s="1085"/>
    </row>
    <row r="64" spans="1:22" ht="17.25" customHeight="1">
      <c r="A64" s="1080">
        <f t="shared" si="3"/>
        <v>0</v>
      </c>
      <c r="C64" s="1089" t="s">
        <v>557</v>
      </c>
      <c r="D64" s="235" t="s">
        <v>558</v>
      </c>
      <c r="E64" s="1083" t="s">
        <v>872</v>
      </c>
      <c r="F64" s="1082"/>
      <c r="G64" s="1087"/>
      <c r="H64" s="822">
        <f t="shared" si="1"/>
        <v>0</v>
      </c>
      <c r="I64" s="756"/>
      <c r="J64" s="756"/>
      <c r="K64" s="756"/>
      <c r="L64" s="756"/>
      <c r="M64" s="756">
        <f>SUM(O64:R64)</f>
        <v>0</v>
      </c>
      <c r="N64" s="756">
        <f>+M64*F64</f>
        <v>0</v>
      </c>
      <c r="O64" s="1085"/>
      <c r="P64" s="1085"/>
      <c r="Q64" s="1085"/>
      <c r="R64" s="1085"/>
      <c r="S64" s="1085"/>
      <c r="T64" s="1085"/>
      <c r="U64" s="1085"/>
      <c r="V64" s="1085"/>
    </row>
    <row r="65" spans="1:22" ht="17.25" customHeight="1">
      <c r="A65" s="1080">
        <f t="shared" si="3"/>
        <v>0</v>
      </c>
      <c r="C65" s="1089" t="s">
        <v>559</v>
      </c>
      <c r="D65" s="235" t="s">
        <v>560</v>
      </c>
      <c r="E65" s="1083" t="s">
        <v>872</v>
      </c>
      <c r="F65" s="1082"/>
      <c r="G65" s="1087"/>
      <c r="H65" s="822">
        <f t="shared" si="1"/>
        <v>0</v>
      </c>
      <c r="I65" s="756"/>
      <c r="J65" s="756"/>
      <c r="K65" s="756"/>
      <c r="L65" s="756"/>
      <c r="M65" s="756">
        <f>SUM(O65:R65)</f>
        <v>0</v>
      </c>
      <c r="N65" s="756">
        <f>+M65*F65</f>
        <v>0</v>
      </c>
      <c r="O65" s="1085"/>
      <c r="P65" s="1085"/>
      <c r="Q65" s="1085"/>
      <c r="R65" s="1085"/>
      <c r="S65" s="1085"/>
      <c r="T65" s="1085"/>
      <c r="U65" s="1085"/>
      <c r="V65" s="1085"/>
    </row>
    <row r="66" spans="1:22" ht="17.25" customHeight="1">
      <c r="A66" s="1080">
        <f t="shared" si="3"/>
        <v>0</v>
      </c>
      <c r="C66" s="1089" t="s">
        <v>561</v>
      </c>
      <c r="D66" s="235" t="s">
        <v>562</v>
      </c>
      <c r="E66" s="1083" t="s">
        <v>872</v>
      </c>
      <c r="F66" s="1082"/>
      <c r="G66" s="1087"/>
      <c r="H66" s="822">
        <f t="shared" si="1"/>
        <v>0</v>
      </c>
      <c r="I66" s="756"/>
      <c r="J66" s="756"/>
      <c r="K66" s="756"/>
      <c r="L66" s="756"/>
      <c r="M66" s="756">
        <f>SUM(O66:R66)</f>
        <v>0</v>
      </c>
      <c r="N66" s="756">
        <f>+M66*F66</f>
        <v>0</v>
      </c>
      <c r="O66" s="1085"/>
      <c r="P66" s="1085"/>
      <c r="Q66" s="1085"/>
      <c r="R66" s="1085"/>
      <c r="S66" s="1085"/>
      <c r="T66" s="1085"/>
      <c r="U66" s="1085"/>
      <c r="V66" s="1085"/>
    </row>
    <row r="67" spans="1:22" ht="17.25" customHeight="1">
      <c r="A67" s="1080">
        <f t="shared" si="3"/>
        <v>0</v>
      </c>
      <c r="C67" s="1089" t="s">
        <v>563</v>
      </c>
      <c r="D67" s="236" t="s">
        <v>564</v>
      </c>
      <c r="E67" s="1083" t="s">
        <v>872</v>
      </c>
      <c r="F67" s="1082"/>
      <c r="G67" s="1087"/>
      <c r="H67" s="822">
        <f t="shared" si="1"/>
        <v>0</v>
      </c>
      <c r="I67" s="756"/>
      <c r="J67" s="756"/>
      <c r="K67" s="1091"/>
      <c r="L67" s="756"/>
      <c r="M67" s="756">
        <f>SUM(O67:R67)</f>
        <v>0</v>
      </c>
      <c r="N67" s="756">
        <f>+M67*F67</f>
        <v>0</v>
      </c>
      <c r="O67" s="1085"/>
      <c r="P67" s="1085"/>
      <c r="Q67" s="1085"/>
      <c r="R67" s="1085"/>
      <c r="S67" s="1085"/>
      <c r="T67" s="1085"/>
      <c r="U67" s="1085"/>
      <c r="V67" s="1085"/>
    </row>
    <row r="68" spans="1:22" ht="17.25" customHeight="1">
      <c r="A68" s="1080">
        <f t="shared" si="3"/>
        <v>0</v>
      </c>
      <c r="C68" s="1089" t="s">
        <v>565</v>
      </c>
      <c r="D68" s="235" t="s">
        <v>566</v>
      </c>
      <c r="E68" s="1083" t="s">
        <v>552</v>
      </c>
      <c r="F68" s="1082"/>
      <c r="G68" s="1087"/>
      <c r="H68" s="822">
        <f t="shared" si="1"/>
        <v>0</v>
      </c>
      <c r="I68" s="756"/>
      <c r="J68" s="756"/>
      <c r="K68" s="756"/>
      <c r="L68" s="756"/>
      <c r="M68" s="756">
        <f>SUM(O68:R68)</f>
        <v>0</v>
      </c>
      <c r="N68" s="756">
        <f>+M68*F68</f>
        <v>0</v>
      </c>
      <c r="O68" s="1085"/>
      <c r="P68" s="1085"/>
      <c r="Q68" s="1085"/>
      <c r="R68" s="1085"/>
      <c r="S68" s="1085"/>
      <c r="T68" s="1085"/>
      <c r="U68" s="1085"/>
      <c r="V68" s="1085"/>
    </row>
    <row r="69" spans="1:22" ht="17.25" customHeight="1">
      <c r="A69" s="1080">
        <f t="shared" si="3"/>
        <v>0</v>
      </c>
      <c r="C69" s="1089" t="s">
        <v>567</v>
      </c>
      <c r="D69" s="235" t="s">
        <v>568</v>
      </c>
      <c r="E69" s="1083" t="s">
        <v>872</v>
      </c>
      <c r="F69" s="1082"/>
      <c r="G69" s="1087"/>
      <c r="H69" s="822">
        <f t="shared" si="1"/>
        <v>0</v>
      </c>
      <c r="I69" s="756"/>
      <c r="J69" s="756"/>
      <c r="K69" s="756"/>
      <c r="L69" s="756"/>
      <c r="M69" s="756">
        <f>SUM(O69:R69)</f>
        <v>0</v>
      </c>
      <c r="N69" s="756">
        <f>+M69*F69</f>
        <v>0</v>
      </c>
      <c r="O69" s="1085"/>
      <c r="P69" s="1085"/>
      <c r="Q69" s="1085"/>
      <c r="R69" s="1085"/>
      <c r="S69" s="1085"/>
      <c r="T69" s="1085"/>
      <c r="U69" s="1085"/>
      <c r="V69" s="1085"/>
    </row>
    <row r="70" spans="1:22" ht="17.25" customHeight="1">
      <c r="A70" s="1080">
        <f t="shared" si="3"/>
        <v>0</v>
      </c>
      <c r="C70" s="1092" t="s">
        <v>569</v>
      </c>
      <c r="D70" s="235" t="s">
        <v>570</v>
      </c>
      <c r="E70" s="1083" t="s">
        <v>857</v>
      </c>
      <c r="F70" s="1082"/>
      <c r="G70" s="1087"/>
      <c r="H70" s="822">
        <f t="shared" ref="H70:H133" si="4">G70*F70</f>
        <v>0</v>
      </c>
      <c r="I70" s="756"/>
      <c r="J70" s="756"/>
      <c r="K70" s="756"/>
      <c r="L70" s="756"/>
      <c r="M70" s="756">
        <f>SUM(O70:R70)</f>
        <v>0</v>
      </c>
      <c r="N70" s="756">
        <f>+M70*F70</f>
        <v>0</v>
      </c>
      <c r="O70" s="1085"/>
      <c r="P70" s="1085"/>
      <c r="Q70" s="1085"/>
      <c r="R70" s="1085"/>
      <c r="S70" s="1085"/>
      <c r="T70" s="1085"/>
      <c r="U70" s="1085"/>
      <c r="V70" s="1085"/>
    </row>
    <row r="71" spans="1:22" ht="17.25" customHeight="1">
      <c r="A71" s="1080">
        <f t="shared" si="3"/>
        <v>0</v>
      </c>
      <c r="C71" s="1089" t="s">
        <v>571</v>
      </c>
      <c r="D71" s="235" t="s">
        <v>572</v>
      </c>
      <c r="E71" s="1083" t="s">
        <v>872</v>
      </c>
      <c r="F71" s="1082"/>
      <c r="G71" s="1087"/>
      <c r="H71" s="822">
        <f t="shared" si="4"/>
        <v>0</v>
      </c>
      <c r="I71" s="756"/>
      <c r="J71" s="756"/>
      <c r="K71" s="756"/>
      <c r="L71" s="756"/>
      <c r="M71" s="756">
        <f>SUM(O71:R71)</f>
        <v>0</v>
      </c>
      <c r="N71" s="756">
        <f>+M71*F71</f>
        <v>0</v>
      </c>
      <c r="O71" s="1085"/>
      <c r="P71" s="1085"/>
      <c r="Q71" s="1085"/>
      <c r="R71" s="1085"/>
      <c r="S71" s="1085"/>
      <c r="T71" s="1085"/>
      <c r="U71" s="1085"/>
      <c r="V71" s="1085"/>
    </row>
    <row r="72" spans="1:22" ht="17.25" customHeight="1">
      <c r="A72" s="1080">
        <f t="shared" si="3"/>
        <v>0</v>
      </c>
      <c r="C72" s="1089" t="s">
        <v>573</v>
      </c>
      <c r="D72" s="235" t="s">
        <v>574</v>
      </c>
      <c r="E72" s="1083" t="s">
        <v>872</v>
      </c>
      <c r="F72" s="1082"/>
      <c r="G72" s="1087"/>
      <c r="H72" s="822">
        <f t="shared" si="4"/>
        <v>0</v>
      </c>
      <c r="I72" s="756"/>
      <c r="J72" s="756"/>
      <c r="K72" s="756"/>
      <c r="L72" s="756"/>
      <c r="M72" s="756">
        <f>SUM(O72:R72)</f>
        <v>0</v>
      </c>
      <c r="N72" s="756">
        <f>+M72*F72</f>
        <v>0</v>
      </c>
      <c r="O72" s="1085"/>
      <c r="P72" s="1085"/>
      <c r="Q72" s="1085"/>
      <c r="R72" s="1085"/>
      <c r="S72" s="1085"/>
      <c r="T72" s="1085"/>
      <c r="U72" s="1085"/>
      <c r="V72" s="1085"/>
    </row>
    <row r="73" spans="1:22" ht="17.25" customHeight="1">
      <c r="A73" s="1080">
        <f t="shared" si="3"/>
        <v>0</v>
      </c>
      <c r="C73" s="1089" t="s">
        <v>575</v>
      </c>
      <c r="D73" s="235" t="s">
        <v>576</v>
      </c>
      <c r="E73" s="1083" t="s">
        <v>896</v>
      </c>
      <c r="F73" s="1082"/>
      <c r="G73" s="1087"/>
      <c r="H73" s="822">
        <f t="shared" si="4"/>
        <v>0</v>
      </c>
      <c r="I73" s="756"/>
      <c r="J73" s="756"/>
      <c r="K73" s="756"/>
      <c r="L73" s="756"/>
      <c r="M73" s="756">
        <f>SUM(O73:R73)</f>
        <v>0</v>
      </c>
      <c r="N73" s="756">
        <f>+M73*F73</f>
        <v>0</v>
      </c>
      <c r="O73" s="1085"/>
      <c r="P73" s="1085"/>
      <c r="Q73" s="1085"/>
      <c r="R73" s="1085"/>
      <c r="S73" s="1085"/>
      <c r="T73" s="1085"/>
      <c r="U73" s="1085"/>
      <c r="V73" s="1085"/>
    </row>
    <row r="74" spans="1:22" ht="17.25" customHeight="1">
      <c r="A74" s="1080">
        <f t="shared" si="3"/>
        <v>0</v>
      </c>
      <c r="C74" s="1089" t="s">
        <v>577</v>
      </c>
      <c r="D74" s="236" t="s">
        <v>578</v>
      </c>
      <c r="E74" s="1083" t="s">
        <v>896</v>
      </c>
      <c r="F74" s="1082"/>
      <c r="G74" s="1087"/>
      <c r="H74" s="822">
        <f t="shared" si="4"/>
        <v>0</v>
      </c>
      <c r="I74" s="756"/>
      <c r="J74" s="756"/>
      <c r="K74" s="756"/>
      <c r="L74" s="756"/>
      <c r="M74" s="756">
        <f>SUM(O74:R74)</f>
        <v>0</v>
      </c>
      <c r="N74" s="756">
        <f>+M74*F74</f>
        <v>0</v>
      </c>
      <c r="O74" s="1085"/>
      <c r="P74" s="1085"/>
      <c r="Q74" s="1085"/>
      <c r="R74" s="1085"/>
      <c r="S74" s="1085"/>
      <c r="T74" s="1085"/>
      <c r="U74" s="1085"/>
      <c r="V74" s="1085"/>
    </row>
    <row r="75" spans="1:22" ht="17.25" customHeight="1">
      <c r="A75" s="1080">
        <f t="shared" si="3"/>
        <v>0</v>
      </c>
      <c r="C75" s="1089" t="s">
        <v>579</v>
      </c>
      <c r="D75" s="235" t="s">
        <v>580</v>
      </c>
      <c r="E75" s="1083" t="s">
        <v>896</v>
      </c>
      <c r="F75" s="1082"/>
      <c r="G75" s="1087"/>
      <c r="H75" s="822">
        <f t="shared" si="4"/>
        <v>0</v>
      </c>
      <c r="I75" s="756"/>
      <c r="J75" s="756"/>
      <c r="K75" s="756"/>
      <c r="L75" s="756"/>
      <c r="M75" s="756">
        <f>SUM(O75:R75)</f>
        <v>0</v>
      </c>
      <c r="N75" s="756">
        <f>+M75*F75</f>
        <v>0</v>
      </c>
      <c r="O75" s="1085"/>
      <c r="P75" s="1085"/>
      <c r="Q75" s="1085"/>
      <c r="R75" s="1085"/>
      <c r="S75" s="1085"/>
      <c r="T75" s="1085"/>
      <c r="U75" s="1085"/>
      <c r="V75" s="1085"/>
    </row>
    <row r="76" spans="1:22" ht="17.25" customHeight="1">
      <c r="A76" s="1080">
        <f t="shared" si="3"/>
        <v>0</v>
      </c>
      <c r="C76" s="1089" t="s">
        <v>581</v>
      </c>
      <c r="D76" s="236" t="s">
        <v>582</v>
      </c>
      <c r="E76" s="1083" t="s">
        <v>896</v>
      </c>
      <c r="F76" s="1082"/>
      <c r="G76" s="1087"/>
      <c r="H76" s="822">
        <f t="shared" si="4"/>
        <v>0</v>
      </c>
      <c r="I76" s="756"/>
      <c r="J76" s="756"/>
      <c r="K76" s="756"/>
      <c r="L76" s="756"/>
      <c r="M76" s="756">
        <f>SUM(O76:R76)</f>
        <v>0</v>
      </c>
      <c r="N76" s="756">
        <f>+M76*F76</f>
        <v>0</v>
      </c>
      <c r="O76" s="1085"/>
      <c r="P76" s="1085"/>
      <c r="Q76" s="1085"/>
      <c r="R76" s="1085"/>
      <c r="S76" s="1085"/>
      <c r="T76" s="1085"/>
      <c r="U76" s="1085"/>
      <c r="V76" s="1085"/>
    </row>
    <row r="77" spans="1:22" ht="17.25" customHeight="1">
      <c r="A77" s="1080">
        <f t="shared" si="3"/>
        <v>0</v>
      </c>
      <c r="C77" s="1089" t="s">
        <v>583</v>
      </c>
      <c r="D77" s="236" t="s">
        <v>584</v>
      </c>
      <c r="E77" s="1083" t="s">
        <v>896</v>
      </c>
      <c r="F77" s="1082"/>
      <c r="G77" s="1087"/>
      <c r="H77" s="822">
        <f t="shared" si="4"/>
        <v>0</v>
      </c>
      <c r="I77" s="756"/>
      <c r="J77" s="756"/>
      <c r="K77" s="756"/>
      <c r="L77" s="756"/>
      <c r="M77" s="756">
        <f>SUM(O77:R77)</f>
        <v>0</v>
      </c>
      <c r="N77" s="756">
        <f>+M77*F77</f>
        <v>0</v>
      </c>
      <c r="O77" s="1085"/>
      <c r="P77" s="1085"/>
      <c r="Q77" s="1085"/>
      <c r="R77" s="1085"/>
      <c r="S77" s="1085"/>
      <c r="T77" s="1085"/>
      <c r="U77" s="1085"/>
      <c r="V77" s="1085"/>
    </row>
    <row r="78" spans="1:22" ht="17.25" customHeight="1">
      <c r="A78" s="1080">
        <f t="shared" si="3"/>
        <v>0</v>
      </c>
      <c r="C78" s="1089" t="s">
        <v>585</v>
      </c>
      <c r="D78" s="236" t="s">
        <v>586</v>
      </c>
      <c r="E78" s="1083" t="s">
        <v>872</v>
      </c>
      <c r="F78" s="1082"/>
      <c r="G78" s="1087"/>
      <c r="H78" s="822">
        <f t="shared" si="4"/>
        <v>0</v>
      </c>
      <c r="I78" s="756"/>
      <c r="J78" s="756"/>
      <c r="K78" s="756"/>
      <c r="L78" s="756"/>
      <c r="M78" s="756">
        <f>SUM(O78:R78)</f>
        <v>0</v>
      </c>
      <c r="N78" s="756">
        <f>+M78*F78</f>
        <v>0</v>
      </c>
      <c r="O78" s="1085"/>
      <c r="P78" s="1085"/>
      <c r="Q78" s="1085"/>
      <c r="R78" s="1085"/>
      <c r="S78" s="1085"/>
      <c r="T78" s="1085"/>
      <c r="U78" s="1085"/>
      <c r="V78" s="1085"/>
    </row>
    <row r="79" spans="1:22" ht="17.25" customHeight="1">
      <c r="A79" s="1080">
        <f t="shared" si="3"/>
        <v>0</v>
      </c>
      <c r="C79" s="1089" t="s">
        <v>587</v>
      </c>
      <c r="D79" s="238" t="s">
        <v>588</v>
      </c>
      <c r="E79" s="1083" t="s">
        <v>552</v>
      </c>
      <c r="F79" s="1082"/>
      <c r="G79" s="1087"/>
      <c r="H79" s="822">
        <f t="shared" si="4"/>
        <v>0</v>
      </c>
      <c r="I79" s="756"/>
      <c r="J79" s="756"/>
      <c r="K79" s="756"/>
      <c r="L79" s="756"/>
      <c r="M79" s="756">
        <f>SUM(O79:R79)</f>
        <v>0</v>
      </c>
      <c r="N79" s="756">
        <f>+M79*F79</f>
        <v>0</v>
      </c>
      <c r="O79" s="1085"/>
      <c r="P79" s="1085"/>
      <c r="Q79" s="1085"/>
      <c r="R79" s="1085"/>
      <c r="S79" s="1085"/>
      <c r="T79" s="1085"/>
      <c r="U79" s="1085"/>
      <c r="V79" s="1085"/>
    </row>
    <row r="80" spans="1:22" ht="17.25" customHeight="1">
      <c r="A80" s="1080">
        <f t="shared" si="3"/>
        <v>0</v>
      </c>
      <c r="C80" s="1089" t="s">
        <v>589</v>
      </c>
      <c r="D80" s="238" t="s">
        <v>590</v>
      </c>
      <c r="E80" s="1083" t="s">
        <v>552</v>
      </c>
      <c r="F80" s="1082"/>
      <c r="G80" s="1087"/>
      <c r="H80" s="822">
        <f t="shared" si="4"/>
        <v>0</v>
      </c>
      <c r="I80" s="756"/>
      <c r="J80" s="756"/>
      <c r="K80" s="756"/>
      <c r="L80" s="756"/>
      <c r="M80" s="756">
        <f>SUM(O80:R80)</f>
        <v>0</v>
      </c>
      <c r="N80" s="756">
        <f>+M80*F80</f>
        <v>0</v>
      </c>
      <c r="O80" s="1085"/>
      <c r="P80" s="1085"/>
      <c r="Q80" s="1085"/>
      <c r="R80" s="1085"/>
      <c r="S80" s="1085"/>
      <c r="T80" s="1085"/>
      <c r="U80" s="1085"/>
      <c r="V80" s="1085"/>
    </row>
    <row r="81" spans="1:22" ht="17.25" customHeight="1">
      <c r="A81" s="1080">
        <f t="shared" si="3"/>
        <v>0</v>
      </c>
      <c r="C81" s="1089" t="s">
        <v>591</v>
      </c>
      <c r="D81" s="236" t="s">
        <v>592</v>
      </c>
      <c r="E81" s="1083" t="s">
        <v>552</v>
      </c>
      <c r="F81" s="1082"/>
      <c r="G81" s="1087"/>
      <c r="H81" s="822">
        <f t="shared" si="4"/>
        <v>0</v>
      </c>
      <c r="I81" s="756"/>
      <c r="J81" s="756"/>
      <c r="K81" s="756"/>
      <c r="L81" s="756"/>
      <c r="M81" s="756">
        <f>SUM(O81:R81)</f>
        <v>0</v>
      </c>
      <c r="N81" s="756">
        <f>+M81*F81</f>
        <v>0</v>
      </c>
      <c r="O81" s="1085"/>
      <c r="P81" s="1085"/>
      <c r="Q81" s="1085"/>
      <c r="R81" s="1085"/>
      <c r="S81" s="1085"/>
      <c r="T81" s="1085"/>
      <c r="U81" s="1085"/>
      <c r="V81" s="1085"/>
    </row>
    <row r="82" spans="1:22" ht="17.25" customHeight="1">
      <c r="A82" s="1080">
        <f t="shared" si="3"/>
        <v>0</v>
      </c>
      <c r="C82" s="1089" t="s">
        <v>593</v>
      </c>
      <c r="D82" s="238" t="s">
        <v>594</v>
      </c>
      <c r="E82" s="1083" t="s">
        <v>552</v>
      </c>
      <c r="F82" s="1082"/>
      <c r="G82" s="1087"/>
      <c r="H82" s="822">
        <f t="shared" si="4"/>
        <v>0</v>
      </c>
      <c r="I82" s="756"/>
      <c r="J82" s="756"/>
      <c r="K82" s="756"/>
      <c r="L82" s="756"/>
      <c r="M82" s="756">
        <f>SUM(O82:R82)</f>
        <v>0</v>
      </c>
      <c r="N82" s="756">
        <f>+M82*F82</f>
        <v>0</v>
      </c>
      <c r="O82" s="1085"/>
      <c r="P82" s="1085"/>
      <c r="Q82" s="1085"/>
      <c r="R82" s="1085"/>
      <c r="S82" s="1085"/>
      <c r="T82" s="1085"/>
      <c r="U82" s="1085"/>
      <c r="V82" s="1085"/>
    </row>
    <row r="83" spans="1:22" ht="17.25" customHeight="1">
      <c r="A83" s="1080">
        <f t="shared" ref="A83:A114" si="5">G83+I83</f>
        <v>0</v>
      </c>
      <c r="C83" s="1089" t="s">
        <v>595</v>
      </c>
      <c r="D83" s="236" t="s">
        <v>596</v>
      </c>
      <c r="E83" s="1083" t="s">
        <v>886</v>
      </c>
      <c r="F83" s="1082"/>
      <c r="G83" s="1087"/>
      <c r="H83" s="822">
        <f t="shared" si="4"/>
        <v>0</v>
      </c>
      <c r="I83" s="756"/>
      <c r="J83" s="756"/>
      <c r="K83" s="756"/>
      <c r="L83" s="756"/>
      <c r="M83" s="756">
        <f>SUM(O83:R83)</f>
        <v>0</v>
      </c>
      <c r="N83" s="756">
        <f>+M83*F83</f>
        <v>0</v>
      </c>
      <c r="O83" s="1085"/>
      <c r="P83" s="1085"/>
      <c r="Q83" s="1085"/>
      <c r="R83" s="1085"/>
      <c r="S83" s="1085"/>
      <c r="T83" s="1085"/>
      <c r="U83" s="1085"/>
      <c r="V83" s="1085"/>
    </row>
    <row r="84" spans="1:22" ht="17.25" customHeight="1">
      <c r="A84" s="1080">
        <f t="shared" si="5"/>
        <v>0</v>
      </c>
      <c r="C84" s="1089" t="s">
        <v>597</v>
      </c>
      <c r="D84" s="236" t="s">
        <v>598</v>
      </c>
      <c r="E84" s="1083" t="s">
        <v>886</v>
      </c>
      <c r="F84" s="1082"/>
      <c r="G84" s="1087"/>
      <c r="H84" s="822">
        <f t="shared" si="4"/>
        <v>0</v>
      </c>
      <c r="I84" s="756"/>
      <c r="J84" s="756"/>
      <c r="K84" s="756"/>
      <c r="L84" s="756"/>
      <c r="M84" s="756">
        <f>SUM(O84:R84)</f>
        <v>0</v>
      </c>
      <c r="N84" s="756">
        <f>+M84*F84</f>
        <v>0</v>
      </c>
      <c r="O84" s="1085"/>
      <c r="P84" s="1085"/>
      <c r="Q84" s="1085"/>
      <c r="R84" s="1085"/>
      <c r="S84" s="1085"/>
      <c r="T84" s="1085"/>
      <c r="U84" s="1085"/>
      <c r="V84" s="1085"/>
    </row>
    <row r="85" spans="1:22" ht="17.25" customHeight="1">
      <c r="A85" s="1080">
        <f t="shared" si="5"/>
        <v>0</v>
      </c>
      <c r="C85" s="1089" t="s">
        <v>599</v>
      </c>
      <c r="D85" s="236" t="s">
        <v>600</v>
      </c>
      <c r="E85" s="1083" t="s">
        <v>886</v>
      </c>
      <c r="F85" s="1082"/>
      <c r="G85" s="1087"/>
      <c r="H85" s="822">
        <f t="shared" si="4"/>
        <v>0</v>
      </c>
      <c r="I85" s="756"/>
      <c r="J85" s="756"/>
      <c r="K85" s="756"/>
      <c r="L85" s="756"/>
      <c r="M85" s="756">
        <f>SUM(O85:R85)</f>
        <v>0</v>
      </c>
      <c r="N85" s="756">
        <f>+M85*F85</f>
        <v>0</v>
      </c>
      <c r="O85" s="1085"/>
      <c r="P85" s="1085"/>
      <c r="Q85" s="1085"/>
      <c r="R85" s="1085"/>
      <c r="S85" s="1085"/>
      <c r="T85" s="1085"/>
      <c r="U85" s="1085"/>
      <c r="V85" s="1085"/>
    </row>
    <row r="86" spans="1:22" ht="17.25" customHeight="1">
      <c r="A86" s="1080">
        <f t="shared" si="5"/>
        <v>0</v>
      </c>
      <c r="C86" s="1089" t="s">
        <v>601</v>
      </c>
      <c r="D86" s="236" t="s">
        <v>602</v>
      </c>
      <c r="E86" s="1083" t="s">
        <v>886</v>
      </c>
      <c r="F86" s="1082"/>
      <c r="G86" s="1087"/>
      <c r="H86" s="822">
        <f t="shared" si="4"/>
        <v>0</v>
      </c>
      <c r="I86" s="756"/>
      <c r="J86" s="756"/>
      <c r="K86" s="756"/>
      <c r="L86" s="756"/>
      <c r="M86" s="756">
        <f>SUM(O86:R86)</f>
        <v>0</v>
      </c>
      <c r="N86" s="756">
        <f>+M86*F86</f>
        <v>0</v>
      </c>
      <c r="O86" s="1085"/>
      <c r="P86" s="1085"/>
      <c r="Q86" s="1085"/>
      <c r="R86" s="1085"/>
      <c r="S86" s="1085"/>
      <c r="T86" s="1085"/>
      <c r="U86" s="1085"/>
      <c r="V86" s="1085"/>
    </row>
    <row r="87" spans="1:22" ht="17.25" customHeight="1">
      <c r="A87" s="1080">
        <f t="shared" si="5"/>
        <v>0</v>
      </c>
      <c r="C87" s="1089" t="s">
        <v>603</v>
      </c>
      <c r="D87" s="236" t="s">
        <v>604</v>
      </c>
      <c r="E87" s="1083" t="s">
        <v>886</v>
      </c>
      <c r="F87" s="1082"/>
      <c r="G87" s="1087"/>
      <c r="H87" s="822">
        <f t="shared" si="4"/>
        <v>0</v>
      </c>
      <c r="I87" s="756"/>
      <c r="J87" s="756"/>
      <c r="K87" s="756"/>
      <c r="L87" s="756"/>
      <c r="M87" s="756">
        <f>SUM(O87:R87)</f>
        <v>0</v>
      </c>
      <c r="N87" s="756">
        <f>+M87*F87</f>
        <v>0</v>
      </c>
      <c r="O87" s="1085"/>
      <c r="P87" s="1085"/>
      <c r="Q87" s="1085"/>
      <c r="R87" s="1085"/>
      <c r="S87" s="1085"/>
      <c r="T87" s="1085"/>
      <c r="U87" s="1085"/>
      <c r="V87" s="1085"/>
    </row>
    <row r="88" spans="1:22" ht="17.25" customHeight="1">
      <c r="A88" s="1080">
        <f t="shared" si="5"/>
        <v>0</v>
      </c>
      <c r="C88" s="1089" t="s">
        <v>605</v>
      </c>
      <c r="D88" s="238" t="s">
        <v>606</v>
      </c>
      <c r="E88" s="1083" t="s">
        <v>886</v>
      </c>
      <c r="F88" s="1082"/>
      <c r="G88" s="1087"/>
      <c r="H88" s="822">
        <f t="shared" si="4"/>
        <v>0</v>
      </c>
      <c r="I88" s="756"/>
      <c r="J88" s="756"/>
      <c r="K88" s="756"/>
      <c r="L88" s="756"/>
      <c r="M88" s="756">
        <f>SUM(O88:R88)</f>
        <v>0</v>
      </c>
      <c r="N88" s="756">
        <f>+M88*F88</f>
        <v>0</v>
      </c>
      <c r="O88" s="1085"/>
      <c r="P88" s="1085"/>
      <c r="Q88" s="1085"/>
      <c r="R88" s="1085"/>
      <c r="S88" s="1085"/>
      <c r="T88" s="1085"/>
      <c r="U88" s="1085"/>
      <c r="V88" s="1085"/>
    </row>
    <row r="89" spans="1:22" ht="17.25" customHeight="1">
      <c r="A89" s="1080">
        <f t="shared" si="5"/>
        <v>0</v>
      </c>
      <c r="C89" s="1089" t="s">
        <v>607</v>
      </c>
      <c r="D89" s="239" t="s">
        <v>608</v>
      </c>
      <c r="E89" s="1083" t="s">
        <v>897</v>
      </c>
      <c r="F89" s="1082"/>
      <c r="G89" s="1087"/>
      <c r="H89" s="822">
        <f t="shared" si="4"/>
        <v>0</v>
      </c>
      <c r="I89" s="756"/>
      <c r="J89" s="756"/>
      <c r="K89" s="756"/>
      <c r="L89" s="756"/>
      <c r="M89" s="756">
        <f>SUM(O89:R89)</f>
        <v>0</v>
      </c>
      <c r="N89" s="756">
        <f>+M89*F89</f>
        <v>0</v>
      </c>
      <c r="O89" s="1085"/>
      <c r="P89" s="1085"/>
      <c r="Q89" s="1085"/>
      <c r="R89" s="1085"/>
      <c r="S89" s="1085"/>
      <c r="T89" s="1085"/>
      <c r="U89" s="1085"/>
      <c r="V89" s="1085"/>
    </row>
    <row r="90" spans="1:22" ht="17.25" customHeight="1">
      <c r="A90" s="1080">
        <f t="shared" si="5"/>
        <v>0</v>
      </c>
      <c r="C90" s="1089"/>
      <c r="D90" s="239" t="s">
        <v>609</v>
      </c>
      <c r="E90" s="1083" t="s">
        <v>897</v>
      </c>
      <c r="F90" s="1082"/>
      <c r="G90" s="1087"/>
      <c r="H90" s="822">
        <f t="shared" si="4"/>
        <v>0</v>
      </c>
      <c r="I90" s="756"/>
      <c r="J90" s="756"/>
      <c r="K90" s="756"/>
      <c r="L90" s="756"/>
      <c r="M90" s="756">
        <f>SUM(O90:R90)</f>
        <v>0</v>
      </c>
      <c r="N90" s="756">
        <f>+M90*F90</f>
        <v>0</v>
      </c>
      <c r="O90" s="1085"/>
      <c r="P90" s="1085"/>
      <c r="Q90" s="1085"/>
      <c r="R90" s="1085"/>
      <c r="S90" s="1085"/>
      <c r="T90" s="1085"/>
      <c r="U90" s="1085"/>
      <c r="V90" s="1085"/>
    </row>
    <row r="91" spans="1:22" ht="17.25" customHeight="1">
      <c r="A91" s="1080">
        <f t="shared" si="5"/>
        <v>0</v>
      </c>
      <c r="C91" s="1089" t="s">
        <v>610</v>
      </c>
      <c r="D91" s="239" t="s">
        <v>611</v>
      </c>
      <c r="E91" s="1083" t="s">
        <v>897</v>
      </c>
      <c r="F91" s="1082"/>
      <c r="G91" s="1087"/>
      <c r="H91" s="822">
        <f t="shared" si="4"/>
        <v>0</v>
      </c>
      <c r="I91" s="756"/>
      <c r="J91" s="756"/>
      <c r="K91" s="756"/>
      <c r="L91" s="756"/>
      <c r="M91" s="756">
        <f>SUM(O91:R91)</f>
        <v>0</v>
      </c>
      <c r="N91" s="756">
        <f>+M91*F91</f>
        <v>0</v>
      </c>
      <c r="O91" s="1085"/>
      <c r="P91" s="1085"/>
      <c r="Q91" s="1085"/>
      <c r="R91" s="1085"/>
      <c r="S91" s="1085"/>
      <c r="T91" s="1085"/>
      <c r="U91" s="1085"/>
      <c r="V91" s="1085"/>
    </row>
    <row r="92" spans="1:22" ht="17.25" customHeight="1">
      <c r="A92" s="1080">
        <f t="shared" si="5"/>
        <v>0</v>
      </c>
      <c r="C92" s="1089" t="s">
        <v>612</v>
      </c>
      <c r="D92" s="240" t="s">
        <v>613</v>
      </c>
      <c r="E92" s="1083" t="s">
        <v>897</v>
      </c>
      <c r="F92" s="1082"/>
      <c r="G92" s="1087"/>
      <c r="H92" s="822">
        <f t="shared" si="4"/>
        <v>0</v>
      </c>
      <c r="I92" s="756"/>
      <c r="J92" s="756"/>
      <c r="K92" s="756"/>
      <c r="L92" s="756"/>
      <c r="M92" s="756">
        <f>SUM(O92:R92)</f>
        <v>0</v>
      </c>
      <c r="N92" s="756">
        <f>+M92*F92</f>
        <v>0</v>
      </c>
      <c r="O92" s="1085"/>
      <c r="P92" s="1085"/>
      <c r="Q92" s="1085"/>
      <c r="R92" s="1085"/>
      <c r="S92" s="1085"/>
      <c r="T92" s="1085"/>
      <c r="U92" s="1085"/>
      <c r="V92" s="1085"/>
    </row>
    <row r="93" spans="1:22" ht="17.25" customHeight="1">
      <c r="A93" s="1080">
        <f t="shared" si="5"/>
        <v>0</v>
      </c>
      <c r="C93" s="1089" t="s">
        <v>614</v>
      </c>
      <c r="D93" s="240" t="s">
        <v>615</v>
      </c>
      <c r="E93" s="1083" t="s">
        <v>897</v>
      </c>
      <c r="F93" s="1082"/>
      <c r="G93" s="1087"/>
      <c r="H93" s="822">
        <f t="shared" si="4"/>
        <v>0</v>
      </c>
      <c r="I93" s="756"/>
      <c r="J93" s="756"/>
      <c r="K93" s="756"/>
      <c r="L93" s="756"/>
      <c r="M93" s="756">
        <f>SUM(O93:R93)</f>
        <v>0</v>
      </c>
      <c r="N93" s="756">
        <f>+M93*F93</f>
        <v>0</v>
      </c>
      <c r="O93" s="1085"/>
      <c r="P93" s="1085"/>
      <c r="Q93" s="1085"/>
      <c r="R93" s="1085"/>
      <c r="S93" s="1085"/>
      <c r="T93" s="1085"/>
      <c r="U93" s="1085"/>
      <c r="V93" s="1085"/>
    </row>
    <row r="94" spans="1:22" ht="17.25" customHeight="1">
      <c r="A94" s="1080">
        <f t="shared" si="5"/>
        <v>0</v>
      </c>
      <c r="C94" s="1089" t="s">
        <v>616</v>
      </c>
      <c r="D94" s="236" t="s">
        <v>617</v>
      </c>
      <c r="E94" s="1083" t="s">
        <v>897</v>
      </c>
      <c r="F94" s="1082"/>
      <c r="G94" s="1087"/>
      <c r="H94" s="822">
        <f t="shared" si="4"/>
        <v>0</v>
      </c>
      <c r="I94" s="756"/>
      <c r="J94" s="756"/>
      <c r="K94" s="756"/>
      <c r="L94" s="756"/>
      <c r="M94" s="756">
        <f>SUM(O94:R94)</f>
        <v>0</v>
      </c>
      <c r="N94" s="756">
        <f>+M94*F94</f>
        <v>0</v>
      </c>
      <c r="O94" s="1085"/>
      <c r="P94" s="1085"/>
      <c r="Q94" s="1085"/>
      <c r="R94" s="1085"/>
      <c r="S94" s="1085"/>
      <c r="T94" s="1085"/>
      <c r="U94" s="1085"/>
      <c r="V94" s="1085"/>
    </row>
    <row r="95" spans="1:22" ht="17.25" customHeight="1">
      <c r="A95" s="1080">
        <f t="shared" si="5"/>
        <v>0</v>
      </c>
      <c r="C95" s="1089" t="s">
        <v>618</v>
      </c>
      <c r="D95" s="236" t="s">
        <v>619</v>
      </c>
      <c r="E95" s="1083" t="s">
        <v>886</v>
      </c>
      <c r="F95" s="1082"/>
      <c r="G95" s="1087"/>
      <c r="H95" s="822">
        <f t="shared" si="4"/>
        <v>0</v>
      </c>
      <c r="I95" s="756"/>
      <c r="J95" s="756"/>
      <c r="K95" s="756"/>
      <c r="L95" s="756"/>
      <c r="M95" s="756">
        <f>SUM(O95:R95)</f>
        <v>0</v>
      </c>
      <c r="N95" s="756">
        <f>+M95*F95</f>
        <v>0</v>
      </c>
      <c r="O95" s="1085"/>
      <c r="P95" s="1085"/>
      <c r="Q95" s="1085"/>
      <c r="R95" s="1085"/>
      <c r="S95" s="1085"/>
      <c r="T95" s="1085"/>
      <c r="U95" s="1085"/>
      <c r="V95" s="1085"/>
    </row>
    <row r="96" spans="1:22" ht="17.25" customHeight="1">
      <c r="A96" s="1080">
        <f t="shared" si="5"/>
        <v>0</v>
      </c>
      <c r="C96" s="1089" t="s">
        <v>620</v>
      </c>
      <c r="D96" s="240" t="s">
        <v>621</v>
      </c>
      <c r="E96" s="1083" t="s">
        <v>886</v>
      </c>
      <c r="F96" s="1082"/>
      <c r="G96" s="1087"/>
      <c r="H96" s="822">
        <f t="shared" si="4"/>
        <v>0</v>
      </c>
      <c r="I96" s="756"/>
      <c r="J96" s="756"/>
      <c r="K96" s="756"/>
      <c r="L96" s="756"/>
      <c r="M96" s="756">
        <f>SUM(O96:R96)</f>
        <v>0</v>
      </c>
      <c r="N96" s="756">
        <f>+M96*F96</f>
        <v>0</v>
      </c>
      <c r="O96" s="1085"/>
      <c r="P96" s="1085"/>
      <c r="Q96" s="1085"/>
      <c r="R96" s="1085"/>
      <c r="S96" s="1085"/>
      <c r="T96" s="1085"/>
      <c r="U96" s="1085"/>
      <c r="V96" s="1085"/>
    </row>
    <row r="97" spans="1:22" ht="17.25" customHeight="1">
      <c r="A97" s="1080">
        <f t="shared" si="5"/>
        <v>0</v>
      </c>
      <c r="C97" s="1089" t="s">
        <v>622</v>
      </c>
      <c r="D97" s="240" t="s">
        <v>623</v>
      </c>
      <c r="E97" s="1083" t="s">
        <v>886</v>
      </c>
      <c r="F97" s="1082"/>
      <c r="G97" s="1087"/>
      <c r="H97" s="822">
        <f t="shared" si="4"/>
        <v>0</v>
      </c>
      <c r="I97" s="756"/>
      <c r="J97" s="756"/>
      <c r="K97" s="756"/>
      <c r="L97" s="756"/>
      <c r="M97" s="756">
        <f>SUM(O97:R97)</f>
        <v>0</v>
      </c>
      <c r="N97" s="756">
        <f>+M97*F97</f>
        <v>0</v>
      </c>
      <c r="O97" s="1085"/>
      <c r="P97" s="1085"/>
      <c r="Q97" s="1085"/>
      <c r="R97" s="1085"/>
      <c r="S97" s="1085"/>
      <c r="T97" s="1085"/>
      <c r="U97" s="1085"/>
      <c r="V97" s="1085"/>
    </row>
    <row r="98" spans="1:22" ht="17.25" customHeight="1">
      <c r="A98" s="1080">
        <f t="shared" si="5"/>
        <v>0</v>
      </c>
      <c r="C98" s="1089" t="s">
        <v>624</v>
      </c>
      <c r="D98" s="240" t="s">
        <v>625</v>
      </c>
      <c r="E98" s="1083" t="s">
        <v>886</v>
      </c>
      <c r="F98" s="1082"/>
      <c r="G98" s="1087"/>
      <c r="H98" s="822">
        <f t="shared" si="4"/>
        <v>0</v>
      </c>
      <c r="I98" s="756"/>
      <c r="J98" s="756"/>
      <c r="K98" s="1091"/>
      <c r="L98" s="756"/>
      <c r="M98" s="756">
        <f>SUM(O98:R98)</f>
        <v>0</v>
      </c>
      <c r="N98" s="756">
        <f>+M98*F98</f>
        <v>0</v>
      </c>
      <c r="O98" s="1085"/>
      <c r="P98" s="1085"/>
      <c r="Q98" s="1085"/>
      <c r="R98" s="1085"/>
      <c r="S98" s="1085"/>
      <c r="T98" s="1085"/>
      <c r="U98" s="1085"/>
      <c r="V98" s="1085"/>
    </row>
    <row r="99" spans="1:22" ht="17.25" customHeight="1">
      <c r="A99" s="1080">
        <f t="shared" si="5"/>
        <v>0</v>
      </c>
      <c r="C99" s="1089" t="s">
        <v>626</v>
      </c>
      <c r="D99" s="236" t="s">
        <v>627</v>
      </c>
      <c r="E99" s="1083" t="s">
        <v>886</v>
      </c>
      <c r="F99" s="1082"/>
      <c r="G99" s="1087"/>
      <c r="H99" s="822">
        <f t="shared" si="4"/>
        <v>0</v>
      </c>
      <c r="I99" s="756"/>
      <c r="J99" s="756"/>
      <c r="K99" s="756"/>
      <c r="L99" s="756"/>
      <c r="M99" s="756">
        <f>SUM(O99:R99)</f>
        <v>0</v>
      </c>
      <c r="N99" s="756">
        <f>+M99*F99</f>
        <v>0</v>
      </c>
      <c r="O99" s="1085"/>
      <c r="P99" s="1085"/>
      <c r="Q99" s="1085"/>
      <c r="R99" s="1085"/>
      <c r="S99" s="1085"/>
      <c r="T99" s="1085"/>
      <c r="U99" s="1085"/>
      <c r="V99" s="1085"/>
    </row>
    <row r="100" spans="1:22" ht="17.25" customHeight="1">
      <c r="A100" s="1080">
        <f t="shared" si="5"/>
        <v>0</v>
      </c>
      <c r="C100" s="1089" t="s">
        <v>628</v>
      </c>
      <c r="D100" s="236" t="s">
        <v>629</v>
      </c>
      <c r="E100" s="1083" t="s">
        <v>897</v>
      </c>
      <c r="F100" s="1082"/>
      <c r="G100" s="1087"/>
      <c r="H100" s="822">
        <f t="shared" si="4"/>
        <v>0</v>
      </c>
      <c r="I100" s="756"/>
      <c r="J100" s="756"/>
      <c r="K100" s="756"/>
      <c r="L100" s="756"/>
      <c r="M100" s="756">
        <f>SUM(O100:R100)</f>
        <v>0</v>
      </c>
      <c r="N100" s="756">
        <f>+M100*F100</f>
        <v>0</v>
      </c>
      <c r="O100" s="1085"/>
      <c r="P100" s="1085"/>
      <c r="Q100" s="1085"/>
      <c r="R100" s="1085"/>
      <c r="S100" s="1085"/>
      <c r="T100" s="1085"/>
      <c r="U100" s="1085"/>
      <c r="V100" s="1085"/>
    </row>
    <row r="101" spans="1:22" ht="17.25" customHeight="1">
      <c r="A101" s="1080">
        <f t="shared" si="5"/>
        <v>0</v>
      </c>
      <c r="C101" s="1089" t="s">
        <v>630</v>
      </c>
      <c r="D101" s="236" t="s">
        <v>631</v>
      </c>
      <c r="E101" s="1083" t="s">
        <v>968</v>
      </c>
      <c r="F101" s="1082"/>
      <c r="G101" s="1087"/>
      <c r="H101" s="822">
        <f t="shared" si="4"/>
        <v>0</v>
      </c>
      <c r="I101" s="756"/>
      <c r="J101" s="756"/>
      <c r="K101" s="756"/>
      <c r="L101" s="756"/>
      <c r="M101" s="756">
        <f>SUM(O101:R101)</f>
        <v>0</v>
      </c>
      <c r="N101" s="756">
        <f>+M101*F101</f>
        <v>0</v>
      </c>
      <c r="O101" s="1085"/>
      <c r="P101" s="1085"/>
      <c r="Q101" s="1085"/>
      <c r="R101" s="1085"/>
      <c r="S101" s="1085"/>
      <c r="T101" s="1085"/>
      <c r="U101" s="1085"/>
      <c r="V101" s="1085"/>
    </row>
    <row r="102" spans="1:22" ht="17.25" customHeight="1">
      <c r="A102" s="1080">
        <f t="shared" si="5"/>
        <v>0</v>
      </c>
      <c r="C102" s="1089" t="s">
        <v>632</v>
      </c>
      <c r="D102" s="239" t="s">
        <v>633</v>
      </c>
      <c r="E102" s="1083" t="s">
        <v>886</v>
      </c>
      <c r="F102" s="1082"/>
      <c r="G102" s="1087"/>
      <c r="H102" s="822">
        <f t="shared" si="4"/>
        <v>0</v>
      </c>
      <c r="I102" s="756"/>
      <c r="J102" s="756"/>
      <c r="K102" s="756"/>
      <c r="L102" s="756"/>
      <c r="M102" s="756">
        <f>SUM(O102:R102)</f>
        <v>0</v>
      </c>
      <c r="N102" s="756">
        <f>+M102*F102</f>
        <v>0</v>
      </c>
      <c r="O102" s="1085"/>
      <c r="P102" s="1085"/>
      <c r="Q102" s="1085"/>
      <c r="R102" s="1085"/>
      <c r="S102" s="1085"/>
      <c r="T102" s="1085"/>
      <c r="U102" s="1085"/>
      <c r="V102" s="1085"/>
    </row>
    <row r="103" spans="1:22" ht="17.25" customHeight="1">
      <c r="A103" s="1080">
        <f t="shared" si="5"/>
        <v>0</v>
      </c>
      <c r="C103" s="1089" t="s">
        <v>634</v>
      </c>
      <c r="D103" s="239" t="s">
        <v>635</v>
      </c>
      <c r="E103" s="1083" t="s">
        <v>897</v>
      </c>
      <c r="F103" s="1082"/>
      <c r="G103" s="1087"/>
      <c r="H103" s="822">
        <f t="shared" si="4"/>
        <v>0</v>
      </c>
      <c r="I103" s="756"/>
      <c r="J103" s="756"/>
      <c r="K103" s="756"/>
      <c r="L103" s="756"/>
      <c r="M103" s="756">
        <f>SUM(O103:R103)</f>
        <v>0</v>
      </c>
      <c r="N103" s="756">
        <f>+M103*F103</f>
        <v>0</v>
      </c>
      <c r="O103" s="1085"/>
      <c r="P103" s="1085"/>
      <c r="Q103" s="1085"/>
      <c r="R103" s="1085"/>
      <c r="S103" s="1085"/>
      <c r="T103" s="1085"/>
      <c r="U103" s="1085"/>
      <c r="V103" s="1085"/>
    </row>
    <row r="104" spans="1:22" ht="17.25" customHeight="1">
      <c r="A104" s="1080">
        <f t="shared" si="5"/>
        <v>0</v>
      </c>
      <c r="C104" s="1089" t="s">
        <v>636</v>
      </c>
      <c r="D104" s="239" t="s">
        <v>637</v>
      </c>
      <c r="E104" s="1083" t="s">
        <v>897</v>
      </c>
      <c r="F104" s="1082"/>
      <c r="G104" s="1087"/>
      <c r="H104" s="822">
        <f t="shared" si="4"/>
        <v>0</v>
      </c>
      <c r="I104" s="756"/>
      <c r="J104" s="756"/>
      <c r="K104" s="756"/>
      <c r="L104" s="756"/>
      <c r="M104" s="756">
        <f>SUM(O104:R104)</f>
        <v>0</v>
      </c>
      <c r="N104" s="756">
        <f>+M104*F104</f>
        <v>0</v>
      </c>
      <c r="O104" s="1085"/>
      <c r="P104" s="1085"/>
      <c r="Q104" s="1085"/>
      <c r="R104" s="1085"/>
      <c r="S104" s="1085"/>
      <c r="T104" s="1085"/>
      <c r="U104" s="1085"/>
      <c r="V104" s="1085"/>
    </row>
    <row r="105" spans="1:22" ht="17.25" customHeight="1">
      <c r="A105" s="1080">
        <f t="shared" si="5"/>
        <v>0</v>
      </c>
      <c r="C105" s="1089" t="s">
        <v>638</v>
      </c>
      <c r="D105" s="238" t="s">
        <v>639</v>
      </c>
      <c r="E105" s="1083" t="s">
        <v>897</v>
      </c>
      <c r="F105" s="1082"/>
      <c r="G105" s="1087"/>
      <c r="H105" s="822">
        <f t="shared" si="4"/>
        <v>0</v>
      </c>
      <c r="I105" s="756"/>
      <c r="J105" s="756"/>
      <c r="K105" s="756"/>
      <c r="L105" s="756"/>
      <c r="M105" s="756">
        <f>SUM(O105:R105)</f>
        <v>0</v>
      </c>
      <c r="N105" s="756">
        <f>+M105*F105</f>
        <v>0</v>
      </c>
      <c r="O105" s="1085"/>
      <c r="P105" s="1085"/>
      <c r="Q105" s="1085"/>
      <c r="R105" s="1085"/>
      <c r="S105" s="1085"/>
      <c r="T105" s="1085"/>
      <c r="U105" s="1085"/>
      <c r="V105" s="1085"/>
    </row>
    <row r="106" spans="1:22" ht="17.25" customHeight="1">
      <c r="A106" s="1080">
        <f t="shared" si="5"/>
        <v>0</v>
      </c>
      <c r="C106" s="1089" t="s">
        <v>640</v>
      </c>
      <c r="D106" s="238" t="s">
        <v>641</v>
      </c>
      <c r="E106" s="1083" t="s">
        <v>886</v>
      </c>
      <c r="F106" s="1082"/>
      <c r="G106" s="1087"/>
      <c r="H106" s="822">
        <f t="shared" si="4"/>
        <v>0</v>
      </c>
      <c r="I106" s="756"/>
      <c r="J106" s="756"/>
      <c r="K106" s="756"/>
      <c r="L106" s="756"/>
      <c r="M106" s="756">
        <f>SUM(O106:R106)</f>
        <v>0</v>
      </c>
      <c r="N106" s="756">
        <f>+M106*F106</f>
        <v>0</v>
      </c>
      <c r="O106" s="1085"/>
      <c r="P106" s="1085"/>
      <c r="Q106" s="1085"/>
      <c r="R106" s="1085"/>
      <c r="S106" s="1085"/>
      <c r="T106" s="1085"/>
      <c r="U106" s="1085"/>
      <c r="V106" s="1085"/>
    </row>
    <row r="107" spans="1:22" ht="17.25" customHeight="1">
      <c r="A107" s="1080">
        <f t="shared" si="5"/>
        <v>0</v>
      </c>
      <c r="C107" s="1089" t="s">
        <v>642</v>
      </c>
      <c r="D107" s="236" t="s">
        <v>643</v>
      </c>
      <c r="E107" s="1083" t="s">
        <v>886</v>
      </c>
      <c r="F107" s="1082"/>
      <c r="G107" s="1087"/>
      <c r="H107" s="822">
        <f t="shared" si="4"/>
        <v>0</v>
      </c>
      <c r="I107" s="756"/>
      <c r="J107" s="756"/>
      <c r="K107" s="756"/>
      <c r="L107" s="756"/>
      <c r="M107" s="756">
        <f>SUM(O107:R107)</f>
        <v>0</v>
      </c>
      <c r="N107" s="756">
        <f>+M107*F107</f>
        <v>0</v>
      </c>
      <c r="O107" s="1085"/>
      <c r="P107" s="1085"/>
      <c r="Q107" s="1085"/>
      <c r="R107" s="1085"/>
      <c r="S107" s="1085"/>
      <c r="T107" s="1085"/>
      <c r="U107" s="1085"/>
      <c r="V107" s="1085"/>
    </row>
    <row r="108" spans="1:22" ht="17.25" customHeight="1">
      <c r="A108" s="1080">
        <f t="shared" si="5"/>
        <v>0</v>
      </c>
      <c r="C108" s="1089" t="s">
        <v>644</v>
      </c>
      <c r="D108" s="235" t="s">
        <v>645</v>
      </c>
      <c r="E108" s="1083" t="s">
        <v>886</v>
      </c>
      <c r="F108" s="1082"/>
      <c r="G108" s="1087"/>
      <c r="H108" s="822">
        <f t="shared" si="4"/>
        <v>0</v>
      </c>
      <c r="I108" s="756"/>
      <c r="J108" s="756"/>
      <c r="K108" s="756"/>
      <c r="L108" s="756"/>
      <c r="M108" s="756">
        <f>SUM(O108:R108)</f>
        <v>0</v>
      </c>
      <c r="N108" s="756">
        <f>+M108*F108</f>
        <v>0</v>
      </c>
      <c r="O108" s="1085"/>
      <c r="P108" s="1085"/>
      <c r="Q108" s="1085"/>
      <c r="R108" s="1085"/>
      <c r="S108" s="1085"/>
      <c r="T108" s="1085"/>
      <c r="U108" s="1085"/>
      <c r="V108" s="1085"/>
    </row>
    <row r="109" spans="1:22" ht="17.25" customHeight="1">
      <c r="A109" s="1080">
        <f t="shared" si="5"/>
        <v>0</v>
      </c>
      <c r="C109" s="1089" t="s">
        <v>646</v>
      </c>
      <c r="D109" s="235" t="s">
        <v>647</v>
      </c>
      <c r="E109" s="1083" t="s">
        <v>834</v>
      </c>
      <c r="F109" s="1082"/>
      <c r="G109" s="1087"/>
      <c r="H109" s="822">
        <f t="shared" si="4"/>
        <v>0</v>
      </c>
      <c r="I109" s="756"/>
      <c r="J109" s="756"/>
      <c r="K109" s="756"/>
      <c r="L109" s="756"/>
      <c r="M109" s="756">
        <f>SUM(O109:R109)</f>
        <v>0</v>
      </c>
      <c r="N109" s="756">
        <f>+M109*F109</f>
        <v>0</v>
      </c>
      <c r="O109" s="1085"/>
      <c r="P109" s="1085"/>
      <c r="Q109" s="1085"/>
      <c r="R109" s="1085"/>
      <c r="S109" s="1085"/>
      <c r="T109" s="1085"/>
      <c r="U109" s="1085"/>
      <c r="V109" s="1085"/>
    </row>
    <row r="110" spans="1:22" ht="17.25" customHeight="1">
      <c r="A110" s="1080">
        <f t="shared" si="5"/>
        <v>0</v>
      </c>
      <c r="C110" s="1089" t="s">
        <v>648</v>
      </c>
      <c r="D110" s="236" t="s">
        <v>649</v>
      </c>
      <c r="E110" s="1083" t="s">
        <v>834</v>
      </c>
      <c r="F110" s="1082"/>
      <c r="G110" s="1087"/>
      <c r="H110" s="822">
        <f t="shared" si="4"/>
        <v>0</v>
      </c>
      <c r="I110" s="756"/>
      <c r="J110" s="756"/>
      <c r="K110" s="756"/>
      <c r="L110" s="756"/>
      <c r="M110" s="756">
        <f>SUM(O110:R110)</f>
        <v>0</v>
      </c>
      <c r="N110" s="756">
        <f>+M110*F110</f>
        <v>0</v>
      </c>
      <c r="O110" s="1085"/>
      <c r="P110" s="1085"/>
      <c r="Q110" s="1085"/>
      <c r="R110" s="1085"/>
      <c r="S110" s="1085"/>
      <c r="T110" s="1085"/>
      <c r="U110" s="1085"/>
      <c r="V110" s="1085"/>
    </row>
    <row r="111" spans="1:22" ht="17.25" customHeight="1">
      <c r="A111" s="1080">
        <f t="shared" si="5"/>
        <v>0</v>
      </c>
      <c r="C111" s="1089" t="s">
        <v>650</v>
      </c>
      <c r="D111" s="236" t="s">
        <v>651</v>
      </c>
      <c r="E111" s="1083" t="s">
        <v>834</v>
      </c>
      <c r="F111" s="1082"/>
      <c r="G111" s="1087"/>
      <c r="H111" s="822">
        <f t="shared" si="4"/>
        <v>0</v>
      </c>
      <c r="I111" s="756"/>
      <c r="J111" s="756"/>
      <c r="K111" s="756"/>
      <c r="L111" s="756"/>
      <c r="M111" s="756">
        <f>SUM(O111:R111)</f>
        <v>0</v>
      </c>
      <c r="N111" s="756">
        <f>+M111*F111</f>
        <v>0</v>
      </c>
      <c r="O111" s="1085"/>
      <c r="P111" s="1085"/>
      <c r="Q111" s="1085"/>
      <c r="R111" s="1085"/>
      <c r="S111" s="1085"/>
      <c r="T111" s="1085"/>
      <c r="U111" s="1085"/>
      <c r="V111" s="1085"/>
    </row>
    <row r="112" spans="1:22" ht="17.25" customHeight="1">
      <c r="A112" s="1080">
        <f t="shared" si="5"/>
        <v>0</v>
      </c>
      <c r="C112" s="1089" t="s">
        <v>652</v>
      </c>
      <c r="D112" s="236" t="s">
        <v>653</v>
      </c>
      <c r="E112" s="1083" t="s">
        <v>901</v>
      </c>
      <c r="F112" s="1082"/>
      <c r="G112" s="1087"/>
      <c r="H112" s="822">
        <f t="shared" si="4"/>
        <v>0</v>
      </c>
      <c r="I112" s="756"/>
      <c r="J112" s="756"/>
      <c r="K112" s="756"/>
      <c r="L112" s="756"/>
      <c r="M112" s="756">
        <f>SUM(O112:R112)</f>
        <v>0</v>
      </c>
      <c r="N112" s="756">
        <f>+M112*F112</f>
        <v>0</v>
      </c>
      <c r="O112" s="1085"/>
      <c r="P112" s="1085"/>
      <c r="Q112" s="1085"/>
      <c r="R112" s="1085"/>
      <c r="S112" s="1085"/>
      <c r="T112" s="1085"/>
      <c r="U112" s="1085"/>
      <c r="V112" s="1085"/>
    </row>
    <row r="113" spans="1:22" ht="17.25" customHeight="1">
      <c r="A113" s="1080">
        <f t="shared" si="5"/>
        <v>0</v>
      </c>
      <c r="C113" s="1089" t="s">
        <v>654</v>
      </c>
      <c r="D113" s="236" t="s">
        <v>655</v>
      </c>
      <c r="E113" s="1083" t="s">
        <v>901</v>
      </c>
      <c r="F113" s="1082"/>
      <c r="G113" s="1087"/>
      <c r="H113" s="822">
        <f t="shared" si="4"/>
        <v>0</v>
      </c>
      <c r="I113" s="756"/>
      <c r="J113" s="756"/>
      <c r="K113" s="756"/>
      <c r="L113" s="756"/>
      <c r="M113" s="756">
        <f>SUM(O113:R113)</f>
        <v>0</v>
      </c>
      <c r="N113" s="756">
        <f>+M113*F113</f>
        <v>0</v>
      </c>
      <c r="O113" s="1085"/>
      <c r="P113" s="1085"/>
      <c r="Q113" s="1085"/>
      <c r="R113" s="1085"/>
      <c r="S113" s="1085"/>
      <c r="T113" s="1085"/>
      <c r="U113" s="1085"/>
      <c r="V113" s="1085"/>
    </row>
    <row r="114" spans="1:22" ht="17.25" customHeight="1">
      <c r="A114" s="1080">
        <f t="shared" si="5"/>
        <v>0</v>
      </c>
      <c r="C114" s="1089" t="s">
        <v>656</v>
      </c>
      <c r="D114" s="236" t="s">
        <v>657</v>
      </c>
      <c r="E114" s="1083" t="s">
        <v>901</v>
      </c>
      <c r="F114" s="1082"/>
      <c r="G114" s="1087"/>
      <c r="H114" s="822">
        <f t="shared" si="4"/>
        <v>0</v>
      </c>
      <c r="I114" s="756"/>
      <c r="J114" s="756"/>
      <c r="K114" s="756"/>
      <c r="L114" s="756"/>
      <c r="M114" s="756">
        <f>SUM(O114:R114)</f>
        <v>0</v>
      </c>
      <c r="N114" s="756">
        <f>+M114*F114</f>
        <v>0</v>
      </c>
      <c r="O114" s="1085"/>
      <c r="P114" s="1085"/>
      <c r="Q114" s="1085"/>
      <c r="R114" s="1085"/>
      <c r="S114" s="1085"/>
      <c r="T114" s="1085"/>
      <c r="U114" s="1085"/>
      <c r="V114" s="1085"/>
    </row>
    <row r="115" spans="1:22" ht="17.25" customHeight="1">
      <c r="A115" s="1080">
        <f t="shared" ref="A115:A146" si="6">G115+I115</f>
        <v>0</v>
      </c>
      <c r="C115" s="1089" t="s">
        <v>658</v>
      </c>
      <c r="D115" s="236" t="s">
        <v>659</v>
      </c>
      <c r="E115" s="1083" t="s">
        <v>872</v>
      </c>
      <c r="F115" s="1082"/>
      <c r="G115" s="1087"/>
      <c r="H115" s="822">
        <f t="shared" si="4"/>
        <v>0</v>
      </c>
      <c r="I115" s="756"/>
      <c r="J115" s="756"/>
      <c r="K115" s="756"/>
      <c r="L115" s="756"/>
      <c r="M115" s="756">
        <f>SUM(O115:R115)</f>
        <v>0</v>
      </c>
      <c r="N115" s="756">
        <f>+M115*F115</f>
        <v>0</v>
      </c>
      <c r="O115" s="1085"/>
      <c r="P115" s="1085"/>
      <c r="Q115" s="1085"/>
      <c r="R115" s="1085"/>
      <c r="S115" s="1085"/>
      <c r="T115" s="1085"/>
      <c r="U115" s="1085"/>
      <c r="V115" s="1085"/>
    </row>
    <row r="116" spans="1:22" ht="17.25" customHeight="1">
      <c r="A116" s="1080">
        <f t="shared" si="6"/>
        <v>0</v>
      </c>
      <c r="C116" s="1089" t="s">
        <v>660</v>
      </c>
      <c r="D116" s="1093" t="s">
        <v>661</v>
      </c>
      <c r="E116" s="1083" t="s">
        <v>872</v>
      </c>
      <c r="F116" s="1082"/>
      <c r="G116" s="1087"/>
      <c r="H116" s="822">
        <f t="shared" si="4"/>
        <v>0</v>
      </c>
      <c r="I116" s="756"/>
      <c r="J116" s="756"/>
      <c r="K116" s="1091"/>
      <c r="L116" s="756"/>
      <c r="M116" s="756">
        <f>SUM(O116:R116)</f>
        <v>0</v>
      </c>
      <c r="N116" s="756">
        <f>+M116*F116</f>
        <v>0</v>
      </c>
      <c r="O116" s="1085"/>
      <c r="P116" s="1085"/>
      <c r="Q116" s="1085"/>
      <c r="R116" s="1085"/>
      <c r="S116" s="1085"/>
      <c r="T116" s="1085"/>
      <c r="U116" s="1085"/>
      <c r="V116" s="1085"/>
    </row>
    <row r="117" spans="1:22" ht="17.25" customHeight="1">
      <c r="A117" s="1080">
        <f t="shared" si="6"/>
        <v>0</v>
      </c>
      <c r="C117" s="1089" t="s">
        <v>662</v>
      </c>
      <c r="D117" s="236" t="s">
        <v>663</v>
      </c>
      <c r="E117" s="1083" t="s">
        <v>872</v>
      </c>
      <c r="F117" s="1082"/>
      <c r="G117" s="1087"/>
      <c r="H117" s="822">
        <f t="shared" si="4"/>
        <v>0</v>
      </c>
      <c r="I117" s="756"/>
      <c r="J117" s="756"/>
      <c r="K117" s="756"/>
      <c r="L117" s="756"/>
      <c r="M117" s="756">
        <f>SUM(O117:R117)</f>
        <v>0</v>
      </c>
      <c r="N117" s="756">
        <f>+M117*F117</f>
        <v>0</v>
      </c>
      <c r="O117" s="1085"/>
      <c r="P117" s="1085"/>
      <c r="Q117" s="1085"/>
      <c r="R117" s="1085"/>
      <c r="S117" s="1085"/>
      <c r="T117" s="1085"/>
      <c r="U117" s="1085"/>
      <c r="V117" s="1085"/>
    </row>
    <row r="118" spans="1:22" ht="17.25" customHeight="1">
      <c r="A118" s="1080">
        <f t="shared" si="6"/>
        <v>0</v>
      </c>
      <c r="C118" s="1089" t="s">
        <v>664</v>
      </c>
      <c r="D118" s="236" t="s">
        <v>665</v>
      </c>
      <c r="E118" s="1083" t="s">
        <v>552</v>
      </c>
      <c r="F118" s="1082"/>
      <c r="G118" s="1087"/>
      <c r="H118" s="822">
        <f t="shared" si="4"/>
        <v>0</v>
      </c>
      <c r="I118" s="756"/>
      <c r="J118" s="756"/>
      <c r="K118" s="1091"/>
      <c r="L118" s="756"/>
      <c r="M118" s="756">
        <f>SUM(O118:R118)</f>
        <v>0</v>
      </c>
      <c r="N118" s="756">
        <f>+M118*F118</f>
        <v>0</v>
      </c>
      <c r="O118" s="1085"/>
      <c r="P118" s="1085"/>
      <c r="Q118" s="1085"/>
      <c r="R118" s="1085"/>
      <c r="S118" s="1085"/>
      <c r="T118" s="1085"/>
      <c r="U118" s="1085"/>
      <c r="V118" s="1085"/>
    </row>
    <row r="119" spans="1:22" ht="17.25" customHeight="1">
      <c r="A119" s="1080">
        <f t="shared" si="6"/>
        <v>0</v>
      </c>
      <c r="C119" s="1089" t="s">
        <v>666</v>
      </c>
      <c r="D119" s="236" t="s">
        <v>667</v>
      </c>
      <c r="E119" s="1083" t="s">
        <v>900</v>
      </c>
      <c r="F119" s="1082"/>
      <c r="G119" s="1087"/>
      <c r="H119" s="822">
        <f t="shared" si="4"/>
        <v>0</v>
      </c>
      <c r="I119" s="756"/>
      <c r="J119" s="756"/>
      <c r="K119" s="756"/>
      <c r="L119" s="756"/>
      <c r="M119" s="756">
        <f>SUM(O119:R119)</f>
        <v>0</v>
      </c>
      <c r="N119" s="756">
        <f>+M119*F119</f>
        <v>0</v>
      </c>
      <c r="O119" s="1085"/>
      <c r="P119" s="1085"/>
      <c r="Q119" s="1085"/>
      <c r="R119" s="1085"/>
      <c r="S119" s="1085"/>
      <c r="T119" s="1085"/>
      <c r="U119" s="1085"/>
      <c r="V119" s="1085"/>
    </row>
    <row r="120" spans="1:22" ht="17.25" customHeight="1">
      <c r="A120" s="1080">
        <f t="shared" si="6"/>
        <v>0</v>
      </c>
      <c r="C120" s="1089" t="s">
        <v>668</v>
      </c>
      <c r="D120" s="1094" t="s">
        <v>669</v>
      </c>
      <c r="E120" s="1083" t="s">
        <v>901</v>
      </c>
      <c r="F120" s="1082"/>
      <c r="G120" s="1087"/>
      <c r="H120" s="822">
        <f t="shared" si="4"/>
        <v>0</v>
      </c>
      <c r="I120" s="756"/>
      <c r="J120" s="756"/>
      <c r="K120" s="756"/>
      <c r="L120" s="756"/>
      <c r="M120" s="756">
        <f>SUM(O120:R120)</f>
        <v>0</v>
      </c>
      <c r="N120" s="756">
        <f>+M120*F120</f>
        <v>0</v>
      </c>
      <c r="O120" s="1085"/>
      <c r="P120" s="1085"/>
      <c r="Q120" s="1085"/>
      <c r="R120" s="1085"/>
      <c r="S120" s="1085"/>
      <c r="T120" s="1085"/>
      <c r="U120" s="1085"/>
      <c r="V120" s="1085"/>
    </row>
    <row r="121" spans="1:22" ht="17.25" customHeight="1">
      <c r="A121" s="1080">
        <f t="shared" si="6"/>
        <v>0</v>
      </c>
      <c r="C121" s="1089" t="s">
        <v>670</v>
      </c>
      <c r="D121" s="1094" t="s">
        <v>671</v>
      </c>
      <c r="E121" s="1083" t="s">
        <v>901</v>
      </c>
      <c r="F121" s="1082"/>
      <c r="G121" s="1087"/>
      <c r="H121" s="822">
        <f t="shared" si="4"/>
        <v>0</v>
      </c>
      <c r="I121" s="756"/>
      <c r="J121" s="756"/>
      <c r="K121" s="756"/>
      <c r="L121" s="756"/>
      <c r="M121" s="756">
        <f>SUM(O121:R121)</f>
        <v>0</v>
      </c>
      <c r="N121" s="756">
        <f>+M121*F121</f>
        <v>0</v>
      </c>
      <c r="O121" s="1085"/>
      <c r="P121" s="1085"/>
      <c r="Q121" s="1085"/>
      <c r="R121" s="1085"/>
      <c r="S121" s="1085"/>
      <c r="T121" s="1085"/>
      <c r="U121" s="1085"/>
      <c r="V121" s="1085"/>
    </row>
    <row r="122" spans="1:22" ht="17.25" customHeight="1">
      <c r="A122" s="1080">
        <f t="shared" si="6"/>
        <v>0</v>
      </c>
      <c r="C122" s="1089" t="s">
        <v>672</v>
      </c>
      <c r="D122" s="1094" t="s">
        <v>673</v>
      </c>
      <c r="E122" s="1083" t="s">
        <v>834</v>
      </c>
      <c r="F122" s="1082"/>
      <c r="G122" s="1087"/>
      <c r="H122" s="822">
        <f t="shared" si="4"/>
        <v>0</v>
      </c>
      <c r="I122" s="756"/>
      <c r="J122" s="756"/>
      <c r="K122" s="756"/>
      <c r="L122" s="756"/>
      <c r="M122" s="756">
        <f>SUM(O122:R122)</f>
        <v>0</v>
      </c>
      <c r="N122" s="756">
        <f>+M122*F122</f>
        <v>0</v>
      </c>
      <c r="O122" s="1085"/>
      <c r="P122" s="1085"/>
      <c r="Q122" s="1085"/>
      <c r="R122" s="1085"/>
      <c r="S122" s="1085"/>
      <c r="T122" s="1085"/>
      <c r="U122" s="1085"/>
      <c r="V122" s="1085"/>
    </row>
    <row r="123" spans="1:22" ht="17.25" customHeight="1">
      <c r="A123" s="1080">
        <f t="shared" si="6"/>
        <v>0</v>
      </c>
      <c r="C123" s="1092" t="s">
        <v>674</v>
      </c>
      <c r="D123" s="235" t="s">
        <v>675</v>
      </c>
      <c r="E123" s="1083" t="s">
        <v>901</v>
      </c>
      <c r="F123" s="1082"/>
      <c r="G123" s="1087"/>
      <c r="H123" s="822">
        <f t="shared" si="4"/>
        <v>0</v>
      </c>
      <c r="I123" s="756"/>
      <c r="J123" s="756"/>
      <c r="K123" s="1091"/>
      <c r="L123" s="756"/>
      <c r="M123" s="756">
        <f>SUM(O123:R123)</f>
        <v>0</v>
      </c>
      <c r="N123" s="756">
        <f>+M123*F123</f>
        <v>0</v>
      </c>
      <c r="O123" s="1085"/>
      <c r="P123" s="1085"/>
      <c r="Q123" s="1085"/>
      <c r="R123" s="1085"/>
      <c r="S123" s="1085"/>
      <c r="T123" s="1085"/>
      <c r="U123" s="1085"/>
      <c r="V123" s="1085"/>
    </row>
    <row r="124" spans="1:22" ht="17.25" customHeight="1">
      <c r="A124" s="1080">
        <f t="shared" si="6"/>
        <v>0</v>
      </c>
      <c r="C124" s="1092" t="s">
        <v>676</v>
      </c>
      <c r="D124" s="235" t="s">
        <v>677</v>
      </c>
      <c r="E124" s="1083" t="s">
        <v>552</v>
      </c>
      <c r="F124" s="1082"/>
      <c r="G124" s="1087"/>
      <c r="H124" s="822">
        <f t="shared" si="4"/>
        <v>0</v>
      </c>
      <c r="I124" s="756"/>
      <c r="J124" s="756"/>
      <c r="K124" s="1091"/>
      <c r="L124" s="756"/>
      <c r="M124" s="756">
        <f>SUM(O124:R124)</f>
        <v>0</v>
      </c>
      <c r="N124" s="756">
        <f>+M124*F124</f>
        <v>0</v>
      </c>
      <c r="O124" s="1085"/>
      <c r="P124" s="1085"/>
      <c r="Q124" s="1085"/>
      <c r="R124" s="1085"/>
      <c r="S124" s="1085"/>
      <c r="T124" s="1085"/>
      <c r="U124" s="1085"/>
      <c r="V124" s="1085"/>
    </row>
    <row r="125" spans="1:22" ht="17.25" customHeight="1">
      <c r="A125" s="1080">
        <f t="shared" si="6"/>
        <v>0</v>
      </c>
      <c r="C125" s="1092" t="s">
        <v>678</v>
      </c>
      <c r="D125" s="235" t="s">
        <v>679</v>
      </c>
      <c r="E125" s="1083" t="s">
        <v>552</v>
      </c>
      <c r="F125" s="1082"/>
      <c r="G125" s="1087"/>
      <c r="H125" s="822">
        <f t="shared" si="4"/>
        <v>0</v>
      </c>
      <c r="I125" s="756"/>
      <c r="J125" s="756"/>
      <c r="K125" s="1091"/>
      <c r="L125" s="756"/>
      <c r="M125" s="756">
        <f>SUM(O125:R125)</f>
        <v>0</v>
      </c>
      <c r="N125" s="756">
        <f>+M125*F125</f>
        <v>0</v>
      </c>
      <c r="O125" s="1085"/>
      <c r="P125" s="1085"/>
      <c r="Q125" s="1085"/>
      <c r="R125" s="1085"/>
      <c r="S125" s="1085"/>
      <c r="T125" s="1085"/>
      <c r="U125" s="1085"/>
      <c r="V125" s="1085"/>
    </row>
    <row r="126" spans="1:22" ht="17.25" customHeight="1">
      <c r="A126" s="1080">
        <f t="shared" si="6"/>
        <v>0</v>
      </c>
      <c r="C126" s="1089" t="s">
        <v>680</v>
      </c>
      <c r="D126" s="236" t="s">
        <v>681</v>
      </c>
      <c r="E126" s="1083" t="s">
        <v>886</v>
      </c>
      <c r="F126" s="1082"/>
      <c r="G126" s="1087"/>
      <c r="H126" s="822">
        <f t="shared" si="4"/>
        <v>0</v>
      </c>
      <c r="I126" s="756"/>
      <c r="J126" s="756"/>
      <c r="K126" s="756"/>
      <c r="L126" s="756"/>
      <c r="M126" s="756">
        <f>SUM(O126:R126)</f>
        <v>0</v>
      </c>
      <c r="N126" s="756">
        <f>+M126*F126</f>
        <v>0</v>
      </c>
      <c r="O126" s="1085"/>
      <c r="P126" s="1085"/>
      <c r="Q126" s="1085"/>
      <c r="R126" s="1085"/>
      <c r="S126" s="1085"/>
      <c r="T126" s="1085"/>
      <c r="U126" s="1085"/>
      <c r="V126" s="1085"/>
    </row>
    <row r="127" spans="1:22" ht="17.25" customHeight="1">
      <c r="A127" s="1080">
        <f t="shared" si="6"/>
        <v>0</v>
      </c>
      <c r="C127" s="241" t="s">
        <v>682</v>
      </c>
      <c r="D127" s="236" t="s">
        <v>683</v>
      </c>
      <c r="E127" s="1083" t="s">
        <v>552</v>
      </c>
      <c r="F127" s="1082"/>
      <c r="G127" s="1087"/>
      <c r="H127" s="822">
        <f t="shared" si="4"/>
        <v>0</v>
      </c>
      <c r="I127" s="756"/>
      <c r="J127" s="756"/>
      <c r="K127" s="756"/>
      <c r="L127" s="756"/>
      <c r="M127" s="756">
        <f>SUM(O127:R127)</f>
        <v>0</v>
      </c>
      <c r="N127" s="756">
        <f>+M127*F127</f>
        <v>0</v>
      </c>
      <c r="O127" s="1085"/>
      <c r="P127" s="1085"/>
      <c r="Q127" s="1085"/>
      <c r="R127" s="1085"/>
      <c r="S127" s="1085"/>
      <c r="T127" s="1085"/>
      <c r="U127" s="1085"/>
      <c r="V127" s="1085"/>
    </row>
    <row r="128" spans="1:22" ht="17.25" customHeight="1">
      <c r="A128" s="1080">
        <f t="shared" si="6"/>
        <v>0</v>
      </c>
      <c r="C128" s="1089" t="s">
        <v>684</v>
      </c>
      <c r="D128" s="236" t="s">
        <v>685</v>
      </c>
      <c r="E128" s="1083" t="s">
        <v>552</v>
      </c>
      <c r="F128" s="1082"/>
      <c r="G128" s="1087"/>
      <c r="H128" s="822">
        <f t="shared" si="4"/>
        <v>0</v>
      </c>
      <c r="I128" s="756"/>
      <c r="J128" s="756"/>
      <c r="K128" s="756"/>
      <c r="L128" s="756"/>
      <c r="M128" s="756">
        <f>SUM(O128:R128)</f>
        <v>0</v>
      </c>
      <c r="N128" s="756">
        <f>+M128*F128</f>
        <v>0</v>
      </c>
      <c r="O128" s="1085"/>
      <c r="P128" s="1085"/>
      <c r="Q128" s="1085"/>
      <c r="R128" s="1085"/>
      <c r="S128" s="1085"/>
      <c r="T128" s="1085"/>
      <c r="U128" s="1085"/>
      <c r="V128" s="1085"/>
    </row>
    <row r="129" spans="1:22" ht="17.25" customHeight="1">
      <c r="A129" s="1080">
        <f t="shared" si="6"/>
        <v>0</v>
      </c>
      <c r="C129" s="1089" t="s">
        <v>686</v>
      </c>
      <c r="D129" s="236" t="s">
        <v>687</v>
      </c>
      <c r="E129" s="1083" t="s">
        <v>901</v>
      </c>
      <c r="F129" s="1082"/>
      <c r="G129" s="1087"/>
      <c r="H129" s="822">
        <f t="shared" si="4"/>
        <v>0</v>
      </c>
      <c r="I129" s="756"/>
      <c r="J129" s="756"/>
      <c r="K129" s="756"/>
      <c r="L129" s="756"/>
      <c r="M129" s="756">
        <f>SUM(O129:R129)</f>
        <v>0</v>
      </c>
      <c r="N129" s="756">
        <f>+M129*F129</f>
        <v>0</v>
      </c>
      <c r="O129" s="1085"/>
      <c r="P129" s="1085"/>
      <c r="Q129" s="1085"/>
      <c r="R129" s="1085"/>
      <c r="S129" s="1085"/>
      <c r="T129" s="1085"/>
      <c r="U129" s="1085"/>
      <c r="V129" s="1085"/>
    </row>
    <row r="130" spans="1:22" ht="17.25" customHeight="1">
      <c r="A130" s="1080">
        <f t="shared" si="6"/>
        <v>0</v>
      </c>
      <c r="C130" s="1089" t="s">
        <v>688</v>
      </c>
      <c r="D130" s="1095" t="s">
        <v>689</v>
      </c>
      <c r="E130" s="1083" t="s">
        <v>901</v>
      </c>
      <c r="F130" s="1082"/>
      <c r="G130" s="1087"/>
      <c r="H130" s="822">
        <f t="shared" si="4"/>
        <v>0</v>
      </c>
      <c r="I130" s="756"/>
      <c r="J130" s="756"/>
      <c r="K130" s="756"/>
      <c r="L130" s="756"/>
      <c r="M130" s="756">
        <f>SUM(O130:R130)</f>
        <v>0</v>
      </c>
      <c r="N130" s="756">
        <f>+M130*F130</f>
        <v>0</v>
      </c>
      <c r="O130" s="1085"/>
      <c r="P130" s="1085"/>
      <c r="Q130" s="1085"/>
      <c r="R130" s="1085"/>
      <c r="S130" s="1085"/>
      <c r="T130" s="1085"/>
      <c r="U130" s="1085"/>
      <c r="V130" s="1085"/>
    </row>
    <row r="131" spans="1:22" ht="17.25" customHeight="1">
      <c r="A131" s="1080">
        <f t="shared" si="6"/>
        <v>0</v>
      </c>
      <c r="C131" s="1089" t="s">
        <v>690</v>
      </c>
      <c r="D131" s="1095" t="s">
        <v>691</v>
      </c>
      <c r="E131" s="1083" t="s">
        <v>886</v>
      </c>
      <c r="F131" s="1082"/>
      <c r="G131" s="1087"/>
      <c r="H131" s="822">
        <f t="shared" si="4"/>
        <v>0</v>
      </c>
      <c r="I131" s="756"/>
      <c r="J131" s="756"/>
      <c r="K131" s="756"/>
      <c r="L131" s="756"/>
      <c r="M131" s="756">
        <f>SUM(O131:R131)</f>
        <v>0</v>
      </c>
      <c r="N131" s="756">
        <f>+M131*F131</f>
        <v>0</v>
      </c>
      <c r="O131" s="1085"/>
      <c r="P131" s="1085"/>
      <c r="Q131" s="1085"/>
      <c r="R131" s="1085"/>
      <c r="S131" s="1085"/>
      <c r="T131" s="1085"/>
      <c r="U131" s="1085"/>
      <c r="V131" s="1085"/>
    </row>
    <row r="132" spans="1:22" ht="17.25" customHeight="1">
      <c r="A132" s="1080">
        <f t="shared" si="6"/>
        <v>0</v>
      </c>
      <c r="C132" s="1089" t="s">
        <v>692</v>
      </c>
      <c r="D132" s="236" t="s">
        <v>693</v>
      </c>
      <c r="E132" s="1083" t="s">
        <v>886</v>
      </c>
      <c r="F132" s="1082"/>
      <c r="G132" s="1087"/>
      <c r="H132" s="822">
        <f t="shared" si="4"/>
        <v>0</v>
      </c>
      <c r="I132" s="756"/>
      <c r="J132" s="756"/>
      <c r="K132" s="756"/>
      <c r="L132" s="756"/>
      <c r="M132" s="756">
        <f>SUM(O132:R132)</f>
        <v>0</v>
      </c>
      <c r="N132" s="756">
        <f>+M132*F132</f>
        <v>0</v>
      </c>
      <c r="O132" s="1085"/>
      <c r="P132" s="1085"/>
      <c r="Q132" s="1085"/>
      <c r="R132" s="1085"/>
      <c r="S132" s="1085"/>
      <c r="T132" s="1085"/>
      <c r="U132" s="1085"/>
      <c r="V132" s="1085"/>
    </row>
    <row r="133" spans="1:22" ht="17.25" customHeight="1">
      <c r="A133" s="1080">
        <f t="shared" si="6"/>
        <v>0</v>
      </c>
      <c r="C133" s="1089" t="s">
        <v>694</v>
      </c>
      <c r="D133" s="236" t="s">
        <v>695</v>
      </c>
      <c r="E133" s="1083" t="s">
        <v>886</v>
      </c>
      <c r="F133" s="1082"/>
      <c r="G133" s="1087"/>
      <c r="H133" s="822">
        <f t="shared" si="4"/>
        <v>0</v>
      </c>
      <c r="I133" s="756"/>
      <c r="J133" s="756"/>
      <c r="K133" s="756"/>
      <c r="L133" s="756"/>
      <c r="M133" s="756">
        <f>SUM(O133:R133)</f>
        <v>0</v>
      </c>
      <c r="N133" s="756">
        <f>+M133*F133</f>
        <v>0</v>
      </c>
      <c r="O133" s="1085"/>
      <c r="P133" s="1085"/>
      <c r="Q133" s="1085"/>
      <c r="R133" s="1085"/>
      <c r="S133" s="1085"/>
      <c r="T133" s="1085"/>
      <c r="U133" s="1085"/>
      <c r="V133" s="1085"/>
    </row>
    <row r="134" spans="1:22" ht="17.25" customHeight="1">
      <c r="A134" s="1080">
        <f t="shared" si="6"/>
        <v>0</v>
      </c>
      <c r="C134" s="1089" t="s">
        <v>696</v>
      </c>
      <c r="D134" s="236" t="s">
        <v>697</v>
      </c>
      <c r="E134" s="1083" t="s">
        <v>886</v>
      </c>
      <c r="F134" s="1082"/>
      <c r="G134" s="1087"/>
      <c r="H134" s="822">
        <f t="shared" ref="H134:H197" si="7">G134*F134</f>
        <v>0</v>
      </c>
      <c r="I134" s="756"/>
      <c r="J134" s="756"/>
      <c r="K134" s="756"/>
      <c r="L134" s="756"/>
      <c r="M134" s="756">
        <f>SUM(O134:R134)</f>
        <v>0</v>
      </c>
      <c r="N134" s="756">
        <f>+M134*F134</f>
        <v>0</v>
      </c>
      <c r="O134" s="1085"/>
      <c r="P134" s="1085"/>
      <c r="Q134" s="1085"/>
      <c r="R134" s="1085"/>
      <c r="S134" s="1085"/>
      <c r="T134" s="1085"/>
      <c r="U134" s="1085"/>
      <c r="V134" s="1085"/>
    </row>
    <row r="135" spans="1:22" ht="17.25" customHeight="1">
      <c r="A135" s="1080">
        <f t="shared" si="6"/>
        <v>0</v>
      </c>
      <c r="C135" s="1089" t="s">
        <v>698</v>
      </c>
      <c r="D135" s="236" t="s">
        <v>699</v>
      </c>
      <c r="E135" s="1083" t="s">
        <v>886</v>
      </c>
      <c r="F135" s="1082"/>
      <c r="G135" s="1087"/>
      <c r="H135" s="822">
        <f t="shared" si="7"/>
        <v>0</v>
      </c>
      <c r="I135" s="756"/>
      <c r="J135" s="756"/>
      <c r="K135" s="756"/>
      <c r="L135" s="756"/>
      <c r="M135" s="756">
        <f>SUM(O135:R135)</f>
        <v>0</v>
      </c>
      <c r="N135" s="756">
        <f>+M135*F135</f>
        <v>0</v>
      </c>
      <c r="O135" s="1085"/>
      <c r="P135" s="1085"/>
      <c r="Q135" s="1085"/>
      <c r="R135" s="1085"/>
      <c r="S135" s="1085"/>
      <c r="T135" s="1085"/>
      <c r="U135" s="1085"/>
      <c r="V135" s="1085"/>
    </row>
    <row r="136" spans="1:22" ht="17.25" customHeight="1">
      <c r="A136" s="1080">
        <f t="shared" si="6"/>
        <v>0</v>
      </c>
      <c r="C136" s="1089" t="s">
        <v>700</v>
      </c>
      <c r="D136" s="235" t="s">
        <v>701</v>
      </c>
      <c r="E136" s="1083" t="s">
        <v>834</v>
      </c>
      <c r="F136" s="1082"/>
      <c r="G136" s="1087"/>
      <c r="H136" s="822">
        <f t="shared" si="7"/>
        <v>0</v>
      </c>
      <c r="I136" s="756"/>
      <c r="J136" s="756"/>
      <c r="K136" s="756"/>
      <c r="L136" s="756"/>
      <c r="M136" s="756">
        <f>SUM(O136:R136)</f>
        <v>0</v>
      </c>
      <c r="N136" s="756">
        <f>+M136*F136</f>
        <v>0</v>
      </c>
      <c r="O136" s="1085"/>
      <c r="P136" s="1085"/>
      <c r="Q136" s="1085"/>
      <c r="R136" s="1085"/>
      <c r="S136" s="1085"/>
      <c r="T136" s="1085"/>
      <c r="U136" s="1085"/>
      <c r="V136" s="1085"/>
    </row>
    <row r="137" spans="1:22" ht="17.25" customHeight="1">
      <c r="A137" s="1080">
        <f t="shared" si="6"/>
        <v>0</v>
      </c>
      <c r="C137" s="1089" t="s">
        <v>702</v>
      </c>
      <c r="D137" s="237" t="s">
        <v>703</v>
      </c>
      <c r="E137" s="1083" t="s">
        <v>968</v>
      </c>
      <c r="F137" s="1082"/>
      <c r="G137" s="1087"/>
      <c r="H137" s="822">
        <f t="shared" si="7"/>
        <v>0</v>
      </c>
      <c r="I137" s="756"/>
      <c r="J137" s="756"/>
      <c r="K137" s="756"/>
      <c r="L137" s="756"/>
      <c r="M137" s="756">
        <f>SUM(O137:R137)</f>
        <v>0</v>
      </c>
      <c r="N137" s="756">
        <f>+M137*F137</f>
        <v>0</v>
      </c>
      <c r="O137" s="1085"/>
      <c r="P137" s="1085"/>
      <c r="Q137" s="1085"/>
      <c r="R137" s="1085"/>
      <c r="S137" s="1085"/>
      <c r="T137" s="1085"/>
      <c r="U137" s="1085"/>
      <c r="V137" s="1085"/>
    </row>
    <row r="138" spans="1:22" ht="17.25" customHeight="1">
      <c r="A138" s="1080">
        <f t="shared" si="6"/>
        <v>0</v>
      </c>
      <c r="C138" s="1089" t="s">
        <v>704</v>
      </c>
      <c r="D138" s="236" t="s">
        <v>705</v>
      </c>
      <c r="E138" s="1083" t="s">
        <v>968</v>
      </c>
      <c r="F138" s="1082"/>
      <c r="G138" s="1087"/>
      <c r="H138" s="822">
        <f t="shared" si="7"/>
        <v>0</v>
      </c>
      <c r="I138" s="756"/>
      <c r="J138" s="756"/>
      <c r="K138" s="756"/>
      <c r="L138" s="756"/>
      <c r="M138" s="756">
        <f>SUM(O138:R138)</f>
        <v>0</v>
      </c>
      <c r="N138" s="756">
        <f>+M138*F138</f>
        <v>0</v>
      </c>
      <c r="O138" s="1085"/>
      <c r="P138" s="1085"/>
      <c r="Q138" s="1085"/>
      <c r="R138" s="1085"/>
      <c r="S138" s="1085"/>
      <c r="T138" s="1085"/>
      <c r="U138" s="1085"/>
      <c r="V138" s="1085"/>
    </row>
    <row r="139" spans="1:22" ht="17.25" customHeight="1">
      <c r="A139" s="1080">
        <f t="shared" si="6"/>
        <v>0</v>
      </c>
      <c r="C139" s="1089" t="s">
        <v>706</v>
      </c>
      <c r="D139" s="236" t="s">
        <v>707</v>
      </c>
      <c r="E139" s="1083" t="s">
        <v>834</v>
      </c>
      <c r="F139" s="1082"/>
      <c r="G139" s="1087"/>
      <c r="H139" s="822">
        <f t="shared" si="7"/>
        <v>0</v>
      </c>
      <c r="I139" s="756"/>
      <c r="J139" s="756"/>
      <c r="K139" s="756"/>
      <c r="L139" s="756"/>
      <c r="M139" s="756">
        <f>SUM(O139:R139)</f>
        <v>0</v>
      </c>
      <c r="N139" s="756">
        <f>+M139*F139</f>
        <v>0</v>
      </c>
      <c r="O139" s="1085"/>
      <c r="P139" s="1085"/>
      <c r="Q139" s="1085"/>
      <c r="R139" s="1085"/>
      <c r="S139" s="1085"/>
      <c r="T139" s="1085"/>
      <c r="U139" s="1085"/>
      <c r="V139" s="1085"/>
    </row>
    <row r="140" spans="1:22" ht="17.25" customHeight="1">
      <c r="A140" s="1080">
        <f t="shared" si="6"/>
        <v>0</v>
      </c>
      <c r="C140" s="1089" t="s">
        <v>708</v>
      </c>
      <c r="D140" s="236" t="s">
        <v>709</v>
      </c>
      <c r="E140" s="1083" t="s">
        <v>834</v>
      </c>
      <c r="F140" s="1082"/>
      <c r="G140" s="1087"/>
      <c r="H140" s="822">
        <f t="shared" si="7"/>
        <v>0</v>
      </c>
      <c r="I140" s="756"/>
      <c r="J140" s="756"/>
      <c r="K140" s="756"/>
      <c r="L140" s="756"/>
      <c r="M140" s="756">
        <f>SUM(O140:R140)</f>
        <v>0</v>
      </c>
      <c r="N140" s="756">
        <f>+M140*F140</f>
        <v>0</v>
      </c>
      <c r="O140" s="1085"/>
      <c r="P140" s="1085"/>
      <c r="Q140" s="1085"/>
      <c r="R140" s="1085"/>
      <c r="S140" s="1085"/>
      <c r="T140" s="1085"/>
      <c r="U140" s="1085"/>
      <c r="V140" s="1085"/>
    </row>
    <row r="141" spans="1:22" ht="17.25" customHeight="1">
      <c r="A141" s="1080">
        <f t="shared" si="6"/>
        <v>0</v>
      </c>
      <c r="C141" s="1089" t="s">
        <v>710</v>
      </c>
      <c r="D141" s="236" t="s">
        <v>711</v>
      </c>
      <c r="E141" s="1083" t="s">
        <v>968</v>
      </c>
      <c r="F141" s="1082"/>
      <c r="G141" s="1087"/>
      <c r="H141" s="822">
        <f t="shared" si="7"/>
        <v>0</v>
      </c>
      <c r="I141" s="756"/>
      <c r="J141" s="756"/>
      <c r="K141" s="756"/>
      <c r="L141" s="756"/>
      <c r="M141" s="756">
        <f>SUM(O141:R141)</f>
        <v>0</v>
      </c>
      <c r="N141" s="756">
        <f>+M141*F141</f>
        <v>0</v>
      </c>
      <c r="O141" s="1085"/>
      <c r="P141" s="1085"/>
      <c r="Q141" s="1085"/>
      <c r="R141" s="1085"/>
      <c r="S141" s="1085"/>
      <c r="T141" s="1085"/>
      <c r="U141" s="1085"/>
      <c r="V141" s="1085"/>
    </row>
    <row r="142" spans="1:22" ht="17.25" customHeight="1">
      <c r="A142" s="1080">
        <f t="shared" si="6"/>
        <v>0</v>
      </c>
      <c r="C142" s="1089" t="s">
        <v>712</v>
      </c>
      <c r="D142" s="236" t="s">
        <v>713</v>
      </c>
      <c r="E142" s="1083" t="s">
        <v>968</v>
      </c>
      <c r="F142" s="1082"/>
      <c r="G142" s="1087"/>
      <c r="H142" s="822">
        <f t="shared" si="7"/>
        <v>0</v>
      </c>
      <c r="I142" s="756"/>
      <c r="J142" s="756"/>
      <c r="K142" s="756"/>
      <c r="L142" s="756"/>
      <c r="M142" s="756">
        <f>SUM(O142:R142)</f>
        <v>0</v>
      </c>
      <c r="N142" s="756">
        <f>+M142*F142</f>
        <v>0</v>
      </c>
      <c r="O142" s="1085"/>
      <c r="P142" s="1085"/>
      <c r="Q142" s="1085"/>
      <c r="R142" s="1085"/>
      <c r="S142" s="1085"/>
      <c r="T142" s="1085"/>
      <c r="U142" s="1085"/>
      <c r="V142" s="1085"/>
    </row>
    <row r="143" spans="1:22" ht="17.25" customHeight="1">
      <c r="A143" s="1080">
        <f t="shared" si="6"/>
        <v>0</v>
      </c>
      <c r="C143" s="1089" t="s">
        <v>714</v>
      </c>
      <c r="D143" s="236" t="s">
        <v>715</v>
      </c>
      <c r="E143" s="1083" t="s">
        <v>886</v>
      </c>
      <c r="F143" s="1082"/>
      <c r="G143" s="1087"/>
      <c r="H143" s="822">
        <f t="shared" si="7"/>
        <v>0</v>
      </c>
      <c r="I143" s="756"/>
      <c r="J143" s="756"/>
      <c r="K143" s="756"/>
      <c r="L143" s="756"/>
      <c r="M143" s="756">
        <f>SUM(O143:R143)</f>
        <v>0</v>
      </c>
      <c r="N143" s="756">
        <f>+M143*F143</f>
        <v>0</v>
      </c>
      <c r="O143" s="1085"/>
      <c r="P143" s="1085"/>
      <c r="Q143" s="1085"/>
      <c r="R143" s="1085"/>
      <c r="S143" s="1085"/>
      <c r="T143" s="1085"/>
      <c r="U143" s="1085"/>
      <c r="V143" s="1085"/>
    </row>
    <row r="144" spans="1:22" ht="17.25" customHeight="1">
      <c r="A144" s="1080">
        <f t="shared" si="6"/>
        <v>0</v>
      </c>
      <c r="C144" s="1089" t="s">
        <v>716</v>
      </c>
      <c r="D144" s="236" t="s">
        <v>717</v>
      </c>
      <c r="E144" s="1083" t="s">
        <v>886</v>
      </c>
      <c r="F144" s="1082"/>
      <c r="G144" s="1087"/>
      <c r="H144" s="822">
        <f t="shared" si="7"/>
        <v>0</v>
      </c>
      <c r="I144" s="756"/>
      <c r="J144" s="756"/>
      <c r="K144" s="756"/>
      <c r="L144" s="756"/>
      <c r="M144" s="756">
        <f>SUM(O144:R144)</f>
        <v>0</v>
      </c>
      <c r="N144" s="756">
        <f>+M144*F144</f>
        <v>0</v>
      </c>
      <c r="O144" s="1085"/>
      <c r="P144" s="1085"/>
      <c r="Q144" s="1085"/>
      <c r="R144" s="1085"/>
      <c r="S144" s="1085"/>
      <c r="T144" s="1085"/>
      <c r="U144" s="1085"/>
      <c r="V144" s="1085"/>
    </row>
    <row r="145" spans="1:22" ht="17.25" customHeight="1">
      <c r="A145" s="1080">
        <f t="shared" si="6"/>
        <v>0</v>
      </c>
      <c r="C145" s="1089" t="s">
        <v>718</v>
      </c>
      <c r="D145" s="236" t="s">
        <v>719</v>
      </c>
      <c r="E145" s="1083" t="s">
        <v>886</v>
      </c>
      <c r="F145" s="1082"/>
      <c r="G145" s="1087"/>
      <c r="H145" s="822">
        <f t="shared" si="7"/>
        <v>0</v>
      </c>
      <c r="I145" s="756"/>
      <c r="J145" s="756"/>
      <c r="K145" s="756"/>
      <c r="L145" s="756"/>
      <c r="M145" s="756">
        <f>SUM(O145:R145)</f>
        <v>0</v>
      </c>
      <c r="N145" s="756">
        <f>+M145*F145</f>
        <v>0</v>
      </c>
      <c r="O145" s="1085"/>
      <c r="P145" s="1085"/>
      <c r="Q145" s="1085"/>
      <c r="R145" s="1085"/>
      <c r="S145" s="1085"/>
      <c r="T145" s="1085"/>
      <c r="U145" s="1085"/>
      <c r="V145" s="1085"/>
    </row>
    <row r="146" spans="1:22" ht="17.25" customHeight="1">
      <c r="A146" s="1080">
        <f t="shared" si="6"/>
        <v>0</v>
      </c>
      <c r="C146" s="1089" t="s">
        <v>720</v>
      </c>
      <c r="D146" s="236" t="s">
        <v>721</v>
      </c>
      <c r="E146" s="1083" t="s">
        <v>897</v>
      </c>
      <c r="F146" s="1082"/>
      <c r="G146" s="1087"/>
      <c r="H146" s="822">
        <f t="shared" si="7"/>
        <v>0</v>
      </c>
      <c r="I146" s="756"/>
      <c r="J146" s="756"/>
      <c r="K146" s="756"/>
      <c r="L146" s="756"/>
      <c r="M146" s="756">
        <f>SUM(O146:R146)</f>
        <v>0</v>
      </c>
      <c r="N146" s="756">
        <f>+M146*F146</f>
        <v>0</v>
      </c>
      <c r="O146" s="1085"/>
      <c r="P146" s="1085"/>
      <c r="Q146" s="1085"/>
      <c r="R146" s="1085"/>
      <c r="S146" s="1085"/>
      <c r="T146" s="1085"/>
      <c r="U146" s="1085"/>
      <c r="V146" s="1085"/>
    </row>
    <row r="147" spans="1:22" ht="17.25" customHeight="1">
      <c r="A147" s="1080">
        <f t="shared" ref="A147:A152" si="8">G147+I147</f>
        <v>0</v>
      </c>
      <c r="C147" s="1089" t="s">
        <v>722</v>
      </c>
      <c r="D147" s="236" t="s">
        <v>723</v>
      </c>
      <c r="E147" s="1083" t="s">
        <v>897</v>
      </c>
      <c r="F147" s="1082"/>
      <c r="G147" s="1087"/>
      <c r="H147" s="822">
        <f t="shared" si="7"/>
        <v>0</v>
      </c>
      <c r="I147" s="756"/>
      <c r="J147" s="756"/>
      <c r="K147" s="756"/>
      <c r="L147" s="756"/>
      <c r="M147" s="756">
        <f>SUM(O147:R147)</f>
        <v>0</v>
      </c>
      <c r="N147" s="756">
        <f>+M147*F147</f>
        <v>0</v>
      </c>
      <c r="O147" s="1085"/>
      <c r="P147" s="1085"/>
      <c r="Q147" s="1085"/>
      <c r="R147" s="1085"/>
      <c r="S147" s="1085"/>
      <c r="T147" s="1085"/>
      <c r="U147" s="1085"/>
      <c r="V147" s="1085"/>
    </row>
    <row r="148" spans="1:22" ht="17.25" customHeight="1">
      <c r="A148" s="1080">
        <f t="shared" si="8"/>
        <v>0</v>
      </c>
      <c r="C148" s="1089" t="s">
        <v>724</v>
      </c>
      <c r="D148" s="236" t="s">
        <v>725</v>
      </c>
      <c r="E148" s="1083" t="s">
        <v>897</v>
      </c>
      <c r="F148" s="1082"/>
      <c r="G148" s="1087"/>
      <c r="H148" s="822">
        <f t="shared" si="7"/>
        <v>0</v>
      </c>
      <c r="I148" s="756"/>
      <c r="J148" s="756"/>
      <c r="K148" s="756"/>
      <c r="L148" s="756"/>
      <c r="M148" s="756">
        <f>SUM(O148:R148)</f>
        <v>0</v>
      </c>
      <c r="N148" s="756">
        <f>+M148*F148</f>
        <v>0</v>
      </c>
      <c r="O148" s="1085"/>
      <c r="P148" s="1085"/>
      <c r="Q148" s="1085"/>
      <c r="R148" s="1085"/>
      <c r="S148" s="1085"/>
      <c r="T148" s="1085"/>
      <c r="U148" s="1085"/>
      <c r="V148" s="1085"/>
    </row>
    <row r="149" spans="1:22" ht="17.25" customHeight="1">
      <c r="A149" s="1080">
        <f t="shared" si="8"/>
        <v>0</v>
      </c>
      <c r="C149" s="1089" t="s">
        <v>726</v>
      </c>
      <c r="D149" s="236" t="s">
        <v>727</v>
      </c>
      <c r="E149" s="1083" t="s">
        <v>897</v>
      </c>
      <c r="F149" s="1082"/>
      <c r="G149" s="1087"/>
      <c r="H149" s="822">
        <f t="shared" si="7"/>
        <v>0</v>
      </c>
      <c r="I149" s="756"/>
      <c r="J149" s="756"/>
      <c r="K149" s="756"/>
      <c r="L149" s="756"/>
      <c r="M149" s="756">
        <f>SUM(O149:R149)</f>
        <v>0</v>
      </c>
      <c r="N149" s="756">
        <f>+M149*F149</f>
        <v>0</v>
      </c>
      <c r="O149" s="1085"/>
      <c r="P149" s="1085"/>
      <c r="Q149" s="1085"/>
      <c r="R149" s="1085"/>
      <c r="S149" s="1085"/>
      <c r="T149" s="1085"/>
      <c r="U149" s="1085"/>
      <c r="V149" s="1085"/>
    </row>
    <row r="150" spans="1:22" ht="17.25" customHeight="1">
      <c r="A150" s="1080">
        <f t="shared" si="8"/>
        <v>0</v>
      </c>
      <c r="C150" s="1089" t="s">
        <v>728</v>
      </c>
      <c r="D150" s="236" t="s">
        <v>729</v>
      </c>
      <c r="E150" s="1083" t="s">
        <v>552</v>
      </c>
      <c r="F150" s="1082"/>
      <c r="G150" s="1087"/>
      <c r="H150" s="822">
        <f t="shared" si="7"/>
        <v>0</v>
      </c>
      <c r="I150" s="756"/>
      <c r="J150" s="756"/>
      <c r="K150" s="756"/>
      <c r="L150" s="756"/>
      <c r="M150" s="756">
        <f>SUM(O150:R150)</f>
        <v>0</v>
      </c>
      <c r="N150" s="756">
        <f>+M150*F150</f>
        <v>0</v>
      </c>
      <c r="O150" s="1085"/>
      <c r="P150" s="1085"/>
      <c r="Q150" s="1085"/>
      <c r="R150" s="1085"/>
      <c r="S150" s="1085"/>
      <c r="T150" s="1085"/>
      <c r="U150" s="1085"/>
      <c r="V150" s="1085"/>
    </row>
    <row r="151" spans="1:22" ht="17.25" customHeight="1">
      <c r="A151" s="1080">
        <f t="shared" si="8"/>
        <v>0</v>
      </c>
      <c r="C151" s="1089" t="s">
        <v>730</v>
      </c>
      <c r="D151" s="236" t="s">
        <v>731</v>
      </c>
      <c r="E151" s="1083" t="s">
        <v>897</v>
      </c>
      <c r="F151" s="1082"/>
      <c r="G151" s="1087"/>
      <c r="H151" s="822">
        <f t="shared" si="7"/>
        <v>0</v>
      </c>
      <c r="I151" s="756"/>
      <c r="J151" s="756"/>
      <c r="K151" s="756"/>
      <c r="L151" s="756"/>
      <c r="M151" s="756">
        <f>SUM(O151:R151)</f>
        <v>0</v>
      </c>
      <c r="N151" s="756">
        <f>+M151*F151</f>
        <v>0</v>
      </c>
      <c r="O151" s="1085"/>
      <c r="P151" s="1085"/>
      <c r="Q151" s="1085"/>
      <c r="R151" s="1085"/>
      <c r="S151" s="1085"/>
      <c r="T151" s="1085"/>
      <c r="U151" s="1085"/>
      <c r="V151" s="1085"/>
    </row>
    <row r="152" spans="1:22" ht="17.25" customHeight="1">
      <c r="A152" s="1080">
        <f t="shared" si="8"/>
        <v>0</v>
      </c>
      <c r="C152" s="1089" t="s">
        <v>732</v>
      </c>
      <c r="D152" s="712" t="s">
        <v>1020</v>
      </c>
      <c r="E152" s="1096" t="s">
        <v>968</v>
      </c>
      <c r="F152" s="713"/>
      <c r="G152" s="1087"/>
      <c r="H152" s="822">
        <f t="shared" si="7"/>
        <v>0</v>
      </c>
      <c r="I152" s="756"/>
      <c r="J152" s="756"/>
      <c r="K152" s="756"/>
      <c r="L152" s="756"/>
      <c r="M152" s="756">
        <f>SUM(O152:R152)</f>
        <v>0</v>
      </c>
      <c r="N152" s="756">
        <f>+M152*F152</f>
        <v>0</v>
      </c>
      <c r="O152" s="1085"/>
      <c r="P152" s="1085"/>
      <c r="Q152" s="1085"/>
      <c r="R152" s="1085"/>
      <c r="S152" s="1085"/>
      <c r="T152" s="1085"/>
      <c r="U152" s="1085"/>
      <c r="V152" s="1085"/>
    </row>
    <row r="153" spans="1:22" ht="17.25" customHeight="1">
      <c r="A153" s="1080"/>
      <c r="C153" s="1089"/>
      <c r="D153" s="712" t="s">
        <v>1021</v>
      </c>
      <c r="E153" s="1096" t="s">
        <v>1022</v>
      </c>
      <c r="F153" s="713"/>
      <c r="G153" s="1087"/>
      <c r="H153" s="822">
        <f t="shared" si="7"/>
        <v>0</v>
      </c>
      <c r="I153" s="756"/>
      <c r="J153" s="756"/>
      <c r="K153" s="756"/>
      <c r="L153" s="756"/>
      <c r="M153" s="756">
        <f>SUM(O153:R153)</f>
        <v>0</v>
      </c>
      <c r="N153" s="756">
        <f>+M153*F153</f>
        <v>0</v>
      </c>
      <c r="O153" s="1085"/>
      <c r="P153" s="1085"/>
      <c r="Q153" s="1085"/>
      <c r="R153" s="1085"/>
      <c r="S153" s="1085"/>
      <c r="T153" s="1085"/>
      <c r="U153" s="1085"/>
      <c r="V153" s="1085"/>
    </row>
    <row r="154" spans="1:22" ht="17.25" customHeight="1">
      <c r="A154" s="1080">
        <f t="shared" ref="A154:A185" si="9">G154+I154</f>
        <v>0</v>
      </c>
      <c r="C154" s="1089" t="s">
        <v>733</v>
      </c>
      <c r="D154" s="235" t="s">
        <v>734</v>
      </c>
      <c r="E154" s="1083" t="s">
        <v>968</v>
      </c>
      <c r="F154" s="1082"/>
      <c r="G154" s="1087"/>
      <c r="H154" s="822">
        <f t="shared" si="7"/>
        <v>0</v>
      </c>
      <c r="I154" s="756"/>
      <c r="J154" s="756"/>
      <c r="K154" s="756"/>
      <c r="L154" s="756"/>
      <c r="M154" s="756">
        <f>SUM(O154:R154)</f>
        <v>0</v>
      </c>
      <c r="N154" s="756">
        <f>+M154*F154</f>
        <v>0</v>
      </c>
      <c r="O154" s="1085"/>
      <c r="P154" s="1085"/>
      <c r="Q154" s="1085"/>
      <c r="R154" s="1085"/>
      <c r="S154" s="1085"/>
      <c r="T154" s="1085"/>
      <c r="U154" s="1085"/>
      <c r="V154" s="1085"/>
    </row>
    <row r="155" spans="1:22" ht="17.25" customHeight="1">
      <c r="A155" s="1080">
        <f t="shared" si="9"/>
        <v>0</v>
      </c>
      <c r="C155" s="1089" t="s">
        <v>735</v>
      </c>
      <c r="D155" s="236" t="s">
        <v>736</v>
      </c>
      <c r="E155" s="1083" t="s">
        <v>968</v>
      </c>
      <c r="F155" s="1082"/>
      <c r="G155" s="1087"/>
      <c r="H155" s="822">
        <f t="shared" si="7"/>
        <v>0</v>
      </c>
      <c r="I155" s="756"/>
      <c r="J155" s="756"/>
      <c r="K155" s="756"/>
      <c r="L155" s="756"/>
      <c r="M155" s="756">
        <f>SUM(O155:R155)</f>
        <v>0</v>
      </c>
      <c r="N155" s="756">
        <f>+M155*F155</f>
        <v>0</v>
      </c>
      <c r="O155" s="1085"/>
      <c r="P155" s="1085"/>
      <c r="Q155" s="1085"/>
      <c r="R155" s="1085"/>
      <c r="S155" s="1085"/>
      <c r="T155" s="1085"/>
      <c r="U155" s="1085"/>
      <c r="V155" s="1085"/>
    </row>
    <row r="156" spans="1:22" ht="17.25" customHeight="1">
      <c r="A156" s="1080">
        <f t="shared" si="9"/>
        <v>0</v>
      </c>
      <c r="C156" s="1089" t="s">
        <v>737</v>
      </c>
      <c r="D156" s="236" t="s">
        <v>738</v>
      </c>
      <c r="E156" s="1083" t="s">
        <v>968</v>
      </c>
      <c r="F156" s="1082"/>
      <c r="G156" s="1087"/>
      <c r="H156" s="822">
        <f t="shared" si="7"/>
        <v>0</v>
      </c>
      <c r="I156" s="756"/>
      <c r="J156" s="756"/>
      <c r="K156" s="756"/>
      <c r="L156" s="756"/>
      <c r="M156" s="756">
        <f>SUM(O156:R156)</f>
        <v>0</v>
      </c>
      <c r="N156" s="756">
        <f>+M156*F156</f>
        <v>0</v>
      </c>
      <c r="O156" s="1085"/>
      <c r="P156" s="1085"/>
      <c r="Q156" s="1085"/>
      <c r="R156" s="1085"/>
      <c r="S156" s="1085"/>
      <c r="T156" s="1085"/>
      <c r="U156" s="1085"/>
      <c r="V156" s="1085"/>
    </row>
    <row r="157" spans="1:22" ht="17.25" customHeight="1">
      <c r="A157" s="1080">
        <f t="shared" si="9"/>
        <v>0</v>
      </c>
      <c r="C157" s="1089" t="s">
        <v>739</v>
      </c>
      <c r="D157" s="236" t="s">
        <v>740</v>
      </c>
      <c r="E157" s="1083" t="s">
        <v>968</v>
      </c>
      <c r="F157" s="1082"/>
      <c r="G157" s="1087"/>
      <c r="H157" s="822">
        <f t="shared" si="7"/>
        <v>0</v>
      </c>
      <c r="I157" s="756"/>
      <c r="J157" s="756"/>
      <c r="K157" s="756"/>
      <c r="L157" s="756"/>
      <c r="M157" s="756">
        <f>SUM(O157:R157)</f>
        <v>0</v>
      </c>
      <c r="N157" s="756">
        <f>+M157*F157</f>
        <v>0</v>
      </c>
      <c r="O157" s="1085"/>
      <c r="P157" s="1085"/>
      <c r="Q157" s="1085"/>
      <c r="R157" s="1085"/>
      <c r="S157" s="1085"/>
      <c r="T157" s="1085"/>
      <c r="U157" s="1085"/>
      <c r="V157" s="1085"/>
    </row>
    <row r="158" spans="1:22" ht="17.25" customHeight="1">
      <c r="A158" s="1080">
        <f t="shared" si="9"/>
        <v>0</v>
      </c>
      <c r="C158" s="1089" t="s">
        <v>741</v>
      </c>
      <c r="D158" s="236" t="s">
        <v>742</v>
      </c>
      <c r="E158" s="1083" t="s">
        <v>968</v>
      </c>
      <c r="F158" s="1082"/>
      <c r="G158" s="1087"/>
      <c r="H158" s="822">
        <f t="shared" si="7"/>
        <v>0</v>
      </c>
      <c r="I158" s="756"/>
      <c r="J158" s="756"/>
      <c r="K158" s="756"/>
      <c r="L158" s="756"/>
      <c r="M158" s="756">
        <f>SUM(O158:R158)</f>
        <v>0</v>
      </c>
      <c r="N158" s="756">
        <f>+M158*F158</f>
        <v>0</v>
      </c>
      <c r="O158" s="1085"/>
      <c r="P158" s="1085"/>
      <c r="Q158" s="1085"/>
      <c r="R158" s="1085"/>
      <c r="S158" s="1085"/>
      <c r="T158" s="1085"/>
      <c r="U158" s="1085"/>
      <c r="V158" s="1085"/>
    </row>
    <row r="159" spans="1:22" ht="17.25" customHeight="1">
      <c r="A159" s="1080">
        <f t="shared" si="9"/>
        <v>0</v>
      </c>
      <c r="C159" s="1089" t="s">
        <v>743</v>
      </c>
      <c r="D159" s="236" t="s">
        <v>744</v>
      </c>
      <c r="E159" s="1083" t="s">
        <v>901</v>
      </c>
      <c r="F159" s="1082"/>
      <c r="G159" s="1087"/>
      <c r="H159" s="822">
        <f t="shared" si="7"/>
        <v>0</v>
      </c>
      <c r="I159" s="756"/>
      <c r="J159" s="756"/>
      <c r="K159" s="756"/>
      <c r="L159" s="756"/>
      <c r="M159" s="756">
        <f>SUM(O159:R159)</f>
        <v>0</v>
      </c>
      <c r="N159" s="756">
        <f>+M159*F159</f>
        <v>0</v>
      </c>
      <c r="O159" s="1085"/>
      <c r="P159" s="1085"/>
      <c r="Q159" s="1085"/>
      <c r="R159" s="1085"/>
      <c r="S159" s="1085"/>
      <c r="T159" s="1085"/>
      <c r="U159" s="1085"/>
      <c r="V159" s="1085"/>
    </row>
    <row r="160" spans="1:22" ht="17.25" customHeight="1">
      <c r="A160" s="1080">
        <f t="shared" si="9"/>
        <v>0</v>
      </c>
      <c r="C160" s="1089" t="s">
        <v>745</v>
      </c>
      <c r="D160" s="236" t="s">
        <v>746</v>
      </c>
      <c r="E160" s="1083" t="s">
        <v>901</v>
      </c>
      <c r="F160" s="1082"/>
      <c r="G160" s="1087"/>
      <c r="H160" s="822">
        <f t="shared" si="7"/>
        <v>0</v>
      </c>
      <c r="I160" s="756"/>
      <c r="J160" s="756"/>
      <c r="K160" s="756"/>
      <c r="L160" s="756"/>
      <c r="M160" s="756">
        <f>SUM(O160:R160)</f>
        <v>0</v>
      </c>
      <c r="N160" s="756">
        <f>+M160*F160</f>
        <v>0</v>
      </c>
      <c r="O160" s="1085"/>
      <c r="P160" s="1085"/>
      <c r="Q160" s="1085"/>
      <c r="R160" s="1085"/>
      <c r="S160" s="1085"/>
      <c r="T160" s="1085"/>
      <c r="U160" s="1085"/>
      <c r="V160" s="1085"/>
    </row>
    <row r="161" spans="1:22" ht="17.25" customHeight="1">
      <c r="A161" s="1080">
        <f t="shared" si="9"/>
        <v>0</v>
      </c>
      <c r="C161" s="1089" t="s">
        <v>747</v>
      </c>
      <c r="D161" s="236" t="s">
        <v>748</v>
      </c>
      <c r="E161" s="1083" t="s">
        <v>901</v>
      </c>
      <c r="F161" s="1082"/>
      <c r="G161" s="1087"/>
      <c r="H161" s="822">
        <f t="shared" si="7"/>
        <v>0</v>
      </c>
      <c r="I161" s="756"/>
      <c r="J161" s="756"/>
      <c r="K161" s="756"/>
      <c r="L161" s="756"/>
      <c r="M161" s="756">
        <f>SUM(O161:R161)</f>
        <v>0</v>
      </c>
      <c r="N161" s="756">
        <f>+M161*F161</f>
        <v>0</v>
      </c>
      <c r="O161" s="1085"/>
      <c r="P161" s="1085"/>
      <c r="Q161" s="1085"/>
      <c r="R161" s="1085"/>
      <c r="S161" s="1085"/>
      <c r="T161" s="1085"/>
      <c r="U161" s="1085"/>
      <c r="V161" s="1085"/>
    </row>
    <row r="162" spans="1:22" ht="17.25" customHeight="1">
      <c r="A162" s="1080">
        <f t="shared" si="9"/>
        <v>0</v>
      </c>
      <c r="C162" s="1089" t="s">
        <v>749</v>
      </c>
      <c r="D162" s="236" t="s">
        <v>750</v>
      </c>
      <c r="E162" s="1083" t="s">
        <v>901</v>
      </c>
      <c r="F162" s="1082"/>
      <c r="G162" s="1087"/>
      <c r="H162" s="822">
        <f t="shared" si="7"/>
        <v>0</v>
      </c>
      <c r="I162" s="756"/>
      <c r="J162" s="756"/>
      <c r="K162" s="756"/>
      <c r="L162" s="756"/>
      <c r="M162" s="756">
        <f>SUM(O162:R162)</f>
        <v>0</v>
      </c>
      <c r="N162" s="756">
        <f>+M162*F162</f>
        <v>0</v>
      </c>
      <c r="O162" s="1085"/>
      <c r="P162" s="1085"/>
      <c r="Q162" s="1085"/>
      <c r="R162" s="1085"/>
      <c r="S162" s="1085"/>
      <c r="T162" s="1085"/>
      <c r="U162" s="1085"/>
      <c r="V162" s="1085"/>
    </row>
    <row r="163" spans="1:22" ht="17.25" customHeight="1">
      <c r="A163" s="1080">
        <f t="shared" si="9"/>
        <v>0</v>
      </c>
      <c r="C163" s="1089" t="s">
        <v>751</v>
      </c>
      <c r="D163" s="236" t="s">
        <v>752</v>
      </c>
      <c r="E163" s="1083" t="s">
        <v>968</v>
      </c>
      <c r="F163" s="1082"/>
      <c r="G163" s="1087"/>
      <c r="H163" s="822">
        <f t="shared" si="7"/>
        <v>0</v>
      </c>
      <c r="I163" s="756"/>
      <c r="J163" s="756"/>
      <c r="K163" s="756"/>
      <c r="L163" s="756"/>
      <c r="M163" s="756">
        <f>SUM(O163:R163)</f>
        <v>0</v>
      </c>
      <c r="N163" s="756">
        <f>+M163*F163</f>
        <v>0</v>
      </c>
      <c r="O163" s="1085"/>
      <c r="P163" s="1085"/>
      <c r="Q163" s="1085"/>
      <c r="R163" s="1085"/>
      <c r="S163" s="1085"/>
      <c r="T163" s="1085"/>
      <c r="U163" s="1085"/>
      <c r="V163" s="1085"/>
    </row>
    <row r="164" spans="1:22" ht="17.25" customHeight="1">
      <c r="A164" s="1080">
        <f t="shared" si="9"/>
        <v>0</v>
      </c>
      <c r="C164" s="1089" t="s">
        <v>753</v>
      </c>
      <c r="D164" s="236" t="s">
        <v>754</v>
      </c>
      <c r="E164" s="1083" t="s">
        <v>968</v>
      </c>
      <c r="F164" s="1082"/>
      <c r="G164" s="1087"/>
      <c r="H164" s="822">
        <f t="shared" si="7"/>
        <v>0</v>
      </c>
      <c r="I164" s="756"/>
      <c r="J164" s="756"/>
      <c r="K164" s="756"/>
      <c r="L164" s="756"/>
      <c r="M164" s="756">
        <f>SUM(O164:R164)</f>
        <v>0</v>
      </c>
      <c r="N164" s="756">
        <f>+M164*F164</f>
        <v>0</v>
      </c>
      <c r="O164" s="1085"/>
      <c r="P164" s="1085"/>
      <c r="Q164" s="1085"/>
      <c r="R164" s="1085"/>
      <c r="S164" s="1085"/>
      <c r="T164" s="1085"/>
      <c r="U164" s="1085"/>
      <c r="V164" s="1085"/>
    </row>
    <row r="165" spans="1:22" ht="17.25" customHeight="1">
      <c r="A165" s="1080">
        <f t="shared" si="9"/>
        <v>0</v>
      </c>
      <c r="C165" s="1089" t="s">
        <v>755</v>
      </c>
      <c r="D165" s="238" t="s">
        <v>756</v>
      </c>
      <c r="E165" s="1083" t="s">
        <v>968</v>
      </c>
      <c r="F165" s="1082"/>
      <c r="G165" s="1087"/>
      <c r="H165" s="822">
        <f t="shared" si="7"/>
        <v>0</v>
      </c>
      <c r="I165" s="756"/>
      <c r="J165" s="756"/>
      <c r="K165" s="756"/>
      <c r="L165" s="756"/>
      <c r="M165" s="756">
        <f>SUM(O165:R165)</f>
        <v>0</v>
      </c>
      <c r="N165" s="756">
        <f>+M165*F165</f>
        <v>0</v>
      </c>
      <c r="O165" s="1085"/>
      <c r="P165" s="1085"/>
      <c r="Q165" s="1085"/>
      <c r="R165" s="1085"/>
      <c r="S165" s="1085"/>
      <c r="T165" s="1085"/>
      <c r="U165" s="1085"/>
      <c r="V165" s="1085"/>
    </row>
    <row r="166" spans="1:22" ht="17.25" customHeight="1">
      <c r="A166" s="1080">
        <f t="shared" si="9"/>
        <v>0</v>
      </c>
      <c r="C166" s="1089" t="s">
        <v>757</v>
      </c>
      <c r="D166" s="1093" t="s">
        <v>758</v>
      </c>
      <c r="E166" s="1083" t="s">
        <v>968</v>
      </c>
      <c r="F166" s="1082"/>
      <c r="G166" s="1087"/>
      <c r="H166" s="822">
        <f t="shared" si="7"/>
        <v>0</v>
      </c>
      <c r="I166" s="756"/>
      <c r="J166" s="756"/>
      <c r="K166" s="756"/>
      <c r="L166" s="756"/>
      <c r="M166" s="756">
        <f>SUM(O166:R166)</f>
        <v>0</v>
      </c>
      <c r="N166" s="756">
        <f>+M166*F166</f>
        <v>0</v>
      </c>
      <c r="O166" s="1085"/>
      <c r="P166" s="1085"/>
      <c r="Q166" s="1085"/>
      <c r="R166" s="1085"/>
      <c r="S166" s="1085"/>
      <c r="T166" s="1085"/>
      <c r="U166" s="1085"/>
      <c r="V166" s="1085"/>
    </row>
    <row r="167" spans="1:22" ht="17.25" customHeight="1">
      <c r="A167" s="1080">
        <f t="shared" si="9"/>
        <v>0</v>
      </c>
      <c r="C167" s="1089" t="s">
        <v>759</v>
      </c>
      <c r="D167" s="236" t="s">
        <v>760</v>
      </c>
      <c r="E167" s="1083" t="s">
        <v>968</v>
      </c>
      <c r="F167" s="1082"/>
      <c r="G167" s="1087"/>
      <c r="H167" s="822">
        <f t="shared" si="7"/>
        <v>0</v>
      </c>
      <c r="I167" s="756"/>
      <c r="J167" s="756"/>
      <c r="K167" s="756"/>
      <c r="L167" s="756"/>
      <c r="M167" s="756">
        <f>SUM(O167:R167)</f>
        <v>0</v>
      </c>
      <c r="N167" s="756">
        <f>+M167*F167</f>
        <v>0</v>
      </c>
      <c r="O167" s="1085"/>
      <c r="P167" s="1085"/>
      <c r="Q167" s="1085"/>
      <c r="R167" s="1085"/>
      <c r="S167" s="1085"/>
      <c r="T167" s="1085"/>
      <c r="U167" s="1085"/>
      <c r="V167" s="1085"/>
    </row>
    <row r="168" spans="1:22" ht="17.25" customHeight="1">
      <c r="A168" s="1080">
        <f t="shared" si="9"/>
        <v>0</v>
      </c>
      <c r="C168" s="1089" t="s">
        <v>761</v>
      </c>
      <c r="D168" s="236" t="s">
        <v>762</v>
      </c>
      <c r="E168" s="1083" t="s">
        <v>968</v>
      </c>
      <c r="F168" s="1082"/>
      <c r="G168" s="1087"/>
      <c r="H168" s="822">
        <f t="shared" si="7"/>
        <v>0</v>
      </c>
      <c r="I168" s="756"/>
      <c r="J168" s="756"/>
      <c r="K168" s="756"/>
      <c r="L168" s="756"/>
      <c r="M168" s="756">
        <f>SUM(O168:R168)</f>
        <v>0</v>
      </c>
      <c r="N168" s="756">
        <f>+M168*F168</f>
        <v>0</v>
      </c>
      <c r="O168" s="1085"/>
      <c r="P168" s="1085"/>
      <c r="Q168" s="1085"/>
      <c r="R168" s="1085"/>
      <c r="S168" s="1085"/>
      <c r="T168" s="1085"/>
      <c r="U168" s="1085"/>
      <c r="V168" s="1085"/>
    </row>
    <row r="169" spans="1:22" ht="17.25" customHeight="1">
      <c r="A169" s="1080">
        <f t="shared" si="9"/>
        <v>0</v>
      </c>
      <c r="C169" s="1089" t="s">
        <v>763</v>
      </c>
      <c r="D169" s="235" t="s">
        <v>764</v>
      </c>
      <c r="E169" s="1083" t="s">
        <v>968</v>
      </c>
      <c r="F169" s="1082"/>
      <c r="G169" s="1087"/>
      <c r="H169" s="822">
        <f t="shared" si="7"/>
        <v>0</v>
      </c>
      <c r="I169" s="756"/>
      <c r="J169" s="756"/>
      <c r="K169" s="756"/>
      <c r="L169" s="756"/>
      <c r="M169" s="756">
        <f>SUM(O169:R169)</f>
        <v>0</v>
      </c>
      <c r="N169" s="756">
        <f>+M169*F169</f>
        <v>0</v>
      </c>
      <c r="O169" s="1085"/>
      <c r="P169" s="1085"/>
      <c r="Q169" s="1085"/>
      <c r="R169" s="1085"/>
      <c r="S169" s="1085"/>
      <c r="T169" s="1085"/>
      <c r="U169" s="1085"/>
      <c r="V169" s="1085"/>
    </row>
    <row r="170" spans="1:22" ht="17.25" customHeight="1">
      <c r="A170" s="1080">
        <f t="shared" si="9"/>
        <v>0</v>
      </c>
      <c r="C170" s="1089" t="s">
        <v>765</v>
      </c>
      <c r="D170" s="235" t="s">
        <v>766</v>
      </c>
      <c r="E170" s="1083" t="s">
        <v>834</v>
      </c>
      <c r="F170" s="1082"/>
      <c r="G170" s="1087"/>
      <c r="H170" s="822">
        <f t="shared" si="7"/>
        <v>0</v>
      </c>
      <c r="I170" s="756"/>
      <c r="J170" s="756"/>
      <c r="K170" s="756"/>
      <c r="L170" s="756"/>
      <c r="M170" s="756">
        <f>SUM(O170:R170)</f>
        <v>0</v>
      </c>
      <c r="N170" s="756">
        <f>+M170*F170</f>
        <v>0</v>
      </c>
      <c r="O170" s="1085"/>
      <c r="P170" s="1085"/>
      <c r="Q170" s="1085"/>
      <c r="R170" s="1085"/>
      <c r="S170" s="1085"/>
      <c r="T170" s="1085"/>
      <c r="U170" s="1085"/>
      <c r="V170" s="1085"/>
    </row>
    <row r="171" spans="1:22" ht="17.25" customHeight="1">
      <c r="A171" s="1080">
        <f t="shared" si="9"/>
        <v>0</v>
      </c>
      <c r="C171" s="1097" t="s">
        <v>767</v>
      </c>
      <c r="D171" s="235" t="s">
        <v>768</v>
      </c>
      <c r="E171" s="1083" t="s">
        <v>834</v>
      </c>
      <c r="F171" s="1082"/>
      <c r="G171" s="1087"/>
      <c r="H171" s="822">
        <f t="shared" si="7"/>
        <v>0</v>
      </c>
      <c r="I171" s="756"/>
      <c r="J171" s="756"/>
      <c r="K171" s="756"/>
      <c r="L171" s="756"/>
      <c r="M171" s="756">
        <f>SUM(O171:R171)</f>
        <v>0</v>
      </c>
      <c r="N171" s="756">
        <f>+M171*F171</f>
        <v>0</v>
      </c>
      <c r="O171" s="1085"/>
      <c r="P171" s="1085"/>
      <c r="Q171" s="1085"/>
      <c r="R171" s="1085"/>
      <c r="S171" s="1085"/>
      <c r="T171" s="1085"/>
      <c r="U171" s="1085"/>
      <c r="V171" s="1085"/>
    </row>
    <row r="172" spans="1:22" ht="17.25" customHeight="1">
      <c r="A172" s="1080">
        <f t="shared" si="9"/>
        <v>0</v>
      </c>
      <c r="C172" s="1097" t="s">
        <v>769</v>
      </c>
      <c r="D172" s="235" t="s">
        <v>770</v>
      </c>
      <c r="E172" s="1083" t="s">
        <v>834</v>
      </c>
      <c r="F172" s="1082"/>
      <c r="G172" s="1087"/>
      <c r="H172" s="822">
        <f t="shared" si="7"/>
        <v>0</v>
      </c>
      <c r="I172" s="756"/>
      <c r="J172" s="756"/>
      <c r="K172" s="756"/>
      <c r="L172" s="756"/>
      <c r="M172" s="756">
        <f>SUM(O172:R172)</f>
        <v>0</v>
      </c>
      <c r="N172" s="756">
        <f>+M172*F172</f>
        <v>0</v>
      </c>
      <c r="O172" s="1085"/>
      <c r="P172" s="1085"/>
      <c r="Q172" s="1085"/>
      <c r="R172" s="1085"/>
      <c r="S172" s="1085"/>
      <c r="T172" s="1085"/>
      <c r="U172" s="1085"/>
      <c r="V172" s="1085"/>
    </row>
    <row r="173" spans="1:22" ht="17.25" customHeight="1">
      <c r="A173" s="1080">
        <f t="shared" si="9"/>
        <v>0</v>
      </c>
      <c r="C173" s="1097" t="s">
        <v>771</v>
      </c>
      <c r="D173" s="235" t="s">
        <v>772</v>
      </c>
      <c r="E173" s="1083" t="s">
        <v>834</v>
      </c>
      <c r="F173" s="1082"/>
      <c r="G173" s="1087"/>
      <c r="H173" s="822">
        <f t="shared" si="7"/>
        <v>0</v>
      </c>
      <c r="I173" s="756"/>
      <c r="J173" s="756"/>
      <c r="K173" s="756"/>
      <c r="L173" s="756"/>
      <c r="M173" s="756">
        <f>SUM(O173:R173)</f>
        <v>0</v>
      </c>
      <c r="N173" s="756">
        <f>+M173*F173</f>
        <v>0</v>
      </c>
      <c r="O173" s="1085"/>
      <c r="P173" s="1085"/>
      <c r="Q173" s="1085"/>
      <c r="R173" s="1085"/>
      <c r="S173" s="1085"/>
      <c r="T173" s="1085"/>
      <c r="U173" s="1085"/>
      <c r="V173" s="1085"/>
    </row>
    <row r="174" spans="1:22" ht="17.25" customHeight="1">
      <c r="A174" s="1080">
        <f t="shared" si="9"/>
        <v>0</v>
      </c>
      <c r="C174" s="1089" t="s">
        <v>773</v>
      </c>
      <c r="D174" s="235" t="s">
        <v>774</v>
      </c>
      <c r="E174" s="1083" t="s">
        <v>834</v>
      </c>
      <c r="F174" s="1082"/>
      <c r="G174" s="1087"/>
      <c r="H174" s="822">
        <f t="shared" si="7"/>
        <v>0</v>
      </c>
      <c r="I174" s="756"/>
      <c r="J174" s="756"/>
      <c r="K174" s="756"/>
      <c r="L174" s="756"/>
      <c r="M174" s="756">
        <f>SUM(O174:R174)</f>
        <v>0</v>
      </c>
      <c r="N174" s="756">
        <f>+M174*F174</f>
        <v>0</v>
      </c>
      <c r="O174" s="1085"/>
      <c r="P174" s="1085"/>
      <c r="Q174" s="1085"/>
      <c r="R174" s="1085"/>
      <c r="S174" s="1085"/>
      <c r="T174" s="1085"/>
      <c r="U174" s="1085"/>
      <c r="V174" s="1085"/>
    </row>
    <row r="175" spans="1:22" ht="17.25" customHeight="1">
      <c r="A175" s="1080">
        <f t="shared" si="9"/>
        <v>0</v>
      </c>
      <c r="C175" s="1089" t="s">
        <v>775</v>
      </c>
      <c r="D175" s="235" t="s">
        <v>776</v>
      </c>
      <c r="E175" s="1083" t="s">
        <v>968</v>
      </c>
      <c r="F175" s="1082"/>
      <c r="G175" s="1087"/>
      <c r="H175" s="822">
        <f t="shared" si="7"/>
        <v>0</v>
      </c>
      <c r="I175" s="756"/>
      <c r="J175" s="756"/>
      <c r="K175" s="756"/>
      <c r="L175" s="756"/>
      <c r="M175" s="756">
        <f>SUM(O175:R175)</f>
        <v>0</v>
      </c>
      <c r="N175" s="756">
        <f>+M175*F175</f>
        <v>0</v>
      </c>
      <c r="O175" s="1085"/>
      <c r="P175" s="1085"/>
      <c r="Q175" s="1085"/>
      <c r="R175" s="1085"/>
      <c r="S175" s="1085"/>
      <c r="T175" s="1085"/>
      <c r="U175" s="1085"/>
      <c r="V175" s="1085"/>
    </row>
    <row r="176" spans="1:22" ht="17.25" customHeight="1">
      <c r="A176" s="1080">
        <f t="shared" si="9"/>
        <v>0</v>
      </c>
      <c r="C176" s="1089" t="s">
        <v>777</v>
      </c>
      <c r="D176" s="235" t="s">
        <v>778</v>
      </c>
      <c r="E176" s="1083" t="s">
        <v>968</v>
      </c>
      <c r="F176" s="1082"/>
      <c r="G176" s="1087"/>
      <c r="H176" s="822">
        <f t="shared" si="7"/>
        <v>0</v>
      </c>
      <c r="I176" s="756"/>
      <c r="J176" s="756"/>
      <c r="K176" s="756"/>
      <c r="L176" s="756"/>
      <c r="M176" s="756">
        <f>SUM(O176:R176)</f>
        <v>0</v>
      </c>
      <c r="N176" s="756">
        <f>+M176*F176</f>
        <v>0</v>
      </c>
      <c r="O176" s="1085"/>
      <c r="P176" s="1085"/>
      <c r="Q176" s="1085"/>
      <c r="R176" s="1085"/>
      <c r="S176" s="1085"/>
      <c r="T176" s="1085"/>
      <c r="U176" s="1085"/>
      <c r="V176" s="1085"/>
    </row>
    <row r="177" spans="1:22" ht="17.25" customHeight="1">
      <c r="A177" s="1080">
        <f t="shared" si="9"/>
        <v>0</v>
      </c>
      <c r="C177" s="1089" t="s">
        <v>779</v>
      </c>
      <c r="D177" s="235" t="s">
        <v>780</v>
      </c>
      <c r="E177" s="1083" t="s">
        <v>968</v>
      </c>
      <c r="F177" s="1082"/>
      <c r="G177" s="1087"/>
      <c r="H177" s="822">
        <f t="shared" si="7"/>
        <v>0</v>
      </c>
      <c r="I177" s="756"/>
      <c r="J177" s="756"/>
      <c r="K177" s="756"/>
      <c r="L177" s="756"/>
      <c r="M177" s="756">
        <f>SUM(O177:R177)</f>
        <v>0</v>
      </c>
      <c r="N177" s="756">
        <f>+M177*F177</f>
        <v>0</v>
      </c>
      <c r="O177" s="1085"/>
      <c r="P177" s="1085"/>
      <c r="Q177" s="1085"/>
      <c r="R177" s="1085"/>
      <c r="S177" s="1085"/>
      <c r="T177" s="1085"/>
      <c r="U177" s="1085"/>
      <c r="V177" s="1085"/>
    </row>
    <row r="178" spans="1:22" ht="17.25" customHeight="1">
      <c r="A178" s="1080">
        <f t="shared" si="9"/>
        <v>0</v>
      </c>
      <c r="C178" s="1089" t="s">
        <v>781</v>
      </c>
      <c r="D178" s="235" t="s">
        <v>782</v>
      </c>
      <c r="E178" s="1083" t="s">
        <v>968</v>
      </c>
      <c r="F178" s="1082"/>
      <c r="G178" s="1087"/>
      <c r="H178" s="822">
        <f t="shared" si="7"/>
        <v>0</v>
      </c>
      <c r="I178" s="756"/>
      <c r="J178" s="756"/>
      <c r="K178" s="756"/>
      <c r="L178" s="756"/>
      <c r="M178" s="756">
        <f>SUM(O178:R178)</f>
        <v>0</v>
      </c>
      <c r="N178" s="756">
        <f>+M178*F178</f>
        <v>0</v>
      </c>
      <c r="O178" s="1085"/>
      <c r="P178" s="1085"/>
      <c r="Q178" s="1085"/>
      <c r="R178" s="1085"/>
      <c r="S178" s="1085"/>
      <c r="T178" s="1085"/>
      <c r="U178" s="1085"/>
      <c r="V178" s="1085"/>
    </row>
    <row r="179" spans="1:22" ht="17.25" customHeight="1">
      <c r="A179" s="1080">
        <f t="shared" si="9"/>
        <v>0</v>
      </c>
      <c r="C179" s="1089" t="s">
        <v>783</v>
      </c>
      <c r="D179" s="235" t="s">
        <v>784</v>
      </c>
      <c r="E179" s="1083" t="s">
        <v>968</v>
      </c>
      <c r="F179" s="1082"/>
      <c r="G179" s="1087"/>
      <c r="H179" s="822">
        <f t="shared" si="7"/>
        <v>0</v>
      </c>
      <c r="I179" s="756"/>
      <c r="J179" s="756"/>
      <c r="K179" s="756"/>
      <c r="L179" s="756"/>
      <c r="M179" s="756">
        <f>SUM(O179:R179)</f>
        <v>0</v>
      </c>
      <c r="N179" s="756">
        <f>+M179*F179</f>
        <v>0</v>
      </c>
      <c r="O179" s="1085"/>
      <c r="P179" s="1085"/>
      <c r="Q179" s="1085"/>
      <c r="R179" s="1085"/>
      <c r="S179" s="1085"/>
      <c r="T179" s="1085"/>
      <c r="U179" s="1085"/>
      <c r="V179" s="1085"/>
    </row>
    <row r="180" spans="1:22" ht="17.25" customHeight="1">
      <c r="A180" s="1080">
        <f t="shared" si="9"/>
        <v>0</v>
      </c>
      <c r="C180" s="1089" t="s">
        <v>785</v>
      </c>
      <c r="D180" s="235" t="s">
        <v>786</v>
      </c>
      <c r="E180" s="1083" t="s">
        <v>968</v>
      </c>
      <c r="F180" s="1082"/>
      <c r="G180" s="1087"/>
      <c r="H180" s="822">
        <f t="shared" si="7"/>
        <v>0</v>
      </c>
      <c r="I180" s="756"/>
      <c r="J180" s="756"/>
      <c r="K180" s="756"/>
      <c r="L180" s="756"/>
      <c r="M180" s="756">
        <f>SUM(O180:R180)</f>
        <v>0</v>
      </c>
      <c r="N180" s="756">
        <f>+M180*F180</f>
        <v>0</v>
      </c>
      <c r="O180" s="1085"/>
      <c r="P180" s="1085"/>
      <c r="Q180" s="1085"/>
      <c r="R180" s="1085"/>
      <c r="S180" s="1085"/>
      <c r="T180" s="1085"/>
      <c r="U180" s="1085"/>
      <c r="V180" s="1085"/>
    </row>
    <row r="181" spans="1:22" ht="17.25" customHeight="1">
      <c r="A181" s="1080">
        <f t="shared" si="9"/>
        <v>0</v>
      </c>
      <c r="C181" s="1089" t="s">
        <v>787</v>
      </c>
      <c r="D181" s="235" t="s">
        <v>788</v>
      </c>
      <c r="E181" s="1083" t="s">
        <v>968</v>
      </c>
      <c r="F181" s="1082"/>
      <c r="G181" s="1087"/>
      <c r="H181" s="822">
        <f t="shared" si="7"/>
        <v>0</v>
      </c>
      <c r="I181" s="756"/>
      <c r="J181" s="756"/>
      <c r="K181" s="756"/>
      <c r="L181" s="756"/>
      <c r="M181" s="756">
        <f>SUM(O181:R181)</f>
        <v>0</v>
      </c>
      <c r="N181" s="756">
        <f>+M181*F181</f>
        <v>0</v>
      </c>
      <c r="O181" s="1085"/>
      <c r="P181" s="1085"/>
      <c r="Q181" s="1085"/>
      <c r="R181" s="1085"/>
      <c r="S181" s="1085"/>
      <c r="T181" s="1085"/>
      <c r="U181" s="1085"/>
      <c r="V181" s="1085"/>
    </row>
    <row r="182" spans="1:22" ht="17.25" customHeight="1">
      <c r="A182" s="1080">
        <f t="shared" si="9"/>
        <v>0</v>
      </c>
      <c r="C182" s="1089" t="s">
        <v>789</v>
      </c>
      <c r="D182" s="235" t="s">
        <v>790</v>
      </c>
      <c r="E182" s="1083" t="s">
        <v>968</v>
      </c>
      <c r="F182" s="1082"/>
      <c r="G182" s="1087"/>
      <c r="H182" s="822">
        <f t="shared" si="7"/>
        <v>0</v>
      </c>
      <c r="I182" s="756"/>
      <c r="J182" s="756"/>
      <c r="K182" s="756"/>
      <c r="L182" s="756"/>
      <c r="M182" s="756">
        <f>SUM(O182:R182)</f>
        <v>0</v>
      </c>
      <c r="N182" s="756">
        <f>+M182*F182</f>
        <v>0</v>
      </c>
      <c r="O182" s="1085"/>
      <c r="P182" s="1085"/>
      <c r="Q182" s="1085"/>
      <c r="R182" s="1085"/>
      <c r="S182" s="1085"/>
      <c r="T182" s="1085"/>
      <c r="U182" s="1085"/>
      <c r="V182" s="1085"/>
    </row>
    <row r="183" spans="1:22" ht="17.25" customHeight="1">
      <c r="A183" s="1080">
        <f t="shared" si="9"/>
        <v>0</v>
      </c>
      <c r="C183" s="1089" t="s">
        <v>791</v>
      </c>
      <c r="D183" s="235" t="s">
        <v>792</v>
      </c>
      <c r="E183" s="1083" t="s">
        <v>968</v>
      </c>
      <c r="F183" s="1082"/>
      <c r="G183" s="1087"/>
      <c r="H183" s="822">
        <f t="shared" si="7"/>
        <v>0</v>
      </c>
      <c r="I183" s="756"/>
      <c r="J183" s="756"/>
      <c r="K183" s="756"/>
      <c r="L183" s="756"/>
      <c r="M183" s="756">
        <f>SUM(O183:R183)</f>
        <v>0</v>
      </c>
      <c r="N183" s="756">
        <f>+M183*F183</f>
        <v>0</v>
      </c>
      <c r="O183" s="1085"/>
      <c r="P183" s="1085"/>
      <c r="Q183" s="1085"/>
      <c r="R183" s="1085"/>
      <c r="S183" s="1085"/>
      <c r="T183" s="1085"/>
      <c r="U183" s="1085"/>
      <c r="V183" s="1085"/>
    </row>
    <row r="184" spans="1:22" ht="17.25" customHeight="1">
      <c r="A184" s="1080">
        <f t="shared" si="9"/>
        <v>0</v>
      </c>
      <c r="C184" s="1089" t="s">
        <v>793</v>
      </c>
      <c r="D184" s="235" t="s">
        <v>794</v>
      </c>
      <c r="E184" s="1083" t="s">
        <v>968</v>
      </c>
      <c r="F184" s="1082"/>
      <c r="G184" s="1087"/>
      <c r="H184" s="822">
        <f t="shared" si="7"/>
        <v>0</v>
      </c>
      <c r="I184" s="756"/>
      <c r="J184" s="756"/>
      <c r="K184" s="756"/>
      <c r="L184" s="756"/>
      <c r="M184" s="756">
        <f>SUM(O184:R184)</f>
        <v>0</v>
      </c>
      <c r="N184" s="756">
        <f>+M184*F184</f>
        <v>0</v>
      </c>
      <c r="O184" s="1085"/>
      <c r="P184" s="1085"/>
      <c r="Q184" s="1085"/>
      <c r="R184" s="1085"/>
      <c r="S184" s="1085"/>
      <c r="T184" s="1085"/>
      <c r="U184" s="1085"/>
      <c r="V184" s="1085"/>
    </row>
    <row r="185" spans="1:22" ht="17.25" customHeight="1">
      <c r="A185" s="1080">
        <f t="shared" si="9"/>
        <v>0</v>
      </c>
      <c r="C185" s="1089" t="s">
        <v>795</v>
      </c>
      <c r="D185" s="235" t="s">
        <v>796</v>
      </c>
      <c r="E185" s="1083" t="s">
        <v>834</v>
      </c>
      <c r="F185" s="1082"/>
      <c r="G185" s="1087"/>
      <c r="H185" s="822">
        <f t="shared" si="7"/>
        <v>0</v>
      </c>
      <c r="I185" s="756"/>
      <c r="J185" s="756"/>
      <c r="K185" s="756"/>
      <c r="L185" s="756"/>
      <c r="M185" s="756">
        <f>SUM(O185:R185)</f>
        <v>0</v>
      </c>
      <c r="N185" s="756">
        <f>+M185*F185</f>
        <v>0</v>
      </c>
      <c r="O185" s="1085"/>
      <c r="P185" s="1085"/>
      <c r="Q185" s="1085"/>
      <c r="R185" s="1085"/>
      <c r="S185" s="1085"/>
      <c r="T185" s="1085"/>
      <c r="U185" s="1085"/>
      <c r="V185" s="1085"/>
    </row>
    <row r="186" spans="1:22" ht="17.25" customHeight="1">
      <c r="A186" s="1080">
        <f t="shared" ref="A186:A214" si="10">G186+I186</f>
        <v>0</v>
      </c>
      <c r="C186" s="1089" t="s">
        <v>797</v>
      </c>
      <c r="D186" s="235" t="s">
        <v>798</v>
      </c>
      <c r="E186" s="1083" t="s">
        <v>834</v>
      </c>
      <c r="F186" s="1082"/>
      <c r="G186" s="1087"/>
      <c r="H186" s="822">
        <f t="shared" si="7"/>
        <v>0</v>
      </c>
      <c r="I186" s="756"/>
      <c r="J186" s="756"/>
      <c r="K186" s="756"/>
      <c r="L186" s="756"/>
      <c r="M186" s="756">
        <f>SUM(O186:R186)</f>
        <v>0</v>
      </c>
      <c r="N186" s="756">
        <f>+M186*F186</f>
        <v>0</v>
      </c>
      <c r="O186" s="1085"/>
      <c r="P186" s="1085"/>
      <c r="Q186" s="1085"/>
      <c r="R186" s="1085"/>
      <c r="S186" s="1085"/>
      <c r="T186" s="1085"/>
      <c r="U186" s="1085"/>
      <c r="V186" s="1085"/>
    </row>
    <row r="187" spans="1:22" ht="17.25" customHeight="1">
      <c r="A187" s="1080">
        <f t="shared" si="10"/>
        <v>0</v>
      </c>
      <c r="C187" s="1089" t="s">
        <v>799</v>
      </c>
      <c r="D187" s="235" t="s">
        <v>800</v>
      </c>
      <c r="E187" s="1083" t="s">
        <v>834</v>
      </c>
      <c r="F187" s="1082"/>
      <c r="G187" s="1087"/>
      <c r="H187" s="822">
        <f t="shared" si="7"/>
        <v>0</v>
      </c>
      <c r="I187" s="756"/>
      <c r="J187" s="756"/>
      <c r="K187" s="756"/>
      <c r="L187" s="756"/>
      <c r="M187" s="756">
        <f>SUM(O187:R187)</f>
        <v>0</v>
      </c>
      <c r="N187" s="756">
        <f>+M187*F187</f>
        <v>0</v>
      </c>
      <c r="O187" s="1085"/>
      <c r="P187" s="1085"/>
      <c r="Q187" s="1085"/>
      <c r="R187" s="1085"/>
      <c r="S187" s="1085"/>
      <c r="T187" s="1085"/>
      <c r="U187" s="1085"/>
      <c r="V187" s="1085"/>
    </row>
    <row r="188" spans="1:22" ht="17.25" customHeight="1">
      <c r="A188" s="1080">
        <f t="shared" si="10"/>
        <v>0</v>
      </c>
      <c r="C188" s="1089" t="s">
        <v>801</v>
      </c>
      <c r="D188" s="235" t="s">
        <v>802</v>
      </c>
      <c r="E188" s="1083" t="s">
        <v>968</v>
      </c>
      <c r="F188" s="1082"/>
      <c r="G188" s="1087"/>
      <c r="H188" s="822">
        <f t="shared" si="7"/>
        <v>0</v>
      </c>
      <c r="I188" s="756"/>
      <c r="J188" s="756"/>
      <c r="K188" s="756"/>
      <c r="L188" s="756"/>
      <c r="M188" s="756">
        <f>SUM(O188:R188)</f>
        <v>0</v>
      </c>
      <c r="N188" s="756">
        <f>+M188*F188</f>
        <v>0</v>
      </c>
      <c r="O188" s="1085"/>
      <c r="P188" s="1085"/>
      <c r="Q188" s="1085"/>
      <c r="R188" s="1085"/>
      <c r="S188" s="1085"/>
      <c r="T188" s="1085"/>
      <c r="U188" s="1085"/>
      <c r="V188" s="1085"/>
    </row>
    <row r="189" spans="1:22" ht="17.25" customHeight="1">
      <c r="A189" s="1080">
        <f t="shared" si="10"/>
        <v>0</v>
      </c>
      <c r="C189" s="1089" t="s">
        <v>803</v>
      </c>
      <c r="D189" s="235" t="s">
        <v>804</v>
      </c>
      <c r="E189" s="1083" t="s">
        <v>968</v>
      </c>
      <c r="F189" s="1082"/>
      <c r="G189" s="1087"/>
      <c r="H189" s="822">
        <f t="shared" si="7"/>
        <v>0</v>
      </c>
      <c r="I189" s="756"/>
      <c r="J189" s="756"/>
      <c r="K189" s="756"/>
      <c r="L189" s="756"/>
      <c r="M189" s="756">
        <f>SUM(O189:R189)</f>
        <v>0</v>
      </c>
      <c r="N189" s="756">
        <f>+M189*F189</f>
        <v>0</v>
      </c>
      <c r="O189" s="1085"/>
      <c r="P189" s="1085"/>
      <c r="Q189" s="1085"/>
      <c r="R189" s="1085"/>
      <c r="S189" s="1085"/>
      <c r="T189" s="1085"/>
      <c r="U189" s="1085"/>
      <c r="V189" s="1085"/>
    </row>
    <row r="190" spans="1:22" ht="17.25" customHeight="1">
      <c r="A190" s="1080">
        <f t="shared" si="10"/>
        <v>0</v>
      </c>
      <c r="C190" s="1089" t="s">
        <v>805</v>
      </c>
      <c r="D190" s="235" t="s">
        <v>806</v>
      </c>
      <c r="E190" s="1083" t="s">
        <v>968</v>
      </c>
      <c r="F190" s="1082"/>
      <c r="G190" s="1087"/>
      <c r="H190" s="822">
        <f t="shared" si="7"/>
        <v>0</v>
      </c>
      <c r="I190" s="756"/>
      <c r="J190" s="756"/>
      <c r="K190" s="756"/>
      <c r="L190" s="756"/>
      <c r="M190" s="756">
        <f>SUM(O190:R190)</f>
        <v>0</v>
      </c>
      <c r="N190" s="756">
        <f>+M190*F190</f>
        <v>0</v>
      </c>
      <c r="O190" s="1085"/>
      <c r="P190" s="1085"/>
      <c r="Q190" s="1085"/>
      <c r="R190" s="1085"/>
      <c r="S190" s="1085"/>
      <c r="T190" s="1085"/>
      <c r="U190" s="1085"/>
      <c r="V190" s="1085"/>
    </row>
    <row r="191" spans="1:22" ht="17.25" customHeight="1">
      <c r="A191" s="1080">
        <f t="shared" si="10"/>
        <v>0</v>
      </c>
      <c r="C191" s="1089" t="s">
        <v>807</v>
      </c>
      <c r="D191" s="235" t="s">
        <v>808</v>
      </c>
      <c r="E191" s="1083" t="s">
        <v>968</v>
      </c>
      <c r="F191" s="1082"/>
      <c r="G191" s="1087"/>
      <c r="H191" s="822">
        <f t="shared" si="7"/>
        <v>0</v>
      </c>
      <c r="I191" s="756"/>
      <c r="J191" s="756"/>
      <c r="K191" s="756"/>
      <c r="L191" s="756"/>
      <c r="M191" s="756">
        <f>SUM(O191:R191)</f>
        <v>0</v>
      </c>
      <c r="N191" s="756">
        <f>+M191*F191</f>
        <v>0</v>
      </c>
      <c r="O191" s="1085"/>
      <c r="P191" s="1085"/>
      <c r="Q191" s="1085"/>
      <c r="R191" s="1085"/>
      <c r="S191" s="1085"/>
      <c r="T191" s="1085"/>
      <c r="U191" s="1085"/>
      <c r="V191" s="1085"/>
    </row>
    <row r="192" spans="1:22" ht="17.25" customHeight="1">
      <c r="A192" s="1080">
        <f t="shared" si="10"/>
        <v>0</v>
      </c>
      <c r="C192" s="1089" t="s">
        <v>809</v>
      </c>
      <c r="D192" s="235" t="s">
        <v>810</v>
      </c>
      <c r="E192" s="1083" t="s">
        <v>834</v>
      </c>
      <c r="F192" s="1082"/>
      <c r="G192" s="1087"/>
      <c r="H192" s="822">
        <f t="shared" si="7"/>
        <v>0</v>
      </c>
      <c r="I192" s="756"/>
      <c r="J192" s="756"/>
      <c r="K192" s="756"/>
      <c r="L192" s="756"/>
      <c r="M192" s="756">
        <f>SUM(O192:R192)</f>
        <v>0</v>
      </c>
      <c r="N192" s="756">
        <f>+M192*F192</f>
        <v>0</v>
      </c>
      <c r="O192" s="1085"/>
      <c r="P192" s="1085"/>
      <c r="Q192" s="1085"/>
      <c r="R192" s="1085"/>
      <c r="S192" s="1085"/>
      <c r="T192" s="1085"/>
      <c r="U192" s="1085"/>
      <c r="V192" s="1085"/>
    </row>
    <row r="193" spans="1:22" ht="17.25" customHeight="1">
      <c r="A193" s="1080">
        <f t="shared" si="10"/>
        <v>0</v>
      </c>
      <c r="C193" s="1089" t="s">
        <v>811</v>
      </c>
      <c r="D193" s="235" t="s">
        <v>812</v>
      </c>
      <c r="E193" s="1083" t="s">
        <v>834</v>
      </c>
      <c r="F193" s="1082"/>
      <c r="G193" s="1087"/>
      <c r="H193" s="822">
        <f t="shared" si="7"/>
        <v>0</v>
      </c>
      <c r="I193" s="756"/>
      <c r="J193" s="756"/>
      <c r="K193" s="756"/>
      <c r="L193" s="756"/>
      <c r="M193" s="756">
        <f>SUM(O193:R193)</f>
        <v>0</v>
      </c>
      <c r="N193" s="756">
        <f>+M193*F193</f>
        <v>0</v>
      </c>
      <c r="O193" s="1085"/>
      <c r="P193" s="1085"/>
      <c r="Q193" s="1085"/>
      <c r="R193" s="1085"/>
      <c r="S193" s="1085"/>
      <c r="T193" s="1085"/>
      <c r="U193" s="1085"/>
      <c r="V193" s="1085"/>
    </row>
    <row r="194" spans="1:22" ht="17.25" customHeight="1">
      <c r="A194" s="1080">
        <f t="shared" si="10"/>
        <v>0</v>
      </c>
      <c r="C194" s="1089" t="s">
        <v>813</v>
      </c>
      <c r="D194" s="235" t="s">
        <v>814</v>
      </c>
      <c r="E194" s="1083" t="s">
        <v>834</v>
      </c>
      <c r="F194" s="1082"/>
      <c r="G194" s="1087"/>
      <c r="H194" s="822">
        <f t="shared" si="7"/>
        <v>0</v>
      </c>
      <c r="I194" s="756"/>
      <c r="J194" s="756"/>
      <c r="K194" s="756"/>
      <c r="L194" s="756"/>
      <c r="M194" s="756">
        <f>SUM(O194:R194)</f>
        <v>0</v>
      </c>
      <c r="N194" s="756">
        <f>+M194*F194</f>
        <v>0</v>
      </c>
      <c r="O194" s="1085"/>
      <c r="P194" s="1085"/>
      <c r="Q194" s="1085"/>
      <c r="R194" s="1085"/>
      <c r="S194" s="1085"/>
      <c r="T194" s="1085"/>
      <c r="U194" s="1085"/>
      <c r="V194" s="1085"/>
    </row>
    <row r="195" spans="1:22" ht="17.25" customHeight="1">
      <c r="A195" s="1080">
        <f t="shared" si="10"/>
        <v>0</v>
      </c>
      <c r="C195" s="1089" t="s">
        <v>815</v>
      </c>
      <c r="D195" s="235" t="s">
        <v>816</v>
      </c>
      <c r="E195" s="1083" t="s">
        <v>968</v>
      </c>
      <c r="F195" s="1082"/>
      <c r="G195" s="1087"/>
      <c r="H195" s="822">
        <f t="shared" si="7"/>
        <v>0</v>
      </c>
      <c r="I195" s="756"/>
      <c r="J195" s="756"/>
      <c r="K195" s="756"/>
      <c r="L195" s="756"/>
      <c r="M195" s="756">
        <f>SUM(O195:R195)</f>
        <v>0</v>
      </c>
      <c r="N195" s="756">
        <f>+M195*F195</f>
        <v>0</v>
      </c>
      <c r="O195" s="1085"/>
      <c r="P195" s="1085"/>
      <c r="Q195" s="1085"/>
      <c r="R195" s="1085"/>
      <c r="S195" s="1085"/>
      <c r="T195" s="1085"/>
      <c r="U195" s="1085"/>
      <c r="V195" s="1085"/>
    </row>
    <row r="196" spans="1:22" ht="17.25" customHeight="1">
      <c r="A196" s="1080">
        <f t="shared" si="10"/>
        <v>0</v>
      </c>
      <c r="C196" s="1089" t="s">
        <v>817</v>
      </c>
      <c r="D196" s="235" t="s">
        <v>818</v>
      </c>
      <c r="E196" s="1083" t="s">
        <v>968</v>
      </c>
      <c r="F196" s="1082"/>
      <c r="G196" s="1087"/>
      <c r="H196" s="822">
        <f t="shared" si="7"/>
        <v>0</v>
      </c>
      <c r="I196" s="756"/>
      <c r="J196" s="756"/>
      <c r="K196" s="756"/>
      <c r="L196" s="756"/>
      <c r="M196" s="756">
        <f>SUM(O196:R196)</f>
        <v>0</v>
      </c>
      <c r="N196" s="756">
        <f>+M196*F196</f>
        <v>0</v>
      </c>
      <c r="O196" s="1085"/>
      <c r="P196" s="1085"/>
      <c r="Q196" s="1085"/>
      <c r="R196" s="1085"/>
      <c r="S196" s="1085"/>
      <c r="T196" s="1085"/>
      <c r="U196" s="1085"/>
      <c r="V196" s="1085"/>
    </row>
    <row r="197" spans="1:22" ht="17.25" customHeight="1">
      <c r="A197" s="1080">
        <f t="shared" si="10"/>
        <v>0</v>
      </c>
      <c r="C197" s="1089" t="s">
        <v>819</v>
      </c>
      <c r="D197" s="235" t="s">
        <v>820</v>
      </c>
      <c r="E197" s="1083" t="s">
        <v>968</v>
      </c>
      <c r="F197" s="1082"/>
      <c r="G197" s="1087"/>
      <c r="H197" s="822">
        <f t="shared" si="7"/>
        <v>0</v>
      </c>
      <c r="I197" s="756"/>
      <c r="J197" s="756"/>
      <c r="K197" s="756"/>
      <c r="L197" s="756"/>
      <c r="M197" s="756">
        <f>SUM(O197:R197)</f>
        <v>0</v>
      </c>
      <c r="N197" s="756">
        <f>+M197*F197</f>
        <v>0</v>
      </c>
      <c r="O197" s="1085"/>
      <c r="P197" s="1085"/>
      <c r="Q197" s="1085"/>
      <c r="R197" s="1085"/>
      <c r="S197" s="1085"/>
      <c r="T197" s="1085"/>
      <c r="U197" s="1085"/>
      <c r="V197" s="1085"/>
    </row>
    <row r="198" spans="1:22" ht="17.25" customHeight="1">
      <c r="A198" s="1080">
        <f t="shared" si="10"/>
        <v>0</v>
      </c>
      <c r="C198" s="1089" t="s">
        <v>821</v>
      </c>
      <c r="D198" s="235" t="s">
        <v>822</v>
      </c>
      <c r="E198" s="1083" t="s">
        <v>834</v>
      </c>
      <c r="F198" s="1082"/>
      <c r="G198" s="1087"/>
      <c r="H198" s="822">
        <f t="shared" ref="H198:H214" si="11">G198*F198</f>
        <v>0</v>
      </c>
      <c r="I198" s="756"/>
      <c r="J198" s="756"/>
      <c r="K198" s="756"/>
      <c r="L198" s="756"/>
      <c r="M198" s="756">
        <f>SUM(O198:R198)</f>
        <v>0</v>
      </c>
      <c r="N198" s="756">
        <f>+M198*F198</f>
        <v>0</v>
      </c>
      <c r="O198" s="1085"/>
      <c r="P198" s="1085"/>
      <c r="Q198" s="1085"/>
      <c r="R198" s="1085"/>
      <c r="S198" s="1085"/>
      <c r="T198" s="1085"/>
      <c r="U198" s="1085"/>
      <c r="V198" s="1085"/>
    </row>
    <row r="199" spans="1:22" ht="17.25" customHeight="1">
      <c r="A199" s="1080">
        <f t="shared" si="10"/>
        <v>0</v>
      </c>
      <c r="C199" s="1089" t="s">
        <v>823</v>
      </c>
      <c r="D199" s="235" t="s">
        <v>824</v>
      </c>
      <c r="E199" s="1083" t="s">
        <v>834</v>
      </c>
      <c r="F199" s="1082"/>
      <c r="G199" s="1087"/>
      <c r="H199" s="822">
        <f t="shared" si="11"/>
        <v>0</v>
      </c>
      <c r="I199" s="756"/>
      <c r="J199" s="756"/>
      <c r="K199" s="756"/>
      <c r="L199" s="756"/>
      <c r="M199" s="756">
        <f>SUM(O199:R199)</f>
        <v>0</v>
      </c>
      <c r="N199" s="756">
        <f>+M199*F199</f>
        <v>0</v>
      </c>
      <c r="O199" s="1085"/>
      <c r="P199" s="1085"/>
      <c r="Q199" s="1085"/>
      <c r="R199" s="1085"/>
      <c r="S199" s="1085"/>
      <c r="T199" s="1085"/>
      <c r="U199" s="1085"/>
      <c r="V199" s="1085"/>
    </row>
    <row r="200" spans="1:22" ht="17.25" customHeight="1">
      <c r="A200" s="1080">
        <f t="shared" si="10"/>
        <v>0</v>
      </c>
      <c r="C200" s="1089" t="s">
        <v>825</v>
      </c>
      <c r="D200" s="235" t="s">
        <v>826</v>
      </c>
      <c r="E200" s="1083" t="s">
        <v>834</v>
      </c>
      <c r="F200" s="1082"/>
      <c r="G200" s="1087"/>
      <c r="H200" s="822">
        <f t="shared" si="11"/>
        <v>0</v>
      </c>
      <c r="I200" s="756"/>
      <c r="J200" s="756"/>
      <c r="K200" s="756"/>
      <c r="L200" s="756"/>
      <c r="M200" s="756">
        <f>SUM(O200:R200)</f>
        <v>0</v>
      </c>
      <c r="N200" s="756">
        <f>+M200*F200</f>
        <v>0</v>
      </c>
      <c r="O200" s="1085"/>
      <c r="P200" s="1085"/>
      <c r="Q200" s="1085"/>
      <c r="R200" s="1085"/>
      <c r="S200" s="1085"/>
      <c r="T200" s="1085"/>
      <c r="U200" s="1085"/>
      <c r="V200" s="1085"/>
    </row>
    <row r="201" spans="1:22" ht="17.25" customHeight="1">
      <c r="A201" s="1080">
        <f t="shared" si="10"/>
        <v>0</v>
      </c>
      <c r="C201" s="1089" t="s">
        <v>827</v>
      </c>
      <c r="D201" s="235" t="s">
        <v>828</v>
      </c>
      <c r="E201" s="1083" t="s">
        <v>834</v>
      </c>
      <c r="F201" s="1082"/>
      <c r="G201" s="1087"/>
      <c r="H201" s="822">
        <f t="shared" si="11"/>
        <v>0</v>
      </c>
      <c r="I201" s="756"/>
      <c r="J201" s="756"/>
      <c r="K201" s="756"/>
      <c r="L201" s="756"/>
      <c r="M201" s="756">
        <f>SUM(O201:R201)</f>
        <v>0</v>
      </c>
      <c r="N201" s="756">
        <f>+M201*F201</f>
        <v>0</v>
      </c>
      <c r="O201" s="1085"/>
      <c r="P201" s="1085"/>
      <c r="Q201" s="1085"/>
      <c r="R201" s="1085"/>
      <c r="S201" s="1085"/>
      <c r="T201" s="1085"/>
      <c r="U201" s="1085"/>
      <c r="V201" s="1085"/>
    </row>
    <row r="202" spans="1:22" ht="17.25" customHeight="1">
      <c r="A202" s="1080">
        <f t="shared" si="10"/>
        <v>0</v>
      </c>
      <c r="C202" s="1089" t="s">
        <v>829</v>
      </c>
      <c r="D202" s="235" t="s">
        <v>830</v>
      </c>
      <c r="E202" s="1083" t="s">
        <v>834</v>
      </c>
      <c r="F202" s="1082"/>
      <c r="G202" s="1087"/>
      <c r="H202" s="822">
        <f t="shared" si="11"/>
        <v>0</v>
      </c>
      <c r="I202" s="756"/>
      <c r="J202" s="756"/>
      <c r="K202" s="756"/>
      <c r="L202" s="756"/>
      <c r="M202" s="756">
        <f>SUM(O202:R202)</f>
        <v>0</v>
      </c>
      <c r="N202" s="756">
        <f>+M202*F202</f>
        <v>0</v>
      </c>
      <c r="O202" s="1085"/>
      <c r="P202" s="1085"/>
      <c r="Q202" s="1085"/>
      <c r="R202" s="1085"/>
      <c r="S202" s="1085"/>
      <c r="T202" s="1085"/>
      <c r="U202" s="1085"/>
      <c r="V202" s="1085"/>
    </row>
    <row r="203" spans="1:22" ht="17.25" customHeight="1">
      <c r="A203" s="1080">
        <f t="shared" si="10"/>
        <v>0</v>
      </c>
      <c r="C203" s="1089" t="s">
        <v>831</v>
      </c>
      <c r="D203" s="1082" t="s">
        <v>887</v>
      </c>
      <c r="E203" s="1083" t="s">
        <v>834</v>
      </c>
      <c r="F203" s="1082"/>
      <c r="G203" s="1087"/>
      <c r="H203" s="822">
        <f t="shared" si="11"/>
        <v>0</v>
      </c>
      <c r="I203" s="756"/>
      <c r="J203" s="756"/>
      <c r="K203" s="756"/>
      <c r="L203" s="756"/>
      <c r="M203" s="756">
        <f>SUM(O203:R203)</f>
        <v>0</v>
      </c>
      <c r="N203" s="756">
        <f>+M203*F203</f>
        <v>0</v>
      </c>
      <c r="O203" s="1085"/>
      <c r="P203" s="1085"/>
      <c r="Q203" s="1085"/>
      <c r="R203" s="1085"/>
      <c r="S203" s="1085"/>
      <c r="T203" s="1085"/>
      <c r="U203" s="1085"/>
      <c r="V203" s="1085"/>
    </row>
    <row r="204" spans="1:22" ht="17.25" customHeight="1">
      <c r="A204" s="1080">
        <f t="shared" si="10"/>
        <v>0</v>
      </c>
      <c r="C204" s="1089" t="s">
        <v>832</v>
      </c>
      <c r="D204" s="1082" t="s">
        <v>898</v>
      </c>
      <c r="E204" s="1083" t="s">
        <v>834</v>
      </c>
      <c r="F204" s="1082"/>
      <c r="G204" s="1087"/>
      <c r="H204" s="822">
        <f t="shared" si="11"/>
        <v>0</v>
      </c>
      <c r="I204" s="756"/>
      <c r="J204" s="756"/>
      <c r="K204" s="756"/>
      <c r="L204" s="756"/>
      <c r="M204" s="756">
        <f>SUM(O204:R204)</f>
        <v>0</v>
      </c>
      <c r="N204" s="756">
        <f>+M204*F204</f>
        <v>0</v>
      </c>
      <c r="O204" s="1085"/>
      <c r="P204" s="1085"/>
      <c r="Q204" s="1085"/>
      <c r="R204" s="1085"/>
      <c r="S204" s="1085"/>
      <c r="T204" s="1085"/>
      <c r="U204" s="1085"/>
      <c r="V204" s="1085"/>
    </row>
    <row r="205" spans="1:22" ht="17.25" customHeight="1">
      <c r="A205" s="1080">
        <f t="shared" si="10"/>
        <v>0</v>
      </c>
      <c r="C205" s="1089" t="s">
        <v>833</v>
      </c>
      <c r="D205" s="1082" t="s">
        <v>902</v>
      </c>
      <c r="E205" s="1083" t="s">
        <v>834</v>
      </c>
      <c r="F205" s="1082"/>
      <c r="G205" s="1087"/>
      <c r="H205" s="822">
        <f t="shared" si="11"/>
        <v>0</v>
      </c>
      <c r="I205" s="756"/>
      <c r="J205" s="756"/>
      <c r="K205" s="756"/>
      <c r="L205" s="756"/>
      <c r="M205" s="756">
        <f>SUM(O205:R205)</f>
        <v>0</v>
      </c>
      <c r="N205" s="756">
        <f>+M205*F205</f>
        <v>0</v>
      </c>
      <c r="O205" s="1085"/>
      <c r="P205" s="1085"/>
      <c r="Q205" s="1085"/>
      <c r="R205" s="1085"/>
      <c r="S205" s="1085"/>
      <c r="T205" s="1085"/>
      <c r="U205" s="1085"/>
      <c r="V205" s="1085"/>
    </row>
    <row r="206" spans="1:22" ht="17.25" customHeight="1">
      <c r="A206" s="1080">
        <f t="shared" si="10"/>
        <v>0</v>
      </c>
      <c r="C206" s="1089" t="s">
        <v>835</v>
      </c>
      <c r="D206" s="1082" t="s">
        <v>903</v>
      </c>
      <c r="E206" s="1083" t="s">
        <v>834</v>
      </c>
      <c r="F206" s="1082"/>
      <c r="G206" s="1087"/>
      <c r="H206" s="822">
        <f t="shared" si="11"/>
        <v>0</v>
      </c>
      <c r="I206" s="756"/>
      <c r="J206" s="756"/>
      <c r="K206" s="756"/>
      <c r="L206" s="756"/>
      <c r="M206" s="756">
        <f>SUM(O206:R206)</f>
        <v>0</v>
      </c>
      <c r="N206" s="756">
        <f>+M206*F206</f>
        <v>0</v>
      </c>
      <c r="O206" s="1085"/>
      <c r="P206" s="1085"/>
      <c r="Q206" s="1085"/>
      <c r="R206" s="1085"/>
      <c r="S206" s="1085"/>
      <c r="T206" s="1085"/>
      <c r="U206" s="1085"/>
      <c r="V206" s="1085"/>
    </row>
    <row r="207" spans="1:22" ht="17.25" customHeight="1">
      <c r="A207" s="1080">
        <f t="shared" si="10"/>
        <v>0</v>
      </c>
      <c r="C207" s="1089" t="s">
        <v>836</v>
      </c>
      <c r="D207" s="1082" t="s">
        <v>904</v>
      </c>
      <c r="E207" s="1083" t="s">
        <v>834</v>
      </c>
      <c r="F207" s="1082"/>
      <c r="G207" s="1087"/>
      <c r="H207" s="822">
        <f t="shared" si="11"/>
        <v>0</v>
      </c>
      <c r="I207" s="756"/>
      <c r="J207" s="756"/>
      <c r="K207" s="756"/>
      <c r="L207" s="756"/>
      <c r="M207" s="756">
        <f>SUM(O207:R207)</f>
        <v>0</v>
      </c>
      <c r="N207" s="756">
        <f>+M207*F207</f>
        <v>0</v>
      </c>
      <c r="O207" s="1085"/>
      <c r="P207" s="1085"/>
      <c r="Q207" s="1085"/>
      <c r="R207" s="1085"/>
      <c r="S207" s="1085"/>
      <c r="T207" s="1085"/>
      <c r="U207" s="1085"/>
      <c r="V207" s="1085"/>
    </row>
    <row r="208" spans="1:22" ht="17.25" customHeight="1">
      <c r="A208" s="1080">
        <f t="shared" si="10"/>
        <v>0</v>
      </c>
      <c r="C208" s="1089" t="s">
        <v>837</v>
      </c>
      <c r="D208" s="1082" t="s">
        <v>905</v>
      </c>
      <c r="E208" s="1083" t="s">
        <v>834</v>
      </c>
      <c r="F208" s="1082"/>
      <c r="G208" s="1087"/>
      <c r="H208" s="822">
        <f t="shared" si="11"/>
        <v>0</v>
      </c>
      <c r="I208" s="756"/>
      <c r="J208" s="756"/>
      <c r="K208" s="756"/>
      <c r="L208" s="756"/>
      <c r="M208" s="756">
        <f>SUM(O208:R208)</f>
        <v>0</v>
      </c>
      <c r="N208" s="756">
        <f>+M208*F208</f>
        <v>0</v>
      </c>
      <c r="O208" s="1085"/>
      <c r="P208" s="1085"/>
      <c r="Q208" s="1085"/>
      <c r="R208" s="1085"/>
      <c r="S208" s="1085"/>
      <c r="T208" s="1085"/>
      <c r="U208" s="1085"/>
      <c r="V208" s="1085"/>
    </row>
    <row r="209" spans="1:22" ht="17.25" customHeight="1">
      <c r="A209" s="1080">
        <f t="shared" si="10"/>
        <v>0</v>
      </c>
      <c r="C209" s="1089" t="s">
        <v>838</v>
      </c>
      <c r="D209" s="1082" t="s">
        <v>906</v>
      </c>
      <c r="E209" s="1083" t="s">
        <v>834</v>
      </c>
      <c r="F209" s="1082"/>
      <c r="G209" s="1087"/>
      <c r="H209" s="822">
        <f t="shared" si="11"/>
        <v>0</v>
      </c>
      <c r="I209" s="756"/>
      <c r="J209" s="756"/>
      <c r="K209" s="756"/>
      <c r="L209" s="756"/>
      <c r="M209" s="756">
        <f>SUM(O209:R209)</f>
        <v>0</v>
      </c>
      <c r="N209" s="756">
        <f>+M209*F209</f>
        <v>0</v>
      </c>
      <c r="O209" s="1085"/>
      <c r="P209" s="1085"/>
      <c r="Q209" s="1085"/>
      <c r="R209" s="1085"/>
      <c r="S209" s="1085"/>
      <c r="T209" s="1085"/>
      <c r="U209" s="1085"/>
      <c r="V209" s="1085"/>
    </row>
    <row r="210" spans="1:22" ht="17.25" customHeight="1">
      <c r="A210" s="1080">
        <f t="shared" si="10"/>
        <v>0</v>
      </c>
      <c r="C210" s="1089" t="s">
        <v>839</v>
      </c>
      <c r="D210" s="1082" t="s">
        <v>907</v>
      </c>
      <c r="E210" s="1083" t="s">
        <v>834</v>
      </c>
      <c r="F210" s="1082"/>
      <c r="G210" s="1087"/>
      <c r="H210" s="822">
        <f t="shared" si="11"/>
        <v>0</v>
      </c>
      <c r="I210" s="756"/>
      <c r="J210" s="756"/>
      <c r="K210" s="756"/>
      <c r="L210" s="756"/>
      <c r="M210" s="756">
        <f>SUM(O210:R210)</f>
        <v>0</v>
      </c>
      <c r="N210" s="756">
        <f>+M210*F210</f>
        <v>0</v>
      </c>
      <c r="O210" s="1085"/>
      <c r="P210" s="1085"/>
      <c r="Q210" s="1085"/>
      <c r="R210" s="1085"/>
      <c r="S210" s="1085"/>
      <c r="T210" s="1085"/>
      <c r="U210" s="1085"/>
      <c r="V210" s="1085"/>
    </row>
    <row r="211" spans="1:22" ht="17.25" customHeight="1">
      <c r="A211" s="1080">
        <f t="shared" si="10"/>
        <v>0</v>
      </c>
      <c r="C211" s="1097" t="s">
        <v>840</v>
      </c>
      <c r="D211" s="1082" t="s">
        <v>888</v>
      </c>
      <c r="E211" s="1083" t="s">
        <v>834</v>
      </c>
      <c r="F211" s="1082"/>
      <c r="G211" s="1087"/>
      <c r="H211" s="822">
        <f t="shared" si="11"/>
        <v>0</v>
      </c>
      <c r="I211" s="756"/>
      <c r="J211" s="756"/>
      <c r="K211" s="756"/>
      <c r="L211" s="756"/>
      <c r="M211" s="756">
        <f>SUM(O211:R211)</f>
        <v>0</v>
      </c>
      <c r="N211" s="756">
        <f>+M211*F211</f>
        <v>0</v>
      </c>
      <c r="O211" s="1085"/>
      <c r="P211" s="1085"/>
      <c r="Q211" s="1085"/>
      <c r="R211" s="1085"/>
      <c r="S211" s="1085"/>
      <c r="T211" s="1085"/>
      <c r="U211" s="1085"/>
      <c r="V211" s="1085"/>
    </row>
    <row r="212" spans="1:22" ht="17.25" customHeight="1">
      <c r="A212" s="1080">
        <f t="shared" si="10"/>
        <v>0</v>
      </c>
      <c r="C212" s="1097" t="s">
        <v>841</v>
      </c>
      <c r="D212" s="1082" t="s">
        <v>889</v>
      </c>
      <c r="E212" s="1083" t="s">
        <v>834</v>
      </c>
      <c r="F212" s="1082"/>
      <c r="G212" s="1087"/>
      <c r="H212" s="822">
        <f t="shared" si="11"/>
        <v>0</v>
      </c>
      <c r="I212" s="756"/>
      <c r="J212" s="756"/>
      <c r="K212" s="756"/>
      <c r="L212" s="756"/>
      <c r="M212" s="756">
        <f>SUM(O212:R212)</f>
        <v>0</v>
      </c>
      <c r="N212" s="756">
        <f>+M212*F212</f>
        <v>0</v>
      </c>
      <c r="O212" s="1085"/>
      <c r="P212" s="1085"/>
      <c r="Q212" s="1085"/>
      <c r="R212" s="1085"/>
      <c r="S212" s="1085"/>
      <c r="T212" s="1085"/>
      <c r="U212" s="1085"/>
      <c r="V212" s="1085"/>
    </row>
    <row r="213" spans="1:22" ht="17.25" customHeight="1">
      <c r="A213" s="1080">
        <f t="shared" si="10"/>
        <v>0</v>
      </c>
      <c r="C213" s="1089" t="s">
        <v>842</v>
      </c>
      <c r="D213" s="1082" t="s">
        <v>894</v>
      </c>
      <c r="E213" s="1083" t="s">
        <v>834</v>
      </c>
      <c r="F213" s="1082"/>
      <c r="G213" s="1087"/>
      <c r="H213" s="822">
        <f t="shared" si="11"/>
        <v>0</v>
      </c>
      <c r="I213" s="756"/>
      <c r="J213" s="756"/>
      <c r="K213" s="756"/>
      <c r="L213" s="756"/>
      <c r="M213" s="756">
        <f>SUM(O213:R213)</f>
        <v>0</v>
      </c>
      <c r="N213" s="756">
        <f>+M213*F213</f>
        <v>0</v>
      </c>
      <c r="O213" s="1085"/>
      <c r="P213" s="1085"/>
      <c r="Q213" s="1085"/>
      <c r="R213" s="1085"/>
      <c r="S213" s="1085"/>
      <c r="T213" s="1085"/>
      <c r="U213" s="1085"/>
      <c r="V213" s="1085"/>
    </row>
    <row r="214" spans="1:22" ht="17.25" customHeight="1" thickBot="1">
      <c r="A214" s="1080">
        <f t="shared" si="10"/>
        <v>0</v>
      </c>
      <c r="C214" s="1089" t="s">
        <v>843</v>
      </c>
      <c r="D214" s="1082" t="s">
        <v>969</v>
      </c>
      <c r="E214" s="1083" t="s">
        <v>834</v>
      </c>
      <c r="F214" s="1082"/>
      <c r="G214" s="1087"/>
      <c r="H214" s="822">
        <f t="shared" si="11"/>
        <v>0</v>
      </c>
      <c r="I214" s="756"/>
      <c r="J214" s="756"/>
      <c r="K214" s="756"/>
      <c r="L214" s="756"/>
      <c r="M214" s="756">
        <f>SUM(O214:R214)</f>
        <v>0</v>
      </c>
      <c r="N214" s="756">
        <f>+M214*F214</f>
        <v>0</v>
      </c>
      <c r="O214" s="1085"/>
      <c r="P214" s="1085"/>
      <c r="Q214" s="1085"/>
      <c r="R214" s="1085"/>
      <c r="S214" s="1085"/>
      <c r="T214" s="1085"/>
      <c r="U214" s="1085"/>
      <c r="V214" s="1085"/>
    </row>
    <row r="215" spans="1:22" ht="16.2" thickBot="1">
      <c r="A215" s="1080"/>
      <c r="C215" s="1098"/>
      <c r="D215" s="1099" t="s">
        <v>847</v>
      </c>
      <c r="E215" s="1100"/>
      <c r="F215" s="1101"/>
      <c r="G215" s="1102"/>
      <c r="H215" s="1103">
        <f>SUM(H5:H214)</f>
        <v>0</v>
      </c>
      <c r="I215" s="1103">
        <f>SUM(I5:I214)</f>
        <v>0</v>
      </c>
      <c r="J215" s="1103">
        <f>SUM(J5:J214)</f>
        <v>0</v>
      </c>
      <c r="K215" s="1103">
        <f>SUM(K5:K214)</f>
        <v>0</v>
      </c>
      <c r="L215" s="1103">
        <f>SUM(L5:L214)</f>
        <v>0</v>
      </c>
      <c r="M215" s="1104"/>
      <c r="N215" s="1104">
        <f>SUM(N5:N214)</f>
        <v>0</v>
      </c>
      <c r="O215" s="1105">
        <f>SUMPRODUCT(O5:O214,$F$5:$F$214)</f>
        <v>0</v>
      </c>
      <c r="P215" s="1105">
        <f>SUMPRODUCT(P5:P214,$F$5:$F$214)</f>
        <v>0</v>
      </c>
      <c r="Q215" s="1105">
        <f>SUMPRODUCT(Q5:Q214,$F$5:$F$214)</f>
        <v>0</v>
      </c>
      <c r="R215" s="1105">
        <f>SUMPRODUCT(R5:R214,$F$5:$F$214)</f>
        <v>0</v>
      </c>
      <c r="S215" s="1106">
        <f>SUMPRODUCT(S5:S214,$F$5:$F$214)</f>
        <v>0</v>
      </c>
      <c r="T215" s="1106">
        <f>SUMPRODUCT(T5:T214,$F$5:$F$214)</f>
        <v>0</v>
      </c>
      <c r="U215" s="1106">
        <f>SUMPRODUCT(U5:U214,$F$5:$F$214)</f>
        <v>0</v>
      </c>
      <c r="V215" s="1106">
        <f>SUMPRODUCT(V5:V214,$F$5:$F$214)</f>
        <v>0</v>
      </c>
    </row>
    <row r="216" spans="1:22" ht="14.4"/>
    <row r="217" spans="1:22" ht="14.25" customHeight="1">
      <c r="K217" s="1107">
        <v>0</v>
      </c>
      <c r="N217" s="1107"/>
    </row>
    <row r="218" spans="1:22" ht="14.25" customHeight="1">
      <c r="H218" s="1069"/>
      <c r="K218" s="1108"/>
      <c r="N218" s="1109"/>
    </row>
    <row r="219" spans="1:22" ht="14.25" customHeight="1">
      <c r="N219" s="1069">
        <f>N215-N217</f>
        <v>0</v>
      </c>
      <c r="P219" s="1110"/>
      <c r="Q219" s="1110"/>
      <c r="R219" s="1110"/>
    </row>
    <row r="220" spans="1:22" ht="14.25" customHeight="1">
      <c r="H220" s="1069"/>
    </row>
    <row r="222" spans="1:22" ht="14.25" customHeight="1">
      <c r="C222" s="1067">
        <v>1</v>
      </c>
      <c r="D222" s="1067">
        <f>C222+1</f>
        <v>2</v>
      </c>
      <c r="E222" s="1068">
        <f t="shared" ref="E222:N222" si="12">D222+1</f>
        <v>3</v>
      </c>
      <c r="F222" s="1067">
        <f t="shared" si="12"/>
        <v>4</v>
      </c>
      <c r="G222" s="1067">
        <f t="shared" si="12"/>
        <v>5</v>
      </c>
      <c r="H222" s="1067">
        <f t="shared" si="12"/>
        <v>6</v>
      </c>
      <c r="I222" s="1067">
        <f t="shared" si="12"/>
        <v>7</v>
      </c>
      <c r="J222" s="1067">
        <f t="shared" si="12"/>
        <v>8</v>
      </c>
      <c r="K222" s="1067">
        <f t="shared" si="12"/>
        <v>9</v>
      </c>
      <c r="L222" s="1067">
        <f t="shared" si="12"/>
        <v>10</v>
      </c>
      <c r="M222" s="1067" t="e">
        <f>#REF!+1</f>
        <v>#REF!</v>
      </c>
      <c r="N222" s="1067" t="e">
        <f t="shared" si="12"/>
        <v>#REF!</v>
      </c>
    </row>
    <row r="231" spans="2:2" ht="14.25" customHeight="1">
      <c r="B231" s="1067"/>
    </row>
    <row r="232" spans="2:2" ht="14.25" customHeight="1">
      <c r="B232" s="1067"/>
    </row>
    <row r="233" spans="2:2" ht="14.25" customHeight="1">
      <c r="B233" s="1067"/>
    </row>
    <row r="234" spans="2:2" ht="14.25" customHeight="1">
      <c r="B234" s="1067"/>
    </row>
    <row r="235" spans="2:2" ht="14.25" customHeight="1">
      <c r="B235" s="1067"/>
    </row>
    <row r="236" spans="2:2" ht="14.25" customHeight="1">
      <c r="B236" s="1067"/>
    </row>
    <row r="237" spans="2:2" ht="14.25" customHeight="1">
      <c r="B237" s="1067"/>
    </row>
    <row r="238" spans="2:2" ht="14.25" customHeight="1">
      <c r="B238" s="1067"/>
    </row>
    <row r="239" spans="2:2" ht="14.25" customHeight="1">
      <c r="B239" s="1067"/>
    </row>
    <row r="240" spans="2:2" ht="14.25" customHeight="1">
      <c r="B240" s="1067"/>
    </row>
    <row r="241" spans="2:2" ht="14.25" customHeight="1">
      <c r="B241" s="1067"/>
    </row>
    <row r="242" spans="2:2" ht="14.25" customHeight="1">
      <c r="B242" s="1067"/>
    </row>
  </sheetData>
  <autoFilter ref="A4:V215" xr:uid="{00000000-0009-0000-0000-000004000000}"/>
  <mergeCells count="2">
    <mergeCell ref="O3:R3"/>
    <mergeCell ref="S3:V3"/>
  </mergeCells>
  <conditionalFormatting sqref="E222:N222 F2 H2 J2 L2:M2 D215:D1048576 D2:D4">
    <cfRule type="duplicateValues" dxfId="64" priority="18"/>
  </conditionalFormatting>
  <conditionalFormatting sqref="F152:F153">
    <cfRule type="cellIs" dxfId="63" priority="14" stopIfTrue="1" operator="equal">
      <formula>#REF!</formula>
    </cfRule>
  </conditionalFormatting>
  <conditionalFormatting sqref="J210:J212">
    <cfRule type="cellIs" dxfId="62" priority="16" stopIfTrue="1" operator="equal">
      <formula>#REF!</formula>
    </cfRule>
  </conditionalFormatting>
  <pageMargins left="0.7" right="0.7" top="0.75" bottom="0.75" header="0.3" footer="0.3"/>
  <pageSetup paperSize="9" scale="67"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CB84"/>
  <sheetViews>
    <sheetView showGridLines="0" view="pageBreakPreview" zoomScale="70" zoomScaleNormal="78" zoomScaleSheetLayoutView="70" workbookViewId="0">
      <pane xSplit="2" ySplit="4" topLeftCell="C5" activePane="bottomRight" state="frozen"/>
      <selection activeCell="S3" sqref="S3"/>
      <selection pane="topRight" activeCell="S3" sqref="S3"/>
      <selection pane="bottomLeft" activeCell="S3" sqref="S3"/>
      <selection pane="bottomRight" activeCell="U2" sqref="U2"/>
    </sheetView>
  </sheetViews>
  <sheetFormatPr defaultColWidth="9.109375" defaultRowHeight="14.4"/>
  <cols>
    <col min="1" max="1" width="10.44140625" style="226" bestFit="1" customWidth="1"/>
    <col min="2" max="2" width="33.44140625" customWidth="1"/>
    <col min="3" max="3" width="14.44140625" style="226" bestFit="1" customWidth="1"/>
    <col min="4" max="4" width="9.109375" style="226"/>
    <col min="5" max="5" width="10.44140625" style="371" customWidth="1"/>
    <col min="6" max="7" width="11.6640625" style="226" customWidth="1"/>
    <col min="8" max="8" width="33.44140625" customWidth="1"/>
    <col min="9" max="9" width="10.88671875" customWidth="1"/>
    <col min="10" max="11" width="13.88671875" customWidth="1"/>
    <col min="12" max="12" width="13.109375" customWidth="1"/>
    <col min="13" max="13" width="13.109375" bestFit="1" customWidth="1"/>
    <col min="14" max="14" width="33.44140625" customWidth="1"/>
    <col min="15" max="15" width="10" customWidth="1"/>
    <col min="16" max="16" width="8" customWidth="1"/>
    <col min="17" max="17" width="13.44140625" bestFit="1" customWidth="1"/>
    <col min="18" max="18" width="17" bestFit="1" customWidth="1"/>
    <col min="19" max="20" width="9.109375" customWidth="1"/>
    <col min="21" max="36" width="9.88671875" customWidth="1"/>
    <col min="37" max="38" width="10.5546875" customWidth="1"/>
    <col min="39" max="40" width="10.109375" customWidth="1"/>
    <col min="41" max="56" width="10.5546875" customWidth="1"/>
    <col min="57" max="58" width="11" customWidth="1"/>
    <col min="59" max="60" width="10.5546875" customWidth="1"/>
    <col min="61" max="74" width="11" customWidth="1"/>
    <col min="75" max="78" width="11" bestFit="1" customWidth="1"/>
    <col min="79" max="80" width="10" bestFit="1" customWidth="1"/>
  </cols>
  <sheetData>
    <row r="1" spans="1:80" ht="15" thickBot="1">
      <c r="L1">
        <f>PRE!N1</f>
        <v>29</v>
      </c>
      <c r="S1" s="1004" t="s">
        <v>1074</v>
      </c>
      <c r="T1" s="1004"/>
      <c r="U1" s="1004" t="s">
        <v>1075</v>
      </c>
      <c r="V1" s="1004"/>
      <c r="W1" s="1004" t="s">
        <v>1076</v>
      </c>
      <c r="X1" s="1004"/>
      <c r="Y1" s="1004" t="s">
        <v>1077</v>
      </c>
      <c r="Z1" s="1004"/>
      <c r="AA1" s="1004" t="s">
        <v>1078</v>
      </c>
      <c r="AB1" s="1004"/>
      <c r="AC1" s="1004" t="s">
        <v>1079</v>
      </c>
      <c r="AD1" s="1004"/>
      <c r="AE1" s="1004" t="s">
        <v>1080</v>
      </c>
      <c r="AF1" s="1004"/>
      <c r="AG1" s="1004" t="s">
        <v>1081</v>
      </c>
      <c r="AH1" s="1004"/>
      <c r="AI1" s="1004" t="s">
        <v>1082</v>
      </c>
      <c r="AJ1" s="1004"/>
      <c r="AK1" s="1004" t="s">
        <v>1083</v>
      </c>
      <c r="AL1" s="1004"/>
      <c r="AM1" s="1004" t="s">
        <v>1084</v>
      </c>
      <c r="AN1" s="1004"/>
      <c r="AO1" s="1004" t="s">
        <v>1085</v>
      </c>
      <c r="AP1" s="1004"/>
      <c r="AQ1" s="1004" t="s">
        <v>1086</v>
      </c>
      <c r="AR1" s="1004"/>
      <c r="AS1" s="1004" t="s">
        <v>1087</v>
      </c>
      <c r="AT1" s="1004"/>
      <c r="AU1" s="1004" t="s">
        <v>1088</v>
      </c>
      <c r="AV1" s="1004"/>
      <c r="AW1" s="1004" t="s">
        <v>1089</v>
      </c>
      <c r="AX1" s="1004"/>
      <c r="AY1" s="1004" t="s">
        <v>1090</v>
      </c>
      <c r="AZ1" s="1004"/>
      <c r="BA1" s="1004" t="s">
        <v>1091</v>
      </c>
      <c r="BB1" s="1004"/>
      <c r="BC1" s="1004" t="s">
        <v>1092</v>
      </c>
      <c r="BD1" s="1004"/>
      <c r="BE1" s="1004" t="s">
        <v>1093</v>
      </c>
      <c r="BF1" s="1004"/>
      <c r="BG1" s="1004" t="s">
        <v>1094</v>
      </c>
      <c r="BH1" s="1004"/>
      <c r="BI1" s="1004" t="s">
        <v>1095</v>
      </c>
      <c r="BJ1" s="1004"/>
      <c r="BK1" s="1004" t="s">
        <v>1096</v>
      </c>
      <c r="BL1" s="1004"/>
      <c r="BM1" s="1004" t="s">
        <v>1097</v>
      </c>
      <c r="BN1" s="1004"/>
      <c r="BO1" s="1004" t="s">
        <v>1098</v>
      </c>
      <c r="BP1" s="1004"/>
      <c r="BQ1" s="1004" t="s">
        <v>1099</v>
      </c>
      <c r="BR1" s="1004"/>
      <c r="BS1" s="1004" t="s">
        <v>1100</v>
      </c>
      <c r="BT1" s="1004"/>
      <c r="BU1" s="1004" t="s">
        <v>1101</v>
      </c>
      <c r="BV1" s="1004"/>
      <c r="BW1" s="1004" t="s">
        <v>1102</v>
      </c>
      <c r="BX1" s="1004"/>
      <c r="BY1" s="1004" t="s">
        <v>1103</v>
      </c>
      <c r="BZ1" s="1004"/>
      <c r="CA1" s="1004" t="s">
        <v>1104</v>
      </c>
      <c r="CB1" s="1004"/>
    </row>
    <row r="2" spans="1:80" ht="18" customHeight="1" thickTop="1">
      <c r="B2" s="243" t="s">
        <v>1066</v>
      </c>
      <c r="C2" s="1025"/>
      <c r="D2" s="1025"/>
      <c r="E2" s="1045"/>
      <c r="F2" s="1025"/>
      <c r="G2" s="1001" t="s">
        <v>849</v>
      </c>
      <c r="H2" s="1001"/>
      <c r="I2" s="1001"/>
      <c r="J2" s="1001"/>
      <c r="K2" s="1001"/>
      <c r="L2" s="1001"/>
      <c r="M2" s="1001"/>
      <c r="N2" s="244"/>
      <c r="O2" s="244"/>
      <c r="P2" s="244"/>
      <c r="Q2" s="244" t="s">
        <v>850</v>
      </c>
      <c r="R2" s="1024" t="s">
        <v>1068</v>
      </c>
      <c r="S2" s="246" t="s">
        <v>1074</v>
      </c>
      <c r="T2" s="247" t="str">
        <f>S2</f>
        <v>date 1</v>
      </c>
      <c r="U2" s="246" t="s">
        <v>1075</v>
      </c>
      <c r="V2" s="247" t="str">
        <f t="shared" ref="V2:BA2" si="0">U2</f>
        <v>date 2</v>
      </c>
      <c r="W2" s="246" t="s">
        <v>1076</v>
      </c>
      <c r="X2" s="247" t="str">
        <f t="shared" ref="X2:BC2" si="1">W2</f>
        <v>date 3</v>
      </c>
      <c r="Y2" s="246" t="s">
        <v>1077</v>
      </c>
      <c r="Z2" s="247" t="str">
        <f t="shared" ref="Z2:BE2" si="2">Y2</f>
        <v>date 4</v>
      </c>
      <c r="AA2" s="246" t="s">
        <v>1078</v>
      </c>
      <c r="AB2" s="247" t="str">
        <f t="shared" ref="AB2:BG2" si="3">AA2</f>
        <v>date 5</v>
      </c>
      <c r="AC2" s="246" t="s">
        <v>1079</v>
      </c>
      <c r="AD2" s="247" t="str">
        <f t="shared" ref="AD2:BI2" si="4">AC2</f>
        <v>date 6</v>
      </c>
      <c r="AE2" s="246" t="s">
        <v>1080</v>
      </c>
      <c r="AF2" s="247" t="str">
        <f t="shared" ref="AF2:BK2" si="5">AE2</f>
        <v>date 7</v>
      </c>
      <c r="AG2" s="246" t="s">
        <v>1081</v>
      </c>
      <c r="AH2" s="247" t="str">
        <f t="shared" ref="AH2:CB2" si="6">AG2</f>
        <v>date 8</v>
      </c>
      <c r="AI2" s="246" t="s">
        <v>1082</v>
      </c>
      <c r="AJ2" s="247" t="str">
        <f t="shared" ref="AJ2:CB2" si="7">AI2</f>
        <v>date 9</v>
      </c>
      <c r="AK2" s="246" t="s">
        <v>1083</v>
      </c>
      <c r="AL2" s="247" t="str">
        <f t="shared" ref="AL2:CB2" si="8">AK2</f>
        <v>date 10</v>
      </c>
      <c r="AM2" s="246" t="s">
        <v>1084</v>
      </c>
      <c r="AN2" s="247" t="str">
        <f t="shared" ref="AN2:CB2" si="9">AM2</f>
        <v>date 11</v>
      </c>
      <c r="AO2" s="246" t="s">
        <v>1085</v>
      </c>
      <c r="AP2" s="247" t="str">
        <f t="shared" ref="AP2:CB2" si="10">AO2</f>
        <v>date 12</v>
      </c>
      <c r="AQ2" s="246" t="s">
        <v>1086</v>
      </c>
      <c r="AR2" s="247" t="str">
        <f t="shared" ref="AR2:CB2" si="11">AQ2</f>
        <v>date 13</v>
      </c>
      <c r="AS2" s="246" t="s">
        <v>1087</v>
      </c>
      <c r="AT2" s="247" t="str">
        <f t="shared" ref="AT2:CB2" si="12">AS2</f>
        <v>date 14</v>
      </c>
      <c r="AU2" s="246" t="s">
        <v>1088</v>
      </c>
      <c r="AV2" s="247" t="str">
        <f t="shared" ref="AV2:CB2" si="13">AU2</f>
        <v>date 15</v>
      </c>
      <c r="AW2" s="246" t="s">
        <v>1089</v>
      </c>
      <c r="AX2" s="247" t="str">
        <f t="shared" ref="AX2:CB2" si="14">AW2</f>
        <v>date 16</v>
      </c>
      <c r="AY2" s="246" t="s">
        <v>1090</v>
      </c>
      <c r="AZ2" s="247" t="str">
        <f t="shared" ref="AZ2:CB2" si="15">AY2</f>
        <v>date 17</v>
      </c>
      <c r="BA2" s="246" t="s">
        <v>1091</v>
      </c>
      <c r="BB2" s="247" t="str">
        <f t="shared" ref="BB2:CB2" si="16">BA2</f>
        <v>date 18</v>
      </c>
      <c r="BC2" s="246" t="s">
        <v>1092</v>
      </c>
      <c r="BD2" s="247" t="str">
        <f t="shared" ref="BD2:CB2" si="17">BC2</f>
        <v>date 19</v>
      </c>
      <c r="BE2" s="246" t="s">
        <v>1093</v>
      </c>
      <c r="BF2" s="247" t="str">
        <f t="shared" ref="BF2:CB2" si="18">BE2</f>
        <v>date 20</v>
      </c>
      <c r="BG2" s="246" t="s">
        <v>1094</v>
      </c>
      <c r="BH2" s="247" t="str">
        <f t="shared" ref="BH2:CB2" si="19">BG2</f>
        <v>date 21</v>
      </c>
      <c r="BI2" s="246" t="s">
        <v>1095</v>
      </c>
      <c r="BJ2" s="247" t="str">
        <f t="shared" ref="BJ2:CB2" si="20">BI2</f>
        <v>date 22</v>
      </c>
      <c r="BK2" s="246" t="s">
        <v>1096</v>
      </c>
      <c r="BL2" s="247" t="str">
        <f t="shared" ref="BL2:CB2" si="21">BK2</f>
        <v>date 23</v>
      </c>
      <c r="BM2" s="246" t="s">
        <v>1097</v>
      </c>
      <c r="BN2" s="247" t="str">
        <f t="shared" ref="BN2:CB2" si="22">BM2</f>
        <v>date 24</v>
      </c>
      <c r="BO2" s="246" t="s">
        <v>1098</v>
      </c>
      <c r="BP2" s="247" t="str">
        <f t="shared" ref="BP2:CB2" si="23">BO2</f>
        <v>date 25</v>
      </c>
      <c r="BQ2" s="246" t="s">
        <v>1099</v>
      </c>
      <c r="BR2" s="247" t="str">
        <f t="shared" ref="BR2:CB2" si="24">BQ2</f>
        <v>date 26</v>
      </c>
      <c r="BS2" s="246" t="s">
        <v>1100</v>
      </c>
      <c r="BT2" s="247" t="str">
        <f t="shared" ref="BT2:CB2" si="25">BS2</f>
        <v>date 27</v>
      </c>
      <c r="BU2" s="246" t="s">
        <v>1101</v>
      </c>
      <c r="BV2" s="247" t="str">
        <f t="shared" ref="BV2:CB2" si="26">BU2</f>
        <v>date 28</v>
      </c>
      <c r="BW2" s="246" t="s">
        <v>1102</v>
      </c>
      <c r="BX2" s="247" t="str">
        <f t="shared" ref="BX2:CB2" si="27">BW2</f>
        <v>date 29</v>
      </c>
      <c r="BY2" s="246" t="s">
        <v>1103</v>
      </c>
      <c r="BZ2" s="247" t="str">
        <f t="shared" ref="BZ2:CB2" si="28">BY2</f>
        <v>date 30</v>
      </c>
      <c r="CA2" s="246" t="s">
        <v>1104</v>
      </c>
      <c r="CB2" s="247" t="str">
        <f t="shared" ref="CB2" si="29">CA2</f>
        <v>date 31</v>
      </c>
    </row>
    <row r="3" spans="1:80" ht="18" customHeight="1">
      <c r="A3" s="3"/>
      <c r="B3" s="249" t="s">
        <v>1067</v>
      </c>
      <c r="C3" s="250"/>
      <c r="D3" s="250"/>
      <c r="E3" s="1046"/>
      <c r="F3" s="250"/>
      <c r="G3" s="250"/>
      <c r="H3" s="250"/>
      <c r="I3" s="250"/>
      <c r="J3" s="250"/>
      <c r="K3" s="250" t="s">
        <v>989</v>
      </c>
      <c r="L3" s="250" t="s">
        <v>1068</v>
      </c>
      <c r="M3" s="250"/>
      <c r="N3" s="250"/>
      <c r="O3" s="250"/>
      <c r="P3" s="250"/>
      <c r="Q3" s="251"/>
      <c r="R3" s="252"/>
      <c r="S3" s="253"/>
      <c r="T3" s="254"/>
      <c r="U3" s="254"/>
      <c r="V3" s="255"/>
      <c r="W3" s="254"/>
      <c r="X3" s="255"/>
      <c r="Y3" s="254"/>
      <c r="Z3" s="255"/>
      <c r="AA3" s="254"/>
      <c r="AB3" s="255"/>
      <c r="AC3" s="254"/>
      <c r="AD3" s="255"/>
      <c r="AE3" s="254"/>
      <c r="AF3" s="255"/>
      <c r="AG3" s="254"/>
      <c r="AH3" s="255"/>
      <c r="AI3" s="254"/>
      <c r="AJ3" s="255"/>
      <c r="AK3" s="254"/>
      <c r="AL3" s="255"/>
      <c r="AM3" s="254"/>
      <c r="AN3" s="255"/>
      <c r="AO3" s="254"/>
      <c r="AP3" s="255"/>
      <c r="AQ3" s="254"/>
      <c r="AR3" s="255"/>
      <c r="AS3" s="254"/>
      <c r="AT3" s="255"/>
      <c r="AU3" s="254"/>
      <c r="AV3" s="255"/>
      <c r="AW3" s="254"/>
      <c r="AX3" s="255"/>
      <c r="AY3" s="254"/>
      <c r="AZ3" s="255"/>
      <c r="BA3" s="254"/>
      <c r="BB3" s="255"/>
      <c r="BC3" s="254"/>
      <c r="BD3" s="255"/>
      <c r="BE3" s="254"/>
      <c r="BF3" s="255"/>
      <c r="BG3" s="254"/>
      <c r="BH3" s="255"/>
      <c r="BI3" s="254"/>
      <c r="BJ3" s="255"/>
      <c r="BK3" s="254"/>
      <c r="BL3" s="255"/>
      <c r="BM3" s="254"/>
      <c r="BN3" s="255"/>
      <c r="BO3" s="254"/>
      <c r="BP3" s="255"/>
      <c r="BQ3" s="254"/>
      <c r="BR3" s="255"/>
      <c r="BS3" s="254"/>
      <c r="BT3" s="255"/>
      <c r="BU3" s="254"/>
      <c r="BV3" s="255"/>
      <c r="BW3" s="254"/>
      <c r="BX3" s="255"/>
      <c r="BY3" s="254"/>
      <c r="BZ3" s="255"/>
      <c r="CA3" s="254"/>
      <c r="CB3" s="255"/>
    </row>
    <row r="4" spans="1:80">
      <c r="B4" s="256" t="s">
        <v>435</v>
      </c>
      <c r="C4" s="1026"/>
      <c r="D4" s="1038"/>
      <c r="E4" s="1047"/>
      <c r="F4" s="1038"/>
      <c r="G4" s="1061"/>
      <c r="H4" s="259" t="s">
        <v>436</v>
      </c>
      <c r="I4" s="257"/>
      <c r="J4" s="258"/>
      <c r="K4" s="258"/>
      <c r="L4" s="258"/>
      <c r="M4" s="260"/>
      <c r="N4" s="259" t="s">
        <v>431</v>
      </c>
      <c r="O4" s="257"/>
      <c r="P4" s="258"/>
      <c r="Q4" s="258"/>
      <c r="R4" s="261"/>
      <c r="S4" s="262" t="s">
        <v>852</v>
      </c>
      <c r="T4" s="71" t="s">
        <v>853</v>
      </c>
      <c r="U4" s="71" t="s">
        <v>852</v>
      </c>
      <c r="V4" s="71" t="s">
        <v>853</v>
      </c>
      <c r="W4" s="71" t="s">
        <v>852</v>
      </c>
      <c r="X4" s="71" t="s">
        <v>853</v>
      </c>
      <c r="Y4" s="71" t="s">
        <v>852</v>
      </c>
      <c r="Z4" s="71" t="s">
        <v>853</v>
      </c>
      <c r="AA4" s="71" t="s">
        <v>852</v>
      </c>
      <c r="AB4" s="71" t="s">
        <v>853</v>
      </c>
      <c r="AC4" s="71" t="s">
        <v>852</v>
      </c>
      <c r="AD4" s="71" t="s">
        <v>853</v>
      </c>
      <c r="AE4" s="71" t="s">
        <v>852</v>
      </c>
      <c r="AF4" s="71" t="s">
        <v>853</v>
      </c>
      <c r="AG4" s="71" t="s">
        <v>852</v>
      </c>
      <c r="AH4" s="71" t="s">
        <v>853</v>
      </c>
      <c r="AI4" s="71" t="s">
        <v>852</v>
      </c>
      <c r="AJ4" s="71" t="s">
        <v>853</v>
      </c>
      <c r="AK4" s="71" t="s">
        <v>852</v>
      </c>
      <c r="AL4" s="71" t="s">
        <v>853</v>
      </c>
      <c r="AM4" s="71" t="s">
        <v>852</v>
      </c>
      <c r="AN4" s="71" t="s">
        <v>853</v>
      </c>
      <c r="AO4" s="71" t="s">
        <v>852</v>
      </c>
      <c r="AP4" s="71" t="s">
        <v>853</v>
      </c>
      <c r="AQ4" s="71" t="s">
        <v>852</v>
      </c>
      <c r="AR4" s="71" t="s">
        <v>853</v>
      </c>
      <c r="AS4" s="71" t="s">
        <v>852</v>
      </c>
      <c r="AT4" s="71" t="s">
        <v>853</v>
      </c>
      <c r="AU4" s="71" t="s">
        <v>852</v>
      </c>
      <c r="AV4" s="71" t="s">
        <v>853</v>
      </c>
      <c r="AW4" s="71" t="s">
        <v>852</v>
      </c>
      <c r="AX4" s="71" t="s">
        <v>853</v>
      </c>
      <c r="AY4" s="71" t="s">
        <v>852</v>
      </c>
      <c r="AZ4" s="71" t="s">
        <v>853</v>
      </c>
      <c r="BA4" s="71" t="s">
        <v>852</v>
      </c>
      <c r="BB4" s="71" t="s">
        <v>853</v>
      </c>
      <c r="BC4" s="71" t="s">
        <v>852</v>
      </c>
      <c r="BD4" s="71" t="s">
        <v>853</v>
      </c>
      <c r="BE4" s="71" t="s">
        <v>852</v>
      </c>
      <c r="BF4" s="71" t="s">
        <v>853</v>
      </c>
      <c r="BG4" s="71" t="s">
        <v>852</v>
      </c>
      <c r="BH4" s="71" t="s">
        <v>853</v>
      </c>
      <c r="BI4" s="71" t="s">
        <v>852</v>
      </c>
      <c r="BJ4" s="71" t="s">
        <v>853</v>
      </c>
      <c r="BK4" s="71" t="s">
        <v>852</v>
      </c>
      <c r="BL4" s="71" t="s">
        <v>853</v>
      </c>
      <c r="BM4" s="71" t="s">
        <v>852</v>
      </c>
      <c r="BN4" s="71" t="s">
        <v>853</v>
      </c>
      <c r="BO4" s="71" t="s">
        <v>852</v>
      </c>
      <c r="BP4" s="71" t="s">
        <v>853</v>
      </c>
      <c r="BQ4" s="71" t="s">
        <v>852</v>
      </c>
      <c r="BR4" s="71" t="s">
        <v>853</v>
      </c>
      <c r="BS4" s="71" t="s">
        <v>852</v>
      </c>
      <c r="BT4" s="71" t="s">
        <v>853</v>
      </c>
      <c r="BU4" s="71" t="s">
        <v>852</v>
      </c>
      <c r="BV4" s="71" t="s">
        <v>853</v>
      </c>
      <c r="BW4" s="71" t="s">
        <v>852</v>
      </c>
      <c r="BX4" s="71" t="s">
        <v>853</v>
      </c>
      <c r="BY4" s="71" t="s">
        <v>852</v>
      </c>
      <c r="BZ4" s="71" t="s">
        <v>853</v>
      </c>
      <c r="CA4" s="71" t="s">
        <v>852</v>
      </c>
      <c r="CB4" s="71" t="s">
        <v>853</v>
      </c>
    </row>
    <row r="5" spans="1:80" s="371" customFormat="1" ht="27" customHeight="1">
      <c r="A5" s="364" t="s">
        <v>444</v>
      </c>
      <c r="B5" s="365" t="s">
        <v>854</v>
      </c>
      <c r="C5" s="1027" t="s">
        <v>18</v>
      </c>
      <c r="D5" s="1027" t="s">
        <v>20</v>
      </c>
      <c r="E5" s="1048" t="s">
        <v>442</v>
      </c>
      <c r="F5" s="1027" t="s">
        <v>855</v>
      </c>
      <c r="G5" s="1027" t="s">
        <v>847</v>
      </c>
      <c r="H5" s="366" t="s">
        <v>854</v>
      </c>
      <c r="I5" s="366" t="s">
        <v>18</v>
      </c>
      <c r="J5" s="366" t="s">
        <v>20</v>
      </c>
      <c r="K5" s="367" t="s">
        <v>442</v>
      </c>
      <c r="L5" s="366" t="s">
        <v>855</v>
      </c>
      <c r="M5" s="366" t="s">
        <v>847</v>
      </c>
      <c r="N5" s="366" t="s">
        <v>854</v>
      </c>
      <c r="O5" s="366" t="s">
        <v>20</v>
      </c>
      <c r="P5" s="366" t="s">
        <v>856</v>
      </c>
      <c r="Q5" s="367" t="s">
        <v>442</v>
      </c>
      <c r="R5" s="368" t="s">
        <v>847</v>
      </c>
      <c r="S5" s="369"/>
      <c r="T5" s="370"/>
      <c r="U5" s="370"/>
      <c r="V5" s="370"/>
      <c r="W5" s="370"/>
      <c r="X5" s="370"/>
      <c r="Y5" s="370"/>
      <c r="Z5" s="370"/>
      <c r="AA5" s="370"/>
      <c r="AB5" s="370"/>
      <c r="AC5" s="370"/>
      <c r="AD5" s="370"/>
      <c r="AE5" s="370"/>
      <c r="AF5" s="370"/>
      <c r="AG5" s="370"/>
      <c r="AH5" s="370"/>
      <c r="AI5" s="370"/>
      <c r="AJ5" s="370"/>
      <c r="AK5" s="370"/>
      <c r="AL5" s="370"/>
      <c r="AM5" s="370"/>
      <c r="AN5" s="370"/>
      <c r="AO5" s="370"/>
      <c r="AP5" s="370"/>
      <c r="AQ5" s="370"/>
      <c r="AR5" s="370"/>
      <c r="AS5" s="370"/>
      <c r="AT5" s="370"/>
      <c r="AU5" s="370"/>
      <c r="AV5" s="370"/>
      <c r="AW5" s="370"/>
      <c r="AX5" s="370"/>
      <c r="AY5" s="370"/>
      <c r="AZ5" s="370"/>
      <c r="BA5" s="370"/>
      <c r="BB5" s="370"/>
      <c r="BC5" s="370"/>
      <c r="BD5" s="370"/>
      <c r="BE5" s="370"/>
      <c r="BF5" s="370"/>
      <c r="BG5" s="370"/>
      <c r="BH5" s="370"/>
      <c r="BI5" s="370"/>
      <c r="BJ5" s="370"/>
      <c r="BK5" s="370"/>
      <c r="BL5" s="370"/>
      <c r="BM5" s="370"/>
      <c r="BN5" s="370"/>
      <c r="BO5" s="370"/>
      <c r="BP5" s="370"/>
      <c r="BQ5" s="370"/>
      <c r="BR5" s="370"/>
      <c r="BS5" s="370"/>
      <c r="BT5" s="370"/>
      <c r="BU5" s="370"/>
      <c r="BV5" s="370"/>
      <c r="BW5" s="370"/>
      <c r="BX5" s="370"/>
      <c r="BY5" s="370"/>
      <c r="BZ5" s="370"/>
      <c r="CA5" s="370"/>
      <c r="CB5" s="370"/>
    </row>
    <row r="6" spans="1:80">
      <c r="B6" s="234" t="s">
        <v>871</v>
      </c>
      <c r="C6" s="383" t="s">
        <v>872</v>
      </c>
      <c r="D6" s="1039"/>
      <c r="E6" s="1049">
        <f>E32+E36+E39+E53</f>
        <v>0</v>
      </c>
      <c r="F6" s="1062">
        <f>H32+H36+H39+H53</f>
        <v>0</v>
      </c>
      <c r="G6" s="1062">
        <f>D6*F6</f>
        <v>0</v>
      </c>
      <c r="H6" s="71" t="s">
        <v>891</v>
      </c>
      <c r="I6" s="71" t="s">
        <v>834</v>
      </c>
      <c r="J6" s="269"/>
      <c r="K6" s="372"/>
      <c r="L6" s="270"/>
      <c r="M6" s="270">
        <f>J6*L6</f>
        <v>0</v>
      </c>
      <c r="N6" s="71" t="s">
        <v>189</v>
      </c>
      <c r="O6" s="270"/>
      <c r="P6" s="280">
        <f>SUMPRODUCT(($S$2:$CB$2&lt;=$R$2)*1,($S$4:$CB$4=$S$4)*1,S6:CB6)+SUMPRODUCT(($S$2:$CB$2&lt;=$R$2)*1,($S$4:$CB$4=$T$4)*1,S6:CB6)</f>
        <v>0</v>
      </c>
      <c r="Q6" s="272">
        <f>SUMPRODUCT(($S$2:$CB$2=$R$2)*1,($S$4:$CB$4=$S$4)*1,S6:CB6)+SUMPRODUCT(($S$2:$CB$2=$R$2)*1,($S$4:$CB$4=$T$4)*1,S6:CB6)</f>
        <v>0</v>
      </c>
      <c r="R6" s="273">
        <f t="shared" ref="R6:R16" si="30">O6*P6</f>
        <v>0</v>
      </c>
      <c r="S6" s="274">
        <f>SUMIF('Anbazhagan-TS-1'!$C$74:$C$93,$N6,'Anbazhagan-TS-1'!F$74:F$93)</f>
        <v>0</v>
      </c>
      <c r="T6" s="274">
        <f>SUMIF('Anbazhagan-TS-1'!$C$74:$C$93,$N6,'Anbazhagan-TS-1'!G$74:G$93)</f>
        <v>0</v>
      </c>
      <c r="U6" s="274">
        <f>SUMIF('Anbazhagan-TS-1'!$C$74:$C$93,$N6,'Anbazhagan-TS-1'!H$74:H$93)</f>
        <v>0</v>
      </c>
      <c r="V6" s="274">
        <f>SUMIF('Anbazhagan-TS-1'!$C$74:$C$93,$N6,'Anbazhagan-TS-1'!I$74:I$93)</f>
        <v>0</v>
      </c>
      <c r="W6" s="274">
        <f>SUMIF('Anbazhagan-TS-1'!$C$74:$C$93,$N6,'Anbazhagan-TS-1'!J$74:J$93)</f>
        <v>0</v>
      </c>
      <c r="X6" s="274">
        <f>SUMIF('Anbazhagan-TS-1'!$C$74:$C$93,$N6,'Anbazhagan-TS-1'!K$74:K$93)</f>
        <v>0</v>
      </c>
      <c r="Y6" s="274">
        <f>SUMIF('Anbazhagan-TS-1'!$C$74:$C$93,$N6,'Anbazhagan-TS-1'!L$74:L$93)</f>
        <v>0</v>
      </c>
      <c r="Z6" s="274">
        <f>SUMIF('Anbazhagan-TS-1'!$C$74:$C$93,$N6,'Anbazhagan-TS-1'!M$74:M$93)</f>
        <v>0</v>
      </c>
      <c r="AA6" s="274">
        <f>SUMIF('Anbazhagan-TS-1'!$C$74:$C$93,$N6,'Anbazhagan-TS-1'!N$74:N$93)</f>
        <v>0</v>
      </c>
      <c r="AB6" s="274">
        <f>SUMIF('Anbazhagan-TS-1'!$C$74:$C$93,$N6,'Anbazhagan-TS-1'!O$74:O$93)</f>
        <v>0</v>
      </c>
      <c r="AC6" s="274">
        <f>SUMIF('Anbazhagan-TS-1'!$C$74:$C$93,$N6,'Anbazhagan-TS-1'!P$74:P$93)</f>
        <v>0</v>
      </c>
      <c r="AD6" s="274">
        <f>SUMIF('Anbazhagan-TS-1'!$C$74:$C$93,$N6,'Anbazhagan-TS-1'!Q$74:Q$93)</f>
        <v>0</v>
      </c>
      <c r="AE6" s="274">
        <f>SUMIF('Anbazhagan-TS-1'!$C$74:$C$93,$N6,'Anbazhagan-TS-1'!R$74:R$93)</f>
        <v>0</v>
      </c>
      <c r="AF6" s="274">
        <f>SUMIF('Anbazhagan-TS-1'!$C$74:$C$93,$N6,'Anbazhagan-TS-1'!S$74:S$93)</f>
        <v>0</v>
      </c>
      <c r="AG6" s="274">
        <f>SUMIF('Anbazhagan-TS-1'!$C$74:$C$93,$N6,'Anbazhagan-TS-1'!T$74:T$93)</f>
        <v>0</v>
      </c>
      <c r="AH6" s="274">
        <f>SUMIF('Anbazhagan-TS-1'!$C$74:$C$93,$N6,'Anbazhagan-TS-1'!U$74:U$93)</f>
        <v>0</v>
      </c>
      <c r="AI6" s="274">
        <f>SUMIF('Anbazhagan-TS-1'!$C$74:$C$93,$N6,'Anbazhagan-TS-1'!V$74:V$93)</f>
        <v>0</v>
      </c>
      <c r="AJ6" s="274">
        <f>SUMIF('Anbazhagan-TS-1'!$C$74:$C$93,$N6,'Anbazhagan-TS-1'!W$74:W$93)</f>
        <v>0</v>
      </c>
      <c r="AK6" s="274">
        <f>SUMIF('Anbazhagan-TS-1'!$C$74:$C$93,$N6,'Anbazhagan-TS-1'!X$74:X$93)</f>
        <v>0</v>
      </c>
      <c r="AL6" s="274">
        <f>SUMIF('Anbazhagan-TS-1'!$C$74:$C$93,$N6,'Anbazhagan-TS-1'!Y$74:Y$93)</f>
        <v>0</v>
      </c>
      <c r="AM6" s="274">
        <f>SUMIF('Anbazhagan-TS-1'!$C$74:$C$93,$N6,'Anbazhagan-TS-1'!Z$74:Z$93)</f>
        <v>0</v>
      </c>
      <c r="AN6" s="274">
        <f>SUMIF('Anbazhagan-TS-1'!$C$74:$C$93,$N6,'Anbazhagan-TS-1'!AA$74:AA$93)</f>
        <v>0</v>
      </c>
      <c r="AO6" s="274">
        <f>SUMIF('Anbazhagan-TS-1'!$C$74:$C$93,$N6,'Anbazhagan-TS-1'!AB$74:AB$93)</f>
        <v>0</v>
      </c>
      <c r="AP6" s="274">
        <f>SUMIF('Anbazhagan-TS-1'!$C$74:$C$93,$N6,'Anbazhagan-TS-1'!AC$74:AC$93)</f>
        <v>0</v>
      </c>
      <c r="AQ6" s="274">
        <f>SUMIF('Anbazhagan-TS-1'!$C$74:$C$93,$N6,'Anbazhagan-TS-1'!AD$74:AD$93)</f>
        <v>0</v>
      </c>
      <c r="AR6" s="274">
        <f>SUMIF('Anbazhagan-TS-1'!$C$74:$C$93,$N6,'Anbazhagan-TS-1'!AE$74:AE$93)</f>
        <v>0</v>
      </c>
      <c r="AS6" s="274">
        <f>SUMIF('Anbazhagan-TS-1'!$C$74:$C$93,$N6,'Anbazhagan-TS-1'!AF$74:AF$93)</f>
        <v>0</v>
      </c>
      <c r="AT6" s="274">
        <f>SUMIF('Anbazhagan-TS-1'!$C$74:$C$93,$N6,'Anbazhagan-TS-1'!AG$74:AG$93)</f>
        <v>0</v>
      </c>
      <c r="AU6" s="274">
        <f>SUMIF('Anbazhagan-TS-1'!$C$74:$C$93,$N6,'Anbazhagan-TS-1'!AH$74:AH$93)</f>
        <v>0</v>
      </c>
      <c r="AV6" s="274">
        <f>SUMIF('Anbazhagan-TS-1'!$C$74:$C$93,$N6,'Anbazhagan-TS-1'!AI$74:AI$93)</f>
        <v>0</v>
      </c>
      <c r="AW6" s="274">
        <f>SUMIF('Anbazhagan-TS-1'!$C$74:$C$93,$N6,'Anbazhagan-TS-1'!AJ$74:AJ$93)</f>
        <v>0</v>
      </c>
      <c r="AX6" s="274">
        <f>SUMIF('Anbazhagan-TS-1'!$C$74:$C$93,$N6,'Anbazhagan-TS-1'!AK$74:AK$93)</f>
        <v>0</v>
      </c>
      <c r="AY6" s="274">
        <f>SUMIF('Anbazhagan-TS-1'!$C$74:$C$93,$N6,'Anbazhagan-TS-1'!AL$74:AL$93)</f>
        <v>0</v>
      </c>
      <c r="AZ6" s="274">
        <f>SUMIF('Anbazhagan-TS-1'!$C$74:$C$93,$N6,'Anbazhagan-TS-1'!AM$74:AM$93)</f>
        <v>0</v>
      </c>
      <c r="BA6" s="274">
        <f>SUMIF('Anbazhagan-TS-1'!$C$74:$C$93,$N6,'Anbazhagan-TS-1'!AN$74:AN$93)</f>
        <v>0</v>
      </c>
      <c r="BB6" s="274">
        <f>SUMIF('Anbazhagan-TS-1'!$C$74:$C$93,$N6,'Anbazhagan-TS-1'!AO$74:AO$93)</f>
        <v>0</v>
      </c>
      <c r="BC6" s="274">
        <f>SUMIF('Anbazhagan-TS-1'!$C$74:$C$93,$N6,'Anbazhagan-TS-1'!AP$74:AP$93)</f>
        <v>0</v>
      </c>
      <c r="BD6" s="274">
        <f>SUMIF('Anbazhagan-TS-1'!$C$74:$C$93,$N6,'Anbazhagan-TS-1'!AQ$74:AQ$93)</f>
        <v>0</v>
      </c>
      <c r="BE6" s="274">
        <f>SUMIF('Anbazhagan-TS-1'!$C$74:$C$93,$N6,'Anbazhagan-TS-1'!AR$74:AR$93)</f>
        <v>0</v>
      </c>
      <c r="BF6" s="274">
        <f>SUMIF('Anbazhagan-TS-1'!$C$74:$C$93,$N6,'Anbazhagan-TS-1'!AS$74:AS$93)</f>
        <v>0</v>
      </c>
      <c r="BG6" s="274">
        <f>SUMIF('Anbazhagan-TS-1'!$C$74:$C$93,$N6,'Anbazhagan-TS-1'!AT$74:AT$93)</f>
        <v>0</v>
      </c>
      <c r="BH6" s="274">
        <f>SUMIF('Anbazhagan-TS-1'!$C$74:$C$93,$N6,'Anbazhagan-TS-1'!AU$74:AU$93)</f>
        <v>0</v>
      </c>
      <c r="BI6" s="274">
        <f>SUMIF('Anbazhagan-TS-1'!$C$74:$C$93,$N6,'Anbazhagan-TS-1'!AV$74:AV$93)</f>
        <v>0</v>
      </c>
      <c r="BJ6" s="274">
        <f>SUMIF('Anbazhagan-TS-1'!$C$74:$C$93,$N6,'Anbazhagan-TS-1'!AW$74:AW$93)</f>
        <v>0</v>
      </c>
      <c r="BK6" s="274">
        <f>SUMIF('Anbazhagan-TS-1'!$C$74:$C$93,$N6,'Anbazhagan-TS-1'!AX$74:AX$93)</f>
        <v>0</v>
      </c>
      <c r="BL6" s="274">
        <f>SUMIF('Anbazhagan-TS-1'!$C$74:$C$93,$N6,'Anbazhagan-TS-1'!AY$74:AY$93)</f>
        <v>0</v>
      </c>
      <c r="BM6" s="274">
        <f>SUMIF('Anbazhagan-TS-1'!$C$74:$C$93,$N6,'Anbazhagan-TS-1'!AZ$74:AZ$93)</f>
        <v>0</v>
      </c>
      <c r="BN6" s="274">
        <f>SUMIF('Anbazhagan-TS-1'!$C$74:$C$93,$N6,'Anbazhagan-TS-1'!BA$74:BA$93)</f>
        <v>0</v>
      </c>
      <c r="BO6" s="274">
        <f>SUMIF('Anbazhagan-TS-1'!$C$74:$C$93,$N6,'Anbazhagan-TS-1'!BB$74:BB$93)</f>
        <v>0</v>
      </c>
      <c r="BP6" s="274">
        <f>SUMIF('Anbazhagan-TS-1'!$C$74:$C$93,$N6,'Anbazhagan-TS-1'!BC$74:BC$93)</f>
        <v>0</v>
      </c>
      <c r="BQ6" s="274">
        <f>SUMIF('Anbazhagan-TS-1'!$C$74:$C$93,$N6,'Anbazhagan-TS-1'!BD$74:BD$93)</f>
        <v>0</v>
      </c>
      <c r="BR6" s="274">
        <f>SUMIF('Anbazhagan-TS-1'!$C$74:$C$93,$N6,'Anbazhagan-TS-1'!BE$74:BE$93)</f>
        <v>0</v>
      </c>
      <c r="BS6" s="274">
        <f>SUMIF('Anbazhagan-TS-1'!$C$74:$C$93,$N6,'Anbazhagan-TS-1'!BF$74:BF$93)</f>
        <v>0</v>
      </c>
      <c r="BT6" s="274">
        <f>SUMIF('Anbazhagan-TS-1'!$C$74:$C$93,$N6,'Anbazhagan-TS-1'!BG$74:BG$93)</f>
        <v>0</v>
      </c>
      <c r="BU6" s="274">
        <f>SUMIF('Anbazhagan-TS-1'!$C$74:$C$93,$N6,'Anbazhagan-TS-1'!BH$74:BH$93)</f>
        <v>0</v>
      </c>
      <c r="BV6" s="274">
        <f>SUMIF('Anbazhagan-TS-1'!$C$74:$C$93,$N6,'Anbazhagan-TS-1'!BI$74:BI$93)</f>
        <v>0</v>
      </c>
      <c r="BW6" s="274">
        <f>SUMIF('Anbazhagan-TS-1'!$C$74:$C$93,$N6,'Anbazhagan-TS-1'!BJ$74:BJ$93)</f>
        <v>0</v>
      </c>
      <c r="BX6" s="274">
        <f>SUMIF('Anbazhagan-TS-1'!$C$74:$C$93,$N6,'Anbazhagan-TS-1'!BK$74:BK$93)</f>
        <v>0</v>
      </c>
      <c r="BY6" s="274">
        <f>SUMIF('Anbazhagan-TS-1'!$C$74:$C$93,$N6,'Anbazhagan-TS-1'!BL$74:BL$93)</f>
        <v>0</v>
      </c>
      <c r="BZ6" s="274">
        <f>SUMIF('Anbazhagan-TS-1'!$C$74:$C$93,$N6,'Anbazhagan-TS-1'!BM$74:BM$93)</f>
        <v>0</v>
      </c>
      <c r="CA6" s="274">
        <f>SUMIF('Anbazhagan-TS-1'!$C$74:$C$93,$N6,'Anbazhagan-TS-1'!BN$74:BN$93)</f>
        <v>0</v>
      </c>
      <c r="CB6" s="274">
        <f>SUMIF('Anbazhagan-TS-1'!$C$74:$C$93,$N6,'Anbazhagan-TS-1'!BO$74:BO$93)</f>
        <v>0</v>
      </c>
    </row>
    <row r="7" spans="1:80">
      <c r="B7" s="267" t="s">
        <v>873</v>
      </c>
      <c r="C7" s="1028" t="s">
        <v>874</v>
      </c>
      <c r="D7" s="1040"/>
      <c r="E7" s="1049">
        <f>E40</f>
        <v>0</v>
      </c>
      <c r="F7" s="1063">
        <f>H40</f>
        <v>0</v>
      </c>
      <c r="G7" s="1062">
        <f t="shared" ref="G7:G22" si="31">D7*F7</f>
        <v>0</v>
      </c>
      <c r="H7" s="71" t="s">
        <v>892</v>
      </c>
      <c r="I7" s="71" t="s">
        <v>834</v>
      </c>
      <c r="J7" s="270"/>
      <c r="K7" s="271"/>
      <c r="L7" s="270"/>
      <c r="M7" s="270">
        <f>J7*L7</f>
        <v>0</v>
      </c>
      <c r="N7" s="71" t="s">
        <v>201</v>
      </c>
      <c r="O7" s="270"/>
      <c r="P7" s="280">
        <f>SUMPRODUCT(($S$2:$CB$2&lt;=$R$2)*1,($S$4:$CB$4=$S$4)*1,S7:CB7)+SUMPRODUCT(($S$2:$CB$2&lt;=$R$2)*1,($S$4:$CB$4=$T$4)*1,S7:CB7)</f>
        <v>0</v>
      </c>
      <c r="Q7" s="272">
        <f t="shared" ref="Q7:Q13" si="32">SUMPRODUCT(($S$2:$CB$2=$R$2)*1,($S$4:$CB$4=$S$4)*1,S7:CB7)+SUMPRODUCT(($S$2:$CB$2=$R$2)*1,($S$4:$CB$4=$T$4)*1,S7:CB7)</f>
        <v>0</v>
      </c>
      <c r="R7" s="273">
        <f t="shared" si="30"/>
        <v>0</v>
      </c>
      <c r="S7" s="274">
        <f>SUMIF('Anbazhagan-TS-1'!$C$74:$C$93,$N7,'Anbazhagan-TS-1'!F$74:F$93)</f>
        <v>0</v>
      </c>
      <c r="T7" s="274">
        <f>SUMIF('Anbazhagan-TS-1'!$C$74:$C$93,$N7,'Anbazhagan-TS-1'!G$74:G$93)</f>
        <v>0</v>
      </c>
      <c r="U7" s="274">
        <f>SUMIF('Anbazhagan-TS-1'!$C$74:$C$93,$N7,'Anbazhagan-TS-1'!H$74:H$93)</f>
        <v>0</v>
      </c>
      <c r="V7" s="274">
        <f>SUMIF('Anbazhagan-TS-1'!$C$74:$C$93,$N7,'Anbazhagan-TS-1'!I$74:I$93)</f>
        <v>0</v>
      </c>
      <c r="W7" s="274">
        <f>SUMIF('Anbazhagan-TS-1'!$C$74:$C$93,$N7,'Anbazhagan-TS-1'!J$74:J$93)</f>
        <v>0</v>
      </c>
      <c r="X7" s="274">
        <f>SUMIF('Anbazhagan-TS-1'!$C$74:$C$93,$N7,'Anbazhagan-TS-1'!K$74:K$93)</f>
        <v>0</v>
      </c>
      <c r="Y7" s="274">
        <f>SUMIF('Anbazhagan-TS-1'!$C$74:$C$93,$N7,'Anbazhagan-TS-1'!L$74:L$93)</f>
        <v>0</v>
      </c>
      <c r="Z7" s="274">
        <f>SUMIF('Anbazhagan-TS-1'!$C$74:$C$93,$N7,'Anbazhagan-TS-1'!M$74:M$93)</f>
        <v>0</v>
      </c>
      <c r="AA7" s="274">
        <f>SUMIF('Anbazhagan-TS-1'!$C$74:$C$93,$N7,'Anbazhagan-TS-1'!N$74:N$93)</f>
        <v>0</v>
      </c>
      <c r="AB7" s="274">
        <f>SUMIF('Anbazhagan-TS-1'!$C$74:$C$93,$N7,'Anbazhagan-TS-1'!O$74:O$93)</f>
        <v>0</v>
      </c>
      <c r="AC7" s="274">
        <f>SUMIF('Anbazhagan-TS-1'!$C$74:$C$93,$N7,'Anbazhagan-TS-1'!P$74:P$93)</f>
        <v>0</v>
      </c>
      <c r="AD7" s="274">
        <f>SUMIF('Anbazhagan-TS-1'!$C$74:$C$93,$N7,'Anbazhagan-TS-1'!Q$74:Q$93)</f>
        <v>0</v>
      </c>
      <c r="AE7" s="274">
        <f>SUMIF('Anbazhagan-TS-1'!$C$74:$C$93,$N7,'Anbazhagan-TS-1'!R$74:R$93)</f>
        <v>0</v>
      </c>
      <c r="AF7" s="274">
        <f>SUMIF('Anbazhagan-TS-1'!$C$74:$C$93,$N7,'Anbazhagan-TS-1'!S$74:S$93)</f>
        <v>0</v>
      </c>
      <c r="AG7" s="274">
        <f>SUMIF('Anbazhagan-TS-1'!$C$74:$C$93,$N7,'Anbazhagan-TS-1'!T$74:T$93)</f>
        <v>0</v>
      </c>
      <c r="AH7" s="274">
        <f>SUMIF('Anbazhagan-TS-1'!$C$74:$C$93,$N7,'Anbazhagan-TS-1'!U$74:U$93)</f>
        <v>0</v>
      </c>
      <c r="AI7" s="274">
        <f>SUMIF('Anbazhagan-TS-1'!$C$74:$C$93,$N7,'Anbazhagan-TS-1'!V$74:V$93)</f>
        <v>0</v>
      </c>
      <c r="AJ7" s="274">
        <f>SUMIF('Anbazhagan-TS-1'!$C$74:$C$93,$N7,'Anbazhagan-TS-1'!W$74:W$93)</f>
        <v>0</v>
      </c>
      <c r="AK7" s="274">
        <f>SUMIF('Anbazhagan-TS-1'!$C$74:$C$93,$N7,'Anbazhagan-TS-1'!X$74:X$93)</f>
        <v>0</v>
      </c>
      <c r="AL7" s="274">
        <f>SUMIF('Anbazhagan-TS-1'!$C$74:$C$93,$N7,'Anbazhagan-TS-1'!Y$74:Y$93)</f>
        <v>0</v>
      </c>
      <c r="AM7" s="274">
        <f>SUMIF('Anbazhagan-TS-1'!$C$74:$C$93,$N7,'Anbazhagan-TS-1'!Z$74:Z$93)</f>
        <v>0</v>
      </c>
      <c r="AN7" s="274">
        <f>SUMIF('Anbazhagan-TS-1'!$C$74:$C$93,$N7,'Anbazhagan-TS-1'!AA$74:AA$93)</f>
        <v>0</v>
      </c>
      <c r="AO7" s="274">
        <f>SUMIF('Anbazhagan-TS-1'!$C$74:$C$93,$N7,'Anbazhagan-TS-1'!AB$74:AB$93)</f>
        <v>0</v>
      </c>
      <c r="AP7" s="274">
        <f>SUMIF('Anbazhagan-TS-1'!$C$74:$C$93,$N7,'Anbazhagan-TS-1'!AC$74:AC$93)</f>
        <v>0</v>
      </c>
      <c r="AQ7" s="274">
        <f>SUMIF('Anbazhagan-TS-1'!$C$74:$C$93,$N7,'Anbazhagan-TS-1'!AD$74:AD$93)</f>
        <v>0</v>
      </c>
      <c r="AR7" s="274">
        <f>SUMIF('Anbazhagan-TS-1'!$C$74:$C$93,$N7,'Anbazhagan-TS-1'!AE$74:AE$93)</f>
        <v>0</v>
      </c>
      <c r="AS7" s="274">
        <f>SUMIF('Anbazhagan-TS-1'!$C$74:$C$93,$N7,'Anbazhagan-TS-1'!AF$74:AF$93)</f>
        <v>0</v>
      </c>
      <c r="AT7" s="274">
        <f>SUMIF('Anbazhagan-TS-1'!$C$74:$C$93,$N7,'Anbazhagan-TS-1'!AG$74:AG$93)</f>
        <v>0</v>
      </c>
      <c r="AU7" s="274">
        <f>SUMIF('Anbazhagan-TS-1'!$C$74:$C$93,$N7,'Anbazhagan-TS-1'!AH$74:AH$93)</f>
        <v>0</v>
      </c>
      <c r="AV7" s="274">
        <f>SUMIF('Anbazhagan-TS-1'!$C$74:$C$93,$N7,'Anbazhagan-TS-1'!AI$74:AI$93)</f>
        <v>0</v>
      </c>
      <c r="AW7" s="274">
        <f>SUMIF('Anbazhagan-TS-1'!$C$74:$C$93,$N7,'Anbazhagan-TS-1'!AJ$74:AJ$93)</f>
        <v>0</v>
      </c>
      <c r="AX7" s="274">
        <f>SUMIF('Anbazhagan-TS-1'!$C$74:$C$93,$N7,'Anbazhagan-TS-1'!AK$74:AK$93)</f>
        <v>0</v>
      </c>
      <c r="AY7" s="274">
        <f>SUMIF('Anbazhagan-TS-1'!$C$74:$C$93,$N7,'Anbazhagan-TS-1'!AL$74:AL$93)</f>
        <v>0</v>
      </c>
      <c r="AZ7" s="274">
        <f>SUMIF('Anbazhagan-TS-1'!$C$74:$C$93,$N7,'Anbazhagan-TS-1'!AM$74:AM$93)</f>
        <v>0</v>
      </c>
      <c r="BA7" s="274">
        <f>SUMIF('Anbazhagan-TS-1'!$C$74:$C$93,$N7,'Anbazhagan-TS-1'!AN$74:AN$93)</f>
        <v>0</v>
      </c>
      <c r="BB7" s="274">
        <f>SUMIF('Anbazhagan-TS-1'!$C$74:$C$93,$N7,'Anbazhagan-TS-1'!AO$74:AO$93)</f>
        <v>0</v>
      </c>
      <c r="BC7" s="274">
        <f>SUMIF('Anbazhagan-TS-1'!$C$74:$C$93,$N7,'Anbazhagan-TS-1'!AP$74:AP$93)</f>
        <v>0</v>
      </c>
      <c r="BD7" s="274">
        <f>SUMIF('Anbazhagan-TS-1'!$C$74:$C$93,$N7,'Anbazhagan-TS-1'!AQ$74:AQ$93)</f>
        <v>0</v>
      </c>
      <c r="BE7" s="274">
        <f>SUMIF('Anbazhagan-TS-1'!$C$74:$C$93,$N7,'Anbazhagan-TS-1'!AR$74:AR$93)</f>
        <v>0</v>
      </c>
      <c r="BF7" s="274">
        <f>SUMIF('Anbazhagan-TS-1'!$C$74:$C$93,$N7,'Anbazhagan-TS-1'!AS$74:AS$93)</f>
        <v>0</v>
      </c>
      <c r="BG7" s="274">
        <f>SUMIF('Anbazhagan-TS-1'!$C$74:$C$93,$N7,'Anbazhagan-TS-1'!AT$74:AT$93)</f>
        <v>0</v>
      </c>
      <c r="BH7" s="274">
        <f>SUMIF('Anbazhagan-TS-1'!$C$74:$C$93,$N7,'Anbazhagan-TS-1'!AU$74:AU$93)</f>
        <v>0</v>
      </c>
      <c r="BI7" s="274">
        <f>SUMIF('Anbazhagan-TS-1'!$C$74:$C$93,$N7,'Anbazhagan-TS-1'!AV$74:AV$93)</f>
        <v>0</v>
      </c>
      <c r="BJ7" s="274">
        <f>SUMIF('Anbazhagan-TS-1'!$C$74:$C$93,$N7,'Anbazhagan-TS-1'!AW$74:AW$93)</f>
        <v>0</v>
      </c>
      <c r="BK7" s="274">
        <f>SUMIF('Anbazhagan-TS-1'!$C$74:$C$93,$N7,'Anbazhagan-TS-1'!AX$74:AX$93)</f>
        <v>0</v>
      </c>
      <c r="BL7" s="274">
        <f>SUMIF('Anbazhagan-TS-1'!$C$74:$C$93,$N7,'Anbazhagan-TS-1'!AY$74:AY$93)</f>
        <v>0</v>
      </c>
      <c r="BM7" s="274">
        <f>SUMIF('Anbazhagan-TS-1'!$C$74:$C$93,$N7,'Anbazhagan-TS-1'!AZ$74:AZ$93)</f>
        <v>0</v>
      </c>
      <c r="BN7" s="274">
        <f>SUMIF('Anbazhagan-TS-1'!$C$74:$C$93,$N7,'Anbazhagan-TS-1'!BA$74:BA$93)</f>
        <v>0</v>
      </c>
      <c r="BO7" s="274">
        <f>SUMIF('Anbazhagan-TS-1'!$C$74:$C$93,$N7,'Anbazhagan-TS-1'!BB$74:BB$93)</f>
        <v>0</v>
      </c>
      <c r="BP7" s="274">
        <f>SUMIF('Anbazhagan-TS-1'!$C$74:$C$93,$N7,'Anbazhagan-TS-1'!BC$74:BC$93)</f>
        <v>0</v>
      </c>
      <c r="BQ7" s="274">
        <f>SUMIF('Anbazhagan-TS-1'!$C$74:$C$93,$N7,'Anbazhagan-TS-1'!BD$74:BD$93)</f>
        <v>0</v>
      </c>
      <c r="BR7" s="274">
        <f>SUMIF('Anbazhagan-TS-1'!$C$74:$C$93,$N7,'Anbazhagan-TS-1'!BE$74:BE$93)</f>
        <v>0</v>
      </c>
      <c r="BS7" s="274">
        <f>SUMIF('Anbazhagan-TS-1'!$C$74:$C$93,$N7,'Anbazhagan-TS-1'!BF$74:BF$93)</f>
        <v>0</v>
      </c>
      <c r="BT7" s="274">
        <f>SUMIF('Anbazhagan-TS-1'!$C$74:$C$93,$N7,'Anbazhagan-TS-1'!BG$74:BG$93)</f>
        <v>0</v>
      </c>
      <c r="BU7" s="274">
        <f>SUMIF('Anbazhagan-TS-1'!$C$74:$C$93,$N7,'Anbazhagan-TS-1'!BH$74:BH$93)</f>
        <v>0</v>
      </c>
      <c r="BV7" s="274">
        <f>SUMIF('Anbazhagan-TS-1'!$C$74:$C$93,$N7,'Anbazhagan-TS-1'!BI$74:BI$93)</f>
        <v>0</v>
      </c>
      <c r="BW7" s="274">
        <f>SUMIF('Anbazhagan-TS-1'!$C$74:$C$93,$N7,'Anbazhagan-TS-1'!BJ$74:BJ$93)</f>
        <v>0</v>
      </c>
      <c r="BX7" s="274">
        <f>SUMIF('Anbazhagan-TS-1'!$C$74:$C$93,$N7,'Anbazhagan-TS-1'!BK$74:BK$93)</f>
        <v>0</v>
      </c>
      <c r="BY7" s="274">
        <f>SUMIF('Anbazhagan-TS-1'!$C$74:$C$93,$N7,'Anbazhagan-TS-1'!BL$74:BL$93)</f>
        <v>0</v>
      </c>
      <c r="BZ7" s="274">
        <f>SUMIF('Anbazhagan-TS-1'!$C$74:$C$93,$N7,'Anbazhagan-TS-1'!BM$74:BM$93)</f>
        <v>0</v>
      </c>
      <c r="CA7" s="274">
        <f>SUMIF('Anbazhagan-TS-1'!$C$74:$C$93,$N7,'Anbazhagan-TS-1'!BN$74:BN$93)</f>
        <v>0</v>
      </c>
      <c r="CB7" s="274">
        <f>SUMIF('Anbazhagan-TS-1'!$C$74:$C$93,$N7,'Anbazhagan-TS-1'!BO$74:BO$93)</f>
        <v>0</v>
      </c>
    </row>
    <row r="8" spans="1:80">
      <c r="B8" s="267" t="s">
        <v>875</v>
      </c>
      <c r="C8" s="1028" t="s">
        <v>874</v>
      </c>
      <c r="D8" s="1040"/>
      <c r="E8" s="1049"/>
      <c r="F8" s="1063"/>
      <c r="G8" s="1062">
        <f t="shared" si="31"/>
        <v>0</v>
      </c>
      <c r="H8" s="71" t="s">
        <v>858</v>
      </c>
      <c r="I8" s="71" t="s">
        <v>859</v>
      </c>
      <c r="J8" s="270"/>
      <c r="K8" s="271"/>
      <c r="L8" s="270"/>
      <c r="M8" s="270">
        <f>J8*L8</f>
        <v>0</v>
      </c>
      <c r="N8" s="71" t="s">
        <v>178</v>
      </c>
      <c r="O8" s="270"/>
      <c r="P8" s="280">
        <f>SUMPRODUCT(($S$2:$CB$2&lt;=$R$2)*1,($S$4:$CB$4=$S$4)*1,S8:CB8)+SUMPRODUCT(($S$2:$CB$2&lt;=$R$2)*1,($S$4:$CB$4=$T$4)*1,S8:CB8)</f>
        <v>0</v>
      </c>
      <c r="Q8" s="272">
        <f t="shared" si="32"/>
        <v>0</v>
      </c>
      <c r="R8" s="273">
        <f t="shared" si="30"/>
        <v>0</v>
      </c>
      <c r="S8" s="274">
        <f>SUMIF('Anbazhagan-TS-1'!$C$74:$C$93,$N8,'Anbazhagan-TS-1'!F$74:F$93)</f>
        <v>0</v>
      </c>
      <c r="T8" s="274">
        <f>SUMIF('Anbazhagan-TS-1'!$C$74:$C$93,$N8,'Anbazhagan-TS-1'!G$74:G$93)</f>
        <v>0</v>
      </c>
      <c r="U8" s="274">
        <f>SUMIF('Anbazhagan-TS-1'!$C$74:$C$93,$N8,'Anbazhagan-TS-1'!H$74:H$93)</f>
        <v>0</v>
      </c>
      <c r="V8" s="274">
        <f>SUMIF('Anbazhagan-TS-1'!$C$74:$C$93,$N8,'Anbazhagan-TS-1'!I$74:I$93)</f>
        <v>0</v>
      </c>
      <c r="W8" s="274">
        <f>SUMIF('Anbazhagan-TS-1'!$C$74:$C$93,$N8,'Anbazhagan-TS-1'!J$74:J$93)</f>
        <v>0</v>
      </c>
      <c r="X8" s="274">
        <f>SUMIF('Anbazhagan-TS-1'!$C$74:$C$93,$N8,'Anbazhagan-TS-1'!K$74:K$93)</f>
        <v>0</v>
      </c>
      <c r="Y8" s="274">
        <f>SUMIF('Anbazhagan-TS-1'!$C$74:$C$93,$N8,'Anbazhagan-TS-1'!L$74:L$93)</f>
        <v>0</v>
      </c>
      <c r="Z8" s="274">
        <f>SUMIF('Anbazhagan-TS-1'!$C$74:$C$93,$N8,'Anbazhagan-TS-1'!M$74:M$93)</f>
        <v>0</v>
      </c>
      <c r="AA8" s="274">
        <f>SUMIF('Anbazhagan-TS-1'!$C$74:$C$93,$N8,'Anbazhagan-TS-1'!N$74:N$93)</f>
        <v>0</v>
      </c>
      <c r="AB8" s="274">
        <f>SUMIF('Anbazhagan-TS-1'!$C$74:$C$93,$N8,'Anbazhagan-TS-1'!O$74:O$93)</f>
        <v>0</v>
      </c>
      <c r="AC8" s="274">
        <f>SUMIF('Anbazhagan-TS-1'!$C$74:$C$93,$N8,'Anbazhagan-TS-1'!P$74:P$93)</f>
        <v>0</v>
      </c>
      <c r="AD8" s="274">
        <f>SUMIF('Anbazhagan-TS-1'!$C$74:$C$93,$N8,'Anbazhagan-TS-1'!Q$74:Q$93)</f>
        <v>0</v>
      </c>
      <c r="AE8" s="274">
        <f>SUMIF('Anbazhagan-TS-1'!$C$74:$C$93,$N8,'Anbazhagan-TS-1'!R$74:R$93)</f>
        <v>0</v>
      </c>
      <c r="AF8" s="274">
        <f>SUMIF('Anbazhagan-TS-1'!$C$74:$C$93,$N8,'Anbazhagan-TS-1'!S$74:S$93)</f>
        <v>0</v>
      </c>
      <c r="AG8" s="274">
        <f>SUMIF('Anbazhagan-TS-1'!$C$74:$C$93,$N8,'Anbazhagan-TS-1'!T$74:T$93)</f>
        <v>0</v>
      </c>
      <c r="AH8" s="274">
        <f>SUMIF('Anbazhagan-TS-1'!$C$74:$C$93,$N8,'Anbazhagan-TS-1'!U$74:U$93)</f>
        <v>0</v>
      </c>
      <c r="AI8" s="274">
        <f>SUMIF('Anbazhagan-TS-1'!$C$74:$C$93,$N8,'Anbazhagan-TS-1'!V$74:V$93)</f>
        <v>0</v>
      </c>
      <c r="AJ8" s="274">
        <f>SUMIF('Anbazhagan-TS-1'!$C$74:$C$93,$N8,'Anbazhagan-TS-1'!W$74:W$93)</f>
        <v>0</v>
      </c>
      <c r="AK8" s="274">
        <f>SUMIF('Anbazhagan-TS-1'!$C$74:$C$93,$N8,'Anbazhagan-TS-1'!X$74:X$93)</f>
        <v>0</v>
      </c>
      <c r="AL8" s="274">
        <f>SUMIF('Anbazhagan-TS-1'!$C$74:$C$93,$N8,'Anbazhagan-TS-1'!Y$74:Y$93)</f>
        <v>0</v>
      </c>
      <c r="AM8" s="274">
        <f>SUMIF('Anbazhagan-TS-1'!$C$74:$C$93,$N8,'Anbazhagan-TS-1'!Z$74:Z$93)</f>
        <v>0</v>
      </c>
      <c r="AN8" s="274">
        <f>SUMIF('Anbazhagan-TS-1'!$C$74:$C$93,$N8,'Anbazhagan-TS-1'!AA$74:AA$93)</f>
        <v>0</v>
      </c>
      <c r="AO8" s="274">
        <f>SUMIF('Anbazhagan-TS-1'!$C$74:$C$93,$N8,'Anbazhagan-TS-1'!AB$74:AB$93)</f>
        <v>0</v>
      </c>
      <c r="AP8" s="274">
        <f>SUMIF('Anbazhagan-TS-1'!$C$74:$C$93,$N8,'Anbazhagan-TS-1'!AC$74:AC$93)</f>
        <v>0</v>
      </c>
      <c r="AQ8" s="274">
        <f>SUMIF('Anbazhagan-TS-1'!$C$74:$C$93,$N8,'Anbazhagan-TS-1'!AD$74:AD$93)</f>
        <v>0</v>
      </c>
      <c r="AR8" s="274">
        <f>SUMIF('Anbazhagan-TS-1'!$C$74:$C$93,$N8,'Anbazhagan-TS-1'!AE$74:AE$93)</f>
        <v>0</v>
      </c>
      <c r="AS8" s="274">
        <f>SUMIF('Anbazhagan-TS-1'!$C$74:$C$93,$N8,'Anbazhagan-TS-1'!AF$74:AF$93)</f>
        <v>0</v>
      </c>
      <c r="AT8" s="274">
        <f>SUMIF('Anbazhagan-TS-1'!$C$74:$C$93,$N8,'Anbazhagan-TS-1'!AG$74:AG$93)</f>
        <v>0</v>
      </c>
      <c r="AU8" s="274">
        <f>SUMIF('Anbazhagan-TS-1'!$C$74:$C$93,$N8,'Anbazhagan-TS-1'!AH$74:AH$93)</f>
        <v>0</v>
      </c>
      <c r="AV8" s="274">
        <f>SUMIF('Anbazhagan-TS-1'!$C$74:$C$93,$N8,'Anbazhagan-TS-1'!AI$74:AI$93)</f>
        <v>0</v>
      </c>
      <c r="AW8" s="274">
        <f>SUMIF('Anbazhagan-TS-1'!$C$74:$C$93,$N8,'Anbazhagan-TS-1'!AJ$74:AJ$93)</f>
        <v>0</v>
      </c>
      <c r="AX8" s="274">
        <f>SUMIF('Anbazhagan-TS-1'!$C$74:$C$93,$N8,'Anbazhagan-TS-1'!AK$74:AK$93)</f>
        <v>0</v>
      </c>
      <c r="AY8" s="274">
        <f>SUMIF('Anbazhagan-TS-1'!$C$74:$C$93,$N8,'Anbazhagan-TS-1'!AL$74:AL$93)</f>
        <v>0</v>
      </c>
      <c r="AZ8" s="274">
        <f>SUMIF('Anbazhagan-TS-1'!$C$74:$C$93,$N8,'Anbazhagan-TS-1'!AM$74:AM$93)</f>
        <v>0</v>
      </c>
      <c r="BA8" s="274">
        <f>SUMIF('Anbazhagan-TS-1'!$C$74:$C$93,$N8,'Anbazhagan-TS-1'!AN$74:AN$93)</f>
        <v>0</v>
      </c>
      <c r="BB8" s="274">
        <f>SUMIF('Anbazhagan-TS-1'!$C$74:$C$93,$N8,'Anbazhagan-TS-1'!AO$74:AO$93)</f>
        <v>0</v>
      </c>
      <c r="BC8" s="274">
        <f>SUMIF('Anbazhagan-TS-1'!$C$74:$C$93,$N8,'Anbazhagan-TS-1'!AP$74:AP$93)</f>
        <v>0</v>
      </c>
      <c r="BD8" s="274">
        <f>SUMIF('Anbazhagan-TS-1'!$C$74:$C$93,$N8,'Anbazhagan-TS-1'!AQ$74:AQ$93)</f>
        <v>0</v>
      </c>
      <c r="BE8" s="274">
        <f>SUMIF('Anbazhagan-TS-1'!$C$74:$C$93,$N8,'Anbazhagan-TS-1'!AR$74:AR$93)</f>
        <v>0</v>
      </c>
      <c r="BF8" s="274">
        <f>SUMIF('Anbazhagan-TS-1'!$C$74:$C$93,$N8,'Anbazhagan-TS-1'!AS$74:AS$93)</f>
        <v>0</v>
      </c>
      <c r="BG8" s="274">
        <f>SUMIF('Anbazhagan-TS-1'!$C$74:$C$93,$N8,'Anbazhagan-TS-1'!AT$74:AT$93)</f>
        <v>0</v>
      </c>
      <c r="BH8" s="274">
        <f>SUMIF('Anbazhagan-TS-1'!$C$74:$C$93,$N8,'Anbazhagan-TS-1'!AU$74:AU$93)</f>
        <v>0</v>
      </c>
      <c r="BI8" s="274">
        <f>SUMIF('Anbazhagan-TS-1'!$C$74:$C$93,$N8,'Anbazhagan-TS-1'!AV$74:AV$93)</f>
        <v>0</v>
      </c>
      <c r="BJ8" s="274">
        <f>SUMIF('Anbazhagan-TS-1'!$C$74:$C$93,$N8,'Anbazhagan-TS-1'!AW$74:AW$93)</f>
        <v>0</v>
      </c>
      <c r="BK8" s="274">
        <f>SUMIF('Anbazhagan-TS-1'!$C$74:$C$93,$N8,'Anbazhagan-TS-1'!AX$74:AX$93)</f>
        <v>0</v>
      </c>
      <c r="BL8" s="274">
        <f>SUMIF('Anbazhagan-TS-1'!$C$74:$C$93,$N8,'Anbazhagan-TS-1'!AY$74:AY$93)</f>
        <v>0</v>
      </c>
      <c r="BM8" s="274">
        <f>SUMIF('Anbazhagan-TS-1'!$C$74:$C$93,$N8,'Anbazhagan-TS-1'!AZ$74:AZ$93)</f>
        <v>0</v>
      </c>
      <c r="BN8" s="274">
        <f>SUMIF('Anbazhagan-TS-1'!$C$74:$C$93,$N8,'Anbazhagan-TS-1'!BA$74:BA$93)</f>
        <v>0</v>
      </c>
      <c r="BO8" s="274">
        <f>SUMIF('Anbazhagan-TS-1'!$C$74:$C$93,$N8,'Anbazhagan-TS-1'!BB$74:BB$93)</f>
        <v>0</v>
      </c>
      <c r="BP8" s="274">
        <f>SUMIF('Anbazhagan-TS-1'!$C$74:$C$93,$N8,'Anbazhagan-TS-1'!BC$74:BC$93)</f>
        <v>0</v>
      </c>
      <c r="BQ8" s="274">
        <f>SUMIF('Anbazhagan-TS-1'!$C$74:$C$93,$N8,'Anbazhagan-TS-1'!BD$74:BD$93)</f>
        <v>0</v>
      </c>
      <c r="BR8" s="274">
        <f>SUMIF('Anbazhagan-TS-1'!$C$74:$C$93,$N8,'Anbazhagan-TS-1'!BE$74:BE$93)</f>
        <v>0</v>
      </c>
      <c r="BS8" s="274">
        <f>SUMIF('Anbazhagan-TS-1'!$C$74:$C$93,$N8,'Anbazhagan-TS-1'!BF$74:BF$93)</f>
        <v>0</v>
      </c>
      <c r="BT8" s="274">
        <f>SUMIF('Anbazhagan-TS-1'!$C$74:$C$93,$N8,'Anbazhagan-TS-1'!BG$74:BG$93)</f>
        <v>0</v>
      </c>
      <c r="BU8" s="274">
        <f>SUMIF('Anbazhagan-TS-1'!$C$74:$C$93,$N8,'Anbazhagan-TS-1'!BH$74:BH$93)</f>
        <v>0</v>
      </c>
      <c r="BV8" s="274">
        <f>SUMIF('Anbazhagan-TS-1'!$C$74:$C$93,$N8,'Anbazhagan-TS-1'!BI$74:BI$93)</f>
        <v>0</v>
      </c>
      <c r="BW8" s="274">
        <f>SUMIF('Anbazhagan-TS-1'!$C$74:$C$93,$N8,'Anbazhagan-TS-1'!BJ$74:BJ$93)</f>
        <v>0</v>
      </c>
      <c r="BX8" s="274">
        <f>SUMIF('Anbazhagan-TS-1'!$C$74:$C$93,$N8,'Anbazhagan-TS-1'!BK$74:BK$93)</f>
        <v>0</v>
      </c>
      <c r="BY8" s="274">
        <f>SUMIF('Anbazhagan-TS-1'!$C$74:$C$93,$N8,'Anbazhagan-TS-1'!BL$74:BL$93)</f>
        <v>0</v>
      </c>
      <c r="BZ8" s="274">
        <f>SUMIF('Anbazhagan-TS-1'!$C$74:$C$93,$N8,'Anbazhagan-TS-1'!BM$74:BM$93)</f>
        <v>0</v>
      </c>
      <c r="CA8" s="274">
        <f>SUMIF('Anbazhagan-TS-1'!$C$74:$C$93,$N8,'Anbazhagan-TS-1'!BN$74:BN$93)</f>
        <v>0</v>
      </c>
      <c r="CB8" s="274">
        <f>SUMIF('Anbazhagan-TS-1'!$C$74:$C$93,$N8,'Anbazhagan-TS-1'!BO$74:BO$93)</f>
        <v>0</v>
      </c>
    </row>
    <row r="9" spans="1:80">
      <c r="B9" s="267" t="s">
        <v>876</v>
      </c>
      <c r="C9" s="1028" t="s">
        <v>877</v>
      </c>
      <c r="D9" s="1040"/>
      <c r="E9" s="1049">
        <f>E42*2.45</f>
        <v>0</v>
      </c>
      <c r="F9" s="1063">
        <f>H42*2.45</f>
        <v>0</v>
      </c>
      <c r="G9" s="1062">
        <f t="shared" si="31"/>
        <v>0</v>
      </c>
      <c r="H9" s="71"/>
      <c r="I9" s="71"/>
      <c r="J9" s="270"/>
      <c r="K9" s="271"/>
      <c r="L9" s="270"/>
      <c r="M9" s="270"/>
      <c r="N9" s="71" t="s">
        <v>191</v>
      </c>
      <c r="O9" s="270"/>
      <c r="P9" s="280">
        <f>SUMPRODUCT(($S$2:$CB$2&lt;=$R$2)*1,($S$4:$CB$4=$S$4)*1,S9:CB9)+SUMPRODUCT(($S$2:$CB$2&lt;=$R$2)*1,($S$4:$CB$4=$T$4)*1,S9:CB9)</f>
        <v>0</v>
      </c>
      <c r="Q9" s="272">
        <f t="shared" si="32"/>
        <v>0</v>
      </c>
      <c r="R9" s="273">
        <f t="shared" si="30"/>
        <v>0</v>
      </c>
      <c r="S9" s="274">
        <f>SUMIF('Anbazhagan-TS-1'!$C$74:$C$93,$N9,'Anbazhagan-TS-1'!F$74:F$93)</f>
        <v>0</v>
      </c>
      <c r="T9" s="274">
        <f>SUMIF('Anbazhagan-TS-1'!$C$74:$C$93,$N9,'Anbazhagan-TS-1'!G$74:G$93)</f>
        <v>0</v>
      </c>
      <c r="U9" s="274">
        <f>SUMIF('Anbazhagan-TS-1'!$C$74:$C$93,$N9,'Anbazhagan-TS-1'!H$74:H$93)</f>
        <v>0</v>
      </c>
      <c r="V9" s="274">
        <f>SUMIF('Anbazhagan-TS-1'!$C$74:$C$93,$N9,'Anbazhagan-TS-1'!I$74:I$93)</f>
        <v>0</v>
      </c>
      <c r="W9" s="274">
        <f>SUMIF('Anbazhagan-TS-1'!$C$74:$C$93,$N9,'Anbazhagan-TS-1'!J$74:J$93)</f>
        <v>0</v>
      </c>
      <c r="X9" s="274">
        <f>SUMIF('Anbazhagan-TS-1'!$C$74:$C$93,$N9,'Anbazhagan-TS-1'!K$74:K$93)</f>
        <v>0</v>
      </c>
      <c r="Y9" s="274">
        <f>SUMIF('Anbazhagan-TS-1'!$C$74:$C$93,$N9,'Anbazhagan-TS-1'!L$74:L$93)</f>
        <v>0</v>
      </c>
      <c r="Z9" s="274">
        <f>SUMIF('Anbazhagan-TS-1'!$C$74:$C$93,$N9,'Anbazhagan-TS-1'!M$74:M$93)</f>
        <v>0</v>
      </c>
      <c r="AA9" s="274">
        <f>SUMIF('Anbazhagan-TS-1'!$C$74:$C$93,$N9,'Anbazhagan-TS-1'!N$74:N$93)</f>
        <v>0</v>
      </c>
      <c r="AB9" s="274">
        <f>SUMIF('Anbazhagan-TS-1'!$C$74:$C$93,$N9,'Anbazhagan-TS-1'!O$74:O$93)</f>
        <v>0</v>
      </c>
      <c r="AC9" s="274">
        <f>SUMIF('Anbazhagan-TS-1'!$C$74:$C$93,$N9,'Anbazhagan-TS-1'!P$74:P$93)</f>
        <v>0</v>
      </c>
      <c r="AD9" s="274">
        <f>SUMIF('Anbazhagan-TS-1'!$C$74:$C$93,$N9,'Anbazhagan-TS-1'!Q$74:Q$93)</f>
        <v>0</v>
      </c>
      <c r="AE9" s="274">
        <f>SUMIF('Anbazhagan-TS-1'!$C$74:$C$93,$N9,'Anbazhagan-TS-1'!R$74:R$93)</f>
        <v>0</v>
      </c>
      <c r="AF9" s="274">
        <f>SUMIF('Anbazhagan-TS-1'!$C$74:$C$93,$N9,'Anbazhagan-TS-1'!S$74:S$93)</f>
        <v>0</v>
      </c>
      <c r="AG9" s="274">
        <f>SUMIF('Anbazhagan-TS-1'!$C$74:$C$93,$N9,'Anbazhagan-TS-1'!T$74:T$93)</f>
        <v>0</v>
      </c>
      <c r="AH9" s="274">
        <f>SUMIF('Anbazhagan-TS-1'!$C$74:$C$93,$N9,'Anbazhagan-TS-1'!U$74:U$93)</f>
        <v>0</v>
      </c>
      <c r="AI9" s="274">
        <f>SUMIF('Anbazhagan-TS-1'!$C$74:$C$93,$N9,'Anbazhagan-TS-1'!V$74:V$93)</f>
        <v>0</v>
      </c>
      <c r="AJ9" s="274">
        <f>SUMIF('Anbazhagan-TS-1'!$C$74:$C$93,$N9,'Anbazhagan-TS-1'!W$74:W$93)</f>
        <v>0</v>
      </c>
      <c r="AK9" s="274">
        <f>SUMIF('Anbazhagan-TS-1'!$C$74:$C$93,$N9,'Anbazhagan-TS-1'!X$74:X$93)</f>
        <v>0</v>
      </c>
      <c r="AL9" s="274">
        <f>SUMIF('Anbazhagan-TS-1'!$C$74:$C$93,$N9,'Anbazhagan-TS-1'!Y$74:Y$93)</f>
        <v>0</v>
      </c>
      <c r="AM9" s="274">
        <f>SUMIF('Anbazhagan-TS-1'!$C$74:$C$93,$N9,'Anbazhagan-TS-1'!Z$74:Z$93)</f>
        <v>0</v>
      </c>
      <c r="AN9" s="274">
        <f>SUMIF('Anbazhagan-TS-1'!$C$74:$C$93,$N9,'Anbazhagan-TS-1'!AA$74:AA$93)</f>
        <v>0</v>
      </c>
      <c r="AO9" s="274">
        <f>SUMIF('Anbazhagan-TS-1'!$C$74:$C$93,$N9,'Anbazhagan-TS-1'!AB$74:AB$93)</f>
        <v>0</v>
      </c>
      <c r="AP9" s="274">
        <f>SUMIF('Anbazhagan-TS-1'!$C$74:$C$93,$N9,'Anbazhagan-TS-1'!AC$74:AC$93)</f>
        <v>0</v>
      </c>
      <c r="AQ9" s="274">
        <f>SUMIF('Anbazhagan-TS-1'!$C$74:$C$93,$N9,'Anbazhagan-TS-1'!AD$74:AD$93)</f>
        <v>0</v>
      </c>
      <c r="AR9" s="274">
        <f>SUMIF('Anbazhagan-TS-1'!$C$74:$C$93,$N9,'Anbazhagan-TS-1'!AE$74:AE$93)</f>
        <v>0</v>
      </c>
      <c r="AS9" s="274">
        <f>SUMIF('Anbazhagan-TS-1'!$C$74:$C$93,$N9,'Anbazhagan-TS-1'!AF$74:AF$93)</f>
        <v>0</v>
      </c>
      <c r="AT9" s="274">
        <f>SUMIF('Anbazhagan-TS-1'!$C$74:$C$93,$N9,'Anbazhagan-TS-1'!AG$74:AG$93)</f>
        <v>0</v>
      </c>
      <c r="AU9" s="274">
        <f>SUMIF('Anbazhagan-TS-1'!$C$74:$C$93,$N9,'Anbazhagan-TS-1'!AH$74:AH$93)</f>
        <v>0</v>
      </c>
      <c r="AV9" s="274">
        <f>SUMIF('Anbazhagan-TS-1'!$C$74:$C$93,$N9,'Anbazhagan-TS-1'!AI$74:AI$93)</f>
        <v>0</v>
      </c>
      <c r="AW9" s="274">
        <f>SUMIF('Anbazhagan-TS-1'!$C$74:$C$93,$N9,'Anbazhagan-TS-1'!AJ$74:AJ$93)</f>
        <v>0</v>
      </c>
      <c r="AX9" s="274">
        <f>SUMIF('Anbazhagan-TS-1'!$C$74:$C$93,$N9,'Anbazhagan-TS-1'!AK$74:AK$93)</f>
        <v>0</v>
      </c>
      <c r="AY9" s="274">
        <f>SUMIF('Anbazhagan-TS-1'!$C$74:$C$93,$N9,'Anbazhagan-TS-1'!AL$74:AL$93)</f>
        <v>0</v>
      </c>
      <c r="AZ9" s="274">
        <f>SUMIF('Anbazhagan-TS-1'!$C$74:$C$93,$N9,'Anbazhagan-TS-1'!AM$74:AM$93)</f>
        <v>0</v>
      </c>
      <c r="BA9" s="274">
        <f>SUMIF('Anbazhagan-TS-1'!$C$74:$C$93,$N9,'Anbazhagan-TS-1'!AN$74:AN$93)</f>
        <v>0</v>
      </c>
      <c r="BB9" s="274">
        <f>SUMIF('Anbazhagan-TS-1'!$C$74:$C$93,$N9,'Anbazhagan-TS-1'!AO$74:AO$93)</f>
        <v>0</v>
      </c>
      <c r="BC9" s="274">
        <f>SUMIF('Anbazhagan-TS-1'!$C$74:$C$93,$N9,'Anbazhagan-TS-1'!AP$74:AP$93)</f>
        <v>0</v>
      </c>
      <c r="BD9" s="274">
        <f>SUMIF('Anbazhagan-TS-1'!$C$74:$C$93,$N9,'Anbazhagan-TS-1'!AQ$74:AQ$93)</f>
        <v>0</v>
      </c>
      <c r="BE9" s="274">
        <f>SUMIF('Anbazhagan-TS-1'!$C$74:$C$93,$N9,'Anbazhagan-TS-1'!AR$74:AR$93)</f>
        <v>0</v>
      </c>
      <c r="BF9" s="274">
        <f>SUMIF('Anbazhagan-TS-1'!$C$74:$C$93,$N9,'Anbazhagan-TS-1'!AS$74:AS$93)</f>
        <v>0</v>
      </c>
      <c r="BG9" s="274">
        <f>SUMIF('Anbazhagan-TS-1'!$C$74:$C$93,$N9,'Anbazhagan-TS-1'!AT$74:AT$93)</f>
        <v>0</v>
      </c>
      <c r="BH9" s="274">
        <f>SUMIF('Anbazhagan-TS-1'!$C$74:$C$93,$N9,'Anbazhagan-TS-1'!AU$74:AU$93)</f>
        <v>0</v>
      </c>
      <c r="BI9" s="274">
        <f>SUMIF('Anbazhagan-TS-1'!$C$74:$C$93,$N9,'Anbazhagan-TS-1'!AV$74:AV$93)</f>
        <v>0</v>
      </c>
      <c r="BJ9" s="274">
        <f>SUMIF('Anbazhagan-TS-1'!$C$74:$C$93,$N9,'Anbazhagan-TS-1'!AW$74:AW$93)</f>
        <v>0</v>
      </c>
      <c r="BK9" s="274">
        <f>SUMIF('Anbazhagan-TS-1'!$C$74:$C$93,$N9,'Anbazhagan-TS-1'!AX$74:AX$93)</f>
        <v>0</v>
      </c>
      <c r="BL9" s="274">
        <f>SUMIF('Anbazhagan-TS-1'!$C$74:$C$93,$N9,'Anbazhagan-TS-1'!AY$74:AY$93)</f>
        <v>0</v>
      </c>
      <c r="BM9" s="274">
        <f>SUMIF('Anbazhagan-TS-1'!$C$74:$C$93,$N9,'Anbazhagan-TS-1'!AZ$74:AZ$93)</f>
        <v>0</v>
      </c>
      <c r="BN9" s="274">
        <f>SUMIF('Anbazhagan-TS-1'!$C$74:$C$93,$N9,'Anbazhagan-TS-1'!BA$74:BA$93)</f>
        <v>0</v>
      </c>
      <c r="BO9" s="274">
        <f>SUMIF('Anbazhagan-TS-1'!$C$74:$C$93,$N9,'Anbazhagan-TS-1'!BB$74:BB$93)</f>
        <v>0</v>
      </c>
      <c r="BP9" s="274">
        <f>SUMIF('Anbazhagan-TS-1'!$C$74:$C$93,$N9,'Anbazhagan-TS-1'!BC$74:BC$93)</f>
        <v>0</v>
      </c>
      <c r="BQ9" s="274">
        <f>SUMIF('Anbazhagan-TS-1'!$C$74:$C$93,$N9,'Anbazhagan-TS-1'!BD$74:BD$93)</f>
        <v>0</v>
      </c>
      <c r="BR9" s="274">
        <f>SUMIF('Anbazhagan-TS-1'!$C$74:$C$93,$N9,'Anbazhagan-TS-1'!BE$74:BE$93)</f>
        <v>0</v>
      </c>
      <c r="BS9" s="274">
        <f>SUMIF('Anbazhagan-TS-1'!$C$74:$C$93,$N9,'Anbazhagan-TS-1'!BF$74:BF$93)</f>
        <v>0</v>
      </c>
      <c r="BT9" s="274">
        <f>SUMIF('Anbazhagan-TS-1'!$C$74:$C$93,$N9,'Anbazhagan-TS-1'!BG$74:BG$93)</f>
        <v>0</v>
      </c>
      <c r="BU9" s="274">
        <f>SUMIF('Anbazhagan-TS-1'!$C$74:$C$93,$N9,'Anbazhagan-TS-1'!BH$74:BH$93)</f>
        <v>0</v>
      </c>
      <c r="BV9" s="274">
        <f>SUMIF('Anbazhagan-TS-1'!$C$74:$C$93,$N9,'Anbazhagan-TS-1'!BI$74:BI$93)</f>
        <v>0</v>
      </c>
      <c r="BW9" s="274">
        <f>SUMIF('Anbazhagan-TS-1'!$C$74:$C$93,$N9,'Anbazhagan-TS-1'!BJ$74:BJ$93)</f>
        <v>0</v>
      </c>
      <c r="BX9" s="274">
        <f>SUMIF('Anbazhagan-TS-1'!$C$74:$C$93,$N9,'Anbazhagan-TS-1'!BK$74:BK$93)</f>
        <v>0</v>
      </c>
      <c r="BY9" s="274">
        <f>SUMIF('Anbazhagan-TS-1'!$C$74:$C$93,$N9,'Anbazhagan-TS-1'!BL$74:BL$93)</f>
        <v>0</v>
      </c>
      <c r="BZ9" s="274">
        <f>SUMIF('Anbazhagan-TS-1'!$C$74:$C$93,$N9,'Anbazhagan-TS-1'!BM$74:BM$93)</f>
        <v>0</v>
      </c>
      <c r="CA9" s="274">
        <f>SUMIF('Anbazhagan-TS-1'!$C$74:$C$93,$N9,'Anbazhagan-TS-1'!BN$74:BN$93)</f>
        <v>0</v>
      </c>
      <c r="CB9" s="274">
        <f>SUMIF('Anbazhagan-TS-1'!$C$74:$C$93,$N9,'Anbazhagan-TS-1'!BO$74:BO$93)</f>
        <v>0</v>
      </c>
    </row>
    <row r="10" spans="1:80">
      <c r="B10" s="267" t="s">
        <v>878</v>
      </c>
      <c r="C10" s="1028" t="s">
        <v>877</v>
      </c>
      <c r="D10" s="1040"/>
      <c r="E10" s="1049">
        <f>E43*2.45</f>
        <v>0</v>
      </c>
      <c r="F10" s="1063">
        <f>H43*2.45</f>
        <v>0</v>
      </c>
      <c r="G10" s="1062">
        <f t="shared" si="31"/>
        <v>0</v>
      </c>
      <c r="H10" s="71"/>
      <c r="I10" s="71"/>
      <c r="J10" s="270"/>
      <c r="K10" s="271"/>
      <c r="L10" s="270"/>
      <c r="M10" s="270"/>
      <c r="N10" s="71" t="s">
        <v>185</v>
      </c>
      <c r="O10" s="270"/>
      <c r="P10" s="313">
        <f>SUMPRODUCT(($S$2:$CB$2&lt;=$R$2)*1,($S$4:$CB$4=$S$4)*1,S10:CB10)+SUMPRODUCT(($S$2:$CB$2&lt;=$R$2)*1,($S$4:$CB$4=$T$4)*1,S10:CB10)</f>
        <v>0</v>
      </c>
      <c r="Q10" s="272">
        <f t="shared" si="32"/>
        <v>0</v>
      </c>
      <c r="R10" s="273">
        <f t="shared" si="30"/>
        <v>0</v>
      </c>
      <c r="S10" s="274">
        <f>SUMIF('Anbazhagan-TS-1'!$C$74:$C$93,$N10,'Anbazhagan-TS-1'!F$74:F$93)</f>
        <v>0</v>
      </c>
      <c r="T10" s="274">
        <f>SUMIF('Anbazhagan-TS-1'!$C$74:$C$93,$N10,'Anbazhagan-TS-1'!G$74:G$93)</f>
        <v>0</v>
      </c>
      <c r="U10" s="274">
        <f>SUMIF('Anbazhagan-TS-1'!$C$74:$C$93,$N10,'Anbazhagan-TS-1'!H$74:H$93)</f>
        <v>0</v>
      </c>
      <c r="V10" s="274">
        <f>SUMIF('Anbazhagan-TS-1'!$C$74:$C$93,$N10,'Anbazhagan-TS-1'!I$74:I$93)</f>
        <v>0</v>
      </c>
      <c r="W10" s="274">
        <f>SUMIF('Anbazhagan-TS-1'!$C$74:$C$93,$N10,'Anbazhagan-TS-1'!J$74:J$93)</f>
        <v>0</v>
      </c>
      <c r="X10" s="274">
        <f>SUMIF('Anbazhagan-TS-1'!$C$74:$C$93,$N10,'Anbazhagan-TS-1'!K$74:K$93)</f>
        <v>0</v>
      </c>
      <c r="Y10" s="274">
        <f>SUMIF('Anbazhagan-TS-1'!$C$74:$C$93,$N10,'Anbazhagan-TS-1'!L$74:L$93)</f>
        <v>0</v>
      </c>
      <c r="Z10" s="274">
        <f>SUMIF('Anbazhagan-TS-1'!$C$74:$C$93,$N10,'Anbazhagan-TS-1'!M$74:M$93)</f>
        <v>0</v>
      </c>
      <c r="AA10" s="274">
        <f>SUMIF('Anbazhagan-TS-1'!$C$74:$C$93,$N10,'Anbazhagan-TS-1'!N$74:N$93)</f>
        <v>0</v>
      </c>
      <c r="AB10" s="274">
        <f>SUMIF('Anbazhagan-TS-1'!$C$74:$C$93,$N10,'Anbazhagan-TS-1'!O$74:O$93)</f>
        <v>0</v>
      </c>
      <c r="AC10" s="274">
        <f>SUMIF('Anbazhagan-TS-1'!$C$74:$C$93,$N10,'Anbazhagan-TS-1'!P$74:P$93)</f>
        <v>0</v>
      </c>
      <c r="AD10" s="274">
        <f>SUMIF('Anbazhagan-TS-1'!$C$74:$C$93,$N10,'Anbazhagan-TS-1'!Q$74:Q$93)</f>
        <v>0</v>
      </c>
      <c r="AE10" s="274">
        <f>SUMIF('Anbazhagan-TS-1'!$C$74:$C$93,$N10,'Anbazhagan-TS-1'!R$74:R$93)</f>
        <v>0</v>
      </c>
      <c r="AF10" s="274">
        <f>SUMIF('Anbazhagan-TS-1'!$C$74:$C$93,$N10,'Anbazhagan-TS-1'!S$74:S$93)</f>
        <v>0</v>
      </c>
      <c r="AG10" s="274">
        <f>SUMIF('Anbazhagan-TS-1'!$C$74:$C$93,$N10,'Anbazhagan-TS-1'!T$74:T$93)</f>
        <v>0</v>
      </c>
      <c r="AH10" s="274">
        <f>SUMIF('Anbazhagan-TS-1'!$C$74:$C$93,$N10,'Anbazhagan-TS-1'!U$74:U$93)</f>
        <v>0</v>
      </c>
      <c r="AI10" s="274">
        <f>SUMIF('Anbazhagan-TS-1'!$C$74:$C$93,$N10,'Anbazhagan-TS-1'!V$74:V$93)</f>
        <v>0</v>
      </c>
      <c r="AJ10" s="274">
        <f>SUMIF('Anbazhagan-TS-1'!$C$74:$C$93,$N10,'Anbazhagan-TS-1'!W$74:W$93)</f>
        <v>0</v>
      </c>
      <c r="AK10" s="274">
        <f>SUMIF('Anbazhagan-TS-1'!$C$74:$C$93,$N10,'Anbazhagan-TS-1'!X$74:X$93)</f>
        <v>0</v>
      </c>
      <c r="AL10" s="274">
        <f>SUMIF('Anbazhagan-TS-1'!$C$74:$C$93,$N10,'Anbazhagan-TS-1'!Y$74:Y$93)</f>
        <v>0</v>
      </c>
      <c r="AM10" s="274">
        <f>SUMIF('Anbazhagan-TS-1'!$C$74:$C$93,$N10,'Anbazhagan-TS-1'!Z$74:Z$93)</f>
        <v>0</v>
      </c>
      <c r="AN10" s="274">
        <f>SUMIF('Anbazhagan-TS-1'!$C$74:$C$93,$N10,'Anbazhagan-TS-1'!AA$74:AA$93)</f>
        <v>0</v>
      </c>
      <c r="AO10" s="274">
        <f>SUMIF('Anbazhagan-TS-1'!$C$74:$C$93,$N10,'Anbazhagan-TS-1'!AB$74:AB$93)</f>
        <v>0</v>
      </c>
      <c r="AP10" s="274">
        <f>SUMIF('Anbazhagan-TS-1'!$C$74:$C$93,$N10,'Anbazhagan-TS-1'!AC$74:AC$93)</f>
        <v>0</v>
      </c>
      <c r="AQ10" s="274">
        <f>SUMIF('Anbazhagan-TS-1'!$C$74:$C$93,$N10,'Anbazhagan-TS-1'!AD$74:AD$93)</f>
        <v>0</v>
      </c>
      <c r="AR10" s="274">
        <f>SUMIF('Anbazhagan-TS-1'!$C$74:$C$93,$N10,'Anbazhagan-TS-1'!AE$74:AE$93)</f>
        <v>0</v>
      </c>
      <c r="AS10" s="274">
        <f>SUMIF('Anbazhagan-TS-1'!$C$74:$C$93,$N10,'Anbazhagan-TS-1'!AF$74:AF$93)</f>
        <v>0</v>
      </c>
      <c r="AT10" s="274">
        <f>SUMIF('Anbazhagan-TS-1'!$C$74:$C$93,$N10,'Anbazhagan-TS-1'!AG$74:AG$93)</f>
        <v>0</v>
      </c>
      <c r="AU10" s="274">
        <f>SUMIF('Anbazhagan-TS-1'!$C$74:$C$93,$N10,'Anbazhagan-TS-1'!AH$74:AH$93)</f>
        <v>0</v>
      </c>
      <c r="AV10" s="274">
        <f>SUMIF('Anbazhagan-TS-1'!$C$74:$C$93,$N10,'Anbazhagan-TS-1'!AI$74:AI$93)</f>
        <v>0</v>
      </c>
      <c r="AW10" s="274">
        <f>SUMIF('Anbazhagan-TS-1'!$C$74:$C$93,$N10,'Anbazhagan-TS-1'!AJ$74:AJ$93)</f>
        <v>0</v>
      </c>
      <c r="AX10" s="274">
        <f>SUMIF('Anbazhagan-TS-1'!$C$74:$C$93,$N10,'Anbazhagan-TS-1'!AK$74:AK$93)</f>
        <v>0</v>
      </c>
      <c r="AY10" s="274">
        <f>SUMIF('Anbazhagan-TS-1'!$C$74:$C$93,$N10,'Anbazhagan-TS-1'!AL$74:AL$93)</f>
        <v>0</v>
      </c>
      <c r="AZ10" s="274">
        <f>SUMIF('Anbazhagan-TS-1'!$C$74:$C$93,$N10,'Anbazhagan-TS-1'!AM$74:AM$93)</f>
        <v>0</v>
      </c>
      <c r="BA10" s="274">
        <f>SUMIF('Anbazhagan-TS-1'!$C$74:$C$93,$N10,'Anbazhagan-TS-1'!AN$74:AN$93)</f>
        <v>0</v>
      </c>
      <c r="BB10" s="274">
        <f>SUMIF('Anbazhagan-TS-1'!$C$74:$C$93,$N10,'Anbazhagan-TS-1'!AO$74:AO$93)</f>
        <v>0</v>
      </c>
      <c r="BC10" s="274">
        <f>SUMIF('Anbazhagan-TS-1'!$C$74:$C$93,$N10,'Anbazhagan-TS-1'!AP$74:AP$93)</f>
        <v>0</v>
      </c>
      <c r="BD10" s="274">
        <f>SUMIF('Anbazhagan-TS-1'!$C$74:$C$93,$N10,'Anbazhagan-TS-1'!AQ$74:AQ$93)</f>
        <v>0</v>
      </c>
      <c r="BE10" s="274">
        <f>SUMIF('Anbazhagan-TS-1'!$C$74:$C$93,$N10,'Anbazhagan-TS-1'!AR$74:AR$93)</f>
        <v>0</v>
      </c>
      <c r="BF10" s="274">
        <f>SUMIF('Anbazhagan-TS-1'!$C$74:$C$93,$N10,'Anbazhagan-TS-1'!AS$74:AS$93)</f>
        <v>0</v>
      </c>
      <c r="BG10" s="274">
        <f>SUMIF('Anbazhagan-TS-1'!$C$74:$C$93,$N10,'Anbazhagan-TS-1'!AT$74:AT$93)</f>
        <v>0</v>
      </c>
      <c r="BH10" s="274">
        <f>SUMIF('Anbazhagan-TS-1'!$C$74:$C$93,$N10,'Anbazhagan-TS-1'!AU$74:AU$93)</f>
        <v>0</v>
      </c>
      <c r="BI10" s="274">
        <f>SUMIF('Anbazhagan-TS-1'!$C$74:$C$93,$N10,'Anbazhagan-TS-1'!AV$74:AV$93)</f>
        <v>0</v>
      </c>
      <c r="BJ10" s="274">
        <f>SUMIF('Anbazhagan-TS-1'!$C$74:$C$93,$N10,'Anbazhagan-TS-1'!AW$74:AW$93)</f>
        <v>0</v>
      </c>
      <c r="BK10" s="274">
        <f>SUMIF('Anbazhagan-TS-1'!$C$74:$C$93,$N10,'Anbazhagan-TS-1'!AX$74:AX$93)</f>
        <v>0</v>
      </c>
      <c r="BL10" s="274">
        <f>SUMIF('Anbazhagan-TS-1'!$C$74:$C$93,$N10,'Anbazhagan-TS-1'!AY$74:AY$93)</f>
        <v>0</v>
      </c>
      <c r="BM10" s="274">
        <f>SUMIF('Anbazhagan-TS-1'!$C$74:$C$93,$N10,'Anbazhagan-TS-1'!AZ$74:AZ$93)</f>
        <v>0</v>
      </c>
      <c r="BN10" s="274">
        <f>SUMIF('Anbazhagan-TS-1'!$C$74:$C$93,$N10,'Anbazhagan-TS-1'!BA$74:BA$93)</f>
        <v>0</v>
      </c>
      <c r="BO10" s="274">
        <f>SUMIF('Anbazhagan-TS-1'!$C$74:$C$93,$N10,'Anbazhagan-TS-1'!BB$74:BB$93)</f>
        <v>0</v>
      </c>
      <c r="BP10" s="274">
        <f>SUMIF('Anbazhagan-TS-1'!$C$74:$C$93,$N10,'Anbazhagan-TS-1'!BC$74:BC$93)</f>
        <v>0</v>
      </c>
      <c r="BQ10" s="274">
        <f>SUMIF('Anbazhagan-TS-1'!$C$74:$C$93,$N10,'Anbazhagan-TS-1'!BD$74:BD$93)</f>
        <v>0</v>
      </c>
      <c r="BR10" s="274">
        <f>SUMIF('Anbazhagan-TS-1'!$C$74:$C$93,$N10,'Anbazhagan-TS-1'!BE$74:BE$93)</f>
        <v>0</v>
      </c>
      <c r="BS10" s="274">
        <f>SUMIF('Anbazhagan-TS-1'!$C$74:$C$93,$N10,'Anbazhagan-TS-1'!BF$74:BF$93)</f>
        <v>0</v>
      </c>
      <c r="BT10" s="274">
        <f>SUMIF('Anbazhagan-TS-1'!$C$74:$C$93,$N10,'Anbazhagan-TS-1'!BG$74:BG$93)</f>
        <v>0</v>
      </c>
      <c r="BU10" s="274">
        <f>SUMIF('Anbazhagan-TS-1'!$C$74:$C$93,$N10,'Anbazhagan-TS-1'!BH$74:BH$93)</f>
        <v>0</v>
      </c>
      <c r="BV10" s="274">
        <f>SUMIF('Anbazhagan-TS-1'!$C$74:$C$93,$N10,'Anbazhagan-TS-1'!BI$74:BI$93)</f>
        <v>0</v>
      </c>
      <c r="BW10" s="274">
        <f>SUMIF('Anbazhagan-TS-1'!$C$74:$C$93,$N10,'Anbazhagan-TS-1'!BJ$74:BJ$93)</f>
        <v>0</v>
      </c>
      <c r="BX10" s="274">
        <f>SUMIF('Anbazhagan-TS-1'!$C$74:$C$93,$N10,'Anbazhagan-TS-1'!BK$74:BK$93)</f>
        <v>0</v>
      </c>
      <c r="BY10" s="274">
        <f>SUMIF('Anbazhagan-TS-1'!$C$74:$C$93,$N10,'Anbazhagan-TS-1'!BL$74:BL$93)</f>
        <v>0</v>
      </c>
      <c r="BZ10" s="274">
        <f>SUMIF('Anbazhagan-TS-1'!$C$74:$C$93,$N10,'Anbazhagan-TS-1'!BM$74:BM$93)</f>
        <v>0</v>
      </c>
      <c r="CA10" s="274">
        <f>SUMIF('Anbazhagan-TS-1'!$C$74:$C$93,$N10,'Anbazhagan-TS-1'!BN$74:BN$93)</f>
        <v>0</v>
      </c>
      <c r="CB10" s="274">
        <f>SUMIF('Anbazhagan-TS-1'!$C$74:$C$93,$N10,'Anbazhagan-TS-1'!BO$74:BO$93)</f>
        <v>0</v>
      </c>
    </row>
    <row r="11" spans="1:80">
      <c r="B11" s="267" t="s">
        <v>893</v>
      </c>
      <c r="C11" s="1028" t="s">
        <v>857</v>
      </c>
      <c r="D11" s="1040"/>
      <c r="E11" s="1050">
        <f>F11/L1</f>
        <v>0</v>
      </c>
      <c r="F11" s="1062"/>
      <c r="G11" s="1062">
        <f t="shared" si="31"/>
        <v>0</v>
      </c>
      <c r="H11" s="71"/>
      <c r="I11" s="71"/>
      <c r="J11" s="270"/>
      <c r="K11" s="271"/>
      <c r="L11" s="270"/>
      <c r="M11" s="270"/>
      <c r="N11" s="71" t="s">
        <v>187</v>
      </c>
      <c r="O11" s="270"/>
      <c r="P11" s="280">
        <f>(SUMPRODUCT(($S$2:$CB$2&lt;=$R$2)*1,($S$4:$CB$4=$S$4)*1,S11:CB11)+SUMPRODUCT(($S$2:$CB$2&lt;=$R$2)*1,($S$4:$CB$4=$T$4)*1,S11:CB11))</f>
        <v>0</v>
      </c>
      <c r="Q11" s="272">
        <f t="shared" si="32"/>
        <v>0</v>
      </c>
      <c r="R11" s="273">
        <f t="shared" si="30"/>
        <v>0</v>
      </c>
      <c r="S11" s="274">
        <f>SUMIF('Anbazhagan-TS-1'!$C$74:$C$93,$N11,'Anbazhagan-TS-1'!F$74:F$93)</f>
        <v>0</v>
      </c>
      <c r="T11" s="274">
        <f>SUMIF('Anbazhagan-TS-1'!$C$74:$C$93,$N11,'Anbazhagan-TS-1'!G$74:G$93)</f>
        <v>0</v>
      </c>
      <c r="U11" s="274">
        <f>SUMIF('Anbazhagan-TS-1'!$C$74:$C$93,$N11,'Anbazhagan-TS-1'!H$74:H$93)</f>
        <v>0</v>
      </c>
      <c r="V11" s="274">
        <f>SUMIF('Anbazhagan-TS-1'!$C$74:$C$93,$N11,'Anbazhagan-TS-1'!I$74:I$93)</f>
        <v>0</v>
      </c>
      <c r="W11" s="274">
        <f>SUMIF('Anbazhagan-TS-1'!$C$74:$C$93,$N11,'Anbazhagan-TS-1'!J$74:J$93)</f>
        <v>0</v>
      </c>
      <c r="X11" s="274">
        <f>SUMIF('Anbazhagan-TS-1'!$C$74:$C$93,$N11,'Anbazhagan-TS-1'!K$74:K$93)</f>
        <v>0</v>
      </c>
      <c r="Y11" s="274">
        <f>SUMIF('Anbazhagan-TS-1'!$C$74:$C$93,$N11,'Anbazhagan-TS-1'!L$74:L$93)</f>
        <v>0</v>
      </c>
      <c r="Z11" s="274">
        <f>SUMIF('Anbazhagan-TS-1'!$C$74:$C$93,$N11,'Anbazhagan-TS-1'!M$74:M$93)</f>
        <v>0</v>
      </c>
      <c r="AA11" s="274">
        <f>SUMIF('Anbazhagan-TS-1'!$C$74:$C$93,$N11,'Anbazhagan-TS-1'!N$74:N$93)</f>
        <v>0</v>
      </c>
      <c r="AB11" s="274">
        <f>SUMIF('Anbazhagan-TS-1'!$C$74:$C$93,$N11,'Anbazhagan-TS-1'!O$74:O$93)</f>
        <v>0</v>
      </c>
      <c r="AC11" s="274">
        <f>SUMIF('Anbazhagan-TS-1'!$C$74:$C$93,$N11,'Anbazhagan-TS-1'!P$74:P$93)</f>
        <v>0</v>
      </c>
      <c r="AD11" s="274">
        <f>SUMIF('Anbazhagan-TS-1'!$C$74:$C$93,$N11,'Anbazhagan-TS-1'!Q$74:Q$93)</f>
        <v>0</v>
      </c>
      <c r="AE11" s="274">
        <f>SUMIF('Anbazhagan-TS-1'!$C$74:$C$93,$N11,'Anbazhagan-TS-1'!R$74:R$93)</f>
        <v>0</v>
      </c>
      <c r="AF11" s="274">
        <f>SUMIF('Anbazhagan-TS-1'!$C$74:$C$93,$N11,'Anbazhagan-TS-1'!S$74:S$93)</f>
        <v>0</v>
      </c>
      <c r="AG11" s="274">
        <f>SUMIF('Anbazhagan-TS-1'!$C$74:$C$93,$N11,'Anbazhagan-TS-1'!T$74:T$93)</f>
        <v>0</v>
      </c>
      <c r="AH11" s="274">
        <f>SUMIF('Anbazhagan-TS-1'!$C$74:$C$93,$N11,'Anbazhagan-TS-1'!U$74:U$93)</f>
        <v>0</v>
      </c>
      <c r="AI11" s="274">
        <f>SUMIF('Anbazhagan-TS-1'!$C$74:$C$93,$N11,'Anbazhagan-TS-1'!V$74:V$93)</f>
        <v>0</v>
      </c>
      <c r="AJ11" s="274">
        <f>SUMIF('Anbazhagan-TS-1'!$C$74:$C$93,$N11,'Anbazhagan-TS-1'!W$74:W$93)</f>
        <v>0</v>
      </c>
      <c r="AK11" s="274">
        <f>SUMIF('Anbazhagan-TS-1'!$C$74:$C$93,$N11,'Anbazhagan-TS-1'!X$74:X$93)</f>
        <v>0</v>
      </c>
      <c r="AL11" s="274">
        <f>SUMIF('Anbazhagan-TS-1'!$C$74:$C$93,$N11,'Anbazhagan-TS-1'!Y$74:Y$93)</f>
        <v>0</v>
      </c>
      <c r="AM11" s="274">
        <f>SUMIF('Anbazhagan-TS-1'!$C$74:$C$93,$N11,'Anbazhagan-TS-1'!Z$74:Z$93)</f>
        <v>0</v>
      </c>
      <c r="AN11" s="274">
        <f>SUMIF('Anbazhagan-TS-1'!$C$74:$C$93,$N11,'Anbazhagan-TS-1'!AA$74:AA$93)</f>
        <v>0</v>
      </c>
      <c r="AO11" s="274">
        <f>SUMIF('Anbazhagan-TS-1'!$C$74:$C$93,$N11,'Anbazhagan-TS-1'!AB$74:AB$93)</f>
        <v>0</v>
      </c>
      <c r="AP11" s="274">
        <f>SUMIF('Anbazhagan-TS-1'!$C$74:$C$93,$N11,'Anbazhagan-TS-1'!AC$74:AC$93)</f>
        <v>0</v>
      </c>
      <c r="AQ11" s="274">
        <f>SUMIF('Anbazhagan-TS-1'!$C$74:$C$93,$N11,'Anbazhagan-TS-1'!AD$74:AD$93)</f>
        <v>0</v>
      </c>
      <c r="AR11" s="274">
        <f>SUMIF('Anbazhagan-TS-1'!$C$74:$C$93,$N11,'Anbazhagan-TS-1'!AE$74:AE$93)</f>
        <v>0</v>
      </c>
      <c r="AS11" s="274">
        <f>SUMIF('Anbazhagan-TS-1'!$C$74:$C$93,$N11,'Anbazhagan-TS-1'!AF$74:AF$93)</f>
        <v>0</v>
      </c>
      <c r="AT11" s="274">
        <f>SUMIF('Anbazhagan-TS-1'!$C$74:$C$93,$N11,'Anbazhagan-TS-1'!AG$74:AG$93)</f>
        <v>0</v>
      </c>
      <c r="AU11" s="274">
        <f>SUMIF('Anbazhagan-TS-1'!$C$74:$C$93,$N11,'Anbazhagan-TS-1'!AH$74:AH$93)</f>
        <v>0</v>
      </c>
      <c r="AV11" s="274">
        <f>SUMIF('Anbazhagan-TS-1'!$C$74:$C$93,$N11,'Anbazhagan-TS-1'!AI$74:AI$93)</f>
        <v>0</v>
      </c>
      <c r="AW11" s="274">
        <f>SUMIF('Anbazhagan-TS-1'!$C$74:$C$93,$N11,'Anbazhagan-TS-1'!AJ$74:AJ$93)</f>
        <v>0</v>
      </c>
      <c r="AX11" s="274">
        <f>SUMIF('Anbazhagan-TS-1'!$C$74:$C$93,$N11,'Anbazhagan-TS-1'!AK$74:AK$93)</f>
        <v>0</v>
      </c>
      <c r="AY11" s="274">
        <f>SUMIF('Anbazhagan-TS-1'!$C$74:$C$93,$N11,'Anbazhagan-TS-1'!AL$74:AL$93)</f>
        <v>0</v>
      </c>
      <c r="AZ11" s="274">
        <f>SUMIF('Anbazhagan-TS-1'!$C$74:$C$93,$N11,'Anbazhagan-TS-1'!AM$74:AM$93)</f>
        <v>0</v>
      </c>
      <c r="BA11" s="274">
        <f>SUMIF('Anbazhagan-TS-1'!$C$74:$C$93,$N11,'Anbazhagan-TS-1'!AN$74:AN$93)</f>
        <v>0</v>
      </c>
      <c r="BB11" s="274">
        <f>SUMIF('Anbazhagan-TS-1'!$C$74:$C$93,$N11,'Anbazhagan-TS-1'!AO$74:AO$93)</f>
        <v>0</v>
      </c>
      <c r="BC11" s="274">
        <f>SUMIF('Anbazhagan-TS-1'!$C$74:$C$93,$N11,'Anbazhagan-TS-1'!AP$74:AP$93)</f>
        <v>0</v>
      </c>
      <c r="BD11" s="274">
        <f>SUMIF('Anbazhagan-TS-1'!$C$74:$C$93,$N11,'Anbazhagan-TS-1'!AQ$74:AQ$93)</f>
        <v>0</v>
      </c>
      <c r="BE11" s="274">
        <f>SUMIF('Anbazhagan-TS-1'!$C$74:$C$93,$N11,'Anbazhagan-TS-1'!AR$74:AR$93)</f>
        <v>0</v>
      </c>
      <c r="BF11" s="274">
        <f>SUMIF('Anbazhagan-TS-1'!$C$74:$C$93,$N11,'Anbazhagan-TS-1'!AS$74:AS$93)</f>
        <v>0</v>
      </c>
      <c r="BG11" s="274">
        <f>SUMIF('Anbazhagan-TS-1'!$C$74:$C$93,$N11,'Anbazhagan-TS-1'!AT$74:AT$93)</f>
        <v>0</v>
      </c>
      <c r="BH11" s="274">
        <f>SUMIF('Anbazhagan-TS-1'!$C$74:$C$93,$N11,'Anbazhagan-TS-1'!AU$74:AU$93)</f>
        <v>0</v>
      </c>
      <c r="BI11" s="274">
        <f>SUMIF('Anbazhagan-TS-1'!$C$74:$C$93,$N11,'Anbazhagan-TS-1'!AV$74:AV$93)</f>
        <v>0</v>
      </c>
      <c r="BJ11" s="274">
        <f>SUMIF('Anbazhagan-TS-1'!$C$74:$C$93,$N11,'Anbazhagan-TS-1'!AW$74:AW$93)</f>
        <v>0</v>
      </c>
      <c r="BK11" s="274">
        <f>SUMIF('Anbazhagan-TS-1'!$C$74:$C$93,$N11,'Anbazhagan-TS-1'!AX$74:AX$93)</f>
        <v>0</v>
      </c>
      <c r="BL11" s="274">
        <f>SUMIF('Anbazhagan-TS-1'!$C$74:$C$93,$N11,'Anbazhagan-TS-1'!AY$74:AY$93)</f>
        <v>0</v>
      </c>
      <c r="BM11" s="274">
        <f>SUMIF('Anbazhagan-TS-1'!$C$74:$C$93,$N11,'Anbazhagan-TS-1'!AZ$74:AZ$93)</f>
        <v>0</v>
      </c>
      <c r="BN11" s="274">
        <f>SUMIF('Anbazhagan-TS-1'!$C$74:$C$93,$N11,'Anbazhagan-TS-1'!BA$74:BA$93)</f>
        <v>0</v>
      </c>
      <c r="BO11" s="274">
        <f>SUMIF('Anbazhagan-TS-1'!$C$74:$C$93,$N11,'Anbazhagan-TS-1'!BB$74:BB$93)</f>
        <v>0</v>
      </c>
      <c r="BP11" s="274">
        <f>SUMIF('Anbazhagan-TS-1'!$C$74:$C$93,$N11,'Anbazhagan-TS-1'!BC$74:BC$93)</f>
        <v>0</v>
      </c>
      <c r="BQ11" s="274">
        <f>SUMIF('Anbazhagan-TS-1'!$C$74:$C$93,$N11,'Anbazhagan-TS-1'!BD$74:BD$93)</f>
        <v>0</v>
      </c>
      <c r="BR11" s="274">
        <f>SUMIF('Anbazhagan-TS-1'!$C$74:$C$93,$N11,'Anbazhagan-TS-1'!BE$74:BE$93)</f>
        <v>0</v>
      </c>
      <c r="BS11" s="274">
        <f>SUMIF('Anbazhagan-TS-1'!$C$74:$C$93,$N11,'Anbazhagan-TS-1'!BF$74:BF$93)</f>
        <v>0</v>
      </c>
      <c r="BT11" s="274">
        <f>SUMIF('Anbazhagan-TS-1'!$C$74:$C$93,$N11,'Anbazhagan-TS-1'!BG$74:BG$93)</f>
        <v>0</v>
      </c>
      <c r="BU11" s="274">
        <f>SUMIF('Anbazhagan-TS-1'!$C$74:$C$93,$N11,'Anbazhagan-TS-1'!BH$74:BH$93)</f>
        <v>0</v>
      </c>
      <c r="BV11" s="274">
        <f>SUMIF('Anbazhagan-TS-1'!$C$74:$C$93,$N11,'Anbazhagan-TS-1'!BI$74:BI$93)</f>
        <v>0</v>
      </c>
      <c r="BW11" s="274">
        <f>SUMIF('Anbazhagan-TS-1'!$C$74:$C$93,$N11,'Anbazhagan-TS-1'!BJ$74:BJ$93)</f>
        <v>0</v>
      </c>
      <c r="BX11" s="274">
        <f>SUMIF('Anbazhagan-TS-1'!$C$74:$C$93,$N11,'Anbazhagan-TS-1'!BK$74:BK$93)</f>
        <v>0</v>
      </c>
      <c r="BY11" s="274">
        <f>SUMIF('Anbazhagan-TS-1'!$C$74:$C$93,$N11,'Anbazhagan-TS-1'!BL$74:BL$93)</f>
        <v>0</v>
      </c>
      <c r="BZ11" s="274">
        <f>SUMIF('Anbazhagan-TS-1'!$C$74:$C$93,$N11,'Anbazhagan-TS-1'!BM$74:BM$93)</f>
        <v>0</v>
      </c>
      <c r="CA11" s="274">
        <f>SUMIF('Anbazhagan-TS-1'!$C$74:$C$93,$N11,'Anbazhagan-TS-1'!BN$74:BN$93)</f>
        <v>0</v>
      </c>
      <c r="CB11" s="274">
        <f>SUMIF('Anbazhagan-TS-1'!$C$74:$C$93,$N11,'Anbazhagan-TS-1'!BO$74:BO$93)</f>
        <v>0</v>
      </c>
    </row>
    <row r="12" spans="1:80">
      <c r="A12" s="861"/>
      <c r="B12" s="234" t="s">
        <v>1044</v>
      </c>
      <c r="C12" s="383" t="s">
        <v>872</v>
      </c>
      <c r="D12" s="1039"/>
      <c r="E12" s="1051">
        <f>(E42+E43)*A12</f>
        <v>0</v>
      </c>
      <c r="F12" s="1064">
        <f>(H42+H43)*A12</f>
        <v>0</v>
      </c>
      <c r="G12" s="1064">
        <f t="shared" si="31"/>
        <v>0</v>
      </c>
      <c r="H12" s="71"/>
      <c r="I12" s="71"/>
      <c r="J12" s="270"/>
      <c r="K12" s="271"/>
      <c r="L12" s="270"/>
      <c r="M12" s="270"/>
      <c r="N12" s="71" t="s">
        <v>195</v>
      </c>
      <c r="O12" s="270"/>
      <c r="P12" s="280">
        <f>SUMPRODUCT(($S$2:$CB$2&lt;=$R$2)*1,($S$4:$CB$4=$S$4)*1,S12:CB12)+SUMPRODUCT(($S$2:$CB$2&lt;=$R$2)*1,($S$4:$CB$4=$T$4)*1,S12:CB12)</f>
        <v>0</v>
      </c>
      <c r="Q12" s="272">
        <f t="shared" si="32"/>
        <v>0</v>
      </c>
      <c r="R12" s="273">
        <f t="shared" si="30"/>
        <v>0</v>
      </c>
      <c r="S12" s="274">
        <f>SUMIF('Anbazhagan-TS-1'!$C$74:$C$93,$N12,'Anbazhagan-TS-1'!F$74:F$93)</f>
        <v>0</v>
      </c>
      <c r="T12" s="274">
        <f>SUMIF('Anbazhagan-TS-1'!$C$74:$C$93,$N12,'Anbazhagan-TS-1'!G$74:G$93)</f>
        <v>0</v>
      </c>
      <c r="U12" s="274">
        <f>SUMIF('Anbazhagan-TS-1'!$C$74:$C$93,$N12,'Anbazhagan-TS-1'!H$74:H$93)</f>
        <v>0</v>
      </c>
      <c r="V12" s="274">
        <f>SUMIF('Anbazhagan-TS-1'!$C$74:$C$93,$N12,'Anbazhagan-TS-1'!I$74:I$93)</f>
        <v>0</v>
      </c>
      <c r="W12" s="274">
        <f>SUMIF('Anbazhagan-TS-1'!$C$74:$C$93,$N12,'Anbazhagan-TS-1'!J$74:J$93)</f>
        <v>0</v>
      </c>
      <c r="X12" s="274">
        <f>SUMIF('Anbazhagan-TS-1'!$C$74:$C$93,$N12,'Anbazhagan-TS-1'!K$74:K$93)</f>
        <v>0</v>
      </c>
      <c r="Y12" s="274">
        <f>SUMIF('Anbazhagan-TS-1'!$C$74:$C$93,$N12,'Anbazhagan-TS-1'!L$74:L$93)</f>
        <v>0</v>
      </c>
      <c r="Z12" s="274">
        <f>SUMIF('Anbazhagan-TS-1'!$C$74:$C$93,$N12,'Anbazhagan-TS-1'!M$74:M$93)</f>
        <v>0</v>
      </c>
      <c r="AA12" s="274">
        <f>SUMIF('Anbazhagan-TS-1'!$C$74:$C$93,$N12,'Anbazhagan-TS-1'!N$74:N$93)</f>
        <v>0</v>
      </c>
      <c r="AB12" s="274">
        <f>SUMIF('Anbazhagan-TS-1'!$C$74:$C$93,$N12,'Anbazhagan-TS-1'!O$74:O$93)</f>
        <v>0</v>
      </c>
      <c r="AC12" s="274">
        <f>SUMIF('Anbazhagan-TS-1'!$C$74:$C$93,$N12,'Anbazhagan-TS-1'!P$74:P$93)</f>
        <v>0</v>
      </c>
      <c r="AD12" s="274">
        <f>SUMIF('Anbazhagan-TS-1'!$C$74:$C$93,$N12,'Anbazhagan-TS-1'!Q$74:Q$93)</f>
        <v>0</v>
      </c>
      <c r="AE12" s="274">
        <f>SUMIF('Anbazhagan-TS-1'!$C$74:$C$93,$N12,'Anbazhagan-TS-1'!R$74:R$93)</f>
        <v>0</v>
      </c>
      <c r="AF12" s="274">
        <f>SUMIF('Anbazhagan-TS-1'!$C$74:$C$93,$N12,'Anbazhagan-TS-1'!S$74:S$93)</f>
        <v>0</v>
      </c>
      <c r="AG12" s="274">
        <f>SUMIF('Anbazhagan-TS-1'!$C$74:$C$93,$N12,'Anbazhagan-TS-1'!T$74:T$93)</f>
        <v>0</v>
      </c>
      <c r="AH12" s="274">
        <f>SUMIF('Anbazhagan-TS-1'!$C$74:$C$93,$N12,'Anbazhagan-TS-1'!U$74:U$93)</f>
        <v>0</v>
      </c>
      <c r="AI12" s="274">
        <f>SUMIF('Anbazhagan-TS-1'!$C$74:$C$93,$N12,'Anbazhagan-TS-1'!V$74:V$93)</f>
        <v>0</v>
      </c>
      <c r="AJ12" s="274">
        <f>SUMIF('Anbazhagan-TS-1'!$C$74:$C$93,$N12,'Anbazhagan-TS-1'!W$74:W$93)</f>
        <v>0</v>
      </c>
      <c r="AK12" s="274">
        <f>SUMIF('Anbazhagan-TS-1'!$C$74:$C$93,$N12,'Anbazhagan-TS-1'!X$74:X$93)</f>
        <v>0</v>
      </c>
      <c r="AL12" s="274">
        <f>SUMIF('Anbazhagan-TS-1'!$C$74:$C$93,$N12,'Anbazhagan-TS-1'!Y$74:Y$93)</f>
        <v>0</v>
      </c>
      <c r="AM12" s="274">
        <f>SUMIF('Anbazhagan-TS-1'!$C$74:$C$93,$N12,'Anbazhagan-TS-1'!Z$74:Z$93)</f>
        <v>0</v>
      </c>
      <c r="AN12" s="274">
        <f>SUMIF('Anbazhagan-TS-1'!$C$74:$C$93,$N12,'Anbazhagan-TS-1'!AA$74:AA$93)</f>
        <v>0</v>
      </c>
      <c r="AO12" s="274">
        <f>SUMIF('Anbazhagan-TS-1'!$C$74:$C$93,$N12,'Anbazhagan-TS-1'!AB$74:AB$93)</f>
        <v>0</v>
      </c>
      <c r="AP12" s="274">
        <f>SUMIF('Anbazhagan-TS-1'!$C$74:$C$93,$N12,'Anbazhagan-TS-1'!AC$74:AC$93)</f>
        <v>0</v>
      </c>
      <c r="AQ12" s="274">
        <f>SUMIF('Anbazhagan-TS-1'!$C$74:$C$93,$N12,'Anbazhagan-TS-1'!AD$74:AD$93)</f>
        <v>0</v>
      </c>
      <c r="AR12" s="274">
        <f>SUMIF('Anbazhagan-TS-1'!$C$74:$C$93,$N12,'Anbazhagan-TS-1'!AE$74:AE$93)</f>
        <v>0</v>
      </c>
      <c r="AS12" s="274">
        <f>SUMIF('Anbazhagan-TS-1'!$C$74:$C$93,$N12,'Anbazhagan-TS-1'!AF$74:AF$93)</f>
        <v>0</v>
      </c>
      <c r="AT12" s="274">
        <f>SUMIF('Anbazhagan-TS-1'!$C$74:$C$93,$N12,'Anbazhagan-TS-1'!AG$74:AG$93)</f>
        <v>0</v>
      </c>
      <c r="AU12" s="274">
        <f>SUMIF('Anbazhagan-TS-1'!$C$74:$C$93,$N12,'Anbazhagan-TS-1'!AH$74:AH$93)</f>
        <v>0</v>
      </c>
      <c r="AV12" s="274">
        <f>SUMIF('Anbazhagan-TS-1'!$C$74:$C$93,$N12,'Anbazhagan-TS-1'!AI$74:AI$93)</f>
        <v>0</v>
      </c>
      <c r="AW12" s="274">
        <f>SUMIF('Anbazhagan-TS-1'!$C$74:$C$93,$N12,'Anbazhagan-TS-1'!AJ$74:AJ$93)</f>
        <v>0</v>
      </c>
      <c r="AX12" s="274">
        <f>SUMIF('Anbazhagan-TS-1'!$C$74:$C$93,$N12,'Anbazhagan-TS-1'!AK$74:AK$93)</f>
        <v>0</v>
      </c>
      <c r="AY12" s="274">
        <f>SUMIF('Anbazhagan-TS-1'!$C$74:$C$93,$N12,'Anbazhagan-TS-1'!AL$74:AL$93)</f>
        <v>0</v>
      </c>
      <c r="AZ12" s="274">
        <f>SUMIF('Anbazhagan-TS-1'!$C$74:$C$93,$N12,'Anbazhagan-TS-1'!AM$74:AM$93)</f>
        <v>0</v>
      </c>
      <c r="BA12" s="274">
        <f>SUMIF('Anbazhagan-TS-1'!$C$74:$C$93,$N12,'Anbazhagan-TS-1'!AN$74:AN$93)</f>
        <v>0</v>
      </c>
      <c r="BB12" s="274">
        <f>SUMIF('Anbazhagan-TS-1'!$C$74:$C$93,$N12,'Anbazhagan-TS-1'!AO$74:AO$93)</f>
        <v>0</v>
      </c>
      <c r="BC12" s="274">
        <f>SUMIF('Anbazhagan-TS-1'!$C$74:$C$93,$N12,'Anbazhagan-TS-1'!AP$74:AP$93)</f>
        <v>0</v>
      </c>
      <c r="BD12" s="274">
        <f>SUMIF('Anbazhagan-TS-1'!$C$74:$C$93,$N12,'Anbazhagan-TS-1'!AQ$74:AQ$93)</f>
        <v>0</v>
      </c>
      <c r="BE12" s="274">
        <f>SUMIF('Anbazhagan-TS-1'!$C$74:$C$93,$N12,'Anbazhagan-TS-1'!AR$74:AR$93)</f>
        <v>0</v>
      </c>
      <c r="BF12" s="274">
        <f>SUMIF('Anbazhagan-TS-1'!$C$74:$C$93,$N12,'Anbazhagan-TS-1'!AS$74:AS$93)</f>
        <v>0</v>
      </c>
      <c r="BG12" s="274">
        <f>SUMIF('Anbazhagan-TS-1'!$C$74:$C$93,$N12,'Anbazhagan-TS-1'!AT$74:AT$93)</f>
        <v>0</v>
      </c>
      <c r="BH12" s="274">
        <f>SUMIF('Anbazhagan-TS-1'!$C$74:$C$93,$N12,'Anbazhagan-TS-1'!AU$74:AU$93)</f>
        <v>0</v>
      </c>
      <c r="BI12" s="274">
        <f>SUMIF('Anbazhagan-TS-1'!$C$74:$C$93,$N12,'Anbazhagan-TS-1'!AV$74:AV$93)</f>
        <v>0</v>
      </c>
      <c r="BJ12" s="274">
        <f>SUMIF('Anbazhagan-TS-1'!$C$74:$C$93,$N12,'Anbazhagan-TS-1'!AW$74:AW$93)</f>
        <v>0</v>
      </c>
      <c r="BK12" s="274">
        <f>SUMIF('Anbazhagan-TS-1'!$C$74:$C$93,$N12,'Anbazhagan-TS-1'!AX$74:AX$93)</f>
        <v>0</v>
      </c>
      <c r="BL12" s="274">
        <f>SUMIF('Anbazhagan-TS-1'!$C$74:$C$93,$N12,'Anbazhagan-TS-1'!AY$74:AY$93)</f>
        <v>0</v>
      </c>
      <c r="BM12" s="274">
        <f>SUMIF('Anbazhagan-TS-1'!$C$74:$C$93,$N12,'Anbazhagan-TS-1'!AZ$74:AZ$93)</f>
        <v>0</v>
      </c>
      <c r="BN12" s="274">
        <f>SUMIF('Anbazhagan-TS-1'!$C$74:$C$93,$N12,'Anbazhagan-TS-1'!BA$74:BA$93)</f>
        <v>0</v>
      </c>
      <c r="BO12" s="274">
        <f>SUMIF('Anbazhagan-TS-1'!$C$74:$C$93,$N12,'Anbazhagan-TS-1'!BB$74:BB$93)</f>
        <v>0</v>
      </c>
      <c r="BP12" s="274">
        <f>SUMIF('Anbazhagan-TS-1'!$C$74:$C$93,$N12,'Anbazhagan-TS-1'!BC$74:BC$93)</f>
        <v>0</v>
      </c>
      <c r="BQ12" s="274">
        <f>SUMIF('Anbazhagan-TS-1'!$C$74:$C$93,$N12,'Anbazhagan-TS-1'!BD$74:BD$93)</f>
        <v>0</v>
      </c>
      <c r="BR12" s="274">
        <f>SUMIF('Anbazhagan-TS-1'!$C$74:$C$93,$N12,'Anbazhagan-TS-1'!BE$74:BE$93)</f>
        <v>0</v>
      </c>
      <c r="BS12" s="274">
        <f>SUMIF('Anbazhagan-TS-1'!$C$74:$C$93,$N12,'Anbazhagan-TS-1'!BF$74:BF$93)</f>
        <v>0</v>
      </c>
      <c r="BT12" s="274">
        <f>SUMIF('Anbazhagan-TS-1'!$C$74:$C$93,$N12,'Anbazhagan-TS-1'!BG$74:BG$93)</f>
        <v>0</v>
      </c>
      <c r="BU12" s="274">
        <f>SUMIF('Anbazhagan-TS-1'!$C$74:$C$93,$N12,'Anbazhagan-TS-1'!BH$74:BH$93)</f>
        <v>0</v>
      </c>
      <c r="BV12" s="274">
        <f>SUMIF('Anbazhagan-TS-1'!$C$74:$C$93,$N12,'Anbazhagan-TS-1'!BI$74:BI$93)</f>
        <v>0</v>
      </c>
      <c r="BW12" s="274">
        <f>SUMIF('Anbazhagan-TS-1'!$C$74:$C$93,$N12,'Anbazhagan-TS-1'!BJ$74:BJ$93)</f>
        <v>0</v>
      </c>
      <c r="BX12" s="274">
        <f>SUMIF('Anbazhagan-TS-1'!$C$74:$C$93,$N12,'Anbazhagan-TS-1'!BK$74:BK$93)</f>
        <v>0</v>
      </c>
      <c r="BY12" s="274">
        <f>SUMIF('Anbazhagan-TS-1'!$C$74:$C$93,$N12,'Anbazhagan-TS-1'!BL$74:BL$93)</f>
        <v>0</v>
      </c>
      <c r="BZ12" s="274">
        <f>SUMIF('Anbazhagan-TS-1'!$C$74:$C$93,$N12,'Anbazhagan-TS-1'!BM$74:BM$93)</f>
        <v>0</v>
      </c>
      <c r="CA12" s="274">
        <f>SUMIF('Anbazhagan-TS-1'!$C$74:$C$93,$N12,'Anbazhagan-TS-1'!BN$74:BN$93)</f>
        <v>0</v>
      </c>
      <c r="CB12" s="274">
        <f>SUMIF('Anbazhagan-TS-1'!$C$74:$C$93,$N12,'Anbazhagan-TS-1'!BO$74:BO$93)</f>
        <v>0</v>
      </c>
    </row>
    <row r="13" spans="1:80">
      <c r="A13" s="861"/>
      <c r="B13" s="234" t="s">
        <v>1014</v>
      </c>
      <c r="C13" s="383" t="s">
        <v>872</v>
      </c>
      <c r="D13" s="1039"/>
      <c r="E13" s="1051">
        <f>E39*$A$13</f>
        <v>0</v>
      </c>
      <c r="F13" s="1064">
        <f>H39*$A$13</f>
        <v>0</v>
      </c>
      <c r="G13" s="1064">
        <f t="shared" si="31"/>
        <v>0</v>
      </c>
      <c r="H13" s="71"/>
      <c r="I13" s="71"/>
      <c r="J13" s="270"/>
      <c r="K13" s="271"/>
      <c r="L13" s="270"/>
      <c r="M13" s="270"/>
      <c r="N13" s="71" t="s">
        <v>197</v>
      </c>
      <c r="O13" s="270"/>
      <c r="P13" s="280">
        <f>SUMPRODUCT(($S$2:$CB$2&lt;=$R$2)*1,($S$4:$CB$4=$S$4)*1,S13:CB13)+SUMPRODUCT(($S$2:$CB$2&lt;=$R$2)*1,($S$4:$CB$4=$T$4)*1,S13:CB13)</f>
        <v>0</v>
      </c>
      <c r="Q13" s="272">
        <f t="shared" si="32"/>
        <v>0</v>
      </c>
      <c r="R13" s="273">
        <f t="shared" si="30"/>
        <v>0</v>
      </c>
      <c r="S13" s="274">
        <f>SUMIF('Anbazhagan-TS-1'!$C$74:$C$93,$N13,'Anbazhagan-TS-1'!F$74:F$93)</f>
        <v>0</v>
      </c>
      <c r="T13" s="274">
        <f>SUMIF('Anbazhagan-TS-1'!$C$74:$C$93,$N13,'Anbazhagan-TS-1'!G$74:G$93)</f>
        <v>0</v>
      </c>
      <c r="U13" s="274">
        <f>SUMIF('Anbazhagan-TS-1'!$C$74:$C$93,$N13,'Anbazhagan-TS-1'!H$74:H$93)</f>
        <v>0</v>
      </c>
      <c r="V13" s="274">
        <f>SUMIF('Anbazhagan-TS-1'!$C$74:$C$93,$N13,'Anbazhagan-TS-1'!I$74:I$93)</f>
        <v>0</v>
      </c>
      <c r="W13" s="274">
        <f>SUMIF('Anbazhagan-TS-1'!$C$74:$C$93,$N13,'Anbazhagan-TS-1'!J$74:J$93)</f>
        <v>0</v>
      </c>
      <c r="X13" s="274">
        <f>SUMIF('Anbazhagan-TS-1'!$C$74:$C$93,$N13,'Anbazhagan-TS-1'!K$74:K$93)</f>
        <v>0</v>
      </c>
      <c r="Y13" s="274">
        <f>SUMIF('Anbazhagan-TS-1'!$C$74:$C$93,$N13,'Anbazhagan-TS-1'!L$74:L$93)</f>
        <v>0</v>
      </c>
      <c r="Z13" s="274">
        <f>SUMIF('Anbazhagan-TS-1'!$C$74:$C$93,$N13,'Anbazhagan-TS-1'!M$74:M$93)</f>
        <v>0</v>
      </c>
      <c r="AA13" s="274">
        <f>SUMIF('Anbazhagan-TS-1'!$C$74:$C$93,$N13,'Anbazhagan-TS-1'!N$74:N$93)</f>
        <v>0</v>
      </c>
      <c r="AB13" s="274">
        <f>SUMIF('Anbazhagan-TS-1'!$C$74:$C$93,$N13,'Anbazhagan-TS-1'!O$74:O$93)</f>
        <v>0</v>
      </c>
      <c r="AC13" s="274">
        <f>SUMIF('Anbazhagan-TS-1'!$C$74:$C$93,$N13,'Anbazhagan-TS-1'!P$74:P$93)</f>
        <v>0</v>
      </c>
      <c r="AD13" s="274">
        <f>SUMIF('Anbazhagan-TS-1'!$C$74:$C$93,$N13,'Anbazhagan-TS-1'!Q$74:Q$93)</f>
        <v>0</v>
      </c>
      <c r="AE13" s="274">
        <f>SUMIF('Anbazhagan-TS-1'!$C$74:$C$93,$N13,'Anbazhagan-TS-1'!R$74:R$93)</f>
        <v>0</v>
      </c>
      <c r="AF13" s="274">
        <f>SUMIF('Anbazhagan-TS-1'!$C$74:$C$93,$N13,'Anbazhagan-TS-1'!S$74:S$93)</f>
        <v>0</v>
      </c>
      <c r="AG13" s="274">
        <f>SUMIF('Anbazhagan-TS-1'!$C$74:$C$93,$N13,'Anbazhagan-TS-1'!T$74:T$93)</f>
        <v>0</v>
      </c>
      <c r="AH13" s="274">
        <f>SUMIF('Anbazhagan-TS-1'!$C$74:$C$93,$N13,'Anbazhagan-TS-1'!U$74:U$93)</f>
        <v>0</v>
      </c>
      <c r="AI13" s="274">
        <f>SUMIF('Anbazhagan-TS-1'!$C$74:$C$93,$N13,'Anbazhagan-TS-1'!V$74:V$93)</f>
        <v>0</v>
      </c>
      <c r="AJ13" s="274">
        <f>SUMIF('Anbazhagan-TS-1'!$C$74:$C$93,$N13,'Anbazhagan-TS-1'!W$74:W$93)</f>
        <v>0</v>
      </c>
      <c r="AK13" s="274">
        <f>SUMIF('Anbazhagan-TS-1'!$C$74:$C$93,$N13,'Anbazhagan-TS-1'!X$74:X$93)</f>
        <v>0</v>
      </c>
      <c r="AL13" s="274">
        <f>SUMIF('Anbazhagan-TS-1'!$C$74:$C$93,$N13,'Anbazhagan-TS-1'!Y$74:Y$93)</f>
        <v>0</v>
      </c>
      <c r="AM13" s="274">
        <f>SUMIF('Anbazhagan-TS-1'!$C$74:$C$93,$N13,'Anbazhagan-TS-1'!Z$74:Z$93)</f>
        <v>0</v>
      </c>
      <c r="AN13" s="274">
        <f>SUMIF('Anbazhagan-TS-1'!$C$74:$C$93,$N13,'Anbazhagan-TS-1'!AA$74:AA$93)</f>
        <v>0</v>
      </c>
      <c r="AO13" s="274">
        <f>SUMIF('Anbazhagan-TS-1'!$C$74:$C$93,$N13,'Anbazhagan-TS-1'!AB$74:AB$93)</f>
        <v>0</v>
      </c>
      <c r="AP13" s="274">
        <f>SUMIF('Anbazhagan-TS-1'!$C$74:$C$93,$N13,'Anbazhagan-TS-1'!AC$74:AC$93)</f>
        <v>0</v>
      </c>
      <c r="AQ13" s="274">
        <f>SUMIF('Anbazhagan-TS-1'!$C$74:$C$93,$N13,'Anbazhagan-TS-1'!AD$74:AD$93)</f>
        <v>0</v>
      </c>
      <c r="AR13" s="274">
        <f>SUMIF('Anbazhagan-TS-1'!$C$74:$C$93,$N13,'Anbazhagan-TS-1'!AE$74:AE$93)</f>
        <v>0</v>
      </c>
      <c r="AS13" s="274">
        <f>SUMIF('Anbazhagan-TS-1'!$C$74:$C$93,$N13,'Anbazhagan-TS-1'!AF$74:AF$93)</f>
        <v>0</v>
      </c>
      <c r="AT13" s="274">
        <f>SUMIF('Anbazhagan-TS-1'!$C$74:$C$93,$N13,'Anbazhagan-TS-1'!AG$74:AG$93)</f>
        <v>0</v>
      </c>
      <c r="AU13" s="274">
        <f>SUMIF('Anbazhagan-TS-1'!$C$74:$C$93,$N13,'Anbazhagan-TS-1'!AH$74:AH$93)</f>
        <v>0</v>
      </c>
      <c r="AV13" s="274">
        <f>SUMIF('Anbazhagan-TS-1'!$C$74:$C$93,$N13,'Anbazhagan-TS-1'!AI$74:AI$93)</f>
        <v>0</v>
      </c>
      <c r="AW13" s="274">
        <f>SUMIF('Anbazhagan-TS-1'!$C$74:$C$93,$N13,'Anbazhagan-TS-1'!AJ$74:AJ$93)</f>
        <v>0</v>
      </c>
      <c r="AX13" s="274">
        <f>SUMIF('Anbazhagan-TS-1'!$C$74:$C$93,$N13,'Anbazhagan-TS-1'!AK$74:AK$93)</f>
        <v>0</v>
      </c>
      <c r="AY13" s="274">
        <f>SUMIF('Anbazhagan-TS-1'!$C$74:$C$93,$N13,'Anbazhagan-TS-1'!AL$74:AL$93)</f>
        <v>0</v>
      </c>
      <c r="AZ13" s="274">
        <f>SUMIF('Anbazhagan-TS-1'!$C$74:$C$93,$N13,'Anbazhagan-TS-1'!AM$74:AM$93)</f>
        <v>0</v>
      </c>
      <c r="BA13" s="274">
        <f>SUMIF('Anbazhagan-TS-1'!$C$74:$C$93,$N13,'Anbazhagan-TS-1'!AN$74:AN$93)</f>
        <v>0</v>
      </c>
      <c r="BB13" s="274">
        <f>SUMIF('Anbazhagan-TS-1'!$C$74:$C$93,$N13,'Anbazhagan-TS-1'!AO$74:AO$93)</f>
        <v>0</v>
      </c>
      <c r="BC13" s="274">
        <f>SUMIF('Anbazhagan-TS-1'!$C$74:$C$93,$N13,'Anbazhagan-TS-1'!AP$74:AP$93)</f>
        <v>0</v>
      </c>
      <c r="BD13" s="274">
        <f>SUMIF('Anbazhagan-TS-1'!$C$74:$C$93,$N13,'Anbazhagan-TS-1'!AQ$74:AQ$93)</f>
        <v>0</v>
      </c>
      <c r="BE13" s="274">
        <f>SUMIF('Anbazhagan-TS-1'!$C$74:$C$93,$N13,'Anbazhagan-TS-1'!AR$74:AR$93)</f>
        <v>0</v>
      </c>
      <c r="BF13" s="274">
        <f>SUMIF('Anbazhagan-TS-1'!$C$74:$C$93,$N13,'Anbazhagan-TS-1'!AS$74:AS$93)</f>
        <v>0</v>
      </c>
      <c r="BG13" s="274">
        <f>SUMIF('Anbazhagan-TS-1'!$C$74:$C$93,$N13,'Anbazhagan-TS-1'!AT$74:AT$93)</f>
        <v>0</v>
      </c>
      <c r="BH13" s="274">
        <f>SUMIF('Anbazhagan-TS-1'!$C$74:$C$93,$N13,'Anbazhagan-TS-1'!AU$74:AU$93)</f>
        <v>0</v>
      </c>
      <c r="BI13" s="274">
        <f>SUMIF('Anbazhagan-TS-1'!$C$74:$C$93,$N13,'Anbazhagan-TS-1'!AV$74:AV$93)</f>
        <v>0</v>
      </c>
      <c r="BJ13" s="274">
        <f>SUMIF('Anbazhagan-TS-1'!$C$74:$C$93,$N13,'Anbazhagan-TS-1'!AW$74:AW$93)</f>
        <v>0</v>
      </c>
      <c r="BK13" s="274">
        <f>SUMIF('Anbazhagan-TS-1'!$C$74:$C$93,$N13,'Anbazhagan-TS-1'!AX$74:AX$93)</f>
        <v>0</v>
      </c>
      <c r="BL13" s="274">
        <f>SUMIF('Anbazhagan-TS-1'!$C$74:$C$93,$N13,'Anbazhagan-TS-1'!AY$74:AY$93)</f>
        <v>0</v>
      </c>
      <c r="BM13" s="274">
        <f>SUMIF('Anbazhagan-TS-1'!$C$74:$C$93,$N13,'Anbazhagan-TS-1'!AZ$74:AZ$93)</f>
        <v>0</v>
      </c>
      <c r="BN13" s="274">
        <f>SUMIF('Anbazhagan-TS-1'!$C$74:$C$93,$N13,'Anbazhagan-TS-1'!BA$74:BA$93)</f>
        <v>0</v>
      </c>
      <c r="BO13" s="274">
        <f>SUMIF('Anbazhagan-TS-1'!$C$74:$C$93,$N13,'Anbazhagan-TS-1'!BB$74:BB$93)</f>
        <v>0</v>
      </c>
      <c r="BP13" s="274">
        <f>SUMIF('Anbazhagan-TS-1'!$C$74:$C$93,$N13,'Anbazhagan-TS-1'!BC$74:BC$93)</f>
        <v>0</v>
      </c>
      <c r="BQ13" s="274">
        <f>SUMIF('Anbazhagan-TS-1'!$C$74:$C$93,$N13,'Anbazhagan-TS-1'!BD$74:BD$93)</f>
        <v>0</v>
      </c>
      <c r="BR13" s="274">
        <f>SUMIF('Anbazhagan-TS-1'!$C$74:$C$93,$N13,'Anbazhagan-TS-1'!BE$74:BE$93)</f>
        <v>0</v>
      </c>
      <c r="BS13" s="274">
        <f>SUMIF('Anbazhagan-TS-1'!$C$74:$C$93,$N13,'Anbazhagan-TS-1'!BF$74:BF$93)</f>
        <v>0</v>
      </c>
      <c r="BT13" s="274">
        <f>SUMIF('Anbazhagan-TS-1'!$C$74:$C$93,$N13,'Anbazhagan-TS-1'!BG$74:BG$93)</f>
        <v>0</v>
      </c>
      <c r="BU13" s="274">
        <f>SUMIF('Anbazhagan-TS-1'!$C$74:$C$93,$N13,'Anbazhagan-TS-1'!BH$74:BH$93)</f>
        <v>0</v>
      </c>
      <c r="BV13" s="274">
        <f>SUMIF('Anbazhagan-TS-1'!$C$74:$C$93,$N13,'Anbazhagan-TS-1'!BI$74:BI$93)</f>
        <v>0</v>
      </c>
      <c r="BW13" s="274">
        <f>SUMIF('Anbazhagan-TS-1'!$C$74:$C$93,$N13,'Anbazhagan-TS-1'!BJ$74:BJ$93)</f>
        <v>0</v>
      </c>
      <c r="BX13" s="274">
        <f>SUMIF('Anbazhagan-TS-1'!$C$74:$C$93,$N13,'Anbazhagan-TS-1'!BK$74:BK$93)</f>
        <v>0</v>
      </c>
      <c r="BY13" s="274">
        <f>SUMIF('Anbazhagan-TS-1'!$C$74:$C$93,$N13,'Anbazhagan-TS-1'!BL$74:BL$93)</f>
        <v>0</v>
      </c>
      <c r="BZ13" s="274">
        <f>SUMIF('Anbazhagan-TS-1'!$C$74:$C$93,$N13,'Anbazhagan-TS-1'!BM$74:BM$93)</f>
        <v>0</v>
      </c>
      <c r="CA13" s="274">
        <f>SUMIF('Anbazhagan-TS-1'!$C$74:$C$93,$N13,'Anbazhagan-TS-1'!BN$74:BN$93)</f>
        <v>0</v>
      </c>
      <c r="CB13" s="274">
        <f>SUMIF('Anbazhagan-TS-1'!$C$74:$C$93,$N13,'Anbazhagan-TS-1'!BO$74:BO$93)</f>
        <v>0</v>
      </c>
    </row>
    <row r="14" spans="1:80">
      <c r="B14" s="234"/>
      <c r="C14" s="383"/>
      <c r="D14" s="1039"/>
      <c r="E14" s="1049"/>
      <c r="F14" s="1062"/>
      <c r="G14" s="1062">
        <f t="shared" si="31"/>
        <v>0</v>
      </c>
      <c r="H14" s="71"/>
      <c r="I14" s="71"/>
      <c r="J14" s="270"/>
      <c r="K14" s="271"/>
      <c r="L14" s="270"/>
      <c r="M14" s="270"/>
      <c r="N14" s="278" t="s">
        <v>211</v>
      </c>
      <c r="O14" s="270"/>
      <c r="P14" s="280">
        <f>SUMPRODUCT(($S$2:$CB$2&lt;=$R$2)*1,($S$4:$CB$4=$S$4)*1,S14:CB14)+SUMPRODUCT(($S$2:$CB$2&lt;=$R$2)*1,($S$4:$CB$4=$T$4)*1,S14:CB14)</f>
        <v>0</v>
      </c>
      <c r="Q14" s="272">
        <f>SUMPRODUCT(($S$2:$CB$2=$R$2)*1,($S$4:$CB$4=$S$4)*1,S14:CB14)+SUMPRODUCT(($S$2:$CB$2=$R$2)*1,($S$4:$CB$4=$T$4)*1,S14:CB14)</f>
        <v>0</v>
      </c>
      <c r="R14" s="273">
        <f t="shared" si="30"/>
        <v>0</v>
      </c>
      <c r="S14" s="274">
        <f>SUMIF('Anbazhagan-TS-1'!$C$74:$C$93,$N14,'Anbazhagan-TS-1'!F$74:F$93)</f>
        <v>0</v>
      </c>
      <c r="T14" s="274">
        <f>SUMIF('Anbazhagan-TS-1'!$C$74:$C$93,$N14,'Anbazhagan-TS-1'!G$74:G$93)</f>
        <v>0</v>
      </c>
      <c r="U14" s="274">
        <f>SUMIF('Anbazhagan-TS-1'!$C$74:$C$93,$N14,'Anbazhagan-TS-1'!H$74:H$93)</f>
        <v>0</v>
      </c>
      <c r="V14" s="274">
        <f>SUMIF('Anbazhagan-TS-1'!$C$74:$C$93,$N14,'Anbazhagan-TS-1'!I$74:I$93)</f>
        <v>0</v>
      </c>
      <c r="W14" s="274">
        <f>SUMIF('Anbazhagan-TS-1'!$C$74:$C$93,$N14,'Anbazhagan-TS-1'!J$74:J$93)</f>
        <v>0</v>
      </c>
      <c r="X14" s="274">
        <f>SUMIF('Anbazhagan-TS-1'!$C$74:$C$93,$N14,'Anbazhagan-TS-1'!K$74:K$93)</f>
        <v>0</v>
      </c>
      <c r="Y14" s="274">
        <f>SUMIF('Anbazhagan-TS-1'!$C$74:$C$93,$N14,'Anbazhagan-TS-1'!L$74:L$93)</f>
        <v>0</v>
      </c>
      <c r="Z14" s="274">
        <f>SUMIF('Anbazhagan-TS-1'!$C$74:$C$93,$N14,'Anbazhagan-TS-1'!M$74:M$93)</f>
        <v>0</v>
      </c>
      <c r="AA14" s="274">
        <f>SUMIF('Anbazhagan-TS-1'!$C$74:$C$93,$N14,'Anbazhagan-TS-1'!N$74:N$93)</f>
        <v>0</v>
      </c>
      <c r="AB14" s="274">
        <f>SUMIF('Anbazhagan-TS-1'!$C$74:$C$93,$N14,'Anbazhagan-TS-1'!O$74:O$93)</f>
        <v>0</v>
      </c>
      <c r="AC14" s="274">
        <f>SUMIF('Anbazhagan-TS-1'!$C$74:$C$93,$N14,'Anbazhagan-TS-1'!P$74:P$93)</f>
        <v>0</v>
      </c>
      <c r="AD14" s="274">
        <f>SUMIF('Anbazhagan-TS-1'!$C$74:$C$93,$N14,'Anbazhagan-TS-1'!Q$74:Q$93)</f>
        <v>0</v>
      </c>
      <c r="AE14" s="274">
        <f>SUMIF('Anbazhagan-TS-1'!$C$74:$C$93,$N14,'Anbazhagan-TS-1'!R$74:R$93)</f>
        <v>0</v>
      </c>
      <c r="AF14" s="274">
        <f>SUMIF('Anbazhagan-TS-1'!$C$74:$C$93,$N14,'Anbazhagan-TS-1'!S$74:S$93)</f>
        <v>0</v>
      </c>
      <c r="AG14" s="274">
        <f>SUMIF('Anbazhagan-TS-1'!$C$74:$C$93,$N14,'Anbazhagan-TS-1'!T$74:T$93)</f>
        <v>0</v>
      </c>
      <c r="AH14" s="274">
        <f>SUMIF('Anbazhagan-TS-1'!$C$74:$C$93,$N14,'Anbazhagan-TS-1'!U$74:U$93)</f>
        <v>0</v>
      </c>
      <c r="AI14" s="274">
        <f>SUMIF('Anbazhagan-TS-1'!$C$74:$C$93,$N14,'Anbazhagan-TS-1'!V$74:V$93)</f>
        <v>0</v>
      </c>
      <c r="AJ14" s="274">
        <f>SUMIF('Anbazhagan-TS-1'!$C$74:$C$93,$N14,'Anbazhagan-TS-1'!W$74:W$93)</f>
        <v>0</v>
      </c>
      <c r="AK14" s="274">
        <f>SUMIF('Anbazhagan-TS-1'!$C$74:$C$93,$N14,'Anbazhagan-TS-1'!X$74:X$93)</f>
        <v>0</v>
      </c>
      <c r="AL14" s="274">
        <f>SUMIF('Anbazhagan-TS-1'!$C$74:$C$93,$N14,'Anbazhagan-TS-1'!Y$74:Y$93)</f>
        <v>0</v>
      </c>
      <c r="AM14" s="274">
        <f>SUMIF('Anbazhagan-TS-1'!$C$74:$C$93,$N14,'Anbazhagan-TS-1'!Z$74:Z$93)</f>
        <v>0</v>
      </c>
      <c r="AN14" s="274">
        <f>SUMIF('Anbazhagan-TS-1'!$C$74:$C$93,$N14,'Anbazhagan-TS-1'!AA$74:AA$93)</f>
        <v>0</v>
      </c>
      <c r="AO14" s="274">
        <f>SUMIF('Anbazhagan-TS-1'!$C$74:$C$93,$N14,'Anbazhagan-TS-1'!AB$74:AB$93)</f>
        <v>0</v>
      </c>
      <c r="AP14" s="274">
        <f>SUMIF('Anbazhagan-TS-1'!$C$74:$C$93,$N14,'Anbazhagan-TS-1'!AC$74:AC$93)</f>
        <v>0</v>
      </c>
      <c r="AQ14" s="274">
        <f>SUMIF('Anbazhagan-TS-1'!$C$74:$C$93,$N14,'Anbazhagan-TS-1'!AD$74:AD$93)</f>
        <v>0</v>
      </c>
      <c r="AR14" s="274">
        <f>SUMIF('Anbazhagan-TS-1'!$C$74:$C$93,$N14,'Anbazhagan-TS-1'!AE$74:AE$93)</f>
        <v>0</v>
      </c>
      <c r="AS14" s="274">
        <f>SUMIF('Anbazhagan-TS-1'!$C$74:$C$93,$N14,'Anbazhagan-TS-1'!AF$74:AF$93)</f>
        <v>0</v>
      </c>
      <c r="AT14" s="274">
        <f>SUMIF('Anbazhagan-TS-1'!$C$74:$C$93,$N14,'Anbazhagan-TS-1'!AG$74:AG$93)</f>
        <v>0</v>
      </c>
      <c r="AU14" s="274">
        <f>SUMIF('Anbazhagan-TS-1'!$C$74:$C$93,$N14,'Anbazhagan-TS-1'!AH$74:AH$93)</f>
        <v>0</v>
      </c>
      <c r="AV14" s="274">
        <f>SUMIF('Anbazhagan-TS-1'!$C$74:$C$93,$N14,'Anbazhagan-TS-1'!AI$74:AI$93)</f>
        <v>0</v>
      </c>
      <c r="AW14" s="274">
        <f>SUMIF('Anbazhagan-TS-1'!$C$74:$C$93,$N14,'Anbazhagan-TS-1'!AJ$74:AJ$93)</f>
        <v>0</v>
      </c>
      <c r="AX14" s="274">
        <f>SUMIF('Anbazhagan-TS-1'!$C$74:$C$93,$N14,'Anbazhagan-TS-1'!AK$74:AK$93)</f>
        <v>0</v>
      </c>
      <c r="AY14" s="274">
        <f>SUMIF('Anbazhagan-TS-1'!$C$74:$C$93,$N14,'Anbazhagan-TS-1'!AL$74:AL$93)</f>
        <v>0</v>
      </c>
      <c r="AZ14" s="274">
        <f>SUMIF('Anbazhagan-TS-1'!$C$74:$C$93,$N14,'Anbazhagan-TS-1'!AM$74:AM$93)</f>
        <v>0</v>
      </c>
      <c r="BA14" s="274">
        <f>SUMIF('Anbazhagan-TS-1'!$C$74:$C$93,$N14,'Anbazhagan-TS-1'!AN$74:AN$93)</f>
        <v>0</v>
      </c>
      <c r="BB14" s="274">
        <f>SUMIF('Anbazhagan-TS-1'!$C$74:$C$93,$N14,'Anbazhagan-TS-1'!AO$74:AO$93)</f>
        <v>0</v>
      </c>
      <c r="BC14" s="274">
        <f>SUMIF('Anbazhagan-TS-1'!$C$74:$C$93,$N14,'Anbazhagan-TS-1'!AP$74:AP$93)</f>
        <v>0</v>
      </c>
      <c r="BD14" s="274">
        <f>SUMIF('Anbazhagan-TS-1'!$C$74:$C$93,$N14,'Anbazhagan-TS-1'!AQ$74:AQ$93)</f>
        <v>0</v>
      </c>
      <c r="BE14" s="274">
        <f>SUMIF('Anbazhagan-TS-1'!$C$74:$C$93,$N14,'Anbazhagan-TS-1'!AR$74:AR$93)</f>
        <v>0</v>
      </c>
      <c r="BF14" s="274">
        <f>SUMIF('Anbazhagan-TS-1'!$C$74:$C$93,$N14,'Anbazhagan-TS-1'!AS$74:AS$93)</f>
        <v>0</v>
      </c>
      <c r="BG14" s="274">
        <f>SUMIF('Anbazhagan-TS-1'!$C$74:$C$93,$N14,'Anbazhagan-TS-1'!AT$74:AT$93)</f>
        <v>0</v>
      </c>
      <c r="BH14" s="274">
        <f>SUMIF('Anbazhagan-TS-1'!$C$74:$C$93,$N14,'Anbazhagan-TS-1'!AU$74:AU$93)</f>
        <v>0</v>
      </c>
      <c r="BI14" s="274">
        <f>SUMIF('Anbazhagan-TS-1'!$C$74:$C$93,$N14,'Anbazhagan-TS-1'!AV$74:AV$93)</f>
        <v>0</v>
      </c>
      <c r="BJ14" s="274">
        <f>SUMIF('Anbazhagan-TS-1'!$C$74:$C$93,$N14,'Anbazhagan-TS-1'!AW$74:AW$93)</f>
        <v>0</v>
      </c>
      <c r="BK14" s="274">
        <f>SUMIF('Anbazhagan-TS-1'!$C$74:$C$93,$N14,'Anbazhagan-TS-1'!AX$74:AX$93)</f>
        <v>0</v>
      </c>
      <c r="BL14" s="274">
        <f>SUMIF('Anbazhagan-TS-1'!$C$74:$C$93,$N14,'Anbazhagan-TS-1'!AY$74:AY$93)</f>
        <v>0</v>
      </c>
      <c r="BM14" s="274">
        <f>SUMIF('Anbazhagan-TS-1'!$C$74:$C$93,$N14,'Anbazhagan-TS-1'!AZ$74:AZ$93)</f>
        <v>0</v>
      </c>
      <c r="BN14" s="274">
        <f>SUMIF('Anbazhagan-TS-1'!$C$74:$C$93,$N14,'Anbazhagan-TS-1'!BA$74:BA$93)</f>
        <v>0</v>
      </c>
      <c r="BO14" s="274">
        <f>SUMIF('Anbazhagan-TS-1'!$C$74:$C$93,$N14,'Anbazhagan-TS-1'!BB$74:BB$93)</f>
        <v>0</v>
      </c>
      <c r="BP14" s="274">
        <f>SUMIF('Anbazhagan-TS-1'!$C$74:$C$93,$N14,'Anbazhagan-TS-1'!BC$74:BC$93)</f>
        <v>0</v>
      </c>
      <c r="BQ14" s="274">
        <f>SUMIF('Anbazhagan-TS-1'!$C$74:$C$93,$N14,'Anbazhagan-TS-1'!BD$74:BD$93)</f>
        <v>0</v>
      </c>
      <c r="BR14" s="274">
        <f>SUMIF('Anbazhagan-TS-1'!$C$74:$C$93,$N14,'Anbazhagan-TS-1'!BE$74:BE$93)</f>
        <v>0</v>
      </c>
      <c r="BS14" s="274">
        <f>SUMIF('Anbazhagan-TS-1'!$C$74:$C$93,$N14,'Anbazhagan-TS-1'!BF$74:BF$93)</f>
        <v>0</v>
      </c>
      <c r="BT14" s="274">
        <f>SUMIF('Anbazhagan-TS-1'!$C$74:$C$93,$N14,'Anbazhagan-TS-1'!BG$74:BG$93)</f>
        <v>0</v>
      </c>
      <c r="BU14" s="274">
        <f>SUMIF('Anbazhagan-TS-1'!$C$74:$C$93,$N14,'Anbazhagan-TS-1'!BH$74:BH$93)</f>
        <v>0</v>
      </c>
      <c r="BV14" s="274">
        <f>SUMIF('Anbazhagan-TS-1'!$C$74:$C$93,$N14,'Anbazhagan-TS-1'!BI$74:BI$93)</f>
        <v>0</v>
      </c>
      <c r="BW14" s="274">
        <f>SUMIF('Anbazhagan-TS-1'!$C$74:$C$93,$N14,'Anbazhagan-TS-1'!BJ$74:BJ$93)</f>
        <v>0</v>
      </c>
      <c r="BX14" s="274">
        <f>SUMIF('Anbazhagan-TS-1'!$C$74:$C$93,$N14,'Anbazhagan-TS-1'!BK$74:BK$93)</f>
        <v>0</v>
      </c>
      <c r="BY14" s="274">
        <f>SUMIF('Anbazhagan-TS-1'!$C$74:$C$93,$N14,'Anbazhagan-TS-1'!BL$74:BL$93)</f>
        <v>0</v>
      </c>
      <c r="BZ14" s="274">
        <f>SUMIF('Anbazhagan-TS-1'!$C$74:$C$93,$N14,'Anbazhagan-TS-1'!BM$74:BM$93)</f>
        <v>0</v>
      </c>
      <c r="CA14" s="274">
        <f>SUMIF('Anbazhagan-TS-1'!$C$74:$C$93,$N14,'Anbazhagan-TS-1'!BN$74:BN$93)</f>
        <v>0</v>
      </c>
      <c r="CB14" s="274">
        <f>SUMIF('Anbazhagan-TS-1'!$C$74:$C$93,$N14,'Anbazhagan-TS-1'!BO$74:BO$93)</f>
        <v>0</v>
      </c>
    </row>
    <row r="15" spans="1:80">
      <c r="B15" s="234"/>
      <c r="C15" s="383"/>
      <c r="D15" s="1039"/>
      <c r="E15" s="1049"/>
      <c r="F15" s="1062"/>
      <c r="G15" s="1062">
        <f t="shared" si="31"/>
        <v>0</v>
      </c>
      <c r="H15" s="71"/>
      <c r="I15" s="71"/>
      <c r="J15" s="270"/>
      <c r="K15" s="271"/>
      <c r="L15" s="270"/>
      <c r="M15" s="270"/>
      <c r="N15" s="23" t="s">
        <v>181</v>
      </c>
      <c r="O15" s="270"/>
      <c r="P15" s="280">
        <f>SUMPRODUCT(($S$2:$CB$2&lt;=$R$2)*1,($S$4:$CB$4=$S$4)*1,S15:CB15)+SUMPRODUCT(($S$2:$CB$2&lt;=$R$2)*1,($S$4:$CB$4=$T$4)*1,S15:CB15)</f>
        <v>0</v>
      </c>
      <c r="Q15" s="272">
        <f>SUMPRODUCT(($S$2:$CB$2=$R$2)*1,($S$4:$CB$4=$S$4)*1,S15:CB15)+SUMPRODUCT(($S$2:$CB$2=$R$2)*1,($S$4:$CB$4=$T$4)*1,S15:CB15)</f>
        <v>0</v>
      </c>
      <c r="R15" s="273">
        <f t="shared" si="30"/>
        <v>0</v>
      </c>
      <c r="S15" s="274">
        <f>SUMIF('Anbazhagan-TS-1'!$C$74:$C$93,$N15,'Anbazhagan-TS-1'!F$74:F$93)</f>
        <v>0</v>
      </c>
      <c r="T15" s="274">
        <f>SUMIF('Anbazhagan-TS-1'!$C$74:$C$93,$N15,'Anbazhagan-TS-1'!G$74:G$93)</f>
        <v>0</v>
      </c>
      <c r="U15" s="274">
        <f>SUMIF('Anbazhagan-TS-1'!$C$74:$C$93,$N15,'Anbazhagan-TS-1'!H$74:H$93)</f>
        <v>0</v>
      </c>
      <c r="V15" s="274">
        <f>SUMIF('Anbazhagan-TS-1'!$C$74:$C$93,$N15,'Anbazhagan-TS-1'!I$74:I$93)</f>
        <v>0</v>
      </c>
      <c r="W15" s="274">
        <f>SUMIF('Anbazhagan-TS-1'!$C$74:$C$93,$N15,'Anbazhagan-TS-1'!J$74:J$93)</f>
        <v>0</v>
      </c>
      <c r="X15" s="274">
        <f>SUMIF('Anbazhagan-TS-1'!$C$74:$C$93,$N15,'Anbazhagan-TS-1'!K$74:K$93)</f>
        <v>0</v>
      </c>
      <c r="Y15" s="274">
        <f>SUMIF('Anbazhagan-TS-1'!$C$74:$C$93,$N15,'Anbazhagan-TS-1'!L$74:L$93)</f>
        <v>0</v>
      </c>
      <c r="Z15" s="274">
        <f>SUMIF('Anbazhagan-TS-1'!$C$74:$C$93,$N15,'Anbazhagan-TS-1'!M$74:M$93)</f>
        <v>0</v>
      </c>
      <c r="AA15" s="274">
        <f>SUMIF('Anbazhagan-TS-1'!$C$74:$C$93,$N15,'Anbazhagan-TS-1'!N$74:N$93)</f>
        <v>0</v>
      </c>
      <c r="AB15" s="274">
        <f>SUMIF('Anbazhagan-TS-1'!$C$74:$C$93,$N15,'Anbazhagan-TS-1'!O$74:O$93)</f>
        <v>0</v>
      </c>
      <c r="AC15" s="274">
        <f>SUMIF('Anbazhagan-TS-1'!$C$74:$C$93,$N15,'Anbazhagan-TS-1'!P$74:P$93)</f>
        <v>0</v>
      </c>
      <c r="AD15" s="274">
        <f>SUMIF('Anbazhagan-TS-1'!$C$74:$C$93,$N15,'Anbazhagan-TS-1'!Q$74:Q$93)</f>
        <v>0</v>
      </c>
      <c r="AE15" s="274">
        <f>SUMIF('Anbazhagan-TS-1'!$C$74:$C$93,$N15,'Anbazhagan-TS-1'!R$74:R$93)</f>
        <v>0</v>
      </c>
      <c r="AF15" s="274">
        <f>SUMIF('Anbazhagan-TS-1'!$C$74:$C$93,$N15,'Anbazhagan-TS-1'!S$74:S$93)</f>
        <v>0</v>
      </c>
      <c r="AG15" s="274">
        <f>SUMIF('Anbazhagan-TS-1'!$C$74:$C$93,$N15,'Anbazhagan-TS-1'!T$74:T$93)</f>
        <v>0</v>
      </c>
      <c r="AH15" s="274">
        <f>SUMIF('Anbazhagan-TS-1'!$C$74:$C$93,$N15,'Anbazhagan-TS-1'!U$74:U$93)</f>
        <v>0</v>
      </c>
      <c r="AI15" s="274">
        <f>SUMIF('Anbazhagan-TS-1'!$C$74:$C$93,$N15,'Anbazhagan-TS-1'!V$74:V$93)</f>
        <v>0</v>
      </c>
      <c r="AJ15" s="274">
        <f>SUMIF('Anbazhagan-TS-1'!$C$74:$C$93,$N15,'Anbazhagan-TS-1'!W$74:W$93)</f>
        <v>0</v>
      </c>
      <c r="AK15" s="274">
        <f>SUMIF('Anbazhagan-TS-1'!$C$74:$C$93,$N15,'Anbazhagan-TS-1'!X$74:X$93)</f>
        <v>0</v>
      </c>
      <c r="AL15" s="274">
        <f>SUMIF('Anbazhagan-TS-1'!$C$74:$C$93,$N15,'Anbazhagan-TS-1'!Y$74:Y$93)</f>
        <v>0</v>
      </c>
      <c r="AM15" s="274">
        <f>SUMIF('Anbazhagan-TS-1'!$C$74:$C$93,$N15,'Anbazhagan-TS-1'!Z$74:Z$93)</f>
        <v>0</v>
      </c>
      <c r="AN15" s="274">
        <f>SUMIF('Anbazhagan-TS-1'!$C$74:$C$93,$N15,'Anbazhagan-TS-1'!AA$74:AA$93)</f>
        <v>0</v>
      </c>
      <c r="AO15" s="274">
        <f>SUMIF('Anbazhagan-TS-1'!$C$74:$C$93,$N15,'Anbazhagan-TS-1'!AB$74:AB$93)</f>
        <v>0</v>
      </c>
      <c r="AP15" s="274">
        <f>SUMIF('Anbazhagan-TS-1'!$C$74:$C$93,$N15,'Anbazhagan-TS-1'!AC$74:AC$93)</f>
        <v>0</v>
      </c>
      <c r="AQ15" s="274">
        <f>SUMIF('Anbazhagan-TS-1'!$C$74:$C$93,$N15,'Anbazhagan-TS-1'!AD$74:AD$93)</f>
        <v>0</v>
      </c>
      <c r="AR15" s="274">
        <f>SUMIF('Anbazhagan-TS-1'!$C$74:$C$93,$N15,'Anbazhagan-TS-1'!AE$74:AE$93)</f>
        <v>0</v>
      </c>
      <c r="AS15" s="274">
        <f>SUMIF('Anbazhagan-TS-1'!$C$74:$C$93,$N15,'Anbazhagan-TS-1'!AF$74:AF$93)</f>
        <v>0</v>
      </c>
      <c r="AT15" s="274">
        <f>SUMIF('Anbazhagan-TS-1'!$C$74:$C$93,$N15,'Anbazhagan-TS-1'!AG$74:AG$93)</f>
        <v>0</v>
      </c>
      <c r="AU15" s="274">
        <f>SUMIF('Anbazhagan-TS-1'!$C$74:$C$93,$N15,'Anbazhagan-TS-1'!AH$74:AH$93)</f>
        <v>0</v>
      </c>
      <c r="AV15" s="274">
        <f>SUMIF('Anbazhagan-TS-1'!$C$74:$C$93,$N15,'Anbazhagan-TS-1'!AI$74:AI$93)</f>
        <v>0</v>
      </c>
      <c r="AW15" s="274">
        <f>SUMIF('Anbazhagan-TS-1'!$C$74:$C$93,$N15,'Anbazhagan-TS-1'!AJ$74:AJ$93)</f>
        <v>0</v>
      </c>
      <c r="AX15" s="274">
        <f>SUMIF('Anbazhagan-TS-1'!$C$74:$C$93,$N15,'Anbazhagan-TS-1'!AK$74:AK$93)</f>
        <v>0</v>
      </c>
      <c r="AY15" s="274">
        <f>SUMIF('Anbazhagan-TS-1'!$C$74:$C$93,$N15,'Anbazhagan-TS-1'!AL$74:AL$93)</f>
        <v>0</v>
      </c>
      <c r="AZ15" s="274">
        <f>SUMIF('Anbazhagan-TS-1'!$C$74:$C$93,$N15,'Anbazhagan-TS-1'!AM$74:AM$93)</f>
        <v>0</v>
      </c>
      <c r="BA15" s="274">
        <f>SUMIF('Anbazhagan-TS-1'!$C$74:$C$93,$N15,'Anbazhagan-TS-1'!AN$74:AN$93)</f>
        <v>0</v>
      </c>
      <c r="BB15" s="274">
        <f>SUMIF('Anbazhagan-TS-1'!$C$74:$C$93,$N15,'Anbazhagan-TS-1'!AO$74:AO$93)</f>
        <v>0</v>
      </c>
      <c r="BC15" s="274">
        <f>SUMIF('Anbazhagan-TS-1'!$C$74:$C$93,$N15,'Anbazhagan-TS-1'!AP$74:AP$93)</f>
        <v>0</v>
      </c>
      <c r="BD15" s="274">
        <f>SUMIF('Anbazhagan-TS-1'!$C$74:$C$93,$N15,'Anbazhagan-TS-1'!AQ$74:AQ$93)</f>
        <v>0</v>
      </c>
      <c r="BE15" s="274">
        <f>SUMIF('Anbazhagan-TS-1'!$C$74:$C$93,$N15,'Anbazhagan-TS-1'!AR$74:AR$93)</f>
        <v>0</v>
      </c>
      <c r="BF15" s="274">
        <f>SUMIF('Anbazhagan-TS-1'!$C$74:$C$93,$N15,'Anbazhagan-TS-1'!AS$74:AS$93)</f>
        <v>0</v>
      </c>
      <c r="BG15" s="274">
        <f>SUMIF('Anbazhagan-TS-1'!$C$74:$C$93,$N15,'Anbazhagan-TS-1'!AT$74:AT$93)</f>
        <v>0</v>
      </c>
      <c r="BH15" s="274">
        <f>SUMIF('Anbazhagan-TS-1'!$C$74:$C$93,$N15,'Anbazhagan-TS-1'!AU$74:AU$93)</f>
        <v>0</v>
      </c>
      <c r="BI15" s="274">
        <f>SUMIF('Anbazhagan-TS-1'!$C$74:$C$93,$N15,'Anbazhagan-TS-1'!AV$74:AV$93)</f>
        <v>0</v>
      </c>
      <c r="BJ15" s="274">
        <f>SUMIF('Anbazhagan-TS-1'!$C$74:$C$93,$N15,'Anbazhagan-TS-1'!AW$74:AW$93)</f>
        <v>0</v>
      </c>
      <c r="BK15" s="274">
        <f>SUMIF('Anbazhagan-TS-1'!$C$74:$C$93,$N15,'Anbazhagan-TS-1'!AX$74:AX$93)</f>
        <v>0</v>
      </c>
      <c r="BL15" s="274">
        <f>SUMIF('Anbazhagan-TS-1'!$C$74:$C$93,$N15,'Anbazhagan-TS-1'!AY$74:AY$93)</f>
        <v>0</v>
      </c>
      <c r="BM15" s="274">
        <f>SUMIF('Anbazhagan-TS-1'!$C$74:$C$93,$N15,'Anbazhagan-TS-1'!AZ$74:AZ$93)</f>
        <v>0</v>
      </c>
      <c r="BN15" s="274">
        <f>SUMIF('Anbazhagan-TS-1'!$C$74:$C$93,$N15,'Anbazhagan-TS-1'!BA$74:BA$93)</f>
        <v>0</v>
      </c>
      <c r="BO15" s="274">
        <f>SUMIF('Anbazhagan-TS-1'!$C$74:$C$93,$N15,'Anbazhagan-TS-1'!BB$74:BB$93)</f>
        <v>0</v>
      </c>
      <c r="BP15" s="274">
        <f>SUMIF('Anbazhagan-TS-1'!$C$74:$C$93,$N15,'Anbazhagan-TS-1'!BC$74:BC$93)</f>
        <v>0</v>
      </c>
      <c r="BQ15" s="274">
        <f>SUMIF('Anbazhagan-TS-1'!$C$74:$C$93,$N15,'Anbazhagan-TS-1'!BD$74:BD$93)</f>
        <v>0</v>
      </c>
      <c r="BR15" s="274">
        <f>SUMIF('Anbazhagan-TS-1'!$C$74:$C$93,$N15,'Anbazhagan-TS-1'!BE$74:BE$93)</f>
        <v>0</v>
      </c>
      <c r="BS15" s="274">
        <f>SUMIF('Anbazhagan-TS-1'!$C$74:$C$93,$N15,'Anbazhagan-TS-1'!BF$74:BF$93)</f>
        <v>0</v>
      </c>
      <c r="BT15" s="274">
        <f>SUMIF('Anbazhagan-TS-1'!$C$74:$C$93,$N15,'Anbazhagan-TS-1'!BG$74:BG$93)</f>
        <v>0</v>
      </c>
      <c r="BU15" s="274">
        <f>SUMIF('Anbazhagan-TS-1'!$C$74:$C$93,$N15,'Anbazhagan-TS-1'!BH$74:BH$93)</f>
        <v>0</v>
      </c>
      <c r="BV15" s="274">
        <f>SUMIF('Anbazhagan-TS-1'!$C$74:$C$93,$N15,'Anbazhagan-TS-1'!BI$74:BI$93)</f>
        <v>0</v>
      </c>
      <c r="BW15" s="274">
        <f>SUMIF('Anbazhagan-TS-1'!$C$74:$C$93,$N15,'Anbazhagan-TS-1'!BJ$74:BJ$93)</f>
        <v>0</v>
      </c>
      <c r="BX15" s="274">
        <f>SUMIF('Anbazhagan-TS-1'!$C$74:$C$93,$N15,'Anbazhagan-TS-1'!BK$74:BK$93)</f>
        <v>0</v>
      </c>
      <c r="BY15" s="274">
        <f>SUMIF('Anbazhagan-TS-1'!$C$74:$C$93,$N15,'Anbazhagan-TS-1'!BL$74:BL$93)</f>
        <v>0</v>
      </c>
      <c r="BZ15" s="274">
        <f>SUMIF('Anbazhagan-TS-1'!$C$74:$C$93,$N15,'Anbazhagan-TS-1'!BM$74:BM$93)</f>
        <v>0</v>
      </c>
      <c r="CA15" s="274">
        <f>SUMIF('Anbazhagan-TS-1'!$C$74:$C$93,$N15,'Anbazhagan-TS-1'!BN$74:BN$93)</f>
        <v>0</v>
      </c>
      <c r="CB15" s="274">
        <f>SUMIF('Anbazhagan-TS-1'!$C$74:$C$93,$N15,'Anbazhagan-TS-1'!BO$74:BO$93)</f>
        <v>0</v>
      </c>
    </row>
    <row r="16" spans="1:80">
      <c r="B16" s="234"/>
      <c r="C16" s="383"/>
      <c r="D16" s="1041"/>
      <c r="E16" s="1049"/>
      <c r="F16" s="1062"/>
      <c r="G16" s="1062">
        <f t="shared" si="31"/>
        <v>0</v>
      </c>
      <c r="H16" s="71"/>
      <c r="I16" s="71"/>
      <c r="J16" s="270"/>
      <c r="K16" s="271"/>
      <c r="L16" s="270"/>
      <c r="M16" s="270"/>
      <c r="N16" s="71"/>
      <c r="O16" s="270"/>
      <c r="P16" s="280"/>
      <c r="Q16" s="271"/>
      <c r="R16" s="273">
        <f t="shared" si="30"/>
        <v>0</v>
      </c>
      <c r="S16" s="274">
        <f>SUMIF('Anbazhagan-TS-1'!$C$74:$C$93,$N16,'Anbazhagan-TS-1'!F$74:F$93)</f>
        <v>0</v>
      </c>
      <c r="T16" s="274">
        <f>SUMIF('Anbazhagan-TS-1'!$C$74:$C$93,$N16,'Anbazhagan-TS-1'!G$74:G$93)</f>
        <v>0</v>
      </c>
      <c r="U16" s="274">
        <f>SUMIF('Anbazhagan-TS-1'!$C$74:$C$93,$N16,'Anbazhagan-TS-1'!H$74:H$93)</f>
        <v>0</v>
      </c>
      <c r="V16" s="274">
        <f>SUMIF('Anbazhagan-TS-1'!$C$74:$C$93,$N16,'Anbazhagan-TS-1'!I$74:I$93)</f>
        <v>0</v>
      </c>
      <c r="W16" s="274">
        <f>SUMIF('Anbazhagan-TS-1'!$C$74:$C$93,$N16,'Anbazhagan-TS-1'!J$74:J$93)</f>
        <v>0</v>
      </c>
      <c r="X16" s="274">
        <f>SUMIF('Anbazhagan-TS-1'!$C$74:$C$93,$N16,'Anbazhagan-TS-1'!K$74:K$93)</f>
        <v>0</v>
      </c>
      <c r="Y16" s="274">
        <f>SUMIF('Anbazhagan-TS-1'!$C$74:$C$93,$N16,'Anbazhagan-TS-1'!L$74:L$93)</f>
        <v>0</v>
      </c>
      <c r="Z16" s="274">
        <f>SUMIF('Anbazhagan-TS-1'!$C$74:$C$93,$N16,'Anbazhagan-TS-1'!M$74:M$93)</f>
        <v>0</v>
      </c>
      <c r="AA16" s="274">
        <f>SUMIF('Anbazhagan-TS-1'!$C$74:$C$93,$N16,'Anbazhagan-TS-1'!N$74:N$93)</f>
        <v>0</v>
      </c>
      <c r="AB16" s="274">
        <f>SUMIF('Anbazhagan-TS-1'!$C$74:$C$93,$N16,'Anbazhagan-TS-1'!O$74:O$93)</f>
        <v>0</v>
      </c>
      <c r="AC16" s="274">
        <f>SUMIF('Anbazhagan-TS-1'!$C$74:$C$93,$N16,'Anbazhagan-TS-1'!P$74:P$93)</f>
        <v>0</v>
      </c>
      <c r="AD16" s="274">
        <f>SUMIF('Anbazhagan-TS-1'!$C$74:$C$93,$N16,'Anbazhagan-TS-1'!Q$74:Q$93)</f>
        <v>0</v>
      </c>
      <c r="AE16" s="274">
        <f>SUMIF('Anbazhagan-TS-1'!$C$74:$C$93,$N16,'Anbazhagan-TS-1'!R$74:R$93)</f>
        <v>0</v>
      </c>
      <c r="AF16" s="274">
        <f>SUMIF('Anbazhagan-TS-1'!$C$74:$C$93,$N16,'Anbazhagan-TS-1'!S$74:S$93)</f>
        <v>0</v>
      </c>
      <c r="AG16" s="274">
        <f>SUMIF('Anbazhagan-TS-1'!$C$74:$C$93,$N16,'Anbazhagan-TS-1'!T$74:T$93)</f>
        <v>0</v>
      </c>
      <c r="AH16" s="274">
        <f>SUMIF('Anbazhagan-TS-1'!$C$74:$C$93,$N16,'Anbazhagan-TS-1'!U$74:U$93)</f>
        <v>0</v>
      </c>
      <c r="AI16" s="274">
        <f>SUMIF('Anbazhagan-TS-1'!$C$74:$C$93,$N16,'Anbazhagan-TS-1'!V$74:V$93)</f>
        <v>0</v>
      </c>
      <c r="AJ16" s="274">
        <f>SUMIF('Anbazhagan-TS-1'!$C$74:$C$93,$N16,'Anbazhagan-TS-1'!W$74:W$93)</f>
        <v>0</v>
      </c>
      <c r="AK16" s="274">
        <f>SUMIF('Anbazhagan-TS-1'!$C$74:$C$93,$N16,'Anbazhagan-TS-1'!X$74:X$93)</f>
        <v>0</v>
      </c>
      <c r="AL16" s="274">
        <f>SUMIF('Anbazhagan-TS-1'!$C$74:$C$93,$N16,'Anbazhagan-TS-1'!Y$74:Y$93)</f>
        <v>0</v>
      </c>
      <c r="AM16" s="274">
        <f>SUMIF('Anbazhagan-TS-1'!$C$74:$C$93,$N16,'Anbazhagan-TS-1'!Z$74:Z$93)</f>
        <v>0</v>
      </c>
      <c r="AN16" s="274">
        <f>SUMIF('Anbazhagan-TS-1'!$C$74:$C$93,$N16,'Anbazhagan-TS-1'!AA$74:AA$93)</f>
        <v>0</v>
      </c>
      <c r="AO16" s="274">
        <f>SUMIF('Anbazhagan-TS-1'!$C$74:$C$93,$N16,'Anbazhagan-TS-1'!AB$74:AB$93)</f>
        <v>0</v>
      </c>
      <c r="AP16" s="274">
        <f>SUMIF('Anbazhagan-TS-1'!$C$74:$C$93,$N16,'Anbazhagan-TS-1'!AC$74:AC$93)</f>
        <v>0</v>
      </c>
      <c r="AQ16" s="274">
        <f>SUMIF('Anbazhagan-TS-1'!$C$74:$C$93,$N16,'Anbazhagan-TS-1'!AD$74:AD$93)</f>
        <v>0</v>
      </c>
      <c r="AR16" s="274">
        <f>SUMIF('Anbazhagan-TS-1'!$C$74:$C$93,$N16,'Anbazhagan-TS-1'!AE$74:AE$93)</f>
        <v>0</v>
      </c>
      <c r="AS16" s="274">
        <f>SUMIF('Anbazhagan-TS-1'!$C$74:$C$93,$N16,'Anbazhagan-TS-1'!AF$74:AF$93)</f>
        <v>0</v>
      </c>
      <c r="AT16" s="274">
        <f>SUMIF('Anbazhagan-TS-1'!$C$74:$C$93,$N16,'Anbazhagan-TS-1'!AG$74:AG$93)</f>
        <v>0</v>
      </c>
      <c r="AU16" s="274">
        <f>SUMIF('Anbazhagan-TS-1'!$C$74:$C$93,$N16,'Anbazhagan-TS-1'!AH$74:AH$93)</f>
        <v>0</v>
      </c>
      <c r="AV16" s="274">
        <f>SUMIF('Anbazhagan-TS-1'!$C$74:$C$93,$N16,'Anbazhagan-TS-1'!AI$74:AI$93)</f>
        <v>0</v>
      </c>
      <c r="AW16" s="274">
        <f>SUMIF('Anbazhagan-TS-1'!$C$74:$C$93,$N16,'Anbazhagan-TS-1'!AJ$74:AJ$93)</f>
        <v>0</v>
      </c>
      <c r="AX16" s="274">
        <f>SUMIF('Anbazhagan-TS-1'!$C$74:$C$93,$N16,'Anbazhagan-TS-1'!AK$74:AK$93)</f>
        <v>0</v>
      </c>
      <c r="AY16" s="274">
        <f>SUMIF('Anbazhagan-TS-1'!$C$74:$C$93,$N16,'Anbazhagan-TS-1'!AL$74:AL$93)</f>
        <v>0</v>
      </c>
      <c r="AZ16" s="274">
        <f>SUMIF('Anbazhagan-TS-1'!$C$74:$C$93,$N16,'Anbazhagan-TS-1'!AM$74:AM$93)</f>
        <v>0</v>
      </c>
      <c r="BA16" s="274">
        <f>SUMIF('Anbazhagan-TS-1'!$C$74:$C$93,$N16,'Anbazhagan-TS-1'!AN$74:AN$93)</f>
        <v>0</v>
      </c>
      <c r="BB16" s="274">
        <f>SUMIF('Anbazhagan-TS-1'!$C$74:$C$93,$N16,'Anbazhagan-TS-1'!AO$74:AO$93)</f>
        <v>0</v>
      </c>
      <c r="BC16" s="274">
        <f>SUMIF('Anbazhagan-TS-1'!$C$74:$C$93,$N16,'Anbazhagan-TS-1'!AP$74:AP$93)</f>
        <v>0</v>
      </c>
      <c r="BD16" s="274">
        <f>SUMIF('Anbazhagan-TS-1'!$C$74:$C$93,$N16,'Anbazhagan-TS-1'!AQ$74:AQ$93)</f>
        <v>0</v>
      </c>
      <c r="BE16" s="274">
        <f>SUMIF('Anbazhagan-TS-1'!$C$74:$C$93,$N16,'Anbazhagan-TS-1'!AR$74:AR$93)</f>
        <v>0</v>
      </c>
      <c r="BF16" s="274">
        <f>SUMIF('Anbazhagan-TS-1'!$C$74:$C$93,$N16,'Anbazhagan-TS-1'!AS$74:AS$93)</f>
        <v>0</v>
      </c>
      <c r="BG16" s="274">
        <f>SUMIF('Anbazhagan-TS-1'!$C$74:$C$93,$N16,'Anbazhagan-TS-1'!AT$74:AT$93)</f>
        <v>0</v>
      </c>
      <c r="BH16" s="274">
        <f>SUMIF('Anbazhagan-TS-1'!$C$74:$C$93,$N16,'Anbazhagan-TS-1'!AU$74:AU$93)</f>
        <v>0</v>
      </c>
      <c r="BI16" s="274">
        <f>SUMIF('Anbazhagan-TS-1'!$C$74:$C$93,$N16,'Anbazhagan-TS-1'!AV$74:AV$93)</f>
        <v>0</v>
      </c>
      <c r="BJ16" s="274">
        <f>SUMIF('Anbazhagan-TS-1'!$C$74:$C$93,$N16,'Anbazhagan-TS-1'!AW$74:AW$93)</f>
        <v>0</v>
      </c>
      <c r="BK16" s="274">
        <f>SUMIF('Anbazhagan-TS-1'!$C$74:$C$93,$N16,'Anbazhagan-TS-1'!AX$74:AX$93)</f>
        <v>0</v>
      </c>
      <c r="BL16" s="274">
        <f>SUMIF('Anbazhagan-TS-1'!$C$74:$C$93,$N16,'Anbazhagan-TS-1'!AY$74:AY$93)</f>
        <v>0</v>
      </c>
      <c r="BM16" s="274">
        <f>SUMIF('Anbazhagan-TS-1'!$C$74:$C$93,$N16,'Anbazhagan-TS-1'!AZ$74:AZ$93)</f>
        <v>0</v>
      </c>
      <c r="BN16" s="274">
        <f>SUMIF('Anbazhagan-TS-1'!$C$74:$C$93,$N16,'Anbazhagan-TS-1'!BA$74:BA$93)</f>
        <v>0</v>
      </c>
      <c r="BO16" s="274">
        <f>SUMIF('Anbazhagan-TS-1'!$C$74:$C$93,$N16,'Anbazhagan-TS-1'!BB$74:BB$93)</f>
        <v>0</v>
      </c>
      <c r="BP16" s="274">
        <f>SUMIF('Anbazhagan-TS-1'!$C$74:$C$93,$N16,'Anbazhagan-TS-1'!BC$74:BC$93)</f>
        <v>0</v>
      </c>
      <c r="BQ16" s="274">
        <f>SUMIF('Anbazhagan-TS-1'!$C$74:$C$93,$N16,'Anbazhagan-TS-1'!BD$74:BD$93)</f>
        <v>0</v>
      </c>
      <c r="BR16" s="274">
        <f>SUMIF('Anbazhagan-TS-1'!$C$74:$C$93,$N16,'Anbazhagan-TS-1'!BE$74:BE$93)</f>
        <v>0</v>
      </c>
      <c r="BS16" s="274">
        <f>SUMIF('Anbazhagan-TS-1'!$C$74:$C$93,$N16,'Anbazhagan-TS-1'!BF$74:BF$93)</f>
        <v>0</v>
      </c>
      <c r="BT16" s="274">
        <f>SUMIF('Anbazhagan-TS-1'!$C$74:$C$93,$N16,'Anbazhagan-TS-1'!BG$74:BG$93)</f>
        <v>0</v>
      </c>
      <c r="BU16" s="274">
        <f>SUMIF('Anbazhagan-TS-1'!$C$74:$C$93,$N16,'Anbazhagan-TS-1'!BH$74:BH$93)</f>
        <v>0</v>
      </c>
      <c r="BV16" s="274">
        <f>SUMIF('Anbazhagan-TS-1'!$C$74:$C$93,$N16,'Anbazhagan-TS-1'!BI$74:BI$93)</f>
        <v>0</v>
      </c>
      <c r="BW16" s="274">
        <f>SUMIF('Anbazhagan-TS-1'!$C$74:$C$93,$N16,'Anbazhagan-TS-1'!BJ$74:BJ$93)</f>
        <v>0</v>
      </c>
      <c r="BX16" s="274">
        <f>SUMIF('Anbazhagan-TS-1'!$C$74:$C$93,$N16,'Anbazhagan-TS-1'!BK$74:BK$93)</f>
        <v>0</v>
      </c>
      <c r="BY16" s="274">
        <f>SUMIF('Anbazhagan-TS-1'!$C$74:$C$93,$N16,'Anbazhagan-TS-1'!BL$74:BL$93)</f>
        <v>0</v>
      </c>
      <c r="BZ16" s="274">
        <f>SUMIF('Anbazhagan-TS-1'!$C$74:$C$93,$N16,'Anbazhagan-TS-1'!BM$74:BM$93)</f>
        <v>0</v>
      </c>
      <c r="CA16" s="274">
        <f>SUMIF('Anbazhagan-TS-1'!$C$74:$C$93,$N16,'Anbazhagan-TS-1'!BN$74:BN$93)</f>
        <v>0</v>
      </c>
      <c r="CB16" s="274">
        <f>SUMIF('Anbazhagan-TS-1'!$C$74:$C$93,$N16,'Anbazhagan-TS-1'!BO$74:BO$93)</f>
        <v>0</v>
      </c>
    </row>
    <row r="17" spans="1:80">
      <c r="B17" s="234"/>
      <c r="C17" s="383"/>
      <c r="D17" s="1041"/>
      <c r="E17" s="1049"/>
      <c r="F17" s="1062"/>
      <c r="G17" s="1062">
        <f t="shared" si="31"/>
        <v>0</v>
      </c>
      <c r="H17" s="71"/>
      <c r="I17" s="71"/>
      <c r="J17" s="270"/>
      <c r="K17" s="271"/>
      <c r="L17" s="270"/>
      <c r="M17" s="270"/>
      <c r="N17" s="71"/>
      <c r="O17" s="270"/>
      <c r="P17" s="280"/>
      <c r="Q17" s="271"/>
      <c r="R17" s="273"/>
      <c r="S17" s="274"/>
      <c r="T17" s="274"/>
      <c r="U17" s="274"/>
      <c r="V17" s="274"/>
      <c r="W17" s="274"/>
      <c r="X17" s="274"/>
      <c r="Y17" s="274"/>
      <c r="Z17" s="274"/>
      <c r="AA17" s="274"/>
      <c r="AB17" s="274"/>
      <c r="AC17" s="274"/>
      <c r="AD17" s="274"/>
      <c r="AE17" s="274"/>
      <c r="AF17" s="274"/>
      <c r="AG17" s="274"/>
      <c r="AH17" s="274"/>
      <c r="AI17" s="274"/>
      <c r="AJ17" s="274"/>
      <c r="AK17" s="274"/>
      <c r="AL17" s="274"/>
      <c r="AM17" s="274"/>
      <c r="AN17" s="274"/>
      <c r="AO17" s="274"/>
      <c r="AP17" s="274"/>
      <c r="AQ17" s="274"/>
      <c r="AR17" s="274"/>
      <c r="AS17" s="274"/>
      <c r="AT17" s="274"/>
      <c r="AU17" s="274"/>
      <c r="AV17" s="274"/>
      <c r="AW17" s="274"/>
      <c r="AX17" s="274"/>
      <c r="AY17" s="274"/>
      <c r="AZ17" s="274"/>
      <c r="BA17" s="274"/>
      <c r="BB17" s="274"/>
      <c r="BC17" s="274"/>
      <c r="BD17" s="274"/>
      <c r="BE17" s="274"/>
      <c r="BF17" s="274"/>
      <c r="BG17" s="274"/>
      <c r="BH17" s="274"/>
      <c r="BI17" s="274"/>
      <c r="BJ17" s="274"/>
      <c r="BK17" s="274"/>
      <c r="BL17" s="274"/>
      <c r="BM17" s="274"/>
      <c r="BN17" s="274"/>
      <c r="BO17" s="274"/>
      <c r="BP17" s="274"/>
      <c r="BQ17" s="274"/>
      <c r="BR17" s="274"/>
      <c r="BS17" s="274"/>
      <c r="BT17" s="274"/>
      <c r="BU17" s="274"/>
      <c r="BV17" s="274"/>
      <c r="BW17" s="274"/>
      <c r="BX17" s="274"/>
      <c r="BY17" s="274"/>
      <c r="BZ17" s="274"/>
      <c r="CA17" s="274"/>
      <c r="CB17" s="274"/>
    </row>
    <row r="18" spans="1:80">
      <c r="B18" s="234"/>
      <c r="C18" s="383"/>
      <c r="D18" s="1039"/>
      <c r="E18" s="1049"/>
      <c r="F18" s="1062"/>
      <c r="G18" s="1062">
        <f t="shared" si="31"/>
        <v>0</v>
      </c>
      <c r="H18" s="71"/>
      <c r="I18" s="71"/>
      <c r="J18" s="270"/>
      <c r="K18" s="271"/>
      <c r="L18" s="270"/>
      <c r="M18" s="270"/>
      <c r="N18" s="71"/>
      <c r="O18" s="270"/>
      <c r="P18" s="280"/>
      <c r="Q18" s="271"/>
      <c r="R18" s="273"/>
      <c r="S18" s="274"/>
      <c r="T18" s="274"/>
      <c r="U18" s="274"/>
      <c r="V18" s="274"/>
      <c r="W18" s="274"/>
      <c r="X18" s="274"/>
      <c r="Y18" s="274"/>
      <c r="Z18" s="274"/>
      <c r="AA18" s="274"/>
      <c r="AB18" s="274"/>
      <c r="AC18" s="274"/>
      <c r="AD18" s="274"/>
      <c r="AE18" s="274"/>
      <c r="AF18" s="274"/>
      <c r="AG18" s="274"/>
      <c r="AH18" s="274"/>
      <c r="AI18" s="274"/>
      <c r="AJ18" s="274"/>
      <c r="AK18" s="274"/>
      <c r="AL18" s="274"/>
      <c r="AM18" s="274"/>
      <c r="AN18" s="274"/>
      <c r="AO18" s="274"/>
      <c r="AP18" s="274"/>
      <c r="AQ18" s="274"/>
      <c r="AR18" s="274"/>
      <c r="AS18" s="274"/>
      <c r="AT18" s="274"/>
      <c r="AU18" s="274"/>
      <c r="AV18" s="274"/>
      <c r="AW18" s="274"/>
      <c r="AX18" s="274"/>
      <c r="AY18" s="274"/>
      <c r="AZ18" s="274"/>
      <c r="BA18" s="274"/>
      <c r="BB18" s="274"/>
      <c r="BC18" s="274"/>
      <c r="BD18" s="274"/>
      <c r="BE18" s="274"/>
      <c r="BF18" s="274"/>
      <c r="BG18" s="274"/>
      <c r="BH18" s="274"/>
      <c r="BI18" s="274"/>
      <c r="BJ18" s="274"/>
      <c r="BK18" s="274"/>
      <c r="BL18" s="274"/>
      <c r="BM18" s="274"/>
      <c r="BN18" s="274"/>
      <c r="BO18" s="274"/>
      <c r="BP18" s="274"/>
      <c r="BQ18" s="274"/>
      <c r="BR18" s="274"/>
      <c r="BS18" s="274"/>
      <c r="BT18" s="274"/>
      <c r="BU18" s="274"/>
      <c r="BV18" s="274"/>
      <c r="BW18" s="274"/>
      <c r="BX18" s="274"/>
      <c r="BY18" s="274"/>
      <c r="BZ18" s="274"/>
      <c r="CA18" s="274"/>
      <c r="CB18" s="274"/>
    </row>
    <row r="19" spans="1:80">
      <c r="B19" s="234"/>
      <c r="C19" s="383"/>
      <c r="D19" s="1039"/>
      <c r="E19" s="1049"/>
      <c r="F19" s="1062"/>
      <c r="G19" s="1062">
        <f t="shared" si="31"/>
        <v>0</v>
      </c>
      <c r="H19" s="71"/>
      <c r="I19" s="71"/>
      <c r="J19" s="270"/>
      <c r="K19" s="271"/>
      <c r="L19" s="270"/>
      <c r="M19" s="270"/>
      <c r="N19" s="71"/>
      <c r="O19" s="270"/>
      <c r="P19" s="280"/>
      <c r="Q19" s="271"/>
      <c r="R19" s="273"/>
      <c r="S19" s="274"/>
      <c r="T19" s="274"/>
      <c r="U19" s="274"/>
      <c r="V19" s="274"/>
      <c r="W19" s="274"/>
      <c r="X19" s="274"/>
      <c r="Y19" s="274"/>
      <c r="Z19" s="274"/>
      <c r="AA19" s="274"/>
      <c r="AB19" s="274"/>
      <c r="AC19" s="274"/>
      <c r="AD19" s="274"/>
      <c r="AE19" s="274"/>
      <c r="AF19" s="274"/>
      <c r="AG19" s="274"/>
      <c r="AH19" s="274"/>
      <c r="AI19" s="274"/>
      <c r="AJ19" s="274"/>
      <c r="AK19" s="274"/>
      <c r="AL19" s="274"/>
      <c r="AM19" s="274"/>
      <c r="AN19" s="274"/>
      <c r="AO19" s="274"/>
      <c r="AP19" s="274"/>
      <c r="AQ19" s="274"/>
      <c r="AR19" s="274"/>
      <c r="AS19" s="274"/>
      <c r="AT19" s="274"/>
      <c r="AU19" s="274"/>
      <c r="AV19" s="274"/>
      <c r="AW19" s="274"/>
      <c r="AX19" s="274"/>
      <c r="AY19" s="274"/>
      <c r="AZ19" s="274"/>
      <c r="BA19" s="274"/>
      <c r="BB19" s="274"/>
      <c r="BC19" s="274"/>
      <c r="BD19" s="274"/>
      <c r="BE19" s="274"/>
      <c r="BF19" s="274"/>
      <c r="BG19" s="274"/>
      <c r="BH19" s="274"/>
      <c r="BI19" s="274"/>
      <c r="BJ19" s="274"/>
      <c r="BK19" s="274"/>
      <c r="BL19" s="274"/>
      <c r="BM19" s="274"/>
      <c r="BN19" s="274"/>
      <c r="BO19" s="274"/>
      <c r="BP19" s="274"/>
      <c r="BQ19" s="274"/>
      <c r="BR19" s="274"/>
      <c r="BS19" s="274"/>
      <c r="BT19" s="274"/>
      <c r="BU19" s="274"/>
      <c r="BV19" s="274"/>
      <c r="BW19" s="274"/>
      <c r="BX19" s="274"/>
      <c r="BY19" s="274"/>
      <c r="BZ19" s="274"/>
      <c r="CA19" s="274"/>
      <c r="CB19" s="274"/>
    </row>
    <row r="20" spans="1:80">
      <c r="B20" s="234"/>
      <c r="C20" s="383"/>
      <c r="D20" s="1039"/>
      <c r="E20" s="1049"/>
      <c r="F20" s="1062"/>
      <c r="G20" s="1062">
        <f t="shared" si="31"/>
        <v>0</v>
      </c>
      <c r="H20" s="71"/>
      <c r="I20" s="71"/>
      <c r="J20" s="270"/>
      <c r="K20" s="271"/>
      <c r="L20" s="270"/>
      <c r="M20" s="270"/>
      <c r="N20" s="71"/>
      <c r="O20" s="270"/>
      <c r="P20" s="280"/>
      <c r="Q20" s="271"/>
      <c r="R20" s="273"/>
      <c r="S20" s="274"/>
      <c r="T20" s="274"/>
      <c r="U20" s="274"/>
      <c r="V20" s="274"/>
      <c r="W20" s="274"/>
      <c r="X20" s="274"/>
      <c r="Y20" s="274"/>
      <c r="Z20" s="274"/>
      <c r="AA20" s="274"/>
      <c r="AB20" s="274"/>
      <c r="AC20" s="274"/>
      <c r="AD20" s="274"/>
      <c r="AE20" s="274"/>
      <c r="AF20" s="274"/>
      <c r="AG20" s="274"/>
      <c r="AH20" s="274"/>
      <c r="AI20" s="274"/>
      <c r="AJ20" s="274"/>
      <c r="AK20" s="274"/>
      <c r="AL20" s="274"/>
      <c r="AM20" s="274"/>
      <c r="AN20" s="274"/>
      <c r="AO20" s="274"/>
      <c r="AP20" s="274"/>
      <c r="AQ20" s="274"/>
      <c r="AR20" s="274"/>
      <c r="AS20" s="274"/>
      <c r="AT20" s="274"/>
      <c r="AU20" s="274"/>
      <c r="AV20" s="274"/>
      <c r="AW20" s="274"/>
      <c r="AX20" s="274"/>
      <c r="AY20" s="274"/>
      <c r="AZ20" s="274"/>
      <c r="BA20" s="274"/>
      <c r="BB20" s="274"/>
      <c r="BC20" s="274"/>
      <c r="BD20" s="274"/>
      <c r="BE20" s="274"/>
      <c r="BF20" s="274"/>
      <c r="BG20" s="274"/>
      <c r="BH20" s="274"/>
      <c r="BI20" s="274"/>
      <c r="BJ20" s="274"/>
      <c r="BK20" s="274"/>
      <c r="BL20" s="274"/>
      <c r="BM20" s="274"/>
      <c r="BN20" s="274"/>
      <c r="BO20" s="274"/>
      <c r="BP20" s="274"/>
      <c r="BQ20" s="274"/>
      <c r="BR20" s="274"/>
      <c r="BS20" s="274"/>
      <c r="BT20" s="274"/>
      <c r="BU20" s="274"/>
      <c r="BV20" s="274"/>
      <c r="BW20" s="274"/>
      <c r="BX20" s="274"/>
      <c r="BY20" s="274"/>
      <c r="BZ20" s="274"/>
      <c r="CA20" s="274"/>
      <c r="CB20" s="274"/>
    </row>
    <row r="21" spans="1:80">
      <c r="B21" s="234"/>
      <c r="C21" s="383"/>
      <c r="D21" s="1039"/>
      <c r="E21" s="1049"/>
      <c r="F21" s="1062"/>
      <c r="G21" s="1062">
        <f t="shared" si="31"/>
        <v>0</v>
      </c>
      <c r="H21" s="71"/>
      <c r="I21" s="71"/>
      <c r="J21" s="270"/>
      <c r="K21" s="271"/>
      <c r="L21" s="270"/>
      <c r="M21" s="270"/>
      <c r="N21" s="71"/>
      <c r="O21" s="270"/>
      <c r="P21" s="280"/>
      <c r="Q21" s="271"/>
      <c r="R21" s="273"/>
      <c r="S21" s="274"/>
      <c r="T21" s="274"/>
      <c r="U21" s="274"/>
      <c r="V21" s="274"/>
      <c r="W21" s="274"/>
      <c r="X21" s="274"/>
      <c r="Y21" s="274"/>
      <c r="Z21" s="274"/>
      <c r="AA21" s="274"/>
      <c r="AB21" s="274"/>
      <c r="AC21" s="274"/>
      <c r="AD21" s="274"/>
      <c r="AE21" s="274"/>
      <c r="AF21" s="274"/>
      <c r="AG21" s="274"/>
      <c r="AH21" s="274"/>
      <c r="AI21" s="274"/>
      <c r="AJ21" s="274"/>
      <c r="AK21" s="274"/>
      <c r="AL21" s="274"/>
      <c r="AM21" s="274"/>
      <c r="AN21" s="274"/>
      <c r="AO21" s="274"/>
      <c r="AP21" s="274"/>
      <c r="AQ21" s="274"/>
      <c r="AR21" s="274"/>
      <c r="AS21" s="274"/>
      <c r="AT21" s="274"/>
      <c r="AU21" s="274"/>
      <c r="AV21" s="274"/>
      <c r="AW21" s="274"/>
      <c r="AX21" s="274"/>
      <c r="AY21" s="274"/>
      <c r="AZ21" s="274"/>
      <c r="BA21" s="274"/>
      <c r="BB21" s="274"/>
      <c r="BC21" s="274"/>
      <c r="BD21" s="274"/>
      <c r="BE21" s="274"/>
      <c r="BF21" s="274"/>
      <c r="BG21" s="274"/>
      <c r="BH21" s="274"/>
      <c r="BI21" s="274"/>
      <c r="BJ21" s="274"/>
      <c r="BK21" s="274"/>
      <c r="BL21" s="274"/>
      <c r="BM21" s="274"/>
      <c r="BN21" s="274"/>
      <c r="BO21" s="274"/>
      <c r="BP21" s="274"/>
      <c r="BQ21" s="274"/>
      <c r="BR21" s="274"/>
      <c r="BS21" s="274"/>
      <c r="BT21" s="274"/>
      <c r="BU21" s="274"/>
      <c r="BV21" s="274"/>
      <c r="BW21" s="274"/>
      <c r="BX21" s="274"/>
      <c r="BY21" s="274"/>
      <c r="BZ21" s="274"/>
      <c r="CA21" s="274"/>
      <c r="CB21" s="274"/>
    </row>
    <row r="22" spans="1:80">
      <c r="B22" s="234"/>
      <c r="C22" s="383"/>
      <c r="D22" s="1039"/>
      <c r="E22" s="1049"/>
      <c r="F22" s="1062"/>
      <c r="G22" s="1062">
        <f t="shared" si="31"/>
        <v>0</v>
      </c>
      <c r="H22" s="71"/>
      <c r="I22" s="71"/>
      <c r="J22" s="270"/>
      <c r="K22" s="271"/>
      <c r="L22" s="270"/>
      <c r="M22" s="270"/>
      <c r="N22" s="71"/>
      <c r="O22" s="270"/>
      <c r="P22" s="280"/>
      <c r="Q22" s="271"/>
      <c r="R22" s="273"/>
      <c r="S22" s="274"/>
      <c r="T22" s="274"/>
      <c r="U22" s="274"/>
      <c r="V22" s="274"/>
      <c r="W22" s="274"/>
      <c r="X22" s="274"/>
      <c r="Y22" s="274"/>
      <c r="Z22" s="274"/>
      <c r="AA22" s="274"/>
      <c r="AB22" s="274"/>
      <c r="AC22" s="274"/>
      <c r="AD22" s="274"/>
      <c r="AE22" s="274"/>
      <c r="AF22" s="274"/>
      <c r="AG22" s="274"/>
      <c r="AH22" s="274"/>
      <c r="AI22" s="274"/>
      <c r="AJ22" s="274"/>
      <c r="AK22" s="274"/>
      <c r="AL22" s="274"/>
      <c r="AM22" s="274"/>
      <c r="AN22" s="274"/>
      <c r="AO22" s="274"/>
      <c r="AP22" s="274"/>
      <c r="AQ22" s="274"/>
      <c r="AR22" s="274"/>
      <c r="AS22" s="274"/>
      <c r="AT22" s="274"/>
      <c r="AU22" s="274"/>
      <c r="AV22" s="274"/>
      <c r="AW22" s="274"/>
      <c r="AX22" s="274"/>
      <c r="AY22" s="274"/>
      <c r="AZ22" s="274"/>
      <c r="BA22" s="274"/>
      <c r="BB22" s="274"/>
      <c r="BC22" s="274"/>
      <c r="BD22" s="274"/>
      <c r="BE22" s="274"/>
      <c r="BF22" s="274"/>
      <c r="BG22" s="274"/>
      <c r="BH22" s="274"/>
      <c r="BI22" s="274"/>
      <c r="BJ22" s="274"/>
      <c r="BK22" s="274"/>
      <c r="BL22" s="274"/>
      <c r="BM22" s="274"/>
      <c r="BN22" s="274"/>
      <c r="BO22" s="274"/>
      <c r="BP22" s="274"/>
      <c r="BQ22" s="274"/>
      <c r="BR22" s="274"/>
      <c r="BS22" s="274"/>
      <c r="BT22" s="274"/>
      <c r="BU22" s="274"/>
      <c r="BV22" s="274"/>
      <c r="BW22" s="274"/>
      <c r="BX22" s="274"/>
      <c r="BY22" s="274"/>
      <c r="BZ22" s="274"/>
      <c r="CA22" s="274"/>
      <c r="CB22" s="274"/>
    </row>
    <row r="23" spans="1:80">
      <c r="B23" s="281"/>
      <c r="C23" s="1029"/>
      <c r="D23" s="1042"/>
      <c r="E23" s="1052"/>
      <c r="F23" s="1065"/>
      <c r="G23" s="1062">
        <f>D23*F23</f>
        <v>0</v>
      </c>
      <c r="H23" s="278"/>
      <c r="I23" s="278"/>
      <c r="J23" s="283"/>
      <c r="K23" s="284"/>
      <c r="L23" s="283"/>
      <c r="M23" s="283"/>
      <c r="N23" s="278"/>
      <c r="O23" s="279"/>
      <c r="P23" s="280"/>
      <c r="Q23" s="333"/>
      <c r="R23" s="273"/>
      <c r="S23" s="274"/>
      <c r="T23" s="274"/>
      <c r="U23" s="274"/>
      <c r="V23" s="274"/>
      <c r="W23" s="274"/>
      <c r="X23" s="274"/>
      <c r="Y23" s="274"/>
      <c r="Z23" s="274"/>
      <c r="AA23" s="274"/>
      <c r="AB23" s="274"/>
      <c r="AC23" s="274"/>
      <c r="AD23" s="274"/>
      <c r="AE23" s="274"/>
      <c r="AF23" s="274"/>
      <c r="AG23" s="274"/>
      <c r="AH23" s="274"/>
      <c r="AI23" s="274"/>
      <c r="AJ23" s="274"/>
      <c r="AK23" s="274"/>
      <c r="AL23" s="274"/>
      <c r="AM23" s="274"/>
      <c r="AN23" s="274"/>
      <c r="AO23" s="274"/>
      <c r="AP23" s="274"/>
      <c r="AQ23" s="274"/>
      <c r="AR23" s="274"/>
      <c r="AS23" s="274"/>
      <c r="AT23" s="274"/>
      <c r="AU23" s="274"/>
      <c r="AV23" s="274"/>
      <c r="AW23" s="274"/>
      <c r="AX23" s="274"/>
      <c r="AY23" s="274"/>
      <c r="AZ23" s="274"/>
      <c r="BA23" s="274"/>
      <c r="BB23" s="274"/>
      <c r="BC23" s="274"/>
      <c r="BD23" s="274"/>
      <c r="BE23" s="274"/>
      <c r="BF23" s="274"/>
      <c r="BG23" s="274"/>
      <c r="BH23" s="274"/>
      <c r="BI23" s="274"/>
      <c r="BJ23" s="274"/>
      <c r="BK23" s="274"/>
      <c r="BL23" s="274"/>
      <c r="BM23" s="274"/>
      <c r="BN23" s="274"/>
      <c r="BO23" s="274"/>
      <c r="BP23" s="274"/>
      <c r="BQ23" s="274"/>
      <c r="BR23" s="274"/>
      <c r="BS23" s="274"/>
      <c r="BT23" s="274"/>
      <c r="BU23" s="274"/>
      <c r="BV23" s="274"/>
      <c r="BW23" s="274"/>
      <c r="BX23" s="274"/>
      <c r="BY23" s="274"/>
      <c r="BZ23" s="274"/>
      <c r="CA23" s="274"/>
      <c r="CB23" s="274"/>
    </row>
    <row r="24" spans="1:80">
      <c r="B24" s="373" t="s">
        <v>860</v>
      </c>
      <c r="C24" s="1030" t="s">
        <v>857</v>
      </c>
      <c r="D24" s="1043">
        <v>1.72E-2</v>
      </c>
      <c r="E24" s="1053">
        <f>E60*D24</f>
        <v>0</v>
      </c>
      <c r="F24" s="1066">
        <f>I60</f>
        <v>0</v>
      </c>
      <c r="G24" s="1066">
        <f>D24*F24</f>
        <v>0</v>
      </c>
      <c r="H24" s="291"/>
      <c r="I24" s="291"/>
      <c r="J24" s="292"/>
      <c r="K24" s="293"/>
      <c r="L24" s="292"/>
      <c r="M24" s="292"/>
      <c r="N24" s="294" t="s">
        <v>1</v>
      </c>
      <c r="O24" s="294">
        <v>1</v>
      </c>
      <c r="P24" s="294"/>
      <c r="Q24" s="334"/>
      <c r="R24" s="335"/>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4"/>
      <c r="AT24" s="274"/>
      <c r="AU24" s="274"/>
      <c r="AV24" s="274"/>
      <c r="AW24" s="274"/>
      <c r="AX24" s="274"/>
      <c r="AY24" s="274"/>
      <c r="AZ24" s="274"/>
      <c r="BA24" s="274"/>
      <c r="BB24" s="274"/>
      <c r="BC24" s="274"/>
      <c r="BD24" s="274"/>
      <c r="BE24" s="274"/>
      <c r="BF24" s="274"/>
      <c r="BG24" s="274"/>
      <c r="BH24" s="274"/>
      <c r="BI24" s="274"/>
      <c r="BJ24" s="274"/>
      <c r="BK24" s="274"/>
      <c r="BL24" s="274"/>
      <c r="BM24" s="274"/>
      <c r="BN24" s="274"/>
      <c r="BO24" s="274"/>
      <c r="BP24" s="274"/>
      <c r="BQ24" s="274"/>
      <c r="BR24" s="274"/>
      <c r="BS24" s="274"/>
      <c r="BT24" s="274"/>
      <c r="BU24" s="274"/>
      <c r="BV24" s="274"/>
      <c r="BW24" s="274"/>
      <c r="BX24" s="274"/>
      <c r="BY24" s="274"/>
      <c r="BZ24" s="274"/>
      <c r="CA24" s="274"/>
      <c r="CB24" s="274"/>
    </row>
    <row r="25" spans="1:80">
      <c r="B25" s="296" t="s">
        <v>2</v>
      </c>
      <c r="C25" s="1031"/>
      <c r="D25" s="1031"/>
      <c r="E25" s="1054">
        <f>SUMPRODUCT(E5:E23,D5:D23)+E24</f>
        <v>0</v>
      </c>
      <c r="F25" s="1031"/>
      <c r="G25" s="1036">
        <f>SUM(G6:G15)</f>
        <v>0</v>
      </c>
      <c r="H25" s="297" t="s">
        <v>2</v>
      </c>
      <c r="I25" s="297"/>
      <c r="J25" s="297"/>
      <c r="K25" s="299">
        <f>SUMPRODUCT(K5:K23,J5:J23)+K24</f>
        <v>0</v>
      </c>
      <c r="L25" s="297"/>
      <c r="M25" s="298">
        <f>SUM(M6:M24)</f>
        <v>0</v>
      </c>
      <c r="N25" s="297" t="s">
        <v>2</v>
      </c>
      <c r="O25" s="297"/>
      <c r="P25" s="298">
        <f>SUM(P6:P23)</f>
        <v>0</v>
      </c>
      <c r="Q25" s="299">
        <f>SUMPRODUCT(Q5:Q24,O5:O24)</f>
        <v>0</v>
      </c>
      <c r="R25" s="300">
        <f>SUM(R6:R23)</f>
        <v>0</v>
      </c>
      <c r="S25" s="274"/>
      <c r="T25" s="274"/>
      <c r="U25" s="274"/>
      <c r="V25" s="274"/>
      <c r="W25" s="274"/>
      <c r="X25" s="274"/>
      <c r="Y25" s="274"/>
      <c r="Z25" s="274"/>
      <c r="AA25" s="274"/>
      <c r="AB25" s="274"/>
      <c r="AC25" s="274"/>
      <c r="AD25" s="274"/>
      <c r="AE25" s="274"/>
      <c r="AF25" s="274"/>
      <c r="AG25" s="274"/>
      <c r="AH25" s="274"/>
      <c r="AI25" s="274"/>
      <c r="AJ25" s="274"/>
      <c r="AK25" s="274"/>
      <c r="AL25" s="274"/>
      <c r="AM25" s="274"/>
      <c r="AN25" s="274"/>
      <c r="AO25" s="274"/>
      <c r="AP25" s="274"/>
      <c r="AQ25" s="274"/>
      <c r="AR25" s="274"/>
      <c r="AS25" s="274"/>
      <c r="AT25" s="274"/>
      <c r="AU25" s="274"/>
      <c r="AV25" s="274"/>
      <c r="AW25" s="274"/>
      <c r="AX25" s="274"/>
      <c r="AY25" s="274"/>
      <c r="AZ25" s="274"/>
      <c r="BA25" s="274"/>
      <c r="BB25" s="274"/>
      <c r="BC25" s="274"/>
      <c r="BD25" s="274"/>
      <c r="BE25" s="274"/>
      <c r="BF25" s="274"/>
      <c r="BG25" s="274"/>
      <c r="BH25" s="274"/>
      <c r="BI25" s="274"/>
      <c r="BJ25" s="274"/>
      <c r="BK25" s="274"/>
      <c r="BL25" s="274"/>
      <c r="BM25" s="274"/>
      <c r="BN25" s="274"/>
      <c r="BO25" s="274"/>
      <c r="BP25" s="274"/>
      <c r="BQ25" s="274"/>
      <c r="BR25" s="274"/>
      <c r="BS25" s="274"/>
      <c r="BT25" s="274"/>
      <c r="BU25" s="274"/>
      <c r="BV25" s="274"/>
      <c r="BW25" s="274"/>
      <c r="BX25" s="274"/>
      <c r="BY25" s="274"/>
      <c r="BZ25" s="274"/>
      <c r="CA25" s="274"/>
      <c r="CB25" s="274"/>
    </row>
    <row r="26" spans="1:80" s="371" customFormat="1" ht="27" customHeight="1">
      <c r="A26" s="364" t="s">
        <v>444</v>
      </c>
      <c r="B26" s="374" t="s">
        <v>879</v>
      </c>
      <c r="C26" s="1032" t="s">
        <v>18</v>
      </c>
      <c r="D26" s="1032" t="s">
        <v>20</v>
      </c>
      <c r="E26" s="1055" t="s">
        <v>442</v>
      </c>
      <c r="F26" s="1032" t="s">
        <v>880</v>
      </c>
      <c r="G26" s="1032" t="s">
        <v>881</v>
      </c>
      <c r="H26" s="375" t="s">
        <v>882</v>
      </c>
      <c r="I26" s="375" t="s">
        <v>883</v>
      </c>
      <c r="J26" s="375" t="s">
        <v>884</v>
      </c>
      <c r="K26" s="375"/>
      <c r="L26" s="376"/>
      <c r="M26" s="376"/>
      <c r="N26" s="377" t="s">
        <v>432</v>
      </c>
      <c r="O26" s="377" t="s">
        <v>20</v>
      </c>
      <c r="P26" s="377" t="s">
        <v>856</v>
      </c>
      <c r="Q26" s="367" t="s">
        <v>442</v>
      </c>
      <c r="R26" s="378" t="s">
        <v>847</v>
      </c>
      <c r="S26" s="274"/>
      <c r="T26" s="274"/>
      <c r="U26" s="274"/>
      <c r="V26" s="274"/>
      <c r="W26" s="274"/>
      <c r="X26" s="274"/>
      <c r="Y26" s="274"/>
      <c r="Z26" s="274"/>
      <c r="AA26" s="274"/>
      <c r="AB26" s="274"/>
      <c r="AC26" s="274"/>
      <c r="AD26" s="274"/>
      <c r="AE26" s="274"/>
      <c r="AF26" s="274"/>
      <c r="AG26" s="274"/>
      <c r="AH26" s="274"/>
      <c r="AI26" s="274"/>
      <c r="AJ26" s="274"/>
      <c r="AK26" s="274"/>
      <c r="AL26" s="274"/>
      <c r="AM26" s="274"/>
      <c r="AN26" s="274"/>
      <c r="AO26" s="274"/>
      <c r="AP26" s="274"/>
      <c r="AQ26" s="274"/>
      <c r="AR26" s="274"/>
      <c r="AS26" s="274"/>
      <c r="AT26" s="274"/>
      <c r="AU26" s="274"/>
      <c r="AV26" s="274"/>
      <c r="AW26" s="274"/>
      <c r="AX26" s="274"/>
      <c r="AY26" s="274"/>
      <c r="AZ26" s="274"/>
      <c r="BA26" s="274"/>
      <c r="BB26" s="274"/>
      <c r="BC26" s="274"/>
      <c r="BD26" s="274"/>
      <c r="BE26" s="274"/>
      <c r="BF26" s="274"/>
      <c r="BG26" s="274"/>
      <c r="BH26" s="274"/>
      <c r="BI26" s="274"/>
      <c r="BJ26" s="274"/>
      <c r="BK26" s="274"/>
      <c r="BL26" s="274"/>
      <c r="BM26" s="274"/>
      <c r="BN26" s="274"/>
      <c r="BO26" s="274"/>
      <c r="BP26" s="274"/>
      <c r="BQ26" s="274"/>
      <c r="BR26" s="274"/>
      <c r="BS26" s="274"/>
      <c r="BT26" s="274"/>
      <c r="BU26" s="274"/>
      <c r="BV26" s="274"/>
      <c r="BW26" s="274"/>
      <c r="BX26" s="274"/>
      <c r="BY26" s="274"/>
      <c r="BZ26" s="274"/>
      <c r="CA26" s="274"/>
      <c r="CB26" s="274"/>
    </row>
    <row r="27" spans="1:80">
      <c r="A27" s="226" t="s">
        <v>484</v>
      </c>
      <c r="B27" s="234" t="s">
        <v>485</v>
      </c>
      <c r="C27" s="383" t="s">
        <v>885</v>
      </c>
      <c r="D27" s="1039"/>
      <c r="E27" s="1049"/>
      <c r="F27" s="1062"/>
      <c r="G27" s="1062"/>
      <c r="H27" s="268"/>
      <c r="I27" s="270">
        <f>H27*D27</f>
        <v>0</v>
      </c>
      <c r="J27" s="306" t="str">
        <f>IFERROR(H27/F27,"")</f>
        <v/>
      </c>
      <c r="K27" s="306"/>
      <c r="L27" s="71"/>
      <c r="M27" s="71"/>
      <c r="N27" s="71" t="s">
        <v>862</v>
      </c>
      <c r="O27" s="71"/>
      <c r="P27" s="71">
        <f>P25</f>
        <v>0</v>
      </c>
      <c r="Q27" s="271">
        <f>SUM(Q5:Q24)</f>
        <v>0</v>
      </c>
      <c r="R27" s="273">
        <f>O27*P27</f>
        <v>0</v>
      </c>
      <c r="S27" s="274"/>
      <c r="T27" s="274"/>
      <c r="U27" s="274"/>
      <c r="V27" s="274"/>
      <c r="W27" s="274"/>
      <c r="X27" s="274"/>
      <c r="Y27" s="274"/>
      <c r="Z27" s="274"/>
      <c r="AA27" s="274"/>
      <c r="AB27" s="274"/>
      <c r="AC27" s="274"/>
      <c r="AD27" s="274"/>
      <c r="AE27" s="274"/>
      <c r="AF27" s="274"/>
      <c r="AG27" s="274"/>
      <c r="AH27" s="274"/>
      <c r="AI27" s="274"/>
      <c r="AJ27" s="274"/>
      <c r="AK27" s="274"/>
      <c r="AL27" s="274"/>
      <c r="AM27" s="274"/>
      <c r="AN27" s="274"/>
      <c r="AO27" s="274"/>
      <c r="AP27" s="274"/>
      <c r="AQ27" s="274"/>
      <c r="AR27" s="274"/>
      <c r="AS27" s="274"/>
      <c r="AT27" s="274"/>
      <c r="AU27" s="274"/>
      <c r="AV27" s="274"/>
      <c r="AW27" s="274"/>
      <c r="AX27" s="274"/>
      <c r="AY27" s="274"/>
      <c r="AZ27" s="274"/>
      <c r="BA27" s="274"/>
      <c r="BB27" s="274"/>
      <c r="BC27" s="274"/>
      <c r="BD27" s="274"/>
      <c r="BE27" s="274"/>
      <c r="BF27" s="274"/>
      <c r="BG27" s="274"/>
      <c r="BH27" s="274"/>
      <c r="BI27" s="274"/>
      <c r="BJ27" s="274"/>
      <c r="BK27" s="274"/>
      <c r="BL27" s="274"/>
      <c r="BM27" s="274"/>
      <c r="BN27" s="274"/>
      <c r="BO27" s="274"/>
      <c r="BP27" s="274"/>
      <c r="BQ27" s="274"/>
      <c r="BR27" s="274"/>
      <c r="BS27" s="274"/>
      <c r="BT27" s="274"/>
      <c r="BU27" s="274"/>
      <c r="BV27" s="274"/>
      <c r="BW27" s="274"/>
      <c r="BX27" s="274"/>
      <c r="BY27" s="274"/>
      <c r="BZ27" s="274"/>
      <c r="CA27" s="274"/>
      <c r="CB27" s="274"/>
    </row>
    <row r="28" spans="1:80">
      <c r="A28" s="231" t="s">
        <v>494</v>
      </c>
      <c r="B28" s="234" t="s">
        <v>495</v>
      </c>
      <c r="C28" s="383" t="s">
        <v>872</v>
      </c>
      <c r="D28" s="1039"/>
      <c r="E28" s="1049"/>
      <c r="F28" s="1062"/>
      <c r="G28" s="1062"/>
      <c r="H28" s="268"/>
      <c r="I28" s="270">
        <f>H28*D28</f>
        <v>0</v>
      </c>
      <c r="J28" s="306" t="str">
        <f t="shared" ref="J28:J53" si="33">IFERROR(H28/F28,"")</f>
        <v/>
      </c>
      <c r="K28" s="306"/>
      <c r="L28" s="71"/>
      <c r="M28" s="71"/>
      <c r="N28" s="71"/>
      <c r="O28" s="71"/>
      <c r="P28" s="71"/>
      <c r="Q28" s="271"/>
      <c r="R28" s="273">
        <f>O28*Q28</f>
        <v>0</v>
      </c>
      <c r="S28" s="274"/>
      <c r="T28" s="274"/>
      <c r="U28" s="274"/>
      <c r="V28" s="274"/>
      <c r="W28" s="274"/>
      <c r="X28" s="274"/>
      <c r="Y28" s="274"/>
      <c r="Z28" s="274"/>
      <c r="AA28" s="274"/>
      <c r="AB28" s="274"/>
      <c r="AC28" s="274"/>
      <c r="AD28" s="274"/>
      <c r="AE28" s="274"/>
      <c r="AF28" s="274"/>
      <c r="AG28" s="274"/>
      <c r="AH28" s="274"/>
      <c r="AI28" s="274"/>
      <c r="AJ28" s="274"/>
      <c r="AK28" s="274"/>
      <c r="AL28" s="274"/>
      <c r="AM28" s="274"/>
      <c r="AN28" s="274"/>
      <c r="AO28" s="274"/>
      <c r="AP28" s="274"/>
      <c r="AQ28" s="274"/>
      <c r="AR28" s="274"/>
      <c r="AS28" s="274"/>
      <c r="AT28" s="274"/>
      <c r="AU28" s="274"/>
      <c r="AV28" s="274"/>
      <c r="AW28" s="274"/>
      <c r="AX28" s="274"/>
      <c r="AY28" s="274"/>
      <c r="AZ28" s="274"/>
      <c r="BA28" s="274"/>
      <c r="BB28" s="274"/>
      <c r="BC28" s="274"/>
      <c r="BD28" s="274"/>
      <c r="BE28" s="274"/>
      <c r="BF28" s="274"/>
      <c r="BG28" s="274"/>
      <c r="BH28" s="274"/>
      <c r="BI28" s="274"/>
      <c r="BJ28" s="274"/>
      <c r="BK28" s="274"/>
      <c r="BL28" s="274"/>
      <c r="BM28" s="274"/>
      <c r="BN28" s="274"/>
      <c r="BO28" s="274"/>
      <c r="BP28" s="274"/>
      <c r="BQ28" s="274"/>
      <c r="BR28" s="274"/>
      <c r="BS28" s="274"/>
      <c r="BT28" s="274"/>
      <c r="BU28" s="274"/>
      <c r="BV28" s="274"/>
      <c r="BW28" s="274"/>
      <c r="BX28" s="274"/>
      <c r="BY28" s="274"/>
      <c r="BZ28" s="274"/>
      <c r="CA28" s="274"/>
      <c r="CB28" s="274"/>
    </row>
    <row r="29" spans="1:80">
      <c r="A29" s="233" t="s">
        <v>506</v>
      </c>
      <c r="B29" s="234" t="s">
        <v>507</v>
      </c>
      <c r="C29" s="383" t="s">
        <v>872</v>
      </c>
      <c r="D29" s="1039"/>
      <c r="E29" s="1049"/>
      <c r="F29" s="1062"/>
      <c r="G29" s="1062"/>
      <c r="H29" s="268"/>
      <c r="I29" s="270">
        <f t="shared" ref="I29:I44" si="34">H29*D29</f>
        <v>0</v>
      </c>
      <c r="J29" s="306" t="str">
        <f t="shared" si="33"/>
        <v/>
      </c>
      <c r="K29" s="306"/>
      <c r="L29" s="71"/>
      <c r="M29" s="71"/>
      <c r="N29" s="294" t="s">
        <v>2</v>
      </c>
      <c r="O29" s="294"/>
      <c r="P29" s="294"/>
      <c r="Q29" s="295">
        <f>Q27*O27</f>
        <v>0</v>
      </c>
      <c r="R29" s="308">
        <f>SUM(R27:R28)</f>
        <v>0</v>
      </c>
      <c r="S29" s="274"/>
      <c r="T29" s="274"/>
      <c r="U29" s="274"/>
      <c r="V29" s="274"/>
      <c r="W29" s="274"/>
      <c r="X29" s="274"/>
      <c r="Y29" s="274"/>
      <c r="Z29" s="274"/>
      <c r="AA29" s="274"/>
      <c r="AB29" s="274"/>
      <c r="AC29" s="274"/>
      <c r="AD29" s="274"/>
      <c r="AE29" s="274"/>
      <c r="AF29" s="274"/>
      <c r="AG29" s="274"/>
      <c r="AH29" s="274"/>
      <c r="AI29" s="274"/>
      <c r="AJ29" s="274"/>
      <c r="AK29" s="274"/>
      <c r="AL29" s="274"/>
      <c r="AM29" s="274"/>
      <c r="AN29" s="274"/>
      <c r="AO29" s="274"/>
      <c r="AP29" s="274"/>
      <c r="AQ29" s="274"/>
      <c r="AR29" s="274"/>
      <c r="AS29" s="274"/>
      <c r="AT29" s="274"/>
      <c r="AU29" s="274"/>
      <c r="AV29" s="274"/>
      <c r="AW29" s="274"/>
      <c r="AX29" s="274"/>
      <c r="AY29" s="274"/>
      <c r="AZ29" s="274"/>
      <c r="BA29" s="274"/>
      <c r="BB29" s="274"/>
      <c r="BC29" s="274"/>
      <c r="BD29" s="274"/>
      <c r="BE29" s="274"/>
      <c r="BF29" s="274"/>
      <c r="BG29" s="274"/>
      <c r="BH29" s="274"/>
      <c r="BI29" s="274"/>
      <c r="BJ29" s="274"/>
      <c r="BK29" s="274"/>
      <c r="BL29" s="274"/>
      <c r="BM29" s="274"/>
      <c r="BN29" s="274"/>
      <c r="BO29" s="274"/>
      <c r="BP29" s="274"/>
      <c r="BQ29" s="274"/>
      <c r="BR29" s="274"/>
      <c r="BS29" s="274"/>
      <c r="BT29" s="274"/>
      <c r="BU29" s="274"/>
      <c r="BV29" s="274"/>
      <c r="BW29" s="274"/>
      <c r="BX29" s="274"/>
      <c r="BY29" s="274"/>
      <c r="BZ29" s="274"/>
      <c r="CA29" s="274"/>
      <c r="CB29" s="274"/>
    </row>
    <row r="30" spans="1:80">
      <c r="A30" s="233" t="s">
        <v>508</v>
      </c>
      <c r="B30" s="234" t="s">
        <v>509</v>
      </c>
      <c r="C30" s="383" t="s">
        <v>872</v>
      </c>
      <c r="D30" s="1039"/>
      <c r="E30" s="1049"/>
      <c r="F30" s="1062"/>
      <c r="G30" s="1062"/>
      <c r="H30" s="268"/>
      <c r="I30" s="270">
        <f t="shared" si="34"/>
        <v>0</v>
      </c>
      <c r="J30" s="306" t="str">
        <f t="shared" si="33"/>
        <v/>
      </c>
      <c r="K30" s="306"/>
      <c r="L30" s="71"/>
      <c r="M30" s="71"/>
      <c r="N30" s="297" t="s">
        <v>433</v>
      </c>
      <c r="O30" s="309"/>
      <c r="P30" s="310"/>
      <c r="Q30" s="310"/>
      <c r="R30" s="338"/>
      <c r="S30" s="274"/>
      <c r="T30" s="274"/>
      <c r="U30" s="274"/>
      <c r="V30" s="274"/>
      <c r="W30" s="274"/>
      <c r="X30" s="274"/>
      <c r="Y30" s="274"/>
      <c r="Z30" s="274"/>
      <c r="AA30" s="274"/>
      <c r="AB30" s="274"/>
      <c r="AC30" s="274"/>
      <c r="AD30" s="274"/>
      <c r="AE30" s="274"/>
      <c r="AF30" s="274"/>
      <c r="AG30" s="274"/>
      <c r="AH30" s="274"/>
      <c r="AI30" s="274"/>
      <c r="AJ30" s="274"/>
      <c r="AK30" s="274"/>
      <c r="AL30" s="274"/>
      <c r="AM30" s="274"/>
      <c r="AN30" s="274"/>
      <c r="AO30" s="274"/>
      <c r="AP30" s="274"/>
      <c r="AQ30" s="274"/>
      <c r="AR30" s="274"/>
      <c r="AS30" s="274"/>
      <c r="AT30" s="274"/>
      <c r="AU30" s="274"/>
      <c r="AV30" s="274"/>
      <c r="AW30" s="274"/>
      <c r="AX30" s="274"/>
      <c r="AY30" s="274"/>
      <c r="AZ30" s="274"/>
      <c r="BA30" s="274"/>
      <c r="BB30" s="274"/>
      <c r="BC30" s="274"/>
      <c r="BD30" s="274"/>
      <c r="BE30" s="274"/>
      <c r="BF30" s="274"/>
      <c r="BG30" s="274"/>
      <c r="BH30" s="274"/>
      <c r="BI30" s="274"/>
      <c r="BJ30" s="274"/>
      <c r="BK30" s="274"/>
      <c r="BL30" s="274"/>
      <c r="BM30" s="274"/>
      <c r="BN30" s="274"/>
      <c r="BO30" s="274"/>
      <c r="BP30" s="274"/>
      <c r="BQ30" s="274"/>
      <c r="BR30" s="274"/>
      <c r="BS30" s="274"/>
      <c r="BT30" s="274"/>
      <c r="BU30" s="274"/>
      <c r="BV30" s="274"/>
      <c r="BW30" s="274"/>
      <c r="BX30" s="274"/>
      <c r="BY30" s="274"/>
      <c r="BZ30" s="274"/>
      <c r="CA30" s="274"/>
      <c r="CB30" s="274"/>
    </row>
    <row r="31" spans="1:80">
      <c r="A31" s="226" t="s">
        <v>511</v>
      </c>
      <c r="B31" s="234" t="s">
        <v>510</v>
      </c>
      <c r="C31" s="383" t="s">
        <v>872</v>
      </c>
      <c r="D31" s="1039"/>
      <c r="E31" s="1049"/>
      <c r="F31" s="1062"/>
      <c r="G31" s="1062"/>
      <c r="H31" s="268"/>
      <c r="I31" s="270">
        <f t="shared" si="34"/>
        <v>0</v>
      </c>
      <c r="J31" s="306" t="str">
        <f t="shared" si="33"/>
        <v/>
      </c>
      <c r="K31" s="306"/>
      <c r="L31" s="71"/>
      <c r="M31" s="71"/>
      <c r="N31" s="311" t="s">
        <v>854</v>
      </c>
      <c r="O31" s="311" t="s">
        <v>863</v>
      </c>
      <c r="P31" s="311" t="s">
        <v>856</v>
      </c>
      <c r="Q31" s="367" t="s">
        <v>442</v>
      </c>
      <c r="R31" s="312" t="s">
        <v>847</v>
      </c>
      <c r="S31" s="274"/>
      <c r="T31" s="274"/>
      <c r="U31" s="274"/>
      <c r="V31" s="274"/>
      <c r="W31" s="274"/>
      <c r="X31" s="274"/>
      <c r="Y31" s="274"/>
      <c r="Z31" s="274"/>
      <c r="AA31" s="274"/>
      <c r="AB31" s="274"/>
      <c r="AC31" s="274"/>
      <c r="AD31" s="274"/>
      <c r="AE31" s="274"/>
      <c r="AF31" s="274"/>
      <c r="AG31" s="274"/>
      <c r="AH31" s="274"/>
      <c r="AI31" s="274"/>
      <c r="AJ31" s="274"/>
      <c r="AK31" s="274"/>
      <c r="AL31" s="274"/>
      <c r="AM31" s="274"/>
      <c r="AN31" s="274"/>
      <c r="AO31" s="274"/>
      <c r="AP31" s="274"/>
      <c r="AQ31" s="274"/>
      <c r="AR31" s="274"/>
      <c r="AS31" s="274"/>
      <c r="AT31" s="274"/>
      <c r="AU31" s="274"/>
      <c r="AV31" s="274"/>
      <c r="AW31" s="274"/>
      <c r="AX31" s="274"/>
      <c r="AY31" s="274"/>
      <c r="AZ31" s="274"/>
      <c r="BA31" s="274"/>
      <c r="BB31" s="274"/>
      <c r="BC31" s="274"/>
      <c r="BD31" s="274"/>
      <c r="BE31" s="274"/>
      <c r="BF31" s="274"/>
      <c r="BG31" s="274"/>
      <c r="BH31" s="274"/>
      <c r="BI31" s="274"/>
      <c r="BJ31" s="274"/>
      <c r="BK31" s="274"/>
      <c r="BL31" s="274"/>
      <c r="BM31" s="274"/>
      <c r="BN31" s="274"/>
      <c r="BO31" s="274"/>
      <c r="BP31" s="274"/>
      <c r="BQ31" s="274"/>
      <c r="BR31" s="274"/>
      <c r="BS31" s="274"/>
      <c r="BT31" s="274"/>
      <c r="BU31" s="274"/>
      <c r="BV31" s="274"/>
      <c r="BW31" s="274"/>
      <c r="BX31" s="274"/>
      <c r="BY31" s="274"/>
      <c r="BZ31" s="274"/>
      <c r="CA31" s="274"/>
      <c r="CB31" s="274"/>
    </row>
    <row r="32" spans="1:80">
      <c r="A32" s="226" t="s">
        <v>511</v>
      </c>
      <c r="B32" s="234" t="s">
        <v>512</v>
      </c>
      <c r="C32" s="383" t="s">
        <v>872</v>
      </c>
      <c r="D32" s="1039"/>
      <c r="E32" s="1049"/>
      <c r="F32" s="1062"/>
      <c r="G32" s="1062"/>
      <c r="H32" s="268"/>
      <c r="I32" s="270">
        <f t="shared" si="34"/>
        <v>0</v>
      </c>
      <c r="J32" s="306" t="str">
        <f t="shared" si="33"/>
        <v/>
      </c>
      <c r="K32" s="306"/>
      <c r="L32" s="71"/>
      <c r="M32" s="71"/>
      <c r="N32" s="71" t="s">
        <v>44</v>
      </c>
      <c r="O32" s="270"/>
      <c r="P32" s="313">
        <f t="shared" ref="P32:P44" si="35">SUMPRODUCT(($S$2:$CB$2&lt;=$R$2)*1,($S$4:$CB$4=$S$4)*1,S32:CB32)+SUMPRODUCT(($S$2:$CB$2&lt;=$R$2)*1,($S$4:$CB$4=$T$4)*1,S32:CB32)*0.75</f>
        <v>0</v>
      </c>
      <c r="Q32" s="332">
        <f>SUMPRODUCT(($S$2:$CB$2=$R$2)*1,($S$4:$CB$4=$S$4)*1,S32:CB32)+SUMPRODUCT(($S$2:$CB$2=$R$2)*1,($S$4:$CB$4=$T$4)*1,S32:CB32)*0.75</f>
        <v>0</v>
      </c>
      <c r="R32" s="273">
        <f t="shared" ref="R32:R64" si="36">O32*P32</f>
        <v>0</v>
      </c>
      <c r="S32" s="274">
        <f>SUMIF('Anbazhagan-TS-1'!$C$9:$C$68,$N32,'Anbazhagan-TS-1'!F$9:F$68)</f>
        <v>0</v>
      </c>
      <c r="T32" s="274">
        <f>SUMIF('Anbazhagan-TS-1'!$C$9:$C$68,$N32,'Anbazhagan-TS-1'!G$9:G$68)</f>
        <v>0</v>
      </c>
      <c r="U32" s="274">
        <f>SUMIF('Anbazhagan-TS-1'!$C$9:$C$68,$N32,'Anbazhagan-TS-1'!H$9:H$68)</f>
        <v>0</v>
      </c>
      <c r="V32" s="274">
        <f>SUMIF('Anbazhagan-TS-1'!$C$9:$C$68,$N32,'Anbazhagan-TS-1'!I$9:I$68)</f>
        <v>0</v>
      </c>
      <c r="W32" s="274">
        <f>SUMIF('Anbazhagan-TS-1'!$C$9:$C$68,$N32,'Anbazhagan-TS-1'!J$9:J$68)</f>
        <v>0</v>
      </c>
      <c r="X32" s="274">
        <f>SUMIF('Anbazhagan-TS-1'!$C$9:$C$68,$N32,'Anbazhagan-TS-1'!K$9:K$68)</f>
        <v>0</v>
      </c>
      <c r="Y32" s="274">
        <f>SUMIF('Anbazhagan-TS-1'!$C$9:$C$68,$N32,'Anbazhagan-TS-1'!L$9:L$68)</f>
        <v>0</v>
      </c>
      <c r="Z32" s="274">
        <f>SUMIF('Anbazhagan-TS-1'!$C$9:$C$68,$N32,'Anbazhagan-TS-1'!M$9:M$68)</f>
        <v>0</v>
      </c>
      <c r="AA32" s="274">
        <f>SUMIF('Anbazhagan-TS-1'!$C$9:$C$68,$N32,'Anbazhagan-TS-1'!N$9:N$68)</f>
        <v>0</v>
      </c>
      <c r="AB32" s="274">
        <f>SUMIF('Anbazhagan-TS-1'!$C$9:$C$68,$N32,'Anbazhagan-TS-1'!O$9:O$68)</f>
        <v>0</v>
      </c>
      <c r="AC32" s="274">
        <f>SUMIF('Anbazhagan-TS-1'!$C$9:$C$68,$N32,'Anbazhagan-TS-1'!P$9:P$68)</f>
        <v>0</v>
      </c>
      <c r="AD32" s="274">
        <f>SUMIF('Anbazhagan-TS-1'!$C$9:$C$68,$N32,'Anbazhagan-TS-1'!Q$9:Q$68)</f>
        <v>0</v>
      </c>
      <c r="AE32" s="274">
        <f>SUMIF('Anbazhagan-TS-1'!$C$9:$C$68,$N32,'Anbazhagan-TS-1'!R$9:R$68)</f>
        <v>0</v>
      </c>
      <c r="AF32" s="274">
        <f>SUMIF('Anbazhagan-TS-1'!$C$9:$C$68,$N32,'Anbazhagan-TS-1'!S$9:S$68)</f>
        <v>0</v>
      </c>
      <c r="AG32" s="274">
        <f>SUMIF('Anbazhagan-TS-1'!$C$9:$C$68,$N32,'Anbazhagan-TS-1'!T$9:T$68)</f>
        <v>0</v>
      </c>
      <c r="AH32" s="274">
        <f>SUMIF('Anbazhagan-TS-1'!$C$9:$C$68,$N32,'Anbazhagan-TS-1'!U$9:U$68)</f>
        <v>0</v>
      </c>
      <c r="AI32" s="274">
        <f>SUMIF('Anbazhagan-TS-1'!$C$9:$C$68,$N32,'Anbazhagan-TS-1'!V$9:V$68)</f>
        <v>0</v>
      </c>
      <c r="AJ32" s="274">
        <f>SUMIF('Anbazhagan-TS-1'!$C$9:$C$68,$N32,'Anbazhagan-TS-1'!W$9:W$68)</f>
        <v>0</v>
      </c>
      <c r="AK32" s="274">
        <f>SUMIF('Anbazhagan-TS-1'!$C$9:$C$68,$N32,'Anbazhagan-TS-1'!X$9:X$68)</f>
        <v>0</v>
      </c>
      <c r="AL32" s="274">
        <f>SUMIF('Anbazhagan-TS-1'!$C$9:$C$68,$N32,'Anbazhagan-TS-1'!Y$9:Y$68)</f>
        <v>0</v>
      </c>
      <c r="AM32" s="274">
        <f>SUMIF('Anbazhagan-TS-1'!$C$9:$C$68,$N32,'Anbazhagan-TS-1'!Z$9:Z$68)</f>
        <v>0</v>
      </c>
      <c r="AN32" s="274">
        <f>SUMIF('Anbazhagan-TS-1'!$C$9:$C$68,$N32,'Anbazhagan-TS-1'!AA$9:AA$68)</f>
        <v>0</v>
      </c>
      <c r="AO32" s="274">
        <f>SUMIF('Anbazhagan-TS-1'!$C$9:$C$68,$N32,'Anbazhagan-TS-1'!AB$9:AB$68)</f>
        <v>0</v>
      </c>
      <c r="AP32" s="274">
        <f>SUMIF('Anbazhagan-TS-1'!$C$9:$C$68,$N32,'Anbazhagan-TS-1'!AC$9:AC$68)</f>
        <v>0</v>
      </c>
      <c r="AQ32" s="274">
        <f>SUMIF('Anbazhagan-TS-1'!$C$9:$C$68,$N32,'Anbazhagan-TS-1'!AD$9:AD$68)</f>
        <v>0</v>
      </c>
      <c r="AR32" s="274">
        <f>SUMIF('Anbazhagan-TS-1'!$C$9:$C$68,$N32,'Anbazhagan-TS-1'!AE$9:AE$68)</f>
        <v>0</v>
      </c>
      <c r="AS32" s="274">
        <f>SUMIF('Anbazhagan-TS-1'!$C$9:$C$68,$N32,'Anbazhagan-TS-1'!AF$9:AF$68)</f>
        <v>0</v>
      </c>
      <c r="AT32" s="274">
        <f>SUMIF('Anbazhagan-TS-1'!$C$9:$C$68,$N32,'Anbazhagan-TS-1'!AG$9:AG$68)</f>
        <v>0</v>
      </c>
      <c r="AU32" s="274">
        <f>SUMIF('Anbazhagan-TS-1'!$C$9:$C$68,$N32,'Anbazhagan-TS-1'!AH$9:AH$68)</f>
        <v>0</v>
      </c>
      <c r="AV32" s="274">
        <f>SUMIF('Anbazhagan-TS-1'!$C$9:$C$68,$N32,'Anbazhagan-TS-1'!AI$9:AI$68)</f>
        <v>0</v>
      </c>
      <c r="AW32" s="274">
        <f>SUMIF('Anbazhagan-TS-1'!$C$9:$C$68,$N32,'Anbazhagan-TS-1'!AJ$9:AJ$68)</f>
        <v>0</v>
      </c>
      <c r="AX32" s="274">
        <f>SUMIF('Anbazhagan-TS-1'!$C$9:$C$68,$N32,'Anbazhagan-TS-1'!AK$9:AK$68)</f>
        <v>0</v>
      </c>
      <c r="AY32" s="274">
        <f>SUMIF('Anbazhagan-TS-1'!$C$9:$C$68,$N32,'Anbazhagan-TS-1'!AL$9:AL$68)</f>
        <v>0</v>
      </c>
      <c r="AZ32" s="274">
        <f>SUMIF('Anbazhagan-TS-1'!$C$9:$C$68,$N32,'Anbazhagan-TS-1'!AM$9:AM$68)</f>
        <v>0</v>
      </c>
      <c r="BA32" s="274">
        <f>SUMIF('Anbazhagan-TS-1'!$C$9:$C$68,$N32,'Anbazhagan-TS-1'!AN$9:AN$68)</f>
        <v>0</v>
      </c>
      <c r="BB32" s="274">
        <f>SUMIF('Anbazhagan-TS-1'!$C$9:$C$68,$N32,'Anbazhagan-TS-1'!AO$9:AO$68)</f>
        <v>0</v>
      </c>
      <c r="BC32" s="274">
        <f>SUMIF('Anbazhagan-TS-1'!$C$9:$C$68,$N32,'Anbazhagan-TS-1'!AP$9:AP$68)</f>
        <v>0</v>
      </c>
      <c r="BD32" s="274">
        <f>SUMIF('Anbazhagan-TS-1'!$C$9:$C$68,$N32,'Anbazhagan-TS-1'!AQ$9:AQ$68)</f>
        <v>0</v>
      </c>
      <c r="BE32" s="274">
        <f>SUMIF('Anbazhagan-TS-1'!$C$9:$C$68,$N32,'Anbazhagan-TS-1'!AR$9:AR$68)</f>
        <v>0</v>
      </c>
      <c r="BF32" s="274">
        <f>SUMIF('Anbazhagan-TS-1'!$C$9:$C$68,$N32,'Anbazhagan-TS-1'!AS$9:AS$68)</f>
        <v>0</v>
      </c>
      <c r="BG32" s="274">
        <f>SUMIF('Anbazhagan-TS-1'!$C$9:$C$68,$N32,'Anbazhagan-TS-1'!AT$9:AT$68)</f>
        <v>0</v>
      </c>
      <c r="BH32" s="274">
        <f>SUMIF('Anbazhagan-TS-1'!$C$9:$C$68,$N32,'Anbazhagan-TS-1'!AU$9:AU$68)</f>
        <v>0</v>
      </c>
      <c r="BI32" s="274">
        <f>SUMIF('Anbazhagan-TS-1'!$C$9:$C$68,$N32,'Anbazhagan-TS-1'!AV$9:AV$68)</f>
        <v>0</v>
      </c>
      <c r="BJ32" s="274">
        <f>SUMIF('Anbazhagan-TS-1'!$C$9:$C$68,$N32,'Anbazhagan-TS-1'!AW$9:AW$68)</f>
        <v>0</v>
      </c>
      <c r="BK32" s="274">
        <f>SUMIF('Anbazhagan-TS-1'!$C$9:$C$68,$N32,'Anbazhagan-TS-1'!AX$9:AX$68)</f>
        <v>0</v>
      </c>
      <c r="BL32" s="274">
        <f>SUMIF('Anbazhagan-TS-1'!$C$9:$C$68,$N32,'Anbazhagan-TS-1'!AY$9:AY$68)</f>
        <v>0</v>
      </c>
      <c r="BM32" s="274">
        <f>SUMIF('Anbazhagan-TS-1'!$C$9:$C$68,$N32,'Anbazhagan-TS-1'!AZ$9:AZ$68)</f>
        <v>0</v>
      </c>
      <c r="BN32" s="274">
        <f>SUMIF('Anbazhagan-TS-1'!$C$9:$C$68,$N32,'Anbazhagan-TS-1'!BA$9:BA$68)</f>
        <v>0</v>
      </c>
      <c r="BO32" s="274">
        <f>SUMIF('Anbazhagan-TS-1'!$C$9:$C$68,$N32,'Anbazhagan-TS-1'!BB$9:BB$68)</f>
        <v>0</v>
      </c>
      <c r="BP32" s="274">
        <f>SUMIF('Anbazhagan-TS-1'!$C$9:$C$68,$N32,'Anbazhagan-TS-1'!BC$9:BC$68)</f>
        <v>0</v>
      </c>
      <c r="BQ32" s="274">
        <f>SUMIF('Anbazhagan-TS-1'!$C$9:$C$68,$N32,'Anbazhagan-TS-1'!BD$9:BD$68)</f>
        <v>0</v>
      </c>
      <c r="BR32" s="274">
        <f>SUMIF('Anbazhagan-TS-1'!$C$9:$C$68,$N32,'Anbazhagan-TS-1'!BE$9:BE$68)</f>
        <v>0</v>
      </c>
      <c r="BS32" s="274">
        <f>SUMIF('Anbazhagan-TS-1'!$C$9:$C$68,$N32,'Anbazhagan-TS-1'!BF$9:BF$68)</f>
        <v>0</v>
      </c>
      <c r="BT32" s="274">
        <f>SUMIF('Anbazhagan-TS-1'!$C$9:$C$68,$N32,'Anbazhagan-TS-1'!BG$9:BG$68)</f>
        <v>0</v>
      </c>
      <c r="BU32" s="274">
        <f>SUMIF('Anbazhagan-TS-1'!$C$9:$C$68,$N32,'Anbazhagan-TS-1'!BH$9:BH$68)</f>
        <v>0</v>
      </c>
      <c r="BV32" s="274">
        <f>SUMIF('Anbazhagan-TS-1'!$C$9:$C$68,$N32,'Anbazhagan-TS-1'!BI$9:BI$68)</f>
        <v>0</v>
      </c>
      <c r="BW32" s="274">
        <f>SUMIF('Anbazhagan-TS-1'!$C$9:$C$68,$N32,'Anbazhagan-TS-1'!BJ$9:BJ$68)</f>
        <v>0</v>
      </c>
      <c r="BX32" s="274">
        <f>SUMIF('Anbazhagan-TS-1'!$C$9:$C$68,$N32,'Anbazhagan-TS-1'!BK$9:BK$68)</f>
        <v>0</v>
      </c>
      <c r="BY32" s="274">
        <f>SUMIF('Anbazhagan-TS-1'!$C$9:$C$68,$N32,'Anbazhagan-TS-1'!BL$9:BL$68)</f>
        <v>0</v>
      </c>
      <c r="BZ32" s="274">
        <f>SUMIF('Anbazhagan-TS-1'!$C$9:$C$68,$N32,'Anbazhagan-TS-1'!BM$9:BM$68)</f>
        <v>0</v>
      </c>
      <c r="CA32" s="274">
        <f>SUMIF('Anbazhagan-TS-1'!$C$9:$C$68,$N32,'Anbazhagan-TS-1'!BN$9:BN$68)</f>
        <v>0</v>
      </c>
      <c r="CB32" s="274">
        <f>SUMIF('Anbazhagan-TS-1'!$C$9:$C$68,$N32,'Anbazhagan-TS-1'!BO$9:BO$68)</f>
        <v>0</v>
      </c>
    </row>
    <row r="33" spans="1:80">
      <c r="A33" s="226" t="s">
        <v>513</v>
      </c>
      <c r="B33" s="234" t="s">
        <v>514</v>
      </c>
      <c r="C33" s="383" t="s">
        <v>552</v>
      </c>
      <c r="D33" s="1039"/>
      <c r="E33" s="1049"/>
      <c r="F33" s="1062"/>
      <c r="G33" s="1062"/>
      <c r="H33" s="268"/>
      <c r="I33" s="270">
        <f t="shared" si="34"/>
        <v>0</v>
      </c>
      <c r="J33" s="306" t="str">
        <f t="shared" si="33"/>
        <v/>
      </c>
      <c r="K33" s="306"/>
      <c r="L33" s="71"/>
      <c r="M33" s="71"/>
      <c r="N33" s="71" t="s">
        <v>47</v>
      </c>
      <c r="O33" s="270"/>
      <c r="P33" s="313">
        <f t="shared" si="35"/>
        <v>0</v>
      </c>
      <c r="Q33" s="332">
        <f t="shared" ref="Q33:Q64" si="37">SUMPRODUCT(($S$2:$CB$2=$R$2)*1,($S$4:$CB$4=$S$4)*1,S33:CB33)+SUMPRODUCT(($S$2:$CB$2=$R$2)*1,($S$4:$CB$4=$T$4)*1,S33:CB33)*0.75</f>
        <v>0</v>
      </c>
      <c r="R33" s="273">
        <f t="shared" si="36"/>
        <v>0</v>
      </c>
      <c r="S33" s="274">
        <f>SUMIF('Anbazhagan-TS-1'!$C$9:$C$68,$N33,'Anbazhagan-TS-1'!F$9:F$68)</f>
        <v>0</v>
      </c>
      <c r="T33" s="274">
        <f>SUMIF('Anbazhagan-TS-1'!$C$9:$C$68,$N33,'Anbazhagan-TS-1'!G$9:G$68)</f>
        <v>0</v>
      </c>
      <c r="U33" s="274">
        <f>SUMIF('Anbazhagan-TS-1'!$C$9:$C$68,$N33,'Anbazhagan-TS-1'!H$9:H$68)</f>
        <v>0</v>
      </c>
      <c r="V33" s="274">
        <f>SUMIF('Anbazhagan-TS-1'!$C$9:$C$68,$N33,'Anbazhagan-TS-1'!I$9:I$68)</f>
        <v>0</v>
      </c>
      <c r="W33" s="274">
        <f>SUMIF('Anbazhagan-TS-1'!$C$9:$C$68,$N33,'Anbazhagan-TS-1'!J$9:J$68)</f>
        <v>0</v>
      </c>
      <c r="X33" s="274">
        <f>SUMIF('Anbazhagan-TS-1'!$C$9:$C$68,$N33,'Anbazhagan-TS-1'!K$9:K$68)</f>
        <v>0</v>
      </c>
      <c r="Y33" s="274">
        <f>SUMIF('Anbazhagan-TS-1'!$C$9:$C$68,$N33,'Anbazhagan-TS-1'!L$9:L$68)</f>
        <v>0</v>
      </c>
      <c r="Z33" s="274">
        <f>SUMIF('Anbazhagan-TS-1'!$C$9:$C$68,$N33,'Anbazhagan-TS-1'!M$9:M$68)</f>
        <v>0</v>
      </c>
      <c r="AA33" s="274">
        <f>SUMIF('Anbazhagan-TS-1'!$C$9:$C$68,$N33,'Anbazhagan-TS-1'!N$9:N$68)</f>
        <v>0</v>
      </c>
      <c r="AB33" s="274">
        <f>SUMIF('Anbazhagan-TS-1'!$C$9:$C$68,$N33,'Anbazhagan-TS-1'!O$9:O$68)</f>
        <v>0</v>
      </c>
      <c r="AC33" s="274">
        <f>SUMIF('Anbazhagan-TS-1'!$C$9:$C$68,$N33,'Anbazhagan-TS-1'!P$9:P$68)</f>
        <v>0</v>
      </c>
      <c r="AD33" s="274">
        <f>SUMIF('Anbazhagan-TS-1'!$C$9:$C$68,$N33,'Anbazhagan-TS-1'!Q$9:Q$68)</f>
        <v>0</v>
      </c>
      <c r="AE33" s="274">
        <f>SUMIF('Anbazhagan-TS-1'!$C$9:$C$68,$N33,'Anbazhagan-TS-1'!R$9:R$68)</f>
        <v>0</v>
      </c>
      <c r="AF33" s="274">
        <f>SUMIF('Anbazhagan-TS-1'!$C$9:$C$68,$N33,'Anbazhagan-TS-1'!S$9:S$68)</f>
        <v>0</v>
      </c>
      <c r="AG33" s="274">
        <f>SUMIF('Anbazhagan-TS-1'!$C$9:$C$68,$N33,'Anbazhagan-TS-1'!T$9:T$68)</f>
        <v>0</v>
      </c>
      <c r="AH33" s="274">
        <f>SUMIF('Anbazhagan-TS-1'!$C$9:$C$68,$N33,'Anbazhagan-TS-1'!U$9:U$68)</f>
        <v>0</v>
      </c>
      <c r="AI33" s="274">
        <f>SUMIF('Anbazhagan-TS-1'!$C$9:$C$68,$N33,'Anbazhagan-TS-1'!V$9:V$68)</f>
        <v>0</v>
      </c>
      <c r="AJ33" s="274">
        <f>SUMIF('Anbazhagan-TS-1'!$C$9:$C$68,$N33,'Anbazhagan-TS-1'!W$9:W$68)</f>
        <v>0</v>
      </c>
      <c r="AK33" s="274">
        <f>SUMIF('Anbazhagan-TS-1'!$C$9:$C$68,$N33,'Anbazhagan-TS-1'!X$9:X$68)</f>
        <v>0</v>
      </c>
      <c r="AL33" s="274">
        <f>SUMIF('Anbazhagan-TS-1'!$C$9:$C$68,$N33,'Anbazhagan-TS-1'!Y$9:Y$68)</f>
        <v>0</v>
      </c>
      <c r="AM33" s="274">
        <f>SUMIF('Anbazhagan-TS-1'!$C$9:$C$68,$N33,'Anbazhagan-TS-1'!Z$9:Z$68)</f>
        <v>0</v>
      </c>
      <c r="AN33" s="274">
        <f>SUMIF('Anbazhagan-TS-1'!$C$9:$C$68,$N33,'Anbazhagan-TS-1'!AA$9:AA$68)</f>
        <v>0</v>
      </c>
      <c r="AO33" s="274">
        <f>SUMIF('Anbazhagan-TS-1'!$C$9:$C$68,$N33,'Anbazhagan-TS-1'!AB$9:AB$68)</f>
        <v>0</v>
      </c>
      <c r="AP33" s="274">
        <f>SUMIF('Anbazhagan-TS-1'!$C$9:$C$68,$N33,'Anbazhagan-TS-1'!AC$9:AC$68)</f>
        <v>0</v>
      </c>
      <c r="AQ33" s="274">
        <f>SUMIF('Anbazhagan-TS-1'!$C$9:$C$68,$N33,'Anbazhagan-TS-1'!AD$9:AD$68)</f>
        <v>0</v>
      </c>
      <c r="AR33" s="274">
        <f>SUMIF('Anbazhagan-TS-1'!$C$9:$C$68,$N33,'Anbazhagan-TS-1'!AE$9:AE$68)</f>
        <v>0</v>
      </c>
      <c r="AS33" s="274">
        <f>SUMIF('Anbazhagan-TS-1'!$C$9:$C$68,$N33,'Anbazhagan-TS-1'!AF$9:AF$68)</f>
        <v>0</v>
      </c>
      <c r="AT33" s="274">
        <f>SUMIF('Anbazhagan-TS-1'!$C$9:$C$68,$N33,'Anbazhagan-TS-1'!AG$9:AG$68)</f>
        <v>0</v>
      </c>
      <c r="AU33" s="274">
        <f>SUMIF('Anbazhagan-TS-1'!$C$9:$C$68,$N33,'Anbazhagan-TS-1'!AH$9:AH$68)</f>
        <v>0</v>
      </c>
      <c r="AV33" s="274">
        <f>SUMIF('Anbazhagan-TS-1'!$C$9:$C$68,$N33,'Anbazhagan-TS-1'!AI$9:AI$68)</f>
        <v>0</v>
      </c>
      <c r="AW33" s="274">
        <f>SUMIF('Anbazhagan-TS-1'!$C$9:$C$68,$N33,'Anbazhagan-TS-1'!AJ$9:AJ$68)</f>
        <v>0</v>
      </c>
      <c r="AX33" s="274">
        <f>SUMIF('Anbazhagan-TS-1'!$C$9:$C$68,$N33,'Anbazhagan-TS-1'!AK$9:AK$68)</f>
        <v>0</v>
      </c>
      <c r="AY33" s="274">
        <f>SUMIF('Anbazhagan-TS-1'!$C$9:$C$68,$N33,'Anbazhagan-TS-1'!AL$9:AL$68)</f>
        <v>0</v>
      </c>
      <c r="AZ33" s="274">
        <f>SUMIF('Anbazhagan-TS-1'!$C$9:$C$68,$N33,'Anbazhagan-TS-1'!AM$9:AM$68)</f>
        <v>0</v>
      </c>
      <c r="BA33" s="274">
        <f>SUMIF('Anbazhagan-TS-1'!$C$9:$C$68,$N33,'Anbazhagan-TS-1'!AN$9:AN$68)</f>
        <v>0</v>
      </c>
      <c r="BB33" s="274">
        <f>SUMIF('Anbazhagan-TS-1'!$C$9:$C$68,$N33,'Anbazhagan-TS-1'!AO$9:AO$68)</f>
        <v>0</v>
      </c>
      <c r="BC33" s="274">
        <f>SUMIF('Anbazhagan-TS-1'!$C$9:$C$68,$N33,'Anbazhagan-TS-1'!AP$9:AP$68)</f>
        <v>0</v>
      </c>
      <c r="BD33" s="274">
        <f>SUMIF('Anbazhagan-TS-1'!$C$9:$C$68,$N33,'Anbazhagan-TS-1'!AQ$9:AQ$68)</f>
        <v>0</v>
      </c>
      <c r="BE33" s="274">
        <f>SUMIF('Anbazhagan-TS-1'!$C$9:$C$68,$N33,'Anbazhagan-TS-1'!AR$9:AR$68)</f>
        <v>0</v>
      </c>
      <c r="BF33" s="274">
        <f>SUMIF('Anbazhagan-TS-1'!$C$9:$C$68,$N33,'Anbazhagan-TS-1'!AS$9:AS$68)</f>
        <v>0</v>
      </c>
      <c r="BG33" s="274">
        <f>SUMIF('Anbazhagan-TS-1'!$C$9:$C$68,$N33,'Anbazhagan-TS-1'!AT$9:AT$68)</f>
        <v>0</v>
      </c>
      <c r="BH33" s="274">
        <f>SUMIF('Anbazhagan-TS-1'!$C$9:$C$68,$N33,'Anbazhagan-TS-1'!AU$9:AU$68)</f>
        <v>0</v>
      </c>
      <c r="BI33" s="274">
        <f>SUMIF('Anbazhagan-TS-1'!$C$9:$C$68,$N33,'Anbazhagan-TS-1'!AV$9:AV$68)</f>
        <v>0</v>
      </c>
      <c r="BJ33" s="274">
        <f>SUMIF('Anbazhagan-TS-1'!$C$9:$C$68,$N33,'Anbazhagan-TS-1'!AW$9:AW$68)</f>
        <v>0</v>
      </c>
      <c r="BK33" s="274">
        <f>SUMIF('Anbazhagan-TS-1'!$C$9:$C$68,$N33,'Anbazhagan-TS-1'!AX$9:AX$68)</f>
        <v>0</v>
      </c>
      <c r="BL33" s="274">
        <f>SUMIF('Anbazhagan-TS-1'!$C$9:$C$68,$N33,'Anbazhagan-TS-1'!AY$9:AY$68)</f>
        <v>0</v>
      </c>
      <c r="BM33" s="274">
        <f>SUMIF('Anbazhagan-TS-1'!$C$9:$C$68,$N33,'Anbazhagan-TS-1'!AZ$9:AZ$68)</f>
        <v>0</v>
      </c>
      <c r="BN33" s="274">
        <f>SUMIF('Anbazhagan-TS-1'!$C$9:$C$68,$N33,'Anbazhagan-TS-1'!BA$9:BA$68)</f>
        <v>0</v>
      </c>
      <c r="BO33" s="274">
        <f>SUMIF('Anbazhagan-TS-1'!$C$9:$C$68,$N33,'Anbazhagan-TS-1'!BB$9:BB$68)</f>
        <v>0</v>
      </c>
      <c r="BP33" s="274">
        <f>SUMIF('Anbazhagan-TS-1'!$C$9:$C$68,$N33,'Anbazhagan-TS-1'!BC$9:BC$68)</f>
        <v>0</v>
      </c>
      <c r="BQ33" s="274">
        <f>SUMIF('Anbazhagan-TS-1'!$C$9:$C$68,$N33,'Anbazhagan-TS-1'!BD$9:BD$68)</f>
        <v>0</v>
      </c>
      <c r="BR33" s="274">
        <f>SUMIF('Anbazhagan-TS-1'!$C$9:$C$68,$N33,'Anbazhagan-TS-1'!BE$9:BE$68)</f>
        <v>0</v>
      </c>
      <c r="BS33" s="274">
        <f>SUMIF('Anbazhagan-TS-1'!$C$9:$C$68,$N33,'Anbazhagan-TS-1'!BF$9:BF$68)</f>
        <v>0</v>
      </c>
      <c r="BT33" s="274">
        <f>SUMIF('Anbazhagan-TS-1'!$C$9:$C$68,$N33,'Anbazhagan-TS-1'!BG$9:BG$68)</f>
        <v>0</v>
      </c>
      <c r="BU33" s="274">
        <f>SUMIF('Anbazhagan-TS-1'!$C$9:$C$68,$N33,'Anbazhagan-TS-1'!BH$9:BH$68)</f>
        <v>0</v>
      </c>
      <c r="BV33" s="274">
        <f>SUMIF('Anbazhagan-TS-1'!$C$9:$C$68,$N33,'Anbazhagan-TS-1'!BI$9:BI$68)</f>
        <v>0</v>
      </c>
      <c r="BW33" s="274">
        <f>SUMIF('Anbazhagan-TS-1'!$C$9:$C$68,$N33,'Anbazhagan-TS-1'!BJ$9:BJ$68)</f>
        <v>0</v>
      </c>
      <c r="BX33" s="274">
        <f>SUMIF('Anbazhagan-TS-1'!$C$9:$C$68,$N33,'Anbazhagan-TS-1'!BK$9:BK$68)</f>
        <v>0</v>
      </c>
      <c r="BY33" s="274">
        <f>SUMIF('Anbazhagan-TS-1'!$C$9:$C$68,$N33,'Anbazhagan-TS-1'!BL$9:BL$68)</f>
        <v>0</v>
      </c>
      <c r="BZ33" s="274">
        <f>SUMIF('Anbazhagan-TS-1'!$C$9:$C$68,$N33,'Anbazhagan-TS-1'!BM$9:BM$68)</f>
        <v>0</v>
      </c>
      <c r="CA33" s="274">
        <f>SUMIF('Anbazhagan-TS-1'!$C$9:$C$68,$N33,'Anbazhagan-TS-1'!BN$9:BN$68)</f>
        <v>0</v>
      </c>
      <c r="CB33" s="274">
        <f>SUMIF('Anbazhagan-TS-1'!$C$9:$C$68,$N33,'Anbazhagan-TS-1'!BO$9:BO$68)</f>
        <v>0</v>
      </c>
    </row>
    <row r="34" spans="1:80">
      <c r="A34" s="226" t="s">
        <v>528</v>
      </c>
      <c r="B34" s="234" t="s">
        <v>529</v>
      </c>
      <c r="C34" s="383" t="s">
        <v>872</v>
      </c>
      <c r="D34" s="1039"/>
      <c r="E34" s="1049"/>
      <c r="F34" s="1062"/>
      <c r="G34" s="1062"/>
      <c r="H34" s="268"/>
      <c r="I34" s="270">
        <f t="shared" si="34"/>
        <v>0</v>
      </c>
      <c r="J34" s="306" t="str">
        <f t="shared" si="33"/>
        <v/>
      </c>
      <c r="K34" s="306"/>
      <c r="L34" s="71"/>
      <c r="M34" s="71"/>
      <c r="N34" s="71" t="s">
        <v>41</v>
      </c>
      <c r="O34" s="270"/>
      <c r="P34" s="313">
        <f t="shared" si="35"/>
        <v>0</v>
      </c>
      <c r="Q34" s="332">
        <f t="shared" si="37"/>
        <v>0</v>
      </c>
      <c r="R34" s="273">
        <f t="shared" si="36"/>
        <v>0</v>
      </c>
      <c r="S34" s="274">
        <f>SUMIF('Anbazhagan-TS-1'!$C$9:$C$68,$N34,'Anbazhagan-TS-1'!F$9:F$68)</f>
        <v>0</v>
      </c>
      <c r="T34" s="274">
        <f>SUMIF('Anbazhagan-TS-1'!$C$9:$C$68,$N34,'Anbazhagan-TS-1'!G$9:G$68)</f>
        <v>0</v>
      </c>
      <c r="U34" s="274">
        <f>SUMIF('Anbazhagan-TS-1'!$C$9:$C$68,$N34,'Anbazhagan-TS-1'!H$9:H$68)</f>
        <v>0</v>
      </c>
      <c r="V34" s="274">
        <f>SUMIF('Anbazhagan-TS-1'!$C$9:$C$68,$N34,'Anbazhagan-TS-1'!I$9:I$68)</f>
        <v>0</v>
      </c>
      <c r="W34" s="274">
        <f>SUMIF('Anbazhagan-TS-1'!$C$9:$C$68,$N34,'Anbazhagan-TS-1'!J$9:J$68)</f>
        <v>0</v>
      </c>
      <c r="X34" s="274">
        <f>SUMIF('Anbazhagan-TS-1'!$C$9:$C$68,$N34,'Anbazhagan-TS-1'!K$9:K$68)</f>
        <v>0</v>
      </c>
      <c r="Y34" s="274">
        <f>SUMIF('Anbazhagan-TS-1'!$C$9:$C$68,$N34,'Anbazhagan-TS-1'!L$9:L$68)</f>
        <v>0</v>
      </c>
      <c r="Z34" s="274">
        <f>SUMIF('Anbazhagan-TS-1'!$C$9:$C$68,$N34,'Anbazhagan-TS-1'!M$9:M$68)</f>
        <v>0</v>
      </c>
      <c r="AA34" s="274">
        <f>SUMIF('Anbazhagan-TS-1'!$C$9:$C$68,$N34,'Anbazhagan-TS-1'!N$9:N$68)</f>
        <v>0</v>
      </c>
      <c r="AB34" s="274">
        <f>SUMIF('Anbazhagan-TS-1'!$C$9:$C$68,$N34,'Anbazhagan-TS-1'!O$9:O$68)</f>
        <v>0</v>
      </c>
      <c r="AC34" s="274">
        <f>SUMIF('Anbazhagan-TS-1'!$C$9:$C$68,$N34,'Anbazhagan-TS-1'!P$9:P$68)</f>
        <v>0</v>
      </c>
      <c r="AD34" s="274">
        <f>SUMIF('Anbazhagan-TS-1'!$C$9:$C$68,$N34,'Anbazhagan-TS-1'!Q$9:Q$68)</f>
        <v>0</v>
      </c>
      <c r="AE34" s="274">
        <f>SUMIF('Anbazhagan-TS-1'!$C$9:$C$68,$N34,'Anbazhagan-TS-1'!R$9:R$68)</f>
        <v>0</v>
      </c>
      <c r="AF34" s="274">
        <f>SUMIF('Anbazhagan-TS-1'!$C$9:$C$68,$N34,'Anbazhagan-TS-1'!S$9:S$68)</f>
        <v>0</v>
      </c>
      <c r="AG34" s="274">
        <f>SUMIF('Anbazhagan-TS-1'!$C$9:$C$68,$N34,'Anbazhagan-TS-1'!T$9:T$68)</f>
        <v>0</v>
      </c>
      <c r="AH34" s="274">
        <f>SUMIF('Anbazhagan-TS-1'!$C$9:$C$68,$N34,'Anbazhagan-TS-1'!U$9:U$68)</f>
        <v>0</v>
      </c>
      <c r="AI34" s="274">
        <f>SUMIF('Anbazhagan-TS-1'!$C$9:$C$68,$N34,'Anbazhagan-TS-1'!V$9:V$68)</f>
        <v>0</v>
      </c>
      <c r="AJ34" s="274">
        <f>SUMIF('Anbazhagan-TS-1'!$C$9:$C$68,$N34,'Anbazhagan-TS-1'!W$9:W$68)</f>
        <v>0</v>
      </c>
      <c r="AK34" s="274">
        <f>SUMIF('Anbazhagan-TS-1'!$C$9:$C$68,$N34,'Anbazhagan-TS-1'!X$9:X$68)</f>
        <v>0</v>
      </c>
      <c r="AL34" s="274">
        <f>SUMIF('Anbazhagan-TS-1'!$C$9:$C$68,$N34,'Anbazhagan-TS-1'!Y$9:Y$68)</f>
        <v>0</v>
      </c>
      <c r="AM34" s="274">
        <f>SUMIF('Anbazhagan-TS-1'!$C$9:$C$68,$N34,'Anbazhagan-TS-1'!Z$9:Z$68)</f>
        <v>0</v>
      </c>
      <c r="AN34" s="274">
        <f>SUMIF('Anbazhagan-TS-1'!$C$9:$C$68,$N34,'Anbazhagan-TS-1'!AA$9:AA$68)</f>
        <v>0</v>
      </c>
      <c r="AO34" s="274">
        <f>SUMIF('Anbazhagan-TS-1'!$C$9:$C$68,$N34,'Anbazhagan-TS-1'!AB$9:AB$68)</f>
        <v>0</v>
      </c>
      <c r="AP34" s="274">
        <f>SUMIF('Anbazhagan-TS-1'!$C$9:$C$68,$N34,'Anbazhagan-TS-1'!AC$9:AC$68)</f>
        <v>0</v>
      </c>
      <c r="AQ34" s="274">
        <f>SUMIF('Anbazhagan-TS-1'!$C$9:$C$68,$N34,'Anbazhagan-TS-1'!AD$9:AD$68)</f>
        <v>0</v>
      </c>
      <c r="AR34" s="274">
        <f>SUMIF('Anbazhagan-TS-1'!$C$9:$C$68,$N34,'Anbazhagan-TS-1'!AE$9:AE$68)</f>
        <v>0</v>
      </c>
      <c r="AS34" s="274">
        <f>SUMIF('Anbazhagan-TS-1'!$C$9:$C$68,$N34,'Anbazhagan-TS-1'!AF$9:AF$68)</f>
        <v>0</v>
      </c>
      <c r="AT34" s="274">
        <f>SUMIF('Anbazhagan-TS-1'!$C$9:$C$68,$N34,'Anbazhagan-TS-1'!AG$9:AG$68)</f>
        <v>0</v>
      </c>
      <c r="AU34" s="274">
        <f>SUMIF('Anbazhagan-TS-1'!$C$9:$C$68,$N34,'Anbazhagan-TS-1'!AH$9:AH$68)</f>
        <v>0</v>
      </c>
      <c r="AV34" s="274">
        <f>SUMIF('Anbazhagan-TS-1'!$C$9:$C$68,$N34,'Anbazhagan-TS-1'!AI$9:AI$68)</f>
        <v>0</v>
      </c>
      <c r="AW34" s="274">
        <f>SUMIF('Anbazhagan-TS-1'!$C$9:$C$68,$N34,'Anbazhagan-TS-1'!AJ$9:AJ$68)</f>
        <v>0</v>
      </c>
      <c r="AX34" s="274">
        <f>SUMIF('Anbazhagan-TS-1'!$C$9:$C$68,$N34,'Anbazhagan-TS-1'!AK$9:AK$68)</f>
        <v>0</v>
      </c>
      <c r="AY34" s="274">
        <f>SUMIF('Anbazhagan-TS-1'!$C$9:$C$68,$N34,'Anbazhagan-TS-1'!AL$9:AL$68)</f>
        <v>0</v>
      </c>
      <c r="AZ34" s="274">
        <f>SUMIF('Anbazhagan-TS-1'!$C$9:$C$68,$N34,'Anbazhagan-TS-1'!AM$9:AM$68)</f>
        <v>0</v>
      </c>
      <c r="BA34" s="274">
        <f>SUMIF('Anbazhagan-TS-1'!$C$9:$C$68,$N34,'Anbazhagan-TS-1'!AN$9:AN$68)</f>
        <v>0</v>
      </c>
      <c r="BB34" s="274">
        <f>SUMIF('Anbazhagan-TS-1'!$C$9:$C$68,$N34,'Anbazhagan-TS-1'!AO$9:AO$68)</f>
        <v>0</v>
      </c>
      <c r="BC34" s="274">
        <f>SUMIF('Anbazhagan-TS-1'!$C$9:$C$68,$N34,'Anbazhagan-TS-1'!AP$9:AP$68)</f>
        <v>0</v>
      </c>
      <c r="BD34" s="274">
        <f>SUMIF('Anbazhagan-TS-1'!$C$9:$C$68,$N34,'Anbazhagan-TS-1'!AQ$9:AQ$68)</f>
        <v>0</v>
      </c>
      <c r="BE34" s="274">
        <f>SUMIF('Anbazhagan-TS-1'!$C$9:$C$68,$N34,'Anbazhagan-TS-1'!AR$9:AR$68)</f>
        <v>0</v>
      </c>
      <c r="BF34" s="274">
        <f>SUMIF('Anbazhagan-TS-1'!$C$9:$C$68,$N34,'Anbazhagan-TS-1'!AS$9:AS$68)</f>
        <v>0</v>
      </c>
      <c r="BG34" s="274">
        <f>SUMIF('Anbazhagan-TS-1'!$C$9:$C$68,$N34,'Anbazhagan-TS-1'!AT$9:AT$68)</f>
        <v>0</v>
      </c>
      <c r="BH34" s="274">
        <f>SUMIF('Anbazhagan-TS-1'!$C$9:$C$68,$N34,'Anbazhagan-TS-1'!AU$9:AU$68)</f>
        <v>0</v>
      </c>
      <c r="BI34" s="274">
        <f>SUMIF('Anbazhagan-TS-1'!$C$9:$C$68,$N34,'Anbazhagan-TS-1'!AV$9:AV$68)</f>
        <v>0</v>
      </c>
      <c r="BJ34" s="274">
        <f>SUMIF('Anbazhagan-TS-1'!$C$9:$C$68,$N34,'Anbazhagan-TS-1'!AW$9:AW$68)</f>
        <v>0</v>
      </c>
      <c r="BK34" s="274">
        <f>SUMIF('Anbazhagan-TS-1'!$C$9:$C$68,$N34,'Anbazhagan-TS-1'!AX$9:AX$68)</f>
        <v>0</v>
      </c>
      <c r="BL34" s="274">
        <f>SUMIF('Anbazhagan-TS-1'!$C$9:$C$68,$N34,'Anbazhagan-TS-1'!AY$9:AY$68)</f>
        <v>0</v>
      </c>
      <c r="BM34" s="274">
        <f>SUMIF('Anbazhagan-TS-1'!$C$9:$C$68,$N34,'Anbazhagan-TS-1'!AZ$9:AZ$68)</f>
        <v>0</v>
      </c>
      <c r="BN34" s="274">
        <f>SUMIF('Anbazhagan-TS-1'!$C$9:$C$68,$N34,'Anbazhagan-TS-1'!BA$9:BA$68)</f>
        <v>0</v>
      </c>
      <c r="BO34" s="274">
        <f>SUMIF('Anbazhagan-TS-1'!$C$9:$C$68,$N34,'Anbazhagan-TS-1'!BB$9:BB$68)</f>
        <v>0</v>
      </c>
      <c r="BP34" s="274">
        <f>SUMIF('Anbazhagan-TS-1'!$C$9:$C$68,$N34,'Anbazhagan-TS-1'!BC$9:BC$68)</f>
        <v>0</v>
      </c>
      <c r="BQ34" s="274">
        <f>SUMIF('Anbazhagan-TS-1'!$C$9:$C$68,$N34,'Anbazhagan-TS-1'!BD$9:BD$68)</f>
        <v>0</v>
      </c>
      <c r="BR34" s="274">
        <f>SUMIF('Anbazhagan-TS-1'!$C$9:$C$68,$N34,'Anbazhagan-TS-1'!BE$9:BE$68)</f>
        <v>0</v>
      </c>
      <c r="BS34" s="274">
        <f>SUMIF('Anbazhagan-TS-1'!$C$9:$C$68,$N34,'Anbazhagan-TS-1'!BF$9:BF$68)</f>
        <v>0</v>
      </c>
      <c r="BT34" s="274">
        <f>SUMIF('Anbazhagan-TS-1'!$C$9:$C$68,$N34,'Anbazhagan-TS-1'!BG$9:BG$68)</f>
        <v>0</v>
      </c>
      <c r="BU34" s="274">
        <f>SUMIF('Anbazhagan-TS-1'!$C$9:$C$68,$N34,'Anbazhagan-TS-1'!BH$9:BH$68)</f>
        <v>0</v>
      </c>
      <c r="BV34" s="274">
        <f>SUMIF('Anbazhagan-TS-1'!$C$9:$C$68,$N34,'Anbazhagan-TS-1'!BI$9:BI$68)</f>
        <v>0</v>
      </c>
      <c r="BW34" s="274">
        <f>SUMIF('Anbazhagan-TS-1'!$C$9:$C$68,$N34,'Anbazhagan-TS-1'!BJ$9:BJ$68)</f>
        <v>0</v>
      </c>
      <c r="BX34" s="274">
        <f>SUMIF('Anbazhagan-TS-1'!$C$9:$C$68,$N34,'Anbazhagan-TS-1'!BK$9:BK$68)</f>
        <v>0</v>
      </c>
      <c r="BY34" s="274">
        <f>SUMIF('Anbazhagan-TS-1'!$C$9:$C$68,$N34,'Anbazhagan-TS-1'!BL$9:BL$68)</f>
        <v>0</v>
      </c>
      <c r="BZ34" s="274">
        <f>SUMIF('Anbazhagan-TS-1'!$C$9:$C$68,$N34,'Anbazhagan-TS-1'!BM$9:BM$68)</f>
        <v>0</v>
      </c>
      <c r="CA34" s="274">
        <f>SUMIF('Anbazhagan-TS-1'!$C$9:$C$68,$N34,'Anbazhagan-TS-1'!BN$9:BN$68)</f>
        <v>0</v>
      </c>
      <c r="CB34" s="274">
        <f>SUMIF('Anbazhagan-TS-1'!$C$9:$C$68,$N34,'Anbazhagan-TS-1'!BO$9:BO$68)</f>
        <v>0</v>
      </c>
    </row>
    <row r="35" spans="1:80">
      <c r="A35" s="233" t="s">
        <v>531</v>
      </c>
      <c r="B35" s="234" t="s">
        <v>530</v>
      </c>
      <c r="C35" s="383" t="s">
        <v>872</v>
      </c>
      <c r="D35" s="1039"/>
      <c r="E35" s="1049"/>
      <c r="F35" s="1062"/>
      <c r="G35" s="1062"/>
      <c r="H35" s="268"/>
      <c r="I35" s="270">
        <f t="shared" si="34"/>
        <v>0</v>
      </c>
      <c r="J35" s="306" t="str">
        <f t="shared" si="33"/>
        <v/>
      </c>
      <c r="K35" s="306"/>
      <c r="L35" s="71"/>
      <c r="M35" s="71"/>
      <c r="N35" s="71" t="s">
        <v>38</v>
      </c>
      <c r="O35" s="270"/>
      <c r="P35" s="313">
        <f t="shared" si="35"/>
        <v>0</v>
      </c>
      <c r="Q35" s="332">
        <f t="shared" si="37"/>
        <v>0</v>
      </c>
      <c r="R35" s="273">
        <f t="shared" si="36"/>
        <v>0</v>
      </c>
      <c r="S35" s="274">
        <f>SUMIF('Anbazhagan-TS-1'!$C$9:$C$68,$N35,'Anbazhagan-TS-1'!F$9:F$68)</f>
        <v>0</v>
      </c>
      <c r="T35" s="274">
        <f>SUMIF('Anbazhagan-TS-1'!$C$9:$C$68,$N35,'Anbazhagan-TS-1'!G$9:G$68)</f>
        <v>0</v>
      </c>
      <c r="U35" s="274">
        <f>SUMIF('Anbazhagan-TS-1'!$C$9:$C$68,$N35,'Anbazhagan-TS-1'!H$9:H$68)</f>
        <v>0</v>
      </c>
      <c r="V35" s="274">
        <f>SUMIF('Anbazhagan-TS-1'!$C$9:$C$68,$N35,'Anbazhagan-TS-1'!I$9:I$68)</f>
        <v>0</v>
      </c>
      <c r="W35" s="274">
        <f>SUMIF('Anbazhagan-TS-1'!$C$9:$C$68,$N35,'Anbazhagan-TS-1'!J$9:J$68)</f>
        <v>0</v>
      </c>
      <c r="X35" s="274">
        <f>SUMIF('Anbazhagan-TS-1'!$C$9:$C$68,$N35,'Anbazhagan-TS-1'!K$9:K$68)</f>
        <v>0</v>
      </c>
      <c r="Y35" s="274">
        <f>SUMIF('Anbazhagan-TS-1'!$C$9:$C$68,$N35,'Anbazhagan-TS-1'!L$9:L$68)</f>
        <v>0</v>
      </c>
      <c r="Z35" s="274">
        <f>SUMIF('Anbazhagan-TS-1'!$C$9:$C$68,$N35,'Anbazhagan-TS-1'!M$9:M$68)</f>
        <v>0</v>
      </c>
      <c r="AA35" s="274">
        <f>SUMIF('Anbazhagan-TS-1'!$C$9:$C$68,$N35,'Anbazhagan-TS-1'!N$9:N$68)</f>
        <v>0</v>
      </c>
      <c r="AB35" s="274">
        <f>SUMIF('Anbazhagan-TS-1'!$C$9:$C$68,$N35,'Anbazhagan-TS-1'!O$9:O$68)</f>
        <v>0</v>
      </c>
      <c r="AC35" s="274">
        <f>SUMIF('Anbazhagan-TS-1'!$C$9:$C$68,$N35,'Anbazhagan-TS-1'!P$9:P$68)</f>
        <v>0</v>
      </c>
      <c r="AD35" s="274">
        <f>SUMIF('Anbazhagan-TS-1'!$C$9:$C$68,$N35,'Anbazhagan-TS-1'!Q$9:Q$68)</f>
        <v>0</v>
      </c>
      <c r="AE35" s="274">
        <f>SUMIF('Anbazhagan-TS-1'!$C$9:$C$68,$N35,'Anbazhagan-TS-1'!R$9:R$68)</f>
        <v>0</v>
      </c>
      <c r="AF35" s="274">
        <f>SUMIF('Anbazhagan-TS-1'!$C$9:$C$68,$N35,'Anbazhagan-TS-1'!S$9:S$68)</f>
        <v>0</v>
      </c>
      <c r="AG35" s="274">
        <f>SUMIF('Anbazhagan-TS-1'!$C$9:$C$68,$N35,'Anbazhagan-TS-1'!T$9:T$68)</f>
        <v>0</v>
      </c>
      <c r="AH35" s="274">
        <f>SUMIF('Anbazhagan-TS-1'!$C$9:$C$68,$N35,'Anbazhagan-TS-1'!U$9:U$68)</f>
        <v>0</v>
      </c>
      <c r="AI35" s="274">
        <f>SUMIF('Anbazhagan-TS-1'!$C$9:$C$68,$N35,'Anbazhagan-TS-1'!V$9:V$68)</f>
        <v>0</v>
      </c>
      <c r="AJ35" s="274">
        <f>SUMIF('Anbazhagan-TS-1'!$C$9:$C$68,$N35,'Anbazhagan-TS-1'!W$9:W$68)</f>
        <v>0</v>
      </c>
      <c r="AK35" s="274">
        <f>SUMIF('Anbazhagan-TS-1'!$C$9:$C$68,$N35,'Anbazhagan-TS-1'!X$9:X$68)</f>
        <v>0</v>
      </c>
      <c r="AL35" s="274">
        <f>SUMIF('Anbazhagan-TS-1'!$C$9:$C$68,$N35,'Anbazhagan-TS-1'!Y$9:Y$68)</f>
        <v>0</v>
      </c>
      <c r="AM35" s="274">
        <f>SUMIF('Anbazhagan-TS-1'!$C$9:$C$68,$N35,'Anbazhagan-TS-1'!Z$9:Z$68)</f>
        <v>0</v>
      </c>
      <c r="AN35" s="274">
        <f>SUMIF('Anbazhagan-TS-1'!$C$9:$C$68,$N35,'Anbazhagan-TS-1'!AA$9:AA$68)</f>
        <v>0</v>
      </c>
      <c r="AO35" s="274">
        <f>SUMIF('Anbazhagan-TS-1'!$C$9:$C$68,$N35,'Anbazhagan-TS-1'!AB$9:AB$68)</f>
        <v>0</v>
      </c>
      <c r="AP35" s="274">
        <f>SUMIF('Anbazhagan-TS-1'!$C$9:$C$68,$N35,'Anbazhagan-TS-1'!AC$9:AC$68)</f>
        <v>0</v>
      </c>
      <c r="AQ35" s="274">
        <f>SUMIF('Anbazhagan-TS-1'!$C$9:$C$68,$N35,'Anbazhagan-TS-1'!AD$9:AD$68)</f>
        <v>0</v>
      </c>
      <c r="AR35" s="274">
        <f>SUMIF('Anbazhagan-TS-1'!$C$9:$C$68,$N35,'Anbazhagan-TS-1'!AE$9:AE$68)</f>
        <v>0</v>
      </c>
      <c r="AS35" s="274">
        <f>SUMIF('Anbazhagan-TS-1'!$C$9:$C$68,$N35,'Anbazhagan-TS-1'!AF$9:AF$68)</f>
        <v>0</v>
      </c>
      <c r="AT35" s="274">
        <f>SUMIF('Anbazhagan-TS-1'!$C$9:$C$68,$N35,'Anbazhagan-TS-1'!AG$9:AG$68)</f>
        <v>0</v>
      </c>
      <c r="AU35" s="274">
        <f>SUMIF('Anbazhagan-TS-1'!$C$9:$C$68,$N35,'Anbazhagan-TS-1'!AH$9:AH$68)</f>
        <v>0</v>
      </c>
      <c r="AV35" s="274">
        <f>SUMIF('Anbazhagan-TS-1'!$C$9:$C$68,$N35,'Anbazhagan-TS-1'!AI$9:AI$68)</f>
        <v>0</v>
      </c>
      <c r="AW35" s="274">
        <f>SUMIF('Anbazhagan-TS-1'!$C$9:$C$68,$N35,'Anbazhagan-TS-1'!AJ$9:AJ$68)</f>
        <v>0</v>
      </c>
      <c r="AX35" s="274">
        <f>SUMIF('Anbazhagan-TS-1'!$C$9:$C$68,$N35,'Anbazhagan-TS-1'!AK$9:AK$68)</f>
        <v>0</v>
      </c>
      <c r="AY35" s="274">
        <f>SUMIF('Anbazhagan-TS-1'!$C$9:$C$68,$N35,'Anbazhagan-TS-1'!AL$9:AL$68)</f>
        <v>0</v>
      </c>
      <c r="AZ35" s="274">
        <f>SUMIF('Anbazhagan-TS-1'!$C$9:$C$68,$N35,'Anbazhagan-TS-1'!AM$9:AM$68)</f>
        <v>0</v>
      </c>
      <c r="BA35" s="274">
        <f>SUMIF('Anbazhagan-TS-1'!$C$9:$C$68,$N35,'Anbazhagan-TS-1'!AN$9:AN$68)</f>
        <v>0</v>
      </c>
      <c r="BB35" s="274">
        <f>SUMIF('Anbazhagan-TS-1'!$C$9:$C$68,$N35,'Anbazhagan-TS-1'!AO$9:AO$68)</f>
        <v>0</v>
      </c>
      <c r="BC35" s="274">
        <f>SUMIF('Anbazhagan-TS-1'!$C$9:$C$68,$N35,'Anbazhagan-TS-1'!AP$9:AP$68)</f>
        <v>0</v>
      </c>
      <c r="BD35" s="274">
        <f>SUMIF('Anbazhagan-TS-1'!$C$9:$C$68,$N35,'Anbazhagan-TS-1'!AQ$9:AQ$68)</f>
        <v>0</v>
      </c>
      <c r="BE35" s="274">
        <f>SUMIF('Anbazhagan-TS-1'!$C$9:$C$68,$N35,'Anbazhagan-TS-1'!AR$9:AR$68)</f>
        <v>0</v>
      </c>
      <c r="BF35" s="274">
        <f>SUMIF('Anbazhagan-TS-1'!$C$9:$C$68,$N35,'Anbazhagan-TS-1'!AS$9:AS$68)</f>
        <v>0</v>
      </c>
      <c r="BG35" s="274">
        <f>SUMIF('Anbazhagan-TS-1'!$C$9:$C$68,$N35,'Anbazhagan-TS-1'!AT$9:AT$68)</f>
        <v>0</v>
      </c>
      <c r="BH35" s="274">
        <f>SUMIF('Anbazhagan-TS-1'!$C$9:$C$68,$N35,'Anbazhagan-TS-1'!AU$9:AU$68)</f>
        <v>0</v>
      </c>
      <c r="BI35" s="274">
        <f>SUMIF('Anbazhagan-TS-1'!$C$9:$C$68,$N35,'Anbazhagan-TS-1'!AV$9:AV$68)</f>
        <v>0</v>
      </c>
      <c r="BJ35" s="274">
        <f>SUMIF('Anbazhagan-TS-1'!$C$9:$C$68,$N35,'Anbazhagan-TS-1'!AW$9:AW$68)</f>
        <v>0</v>
      </c>
      <c r="BK35" s="274">
        <f>SUMIF('Anbazhagan-TS-1'!$C$9:$C$68,$N35,'Anbazhagan-TS-1'!AX$9:AX$68)</f>
        <v>0</v>
      </c>
      <c r="BL35" s="274">
        <f>SUMIF('Anbazhagan-TS-1'!$C$9:$C$68,$N35,'Anbazhagan-TS-1'!AY$9:AY$68)</f>
        <v>0</v>
      </c>
      <c r="BM35" s="274">
        <f>SUMIF('Anbazhagan-TS-1'!$C$9:$C$68,$N35,'Anbazhagan-TS-1'!AZ$9:AZ$68)</f>
        <v>0</v>
      </c>
      <c r="BN35" s="274">
        <f>SUMIF('Anbazhagan-TS-1'!$C$9:$C$68,$N35,'Anbazhagan-TS-1'!BA$9:BA$68)</f>
        <v>0</v>
      </c>
      <c r="BO35" s="274">
        <f>SUMIF('Anbazhagan-TS-1'!$C$9:$C$68,$N35,'Anbazhagan-TS-1'!BB$9:BB$68)</f>
        <v>0</v>
      </c>
      <c r="BP35" s="274">
        <f>SUMIF('Anbazhagan-TS-1'!$C$9:$C$68,$N35,'Anbazhagan-TS-1'!BC$9:BC$68)</f>
        <v>0</v>
      </c>
      <c r="BQ35" s="274">
        <f>SUMIF('Anbazhagan-TS-1'!$C$9:$C$68,$N35,'Anbazhagan-TS-1'!BD$9:BD$68)</f>
        <v>0</v>
      </c>
      <c r="BR35" s="274">
        <f>SUMIF('Anbazhagan-TS-1'!$C$9:$C$68,$N35,'Anbazhagan-TS-1'!BE$9:BE$68)</f>
        <v>0</v>
      </c>
      <c r="BS35" s="274">
        <f>SUMIF('Anbazhagan-TS-1'!$C$9:$C$68,$N35,'Anbazhagan-TS-1'!BF$9:BF$68)</f>
        <v>0</v>
      </c>
      <c r="BT35" s="274">
        <f>SUMIF('Anbazhagan-TS-1'!$C$9:$C$68,$N35,'Anbazhagan-TS-1'!BG$9:BG$68)</f>
        <v>0</v>
      </c>
      <c r="BU35" s="274">
        <f>SUMIF('Anbazhagan-TS-1'!$C$9:$C$68,$N35,'Anbazhagan-TS-1'!BH$9:BH$68)</f>
        <v>0</v>
      </c>
      <c r="BV35" s="274">
        <f>SUMIF('Anbazhagan-TS-1'!$C$9:$C$68,$N35,'Anbazhagan-TS-1'!BI$9:BI$68)</f>
        <v>0</v>
      </c>
      <c r="BW35" s="274">
        <f>SUMIF('Anbazhagan-TS-1'!$C$9:$C$68,$N35,'Anbazhagan-TS-1'!BJ$9:BJ$68)</f>
        <v>0</v>
      </c>
      <c r="BX35" s="274">
        <f>SUMIF('Anbazhagan-TS-1'!$C$9:$C$68,$N35,'Anbazhagan-TS-1'!BK$9:BK$68)</f>
        <v>0</v>
      </c>
      <c r="BY35" s="274">
        <f>SUMIF('Anbazhagan-TS-1'!$C$9:$C$68,$N35,'Anbazhagan-TS-1'!BL$9:BL$68)</f>
        <v>0</v>
      </c>
      <c r="BZ35" s="274">
        <f>SUMIF('Anbazhagan-TS-1'!$C$9:$C$68,$N35,'Anbazhagan-TS-1'!BM$9:BM$68)</f>
        <v>0</v>
      </c>
      <c r="CA35" s="274">
        <f>SUMIF('Anbazhagan-TS-1'!$C$9:$C$68,$N35,'Anbazhagan-TS-1'!BN$9:BN$68)</f>
        <v>0</v>
      </c>
      <c r="CB35" s="274">
        <f>SUMIF('Anbazhagan-TS-1'!$C$9:$C$68,$N35,'Anbazhagan-TS-1'!BO$9:BO$68)</f>
        <v>0</v>
      </c>
    </row>
    <row r="36" spans="1:80">
      <c r="A36" s="226" t="s">
        <v>1029</v>
      </c>
      <c r="B36" s="234" t="s">
        <v>532</v>
      </c>
      <c r="C36" s="383" t="s">
        <v>872</v>
      </c>
      <c r="D36" s="1039"/>
      <c r="E36" s="1049"/>
      <c r="F36" s="1062"/>
      <c r="G36" s="1062"/>
      <c r="H36" s="268"/>
      <c r="I36" s="270">
        <f t="shared" si="34"/>
        <v>0</v>
      </c>
      <c r="J36" s="306" t="str">
        <f t="shared" si="33"/>
        <v/>
      </c>
      <c r="K36" s="306"/>
      <c r="L36" s="71"/>
      <c r="M36" s="314"/>
      <c r="N36" s="71" t="s">
        <v>5</v>
      </c>
      <c r="O36" s="270"/>
      <c r="P36" s="379">
        <f t="shared" si="35"/>
        <v>0</v>
      </c>
      <c r="Q36" s="332">
        <f t="shared" si="37"/>
        <v>0</v>
      </c>
      <c r="R36" s="273">
        <f t="shared" si="36"/>
        <v>0</v>
      </c>
      <c r="S36" s="274">
        <f>SUMIF('Anbazhagan-TS-1'!$C$9:$C$68,$N36,'Anbazhagan-TS-1'!F$9:F$68)</f>
        <v>0</v>
      </c>
      <c r="T36" s="274">
        <f>SUMIF('Anbazhagan-TS-1'!$C$9:$C$68,$N36,'Anbazhagan-TS-1'!G$9:G$68)</f>
        <v>0</v>
      </c>
      <c r="U36" s="274">
        <f>SUMIF('Anbazhagan-TS-1'!$C$9:$C$68,$N36,'Anbazhagan-TS-1'!H$9:H$68)</f>
        <v>0</v>
      </c>
      <c r="V36" s="274">
        <f>SUMIF('Anbazhagan-TS-1'!$C$9:$C$68,$N36,'Anbazhagan-TS-1'!I$9:I$68)</f>
        <v>0</v>
      </c>
      <c r="W36" s="274">
        <f>SUMIF('Anbazhagan-TS-1'!$C$9:$C$68,$N36,'Anbazhagan-TS-1'!J$9:J$68)</f>
        <v>0</v>
      </c>
      <c r="X36" s="274">
        <f>SUMIF('Anbazhagan-TS-1'!$C$9:$C$68,$N36,'Anbazhagan-TS-1'!K$9:K$68)</f>
        <v>0</v>
      </c>
      <c r="Y36" s="274">
        <f>SUMIF('Anbazhagan-TS-1'!$C$9:$C$68,$N36,'Anbazhagan-TS-1'!L$9:L$68)</f>
        <v>0</v>
      </c>
      <c r="Z36" s="274">
        <f>SUMIF('Anbazhagan-TS-1'!$C$9:$C$68,$N36,'Anbazhagan-TS-1'!M$9:M$68)</f>
        <v>0</v>
      </c>
      <c r="AA36" s="274">
        <f>SUMIF('Anbazhagan-TS-1'!$C$9:$C$68,$N36,'Anbazhagan-TS-1'!N$9:N$68)</f>
        <v>0</v>
      </c>
      <c r="AB36" s="274">
        <f>SUMIF('Anbazhagan-TS-1'!$C$9:$C$68,$N36,'Anbazhagan-TS-1'!O$9:O$68)</f>
        <v>0</v>
      </c>
      <c r="AC36" s="274">
        <f>SUMIF('Anbazhagan-TS-1'!$C$9:$C$68,$N36,'Anbazhagan-TS-1'!P$9:P$68)</f>
        <v>0</v>
      </c>
      <c r="AD36" s="274">
        <f>SUMIF('Anbazhagan-TS-1'!$C$9:$C$68,$N36,'Anbazhagan-TS-1'!Q$9:Q$68)</f>
        <v>0</v>
      </c>
      <c r="AE36" s="274">
        <f>SUMIF('Anbazhagan-TS-1'!$C$9:$C$68,$N36,'Anbazhagan-TS-1'!R$9:R$68)</f>
        <v>0</v>
      </c>
      <c r="AF36" s="274">
        <f>SUMIF('Anbazhagan-TS-1'!$C$9:$C$68,$N36,'Anbazhagan-TS-1'!S$9:S$68)</f>
        <v>0</v>
      </c>
      <c r="AG36" s="274">
        <f>SUMIF('Anbazhagan-TS-1'!$C$9:$C$68,$N36,'Anbazhagan-TS-1'!T$9:T$68)</f>
        <v>0</v>
      </c>
      <c r="AH36" s="274">
        <f>SUMIF('Anbazhagan-TS-1'!$C$9:$C$68,$N36,'Anbazhagan-TS-1'!U$9:U$68)</f>
        <v>0</v>
      </c>
      <c r="AI36" s="274">
        <f>SUMIF('Anbazhagan-TS-1'!$C$9:$C$68,$N36,'Anbazhagan-TS-1'!V$9:V$68)</f>
        <v>0</v>
      </c>
      <c r="AJ36" s="274">
        <f>SUMIF('Anbazhagan-TS-1'!$C$9:$C$68,$N36,'Anbazhagan-TS-1'!W$9:W$68)</f>
        <v>0</v>
      </c>
      <c r="AK36" s="274">
        <f>SUMIF('Anbazhagan-TS-1'!$C$9:$C$68,$N36,'Anbazhagan-TS-1'!X$9:X$68)</f>
        <v>0</v>
      </c>
      <c r="AL36" s="274">
        <f>SUMIF('Anbazhagan-TS-1'!$C$9:$C$68,$N36,'Anbazhagan-TS-1'!Y$9:Y$68)</f>
        <v>0</v>
      </c>
      <c r="AM36" s="274">
        <f>SUMIF('Anbazhagan-TS-1'!$C$9:$C$68,$N36,'Anbazhagan-TS-1'!Z$9:Z$68)</f>
        <v>0</v>
      </c>
      <c r="AN36" s="274">
        <f>SUMIF('Anbazhagan-TS-1'!$C$9:$C$68,$N36,'Anbazhagan-TS-1'!AA$9:AA$68)</f>
        <v>0</v>
      </c>
      <c r="AO36" s="274">
        <f>SUMIF('Anbazhagan-TS-1'!$C$9:$C$68,$N36,'Anbazhagan-TS-1'!AB$9:AB$68)</f>
        <v>0</v>
      </c>
      <c r="AP36" s="274">
        <f>SUMIF('Anbazhagan-TS-1'!$C$9:$C$68,$N36,'Anbazhagan-TS-1'!AC$9:AC$68)</f>
        <v>0</v>
      </c>
      <c r="AQ36" s="274">
        <f>SUMIF('Anbazhagan-TS-1'!$C$9:$C$68,$N36,'Anbazhagan-TS-1'!AD$9:AD$68)</f>
        <v>0</v>
      </c>
      <c r="AR36" s="274">
        <f>SUMIF('Anbazhagan-TS-1'!$C$9:$C$68,$N36,'Anbazhagan-TS-1'!AE$9:AE$68)</f>
        <v>0</v>
      </c>
      <c r="AS36" s="274">
        <f>SUMIF('Anbazhagan-TS-1'!$C$9:$C$68,$N36,'Anbazhagan-TS-1'!AF$9:AF$68)</f>
        <v>0</v>
      </c>
      <c r="AT36" s="274">
        <f>SUMIF('Anbazhagan-TS-1'!$C$9:$C$68,$N36,'Anbazhagan-TS-1'!AG$9:AG$68)</f>
        <v>0</v>
      </c>
      <c r="AU36" s="274">
        <f>SUMIF('Anbazhagan-TS-1'!$C$9:$C$68,$N36,'Anbazhagan-TS-1'!AH$9:AH$68)</f>
        <v>0</v>
      </c>
      <c r="AV36" s="274">
        <f>SUMIF('Anbazhagan-TS-1'!$C$9:$C$68,$N36,'Anbazhagan-TS-1'!AI$9:AI$68)</f>
        <v>0</v>
      </c>
      <c r="AW36" s="274">
        <f>SUMIF('Anbazhagan-TS-1'!$C$9:$C$68,$N36,'Anbazhagan-TS-1'!AJ$9:AJ$68)</f>
        <v>0</v>
      </c>
      <c r="AX36" s="274">
        <f>SUMIF('Anbazhagan-TS-1'!$C$9:$C$68,$N36,'Anbazhagan-TS-1'!AK$9:AK$68)</f>
        <v>0</v>
      </c>
      <c r="AY36" s="274">
        <f>SUMIF('Anbazhagan-TS-1'!$C$9:$C$68,$N36,'Anbazhagan-TS-1'!AL$9:AL$68)</f>
        <v>0</v>
      </c>
      <c r="AZ36" s="274">
        <f>SUMIF('Anbazhagan-TS-1'!$C$9:$C$68,$N36,'Anbazhagan-TS-1'!AM$9:AM$68)</f>
        <v>0</v>
      </c>
      <c r="BA36" s="274">
        <f>SUMIF('Anbazhagan-TS-1'!$C$9:$C$68,$N36,'Anbazhagan-TS-1'!AN$9:AN$68)</f>
        <v>0</v>
      </c>
      <c r="BB36" s="274">
        <f>SUMIF('Anbazhagan-TS-1'!$C$9:$C$68,$N36,'Anbazhagan-TS-1'!AO$9:AO$68)</f>
        <v>0</v>
      </c>
      <c r="BC36" s="274">
        <f>SUMIF('Anbazhagan-TS-1'!$C$9:$C$68,$N36,'Anbazhagan-TS-1'!AP$9:AP$68)</f>
        <v>0</v>
      </c>
      <c r="BD36" s="274">
        <f>SUMIF('Anbazhagan-TS-1'!$C$9:$C$68,$N36,'Anbazhagan-TS-1'!AQ$9:AQ$68)</f>
        <v>0</v>
      </c>
      <c r="BE36" s="274">
        <f>SUMIF('Anbazhagan-TS-1'!$C$9:$C$68,$N36,'Anbazhagan-TS-1'!AR$9:AR$68)</f>
        <v>0</v>
      </c>
      <c r="BF36" s="274">
        <f>SUMIF('Anbazhagan-TS-1'!$C$9:$C$68,$N36,'Anbazhagan-TS-1'!AS$9:AS$68)</f>
        <v>0</v>
      </c>
      <c r="BG36" s="274">
        <f>SUMIF('Anbazhagan-TS-1'!$C$9:$C$68,$N36,'Anbazhagan-TS-1'!AT$9:AT$68)</f>
        <v>0</v>
      </c>
      <c r="BH36" s="274">
        <f>SUMIF('Anbazhagan-TS-1'!$C$9:$C$68,$N36,'Anbazhagan-TS-1'!AU$9:AU$68)</f>
        <v>0</v>
      </c>
      <c r="BI36" s="274">
        <f>SUMIF('Anbazhagan-TS-1'!$C$9:$C$68,$N36,'Anbazhagan-TS-1'!AV$9:AV$68)</f>
        <v>0</v>
      </c>
      <c r="BJ36" s="274">
        <f>SUMIF('Anbazhagan-TS-1'!$C$9:$C$68,$N36,'Anbazhagan-TS-1'!AW$9:AW$68)</f>
        <v>0</v>
      </c>
      <c r="BK36" s="274">
        <f>SUMIF('Anbazhagan-TS-1'!$C$9:$C$68,$N36,'Anbazhagan-TS-1'!AX$9:AX$68)</f>
        <v>0</v>
      </c>
      <c r="BL36" s="274">
        <f>SUMIF('Anbazhagan-TS-1'!$C$9:$C$68,$N36,'Anbazhagan-TS-1'!AY$9:AY$68)</f>
        <v>0</v>
      </c>
      <c r="BM36" s="274">
        <f>SUMIF('Anbazhagan-TS-1'!$C$9:$C$68,$N36,'Anbazhagan-TS-1'!AZ$9:AZ$68)</f>
        <v>0</v>
      </c>
      <c r="BN36" s="274">
        <f>SUMIF('Anbazhagan-TS-1'!$C$9:$C$68,$N36,'Anbazhagan-TS-1'!BA$9:BA$68)</f>
        <v>0</v>
      </c>
      <c r="BO36" s="274">
        <f>SUMIF('Anbazhagan-TS-1'!$C$9:$C$68,$N36,'Anbazhagan-TS-1'!BB$9:BB$68)</f>
        <v>0</v>
      </c>
      <c r="BP36" s="274">
        <f>SUMIF('Anbazhagan-TS-1'!$C$9:$C$68,$N36,'Anbazhagan-TS-1'!BC$9:BC$68)</f>
        <v>0</v>
      </c>
      <c r="BQ36" s="274">
        <f>SUMIF('Anbazhagan-TS-1'!$C$9:$C$68,$N36,'Anbazhagan-TS-1'!BD$9:BD$68)</f>
        <v>0</v>
      </c>
      <c r="BR36" s="274">
        <f>SUMIF('Anbazhagan-TS-1'!$C$9:$C$68,$N36,'Anbazhagan-TS-1'!BE$9:BE$68)</f>
        <v>0</v>
      </c>
      <c r="BS36" s="274">
        <f>SUMIF('Anbazhagan-TS-1'!$C$9:$C$68,$N36,'Anbazhagan-TS-1'!BF$9:BF$68)</f>
        <v>0</v>
      </c>
      <c r="BT36" s="274">
        <f>SUMIF('Anbazhagan-TS-1'!$C$9:$C$68,$N36,'Anbazhagan-TS-1'!BG$9:BG$68)</f>
        <v>0</v>
      </c>
      <c r="BU36" s="274">
        <f>SUMIF('Anbazhagan-TS-1'!$C$9:$C$68,$N36,'Anbazhagan-TS-1'!BH$9:BH$68)</f>
        <v>0</v>
      </c>
      <c r="BV36" s="274">
        <f>SUMIF('Anbazhagan-TS-1'!$C$9:$C$68,$N36,'Anbazhagan-TS-1'!BI$9:BI$68)</f>
        <v>0</v>
      </c>
      <c r="BW36" s="274">
        <f>SUMIF('Anbazhagan-TS-1'!$C$9:$C$68,$N36,'Anbazhagan-TS-1'!BJ$9:BJ$68)</f>
        <v>0</v>
      </c>
      <c r="BX36" s="274">
        <f>SUMIF('Anbazhagan-TS-1'!$C$9:$C$68,$N36,'Anbazhagan-TS-1'!BK$9:BK$68)</f>
        <v>0</v>
      </c>
      <c r="BY36" s="274">
        <f>SUMIF('Anbazhagan-TS-1'!$C$9:$C$68,$N36,'Anbazhagan-TS-1'!BL$9:BL$68)</f>
        <v>0</v>
      </c>
      <c r="BZ36" s="274">
        <f>SUMIF('Anbazhagan-TS-1'!$C$9:$C$68,$N36,'Anbazhagan-TS-1'!BM$9:BM$68)</f>
        <v>0</v>
      </c>
      <c r="CA36" s="274">
        <f>SUMIF('Anbazhagan-TS-1'!$C$9:$C$68,$N36,'Anbazhagan-TS-1'!BN$9:BN$68)</f>
        <v>0</v>
      </c>
      <c r="CB36" s="274">
        <f>SUMIF('Anbazhagan-TS-1'!$C$9:$C$68,$N36,'Anbazhagan-TS-1'!BO$9:BO$68)</f>
        <v>0</v>
      </c>
    </row>
    <row r="37" spans="1:80">
      <c r="A37" s="226" t="s">
        <v>533</v>
      </c>
      <c r="B37" s="234" t="s">
        <v>534</v>
      </c>
      <c r="C37" s="383" t="s">
        <v>872</v>
      </c>
      <c r="D37" s="1039"/>
      <c r="E37" s="1049"/>
      <c r="F37" s="1062"/>
      <c r="G37" s="1062"/>
      <c r="H37" s="268"/>
      <c r="I37" s="270">
        <f t="shared" si="34"/>
        <v>0</v>
      </c>
      <c r="J37" s="306" t="str">
        <f t="shared" si="33"/>
        <v/>
      </c>
      <c r="K37" s="306"/>
      <c r="L37" s="71"/>
      <c r="M37" s="71"/>
      <c r="N37" s="71" t="s">
        <v>53</v>
      </c>
      <c r="O37" s="270"/>
      <c r="P37" s="313">
        <f t="shared" si="35"/>
        <v>0</v>
      </c>
      <c r="Q37" s="332">
        <f t="shared" si="37"/>
        <v>0</v>
      </c>
      <c r="R37" s="273">
        <f t="shared" si="36"/>
        <v>0</v>
      </c>
      <c r="S37" s="274">
        <f>SUMIF('Anbazhagan-TS-1'!$C$9:$C$68,$N37,'Anbazhagan-TS-1'!F$9:F$68)</f>
        <v>0</v>
      </c>
      <c r="T37" s="274">
        <f>SUMIF('Anbazhagan-TS-1'!$C$9:$C$68,$N37,'Anbazhagan-TS-1'!G$9:G$68)</f>
        <v>0</v>
      </c>
      <c r="U37" s="274">
        <f>SUMIF('Anbazhagan-TS-1'!$C$9:$C$68,$N37,'Anbazhagan-TS-1'!H$9:H$68)</f>
        <v>0</v>
      </c>
      <c r="V37" s="274">
        <f>SUMIF('Anbazhagan-TS-1'!$C$9:$C$68,$N37,'Anbazhagan-TS-1'!I$9:I$68)</f>
        <v>0</v>
      </c>
      <c r="W37" s="274">
        <f>SUMIF('Anbazhagan-TS-1'!$C$9:$C$68,$N37,'Anbazhagan-TS-1'!J$9:J$68)</f>
        <v>0</v>
      </c>
      <c r="X37" s="274">
        <f>SUMIF('Anbazhagan-TS-1'!$C$9:$C$68,$N37,'Anbazhagan-TS-1'!K$9:K$68)</f>
        <v>0</v>
      </c>
      <c r="Y37" s="274">
        <f>SUMIF('Anbazhagan-TS-1'!$C$9:$C$68,$N37,'Anbazhagan-TS-1'!L$9:L$68)</f>
        <v>0</v>
      </c>
      <c r="Z37" s="274">
        <f>SUMIF('Anbazhagan-TS-1'!$C$9:$C$68,$N37,'Anbazhagan-TS-1'!M$9:M$68)</f>
        <v>0</v>
      </c>
      <c r="AA37" s="274">
        <f>SUMIF('Anbazhagan-TS-1'!$C$9:$C$68,$N37,'Anbazhagan-TS-1'!N$9:N$68)</f>
        <v>0</v>
      </c>
      <c r="AB37" s="274">
        <f>SUMIF('Anbazhagan-TS-1'!$C$9:$C$68,$N37,'Anbazhagan-TS-1'!O$9:O$68)</f>
        <v>0</v>
      </c>
      <c r="AC37" s="274">
        <f>SUMIF('Anbazhagan-TS-1'!$C$9:$C$68,$N37,'Anbazhagan-TS-1'!P$9:P$68)</f>
        <v>0</v>
      </c>
      <c r="AD37" s="274">
        <f>SUMIF('Anbazhagan-TS-1'!$C$9:$C$68,$N37,'Anbazhagan-TS-1'!Q$9:Q$68)</f>
        <v>0</v>
      </c>
      <c r="AE37" s="274">
        <f>SUMIF('Anbazhagan-TS-1'!$C$9:$C$68,$N37,'Anbazhagan-TS-1'!R$9:R$68)</f>
        <v>0</v>
      </c>
      <c r="AF37" s="274">
        <f>SUMIF('Anbazhagan-TS-1'!$C$9:$C$68,$N37,'Anbazhagan-TS-1'!S$9:S$68)</f>
        <v>0</v>
      </c>
      <c r="AG37" s="274">
        <f>SUMIF('Anbazhagan-TS-1'!$C$9:$C$68,$N37,'Anbazhagan-TS-1'!T$9:T$68)</f>
        <v>0</v>
      </c>
      <c r="AH37" s="274">
        <f>SUMIF('Anbazhagan-TS-1'!$C$9:$C$68,$N37,'Anbazhagan-TS-1'!U$9:U$68)</f>
        <v>0</v>
      </c>
      <c r="AI37" s="274">
        <f>SUMIF('Anbazhagan-TS-1'!$C$9:$C$68,$N37,'Anbazhagan-TS-1'!V$9:V$68)</f>
        <v>0</v>
      </c>
      <c r="AJ37" s="274">
        <f>SUMIF('Anbazhagan-TS-1'!$C$9:$C$68,$N37,'Anbazhagan-TS-1'!W$9:W$68)</f>
        <v>0</v>
      </c>
      <c r="AK37" s="274">
        <f>SUMIF('Anbazhagan-TS-1'!$C$9:$C$68,$N37,'Anbazhagan-TS-1'!X$9:X$68)</f>
        <v>0</v>
      </c>
      <c r="AL37" s="274">
        <f>SUMIF('Anbazhagan-TS-1'!$C$9:$C$68,$N37,'Anbazhagan-TS-1'!Y$9:Y$68)</f>
        <v>0</v>
      </c>
      <c r="AM37" s="274">
        <f>SUMIF('Anbazhagan-TS-1'!$C$9:$C$68,$N37,'Anbazhagan-TS-1'!Z$9:Z$68)</f>
        <v>0</v>
      </c>
      <c r="AN37" s="274">
        <f>SUMIF('Anbazhagan-TS-1'!$C$9:$C$68,$N37,'Anbazhagan-TS-1'!AA$9:AA$68)</f>
        <v>0</v>
      </c>
      <c r="AO37" s="274">
        <f>SUMIF('Anbazhagan-TS-1'!$C$9:$C$68,$N37,'Anbazhagan-TS-1'!AB$9:AB$68)</f>
        <v>0</v>
      </c>
      <c r="AP37" s="274">
        <f>SUMIF('Anbazhagan-TS-1'!$C$9:$C$68,$N37,'Anbazhagan-TS-1'!AC$9:AC$68)</f>
        <v>0</v>
      </c>
      <c r="AQ37" s="274">
        <f>SUMIF('Anbazhagan-TS-1'!$C$9:$C$68,$N37,'Anbazhagan-TS-1'!AD$9:AD$68)</f>
        <v>0</v>
      </c>
      <c r="AR37" s="274">
        <f>SUMIF('Anbazhagan-TS-1'!$C$9:$C$68,$N37,'Anbazhagan-TS-1'!AE$9:AE$68)</f>
        <v>0</v>
      </c>
      <c r="AS37" s="274">
        <f>SUMIF('Anbazhagan-TS-1'!$C$9:$C$68,$N37,'Anbazhagan-TS-1'!AF$9:AF$68)</f>
        <v>0</v>
      </c>
      <c r="AT37" s="274">
        <f>SUMIF('Anbazhagan-TS-1'!$C$9:$C$68,$N37,'Anbazhagan-TS-1'!AG$9:AG$68)</f>
        <v>0</v>
      </c>
      <c r="AU37" s="274">
        <f>SUMIF('Anbazhagan-TS-1'!$C$9:$C$68,$N37,'Anbazhagan-TS-1'!AH$9:AH$68)</f>
        <v>0</v>
      </c>
      <c r="AV37" s="274">
        <f>SUMIF('Anbazhagan-TS-1'!$C$9:$C$68,$N37,'Anbazhagan-TS-1'!AI$9:AI$68)</f>
        <v>0</v>
      </c>
      <c r="AW37" s="274">
        <f>SUMIF('Anbazhagan-TS-1'!$C$9:$C$68,$N37,'Anbazhagan-TS-1'!AJ$9:AJ$68)</f>
        <v>0</v>
      </c>
      <c r="AX37" s="274">
        <f>SUMIF('Anbazhagan-TS-1'!$C$9:$C$68,$N37,'Anbazhagan-TS-1'!AK$9:AK$68)</f>
        <v>0</v>
      </c>
      <c r="AY37" s="274">
        <f>SUMIF('Anbazhagan-TS-1'!$C$9:$C$68,$N37,'Anbazhagan-TS-1'!AL$9:AL$68)</f>
        <v>0</v>
      </c>
      <c r="AZ37" s="274">
        <f>SUMIF('Anbazhagan-TS-1'!$C$9:$C$68,$N37,'Anbazhagan-TS-1'!AM$9:AM$68)</f>
        <v>0</v>
      </c>
      <c r="BA37" s="274">
        <f>SUMIF('Anbazhagan-TS-1'!$C$9:$C$68,$N37,'Anbazhagan-TS-1'!AN$9:AN$68)</f>
        <v>0</v>
      </c>
      <c r="BB37" s="274">
        <f>SUMIF('Anbazhagan-TS-1'!$C$9:$C$68,$N37,'Anbazhagan-TS-1'!AO$9:AO$68)</f>
        <v>0</v>
      </c>
      <c r="BC37" s="274">
        <f>SUMIF('Anbazhagan-TS-1'!$C$9:$C$68,$N37,'Anbazhagan-TS-1'!AP$9:AP$68)</f>
        <v>0</v>
      </c>
      <c r="BD37" s="274">
        <f>SUMIF('Anbazhagan-TS-1'!$C$9:$C$68,$N37,'Anbazhagan-TS-1'!AQ$9:AQ$68)</f>
        <v>0</v>
      </c>
      <c r="BE37" s="274">
        <f>SUMIF('Anbazhagan-TS-1'!$C$9:$C$68,$N37,'Anbazhagan-TS-1'!AR$9:AR$68)</f>
        <v>0</v>
      </c>
      <c r="BF37" s="274">
        <f>SUMIF('Anbazhagan-TS-1'!$C$9:$C$68,$N37,'Anbazhagan-TS-1'!AS$9:AS$68)</f>
        <v>0</v>
      </c>
      <c r="BG37" s="274">
        <f>SUMIF('Anbazhagan-TS-1'!$C$9:$C$68,$N37,'Anbazhagan-TS-1'!AT$9:AT$68)</f>
        <v>0</v>
      </c>
      <c r="BH37" s="274">
        <f>SUMIF('Anbazhagan-TS-1'!$C$9:$C$68,$N37,'Anbazhagan-TS-1'!AU$9:AU$68)</f>
        <v>0</v>
      </c>
      <c r="BI37" s="274">
        <f>SUMIF('Anbazhagan-TS-1'!$C$9:$C$68,$N37,'Anbazhagan-TS-1'!AV$9:AV$68)</f>
        <v>0</v>
      </c>
      <c r="BJ37" s="274">
        <f>SUMIF('Anbazhagan-TS-1'!$C$9:$C$68,$N37,'Anbazhagan-TS-1'!AW$9:AW$68)</f>
        <v>0</v>
      </c>
      <c r="BK37" s="274">
        <f>SUMIF('Anbazhagan-TS-1'!$C$9:$C$68,$N37,'Anbazhagan-TS-1'!AX$9:AX$68)</f>
        <v>0</v>
      </c>
      <c r="BL37" s="274">
        <f>SUMIF('Anbazhagan-TS-1'!$C$9:$C$68,$N37,'Anbazhagan-TS-1'!AY$9:AY$68)</f>
        <v>0</v>
      </c>
      <c r="BM37" s="274">
        <f>SUMIF('Anbazhagan-TS-1'!$C$9:$C$68,$N37,'Anbazhagan-TS-1'!AZ$9:AZ$68)</f>
        <v>0</v>
      </c>
      <c r="BN37" s="274">
        <f>SUMIF('Anbazhagan-TS-1'!$C$9:$C$68,$N37,'Anbazhagan-TS-1'!BA$9:BA$68)</f>
        <v>0</v>
      </c>
      <c r="BO37" s="274">
        <f>SUMIF('Anbazhagan-TS-1'!$C$9:$C$68,$N37,'Anbazhagan-TS-1'!BB$9:BB$68)</f>
        <v>0</v>
      </c>
      <c r="BP37" s="274">
        <f>SUMIF('Anbazhagan-TS-1'!$C$9:$C$68,$N37,'Anbazhagan-TS-1'!BC$9:BC$68)</f>
        <v>0</v>
      </c>
      <c r="BQ37" s="274">
        <f>SUMIF('Anbazhagan-TS-1'!$C$9:$C$68,$N37,'Anbazhagan-TS-1'!BD$9:BD$68)</f>
        <v>0</v>
      </c>
      <c r="BR37" s="274">
        <f>SUMIF('Anbazhagan-TS-1'!$C$9:$C$68,$N37,'Anbazhagan-TS-1'!BE$9:BE$68)</f>
        <v>0</v>
      </c>
      <c r="BS37" s="274">
        <f>SUMIF('Anbazhagan-TS-1'!$C$9:$C$68,$N37,'Anbazhagan-TS-1'!BF$9:BF$68)</f>
        <v>0</v>
      </c>
      <c r="BT37" s="274">
        <f>SUMIF('Anbazhagan-TS-1'!$C$9:$C$68,$N37,'Anbazhagan-TS-1'!BG$9:BG$68)</f>
        <v>0</v>
      </c>
      <c r="BU37" s="274">
        <f>SUMIF('Anbazhagan-TS-1'!$C$9:$C$68,$N37,'Anbazhagan-TS-1'!BH$9:BH$68)</f>
        <v>0</v>
      </c>
      <c r="BV37" s="274">
        <f>SUMIF('Anbazhagan-TS-1'!$C$9:$C$68,$N37,'Anbazhagan-TS-1'!BI$9:BI$68)</f>
        <v>0</v>
      </c>
      <c r="BW37" s="274">
        <f>SUMIF('Anbazhagan-TS-1'!$C$9:$C$68,$N37,'Anbazhagan-TS-1'!BJ$9:BJ$68)</f>
        <v>0</v>
      </c>
      <c r="BX37" s="274">
        <f>SUMIF('Anbazhagan-TS-1'!$C$9:$C$68,$N37,'Anbazhagan-TS-1'!BK$9:BK$68)</f>
        <v>0</v>
      </c>
      <c r="BY37" s="274">
        <f>SUMIF('Anbazhagan-TS-1'!$C$9:$C$68,$N37,'Anbazhagan-TS-1'!BL$9:BL$68)</f>
        <v>0</v>
      </c>
      <c r="BZ37" s="274">
        <f>SUMIF('Anbazhagan-TS-1'!$C$9:$C$68,$N37,'Anbazhagan-TS-1'!BM$9:BM$68)</f>
        <v>0</v>
      </c>
      <c r="CA37" s="274">
        <f>SUMIF('Anbazhagan-TS-1'!$C$9:$C$68,$N37,'Anbazhagan-TS-1'!BN$9:BN$68)</f>
        <v>0</v>
      </c>
      <c r="CB37" s="274">
        <f>SUMIF('Anbazhagan-TS-1'!$C$9:$C$68,$N37,'Anbazhagan-TS-1'!BO$9:BO$68)</f>
        <v>0</v>
      </c>
    </row>
    <row r="38" spans="1:80">
      <c r="A38" s="226" t="s">
        <v>535</v>
      </c>
      <c r="B38" s="234" t="s">
        <v>536</v>
      </c>
      <c r="C38" s="383" t="s">
        <v>872</v>
      </c>
      <c r="D38" s="1039"/>
      <c r="E38" s="1049"/>
      <c r="F38" s="1062"/>
      <c r="G38" s="1062"/>
      <c r="H38" s="268"/>
      <c r="I38" s="270">
        <f t="shared" si="34"/>
        <v>0</v>
      </c>
      <c r="J38" s="306" t="str">
        <f t="shared" si="33"/>
        <v/>
      </c>
      <c r="K38" s="306"/>
      <c r="L38" s="71"/>
      <c r="M38" s="71"/>
      <c r="N38" s="71" t="s">
        <v>59</v>
      </c>
      <c r="O38" s="270"/>
      <c r="P38" s="313">
        <f t="shared" si="35"/>
        <v>0</v>
      </c>
      <c r="Q38" s="332">
        <f t="shared" si="37"/>
        <v>0</v>
      </c>
      <c r="R38" s="273">
        <f t="shared" si="36"/>
        <v>0</v>
      </c>
      <c r="S38" s="274">
        <f>SUMIF('Anbazhagan-TS-1'!$C$9:$C$68,$N38,'Anbazhagan-TS-1'!F$9:F$68)</f>
        <v>0</v>
      </c>
      <c r="T38" s="274">
        <f>SUMIF('Anbazhagan-TS-1'!$C$9:$C$68,$N38,'Anbazhagan-TS-1'!G$9:G$68)</f>
        <v>0</v>
      </c>
      <c r="U38" s="274">
        <f>SUMIF('Anbazhagan-TS-1'!$C$9:$C$68,$N38,'Anbazhagan-TS-1'!H$9:H$68)</f>
        <v>0</v>
      </c>
      <c r="V38" s="274">
        <f>SUMIF('Anbazhagan-TS-1'!$C$9:$C$68,$N38,'Anbazhagan-TS-1'!I$9:I$68)</f>
        <v>0</v>
      </c>
      <c r="W38" s="274">
        <f>SUMIF('Anbazhagan-TS-1'!$C$9:$C$68,$N38,'Anbazhagan-TS-1'!J$9:J$68)</f>
        <v>0</v>
      </c>
      <c r="X38" s="274">
        <f>SUMIF('Anbazhagan-TS-1'!$C$9:$C$68,$N38,'Anbazhagan-TS-1'!K$9:K$68)</f>
        <v>0</v>
      </c>
      <c r="Y38" s="274">
        <f>SUMIF('Anbazhagan-TS-1'!$C$9:$C$68,$N38,'Anbazhagan-TS-1'!L$9:L$68)</f>
        <v>0</v>
      </c>
      <c r="Z38" s="274">
        <f>SUMIF('Anbazhagan-TS-1'!$C$9:$C$68,$N38,'Anbazhagan-TS-1'!M$9:M$68)</f>
        <v>0</v>
      </c>
      <c r="AA38" s="274">
        <f>SUMIF('Anbazhagan-TS-1'!$C$9:$C$68,$N38,'Anbazhagan-TS-1'!N$9:N$68)</f>
        <v>0</v>
      </c>
      <c r="AB38" s="274">
        <f>SUMIF('Anbazhagan-TS-1'!$C$9:$C$68,$N38,'Anbazhagan-TS-1'!O$9:O$68)</f>
        <v>0</v>
      </c>
      <c r="AC38" s="274">
        <f>SUMIF('Anbazhagan-TS-1'!$C$9:$C$68,$N38,'Anbazhagan-TS-1'!P$9:P$68)</f>
        <v>0</v>
      </c>
      <c r="AD38" s="274">
        <f>SUMIF('Anbazhagan-TS-1'!$C$9:$C$68,$N38,'Anbazhagan-TS-1'!Q$9:Q$68)</f>
        <v>0</v>
      </c>
      <c r="AE38" s="274">
        <f>SUMIF('Anbazhagan-TS-1'!$C$9:$C$68,$N38,'Anbazhagan-TS-1'!R$9:R$68)</f>
        <v>0</v>
      </c>
      <c r="AF38" s="274">
        <f>SUMIF('Anbazhagan-TS-1'!$C$9:$C$68,$N38,'Anbazhagan-TS-1'!S$9:S$68)</f>
        <v>0</v>
      </c>
      <c r="AG38" s="274">
        <f>SUMIF('Anbazhagan-TS-1'!$C$9:$C$68,$N38,'Anbazhagan-TS-1'!T$9:T$68)</f>
        <v>0</v>
      </c>
      <c r="AH38" s="274">
        <f>SUMIF('Anbazhagan-TS-1'!$C$9:$C$68,$N38,'Anbazhagan-TS-1'!U$9:U$68)</f>
        <v>0</v>
      </c>
      <c r="AI38" s="274">
        <f>SUMIF('Anbazhagan-TS-1'!$C$9:$C$68,$N38,'Anbazhagan-TS-1'!V$9:V$68)</f>
        <v>0</v>
      </c>
      <c r="AJ38" s="274">
        <f>SUMIF('Anbazhagan-TS-1'!$C$9:$C$68,$N38,'Anbazhagan-TS-1'!W$9:W$68)</f>
        <v>0</v>
      </c>
      <c r="AK38" s="274">
        <f>SUMIF('Anbazhagan-TS-1'!$C$9:$C$68,$N38,'Anbazhagan-TS-1'!X$9:X$68)</f>
        <v>0</v>
      </c>
      <c r="AL38" s="274">
        <f>SUMIF('Anbazhagan-TS-1'!$C$9:$C$68,$N38,'Anbazhagan-TS-1'!Y$9:Y$68)</f>
        <v>0</v>
      </c>
      <c r="AM38" s="274">
        <f>SUMIF('Anbazhagan-TS-1'!$C$9:$C$68,$N38,'Anbazhagan-TS-1'!Z$9:Z$68)</f>
        <v>0</v>
      </c>
      <c r="AN38" s="274">
        <f>SUMIF('Anbazhagan-TS-1'!$C$9:$C$68,$N38,'Anbazhagan-TS-1'!AA$9:AA$68)</f>
        <v>0</v>
      </c>
      <c r="AO38" s="274">
        <f>SUMIF('Anbazhagan-TS-1'!$C$9:$C$68,$N38,'Anbazhagan-TS-1'!AB$9:AB$68)</f>
        <v>0</v>
      </c>
      <c r="AP38" s="274">
        <f>SUMIF('Anbazhagan-TS-1'!$C$9:$C$68,$N38,'Anbazhagan-TS-1'!AC$9:AC$68)</f>
        <v>0</v>
      </c>
      <c r="AQ38" s="274">
        <f>SUMIF('Anbazhagan-TS-1'!$C$9:$C$68,$N38,'Anbazhagan-TS-1'!AD$9:AD$68)</f>
        <v>0</v>
      </c>
      <c r="AR38" s="274">
        <f>SUMIF('Anbazhagan-TS-1'!$C$9:$C$68,$N38,'Anbazhagan-TS-1'!AE$9:AE$68)</f>
        <v>0</v>
      </c>
      <c r="AS38" s="274">
        <f>SUMIF('Anbazhagan-TS-1'!$C$9:$C$68,$N38,'Anbazhagan-TS-1'!AF$9:AF$68)</f>
        <v>0</v>
      </c>
      <c r="AT38" s="274">
        <f>SUMIF('Anbazhagan-TS-1'!$C$9:$C$68,$N38,'Anbazhagan-TS-1'!AG$9:AG$68)</f>
        <v>0</v>
      </c>
      <c r="AU38" s="274">
        <f>SUMIF('Anbazhagan-TS-1'!$C$9:$C$68,$N38,'Anbazhagan-TS-1'!AH$9:AH$68)</f>
        <v>0</v>
      </c>
      <c r="AV38" s="274">
        <f>SUMIF('Anbazhagan-TS-1'!$C$9:$C$68,$N38,'Anbazhagan-TS-1'!AI$9:AI$68)</f>
        <v>0</v>
      </c>
      <c r="AW38" s="274">
        <f>SUMIF('Anbazhagan-TS-1'!$C$9:$C$68,$N38,'Anbazhagan-TS-1'!AJ$9:AJ$68)</f>
        <v>0</v>
      </c>
      <c r="AX38" s="274">
        <f>SUMIF('Anbazhagan-TS-1'!$C$9:$C$68,$N38,'Anbazhagan-TS-1'!AK$9:AK$68)</f>
        <v>0</v>
      </c>
      <c r="AY38" s="274">
        <f>SUMIF('Anbazhagan-TS-1'!$C$9:$C$68,$N38,'Anbazhagan-TS-1'!AL$9:AL$68)</f>
        <v>0</v>
      </c>
      <c r="AZ38" s="274">
        <f>SUMIF('Anbazhagan-TS-1'!$C$9:$C$68,$N38,'Anbazhagan-TS-1'!AM$9:AM$68)</f>
        <v>0</v>
      </c>
      <c r="BA38" s="274">
        <f>SUMIF('Anbazhagan-TS-1'!$C$9:$C$68,$N38,'Anbazhagan-TS-1'!AN$9:AN$68)</f>
        <v>0</v>
      </c>
      <c r="BB38" s="274">
        <f>SUMIF('Anbazhagan-TS-1'!$C$9:$C$68,$N38,'Anbazhagan-TS-1'!AO$9:AO$68)</f>
        <v>0</v>
      </c>
      <c r="BC38" s="274">
        <f>SUMIF('Anbazhagan-TS-1'!$C$9:$C$68,$N38,'Anbazhagan-TS-1'!AP$9:AP$68)</f>
        <v>0</v>
      </c>
      <c r="BD38" s="274">
        <f>SUMIF('Anbazhagan-TS-1'!$C$9:$C$68,$N38,'Anbazhagan-TS-1'!AQ$9:AQ$68)</f>
        <v>0</v>
      </c>
      <c r="BE38" s="274">
        <f>SUMIF('Anbazhagan-TS-1'!$C$9:$C$68,$N38,'Anbazhagan-TS-1'!AR$9:AR$68)</f>
        <v>0</v>
      </c>
      <c r="BF38" s="274">
        <f>SUMIF('Anbazhagan-TS-1'!$C$9:$C$68,$N38,'Anbazhagan-TS-1'!AS$9:AS$68)</f>
        <v>0</v>
      </c>
      <c r="BG38" s="274">
        <f>SUMIF('Anbazhagan-TS-1'!$C$9:$C$68,$N38,'Anbazhagan-TS-1'!AT$9:AT$68)</f>
        <v>0</v>
      </c>
      <c r="BH38" s="274">
        <f>SUMIF('Anbazhagan-TS-1'!$C$9:$C$68,$N38,'Anbazhagan-TS-1'!AU$9:AU$68)</f>
        <v>0</v>
      </c>
      <c r="BI38" s="274">
        <f>SUMIF('Anbazhagan-TS-1'!$C$9:$C$68,$N38,'Anbazhagan-TS-1'!AV$9:AV$68)</f>
        <v>0</v>
      </c>
      <c r="BJ38" s="274">
        <f>SUMIF('Anbazhagan-TS-1'!$C$9:$C$68,$N38,'Anbazhagan-TS-1'!AW$9:AW$68)</f>
        <v>0</v>
      </c>
      <c r="BK38" s="274">
        <f>SUMIF('Anbazhagan-TS-1'!$C$9:$C$68,$N38,'Anbazhagan-TS-1'!AX$9:AX$68)</f>
        <v>0</v>
      </c>
      <c r="BL38" s="274">
        <f>SUMIF('Anbazhagan-TS-1'!$C$9:$C$68,$N38,'Anbazhagan-TS-1'!AY$9:AY$68)</f>
        <v>0</v>
      </c>
      <c r="BM38" s="274">
        <f>SUMIF('Anbazhagan-TS-1'!$C$9:$C$68,$N38,'Anbazhagan-TS-1'!AZ$9:AZ$68)</f>
        <v>0</v>
      </c>
      <c r="BN38" s="274">
        <f>SUMIF('Anbazhagan-TS-1'!$C$9:$C$68,$N38,'Anbazhagan-TS-1'!BA$9:BA$68)</f>
        <v>0</v>
      </c>
      <c r="BO38" s="274">
        <f>SUMIF('Anbazhagan-TS-1'!$C$9:$C$68,$N38,'Anbazhagan-TS-1'!BB$9:BB$68)</f>
        <v>0</v>
      </c>
      <c r="BP38" s="274">
        <f>SUMIF('Anbazhagan-TS-1'!$C$9:$C$68,$N38,'Anbazhagan-TS-1'!BC$9:BC$68)</f>
        <v>0</v>
      </c>
      <c r="BQ38" s="274">
        <f>SUMIF('Anbazhagan-TS-1'!$C$9:$C$68,$N38,'Anbazhagan-TS-1'!BD$9:BD$68)</f>
        <v>0</v>
      </c>
      <c r="BR38" s="274">
        <f>SUMIF('Anbazhagan-TS-1'!$C$9:$C$68,$N38,'Anbazhagan-TS-1'!BE$9:BE$68)</f>
        <v>0</v>
      </c>
      <c r="BS38" s="274">
        <f>SUMIF('Anbazhagan-TS-1'!$C$9:$C$68,$N38,'Anbazhagan-TS-1'!BF$9:BF$68)</f>
        <v>0</v>
      </c>
      <c r="BT38" s="274">
        <f>SUMIF('Anbazhagan-TS-1'!$C$9:$C$68,$N38,'Anbazhagan-TS-1'!BG$9:BG$68)</f>
        <v>0</v>
      </c>
      <c r="BU38" s="274">
        <f>SUMIF('Anbazhagan-TS-1'!$C$9:$C$68,$N38,'Anbazhagan-TS-1'!BH$9:BH$68)</f>
        <v>0</v>
      </c>
      <c r="BV38" s="274">
        <f>SUMIF('Anbazhagan-TS-1'!$C$9:$C$68,$N38,'Anbazhagan-TS-1'!BI$9:BI$68)</f>
        <v>0</v>
      </c>
      <c r="BW38" s="274">
        <f>SUMIF('Anbazhagan-TS-1'!$C$9:$C$68,$N38,'Anbazhagan-TS-1'!BJ$9:BJ$68)</f>
        <v>0</v>
      </c>
      <c r="BX38" s="274">
        <f>SUMIF('Anbazhagan-TS-1'!$C$9:$C$68,$N38,'Anbazhagan-TS-1'!BK$9:BK$68)</f>
        <v>0</v>
      </c>
      <c r="BY38" s="274">
        <f>SUMIF('Anbazhagan-TS-1'!$C$9:$C$68,$N38,'Anbazhagan-TS-1'!BL$9:BL$68)</f>
        <v>0</v>
      </c>
      <c r="BZ38" s="274">
        <f>SUMIF('Anbazhagan-TS-1'!$C$9:$C$68,$N38,'Anbazhagan-TS-1'!BM$9:BM$68)</f>
        <v>0</v>
      </c>
      <c r="CA38" s="274">
        <f>SUMIF('Anbazhagan-TS-1'!$C$9:$C$68,$N38,'Anbazhagan-TS-1'!BN$9:BN$68)</f>
        <v>0</v>
      </c>
      <c r="CB38" s="274">
        <f>SUMIF('Anbazhagan-TS-1'!$C$9:$C$68,$N38,'Anbazhagan-TS-1'!BO$9:BO$68)</f>
        <v>0</v>
      </c>
    </row>
    <row r="39" spans="1:80">
      <c r="A39" s="226" t="s">
        <v>537</v>
      </c>
      <c r="B39" s="234" t="s">
        <v>538</v>
      </c>
      <c r="C39" s="383" t="s">
        <v>872</v>
      </c>
      <c r="D39" s="1039"/>
      <c r="E39" s="1049"/>
      <c r="F39" s="1062"/>
      <c r="G39" s="1062"/>
      <c r="H39" s="268"/>
      <c r="I39" s="270">
        <f t="shared" si="34"/>
        <v>0</v>
      </c>
      <c r="J39" s="306" t="str">
        <f t="shared" si="33"/>
        <v/>
      </c>
      <c r="K39" s="306"/>
      <c r="L39" s="71"/>
      <c r="M39" s="71"/>
      <c r="N39" s="71" t="s">
        <v>6</v>
      </c>
      <c r="O39" s="270"/>
      <c r="P39" s="313">
        <f t="shared" si="35"/>
        <v>0</v>
      </c>
      <c r="Q39" s="332">
        <f t="shared" si="37"/>
        <v>0</v>
      </c>
      <c r="R39" s="273">
        <f t="shared" si="36"/>
        <v>0</v>
      </c>
      <c r="S39" s="274">
        <f>SUMIF('Anbazhagan-TS-1'!$C$9:$C$68,$N39,'Anbazhagan-TS-1'!F$9:F$68)</f>
        <v>0</v>
      </c>
      <c r="T39" s="274">
        <f>SUMIF('Anbazhagan-TS-1'!$C$9:$C$68,$N39,'Anbazhagan-TS-1'!G$9:G$68)</f>
        <v>0</v>
      </c>
      <c r="U39" s="274">
        <f>SUMIF('Anbazhagan-TS-1'!$C$9:$C$68,$N39,'Anbazhagan-TS-1'!H$9:H$68)</f>
        <v>0</v>
      </c>
      <c r="V39" s="274">
        <f>SUMIF('Anbazhagan-TS-1'!$C$9:$C$68,$N39,'Anbazhagan-TS-1'!I$9:I$68)</f>
        <v>0</v>
      </c>
      <c r="W39" s="274">
        <f>SUMIF('Anbazhagan-TS-1'!$C$9:$C$68,$N39,'Anbazhagan-TS-1'!J$9:J$68)</f>
        <v>0</v>
      </c>
      <c r="X39" s="274">
        <f>SUMIF('Anbazhagan-TS-1'!$C$9:$C$68,$N39,'Anbazhagan-TS-1'!K$9:K$68)</f>
        <v>0</v>
      </c>
      <c r="Y39" s="274">
        <f>SUMIF('Anbazhagan-TS-1'!$C$9:$C$68,$N39,'Anbazhagan-TS-1'!L$9:L$68)</f>
        <v>0</v>
      </c>
      <c r="Z39" s="274">
        <f>SUMIF('Anbazhagan-TS-1'!$C$9:$C$68,$N39,'Anbazhagan-TS-1'!M$9:M$68)</f>
        <v>0</v>
      </c>
      <c r="AA39" s="274">
        <f>SUMIF('Anbazhagan-TS-1'!$C$9:$C$68,$N39,'Anbazhagan-TS-1'!N$9:N$68)</f>
        <v>0</v>
      </c>
      <c r="AB39" s="274">
        <f>SUMIF('Anbazhagan-TS-1'!$C$9:$C$68,$N39,'Anbazhagan-TS-1'!O$9:O$68)</f>
        <v>0</v>
      </c>
      <c r="AC39" s="274">
        <f>SUMIF('Anbazhagan-TS-1'!$C$9:$C$68,$N39,'Anbazhagan-TS-1'!P$9:P$68)</f>
        <v>0</v>
      </c>
      <c r="AD39" s="274">
        <f>SUMIF('Anbazhagan-TS-1'!$C$9:$C$68,$N39,'Anbazhagan-TS-1'!Q$9:Q$68)</f>
        <v>0</v>
      </c>
      <c r="AE39" s="274">
        <f>SUMIF('Anbazhagan-TS-1'!$C$9:$C$68,$N39,'Anbazhagan-TS-1'!R$9:R$68)</f>
        <v>0</v>
      </c>
      <c r="AF39" s="274">
        <f>SUMIF('Anbazhagan-TS-1'!$C$9:$C$68,$N39,'Anbazhagan-TS-1'!S$9:S$68)</f>
        <v>0</v>
      </c>
      <c r="AG39" s="274">
        <f>SUMIF('Anbazhagan-TS-1'!$C$9:$C$68,$N39,'Anbazhagan-TS-1'!T$9:T$68)</f>
        <v>0</v>
      </c>
      <c r="AH39" s="274">
        <f>SUMIF('Anbazhagan-TS-1'!$C$9:$C$68,$N39,'Anbazhagan-TS-1'!U$9:U$68)</f>
        <v>0</v>
      </c>
      <c r="AI39" s="274">
        <f>SUMIF('Anbazhagan-TS-1'!$C$9:$C$68,$N39,'Anbazhagan-TS-1'!V$9:V$68)</f>
        <v>0</v>
      </c>
      <c r="AJ39" s="274">
        <f>SUMIF('Anbazhagan-TS-1'!$C$9:$C$68,$N39,'Anbazhagan-TS-1'!W$9:W$68)</f>
        <v>0</v>
      </c>
      <c r="AK39" s="274">
        <f>SUMIF('Anbazhagan-TS-1'!$C$9:$C$68,$N39,'Anbazhagan-TS-1'!X$9:X$68)</f>
        <v>0</v>
      </c>
      <c r="AL39" s="274">
        <f>SUMIF('Anbazhagan-TS-1'!$C$9:$C$68,$N39,'Anbazhagan-TS-1'!Y$9:Y$68)</f>
        <v>0</v>
      </c>
      <c r="AM39" s="274">
        <f>SUMIF('Anbazhagan-TS-1'!$C$9:$C$68,$N39,'Anbazhagan-TS-1'!Z$9:Z$68)</f>
        <v>0</v>
      </c>
      <c r="AN39" s="274">
        <f>SUMIF('Anbazhagan-TS-1'!$C$9:$C$68,$N39,'Anbazhagan-TS-1'!AA$9:AA$68)</f>
        <v>0</v>
      </c>
      <c r="AO39" s="274">
        <f>SUMIF('Anbazhagan-TS-1'!$C$9:$C$68,$N39,'Anbazhagan-TS-1'!AB$9:AB$68)</f>
        <v>0</v>
      </c>
      <c r="AP39" s="274">
        <f>SUMIF('Anbazhagan-TS-1'!$C$9:$C$68,$N39,'Anbazhagan-TS-1'!AC$9:AC$68)</f>
        <v>0</v>
      </c>
      <c r="AQ39" s="274">
        <f>SUMIF('Anbazhagan-TS-1'!$C$9:$C$68,$N39,'Anbazhagan-TS-1'!AD$9:AD$68)</f>
        <v>0</v>
      </c>
      <c r="AR39" s="274">
        <f>SUMIF('Anbazhagan-TS-1'!$C$9:$C$68,$N39,'Anbazhagan-TS-1'!AE$9:AE$68)</f>
        <v>0</v>
      </c>
      <c r="AS39" s="274">
        <f>SUMIF('Anbazhagan-TS-1'!$C$9:$C$68,$N39,'Anbazhagan-TS-1'!AF$9:AF$68)</f>
        <v>0</v>
      </c>
      <c r="AT39" s="274">
        <f>SUMIF('Anbazhagan-TS-1'!$C$9:$C$68,$N39,'Anbazhagan-TS-1'!AG$9:AG$68)</f>
        <v>0</v>
      </c>
      <c r="AU39" s="274">
        <f>SUMIF('Anbazhagan-TS-1'!$C$9:$C$68,$N39,'Anbazhagan-TS-1'!AH$9:AH$68)</f>
        <v>0</v>
      </c>
      <c r="AV39" s="274">
        <f>SUMIF('Anbazhagan-TS-1'!$C$9:$C$68,$N39,'Anbazhagan-TS-1'!AI$9:AI$68)</f>
        <v>0</v>
      </c>
      <c r="AW39" s="274">
        <f>SUMIF('Anbazhagan-TS-1'!$C$9:$C$68,$N39,'Anbazhagan-TS-1'!AJ$9:AJ$68)</f>
        <v>0</v>
      </c>
      <c r="AX39" s="274">
        <f>SUMIF('Anbazhagan-TS-1'!$C$9:$C$68,$N39,'Anbazhagan-TS-1'!AK$9:AK$68)</f>
        <v>0</v>
      </c>
      <c r="AY39" s="274">
        <f>SUMIF('Anbazhagan-TS-1'!$C$9:$C$68,$N39,'Anbazhagan-TS-1'!AL$9:AL$68)</f>
        <v>0</v>
      </c>
      <c r="AZ39" s="274">
        <f>SUMIF('Anbazhagan-TS-1'!$C$9:$C$68,$N39,'Anbazhagan-TS-1'!AM$9:AM$68)</f>
        <v>0</v>
      </c>
      <c r="BA39" s="274">
        <f>SUMIF('Anbazhagan-TS-1'!$C$9:$C$68,$N39,'Anbazhagan-TS-1'!AN$9:AN$68)</f>
        <v>0</v>
      </c>
      <c r="BB39" s="274">
        <f>SUMIF('Anbazhagan-TS-1'!$C$9:$C$68,$N39,'Anbazhagan-TS-1'!AO$9:AO$68)</f>
        <v>0</v>
      </c>
      <c r="BC39" s="274">
        <f>SUMIF('Anbazhagan-TS-1'!$C$9:$C$68,$N39,'Anbazhagan-TS-1'!AP$9:AP$68)</f>
        <v>0</v>
      </c>
      <c r="BD39" s="274">
        <f>SUMIF('Anbazhagan-TS-1'!$C$9:$C$68,$N39,'Anbazhagan-TS-1'!AQ$9:AQ$68)</f>
        <v>0</v>
      </c>
      <c r="BE39" s="274">
        <f>SUMIF('Anbazhagan-TS-1'!$C$9:$C$68,$N39,'Anbazhagan-TS-1'!AR$9:AR$68)</f>
        <v>0</v>
      </c>
      <c r="BF39" s="274">
        <f>SUMIF('Anbazhagan-TS-1'!$C$9:$C$68,$N39,'Anbazhagan-TS-1'!AS$9:AS$68)</f>
        <v>0</v>
      </c>
      <c r="BG39" s="274">
        <f>SUMIF('Anbazhagan-TS-1'!$C$9:$C$68,$N39,'Anbazhagan-TS-1'!AT$9:AT$68)</f>
        <v>0</v>
      </c>
      <c r="BH39" s="274">
        <f>SUMIF('Anbazhagan-TS-1'!$C$9:$C$68,$N39,'Anbazhagan-TS-1'!AU$9:AU$68)</f>
        <v>0</v>
      </c>
      <c r="BI39" s="274">
        <f>SUMIF('Anbazhagan-TS-1'!$C$9:$C$68,$N39,'Anbazhagan-TS-1'!AV$9:AV$68)</f>
        <v>0</v>
      </c>
      <c r="BJ39" s="274">
        <f>SUMIF('Anbazhagan-TS-1'!$C$9:$C$68,$N39,'Anbazhagan-TS-1'!AW$9:AW$68)</f>
        <v>0</v>
      </c>
      <c r="BK39" s="274">
        <f>SUMIF('Anbazhagan-TS-1'!$C$9:$C$68,$N39,'Anbazhagan-TS-1'!AX$9:AX$68)</f>
        <v>0</v>
      </c>
      <c r="BL39" s="274">
        <f>SUMIF('Anbazhagan-TS-1'!$C$9:$C$68,$N39,'Anbazhagan-TS-1'!AY$9:AY$68)</f>
        <v>0</v>
      </c>
      <c r="BM39" s="274">
        <f>SUMIF('Anbazhagan-TS-1'!$C$9:$C$68,$N39,'Anbazhagan-TS-1'!AZ$9:AZ$68)</f>
        <v>0</v>
      </c>
      <c r="BN39" s="274">
        <f>SUMIF('Anbazhagan-TS-1'!$C$9:$C$68,$N39,'Anbazhagan-TS-1'!BA$9:BA$68)</f>
        <v>0</v>
      </c>
      <c r="BO39" s="274">
        <f>SUMIF('Anbazhagan-TS-1'!$C$9:$C$68,$N39,'Anbazhagan-TS-1'!BB$9:BB$68)</f>
        <v>0</v>
      </c>
      <c r="BP39" s="274">
        <f>SUMIF('Anbazhagan-TS-1'!$C$9:$C$68,$N39,'Anbazhagan-TS-1'!BC$9:BC$68)</f>
        <v>0</v>
      </c>
      <c r="BQ39" s="274">
        <f>SUMIF('Anbazhagan-TS-1'!$C$9:$C$68,$N39,'Anbazhagan-TS-1'!BD$9:BD$68)</f>
        <v>0</v>
      </c>
      <c r="BR39" s="274">
        <f>SUMIF('Anbazhagan-TS-1'!$C$9:$C$68,$N39,'Anbazhagan-TS-1'!BE$9:BE$68)</f>
        <v>0</v>
      </c>
      <c r="BS39" s="274">
        <f>SUMIF('Anbazhagan-TS-1'!$C$9:$C$68,$N39,'Anbazhagan-TS-1'!BF$9:BF$68)</f>
        <v>0</v>
      </c>
      <c r="BT39" s="274">
        <f>SUMIF('Anbazhagan-TS-1'!$C$9:$C$68,$N39,'Anbazhagan-TS-1'!BG$9:BG$68)</f>
        <v>0</v>
      </c>
      <c r="BU39" s="274">
        <f>SUMIF('Anbazhagan-TS-1'!$C$9:$C$68,$N39,'Anbazhagan-TS-1'!BH$9:BH$68)</f>
        <v>0</v>
      </c>
      <c r="BV39" s="274">
        <f>SUMIF('Anbazhagan-TS-1'!$C$9:$C$68,$N39,'Anbazhagan-TS-1'!BI$9:BI$68)</f>
        <v>0</v>
      </c>
      <c r="BW39" s="274">
        <f>SUMIF('Anbazhagan-TS-1'!$C$9:$C$68,$N39,'Anbazhagan-TS-1'!BJ$9:BJ$68)</f>
        <v>0</v>
      </c>
      <c r="BX39" s="274">
        <f>SUMIF('Anbazhagan-TS-1'!$C$9:$C$68,$N39,'Anbazhagan-TS-1'!BK$9:BK$68)</f>
        <v>0</v>
      </c>
      <c r="BY39" s="274">
        <f>SUMIF('Anbazhagan-TS-1'!$C$9:$C$68,$N39,'Anbazhagan-TS-1'!BL$9:BL$68)</f>
        <v>0</v>
      </c>
      <c r="BZ39" s="274">
        <f>SUMIF('Anbazhagan-TS-1'!$C$9:$C$68,$N39,'Anbazhagan-TS-1'!BM$9:BM$68)</f>
        <v>0</v>
      </c>
      <c r="CA39" s="274">
        <f>SUMIF('Anbazhagan-TS-1'!$C$9:$C$68,$N39,'Anbazhagan-TS-1'!BN$9:BN$68)</f>
        <v>0</v>
      </c>
      <c r="CB39" s="274">
        <f>SUMIF('Anbazhagan-TS-1'!$C$9:$C$68,$N39,'Anbazhagan-TS-1'!BO$9:BO$68)</f>
        <v>0</v>
      </c>
    </row>
    <row r="40" spans="1:80">
      <c r="A40" s="226" t="s">
        <v>540</v>
      </c>
      <c r="B40" s="234" t="s">
        <v>541</v>
      </c>
      <c r="C40" s="383" t="s">
        <v>874</v>
      </c>
      <c r="D40" s="1039"/>
      <c r="E40" s="1049"/>
      <c r="F40" s="1062"/>
      <c r="G40" s="1062"/>
      <c r="H40" s="268"/>
      <c r="I40" s="270">
        <f t="shared" si="34"/>
        <v>0</v>
      </c>
      <c r="J40" s="306" t="str">
        <f t="shared" si="33"/>
        <v/>
      </c>
      <c r="K40" s="306"/>
      <c r="L40" s="71"/>
      <c r="M40" s="71"/>
      <c r="N40" s="71" t="s">
        <v>84</v>
      </c>
      <c r="O40" s="270"/>
      <c r="P40" s="313">
        <f t="shared" si="35"/>
        <v>0</v>
      </c>
      <c r="Q40" s="332">
        <f t="shared" si="37"/>
        <v>0</v>
      </c>
      <c r="R40" s="273">
        <f t="shared" si="36"/>
        <v>0</v>
      </c>
      <c r="S40" s="274">
        <f>SUMIF('Anbazhagan-TS-1'!$C$9:$C$68,$N40,'Anbazhagan-TS-1'!F$9:F$68)</f>
        <v>0</v>
      </c>
      <c r="T40" s="274">
        <f>SUMIF('Anbazhagan-TS-1'!$C$9:$C$68,$N40,'Anbazhagan-TS-1'!G$9:G$68)</f>
        <v>0</v>
      </c>
      <c r="U40" s="274">
        <f>SUMIF('Anbazhagan-TS-1'!$C$9:$C$68,$N40,'Anbazhagan-TS-1'!H$9:H$68)</f>
        <v>0</v>
      </c>
      <c r="V40" s="274">
        <f>SUMIF('Anbazhagan-TS-1'!$C$9:$C$68,$N40,'Anbazhagan-TS-1'!I$9:I$68)</f>
        <v>0</v>
      </c>
      <c r="W40" s="274">
        <f>SUMIF('Anbazhagan-TS-1'!$C$9:$C$68,$N40,'Anbazhagan-TS-1'!J$9:J$68)</f>
        <v>0</v>
      </c>
      <c r="X40" s="274">
        <f>SUMIF('Anbazhagan-TS-1'!$C$9:$C$68,$N40,'Anbazhagan-TS-1'!K$9:K$68)</f>
        <v>0</v>
      </c>
      <c r="Y40" s="274">
        <f>SUMIF('Anbazhagan-TS-1'!$C$9:$C$68,$N40,'Anbazhagan-TS-1'!L$9:L$68)</f>
        <v>0</v>
      </c>
      <c r="Z40" s="274">
        <f>SUMIF('Anbazhagan-TS-1'!$C$9:$C$68,$N40,'Anbazhagan-TS-1'!M$9:M$68)</f>
        <v>0</v>
      </c>
      <c r="AA40" s="274">
        <f>SUMIF('Anbazhagan-TS-1'!$C$9:$C$68,$N40,'Anbazhagan-TS-1'!N$9:N$68)</f>
        <v>0</v>
      </c>
      <c r="AB40" s="274">
        <f>SUMIF('Anbazhagan-TS-1'!$C$9:$C$68,$N40,'Anbazhagan-TS-1'!O$9:O$68)</f>
        <v>0</v>
      </c>
      <c r="AC40" s="274">
        <f>SUMIF('Anbazhagan-TS-1'!$C$9:$C$68,$N40,'Anbazhagan-TS-1'!P$9:P$68)</f>
        <v>0</v>
      </c>
      <c r="AD40" s="274">
        <f>SUMIF('Anbazhagan-TS-1'!$C$9:$C$68,$N40,'Anbazhagan-TS-1'!Q$9:Q$68)</f>
        <v>0</v>
      </c>
      <c r="AE40" s="274">
        <f>SUMIF('Anbazhagan-TS-1'!$C$9:$C$68,$N40,'Anbazhagan-TS-1'!R$9:R$68)</f>
        <v>0</v>
      </c>
      <c r="AF40" s="274">
        <f>SUMIF('Anbazhagan-TS-1'!$C$9:$C$68,$N40,'Anbazhagan-TS-1'!S$9:S$68)</f>
        <v>0</v>
      </c>
      <c r="AG40" s="274">
        <f>SUMIF('Anbazhagan-TS-1'!$C$9:$C$68,$N40,'Anbazhagan-TS-1'!T$9:T$68)</f>
        <v>0</v>
      </c>
      <c r="AH40" s="274">
        <f>SUMIF('Anbazhagan-TS-1'!$C$9:$C$68,$N40,'Anbazhagan-TS-1'!U$9:U$68)</f>
        <v>0</v>
      </c>
      <c r="AI40" s="274">
        <f>SUMIF('Anbazhagan-TS-1'!$C$9:$C$68,$N40,'Anbazhagan-TS-1'!V$9:V$68)</f>
        <v>0</v>
      </c>
      <c r="AJ40" s="274">
        <f>SUMIF('Anbazhagan-TS-1'!$C$9:$C$68,$N40,'Anbazhagan-TS-1'!W$9:W$68)</f>
        <v>0</v>
      </c>
      <c r="AK40" s="274">
        <f>SUMIF('Anbazhagan-TS-1'!$C$9:$C$68,$N40,'Anbazhagan-TS-1'!X$9:X$68)</f>
        <v>0</v>
      </c>
      <c r="AL40" s="274">
        <f>SUMIF('Anbazhagan-TS-1'!$C$9:$C$68,$N40,'Anbazhagan-TS-1'!Y$9:Y$68)</f>
        <v>0</v>
      </c>
      <c r="AM40" s="274">
        <f>SUMIF('Anbazhagan-TS-1'!$C$9:$C$68,$N40,'Anbazhagan-TS-1'!Z$9:Z$68)</f>
        <v>0</v>
      </c>
      <c r="AN40" s="274">
        <f>SUMIF('Anbazhagan-TS-1'!$C$9:$C$68,$N40,'Anbazhagan-TS-1'!AA$9:AA$68)</f>
        <v>0</v>
      </c>
      <c r="AO40" s="274">
        <f>SUMIF('Anbazhagan-TS-1'!$C$9:$C$68,$N40,'Anbazhagan-TS-1'!AB$9:AB$68)</f>
        <v>0</v>
      </c>
      <c r="AP40" s="274">
        <f>SUMIF('Anbazhagan-TS-1'!$C$9:$C$68,$N40,'Anbazhagan-TS-1'!AC$9:AC$68)</f>
        <v>0</v>
      </c>
      <c r="AQ40" s="274">
        <f>SUMIF('Anbazhagan-TS-1'!$C$9:$C$68,$N40,'Anbazhagan-TS-1'!AD$9:AD$68)</f>
        <v>0</v>
      </c>
      <c r="AR40" s="274">
        <f>SUMIF('Anbazhagan-TS-1'!$C$9:$C$68,$N40,'Anbazhagan-TS-1'!AE$9:AE$68)</f>
        <v>0</v>
      </c>
      <c r="AS40" s="274">
        <f>SUMIF('Anbazhagan-TS-1'!$C$9:$C$68,$N40,'Anbazhagan-TS-1'!AF$9:AF$68)</f>
        <v>0</v>
      </c>
      <c r="AT40" s="274">
        <f>SUMIF('Anbazhagan-TS-1'!$C$9:$C$68,$N40,'Anbazhagan-TS-1'!AG$9:AG$68)</f>
        <v>0</v>
      </c>
      <c r="AU40" s="274">
        <f>SUMIF('Anbazhagan-TS-1'!$C$9:$C$68,$N40,'Anbazhagan-TS-1'!AH$9:AH$68)</f>
        <v>0</v>
      </c>
      <c r="AV40" s="274">
        <f>SUMIF('Anbazhagan-TS-1'!$C$9:$C$68,$N40,'Anbazhagan-TS-1'!AI$9:AI$68)</f>
        <v>0</v>
      </c>
      <c r="AW40" s="274">
        <f>SUMIF('Anbazhagan-TS-1'!$C$9:$C$68,$N40,'Anbazhagan-TS-1'!AJ$9:AJ$68)</f>
        <v>0</v>
      </c>
      <c r="AX40" s="274">
        <f>SUMIF('Anbazhagan-TS-1'!$C$9:$C$68,$N40,'Anbazhagan-TS-1'!AK$9:AK$68)</f>
        <v>0</v>
      </c>
      <c r="AY40" s="274">
        <f>SUMIF('Anbazhagan-TS-1'!$C$9:$C$68,$N40,'Anbazhagan-TS-1'!AL$9:AL$68)</f>
        <v>0</v>
      </c>
      <c r="AZ40" s="274">
        <f>SUMIF('Anbazhagan-TS-1'!$C$9:$C$68,$N40,'Anbazhagan-TS-1'!AM$9:AM$68)</f>
        <v>0</v>
      </c>
      <c r="BA40" s="274">
        <f>SUMIF('Anbazhagan-TS-1'!$C$9:$C$68,$N40,'Anbazhagan-TS-1'!AN$9:AN$68)</f>
        <v>0</v>
      </c>
      <c r="BB40" s="274">
        <f>SUMIF('Anbazhagan-TS-1'!$C$9:$C$68,$N40,'Anbazhagan-TS-1'!AO$9:AO$68)</f>
        <v>0</v>
      </c>
      <c r="BC40" s="274">
        <f>SUMIF('Anbazhagan-TS-1'!$C$9:$C$68,$N40,'Anbazhagan-TS-1'!AP$9:AP$68)</f>
        <v>0</v>
      </c>
      <c r="BD40" s="274">
        <f>SUMIF('Anbazhagan-TS-1'!$C$9:$C$68,$N40,'Anbazhagan-TS-1'!AQ$9:AQ$68)</f>
        <v>0</v>
      </c>
      <c r="BE40" s="274">
        <f>SUMIF('Anbazhagan-TS-1'!$C$9:$C$68,$N40,'Anbazhagan-TS-1'!AR$9:AR$68)</f>
        <v>0</v>
      </c>
      <c r="BF40" s="274">
        <f>SUMIF('Anbazhagan-TS-1'!$C$9:$C$68,$N40,'Anbazhagan-TS-1'!AS$9:AS$68)</f>
        <v>0</v>
      </c>
      <c r="BG40" s="274">
        <f>SUMIF('Anbazhagan-TS-1'!$C$9:$C$68,$N40,'Anbazhagan-TS-1'!AT$9:AT$68)</f>
        <v>0</v>
      </c>
      <c r="BH40" s="274">
        <f>SUMIF('Anbazhagan-TS-1'!$C$9:$C$68,$N40,'Anbazhagan-TS-1'!AU$9:AU$68)</f>
        <v>0</v>
      </c>
      <c r="BI40" s="274">
        <f>SUMIF('Anbazhagan-TS-1'!$C$9:$C$68,$N40,'Anbazhagan-TS-1'!AV$9:AV$68)</f>
        <v>0</v>
      </c>
      <c r="BJ40" s="274">
        <f>SUMIF('Anbazhagan-TS-1'!$C$9:$C$68,$N40,'Anbazhagan-TS-1'!AW$9:AW$68)</f>
        <v>0</v>
      </c>
      <c r="BK40" s="274">
        <f>SUMIF('Anbazhagan-TS-1'!$C$9:$C$68,$N40,'Anbazhagan-TS-1'!AX$9:AX$68)</f>
        <v>0</v>
      </c>
      <c r="BL40" s="274">
        <f>SUMIF('Anbazhagan-TS-1'!$C$9:$C$68,$N40,'Anbazhagan-TS-1'!AY$9:AY$68)</f>
        <v>0</v>
      </c>
      <c r="BM40" s="274">
        <f>SUMIF('Anbazhagan-TS-1'!$C$9:$C$68,$N40,'Anbazhagan-TS-1'!AZ$9:AZ$68)</f>
        <v>0</v>
      </c>
      <c r="BN40" s="274">
        <f>SUMIF('Anbazhagan-TS-1'!$C$9:$C$68,$N40,'Anbazhagan-TS-1'!BA$9:BA$68)</f>
        <v>0</v>
      </c>
      <c r="BO40" s="274">
        <f>SUMIF('Anbazhagan-TS-1'!$C$9:$C$68,$N40,'Anbazhagan-TS-1'!BB$9:BB$68)</f>
        <v>0</v>
      </c>
      <c r="BP40" s="274">
        <f>SUMIF('Anbazhagan-TS-1'!$C$9:$C$68,$N40,'Anbazhagan-TS-1'!BC$9:BC$68)</f>
        <v>0</v>
      </c>
      <c r="BQ40" s="274">
        <f>SUMIF('Anbazhagan-TS-1'!$C$9:$C$68,$N40,'Anbazhagan-TS-1'!BD$9:BD$68)</f>
        <v>0</v>
      </c>
      <c r="BR40" s="274">
        <f>SUMIF('Anbazhagan-TS-1'!$C$9:$C$68,$N40,'Anbazhagan-TS-1'!BE$9:BE$68)</f>
        <v>0</v>
      </c>
      <c r="BS40" s="274">
        <f>SUMIF('Anbazhagan-TS-1'!$C$9:$C$68,$N40,'Anbazhagan-TS-1'!BF$9:BF$68)</f>
        <v>0</v>
      </c>
      <c r="BT40" s="274">
        <f>SUMIF('Anbazhagan-TS-1'!$C$9:$C$68,$N40,'Anbazhagan-TS-1'!BG$9:BG$68)</f>
        <v>0</v>
      </c>
      <c r="BU40" s="274">
        <f>SUMIF('Anbazhagan-TS-1'!$C$9:$C$68,$N40,'Anbazhagan-TS-1'!BH$9:BH$68)</f>
        <v>0</v>
      </c>
      <c r="BV40" s="274">
        <f>SUMIF('Anbazhagan-TS-1'!$C$9:$C$68,$N40,'Anbazhagan-TS-1'!BI$9:BI$68)</f>
        <v>0</v>
      </c>
      <c r="BW40" s="274">
        <f>SUMIF('Anbazhagan-TS-1'!$C$9:$C$68,$N40,'Anbazhagan-TS-1'!BJ$9:BJ$68)</f>
        <v>0</v>
      </c>
      <c r="BX40" s="274">
        <f>SUMIF('Anbazhagan-TS-1'!$C$9:$C$68,$N40,'Anbazhagan-TS-1'!BK$9:BK$68)</f>
        <v>0</v>
      </c>
      <c r="BY40" s="274">
        <f>SUMIF('Anbazhagan-TS-1'!$C$9:$C$68,$N40,'Anbazhagan-TS-1'!BL$9:BL$68)</f>
        <v>0</v>
      </c>
      <c r="BZ40" s="274">
        <f>SUMIF('Anbazhagan-TS-1'!$C$9:$C$68,$N40,'Anbazhagan-TS-1'!BM$9:BM$68)</f>
        <v>0</v>
      </c>
      <c r="CA40" s="274">
        <f>SUMIF('Anbazhagan-TS-1'!$C$9:$C$68,$N40,'Anbazhagan-TS-1'!BN$9:BN$68)</f>
        <v>0</v>
      </c>
      <c r="CB40" s="274">
        <f>SUMIF('Anbazhagan-TS-1'!$C$9:$C$68,$N40,'Anbazhagan-TS-1'!BO$9:BO$68)</f>
        <v>0</v>
      </c>
    </row>
    <row r="41" spans="1:80">
      <c r="A41" s="226" t="s">
        <v>542</v>
      </c>
      <c r="B41" s="234" t="s">
        <v>543</v>
      </c>
      <c r="C41" s="383" t="s">
        <v>874</v>
      </c>
      <c r="D41" s="1039"/>
      <c r="E41" s="1049"/>
      <c r="F41" s="1062"/>
      <c r="G41" s="1062"/>
      <c r="H41" s="268"/>
      <c r="I41" s="270">
        <f t="shared" si="34"/>
        <v>0</v>
      </c>
      <c r="J41" s="306" t="str">
        <f t="shared" si="33"/>
        <v/>
      </c>
      <c r="K41" s="306"/>
      <c r="L41" s="71"/>
      <c r="M41" s="71"/>
      <c r="N41" s="71" t="s">
        <v>4</v>
      </c>
      <c r="O41" s="270"/>
      <c r="P41" s="313">
        <f t="shared" si="35"/>
        <v>0</v>
      </c>
      <c r="Q41" s="332">
        <f t="shared" si="37"/>
        <v>0</v>
      </c>
      <c r="R41" s="273">
        <f t="shared" si="36"/>
        <v>0</v>
      </c>
      <c r="S41" s="274">
        <f>SUMIF('Anbazhagan-TS-1'!$C$9:$C$68,$N41,'Anbazhagan-TS-1'!F$9:F$68)</f>
        <v>0</v>
      </c>
      <c r="T41" s="274">
        <f>SUMIF('Anbazhagan-TS-1'!$C$9:$C$68,$N41,'Anbazhagan-TS-1'!G$9:G$68)</f>
        <v>0</v>
      </c>
      <c r="U41" s="274">
        <f>SUMIF('Anbazhagan-TS-1'!$C$9:$C$68,$N41,'Anbazhagan-TS-1'!H$9:H$68)</f>
        <v>0</v>
      </c>
      <c r="V41" s="274">
        <f>SUMIF('Anbazhagan-TS-1'!$C$9:$C$68,$N41,'Anbazhagan-TS-1'!I$9:I$68)</f>
        <v>0</v>
      </c>
      <c r="W41" s="274">
        <f>SUMIF('Anbazhagan-TS-1'!$C$9:$C$68,$N41,'Anbazhagan-TS-1'!J$9:J$68)</f>
        <v>0</v>
      </c>
      <c r="X41" s="274">
        <f>SUMIF('Anbazhagan-TS-1'!$C$9:$C$68,$N41,'Anbazhagan-TS-1'!K$9:K$68)</f>
        <v>0</v>
      </c>
      <c r="Y41" s="274">
        <f>SUMIF('Anbazhagan-TS-1'!$C$9:$C$68,$N41,'Anbazhagan-TS-1'!L$9:L$68)</f>
        <v>0</v>
      </c>
      <c r="Z41" s="274">
        <f>SUMIF('Anbazhagan-TS-1'!$C$9:$C$68,$N41,'Anbazhagan-TS-1'!M$9:M$68)</f>
        <v>0</v>
      </c>
      <c r="AA41" s="274">
        <f>SUMIF('Anbazhagan-TS-1'!$C$9:$C$68,$N41,'Anbazhagan-TS-1'!N$9:N$68)</f>
        <v>0</v>
      </c>
      <c r="AB41" s="274">
        <f>SUMIF('Anbazhagan-TS-1'!$C$9:$C$68,$N41,'Anbazhagan-TS-1'!O$9:O$68)</f>
        <v>0</v>
      </c>
      <c r="AC41" s="274">
        <f>SUMIF('Anbazhagan-TS-1'!$C$9:$C$68,$N41,'Anbazhagan-TS-1'!P$9:P$68)</f>
        <v>0</v>
      </c>
      <c r="AD41" s="274">
        <f>SUMIF('Anbazhagan-TS-1'!$C$9:$C$68,$N41,'Anbazhagan-TS-1'!Q$9:Q$68)</f>
        <v>0</v>
      </c>
      <c r="AE41" s="274">
        <f>SUMIF('Anbazhagan-TS-1'!$C$9:$C$68,$N41,'Anbazhagan-TS-1'!R$9:R$68)</f>
        <v>0</v>
      </c>
      <c r="AF41" s="274">
        <f>SUMIF('Anbazhagan-TS-1'!$C$9:$C$68,$N41,'Anbazhagan-TS-1'!S$9:S$68)</f>
        <v>0</v>
      </c>
      <c r="AG41" s="274">
        <f>SUMIF('Anbazhagan-TS-1'!$C$9:$C$68,$N41,'Anbazhagan-TS-1'!T$9:T$68)</f>
        <v>0</v>
      </c>
      <c r="AH41" s="274">
        <f>SUMIF('Anbazhagan-TS-1'!$C$9:$C$68,$N41,'Anbazhagan-TS-1'!U$9:U$68)</f>
        <v>0</v>
      </c>
      <c r="AI41" s="274">
        <f>SUMIF('Anbazhagan-TS-1'!$C$9:$C$68,$N41,'Anbazhagan-TS-1'!V$9:V$68)</f>
        <v>0</v>
      </c>
      <c r="AJ41" s="274">
        <f>SUMIF('Anbazhagan-TS-1'!$C$9:$C$68,$N41,'Anbazhagan-TS-1'!W$9:W$68)</f>
        <v>0</v>
      </c>
      <c r="AK41" s="274">
        <f>SUMIF('Anbazhagan-TS-1'!$C$9:$C$68,$N41,'Anbazhagan-TS-1'!X$9:X$68)</f>
        <v>0</v>
      </c>
      <c r="AL41" s="274">
        <f>SUMIF('Anbazhagan-TS-1'!$C$9:$C$68,$N41,'Anbazhagan-TS-1'!Y$9:Y$68)</f>
        <v>0</v>
      </c>
      <c r="AM41" s="274">
        <f>SUMIF('Anbazhagan-TS-1'!$C$9:$C$68,$N41,'Anbazhagan-TS-1'!Z$9:Z$68)</f>
        <v>0</v>
      </c>
      <c r="AN41" s="274">
        <f>SUMIF('Anbazhagan-TS-1'!$C$9:$C$68,$N41,'Anbazhagan-TS-1'!AA$9:AA$68)</f>
        <v>0</v>
      </c>
      <c r="AO41" s="274">
        <f>SUMIF('Anbazhagan-TS-1'!$C$9:$C$68,$N41,'Anbazhagan-TS-1'!AB$9:AB$68)</f>
        <v>0</v>
      </c>
      <c r="AP41" s="274">
        <f>SUMIF('Anbazhagan-TS-1'!$C$9:$C$68,$N41,'Anbazhagan-TS-1'!AC$9:AC$68)</f>
        <v>0</v>
      </c>
      <c r="AQ41" s="274">
        <f>SUMIF('Anbazhagan-TS-1'!$C$9:$C$68,$N41,'Anbazhagan-TS-1'!AD$9:AD$68)</f>
        <v>0</v>
      </c>
      <c r="AR41" s="274">
        <f>SUMIF('Anbazhagan-TS-1'!$C$9:$C$68,$N41,'Anbazhagan-TS-1'!AE$9:AE$68)</f>
        <v>0</v>
      </c>
      <c r="AS41" s="274">
        <f>SUMIF('Anbazhagan-TS-1'!$C$9:$C$68,$N41,'Anbazhagan-TS-1'!AF$9:AF$68)</f>
        <v>0</v>
      </c>
      <c r="AT41" s="274">
        <f>SUMIF('Anbazhagan-TS-1'!$C$9:$C$68,$N41,'Anbazhagan-TS-1'!AG$9:AG$68)</f>
        <v>0</v>
      </c>
      <c r="AU41" s="274">
        <f>SUMIF('Anbazhagan-TS-1'!$C$9:$C$68,$N41,'Anbazhagan-TS-1'!AH$9:AH$68)</f>
        <v>0</v>
      </c>
      <c r="AV41" s="274">
        <f>SUMIF('Anbazhagan-TS-1'!$C$9:$C$68,$N41,'Anbazhagan-TS-1'!AI$9:AI$68)</f>
        <v>0</v>
      </c>
      <c r="AW41" s="274">
        <f>SUMIF('Anbazhagan-TS-1'!$C$9:$C$68,$N41,'Anbazhagan-TS-1'!AJ$9:AJ$68)</f>
        <v>0</v>
      </c>
      <c r="AX41" s="274">
        <f>SUMIF('Anbazhagan-TS-1'!$C$9:$C$68,$N41,'Anbazhagan-TS-1'!AK$9:AK$68)</f>
        <v>0</v>
      </c>
      <c r="AY41" s="274">
        <f>SUMIF('Anbazhagan-TS-1'!$C$9:$C$68,$N41,'Anbazhagan-TS-1'!AL$9:AL$68)</f>
        <v>0</v>
      </c>
      <c r="AZ41" s="274">
        <f>SUMIF('Anbazhagan-TS-1'!$C$9:$C$68,$N41,'Anbazhagan-TS-1'!AM$9:AM$68)</f>
        <v>0</v>
      </c>
      <c r="BA41" s="274">
        <f>SUMIF('Anbazhagan-TS-1'!$C$9:$C$68,$N41,'Anbazhagan-TS-1'!AN$9:AN$68)</f>
        <v>0</v>
      </c>
      <c r="BB41" s="274">
        <f>SUMIF('Anbazhagan-TS-1'!$C$9:$C$68,$N41,'Anbazhagan-TS-1'!AO$9:AO$68)</f>
        <v>0</v>
      </c>
      <c r="BC41" s="274">
        <f>SUMIF('Anbazhagan-TS-1'!$C$9:$C$68,$N41,'Anbazhagan-TS-1'!AP$9:AP$68)</f>
        <v>0</v>
      </c>
      <c r="BD41" s="274">
        <f>SUMIF('Anbazhagan-TS-1'!$C$9:$C$68,$N41,'Anbazhagan-TS-1'!AQ$9:AQ$68)</f>
        <v>0</v>
      </c>
      <c r="BE41" s="274">
        <f>SUMIF('Anbazhagan-TS-1'!$C$9:$C$68,$N41,'Anbazhagan-TS-1'!AR$9:AR$68)</f>
        <v>0</v>
      </c>
      <c r="BF41" s="274">
        <f>SUMIF('Anbazhagan-TS-1'!$C$9:$C$68,$N41,'Anbazhagan-TS-1'!AS$9:AS$68)</f>
        <v>0</v>
      </c>
      <c r="BG41" s="274">
        <f>SUMIF('Anbazhagan-TS-1'!$C$9:$C$68,$N41,'Anbazhagan-TS-1'!AT$9:AT$68)</f>
        <v>0</v>
      </c>
      <c r="BH41" s="274">
        <f>SUMIF('Anbazhagan-TS-1'!$C$9:$C$68,$N41,'Anbazhagan-TS-1'!AU$9:AU$68)</f>
        <v>0</v>
      </c>
      <c r="BI41" s="274">
        <f>SUMIF('Anbazhagan-TS-1'!$C$9:$C$68,$N41,'Anbazhagan-TS-1'!AV$9:AV$68)</f>
        <v>0</v>
      </c>
      <c r="BJ41" s="274">
        <f>SUMIF('Anbazhagan-TS-1'!$C$9:$C$68,$N41,'Anbazhagan-TS-1'!AW$9:AW$68)</f>
        <v>0</v>
      </c>
      <c r="BK41" s="274">
        <f>SUMIF('Anbazhagan-TS-1'!$C$9:$C$68,$N41,'Anbazhagan-TS-1'!AX$9:AX$68)</f>
        <v>0</v>
      </c>
      <c r="BL41" s="274">
        <f>SUMIF('Anbazhagan-TS-1'!$C$9:$C$68,$N41,'Anbazhagan-TS-1'!AY$9:AY$68)</f>
        <v>0</v>
      </c>
      <c r="BM41" s="274">
        <f>SUMIF('Anbazhagan-TS-1'!$C$9:$C$68,$N41,'Anbazhagan-TS-1'!AZ$9:AZ$68)</f>
        <v>0</v>
      </c>
      <c r="BN41" s="274">
        <f>SUMIF('Anbazhagan-TS-1'!$C$9:$C$68,$N41,'Anbazhagan-TS-1'!BA$9:BA$68)</f>
        <v>0</v>
      </c>
      <c r="BO41" s="274">
        <f>SUMIF('Anbazhagan-TS-1'!$C$9:$C$68,$N41,'Anbazhagan-TS-1'!BB$9:BB$68)</f>
        <v>0</v>
      </c>
      <c r="BP41" s="274">
        <f>SUMIF('Anbazhagan-TS-1'!$C$9:$C$68,$N41,'Anbazhagan-TS-1'!BC$9:BC$68)</f>
        <v>0</v>
      </c>
      <c r="BQ41" s="274">
        <f>SUMIF('Anbazhagan-TS-1'!$C$9:$C$68,$N41,'Anbazhagan-TS-1'!BD$9:BD$68)</f>
        <v>0</v>
      </c>
      <c r="BR41" s="274">
        <f>SUMIF('Anbazhagan-TS-1'!$C$9:$C$68,$N41,'Anbazhagan-TS-1'!BE$9:BE$68)</f>
        <v>0</v>
      </c>
      <c r="BS41" s="274">
        <f>SUMIF('Anbazhagan-TS-1'!$C$9:$C$68,$N41,'Anbazhagan-TS-1'!BF$9:BF$68)</f>
        <v>0</v>
      </c>
      <c r="BT41" s="274">
        <f>SUMIF('Anbazhagan-TS-1'!$C$9:$C$68,$N41,'Anbazhagan-TS-1'!BG$9:BG$68)</f>
        <v>0</v>
      </c>
      <c r="BU41" s="274">
        <f>SUMIF('Anbazhagan-TS-1'!$C$9:$C$68,$N41,'Anbazhagan-TS-1'!BH$9:BH$68)</f>
        <v>0</v>
      </c>
      <c r="BV41" s="274">
        <f>SUMIF('Anbazhagan-TS-1'!$C$9:$C$68,$N41,'Anbazhagan-TS-1'!BI$9:BI$68)</f>
        <v>0</v>
      </c>
      <c r="BW41" s="274">
        <f>SUMIF('Anbazhagan-TS-1'!$C$9:$C$68,$N41,'Anbazhagan-TS-1'!BJ$9:BJ$68)</f>
        <v>0</v>
      </c>
      <c r="BX41" s="274">
        <f>SUMIF('Anbazhagan-TS-1'!$C$9:$C$68,$N41,'Anbazhagan-TS-1'!BK$9:BK$68)</f>
        <v>0</v>
      </c>
      <c r="BY41" s="274">
        <f>SUMIF('Anbazhagan-TS-1'!$C$9:$C$68,$N41,'Anbazhagan-TS-1'!BL$9:BL$68)</f>
        <v>0</v>
      </c>
      <c r="BZ41" s="274">
        <f>SUMIF('Anbazhagan-TS-1'!$C$9:$C$68,$N41,'Anbazhagan-TS-1'!BM$9:BM$68)</f>
        <v>0</v>
      </c>
      <c r="CA41" s="274">
        <f>SUMIF('Anbazhagan-TS-1'!$C$9:$C$68,$N41,'Anbazhagan-TS-1'!BN$9:BN$68)</f>
        <v>0</v>
      </c>
      <c r="CB41" s="274">
        <f>SUMIF('Anbazhagan-TS-1'!$C$9:$C$68,$N41,'Anbazhagan-TS-1'!BO$9:BO$68)</f>
        <v>0</v>
      </c>
    </row>
    <row r="42" spans="1:80">
      <c r="A42" s="226" t="s">
        <v>544</v>
      </c>
      <c r="B42" s="234" t="s">
        <v>545</v>
      </c>
      <c r="C42" s="383" t="s">
        <v>872</v>
      </c>
      <c r="D42" s="1039"/>
      <c r="E42" s="1049"/>
      <c r="F42" s="1062"/>
      <c r="G42" s="1062"/>
      <c r="H42" s="268"/>
      <c r="I42" s="270">
        <f t="shared" si="34"/>
        <v>0</v>
      </c>
      <c r="J42" s="306" t="str">
        <f t="shared" si="33"/>
        <v/>
      </c>
      <c r="K42" s="306"/>
      <c r="L42" s="71"/>
      <c r="M42" s="71"/>
      <c r="N42" s="71" t="s">
        <v>78</v>
      </c>
      <c r="O42" s="270"/>
      <c r="P42" s="313">
        <f t="shared" si="35"/>
        <v>0</v>
      </c>
      <c r="Q42" s="332">
        <f t="shared" si="37"/>
        <v>0</v>
      </c>
      <c r="R42" s="273">
        <f t="shared" si="36"/>
        <v>0</v>
      </c>
      <c r="S42" s="274">
        <f>SUMIF('Anbazhagan-TS-1'!$C$9:$C$68,$N42,'Anbazhagan-TS-1'!F$9:F$68)</f>
        <v>0</v>
      </c>
      <c r="T42" s="274">
        <f>SUMIF('Anbazhagan-TS-1'!$C$9:$C$68,$N42,'Anbazhagan-TS-1'!G$9:G$68)</f>
        <v>0</v>
      </c>
      <c r="U42" s="274">
        <f>SUMIF('Anbazhagan-TS-1'!$C$9:$C$68,$N42,'Anbazhagan-TS-1'!H$9:H$68)</f>
        <v>0</v>
      </c>
      <c r="V42" s="274">
        <f>SUMIF('Anbazhagan-TS-1'!$C$9:$C$68,$N42,'Anbazhagan-TS-1'!I$9:I$68)</f>
        <v>0</v>
      </c>
      <c r="W42" s="274">
        <f>SUMIF('Anbazhagan-TS-1'!$C$9:$C$68,$N42,'Anbazhagan-TS-1'!J$9:J$68)</f>
        <v>0</v>
      </c>
      <c r="X42" s="274">
        <f>SUMIF('Anbazhagan-TS-1'!$C$9:$C$68,$N42,'Anbazhagan-TS-1'!K$9:K$68)</f>
        <v>0</v>
      </c>
      <c r="Y42" s="274">
        <f>SUMIF('Anbazhagan-TS-1'!$C$9:$C$68,$N42,'Anbazhagan-TS-1'!L$9:L$68)</f>
        <v>0</v>
      </c>
      <c r="Z42" s="274">
        <f>SUMIF('Anbazhagan-TS-1'!$C$9:$C$68,$N42,'Anbazhagan-TS-1'!M$9:M$68)</f>
        <v>0</v>
      </c>
      <c r="AA42" s="274">
        <f>SUMIF('Anbazhagan-TS-1'!$C$9:$C$68,$N42,'Anbazhagan-TS-1'!N$9:N$68)</f>
        <v>0</v>
      </c>
      <c r="AB42" s="274">
        <f>SUMIF('Anbazhagan-TS-1'!$C$9:$C$68,$N42,'Anbazhagan-TS-1'!O$9:O$68)</f>
        <v>0</v>
      </c>
      <c r="AC42" s="274">
        <f>SUMIF('Anbazhagan-TS-1'!$C$9:$C$68,$N42,'Anbazhagan-TS-1'!P$9:P$68)</f>
        <v>0</v>
      </c>
      <c r="AD42" s="274">
        <f>SUMIF('Anbazhagan-TS-1'!$C$9:$C$68,$N42,'Anbazhagan-TS-1'!Q$9:Q$68)</f>
        <v>0</v>
      </c>
      <c r="AE42" s="274">
        <f>SUMIF('Anbazhagan-TS-1'!$C$9:$C$68,$N42,'Anbazhagan-TS-1'!R$9:R$68)</f>
        <v>0</v>
      </c>
      <c r="AF42" s="274">
        <f>SUMIF('Anbazhagan-TS-1'!$C$9:$C$68,$N42,'Anbazhagan-TS-1'!S$9:S$68)</f>
        <v>0</v>
      </c>
      <c r="AG42" s="274">
        <f>SUMIF('Anbazhagan-TS-1'!$C$9:$C$68,$N42,'Anbazhagan-TS-1'!T$9:T$68)</f>
        <v>0</v>
      </c>
      <c r="AH42" s="274">
        <f>SUMIF('Anbazhagan-TS-1'!$C$9:$C$68,$N42,'Anbazhagan-TS-1'!U$9:U$68)</f>
        <v>0</v>
      </c>
      <c r="AI42" s="274">
        <f>SUMIF('Anbazhagan-TS-1'!$C$9:$C$68,$N42,'Anbazhagan-TS-1'!V$9:V$68)</f>
        <v>0</v>
      </c>
      <c r="AJ42" s="274">
        <f>SUMIF('Anbazhagan-TS-1'!$C$9:$C$68,$N42,'Anbazhagan-TS-1'!W$9:W$68)</f>
        <v>0</v>
      </c>
      <c r="AK42" s="274">
        <f>SUMIF('Anbazhagan-TS-1'!$C$9:$C$68,$N42,'Anbazhagan-TS-1'!X$9:X$68)</f>
        <v>0</v>
      </c>
      <c r="AL42" s="274">
        <f>SUMIF('Anbazhagan-TS-1'!$C$9:$C$68,$N42,'Anbazhagan-TS-1'!Y$9:Y$68)</f>
        <v>0</v>
      </c>
      <c r="AM42" s="274">
        <f>SUMIF('Anbazhagan-TS-1'!$C$9:$C$68,$N42,'Anbazhagan-TS-1'!Z$9:Z$68)</f>
        <v>0</v>
      </c>
      <c r="AN42" s="274">
        <f>SUMIF('Anbazhagan-TS-1'!$C$9:$C$68,$N42,'Anbazhagan-TS-1'!AA$9:AA$68)</f>
        <v>0</v>
      </c>
      <c r="AO42" s="274">
        <f>SUMIF('Anbazhagan-TS-1'!$C$9:$C$68,$N42,'Anbazhagan-TS-1'!AB$9:AB$68)</f>
        <v>0</v>
      </c>
      <c r="AP42" s="274">
        <f>SUMIF('Anbazhagan-TS-1'!$C$9:$C$68,$N42,'Anbazhagan-TS-1'!AC$9:AC$68)</f>
        <v>0</v>
      </c>
      <c r="AQ42" s="274">
        <f>SUMIF('Anbazhagan-TS-1'!$C$9:$C$68,$N42,'Anbazhagan-TS-1'!AD$9:AD$68)</f>
        <v>0</v>
      </c>
      <c r="AR42" s="274">
        <f>SUMIF('Anbazhagan-TS-1'!$C$9:$C$68,$N42,'Anbazhagan-TS-1'!AE$9:AE$68)</f>
        <v>0</v>
      </c>
      <c r="AS42" s="274">
        <f>SUMIF('Anbazhagan-TS-1'!$C$9:$C$68,$N42,'Anbazhagan-TS-1'!AF$9:AF$68)</f>
        <v>0</v>
      </c>
      <c r="AT42" s="274">
        <f>SUMIF('Anbazhagan-TS-1'!$C$9:$C$68,$N42,'Anbazhagan-TS-1'!AG$9:AG$68)</f>
        <v>0</v>
      </c>
      <c r="AU42" s="274">
        <f>SUMIF('Anbazhagan-TS-1'!$C$9:$C$68,$N42,'Anbazhagan-TS-1'!AH$9:AH$68)</f>
        <v>0</v>
      </c>
      <c r="AV42" s="274">
        <f>SUMIF('Anbazhagan-TS-1'!$C$9:$C$68,$N42,'Anbazhagan-TS-1'!AI$9:AI$68)</f>
        <v>0</v>
      </c>
      <c r="AW42" s="274">
        <f>SUMIF('Anbazhagan-TS-1'!$C$9:$C$68,$N42,'Anbazhagan-TS-1'!AJ$9:AJ$68)</f>
        <v>0</v>
      </c>
      <c r="AX42" s="274">
        <f>SUMIF('Anbazhagan-TS-1'!$C$9:$C$68,$N42,'Anbazhagan-TS-1'!AK$9:AK$68)</f>
        <v>0</v>
      </c>
      <c r="AY42" s="274">
        <f>SUMIF('Anbazhagan-TS-1'!$C$9:$C$68,$N42,'Anbazhagan-TS-1'!AL$9:AL$68)</f>
        <v>0</v>
      </c>
      <c r="AZ42" s="274">
        <f>SUMIF('Anbazhagan-TS-1'!$C$9:$C$68,$N42,'Anbazhagan-TS-1'!AM$9:AM$68)</f>
        <v>0</v>
      </c>
      <c r="BA42" s="274">
        <f>SUMIF('Anbazhagan-TS-1'!$C$9:$C$68,$N42,'Anbazhagan-TS-1'!AN$9:AN$68)</f>
        <v>0</v>
      </c>
      <c r="BB42" s="274">
        <f>SUMIF('Anbazhagan-TS-1'!$C$9:$C$68,$N42,'Anbazhagan-TS-1'!AO$9:AO$68)</f>
        <v>0</v>
      </c>
      <c r="BC42" s="274">
        <f>SUMIF('Anbazhagan-TS-1'!$C$9:$C$68,$N42,'Anbazhagan-TS-1'!AP$9:AP$68)</f>
        <v>0</v>
      </c>
      <c r="BD42" s="274">
        <f>SUMIF('Anbazhagan-TS-1'!$C$9:$C$68,$N42,'Anbazhagan-TS-1'!AQ$9:AQ$68)</f>
        <v>0</v>
      </c>
      <c r="BE42" s="274">
        <f>SUMIF('Anbazhagan-TS-1'!$C$9:$C$68,$N42,'Anbazhagan-TS-1'!AR$9:AR$68)</f>
        <v>0</v>
      </c>
      <c r="BF42" s="274">
        <f>SUMIF('Anbazhagan-TS-1'!$C$9:$C$68,$N42,'Anbazhagan-TS-1'!AS$9:AS$68)</f>
        <v>0</v>
      </c>
      <c r="BG42" s="274">
        <f>SUMIF('Anbazhagan-TS-1'!$C$9:$C$68,$N42,'Anbazhagan-TS-1'!AT$9:AT$68)</f>
        <v>0</v>
      </c>
      <c r="BH42" s="274">
        <f>SUMIF('Anbazhagan-TS-1'!$C$9:$C$68,$N42,'Anbazhagan-TS-1'!AU$9:AU$68)</f>
        <v>0</v>
      </c>
      <c r="BI42" s="274">
        <f>SUMIF('Anbazhagan-TS-1'!$C$9:$C$68,$N42,'Anbazhagan-TS-1'!AV$9:AV$68)</f>
        <v>0</v>
      </c>
      <c r="BJ42" s="274">
        <f>SUMIF('Anbazhagan-TS-1'!$C$9:$C$68,$N42,'Anbazhagan-TS-1'!AW$9:AW$68)</f>
        <v>0</v>
      </c>
      <c r="BK42" s="274">
        <f>SUMIF('Anbazhagan-TS-1'!$C$9:$C$68,$N42,'Anbazhagan-TS-1'!AX$9:AX$68)</f>
        <v>0</v>
      </c>
      <c r="BL42" s="274">
        <f>SUMIF('Anbazhagan-TS-1'!$C$9:$C$68,$N42,'Anbazhagan-TS-1'!AY$9:AY$68)</f>
        <v>0</v>
      </c>
      <c r="BM42" s="274">
        <f>SUMIF('Anbazhagan-TS-1'!$C$9:$C$68,$N42,'Anbazhagan-TS-1'!AZ$9:AZ$68)</f>
        <v>0</v>
      </c>
      <c r="BN42" s="274">
        <f>SUMIF('Anbazhagan-TS-1'!$C$9:$C$68,$N42,'Anbazhagan-TS-1'!BA$9:BA$68)</f>
        <v>0</v>
      </c>
      <c r="BO42" s="274">
        <f>SUMIF('Anbazhagan-TS-1'!$C$9:$C$68,$N42,'Anbazhagan-TS-1'!BB$9:BB$68)</f>
        <v>0</v>
      </c>
      <c r="BP42" s="274">
        <f>SUMIF('Anbazhagan-TS-1'!$C$9:$C$68,$N42,'Anbazhagan-TS-1'!BC$9:BC$68)</f>
        <v>0</v>
      </c>
      <c r="BQ42" s="274">
        <f>SUMIF('Anbazhagan-TS-1'!$C$9:$C$68,$N42,'Anbazhagan-TS-1'!BD$9:BD$68)</f>
        <v>0</v>
      </c>
      <c r="BR42" s="274">
        <f>SUMIF('Anbazhagan-TS-1'!$C$9:$C$68,$N42,'Anbazhagan-TS-1'!BE$9:BE$68)</f>
        <v>0</v>
      </c>
      <c r="BS42" s="274">
        <f>SUMIF('Anbazhagan-TS-1'!$C$9:$C$68,$N42,'Anbazhagan-TS-1'!BF$9:BF$68)</f>
        <v>0</v>
      </c>
      <c r="BT42" s="274">
        <f>SUMIF('Anbazhagan-TS-1'!$C$9:$C$68,$N42,'Anbazhagan-TS-1'!BG$9:BG$68)</f>
        <v>0</v>
      </c>
      <c r="BU42" s="274">
        <f>SUMIF('Anbazhagan-TS-1'!$C$9:$C$68,$N42,'Anbazhagan-TS-1'!BH$9:BH$68)</f>
        <v>0</v>
      </c>
      <c r="BV42" s="274">
        <f>SUMIF('Anbazhagan-TS-1'!$C$9:$C$68,$N42,'Anbazhagan-TS-1'!BI$9:BI$68)</f>
        <v>0</v>
      </c>
      <c r="BW42" s="274">
        <f>SUMIF('Anbazhagan-TS-1'!$C$9:$C$68,$N42,'Anbazhagan-TS-1'!BJ$9:BJ$68)</f>
        <v>0</v>
      </c>
      <c r="BX42" s="274">
        <f>SUMIF('Anbazhagan-TS-1'!$C$9:$C$68,$N42,'Anbazhagan-TS-1'!BK$9:BK$68)</f>
        <v>0</v>
      </c>
      <c r="BY42" s="274">
        <f>SUMIF('Anbazhagan-TS-1'!$C$9:$C$68,$N42,'Anbazhagan-TS-1'!BL$9:BL$68)</f>
        <v>0</v>
      </c>
      <c r="BZ42" s="274">
        <f>SUMIF('Anbazhagan-TS-1'!$C$9:$C$68,$N42,'Anbazhagan-TS-1'!BM$9:BM$68)</f>
        <v>0</v>
      </c>
      <c r="CA42" s="274">
        <f>SUMIF('Anbazhagan-TS-1'!$C$9:$C$68,$N42,'Anbazhagan-TS-1'!BN$9:BN$68)</f>
        <v>0</v>
      </c>
      <c r="CB42" s="274">
        <f>SUMIF('Anbazhagan-TS-1'!$C$9:$C$68,$N42,'Anbazhagan-TS-1'!BO$9:BO$68)</f>
        <v>0</v>
      </c>
    </row>
    <row r="43" spans="1:80">
      <c r="A43" s="226" t="s">
        <v>546</v>
      </c>
      <c r="B43" s="234" t="s">
        <v>547</v>
      </c>
      <c r="C43" s="383" t="s">
        <v>872</v>
      </c>
      <c r="D43" s="1039"/>
      <c r="E43" s="1049"/>
      <c r="F43" s="1062"/>
      <c r="G43" s="1062"/>
      <c r="H43" s="268"/>
      <c r="I43" s="270">
        <f t="shared" si="34"/>
        <v>0</v>
      </c>
      <c r="J43" s="306" t="str">
        <f t="shared" si="33"/>
        <v/>
      </c>
      <c r="K43" s="306"/>
      <c r="L43" s="71"/>
      <c r="M43" s="71"/>
      <c r="N43" s="71" t="s">
        <v>33</v>
      </c>
      <c r="O43" s="271"/>
      <c r="P43" s="313">
        <f t="shared" si="35"/>
        <v>0</v>
      </c>
      <c r="Q43" s="332">
        <f t="shared" si="37"/>
        <v>0</v>
      </c>
      <c r="R43" s="273">
        <f t="shared" si="36"/>
        <v>0</v>
      </c>
      <c r="S43" s="274">
        <f>SUMIF('Anbazhagan-TS-1'!$C$9:$C$68,$N43,'Anbazhagan-TS-1'!F$9:F$68)</f>
        <v>0</v>
      </c>
      <c r="T43" s="274">
        <f>SUMIF('Anbazhagan-TS-1'!$C$9:$C$68,$N43,'Anbazhagan-TS-1'!G$9:G$68)</f>
        <v>0</v>
      </c>
      <c r="U43" s="274">
        <f>SUMIF('Anbazhagan-TS-1'!$C$9:$C$68,$N43,'Anbazhagan-TS-1'!H$9:H$68)</f>
        <v>0</v>
      </c>
      <c r="V43" s="274">
        <f>SUMIF('Anbazhagan-TS-1'!$C$9:$C$68,$N43,'Anbazhagan-TS-1'!I$9:I$68)</f>
        <v>0</v>
      </c>
      <c r="W43" s="274">
        <f>SUMIF('Anbazhagan-TS-1'!$C$9:$C$68,$N43,'Anbazhagan-TS-1'!J$9:J$68)</f>
        <v>0</v>
      </c>
      <c r="X43" s="274">
        <f>SUMIF('Anbazhagan-TS-1'!$C$9:$C$68,$N43,'Anbazhagan-TS-1'!K$9:K$68)</f>
        <v>0</v>
      </c>
      <c r="Y43" s="274">
        <f>SUMIF('Anbazhagan-TS-1'!$C$9:$C$68,$N43,'Anbazhagan-TS-1'!L$9:L$68)</f>
        <v>0</v>
      </c>
      <c r="Z43" s="274">
        <f>SUMIF('Anbazhagan-TS-1'!$C$9:$C$68,$N43,'Anbazhagan-TS-1'!M$9:M$68)</f>
        <v>0</v>
      </c>
      <c r="AA43" s="274">
        <f>SUMIF('Anbazhagan-TS-1'!$C$9:$C$68,$N43,'Anbazhagan-TS-1'!N$9:N$68)</f>
        <v>0</v>
      </c>
      <c r="AB43" s="274">
        <f>SUMIF('Anbazhagan-TS-1'!$C$9:$C$68,$N43,'Anbazhagan-TS-1'!O$9:O$68)</f>
        <v>0</v>
      </c>
      <c r="AC43" s="274">
        <f>SUMIF('Anbazhagan-TS-1'!$C$9:$C$68,$N43,'Anbazhagan-TS-1'!P$9:P$68)</f>
        <v>0</v>
      </c>
      <c r="AD43" s="274">
        <f>SUMIF('Anbazhagan-TS-1'!$C$9:$C$68,$N43,'Anbazhagan-TS-1'!Q$9:Q$68)</f>
        <v>0</v>
      </c>
      <c r="AE43" s="274">
        <f>SUMIF('Anbazhagan-TS-1'!$C$9:$C$68,$N43,'Anbazhagan-TS-1'!R$9:R$68)</f>
        <v>0</v>
      </c>
      <c r="AF43" s="274">
        <f>SUMIF('Anbazhagan-TS-1'!$C$9:$C$68,$N43,'Anbazhagan-TS-1'!S$9:S$68)</f>
        <v>0</v>
      </c>
      <c r="AG43" s="274">
        <f>SUMIF('Anbazhagan-TS-1'!$C$9:$C$68,$N43,'Anbazhagan-TS-1'!T$9:T$68)</f>
        <v>0</v>
      </c>
      <c r="AH43" s="274">
        <f>SUMIF('Anbazhagan-TS-1'!$C$9:$C$68,$N43,'Anbazhagan-TS-1'!U$9:U$68)</f>
        <v>0</v>
      </c>
      <c r="AI43" s="274">
        <f>SUMIF('Anbazhagan-TS-1'!$C$9:$C$68,$N43,'Anbazhagan-TS-1'!V$9:V$68)</f>
        <v>0</v>
      </c>
      <c r="AJ43" s="274">
        <f>SUMIF('Anbazhagan-TS-1'!$C$9:$C$68,$N43,'Anbazhagan-TS-1'!W$9:W$68)</f>
        <v>0</v>
      </c>
      <c r="AK43" s="274">
        <f>SUMIF('Anbazhagan-TS-1'!$C$9:$C$68,$N43,'Anbazhagan-TS-1'!X$9:X$68)</f>
        <v>0</v>
      </c>
      <c r="AL43" s="274">
        <f>SUMIF('Anbazhagan-TS-1'!$C$9:$C$68,$N43,'Anbazhagan-TS-1'!Y$9:Y$68)</f>
        <v>0</v>
      </c>
      <c r="AM43" s="274">
        <f>SUMIF('Anbazhagan-TS-1'!$C$9:$C$68,$N43,'Anbazhagan-TS-1'!Z$9:Z$68)</f>
        <v>0</v>
      </c>
      <c r="AN43" s="274">
        <f>SUMIF('Anbazhagan-TS-1'!$C$9:$C$68,$N43,'Anbazhagan-TS-1'!AA$9:AA$68)</f>
        <v>0</v>
      </c>
      <c r="AO43" s="274">
        <f>SUMIF('Anbazhagan-TS-1'!$C$9:$C$68,$N43,'Anbazhagan-TS-1'!AB$9:AB$68)</f>
        <v>0</v>
      </c>
      <c r="AP43" s="274">
        <f>SUMIF('Anbazhagan-TS-1'!$C$9:$C$68,$N43,'Anbazhagan-TS-1'!AC$9:AC$68)</f>
        <v>0</v>
      </c>
      <c r="AQ43" s="274">
        <f>SUMIF('Anbazhagan-TS-1'!$C$9:$C$68,$N43,'Anbazhagan-TS-1'!AD$9:AD$68)</f>
        <v>0</v>
      </c>
      <c r="AR43" s="274">
        <f>SUMIF('Anbazhagan-TS-1'!$C$9:$C$68,$N43,'Anbazhagan-TS-1'!AE$9:AE$68)</f>
        <v>0</v>
      </c>
      <c r="AS43" s="274">
        <f>SUMIF('Anbazhagan-TS-1'!$C$9:$C$68,$N43,'Anbazhagan-TS-1'!AF$9:AF$68)</f>
        <v>0</v>
      </c>
      <c r="AT43" s="274">
        <f>SUMIF('Anbazhagan-TS-1'!$C$9:$C$68,$N43,'Anbazhagan-TS-1'!AG$9:AG$68)</f>
        <v>0</v>
      </c>
      <c r="AU43" s="274">
        <f>SUMIF('Anbazhagan-TS-1'!$C$9:$C$68,$N43,'Anbazhagan-TS-1'!AH$9:AH$68)</f>
        <v>0</v>
      </c>
      <c r="AV43" s="274">
        <f>SUMIF('Anbazhagan-TS-1'!$C$9:$C$68,$N43,'Anbazhagan-TS-1'!AI$9:AI$68)</f>
        <v>0</v>
      </c>
      <c r="AW43" s="274">
        <f>SUMIF('Anbazhagan-TS-1'!$C$9:$C$68,$N43,'Anbazhagan-TS-1'!AJ$9:AJ$68)</f>
        <v>0</v>
      </c>
      <c r="AX43" s="274">
        <f>SUMIF('Anbazhagan-TS-1'!$C$9:$C$68,$N43,'Anbazhagan-TS-1'!AK$9:AK$68)</f>
        <v>0</v>
      </c>
      <c r="AY43" s="274">
        <f>SUMIF('Anbazhagan-TS-1'!$C$9:$C$68,$N43,'Anbazhagan-TS-1'!AL$9:AL$68)</f>
        <v>0</v>
      </c>
      <c r="AZ43" s="274">
        <f>SUMIF('Anbazhagan-TS-1'!$C$9:$C$68,$N43,'Anbazhagan-TS-1'!AM$9:AM$68)</f>
        <v>0</v>
      </c>
      <c r="BA43" s="274">
        <f>SUMIF('Anbazhagan-TS-1'!$C$9:$C$68,$N43,'Anbazhagan-TS-1'!AN$9:AN$68)</f>
        <v>0</v>
      </c>
      <c r="BB43" s="274">
        <f>SUMIF('Anbazhagan-TS-1'!$C$9:$C$68,$N43,'Anbazhagan-TS-1'!AO$9:AO$68)</f>
        <v>0</v>
      </c>
      <c r="BC43" s="274">
        <f>SUMIF('Anbazhagan-TS-1'!$C$9:$C$68,$N43,'Anbazhagan-TS-1'!AP$9:AP$68)</f>
        <v>0</v>
      </c>
      <c r="BD43" s="274">
        <f>SUMIF('Anbazhagan-TS-1'!$C$9:$C$68,$N43,'Anbazhagan-TS-1'!AQ$9:AQ$68)</f>
        <v>0</v>
      </c>
      <c r="BE43" s="274">
        <f>SUMIF('Anbazhagan-TS-1'!$C$9:$C$68,$N43,'Anbazhagan-TS-1'!AR$9:AR$68)</f>
        <v>0</v>
      </c>
      <c r="BF43" s="274">
        <f>SUMIF('Anbazhagan-TS-1'!$C$9:$C$68,$N43,'Anbazhagan-TS-1'!AS$9:AS$68)</f>
        <v>0</v>
      </c>
      <c r="BG43" s="274">
        <f>SUMIF('Anbazhagan-TS-1'!$C$9:$C$68,$N43,'Anbazhagan-TS-1'!AT$9:AT$68)</f>
        <v>0</v>
      </c>
      <c r="BH43" s="274">
        <f>SUMIF('Anbazhagan-TS-1'!$C$9:$C$68,$N43,'Anbazhagan-TS-1'!AU$9:AU$68)</f>
        <v>0</v>
      </c>
      <c r="BI43" s="274">
        <f>SUMIF('Anbazhagan-TS-1'!$C$9:$C$68,$N43,'Anbazhagan-TS-1'!AV$9:AV$68)</f>
        <v>0</v>
      </c>
      <c r="BJ43" s="274">
        <f>SUMIF('Anbazhagan-TS-1'!$C$9:$C$68,$N43,'Anbazhagan-TS-1'!AW$9:AW$68)</f>
        <v>0</v>
      </c>
      <c r="BK43" s="274">
        <f>SUMIF('Anbazhagan-TS-1'!$C$9:$C$68,$N43,'Anbazhagan-TS-1'!AX$9:AX$68)</f>
        <v>0</v>
      </c>
      <c r="BL43" s="274">
        <f>SUMIF('Anbazhagan-TS-1'!$C$9:$C$68,$N43,'Anbazhagan-TS-1'!AY$9:AY$68)</f>
        <v>0</v>
      </c>
      <c r="BM43" s="274">
        <f>SUMIF('Anbazhagan-TS-1'!$C$9:$C$68,$N43,'Anbazhagan-TS-1'!AZ$9:AZ$68)</f>
        <v>0</v>
      </c>
      <c r="BN43" s="274">
        <f>SUMIF('Anbazhagan-TS-1'!$C$9:$C$68,$N43,'Anbazhagan-TS-1'!BA$9:BA$68)</f>
        <v>0</v>
      </c>
      <c r="BO43" s="274">
        <f>SUMIF('Anbazhagan-TS-1'!$C$9:$C$68,$N43,'Anbazhagan-TS-1'!BB$9:BB$68)</f>
        <v>0</v>
      </c>
      <c r="BP43" s="274">
        <f>SUMIF('Anbazhagan-TS-1'!$C$9:$C$68,$N43,'Anbazhagan-TS-1'!BC$9:BC$68)</f>
        <v>0</v>
      </c>
      <c r="BQ43" s="274">
        <f>SUMIF('Anbazhagan-TS-1'!$C$9:$C$68,$N43,'Anbazhagan-TS-1'!BD$9:BD$68)</f>
        <v>0</v>
      </c>
      <c r="BR43" s="274">
        <f>SUMIF('Anbazhagan-TS-1'!$C$9:$C$68,$N43,'Anbazhagan-TS-1'!BE$9:BE$68)</f>
        <v>0</v>
      </c>
      <c r="BS43" s="274">
        <f>SUMIF('Anbazhagan-TS-1'!$C$9:$C$68,$N43,'Anbazhagan-TS-1'!BF$9:BF$68)</f>
        <v>0</v>
      </c>
      <c r="BT43" s="274">
        <f>SUMIF('Anbazhagan-TS-1'!$C$9:$C$68,$N43,'Anbazhagan-TS-1'!BG$9:BG$68)</f>
        <v>0</v>
      </c>
      <c r="BU43" s="274">
        <f>SUMIF('Anbazhagan-TS-1'!$C$9:$C$68,$N43,'Anbazhagan-TS-1'!BH$9:BH$68)</f>
        <v>0</v>
      </c>
      <c r="BV43" s="274">
        <f>SUMIF('Anbazhagan-TS-1'!$C$9:$C$68,$N43,'Anbazhagan-TS-1'!BI$9:BI$68)</f>
        <v>0</v>
      </c>
      <c r="BW43" s="274">
        <f>SUMIF('Anbazhagan-TS-1'!$C$9:$C$68,$N43,'Anbazhagan-TS-1'!BJ$9:BJ$68)</f>
        <v>0</v>
      </c>
      <c r="BX43" s="274">
        <f>SUMIF('Anbazhagan-TS-1'!$C$9:$C$68,$N43,'Anbazhagan-TS-1'!BK$9:BK$68)</f>
        <v>0</v>
      </c>
      <c r="BY43" s="274">
        <f>SUMIF('Anbazhagan-TS-1'!$C$9:$C$68,$N43,'Anbazhagan-TS-1'!BL$9:BL$68)</f>
        <v>0</v>
      </c>
      <c r="BZ43" s="274">
        <f>SUMIF('Anbazhagan-TS-1'!$C$9:$C$68,$N43,'Anbazhagan-TS-1'!BM$9:BM$68)</f>
        <v>0</v>
      </c>
      <c r="CA43" s="274">
        <f>SUMIF('Anbazhagan-TS-1'!$C$9:$C$68,$N43,'Anbazhagan-TS-1'!BN$9:BN$68)</f>
        <v>0</v>
      </c>
      <c r="CB43" s="274">
        <f>SUMIF('Anbazhagan-TS-1'!$C$9:$C$68,$N43,'Anbazhagan-TS-1'!BO$9:BO$68)</f>
        <v>0</v>
      </c>
    </row>
    <row r="44" spans="1:80">
      <c r="A44" s="226" t="s">
        <v>550</v>
      </c>
      <c r="B44" s="234" t="s">
        <v>551</v>
      </c>
      <c r="C44" s="383" t="s">
        <v>552</v>
      </c>
      <c r="D44" s="1039"/>
      <c r="E44" s="1049"/>
      <c r="F44" s="1062"/>
      <c r="G44" s="1062"/>
      <c r="H44" s="268"/>
      <c r="I44" s="270">
        <f t="shared" si="34"/>
        <v>0</v>
      </c>
      <c r="J44" s="306" t="str">
        <f t="shared" si="33"/>
        <v/>
      </c>
      <c r="K44" s="306"/>
      <c r="L44" s="71"/>
      <c r="M44" s="314"/>
      <c r="N44" s="71" t="s">
        <v>92</v>
      </c>
      <c r="O44" s="270"/>
      <c r="P44" s="313">
        <f t="shared" si="35"/>
        <v>0</v>
      </c>
      <c r="Q44" s="332">
        <f t="shared" si="37"/>
        <v>0</v>
      </c>
      <c r="R44" s="273">
        <f t="shared" si="36"/>
        <v>0</v>
      </c>
      <c r="S44" s="274">
        <f>SUMIF('Anbazhagan-TS-1'!$C$9:$C$68,$N44,'Anbazhagan-TS-1'!F$9:F$68)</f>
        <v>0</v>
      </c>
      <c r="T44" s="274">
        <f>SUMIF('Anbazhagan-TS-1'!$C$9:$C$68,$N44,'Anbazhagan-TS-1'!G$9:G$68)</f>
        <v>0</v>
      </c>
      <c r="U44" s="274">
        <f>SUMIF('Anbazhagan-TS-1'!$C$9:$C$68,$N44,'Anbazhagan-TS-1'!H$9:H$68)</f>
        <v>0</v>
      </c>
      <c r="V44" s="274">
        <f>SUMIF('Anbazhagan-TS-1'!$C$9:$C$68,$N44,'Anbazhagan-TS-1'!I$9:I$68)</f>
        <v>0</v>
      </c>
      <c r="W44" s="274">
        <f>SUMIF('Anbazhagan-TS-1'!$C$9:$C$68,$N44,'Anbazhagan-TS-1'!J$9:J$68)</f>
        <v>0</v>
      </c>
      <c r="X44" s="274">
        <f>SUMIF('Anbazhagan-TS-1'!$C$9:$C$68,$N44,'Anbazhagan-TS-1'!K$9:K$68)</f>
        <v>0</v>
      </c>
      <c r="Y44" s="274">
        <f>SUMIF('Anbazhagan-TS-1'!$C$9:$C$68,$N44,'Anbazhagan-TS-1'!L$9:L$68)</f>
        <v>0</v>
      </c>
      <c r="Z44" s="274">
        <f>SUMIF('Anbazhagan-TS-1'!$C$9:$C$68,$N44,'Anbazhagan-TS-1'!M$9:M$68)</f>
        <v>0</v>
      </c>
      <c r="AA44" s="274">
        <f>SUMIF('Anbazhagan-TS-1'!$C$9:$C$68,$N44,'Anbazhagan-TS-1'!N$9:N$68)</f>
        <v>0</v>
      </c>
      <c r="AB44" s="274">
        <f>SUMIF('Anbazhagan-TS-1'!$C$9:$C$68,$N44,'Anbazhagan-TS-1'!O$9:O$68)</f>
        <v>0</v>
      </c>
      <c r="AC44" s="274">
        <f>SUMIF('Anbazhagan-TS-1'!$C$9:$C$68,$N44,'Anbazhagan-TS-1'!P$9:P$68)</f>
        <v>0</v>
      </c>
      <c r="AD44" s="274">
        <f>SUMIF('Anbazhagan-TS-1'!$C$9:$C$68,$N44,'Anbazhagan-TS-1'!Q$9:Q$68)</f>
        <v>0</v>
      </c>
      <c r="AE44" s="274">
        <f>SUMIF('Anbazhagan-TS-1'!$C$9:$C$68,$N44,'Anbazhagan-TS-1'!R$9:R$68)</f>
        <v>0</v>
      </c>
      <c r="AF44" s="274">
        <f>SUMIF('Anbazhagan-TS-1'!$C$9:$C$68,$N44,'Anbazhagan-TS-1'!S$9:S$68)</f>
        <v>0</v>
      </c>
      <c r="AG44" s="274">
        <f>SUMIF('Anbazhagan-TS-1'!$C$9:$C$68,$N44,'Anbazhagan-TS-1'!T$9:T$68)</f>
        <v>0</v>
      </c>
      <c r="AH44" s="274">
        <f>SUMIF('Anbazhagan-TS-1'!$C$9:$C$68,$N44,'Anbazhagan-TS-1'!U$9:U$68)</f>
        <v>0</v>
      </c>
      <c r="AI44" s="274">
        <f>SUMIF('Anbazhagan-TS-1'!$C$9:$C$68,$N44,'Anbazhagan-TS-1'!V$9:V$68)</f>
        <v>0</v>
      </c>
      <c r="AJ44" s="274">
        <f>SUMIF('Anbazhagan-TS-1'!$C$9:$C$68,$N44,'Anbazhagan-TS-1'!W$9:W$68)</f>
        <v>0</v>
      </c>
      <c r="AK44" s="274">
        <f>SUMIF('Anbazhagan-TS-1'!$C$9:$C$68,$N44,'Anbazhagan-TS-1'!X$9:X$68)</f>
        <v>0</v>
      </c>
      <c r="AL44" s="274">
        <f>SUMIF('Anbazhagan-TS-1'!$C$9:$C$68,$N44,'Anbazhagan-TS-1'!Y$9:Y$68)</f>
        <v>0</v>
      </c>
      <c r="AM44" s="274">
        <f>SUMIF('Anbazhagan-TS-1'!$C$9:$C$68,$N44,'Anbazhagan-TS-1'!Z$9:Z$68)</f>
        <v>0</v>
      </c>
      <c r="AN44" s="274">
        <f>SUMIF('Anbazhagan-TS-1'!$C$9:$C$68,$N44,'Anbazhagan-TS-1'!AA$9:AA$68)</f>
        <v>0</v>
      </c>
      <c r="AO44" s="274">
        <f>SUMIF('Anbazhagan-TS-1'!$C$9:$C$68,$N44,'Anbazhagan-TS-1'!AB$9:AB$68)</f>
        <v>0</v>
      </c>
      <c r="AP44" s="274">
        <f>SUMIF('Anbazhagan-TS-1'!$C$9:$C$68,$N44,'Anbazhagan-TS-1'!AC$9:AC$68)</f>
        <v>0</v>
      </c>
      <c r="AQ44" s="274">
        <f>SUMIF('Anbazhagan-TS-1'!$C$9:$C$68,$N44,'Anbazhagan-TS-1'!AD$9:AD$68)</f>
        <v>0</v>
      </c>
      <c r="AR44" s="274">
        <f>SUMIF('Anbazhagan-TS-1'!$C$9:$C$68,$N44,'Anbazhagan-TS-1'!AE$9:AE$68)</f>
        <v>0</v>
      </c>
      <c r="AS44" s="274">
        <f>SUMIF('Anbazhagan-TS-1'!$C$9:$C$68,$N44,'Anbazhagan-TS-1'!AF$9:AF$68)</f>
        <v>0</v>
      </c>
      <c r="AT44" s="274">
        <f>SUMIF('Anbazhagan-TS-1'!$C$9:$C$68,$N44,'Anbazhagan-TS-1'!AG$9:AG$68)</f>
        <v>0</v>
      </c>
      <c r="AU44" s="274">
        <f>SUMIF('Anbazhagan-TS-1'!$C$9:$C$68,$N44,'Anbazhagan-TS-1'!AH$9:AH$68)</f>
        <v>0</v>
      </c>
      <c r="AV44" s="274">
        <f>SUMIF('Anbazhagan-TS-1'!$C$9:$C$68,$N44,'Anbazhagan-TS-1'!AI$9:AI$68)</f>
        <v>0</v>
      </c>
      <c r="AW44" s="274">
        <f>SUMIF('Anbazhagan-TS-1'!$C$9:$C$68,$N44,'Anbazhagan-TS-1'!AJ$9:AJ$68)</f>
        <v>0</v>
      </c>
      <c r="AX44" s="274">
        <f>SUMIF('Anbazhagan-TS-1'!$C$9:$C$68,$N44,'Anbazhagan-TS-1'!AK$9:AK$68)</f>
        <v>0</v>
      </c>
      <c r="AY44" s="274">
        <f>SUMIF('Anbazhagan-TS-1'!$C$9:$C$68,$N44,'Anbazhagan-TS-1'!AL$9:AL$68)</f>
        <v>0</v>
      </c>
      <c r="AZ44" s="274">
        <f>SUMIF('Anbazhagan-TS-1'!$C$9:$C$68,$N44,'Anbazhagan-TS-1'!AM$9:AM$68)</f>
        <v>0</v>
      </c>
      <c r="BA44" s="274">
        <f>SUMIF('Anbazhagan-TS-1'!$C$9:$C$68,$N44,'Anbazhagan-TS-1'!AN$9:AN$68)</f>
        <v>0</v>
      </c>
      <c r="BB44" s="274">
        <f>SUMIF('Anbazhagan-TS-1'!$C$9:$C$68,$N44,'Anbazhagan-TS-1'!AO$9:AO$68)</f>
        <v>0</v>
      </c>
      <c r="BC44" s="274">
        <f>SUMIF('Anbazhagan-TS-1'!$C$9:$C$68,$N44,'Anbazhagan-TS-1'!AP$9:AP$68)</f>
        <v>0</v>
      </c>
      <c r="BD44" s="274">
        <f>SUMIF('Anbazhagan-TS-1'!$C$9:$C$68,$N44,'Anbazhagan-TS-1'!AQ$9:AQ$68)</f>
        <v>0</v>
      </c>
      <c r="BE44" s="274">
        <f>SUMIF('Anbazhagan-TS-1'!$C$9:$C$68,$N44,'Anbazhagan-TS-1'!AR$9:AR$68)</f>
        <v>0</v>
      </c>
      <c r="BF44" s="274">
        <f>SUMIF('Anbazhagan-TS-1'!$C$9:$C$68,$N44,'Anbazhagan-TS-1'!AS$9:AS$68)</f>
        <v>0</v>
      </c>
      <c r="BG44" s="274">
        <f>SUMIF('Anbazhagan-TS-1'!$C$9:$C$68,$N44,'Anbazhagan-TS-1'!AT$9:AT$68)</f>
        <v>0</v>
      </c>
      <c r="BH44" s="274">
        <f>SUMIF('Anbazhagan-TS-1'!$C$9:$C$68,$N44,'Anbazhagan-TS-1'!AU$9:AU$68)</f>
        <v>0</v>
      </c>
      <c r="BI44" s="274">
        <f>SUMIF('Anbazhagan-TS-1'!$C$9:$C$68,$N44,'Anbazhagan-TS-1'!AV$9:AV$68)</f>
        <v>0</v>
      </c>
      <c r="BJ44" s="274">
        <f>SUMIF('Anbazhagan-TS-1'!$C$9:$C$68,$N44,'Anbazhagan-TS-1'!AW$9:AW$68)</f>
        <v>0</v>
      </c>
      <c r="BK44" s="274">
        <f>SUMIF('Anbazhagan-TS-1'!$C$9:$C$68,$N44,'Anbazhagan-TS-1'!AX$9:AX$68)</f>
        <v>0</v>
      </c>
      <c r="BL44" s="274">
        <f>SUMIF('Anbazhagan-TS-1'!$C$9:$C$68,$N44,'Anbazhagan-TS-1'!AY$9:AY$68)</f>
        <v>0</v>
      </c>
      <c r="BM44" s="274">
        <f>SUMIF('Anbazhagan-TS-1'!$C$9:$C$68,$N44,'Anbazhagan-TS-1'!AZ$9:AZ$68)</f>
        <v>0</v>
      </c>
      <c r="BN44" s="274">
        <f>SUMIF('Anbazhagan-TS-1'!$C$9:$C$68,$N44,'Anbazhagan-TS-1'!BA$9:BA$68)</f>
        <v>0</v>
      </c>
      <c r="BO44" s="274">
        <f>SUMIF('Anbazhagan-TS-1'!$C$9:$C$68,$N44,'Anbazhagan-TS-1'!BB$9:BB$68)</f>
        <v>0</v>
      </c>
      <c r="BP44" s="274">
        <f>SUMIF('Anbazhagan-TS-1'!$C$9:$C$68,$N44,'Anbazhagan-TS-1'!BC$9:BC$68)</f>
        <v>0</v>
      </c>
      <c r="BQ44" s="274">
        <f>SUMIF('Anbazhagan-TS-1'!$C$9:$C$68,$N44,'Anbazhagan-TS-1'!BD$9:BD$68)</f>
        <v>0</v>
      </c>
      <c r="BR44" s="274">
        <f>SUMIF('Anbazhagan-TS-1'!$C$9:$C$68,$N44,'Anbazhagan-TS-1'!BE$9:BE$68)</f>
        <v>0</v>
      </c>
      <c r="BS44" s="274">
        <f>SUMIF('Anbazhagan-TS-1'!$C$9:$C$68,$N44,'Anbazhagan-TS-1'!BF$9:BF$68)</f>
        <v>0</v>
      </c>
      <c r="BT44" s="274">
        <f>SUMIF('Anbazhagan-TS-1'!$C$9:$C$68,$N44,'Anbazhagan-TS-1'!BG$9:BG$68)</f>
        <v>0</v>
      </c>
      <c r="BU44" s="274">
        <f>SUMIF('Anbazhagan-TS-1'!$C$9:$C$68,$N44,'Anbazhagan-TS-1'!BH$9:BH$68)</f>
        <v>0</v>
      </c>
      <c r="BV44" s="274">
        <f>SUMIF('Anbazhagan-TS-1'!$C$9:$C$68,$N44,'Anbazhagan-TS-1'!BI$9:BI$68)</f>
        <v>0</v>
      </c>
      <c r="BW44" s="274">
        <f>SUMIF('Anbazhagan-TS-1'!$C$9:$C$68,$N44,'Anbazhagan-TS-1'!BJ$9:BJ$68)</f>
        <v>0</v>
      </c>
      <c r="BX44" s="274">
        <f>SUMIF('Anbazhagan-TS-1'!$C$9:$C$68,$N44,'Anbazhagan-TS-1'!BK$9:BK$68)</f>
        <v>0</v>
      </c>
      <c r="BY44" s="274">
        <f>SUMIF('Anbazhagan-TS-1'!$C$9:$C$68,$N44,'Anbazhagan-TS-1'!BL$9:BL$68)</f>
        <v>0</v>
      </c>
      <c r="BZ44" s="274">
        <f>SUMIF('Anbazhagan-TS-1'!$C$9:$C$68,$N44,'Anbazhagan-TS-1'!BM$9:BM$68)</f>
        <v>0</v>
      </c>
      <c r="CA44" s="274">
        <f>SUMIF('Anbazhagan-TS-1'!$C$9:$C$68,$N44,'Anbazhagan-TS-1'!BN$9:BN$68)</f>
        <v>0</v>
      </c>
      <c r="CB44" s="274">
        <f>SUMIF('Anbazhagan-TS-1'!$C$9:$C$68,$N44,'Anbazhagan-TS-1'!BO$9:BO$68)</f>
        <v>0</v>
      </c>
    </row>
    <row r="45" spans="1:80">
      <c r="A45" s="226" t="s">
        <v>690</v>
      </c>
      <c r="B45" s="234" t="s">
        <v>691</v>
      </c>
      <c r="C45" s="383" t="s">
        <v>886</v>
      </c>
      <c r="D45" s="1039"/>
      <c r="E45" s="1049"/>
      <c r="F45" s="1062"/>
      <c r="G45" s="1062"/>
      <c r="H45" s="268"/>
      <c r="I45" s="270">
        <f>H45*D45</f>
        <v>0</v>
      </c>
      <c r="J45" s="306" t="str">
        <f t="shared" si="33"/>
        <v/>
      </c>
      <c r="K45" s="306"/>
      <c r="L45" s="71"/>
      <c r="M45" s="314"/>
      <c r="N45" s="71" t="s">
        <v>95</v>
      </c>
      <c r="O45" s="270"/>
      <c r="P45" s="313">
        <f>SUMPRODUCT(($S$2:$CB$2&lt;=$R$2)*1,($S$4:$CB$4=$S$4)*1,S45:CB45)+SUMPRODUCT(($S$2:$CB$2&lt;=$R$2)*1,($S$4:$CB$4=$T$4)*1,S45:CB45)*0.75</f>
        <v>0</v>
      </c>
      <c r="Q45" s="332">
        <f t="shared" si="37"/>
        <v>0</v>
      </c>
      <c r="R45" s="273">
        <f t="shared" si="36"/>
        <v>0</v>
      </c>
      <c r="S45" s="274">
        <f>SUMIF('Anbazhagan-TS-1'!$C$9:$C$68,$N45,'Anbazhagan-TS-1'!F$9:F$68)</f>
        <v>0</v>
      </c>
      <c r="T45" s="274">
        <f>SUMIF('Anbazhagan-TS-1'!$C$9:$C$68,$N45,'Anbazhagan-TS-1'!G$9:G$68)</f>
        <v>0</v>
      </c>
      <c r="U45" s="274">
        <f>SUMIF('Anbazhagan-TS-1'!$C$9:$C$68,$N45,'Anbazhagan-TS-1'!H$9:H$68)</f>
        <v>0</v>
      </c>
      <c r="V45" s="274">
        <f>SUMIF('Anbazhagan-TS-1'!$C$9:$C$68,$N45,'Anbazhagan-TS-1'!I$9:I$68)</f>
        <v>0</v>
      </c>
      <c r="W45" s="274">
        <f>SUMIF('Anbazhagan-TS-1'!$C$9:$C$68,$N45,'Anbazhagan-TS-1'!J$9:J$68)</f>
        <v>0</v>
      </c>
      <c r="X45" s="274">
        <f>SUMIF('Anbazhagan-TS-1'!$C$9:$C$68,$N45,'Anbazhagan-TS-1'!K$9:K$68)</f>
        <v>0</v>
      </c>
      <c r="Y45" s="274">
        <f>SUMIF('Anbazhagan-TS-1'!$C$9:$C$68,$N45,'Anbazhagan-TS-1'!L$9:L$68)</f>
        <v>0</v>
      </c>
      <c r="Z45" s="274">
        <f>SUMIF('Anbazhagan-TS-1'!$C$9:$C$68,$N45,'Anbazhagan-TS-1'!M$9:M$68)</f>
        <v>0</v>
      </c>
      <c r="AA45" s="274">
        <f>SUMIF('Anbazhagan-TS-1'!$C$9:$C$68,$N45,'Anbazhagan-TS-1'!N$9:N$68)</f>
        <v>0</v>
      </c>
      <c r="AB45" s="274">
        <f>SUMIF('Anbazhagan-TS-1'!$C$9:$C$68,$N45,'Anbazhagan-TS-1'!O$9:O$68)</f>
        <v>0</v>
      </c>
      <c r="AC45" s="274">
        <f>SUMIF('Anbazhagan-TS-1'!$C$9:$C$68,$N45,'Anbazhagan-TS-1'!P$9:P$68)</f>
        <v>0</v>
      </c>
      <c r="AD45" s="274">
        <f>SUMIF('Anbazhagan-TS-1'!$C$9:$C$68,$N45,'Anbazhagan-TS-1'!Q$9:Q$68)</f>
        <v>0</v>
      </c>
      <c r="AE45" s="274">
        <f>SUMIF('Anbazhagan-TS-1'!$C$9:$C$68,$N45,'Anbazhagan-TS-1'!R$9:R$68)</f>
        <v>0</v>
      </c>
      <c r="AF45" s="274">
        <f>SUMIF('Anbazhagan-TS-1'!$C$9:$C$68,$N45,'Anbazhagan-TS-1'!S$9:S$68)</f>
        <v>0</v>
      </c>
      <c r="AG45" s="274">
        <f>SUMIF('Anbazhagan-TS-1'!$C$9:$C$68,$N45,'Anbazhagan-TS-1'!T$9:T$68)</f>
        <v>0</v>
      </c>
      <c r="AH45" s="274">
        <f>SUMIF('Anbazhagan-TS-1'!$C$9:$C$68,$N45,'Anbazhagan-TS-1'!U$9:U$68)</f>
        <v>0</v>
      </c>
      <c r="AI45" s="274">
        <f>SUMIF('Anbazhagan-TS-1'!$C$9:$C$68,$N45,'Anbazhagan-TS-1'!V$9:V$68)</f>
        <v>0</v>
      </c>
      <c r="AJ45" s="274">
        <f>SUMIF('Anbazhagan-TS-1'!$C$9:$C$68,$N45,'Anbazhagan-TS-1'!W$9:W$68)</f>
        <v>0</v>
      </c>
      <c r="AK45" s="274">
        <f>SUMIF('Anbazhagan-TS-1'!$C$9:$C$68,$N45,'Anbazhagan-TS-1'!X$9:X$68)</f>
        <v>0</v>
      </c>
      <c r="AL45" s="274">
        <f>SUMIF('Anbazhagan-TS-1'!$C$9:$C$68,$N45,'Anbazhagan-TS-1'!Y$9:Y$68)</f>
        <v>0</v>
      </c>
      <c r="AM45" s="274">
        <f>SUMIF('Anbazhagan-TS-1'!$C$9:$C$68,$N45,'Anbazhagan-TS-1'!Z$9:Z$68)</f>
        <v>0</v>
      </c>
      <c r="AN45" s="274">
        <f>SUMIF('Anbazhagan-TS-1'!$C$9:$C$68,$N45,'Anbazhagan-TS-1'!AA$9:AA$68)</f>
        <v>0</v>
      </c>
      <c r="AO45" s="274">
        <f>SUMIF('Anbazhagan-TS-1'!$C$9:$C$68,$N45,'Anbazhagan-TS-1'!AB$9:AB$68)</f>
        <v>0</v>
      </c>
      <c r="AP45" s="274">
        <f>SUMIF('Anbazhagan-TS-1'!$C$9:$C$68,$N45,'Anbazhagan-TS-1'!AC$9:AC$68)</f>
        <v>0</v>
      </c>
      <c r="AQ45" s="274">
        <f>SUMIF('Anbazhagan-TS-1'!$C$9:$C$68,$N45,'Anbazhagan-TS-1'!AD$9:AD$68)</f>
        <v>0</v>
      </c>
      <c r="AR45" s="274">
        <f>SUMIF('Anbazhagan-TS-1'!$C$9:$C$68,$N45,'Anbazhagan-TS-1'!AE$9:AE$68)</f>
        <v>0</v>
      </c>
      <c r="AS45" s="274">
        <f>SUMIF('Anbazhagan-TS-1'!$C$9:$C$68,$N45,'Anbazhagan-TS-1'!AF$9:AF$68)</f>
        <v>0</v>
      </c>
      <c r="AT45" s="274">
        <f>SUMIF('Anbazhagan-TS-1'!$C$9:$C$68,$N45,'Anbazhagan-TS-1'!AG$9:AG$68)</f>
        <v>0</v>
      </c>
      <c r="AU45" s="274">
        <f>SUMIF('Anbazhagan-TS-1'!$C$9:$C$68,$N45,'Anbazhagan-TS-1'!AH$9:AH$68)</f>
        <v>0</v>
      </c>
      <c r="AV45" s="274">
        <f>SUMIF('Anbazhagan-TS-1'!$C$9:$C$68,$N45,'Anbazhagan-TS-1'!AI$9:AI$68)</f>
        <v>0</v>
      </c>
      <c r="AW45" s="274">
        <f>SUMIF('Anbazhagan-TS-1'!$C$9:$C$68,$N45,'Anbazhagan-TS-1'!AJ$9:AJ$68)</f>
        <v>0</v>
      </c>
      <c r="AX45" s="274">
        <f>SUMIF('Anbazhagan-TS-1'!$C$9:$C$68,$N45,'Anbazhagan-TS-1'!AK$9:AK$68)</f>
        <v>0</v>
      </c>
      <c r="AY45" s="274">
        <f>SUMIF('Anbazhagan-TS-1'!$C$9:$C$68,$N45,'Anbazhagan-TS-1'!AL$9:AL$68)</f>
        <v>0</v>
      </c>
      <c r="AZ45" s="274">
        <f>SUMIF('Anbazhagan-TS-1'!$C$9:$C$68,$N45,'Anbazhagan-TS-1'!AM$9:AM$68)</f>
        <v>0</v>
      </c>
      <c r="BA45" s="274">
        <f>SUMIF('Anbazhagan-TS-1'!$C$9:$C$68,$N45,'Anbazhagan-TS-1'!AN$9:AN$68)</f>
        <v>0</v>
      </c>
      <c r="BB45" s="274">
        <f>SUMIF('Anbazhagan-TS-1'!$C$9:$C$68,$N45,'Anbazhagan-TS-1'!AO$9:AO$68)</f>
        <v>0</v>
      </c>
      <c r="BC45" s="274">
        <f>SUMIF('Anbazhagan-TS-1'!$C$9:$C$68,$N45,'Anbazhagan-TS-1'!AP$9:AP$68)</f>
        <v>0</v>
      </c>
      <c r="BD45" s="274">
        <f>SUMIF('Anbazhagan-TS-1'!$C$9:$C$68,$N45,'Anbazhagan-TS-1'!AQ$9:AQ$68)</f>
        <v>0</v>
      </c>
      <c r="BE45" s="274">
        <f>SUMIF('Anbazhagan-TS-1'!$C$9:$C$68,$N45,'Anbazhagan-TS-1'!AR$9:AR$68)</f>
        <v>0</v>
      </c>
      <c r="BF45" s="274">
        <f>SUMIF('Anbazhagan-TS-1'!$C$9:$C$68,$N45,'Anbazhagan-TS-1'!AS$9:AS$68)</f>
        <v>0</v>
      </c>
      <c r="BG45" s="274">
        <f>SUMIF('Anbazhagan-TS-1'!$C$9:$C$68,$N45,'Anbazhagan-TS-1'!AT$9:AT$68)</f>
        <v>0</v>
      </c>
      <c r="BH45" s="274">
        <f>SUMIF('Anbazhagan-TS-1'!$C$9:$C$68,$N45,'Anbazhagan-TS-1'!AU$9:AU$68)</f>
        <v>0</v>
      </c>
      <c r="BI45" s="274">
        <f>SUMIF('Anbazhagan-TS-1'!$C$9:$C$68,$N45,'Anbazhagan-TS-1'!AV$9:AV$68)</f>
        <v>0</v>
      </c>
      <c r="BJ45" s="274">
        <f>SUMIF('Anbazhagan-TS-1'!$C$9:$C$68,$N45,'Anbazhagan-TS-1'!AW$9:AW$68)</f>
        <v>0</v>
      </c>
      <c r="BK45" s="274">
        <f>SUMIF('Anbazhagan-TS-1'!$C$9:$C$68,$N45,'Anbazhagan-TS-1'!AX$9:AX$68)</f>
        <v>0</v>
      </c>
      <c r="BL45" s="274">
        <f>SUMIF('Anbazhagan-TS-1'!$C$9:$C$68,$N45,'Anbazhagan-TS-1'!AY$9:AY$68)</f>
        <v>0</v>
      </c>
      <c r="BM45" s="274">
        <f>SUMIF('Anbazhagan-TS-1'!$C$9:$C$68,$N45,'Anbazhagan-TS-1'!AZ$9:AZ$68)</f>
        <v>0</v>
      </c>
      <c r="BN45" s="274">
        <f>SUMIF('Anbazhagan-TS-1'!$C$9:$C$68,$N45,'Anbazhagan-TS-1'!BA$9:BA$68)</f>
        <v>0</v>
      </c>
      <c r="BO45" s="274">
        <f>SUMIF('Anbazhagan-TS-1'!$C$9:$C$68,$N45,'Anbazhagan-TS-1'!BB$9:BB$68)</f>
        <v>0</v>
      </c>
      <c r="BP45" s="274">
        <f>SUMIF('Anbazhagan-TS-1'!$C$9:$C$68,$N45,'Anbazhagan-TS-1'!BC$9:BC$68)</f>
        <v>0</v>
      </c>
      <c r="BQ45" s="274">
        <f>SUMIF('Anbazhagan-TS-1'!$C$9:$C$68,$N45,'Anbazhagan-TS-1'!BD$9:BD$68)</f>
        <v>0</v>
      </c>
      <c r="BR45" s="274">
        <f>SUMIF('Anbazhagan-TS-1'!$C$9:$C$68,$N45,'Anbazhagan-TS-1'!BE$9:BE$68)</f>
        <v>0</v>
      </c>
      <c r="BS45" s="274">
        <f>SUMIF('Anbazhagan-TS-1'!$C$9:$C$68,$N45,'Anbazhagan-TS-1'!BF$9:BF$68)</f>
        <v>0</v>
      </c>
      <c r="BT45" s="274">
        <f>SUMIF('Anbazhagan-TS-1'!$C$9:$C$68,$N45,'Anbazhagan-TS-1'!BG$9:BG$68)</f>
        <v>0</v>
      </c>
      <c r="BU45" s="274">
        <f>SUMIF('Anbazhagan-TS-1'!$C$9:$C$68,$N45,'Anbazhagan-TS-1'!BH$9:BH$68)</f>
        <v>0</v>
      </c>
      <c r="BV45" s="274">
        <f>SUMIF('Anbazhagan-TS-1'!$C$9:$C$68,$N45,'Anbazhagan-TS-1'!BI$9:BI$68)</f>
        <v>0</v>
      </c>
      <c r="BW45" s="274">
        <f>SUMIF('Anbazhagan-TS-1'!$C$9:$C$68,$N45,'Anbazhagan-TS-1'!BJ$9:BJ$68)</f>
        <v>0</v>
      </c>
      <c r="BX45" s="274">
        <f>SUMIF('Anbazhagan-TS-1'!$C$9:$C$68,$N45,'Anbazhagan-TS-1'!BK$9:BK$68)</f>
        <v>0</v>
      </c>
      <c r="BY45" s="274">
        <f>SUMIF('Anbazhagan-TS-1'!$C$9:$C$68,$N45,'Anbazhagan-TS-1'!BL$9:BL$68)</f>
        <v>0</v>
      </c>
      <c r="BZ45" s="274">
        <f>SUMIF('Anbazhagan-TS-1'!$C$9:$C$68,$N45,'Anbazhagan-TS-1'!BM$9:BM$68)</f>
        <v>0</v>
      </c>
      <c r="CA45" s="274">
        <f>SUMIF('Anbazhagan-TS-1'!$C$9:$C$68,$N45,'Anbazhagan-TS-1'!BN$9:BN$68)</f>
        <v>0</v>
      </c>
      <c r="CB45" s="274">
        <f>SUMIF('Anbazhagan-TS-1'!$C$9:$C$68,$N45,'Anbazhagan-TS-1'!BO$9:BO$68)</f>
        <v>0</v>
      </c>
    </row>
    <row r="46" spans="1:80">
      <c r="A46" s="226" t="s">
        <v>698</v>
      </c>
      <c r="B46" s="234" t="s">
        <v>699</v>
      </c>
      <c r="C46" s="383" t="s">
        <v>886</v>
      </c>
      <c r="D46" s="1039"/>
      <c r="E46" s="1049"/>
      <c r="F46" s="1062"/>
      <c r="G46" s="1062"/>
      <c r="H46" s="268"/>
      <c r="I46" s="270">
        <f>H46*D46</f>
        <v>0</v>
      </c>
      <c r="J46" s="306" t="str">
        <f t="shared" si="33"/>
        <v/>
      </c>
      <c r="K46" s="306"/>
      <c r="L46" s="71"/>
      <c r="M46" s="314"/>
      <c r="N46" s="71" t="s">
        <v>104</v>
      </c>
      <c r="O46" s="270"/>
      <c r="P46" s="313">
        <f>SUMPRODUCT(($S$2:$CB$2&lt;=$R$2)*1,($S$4:$CB$4=$S$4)*1,S46:CB46)+SUMPRODUCT(($S$2:$CB$2&lt;=$R$2)*1,($S$4:$CB$4=$T$4)*1,S46:CB46)*0.75</f>
        <v>0</v>
      </c>
      <c r="Q46" s="332">
        <f t="shared" si="37"/>
        <v>0</v>
      </c>
      <c r="R46" s="273">
        <f t="shared" si="36"/>
        <v>0</v>
      </c>
      <c r="S46" s="274">
        <f>SUMIF('Anbazhagan-TS-1'!$C$9:$C$68,$N46,'Anbazhagan-TS-1'!F$9:F$68)</f>
        <v>0</v>
      </c>
      <c r="T46" s="274">
        <f>SUMIF('Anbazhagan-TS-1'!$C$9:$C$68,$N46,'Anbazhagan-TS-1'!G$9:G$68)</f>
        <v>0</v>
      </c>
      <c r="U46" s="274">
        <f>SUMIF('Anbazhagan-TS-1'!$C$9:$C$68,$N46,'Anbazhagan-TS-1'!H$9:H$68)</f>
        <v>0</v>
      </c>
      <c r="V46" s="274">
        <f>SUMIF('Anbazhagan-TS-1'!$C$9:$C$68,$N46,'Anbazhagan-TS-1'!I$9:I$68)</f>
        <v>0</v>
      </c>
      <c r="W46" s="274">
        <f>SUMIF('Anbazhagan-TS-1'!$C$9:$C$68,$N46,'Anbazhagan-TS-1'!J$9:J$68)</f>
        <v>0</v>
      </c>
      <c r="X46" s="274">
        <f>SUMIF('Anbazhagan-TS-1'!$C$9:$C$68,$N46,'Anbazhagan-TS-1'!K$9:K$68)</f>
        <v>0</v>
      </c>
      <c r="Y46" s="274">
        <f>SUMIF('Anbazhagan-TS-1'!$C$9:$C$68,$N46,'Anbazhagan-TS-1'!L$9:L$68)</f>
        <v>0</v>
      </c>
      <c r="Z46" s="274">
        <f>SUMIF('Anbazhagan-TS-1'!$C$9:$C$68,$N46,'Anbazhagan-TS-1'!M$9:M$68)</f>
        <v>0</v>
      </c>
      <c r="AA46" s="274">
        <f>SUMIF('Anbazhagan-TS-1'!$C$9:$C$68,$N46,'Anbazhagan-TS-1'!N$9:N$68)</f>
        <v>0</v>
      </c>
      <c r="AB46" s="274">
        <f>SUMIF('Anbazhagan-TS-1'!$C$9:$C$68,$N46,'Anbazhagan-TS-1'!O$9:O$68)</f>
        <v>0</v>
      </c>
      <c r="AC46" s="274">
        <f>SUMIF('Anbazhagan-TS-1'!$C$9:$C$68,$N46,'Anbazhagan-TS-1'!P$9:P$68)</f>
        <v>0</v>
      </c>
      <c r="AD46" s="274">
        <f>SUMIF('Anbazhagan-TS-1'!$C$9:$C$68,$N46,'Anbazhagan-TS-1'!Q$9:Q$68)</f>
        <v>0</v>
      </c>
      <c r="AE46" s="274">
        <f>SUMIF('Anbazhagan-TS-1'!$C$9:$C$68,$N46,'Anbazhagan-TS-1'!R$9:R$68)</f>
        <v>0</v>
      </c>
      <c r="AF46" s="274">
        <f>SUMIF('Anbazhagan-TS-1'!$C$9:$C$68,$N46,'Anbazhagan-TS-1'!S$9:S$68)</f>
        <v>0</v>
      </c>
      <c r="AG46" s="274">
        <f>SUMIF('Anbazhagan-TS-1'!$C$9:$C$68,$N46,'Anbazhagan-TS-1'!T$9:T$68)</f>
        <v>0</v>
      </c>
      <c r="AH46" s="274">
        <f>SUMIF('Anbazhagan-TS-1'!$C$9:$C$68,$N46,'Anbazhagan-TS-1'!U$9:U$68)</f>
        <v>0</v>
      </c>
      <c r="AI46" s="274">
        <f>SUMIF('Anbazhagan-TS-1'!$C$9:$C$68,$N46,'Anbazhagan-TS-1'!V$9:V$68)</f>
        <v>0</v>
      </c>
      <c r="AJ46" s="274">
        <f>SUMIF('Anbazhagan-TS-1'!$C$9:$C$68,$N46,'Anbazhagan-TS-1'!W$9:W$68)</f>
        <v>0</v>
      </c>
      <c r="AK46" s="274">
        <f>SUMIF('Anbazhagan-TS-1'!$C$9:$C$68,$N46,'Anbazhagan-TS-1'!X$9:X$68)</f>
        <v>0</v>
      </c>
      <c r="AL46" s="274">
        <f>SUMIF('Anbazhagan-TS-1'!$C$9:$C$68,$N46,'Anbazhagan-TS-1'!Y$9:Y$68)</f>
        <v>0</v>
      </c>
      <c r="AM46" s="274">
        <f>SUMIF('Anbazhagan-TS-1'!$C$9:$C$68,$N46,'Anbazhagan-TS-1'!Z$9:Z$68)</f>
        <v>0</v>
      </c>
      <c r="AN46" s="274">
        <f>SUMIF('Anbazhagan-TS-1'!$C$9:$C$68,$N46,'Anbazhagan-TS-1'!AA$9:AA$68)</f>
        <v>0</v>
      </c>
      <c r="AO46" s="274">
        <f>SUMIF('Anbazhagan-TS-1'!$C$9:$C$68,$N46,'Anbazhagan-TS-1'!AB$9:AB$68)</f>
        <v>0</v>
      </c>
      <c r="AP46" s="274">
        <f>SUMIF('Anbazhagan-TS-1'!$C$9:$C$68,$N46,'Anbazhagan-TS-1'!AC$9:AC$68)</f>
        <v>0</v>
      </c>
      <c r="AQ46" s="274">
        <f>SUMIF('Anbazhagan-TS-1'!$C$9:$C$68,$N46,'Anbazhagan-TS-1'!AD$9:AD$68)</f>
        <v>0</v>
      </c>
      <c r="AR46" s="274">
        <f>SUMIF('Anbazhagan-TS-1'!$C$9:$C$68,$N46,'Anbazhagan-TS-1'!AE$9:AE$68)</f>
        <v>0</v>
      </c>
      <c r="AS46" s="274">
        <f>SUMIF('Anbazhagan-TS-1'!$C$9:$C$68,$N46,'Anbazhagan-TS-1'!AF$9:AF$68)</f>
        <v>0</v>
      </c>
      <c r="AT46" s="274">
        <f>SUMIF('Anbazhagan-TS-1'!$C$9:$C$68,$N46,'Anbazhagan-TS-1'!AG$9:AG$68)</f>
        <v>0</v>
      </c>
      <c r="AU46" s="274">
        <f>SUMIF('Anbazhagan-TS-1'!$C$9:$C$68,$N46,'Anbazhagan-TS-1'!AH$9:AH$68)</f>
        <v>0</v>
      </c>
      <c r="AV46" s="274">
        <f>SUMIF('Anbazhagan-TS-1'!$C$9:$C$68,$N46,'Anbazhagan-TS-1'!AI$9:AI$68)</f>
        <v>0</v>
      </c>
      <c r="AW46" s="274">
        <f>SUMIF('Anbazhagan-TS-1'!$C$9:$C$68,$N46,'Anbazhagan-TS-1'!AJ$9:AJ$68)</f>
        <v>0</v>
      </c>
      <c r="AX46" s="274">
        <f>SUMIF('Anbazhagan-TS-1'!$C$9:$C$68,$N46,'Anbazhagan-TS-1'!AK$9:AK$68)</f>
        <v>0</v>
      </c>
      <c r="AY46" s="274">
        <f>SUMIF('Anbazhagan-TS-1'!$C$9:$C$68,$N46,'Anbazhagan-TS-1'!AL$9:AL$68)</f>
        <v>0</v>
      </c>
      <c r="AZ46" s="274">
        <f>SUMIF('Anbazhagan-TS-1'!$C$9:$C$68,$N46,'Anbazhagan-TS-1'!AM$9:AM$68)</f>
        <v>0</v>
      </c>
      <c r="BA46" s="274">
        <f>SUMIF('Anbazhagan-TS-1'!$C$9:$C$68,$N46,'Anbazhagan-TS-1'!AN$9:AN$68)</f>
        <v>0</v>
      </c>
      <c r="BB46" s="274">
        <f>SUMIF('Anbazhagan-TS-1'!$C$9:$C$68,$N46,'Anbazhagan-TS-1'!AO$9:AO$68)</f>
        <v>0</v>
      </c>
      <c r="BC46" s="274">
        <f>SUMIF('Anbazhagan-TS-1'!$C$9:$C$68,$N46,'Anbazhagan-TS-1'!AP$9:AP$68)</f>
        <v>0</v>
      </c>
      <c r="BD46" s="274">
        <f>SUMIF('Anbazhagan-TS-1'!$C$9:$C$68,$N46,'Anbazhagan-TS-1'!AQ$9:AQ$68)</f>
        <v>0</v>
      </c>
      <c r="BE46" s="274">
        <f>SUMIF('Anbazhagan-TS-1'!$C$9:$C$68,$N46,'Anbazhagan-TS-1'!AR$9:AR$68)</f>
        <v>0</v>
      </c>
      <c r="BF46" s="274">
        <f>SUMIF('Anbazhagan-TS-1'!$C$9:$C$68,$N46,'Anbazhagan-TS-1'!AS$9:AS$68)</f>
        <v>0</v>
      </c>
      <c r="BG46" s="274">
        <f>SUMIF('Anbazhagan-TS-1'!$C$9:$C$68,$N46,'Anbazhagan-TS-1'!AT$9:AT$68)</f>
        <v>0</v>
      </c>
      <c r="BH46" s="274">
        <f>SUMIF('Anbazhagan-TS-1'!$C$9:$C$68,$N46,'Anbazhagan-TS-1'!AU$9:AU$68)</f>
        <v>0</v>
      </c>
      <c r="BI46" s="274">
        <f>SUMIF('Anbazhagan-TS-1'!$C$9:$C$68,$N46,'Anbazhagan-TS-1'!AV$9:AV$68)</f>
        <v>0</v>
      </c>
      <c r="BJ46" s="274">
        <f>SUMIF('Anbazhagan-TS-1'!$C$9:$C$68,$N46,'Anbazhagan-TS-1'!AW$9:AW$68)</f>
        <v>0</v>
      </c>
      <c r="BK46" s="274">
        <f>SUMIF('Anbazhagan-TS-1'!$C$9:$C$68,$N46,'Anbazhagan-TS-1'!AX$9:AX$68)</f>
        <v>0</v>
      </c>
      <c r="BL46" s="274">
        <f>SUMIF('Anbazhagan-TS-1'!$C$9:$C$68,$N46,'Anbazhagan-TS-1'!AY$9:AY$68)</f>
        <v>0</v>
      </c>
      <c r="BM46" s="274">
        <f>SUMIF('Anbazhagan-TS-1'!$C$9:$C$68,$N46,'Anbazhagan-TS-1'!AZ$9:AZ$68)</f>
        <v>0</v>
      </c>
      <c r="BN46" s="274">
        <f>SUMIF('Anbazhagan-TS-1'!$C$9:$C$68,$N46,'Anbazhagan-TS-1'!BA$9:BA$68)</f>
        <v>0</v>
      </c>
      <c r="BO46" s="274">
        <f>SUMIF('Anbazhagan-TS-1'!$C$9:$C$68,$N46,'Anbazhagan-TS-1'!BB$9:BB$68)</f>
        <v>0</v>
      </c>
      <c r="BP46" s="274">
        <f>SUMIF('Anbazhagan-TS-1'!$C$9:$C$68,$N46,'Anbazhagan-TS-1'!BC$9:BC$68)</f>
        <v>0</v>
      </c>
      <c r="BQ46" s="274">
        <f>SUMIF('Anbazhagan-TS-1'!$C$9:$C$68,$N46,'Anbazhagan-TS-1'!BD$9:BD$68)</f>
        <v>0</v>
      </c>
      <c r="BR46" s="274">
        <f>SUMIF('Anbazhagan-TS-1'!$C$9:$C$68,$N46,'Anbazhagan-TS-1'!BE$9:BE$68)</f>
        <v>0</v>
      </c>
      <c r="BS46" s="274">
        <f>SUMIF('Anbazhagan-TS-1'!$C$9:$C$68,$N46,'Anbazhagan-TS-1'!BF$9:BF$68)</f>
        <v>0</v>
      </c>
      <c r="BT46" s="274">
        <f>SUMIF('Anbazhagan-TS-1'!$C$9:$C$68,$N46,'Anbazhagan-TS-1'!BG$9:BG$68)</f>
        <v>0</v>
      </c>
      <c r="BU46" s="274">
        <f>SUMIF('Anbazhagan-TS-1'!$C$9:$C$68,$N46,'Anbazhagan-TS-1'!BH$9:BH$68)</f>
        <v>0</v>
      </c>
      <c r="BV46" s="274">
        <f>SUMIF('Anbazhagan-TS-1'!$C$9:$C$68,$N46,'Anbazhagan-TS-1'!BI$9:BI$68)</f>
        <v>0</v>
      </c>
      <c r="BW46" s="274">
        <f>SUMIF('Anbazhagan-TS-1'!$C$9:$C$68,$N46,'Anbazhagan-TS-1'!BJ$9:BJ$68)</f>
        <v>0</v>
      </c>
      <c r="BX46" s="274">
        <f>SUMIF('Anbazhagan-TS-1'!$C$9:$C$68,$N46,'Anbazhagan-TS-1'!BK$9:BK$68)</f>
        <v>0</v>
      </c>
      <c r="BY46" s="274">
        <f>SUMIF('Anbazhagan-TS-1'!$C$9:$C$68,$N46,'Anbazhagan-TS-1'!BL$9:BL$68)</f>
        <v>0</v>
      </c>
      <c r="BZ46" s="274">
        <f>SUMIF('Anbazhagan-TS-1'!$C$9:$C$68,$N46,'Anbazhagan-TS-1'!BM$9:BM$68)</f>
        <v>0</v>
      </c>
      <c r="CA46" s="274">
        <f>SUMIF('Anbazhagan-TS-1'!$C$9:$C$68,$N46,'Anbazhagan-TS-1'!BN$9:BN$68)</f>
        <v>0</v>
      </c>
      <c r="CB46" s="274">
        <f>SUMIF('Anbazhagan-TS-1'!$C$9:$C$68,$N46,'Anbazhagan-TS-1'!BO$9:BO$68)</f>
        <v>0</v>
      </c>
    </row>
    <row r="47" spans="1:80">
      <c r="A47" s="226" t="s">
        <v>831</v>
      </c>
      <c r="B47" s="234" t="s">
        <v>887</v>
      </c>
      <c r="C47" s="383" t="s">
        <v>834</v>
      </c>
      <c r="D47" s="1039"/>
      <c r="E47" s="1049"/>
      <c r="F47" s="1062"/>
      <c r="G47" s="1062"/>
      <c r="H47" s="268"/>
      <c r="I47" s="270">
        <f>H47*D47</f>
        <v>0</v>
      </c>
      <c r="J47" s="306" t="str">
        <f t="shared" si="33"/>
        <v/>
      </c>
      <c r="K47" s="306"/>
      <c r="L47" s="71"/>
      <c r="M47" s="314"/>
      <c r="N47" s="71" t="s">
        <v>109</v>
      </c>
      <c r="O47" s="270"/>
      <c r="P47" s="313">
        <f>SUMPRODUCT(($S$2:$CB$2&lt;=$R$2)*1,($S$4:$CB$4=$S$4)*1,S47:CB47)+SUMPRODUCT(($S$2:$CB$2&lt;=$R$2)*1,($S$4:$CB$4=$T$4)*1,S47:CB47)*0.75</f>
        <v>0</v>
      </c>
      <c r="Q47" s="332">
        <f t="shared" si="37"/>
        <v>0</v>
      </c>
      <c r="R47" s="273">
        <f t="shared" si="36"/>
        <v>0</v>
      </c>
      <c r="S47" s="274">
        <f>SUMIF('Anbazhagan-TS-1'!$C$9:$C$68,$N47,'Anbazhagan-TS-1'!F$9:F$68)</f>
        <v>0</v>
      </c>
      <c r="T47" s="274">
        <f>SUMIF('Anbazhagan-TS-1'!$C$9:$C$68,$N47,'Anbazhagan-TS-1'!G$9:G$68)</f>
        <v>0</v>
      </c>
      <c r="U47" s="274">
        <f>SUMIF('Anbazhagan-TS-1'!$C$9:$C$68,$N47,'Anbazhagan-TS-1'!H$9:H$68)</f>
        <v>0</v>
      </c>
      <c r="V47" s="274">
        <f>SUMIF('Anbazhagan-TS-1'!$C$9:$C$68,$N47,'Anbazhagan-TS-1'!I$9:I$68)</f>
        <v>0</v>
      </c>
      <c r="W47" s="274">
        <f>SUMIF('Anbazhagan-TS-1'!$C$9:$C$68,$N47,'Anbazhagan-TS-1'!J$9:J$68)</f>
        <v>0</v>
      </c>
      <c r="X47" s="274">
        <f>SUMIF('Anbazhagan-TS-1'!$C$9:$C$68,$N47,'Anbazhagan-TS-1'!K$9:K$68)</f>
        <v>0</v>
      </c>
      <c r="Y47" s="274">
        <f>SUMIF('Anbazhagan-TS-1'!$C$9:$C$68,$N47,'Anbazhagan-TS-1'!L$9:L$68)</f>
        <v>0</v>
      </c>
      <c r="Z47" s="274">
        <f>SUMIF('Anbazhagan-TS-1'!$C$9:$C$68,$N47,'Anbazhagan-TS-1'!M$9:M$68)</f>
        <v>0</v>
      </c>
      <c r="AA47" s="274">
        <f>SUMIF('Anbazhagan-TS-1'!$C$9:$C$68,$N47,'Anbazhagan-TS-1'!N$9:N$68)</f>
        <v>0</v>
      </c>
      <c r="AB47" s="274">
        <f>SUMIF('Anbazhagan-TS-1'!$C$9:$C$68,$N47,'Anbazhagan-TS-1'!O$9:O$68)</f>
        <v>0</v>
      </c>
      <c r="AC47" s="274">
        <f>SUMIF('Anbazhagan-TS-1'!$C$9:$C$68,$N47,'Anbazhagan-TS-1'!P$9:P$68)</f>
        <v>0</v>
      </c>
      <c r="AD47" s="274">
        <f>SUMIF('Anbazhagan-TS-1'!$C$9:$C$68,$N47,'Anbazhagan-TS-1'!Q$9:Q$68)</f>
        <v>0</v>
      </c>
      <c r="AE47" s="274">
        <f>SUMIF('Anbazhagan-TS-1'!$C$9:$C$68,$N47,'Anbazhagan-TS-1'!R$9:R$68)</f>
        <v>0</v>
      </c>
      <c r="AF47" s="274">
        <f>SUMIF('Anbazhagan-TS-1'!$C$9:$C$68,$N47,'Anbazhagan-TS-1'!S$9:S$68)</f>
        <v>0</v>
      </c>
      <c r="AG47" s="274">
        <f>SUMIF('Anbazhagan-TS-1'!$C$9:$C$68,$N47,'Anbazhagan-TS-1'!T$9:T$68)</f>
        <v>0</v>
      </c>
      <c r="AH47" s="274">
        <f>SUMIF('Anbazhagan-TS-1'!$C$9:$C$68,$N47,'Anbazhagan-TS-1'!U$9:U$68)</f>
        <v>0</v>
      </c>
      <c r="AI47" s="274">
        <f>SUMIF('Anbazhagan-TS-1'!$C$9:$C$68,$N47,'Anbazhagan-TS-1'!V$9:V$68)</f>
        <v>0</v>
      </c>
      <c r="AJ47" s="274">
        <f>SUMIF('Anbazhagan-TS-1'!$C$9:$C$68,$N47,'Anbazhagan-TS-1'!W$9:W$68)</f>
        <v>0</v>
      </c>
      <c r="AK47" s="274">
        <f>SUMIF('Anbazhagan-TS-1'!$C$9:$C$68,$N47,'Anbazhagan-TS-1'!X$9:X$68)</f>
        <v>0</v>
      </c>
      <c r="AL47" s="274">
        <f>SUMIF('Anbazhagan-TS-1'!$C$9:$C$68,$N47,'Anbazhagan-TS-1'!Y$9:Y$68)</f>
        <v>0</v>
      </c>
      <c r="AM47" s="274">
        <f>SUMIF('Anbazhagan-TS-1'!$C$9:$C$68,$N47,'Anbazhagan-TS-1'!Z$9:Z$68)</f>
        <v>0</v>
      </c>
      <c r="AN47" s="274">
        <f>SUMIF('Anbazhagan-TS-1'!$C$9:$C$68,$N47,'Anbazhagan-TS-1'!AA$9:AA$68)</f>
        <v>0</v>
      </c>
      <c r="AO47" s="274">
        <f>SUMIF('Anbazhagan-TS-1'!$C$9:$C$68,$N47,'Anbazhagan-TS-1'!AB$9:AB$68)</f>
        <v>0</v>
      </c>
      <c r="AP47" s="274">
        <f>SUMIF('Anbazhagan-TS-1'!$C$9:$C$68,$N47,'Anbazhagan-TS-1'!AC$9:AC$68)</f>
        <v>0</v>
      </c>
      <c r="AQ47" s="274">
        <f>SUMIF('Anbazhagan-TS-1'!$C$9:$C$68,$N47,'Anbazhagan-TS-1'!AD$9:AD$68)</f>
        <v>0</v>
      </c>
      <c r="AR47" s="274">
        <f>SUMIF('Anbazhagan-TS-1'!$C$9:$C$68,$N47,'Anbazhagan-TS-1'!AE$9:AE$68)</f>
        <v>0</v>
      </c>
      <c r="AS47" s="274">
        <f>SUMIF('Anbazhagan-TS-1'!$C$9:$C$68,$N47,'Anbazhagan-TS-1'!AF$9:AF$68)</f>
        <v>0</v>
      </c>
      <c r="AT47" s="274">
        <f>SUMIF('Anbazhagan-TS-1'!$C$9:$C$68,$N47,'Anbazhagan-TS-1'!AG$9:AG$68)</f>
        <v>0</v>
      </c>
      <c r="AU47" s="274">
        <f>SUMIF('Anbazhagan-TS-1'!$C$9:$C$68,$N47,'Anbazhagan-TS-1'!AH$9:AH$68)</f>
        <v>0</v>
      </c>
      <c r="AV47" s="274">
        <f>SUMIF('Anbazhagan-TS-1'!$C$9:$C$68,$N47,'Anbazhagan-TS-1'!AI$9:AI$68)</f>
        <v>0</v>
      </c>
      <c r="AW47" s="274">
        <f>SUMIF('Anbazhagan-TS-1'!$C$9:$C$68,$N47,'Anbazhagan-TS-1'!AJ$9:AJ$68)</f>
        <v>0</v>
      </c>
      <c r="AX47" s="274">
        <f>SUMIF('Anbazhagan-TS-1'!$C$9:$C$68,$N47,'Anbazhagan-TS-1'!AK$9:AK$68)</f>
        <v>0</v>
      </c>
      <c r="AY47" s="274">
        <f>SUMIF('Anbazhagan-TS-1'!$C$9:$C$68,$N47,'Anbazhagan-TS-1'!AL$9:AL$68)</f>
        <v>0</v>
      </c>
      <c r="AZ47" s="274">
        <f>SUMIF('Anbazhagan-TS-1'!$C$9:$C$68,$N47,'Anbazhagan-TS-1'!AM$9:AM$68)</f>
        <v>0</v>
      </c>
      <c r="BA47" s="274">
        <f>SUMIF('Anbazhagan-TS-1'!$C$9:$C$68,$N47,'Anbazhagan-TS-1'!AN$9:AN$68)</f>
        <v>0</v>
      </c>
      <c r="BB47" s="274">
        <f>SUMIF('Anbazhagan-TS-1'!$C$9:$C$68,$N47,'Anbazhagan-TS-1'!AO$9:AO$68)</f>
        <v>0</v>
      </c>
      <c r="BC47" s="274">
        <f>SUMIF('Anbazhagan-TS-1'!$C$9:$C$68,$N47,'Anbazhagan-TS-1'!AP$9:AP$68)</f>
        <v>0</v>
      </c>
      <c r="BD47" s="274">
        <f>SUMIF('Anbazhagan-TS-1'!$C$9:$C$68,$N47,'Anbazhagan-TS-1'!AQ$9:AQ$68)</f>
        <v>0</v>
      </c>
      <c r="BE47" s="274">
        <f>SUMIF('Anbazhagan-TS-1'!$C$9:$C$68,$N47,'Anbazhagan-TS-1'!AR$9:AR$68)</f>
        <v>0</v>
      </c>
      <c r="BF47" s="274">
        <f>SUMIF('Anbazhagan-TS-1'!$C$9:$C$68,$N47,'Anbazhagan-TS-1'!AS$9:AS$68)</f>
        <v>0</v>
      </c>
      <c r="BG47" s="274">
        <f>SUMIF('Anbazhagan-TS-1'!$C$9:$C$68,$N47,'Anbazhagan-TS-1'!AT$9:AT$68)</f>
        <v>0</v>
      </c>
      <c r="BH47" s="274">
        <f>SUMIF('Anbazhagan-TS-1'!$C$9:$C$68,$N47,'Anbazhagan-TS-1'!AU$9:AU$68)</f>
        <v>0</v>
      </c>
      <c r="BI47" s="274">
        <f>SUMIF('Anbazhagan-TS-1'!$C$9:$C$68,$N47,'Anbazhagan-TS-1'!AV$9:AV$68)</f>
        <v>0</v>
      </c>
      <c r="BJ47" s="274">
        <f>SUMIF('Anbazhagan-TS-1'!$C$9:$C$68,$N47,'Anbazhagan-TS-1'!AW$9:AW$68)</f>
        <v>0</v>
      </c>
      <c r="BK47" s="274">
        <f>SUMIF('Anbazhagan-TS-1'!$C$9:$C$68,$N47,'Anbazhagan-TS-1'!AX$9:AX$68)</f>
        <v>0</v>
      </c>
      <c r="BL47" s="274">
        <f>SUMIF('Anbazhagan-TS-1'!$C$9:$C$68,$N47,'Anbazhagan-TS-1'!AY$9:AY$68)</f>
        <v>0</v>
      </c>
      <c r="BM47" s="274">
        <f>SUMIF('Anbazhagan-TS-1'!$C$9:$C$68,$N47,'Anbazhagan-TS-1'!AZ$9:AZ$68)</f>
        <v>0</v>
      </c>
      <c r="BN47" s="274">
        <f>SUMIF('Anbazhagan-TS-1'!$C$9:$C$68,$N47,'Anbazhagan-TS-1'!BA$9:BA$68)</f>
        <v>0</v>
      </c>
      <c r="BO47" s="274">
        <f>SUMIF('Anbazhagan-TS-1'!$C$9:$C$68,$N47,'Anbazhagan-TS-1'!BB$9:BB$68)</f>
        <v>0</v>
      </c>
      <c r="BP47" s="274">
        <f>SUMIF('Anbazhagan-TS-1'!$C$9:$C$68,$N47,'Anbazhagan-TS-1'!BC$9:BC$68)</f>
        <v>0</v>
      </c>
      <c r="BQ47" s="274">
        <f>SUMIF('Anbazhagan-TS-1'!$C$9:$C$68,$N47,'Anbazhagan-TS-1'!BD$9:BD$68)</f>
        <v>0</v>
      </c>
      <c r="BR47" s="274">
        <f>SUMIF('Anbazhagan-TS-1'!$C$9:$C$68,$N47,'Anbazhagan-TS-1'!BE$9:BE$68)</f>
        <v>0</v>
      </c>
      <c r="BS47" s="274">
        <f>SUMIF('Anbazhagan-TS-1'!$C$9:$C$68,$N47,'Anbazhagan-TS-1'!BF$9:BF$68)</f>
        <v>0</v>
      </c>
      <c r="BT47" s="274">
        <f>SUMIF('Anbazhagan-TS-1'!$C$9:$C$68,$N47,'Anbazhagan-TS-1'!BG$9:BG$68)</f>
        <v>0</v>
      </c>
      <c r="BU47" s="274">
        <f>SUMIF('Anbazhagan-TS-1'!$C$9:$C$68,$N47,'Anbazhagan-TS-1'!BH$9:BH$68)</f>
        <v>0</v>
      </c>
      <c r="BV47" s="274">
        <f>SUMIF('Anbazhagan-TS-1'!$C$9:$C$68,$N47,'Anbazhagan-TS-1'!BI$9:BI$68)</f>
        <v>0</v>
      </c>
      <c r="BW47" s="274">
        <f>SUMIF('Anbazhagan-TS-1'!$C$9:$C$68,$N47,'Anbazhagan-TS-1'!BJ$9:BJ$68)</f>
        <v>0</v>
      </c>
      <c r="BX47" s="274">
        <f>SUMIF('Anbazhagan-TS-1'!$C$9:$C$68,$N47,'Anbazhagan-TS-1'!BK$9:BK$68)</f>
        <v>0</v>
      </c>
      <c r="BY47" s="274">
        <f>SUMIF('Anbazhagan-TS-1'!$C$9:$C$68,$N47,'Anbazhagan-TS-1'!BL$9:BL$68)</f>
        <v>0</v>
      </c>
      <c r="BZ47" s="274">
        <f>SUMIF('Anbazhagan-TS-1'!$C$9:$C$68,$N47,'Anbazhagan-TS-1'!BM$9:BM$68)</f>
        <v>0</v>
      </c>
      <c r="CA47" s="274">
        <f>SUMIF('Anbazhagan-TS-1'!$C$9:$C$68,$N47,'Anbazhagan-TS-1'!BN$9:BN$68)</f>
        <v>0</v>
      </c>
      <c r="CB47" s="274">
        <f>SUMIF('Anbazhagan-TS-1'!$C$9:$C$68,$N47,'Anbazhagan-TS-1'!BO$9:BO$68)</f>
        <v>0</v>
      </c>
    </row>
    <row r="48" spans="1:80">
      <c r="A48" s="226" t="s">
        <v>832</v>
      </c>
      <c r="B48" s="234" t="s">
        <v>898</v>
      </c>
      <c r="C48" s="383" t="s">
        <v>834</v>
      </c>
      <c r="D48" s="1039"/>
      <c r="E48" s="1049"/>
      <c r="F48" s="1062"/>
      <c r="G48" s="1062"/>
      <c r="H48" s="268"/>
      <c r="I48" s="270">
        <f>H48*D48</f>
        <v>0</v>
      </c>
      <c r="J48" s="306" t="str">
        <f t="shared" si="33"/>
        <v/>
      </c>
      <c r="K48" s="306"/>
      <c r="L48" s="71"/>
      <c r="M48" s="314"/>
      <c r="N48" s="71" t="s">
        <v>118</v>
      </c>
      <c r="O48" s="270"/>
      <c r="P48" s="313">
        <f t="shared" ref="P48:P63" si="38">SUMPRODUCT(($S$2:$CB$2&lt;=$R$2)*1,($S$4:$CB$4=$S$4)*1,S48:CB48)+SUMPRODUCT(($S$2:$CB$2&lt;=$R$2)*1,($S$4:$CB$4=$T$4)*1,S48:CB48)*0.75</f>
        <v>0</v>
      </c>
      <c r="Q48" s="332">
        <f t="shared" si="37"/>
        <v>0</v>
      </c>
      <c r="R48" s="273">
        <f t="shared" si="36"/>
        <v>0</v>
      </c>
      <c r="S48" s="274">
        <f>SUMIF('Anbazhagan-TS-1'!$C$9:$C$68,$N48,'Anbazhagan-TS-1'!F$9:F$68)</f>
        <v>0</v>
      </c>
      <c r="T48" s="274">
        <f>SUMIF('Anbazhagan-TS-1'!$C$9:$C$68,$N48,'Anbazhagan-TS-1'!G$9:G$68)</f>
        <v>0</v>
      </c>
      <c r="U48" s="274">
        <f>SUMIF('Anbazhagan-TS-1'!$C$9:$C$68,$N48,'Anbazhagan-TS-1'!H$9:H$68)</f>
        <v>0</v>
      </c>
      <c r="V48" s="274">
        <f>SUMIF('Anbazhagan-TS-1'!$C$9:$C$68,$N48,'Anbazhagan-TS-1'!I$9:I$68)</f>
        <v>0</v>
      </c>
      <c r="W48" s="274">
        <f>SUMIF('Anbazhagan-TS-1'!$C$9:$C$68,$N48,'Anbazhagan-TS-1'!J$9:J$68)</f>
        <v>0</v>
      </c>
      <c r="X48" s="274">
        <f>SUMIF('Anbazhagan-TS-1'!$C$9:$C$68,$N48,'Anbazhagan-TS-1'!K$9:K$68)</f>
        <v>0</v>
      </c>
      <c r="Y48" s="274">
        <f>SUMIF('Anbazhagan-TS-1'!$C$9:$C$68,$N48,'Anbazhagan-TS-1'!L$9:L$68)</f>
        <v>0</v>
      </c>
      <c r="Z48" s="274">
        <f>SUMIF('Anbazhagan-TS-1'!$C$9:$C$68,$N48,'Anbazhagan-TS-1'!M$9:M$68)</f>
        <v>0</v>
      </c>
      <c r="AA48" s="274">
        <f>SUMIF('Anbazhagan-TS-1'!$C$9:$C$68,$N48,'Anbazhagan-TS-1'!N$9:N$68)</f>
        <v>0</v>
      </c>
      <c r="AB48" s="274">
        <f>SUMIF('Anbazhagan-TS-1'!$C$9:$C$68,$N48,'Anbazhagan-TS-1'!O$9:O$68)</f>
        <v>0</v>
      </c>
      <c r="AC48" s="274">
        <f>SUMIF('Anbazhagan-TS-1'!$C$9:$C$68,$N48,'Anbazhagan-TS-1'!P$9:P$68)</f>
        <v>0</v>
      </c>
      <c r="AD48" s="274">
        <f>SUMIF('Anbazhagan-TS-1'!$C$9:$C$68,$N48,'Anbazhagan-TS-1'!Q$9:Q$68)</f>
        <v>0</v>
      </c>
      <c r="AE48" s="274">
        <f>SUMIF('Anbazhagan-TS-1'!$C$9:$C$68,$N48,'Anbazhagan-TS-1'!R$9:R$68)</f>
        <v>0</v>
      </c>
      <c r="AF48" s="274">
        <f>SUMIF('Anbazhagan-TS-1'!$C$9:$C$68,$N48,'Anbazhagan-TS-1'!S$9:S$68)</f>
        <v>0</v>
      </c>
      <c r="AG48" s="274">
        <f>SUMIF('Anbazhagan-TS-1'!$C$9:$C$68,$N48,'Anbazhagan-TS-1'!T$9:T$68)</f>
        <v>0</v>
      </c>
      <c r="AH48" s="274">
        <f>SUMIF('Anbazhagan-TS-1'!$C$9:$C$68,$N48,'Anbazhagan-TS-1'!U$9:U$68)</f>
        <v>0</v>
      </c>
      <c r="AI48" s="274">
        <f>SUMIF('Anbazhagan-TS-1'!$C$9:$C$68,$N48,'Anbazhagan-TS-1'!V$9:V$68)</f>
        <v>0</v>
      </c>
      <c r="AJ48" s="274">
        <f>SUMIF('Anbazhagan-TS-1'!$C$9:$C$68,$N48,'Anbazhagan-TS-1'!W$9:W$68)</f>
        <v>0</v>
      </c>
      <c r="AK48" s="274">
        <f>SUMIF('Anbazhagan-TS-1'!$C$9:$C$68,$N48,'Anbazhagan-TS-1'!X$9:X$68)</f>
        <v>0</v>
      </c>
      <c r="AL48" s="274">
        <f>SUMIF('Anbazhagan-TS-1'!$C$9:$C$68,$N48,'Anbazhagan-TS-1'!Y$9:Y$68)</f>
        <v>0</v>
      </c>
      <c r="AM48" s="274">
        <f>SUMIF('Anbazhagan-TS-1'!$C$9:$C$68,$N48,'Anbazhagan-TS-1'!Z$9:Z$68)</f>
        <v>0</v>
      </c>
      <c r="AN48" s="274">
        <f>SUMIF('Anbazhagan-TS-1'!$C$9:$C$68,$N48,'Anbazhagan-TS-1'!AA$9:AA$68)</f>
        <v>0</v>
      </c>
      <c r="AO48" s="274">
        <f>SUMIF('Anbazhagan-TS-1'!$C$9:$C$68,$N48,'Anbazhagan-TS-1'!AB$9:AB$68)</f>
        <v>0</v>
      </c>
      <c r="AP48" s="274">
        <f>SUMIF('Anbazhagan-TS-1'!$C$9:$C$68,$N48,'Anbazhagan-TS-1'!AC$9:AC$68)</f>
        <v>0</v>
      </c>
      <c r="AQ48" s="274">
        <f>SUMIF('Anbazhagan-TS-1'!$C$9:$C$68,$N48,'Anbazhagan-TS-1'!AD$9:AD$68)</f>
        <v>0</v>
      </c>
      <c r="AR48" s="274">
        <f>SUMIF('Anbazhagan-TS-1'!$C$9:$C$68,$N48,'Anbazhagan-TS-1'!AE$9:AE$68)</f>
        <v>0</v>
      </c>
      <c r="AS48" s="274">
        <f>SUMIF('Anbazhagan-TS-1'!$C$9:$C$68,$N48,'Anbazhagan-TS-1'!AF$9:AF$68)</f>
        <v>0</v>
      </c>
      <c r="AT48" s="274">
        <f>SUMIF('Anbazhagan-TS-1'!$C$9:$C$68,$N48,'Anbazhagan-TS-1'!AG$9:AG$68)</f>
        <v>0</v>
      </c>
      <c r="AU48" s="274">
        <f>SUMIF('Anbazhagan-TS-1'!$C$9:$C$68,$N48,'Anbazhagan-TS-1'!AH$9:AH$68)</f>
        <v>0</v>
      </c>
      <c r="AV48" s="274">
        <f>SUMIF('Anbazhagan-TS-1'!$C$9:$C$68,$N48,'Anbazhagan-TS-1'!AI$9:AI$68)</f>
        <v>0</v>
      </c>
      <c r="AW48" s="274">
        <f>SUMIF('Anbazhagan-TS-1'!$C$9:$C$68,$N48,'Anbazhagan-TS-1'!AJ$9:AJ$68)</f>
        <v>0</v>
      </c>
      <c r="AX48" s="274">
        <f>SUMIF('Anbazhagan-TS-1'!$C$9:$C$68,$N48,'Anbazhagan-TS-1'!AK$9:AK$68)</f>
        <v>0</v>
      </c>
      <c r="AY48" s="274">
        <f>SUMIF('Anbazhagan-TS-1'!$C$9:$C$68,$N48,'Anbazhagan-TS-1'!AL$9:AL$68)</f>
        <v>0</v>
      </c>
      <c r="AZ48" s="274">
        <f>SUMIF('Anbazhagan-TS-1'!$C$9:$C$68,$N48,'Anbazhagan-TS-1'!AM$9:AM$68)</f>
        <v>0</v>
      </c>
      <c r="BA48" s="274">
        <f>SUMIF('Anbazhagan-TS-1'!$C$9:$C$68,$N48,'Anbazhagan-TS-1'!AN$9:AN$68)</f>
        <v>0</v>
      </c>
      <c r="BB48" s="274">
        <f>SUMIF('Anbazhagan-TS-1'!$C$9:$C$68,$N48,'Anbazhagan-TS-1'!AO$9:AO$68)</f>
        <v>0</v>
      </c>
      <c r="BC48" s="274">
        <f>SUMIF('Anbazhagan-TS-1'!$C$9:$C$68,$N48,'Anbazhagan-TS-1'!AP$9:AP$68)</f>
        <v>0</v>
      </c>
      <c r="BD48" s="274">
        <f>SUMIF('Anbazhagan-TS-1'!$C$9:$C$68,$N48,'Anbazhagan-TS-1'!AQ$9:AQ$68)</f>
        <v>0</v>
      </c>
      <c r="BE48" s="274">
        <f>SUMIF('Anbazhagan-TS-1'!$C$9:$C$68,$N48,'Anbazhagan-TS-1'!AR$9:AR$68)</f>
        <v>0</v>
      </c>
      <c r="BF48" s="274">
        <f>SUMIF('Anbazhagan-TS-1'!$C$9:$C$68,$N48,'Anbazhagan-TS-1'!AS$9:AS$68)</f>
        <v>0</v>
      </c>
      <c r="BG48" s="274">
        <f>SUMIF('Anbazhagan-TS-1'!$C$9:$C$68,$N48,'Anbazhagan-TS-1'!AT$9:AT$68)</f>
        <v>0</v>
      </c>
      <c r="BH48" s="274">
        <f>SUMIF('Anbazhagan-TS-1'!$C$9:$C$68,$N48,'Anbazhagan-TS-1'!AU$9:AU$68)</f>
        <v>0</v>
      </c>
      <c r="BI48" s="274">
        <f>SUMIF('Anbazhagan-TS-1'!$C$9:$C$68,$N48,'Anbazhagan-TS-1'!AV$9:AV$68)</f>
        <v>0</v>
      </c>
      <c r="BJ48" s="274">
        <f>SUMIF('Anbazhagan-TS-1'!$C$9:$C$68,$N48,'Anbazhagan-TS-1'!AW$9:AW$68)</f>
        <v>0</v>
      </c>
      <c r="BK48" s="274">
        <f>SUMIF('Anbazhagan-TS-1'!$C$9:$C$68,$N48,'Anbazhagan-TS-1'!AX$9:AX$68)</f>
        <v>0</v>
      </c>
      <c r="BL48" s="274">
        <f>SUMIF('Anbazhagan-TS-1'!$C$9:$C$68,$N48,'Anbazhagan-TS-1'!AY$9:AY$68)</f>
        <v>0</v>
      </c>
      <c r="BM48" s="274">
        <f>SUMIF('Anbazhagan-TS-1'!$C$9:$C$68,$N48,'Anbazhagan-TS-1'!AZ$9:AZ$68)</f>
        <v>0</v>
      </c>
      <c r="BN48" s="274">
        <f>SUMIF('Anbazhagan-TS-1'!$C$9:$C$68,$N48,'Anbazhagan-TS-1'!BA$9:BA$68)</f>
        <v>0</v>
      </c>
      <c r="BO48" s="274">
        <f>SUMIF('Anbazhagan-TS-1'!$C$9:$C$68,$N48,'Anbazhagan-TS-1'!BB$9:BB$68)</f>
        <v>0</v>
      </c>
      <c r="BP48" s="274">
        <f>SUMIF('Anbazhagan-TS-1'!$C$9:$C$68,$N48,'Anbazhagan-TS-1'!BC$9:BC$68)</f>
        <v>0</v>
      </c>
      <c r="BQ48" s="274">
        <f>SUMIF('Anbazhagan-TS-1'!$C$9:$C$68,$N48,'Anbazhagan-TS-1'!BD$9:BD$68)</f>
        <v>0</v>
      </c>
      <c r="BR48" s="274">
        <f>SUMIF('Anbazhagan-TS-1'!$C$9:$C$68,$N48,'Anbazhagan-TS-1'!BE$9:BE$68)</f>
        <v>0</v>
      </c>
      <c r="BS48" s="274">
        <f>SUMIF('Anbazhagan-TS-1'!$C$9:$C$68,$N48,'Anbazhagan-TS-1'!BF$9:BF$68)</f>
        <v>0</v>
      </c>
      <c r="BT48" s="274">
        <f>SUMIF('Anbazhagan-TS-1'!$C$9:$C$68,$N48,'Anbazhagan-TS-1'!BG$9:BG$68)</f>
        <v>0</v>
      </c>
      <c r="BU48" s="274">
        <f>SUMIF('Anbazhagan-TS-1'!$C$9:$C$68,$N48,'Anbazhagan-TS-1'!BH$9:BH$68)</f>
        <v>0</v>
      </c>
      <c r="BV48" s="274">
        <f>SUMIF('Anbazhagan-TS-1'!$C$9:$C$68,$N48,'Anbazhagan-TS-1'!BI$9:BI$68)</f>
        <v>0</v>
      </c>
      <c r="BW48" s="274">
        <f>SUMIF('Anbazhagan-TS-1'!$C$9:$C$68,$N48,'Anbazhagan-TS-1'!BJ$9:BJ$68)</f>
        <v>0</v>
      </c>
      <c r="BX48" s="274">
        <f>SUMIF('Anbazhagan-TS-1'!$C$9:$C$68,$N48,'Anbazhagan-TS-1'!BK$9:BK$68)</f>
        <v>0</v>
      </c>
      <c r="BY48" s="274">
        <f>SUMIF('Anbazhagan-TS-1'!$C$9:$C$68,$N48,'Anbazhagan-TS-1'!BL$9:BL$68)</f>
        <v>0</v>
      </c>
      <c r="BZ48" s="274">
        <f>SUMIF('Anbazhagan-TS-1'!$C$9:$C$68,$N48,'Anbazhagan-TS-1'!BM$9:BM$68)</f>
        <v>0</v>
      </c>
      <c r="CA48" s="274">
        <f>SUMIF('Anbazhagan-TS-1'!$C$9:$C$68,$N48,'Anbazhagan-TS-1'!BN$9:BN$68)</f>
        <v>0</v>
      </c>
      <c r="CB48" s="274">
        <f>SUMIF('Anbazhagan-TS-1'!$C$9:$C$68,$N48,'Anbazhagan-TS-1'!BO$9:BO$68)</f>
        <v>0</v>
      </c>
    </row>
    <row r="49" spans="1:80">
      <c r="A49" s="226" t="s">
        <v>833</v>
      </c>
      <c r="B49" s="234" t="s">
        <v>902</v>
      </c>
      <c r="C49" s="383" t="s">
        <v>834</v>
      </c>
      <c r="D49" s="1039"/>
      <c r="E49" s="1049"/>
      <c r="F49" s="1062"/>
      <c r="G49" s="1062"/>
      <c r="H49" s="268"/>
      <c r="I49" s="270">
        <f>H49*D49</f>
        <v>0</v>
      </c>
      <c r="J49" s="306" t="str">
        <f t="shared" si="33"/>
        <v/>
      </c>
      <c r="K49" s="380"/>
      <c r="L49" s="71"/>
      <c r="M49" s="314"/>
      <c r="N49" s="71" t="s">
        <v>120</v>
      </c>
      <c r="O49" s="270"/>
      <c r="P49" s="313">
        <f t="shared" si="38"/>
        <v>0</v>
      </c>
      <c r="Q49" s="332">
        <f t="shared" si="37"/>
        <v>0</v>
      </c>
      <c r="R49" s="273">
        <f t="shared" si="36"/>
        <v>0</v>
      </c>
      <c r="S49" s="274">
        <f>SUMIF('Anbazhagan-TS-1'!$C$9:$C$68,$N49,'Anbazhagan-TS-1'!F$9:F$68)</f>
        <v>0</v>
      </c>
      <c r="T49" s="274">
        <f>SUMIF('Anbazhagan-TS-1'!$C$9:$C$68,$N49,'Anbazhagan-TS-1'!G$9:G$68)</f>
        <v>0</v>
      </c>
      <c r="U49" s="274">
        <f>SUMIF('Anbazhagan-TS-1'!$C$9:$C$68,$N49,'Anbazhagan-TS-1'!H$9:H$68)</f>
        <v>0</v>
      </c>
      <c r="V49" s="274">
        <f>SUMIF('Anbazhagan-TS-1'!$C$9:$C$68,$N49,'Anbazhagan-TS-1'!I$9:I$68)</f>
        <v>0</v>
      </c>
      <c r="W49" s="274">
        <f>SUMIF('Anbazhagan-TS-1'!$C$9:$C$68,$N49,'Anbazhagan-TS-1'!J$9:J$68)</f>
        <v>0</v>
      </c>
      <c r="X49" s="274">
        <f>SUMIF('Anbazhagan-TS-1'!$C$9:$C$68,$N49,'Anbazhagan-TS-1'!K$9:K$68)</f>
        <v>0</v>
      </c>
      <c r="Y49" s="274">
        <f>SUMIF('Anbazhagan-TS-1'!$C$9:$C$68,$N49,'Anbazhagan-TS-1'!L$9:L$68)</f>
        <v>0</v>
      </c>
      <c r="Z49" s="274">
        <f>SUMIF('Anbazhagan-TS-1'!$C$9:$C$68,$N49,'Anbazhagan-TS-1'!M$9:M$68)</f>
        <v>0</v>
      </c>
      <c r="AA49" s="274">
        <f>SUMIF('Anbazhagan-TS-1'!$C$9:$C$68,$N49,'Anbazhagan-TS-1'!N$9:N$68)</f>
        <v>0</v>
      </c>
      <c r="AB49" s="274">
        <f>SUMIF('Anbazhagan-TS-1'!$C$9:$C$68,$N49,'Anbazhagan-TS-1'!O$9:O$68)</f>
        <v>0</v>
      </c>
      <c r="AC49" s="274">
        <f>SUMIF('Anbazhagan-TS-1'!$C$9:$C$68,$N49,'Anbazhagan-TS-1'!P$9:P$68)</f>
        <v>0</v>
      </c>
      <c r="AD49" s="274">
        <f>SUMIF('Anbazhagan-TS-1'!$C$9:$C$68,$N49,'Anbazhagan-TS-1'!Q$9:Q$68)</f>
        <v>0</v>
      </c>
      <c r="AE49" s="274">
        <f>SUMIF('Anbazhagan-TS-1'!$C$9:$C$68,$N49,'Anbazhagan-TS-1'!R$9:R$68)</f>
        <v>0</v>
      </c>
      <c r="AF49" s="274">
        <f>SUMIF('Anbazhagan-TS-1'!$C$9:$C$68,$N49,'Anbazhagan-TS-1'!S$9:S$68)</f>
        <v>0</v>
      </c>
      <c r="AG49" s="274">
        <f>SUMIF('Anbazhagan-TS-1'!$C$9:$C$68,$N49,'Anbazhagan-TS-1'!T$9:T$68)</f>
        <v>0</v>
      </c>
      <c r="AH49" s="274">
        <f>SUMIF('Anbazhagan-TS-1'!$C$9:$C$68,$N49,'Anbazhagan-TS-1'!U$9:U$68)</f>
        <v>0</v>
      </c>
      <c r="AI49" s="274">
        <f>SUMIF('Anbazhagan-TS-1'!$C$9:$C$68,$N49,'Anbazhagan-TS-1'!V$9:V$68)</f>
        <v>0</v>
      </c>
      <c r="AJ49" s="274">
        <f>SUMIF('Anbazhagan-TS-1'!$C$9:$C$68,$N49,'Anbazhagan-TS-1'!W$9:W$68)</f>
        <v>0</v>
      </c>
      <c r="AK49" s="274">
        <f>SUMIF('Anbazhagan-TS-1'!$C$9:$C$68,$N49,'Anbazhagan-TS-1'!X$9:X$68)</f>
        <v>0</v>
      </c>
      <c r="AL49" s="274">
        <f>SUMIF('Anbazhagan-TS-1'!$C$9:$C$68,$N49,'Anbazhagan-TS-1'!Y$9:Y$68)</f>
        <v>0</v>
      </c>
      <c r="AM49" s="274">
        <f>SUMIF('Anbazhagan-TS-1'!$C$9:$C$68,$N49,'Anbazhagan-TS-1'!Z$9:Z$68)</f>
        <v>0</v>
      </c>
      <c r="AN49" s="274">
        <f>SUMIF('Anbazhagan-TS-1'!$C$9:$C$68,$N49,'Anbazhagan-TS-1'!AA$9:AA$68)</f>
        <v>0</v>
      </c>
      <c r="AO49" s="274">
        <f>SUMIF('Anbazhagan-TS-1'!$C$9:$C$68,$N49,'Anbazhagan-TS-1'!AB$9:AB$68)</f>
        <v>0</v>
      </c>
      <c r="AP49" s="274">
        <f>SUMIF('Anbazhagan-TS-1'!$C$9:$C$68,$N49,'Anbazhagan-TS-1'!AC$9:AC$68)</f>
        <v>0</v>
      </c>
      <c r="AQ49" s="274">
        <f>SUMIF('Anbazhagan-TS-1'!$C$9:$C$68,$N49,'Anbazhagan-TS-1'!AD$9:AD$68)</f>
        <v>0</v>
      </c>
      <c r="AR49" s="274">
        <f>SUMIF('Anbazhagan-TS-1'!$C$9:$C$68,$N49,'Anbazhagan-TS-1'!AE$9:AE$68)</f>
        <v>0</v>
      </c>
      <c r="AS49" s="274">
        <f>SUMIF('Anbazhagan-TS-1'!$C$9:$C$68,$N49,'Anbazhagan-TS-1'!AF$9:AF$68)</f>
        <v>0</v>
      </c>
      <c r="AT49" s="274">
        <f>SUMIF('Anbazhagan-TS-1'!$C$9:$C$68,$N49,'Anbazhagan-TS-1'!AG$9:AG$68)</f>
        <v>0</v>
      </c>
      <c r="AU49" s="274">
        <f>SUMIF('Anbazhagan-TS-1'!$C$9:$C$68,$N49,'Anbazhagan-TS-1'!AH$9:AH$68)</f>
        <v>0</v>
      </c>
      <c r="AV49" s="274">
        <f>SUMIF('Anbazhagan-TS-1'!$C$9:$C$68,$N49,'Anbazhagan-TS-1'!AI$9:AI$68)</f>
        <v>0</v>
      </c>
      <c r="AW49" s="274">
        <f>SUMIF('Anbazhagan-TS-1'!$C$9:$C$68,$N49,'Anbazhagan-TS-1'!AJ$9:AJ$68)</f>
        <v>0</v>
      </c>
      <c r="AX49" s="274">
        <f>SUMIF('Anbazhagan-TS-1'!$C$9:$C$68,$N49,'Anbazhagan-TS-1'!AK$9:AK$68)</f>
        <v>0</v>
      </c>
      <c r="AY49" s="274">
        <f>SUMIF('Anbazhagan-TS-1'!$C$9:$C$68,$N49,'Anbazhagan-TS-1'!AL$9:AL$68)</f>
        <v>0</v>
      </c>
      <c r="AZ49" s="274">
        <f>SUMIF('Anbazhagan-TS-1'!$C$9:$C$68,$N49,'Anbazhagan-TS-1'!AM$9:AM$68)</f>
        <v>0</v>
      </c>
      <c r="BA49" s="274">
        <f>SUMIF('Anbazhagan-TS-1'!$C$9:$C$68,$N49,'Anbazhagan-TS-1'!AN$9:AN$68)</f>
        <v>0</v>
      </c>
      <c r="BB49" s="274">
        <f>SUMIF('Anbazhagan-TS-1'!$C$9:$C$68,$N49,'Anbazhagan-TS-1'!AO$9:AO$68)</f>
        <v>0</v>
      </c>
      <c r="BC49" s="274">
        <f>SUMIF('Anbazhagan-TS-1'!$C$9:$C$68,$N49,'Anbazhagan-TS-1'!AP$9:AP$68)</f>
        <v>0</v>
      </c>
      <c r="BD49" s="274">
        <f>SUMIF('Anbazhagan-TS-1'!$C$9:$C$68,$N49,'Anbazhagan-TS-1'!AQ$9:AQ$68)</f>
        <v>0</v>
      </c>
      <c r="BE49" s="274">
        <f>SUMIF('Anbazhagan-TS-1'!$C$9:$C$68,$N49,'Anbazhagan-TS-1'!AR$9:AR$68)</f>
        <v>0</v>
      </c>
      <c r="BF49" s="274">
        <f>SUMIF('Anbazhagan-TS-1'!$C$9:$C$68,$N49,'Anbazhagan-TS-1'!AS$9:AS$68)</f>
        <v>0</v>
      </c>
      <c r="BG49" s="274">
        <f>SUMIF('Anbazhagan-TS-1'!$C$9:$C$68,$N49,'Anbazhagan-TS-1'!AT$9:AT$68)</f>
        <v>0</v>
      </c>
      <c r="BH49" s="274">
        <f>SUMIF('Anbazhagan-TS-1'!$C$9:$C$68,$N49,'Anbazhagan-TS-1'!AU$9:AU$68)</f>
        <v>0</v>
      </c>
      <c r="BI49" s="274">
        <f>SUMIF('Anbazhagan-TS-1'!$C$9:$C$68,$N49,'Anbazhagan-TS-1'!AV$9:AV$68)</f>
        <v>0</v>
      </c>
      <c r="BJ49" s="274">
        <f>SUMIF('Anbazhagan-TS-1'!$C$9:$C$68,$N49,'Anbazhagan-TS-1'!AW$9:AW$68)</f>
        <v>0</v>
      </c>
      <c r="BK49" s="274">
        <f>SUMIF('Anbazhagan-TS-1'!$C$9:$C$68,$N49,'Anbazhagan-TS-1'!AX$9:AX$68)</f>
        <v>0</v>
      </c>
      <c r="BL49" s="274">
        <f>SUMIF('Anbazhagan-TS-1'!$C$9:$C$68,$N49,'Anbazhagan-TS-1'!AY$9:AY$68)</f>
        <v>0</v>
      </c>
      <c r="BM49" s="274">
        <f>SUMIF('Anbazhagan-TS-1'!$C$9:$C$68,$N49,'Anbazhagan-TS-1'!AZ$9:AZ$68)</f>
        <v>0</v>
      </c>
      <c r="BN49" s="274">
        <f>SUMIF('Anbazhagan-TS-1'!$C$9:$C$68,$N49,'Anbazhagan-TS-1'!BA$9:BA$68)</f>
        <v>0</v>
      </c>
      <c r="BO49" s="274">
        <f>SUMIF('Anbazhagan-TS-1'!$C$9:$C$68,$N49,'Anbazhagan-TS-1'!BB$9:BB$68)</f>
        <v>0</v>
      </c>
      <c r="BP49" s="274">
        <f>SUMIF('Anbazhagan-TS-1'!$C$9:$C$68,$N49,'Anbazhagan-TS-1'!BC$9:BC$68)</f>
        <v>0</v>
      </c>
      <c r="BQ49" s="274">
        <f>SUMIF('Anbazhagan-TS-1'!$C$9:$C$68,$N49,'Anbazhagan-TS-1'!BD$9:BD$68)</f>
        <v>0</v>
      </c>
      <c r="BR49" s="274">
        <f>SUMIF('Anbazhagan-TS-1'!$C$9:$C$68,$N49,'Anbazhagan-TS-1'!BE$9:BE$68)</f>
        <v>0</v>
      </c>
      <c r="BS49" s="274">
        <f>SUMIF('Anbazhagan-TS-1'!$C$9:$C$68,$N49,'Anbazhagan-TS-1'!BF$9:BF$68)</f>
        <v>0</v>
      </c>
      <c r="BT49" s="274">
        <f>SUMIF('Anbazhagan-TS-1'!$C$9:$C$68,$N49,'Anbazhagan-TS-1'!BG$9:BG$68)</f>
        <v>0</v>
      </c>
      <c r="BU49" s="274">
        <f>SUMIF('Anbazhagan-TS-1'!$C$9:$C$68,$N49,'Anbazhagan-TS-1'!BH$9:BH$68)</f>
        <v>0</v>
      </c>
      <c r="BV49" s="274">
        <f>SUMIF('Anbazhagan-TS-1'!$C$9:$C$68,$N49,'Anbazhagan-TS-1'!BI$9:BI$68)</f>
        <v>0</v>
      </c>
      <c r="BW49" s="274">
        <f>SUMIF('Anbazhagan-TS-1'!$C$9:$C$68,$N49,'Anbazhagan-TS-1'!BJ$9:BJ$68)</f>
        <v>0</v>
      </c>
      <c r="BX49" s="274">
        <f>SUMIF('Anbazhagan-TS-1'!$C$9:$C$68,$N49,'Anbazhagan-TS-1'!BK$9:BK$68)</f>
        <v>0</v>
      </c>
      <c r="BY49" s="274">
        <f>SUMIF('Anbazhagan-TS-1'!$C$9:$C$68,$N49,'Anbazhagan-TS-1'!BL$9:BL$68)</f>
        <v>0</v>
      </c>
      <c r="BZ49" s="274">
        <f>SUMIF('Anbazhagan-TS-1'!$C$9:$C$68,$N49,'Anbazhagan-TS-1'!BM$9:BM$68)</f>
        <v>0</v>
      </c>
      <c r="CA49" s="274">
        <f>SUMIF('Anbazhagan-TS-1'!$C$9:$C$68,$N49,'Anbazhagan-TS-1'!BN$9:BN$68)</f>
        <v>0</v>
      </c>
      <c r="CB49" s="274">
        <f>SUMIF('Anbazhagan-TS-1'!$C$9:$C$68,$N49,'Anbazhagan-TS-1'!BO$9:BO$68)</f>
        <v>0</v>
      </c>
    </row>
    <row r="50" spans="1:80">
      <c r="A50" s="226" t="s">
        <v>840</v>
      </c>
      <c r="B50" s="234" t="s">
        <v>888</v>
      </c>
      <c r="C50" s="383" t="s">
        <v>834</v>
      </c>
      <c r="D50" s="1039"/>
      <c r="E50" s="1049"/>
      <c r="F50" s="1062"/>
      <c r="G50" s="1062"/>
      <c r="H50" s="268"/>
      <c r="I50" s="270">
        <f t="shared" ref="I50:I57" si="39">H50*D50</f>
        <v>0</v>
      </c>
      <c r="J50" s="306" t="str">
        <f t="shared" si="33"/>
        <v/>
      </c>
      <c r="K50" s="268"/>
      <c r="L50" s="71"/>
      <c r="M50" s="314"/>
      <c r="N50" s="71" t="s">
        <v>134</v>
      </c>
      <c r="O50" s="270"/>
      <c r="P50" s="313">
        <f t="shared" si="38"/>
        <v>0</v>
      </c>
      <c r="Q50" s="332">
        <f t="shared" si="37"/>
        <v>0</v>
      </c>
      <c r="R50" s="273">
        <f t="shared" si="36"/>
        <v>0</v>
      </c>
      <c r="S50" s="274">
        <f>SUMIF('Anbazhagan-TS-1'!$C$9:$C$68,$N50,'Anbazhagan-TS-1'!F$9:F$68)</f>
        <v>0</v>
      </c>
      <c r="T50" s="274">
        <f>SUMIF('Anbazhagan-TS-1'!$C$9:$C$68,$N50,'Anbazhagan-TS-1'!G$9:G$68)</f>
        <v>0</v>
      </c>
      <c r="U50" s="274">
        <f>SUMIF('Anbazhagan-TS-1'!$C$9:$C$68,$N50,'Anbazhagan-TS-1'!H$9:H$68)</f>
        <v>0</v>
      </c>
      <c r="V50" s="274">
        <f>SUMIF('Anbazhagan-TS-1'!$C$9:$C$68,$N50,'Anbazhagan-TS-1'!I$9:I$68)</f>
        <v>0</v>
      </c>
      <c r="W50" s="274">
        <f>SUMIF('Anbazhagan-TS-1'!$C$9:$C$68,$N50,'Anbazhagan-TS-1'!J$9:J$68)</f>
        <v>0</v>
      </c>
      <c r="X50" s="274">
        <f>SUMIF('Anbazhagan-TS-1'!$C$9:$C$68,$N50,'Anbazhagan-TS-1'!K$9:K$68)</f>
        <v>0</v>
      </c>
      <c r="Y50" s="274">
        <f>SUMIF('Anbazhagan-TS-1'!$C$9:$C$68,$N50,'Anbazhagan-TS-1'!L$9:L$68)</f>
        <v>0</v>
      </c>
      <c r="Z50" s="274">
        <f>SUMIF('Anbazhagan-TS-1'!$C$9:$C$68,$N50,'Anbazhagan-TS-1'!M$9:M$68)</f>
        <v>0</v>
      </c>
      <c r="AA50" s="274">
        <f>SUMIF('Anbazhagan-TS-1'!$C$9:$C$68,$N50,'Anbazhagan-TS-1'!N$9:N$68)</f>
        <v>0</v>
      </c>
      <c r="AB50" s="274">
        <f>SUMIF('Anbazhagan-TS-1'!$C$9:$C$68,$N50,'Anbazhagan-TS-1'!O$9:O$68)</f>
        <v>0</v>
      </c>
      <c r="AC50" s="274">
        <f>SUMIF('Anbazhagan-TS-1'!$C$9:$C$68,$N50,'Anbazhagan-TS-1'!P$9:P$68)</f>
        <v>0</v>
      </c>
      <c r="AD50" s="274">
        <f>SUMIF('Anbazhagan-TS-1'!$C$9:$C$68,$N50,'Anbazhagan-TS-1'!Q$9:Q$68)</f>
        <v>0</v>
      </c>
      <c r="AE50" s="274">
        <f>SUMIF('Anbazhagan-TS-1'!$C$9:$C$68,$N50,'Anbazhagan-TS-1'!R$9:R$68)</f>
        <v>0</v>
      </c>
      <c r="AF50" s="274">
        <f>SUMIF('Anbazhagan-TS-1'!$C$9:$C$68,$N50,'Anbazhagan-TS-1'!S$9:S$68)</f>
        <v>0</v>
      </c>
      <c r="AG50" s="274">
        <f>SUMIF('Anbazhagan-TS-1'!$C$9:$C$68,$N50,'Anbazhagan-TS-1'!T$9:T$68)</f>
        <v>0</v>
      </c>
      <c r="AH50" s="274">
        <f>SUMIF('Anbazhagan-TS-1'!$C$9:$C$68,$N50,'Anbazhagan-TS-1'!U$9:U$68)</f>
        <v>0</v>
      </c>
      <c r="AI50" s="274">
        <f>SUMIF('Anbazhagan-TS-1'!$C$9:$C$68,$N50,'Anbazhagan-TS-1'!V$9:V$68)</f>
        <v>0</v>
      </c>
      <c r="AJ50" s="274">
        <f>SUMIF('Anbazhagan-TS-1'!$C$9:$C$68,$N50,'Anbazhagan-TS-1'!W$9:W$68)</f>
        <v>0</v>
      </c>
      <c r="AK50" s="274">
        <f>SUMIF('Anbazhagan-TS-1'!$C$9:$C$68,$N50,'Anbazhagan-TS-1'!X$9:X$68)</f>
        <v>0</v>
      </c>
      <c r="AL50" s="274">
        <f>SUMIF('Anbazhagan-TS-1'!$C$9:$C$68,$N50,'Anbazhagan-TS-1'!Y$9:Y$68)</f>
        <v>0</v>
      </c>
      <c r="AM50" s="274">
        <f>SUMIF('Anbazhagan-TS-1'!$C$9:$C$68,$N50,'Anbazhagan-TS-1'!Z$9:Z$68)</f>
        <v>0</v>
      </c>
      <c r="AN50" s="274">
        <f>SUMIF('Anbazhagan-TS-1'!$C$9:$C$68,$N50,'Anbazhagan-TS-1'!AA$9:AA$68)</f>
        <v>0</v>
      </c>
      <c r="AO50" s="274">
        <f>SUMIF('Anbazhagan-TS-1'!$C$9:$C$68,$N50,'Anbazhagan-TS-1'!AB$9:AB$68)</f>
        <v>0</v>
      </c>
      <c r="AP50" s="274">
        <f>SUMIF('Anbazhagan-TS-1'!$C$9:$C$68,$N50,'Anbazhagan-TS-1'!AC$9:AC$68)</f>
        <v>0</v>
      </c>
      <c r="AQ50" s="274">
        <f>SUMIF('Anbazhagan-TS-1'!$C$9:$C$68,$N50,'Anbazhagan-TS-1'!AD$9:AD$68)</f>
        <v>0</v>
      </c>
      <c r="AR50" s="274">
        <f>SUMIF('Anbazhagan-TS-1'!$C$9:$C$68,$N50,'Anbazhagan-TS-1'!AE$9:AE$68)</f>
        <v>0</v>
      </c>
      <c r="AS50" s="274">
        <f>SUMIF('Anbazhagan-TS-1'!$C$9:$C$68,$N50,'Anbazhagan-TS-1'!AF$9:AF$68)</f>
        <v>0</v>
      </c>
      <c r="AT50" s="274">
        <f>SUMIF('Anbazhagan-TS-1'!$C$9:$C$68,$N50,'Anbazhagan-TS-1'!AG$9:AG$68)</f>
        <v>0</v>
      </c>
      <c r="AU50" s="274">
        <f>SUMIF('Anbazhagan-TS-1'!$C$9:$C$68,$N50,'Anbazhagan-TS-1'!AH$9:AH$68)</f>
        <v>0</v>
      </c>
      <c r="AV50" s="274">
        <f>SUMIF('Anbazhagan-TS-1'!$C$9:$C$68,$N50,'Anbazhagan-TS-1'!AI$9:AI$68)</f>
        <v>0</v>
      </c>
      <c r="AW50" s="274">
        <f>SUMIF('Anbazhagan-TS-1'!$C$9:$C$68,$N50,'Anbazhagan-TS-1'!AJ$9:AJ$68)</f>
        <v>0</v>
      </c>
      <c r="AX50" s="274">
        <f>SUMIF('Anbazhagan-TS-1'!$C$9:$C$68,$N50,'Anbazhagan-TS-1'!AK$9:AK$68)</f>
        <v>0</v>
      </c>
      <c r="AY50" s="274">
        <f>SUMIF('Anbazhagan-TS-1'!$C$9:$C$68,$N50,'Anbazhagan-TS-1'!AL$9:AL$68)</f>
        <v>0</v>
      </c>
      <c r="AZ50" s="274">
        <f>SUMIF('Anbazhagan-TS-1'!$C$9:$C$68,$N50,'Anbazhagan-TS-1'!AM$9:AM$68)</f>
        <v>0</v>
      </c>
      <c r="BA50" s="274">
        <f>SUMIF('Anbazhagan-TS-1'!$C$9:$C$68,$N50,'Anbazhagan-TS-1'!AN$9:AN$68)</f>
        <v>0</v>
      </c>
      <c r="BB50" s="274">
        <f>SUMIF('Anbazhagan-TS-1'!$C$9:$C$68,$N50,'Anbazhagan-TS-1'!AO$9:AO$68)</f>
        <v>0</v>
      </c>
      <c r="BC50" s="274">
        <f>SUMIF('Anbazhagan-TS-1'!$C$9:$C$68,$N50,'Anbazhagan-TS-1'!AP$9:AP$68)</f>
        <v>0</v>
      </c>
      <c r="BD50" s="274">
        <f>SUMIF('Anbazhagan-TS-1'!$C$9:$C$68,$N50,'Anbazhagan-TS-1'!AQ$9:AQ$68)</f>
        <v>0</v>
      </c>
      <c r="BE50" s="274">
        <f>SUMIF('Anbazhagan-TS-1'!$C$9:$C$68,$N50,'Anbazhagan-TS-1'!AR$9:AR$68)</f>
        <v>0</v>
      </c>
      <c r="BF50" s="274">
        <f>SUMIF('Anbazhagan-TS-1'!$C$9:$C$68,$N50,'Anbazhagan-TS-1'!AS$9:AS$68)</f>
        <v>0</v>
      </c>
      <c r="BG50" s="274">
        <f>SUMIF('Anbazhagan-TS-1'!$C$9:$C$68,$N50,'Anbazhagan-TS-1'!AT$9:AT$68)</f>
        <v>0</v>
      </c>
      <c r="BH50" s="274">
        <f>SUMIF('Anbazhagan-TS-1'!$C$9:$C$68,$N50,'Anbazhagan-TS-1'!AU$9:AU$68)</f>
        <v>0</v>
      </c>
      <c r="BI50" s="274">
        <f>SUMIF('Anbazhagan-TS-1'!$C$9:$C$68,$N50,'Anbazhagan-TS-1'!AV$9:AV$68)</f>
        <v>0</v>
      </c>
      <c r="BJ50" s="274">
        <f>SUMIF('Anbazhagan-TS-1'!$C$9:$C$68,$N50,'Anbazhagan-TS-1'!AW$9:AW$68)</f>
        <v>0</v>
      </c>
      <c r="BK50" s="274">
        <f>SUMIF('Anbazhagan-TS-1'!$C$9:$C$68,$N50,'Anbazhagan-TS-1'!AX$9:AX$68)</f>
        <v>0</v>
      </c>
      <c r="BL50" s="274">
        <f>SUMIF('Anbazhagan-TS-1'!$C$9:$C$68,$N50,'Anbazhagan-TS-1'!AY$9:AY$68)</f>
        <v>0</v>
      </c>
      <c r="BM50" s="274">
        <f>SUMIF('Anbazhagan-TS-1'!$C$9:$C$68,$N50,'Anbazhagan-TS-1'!AZ$9:AZ$68)</f>
        <v>0</v>
      </c>
      <c r="BN50" s="274">
        <f>SUMIF('Anbazhagan-TS-1'!$C$9:$C$68,$N50,'Anbazhagan-TS-1'!BA$9:BA$68)</f>
        <v>0</v>
      </c>
      <c r="BO50" s="274">
        <f>SUMIF('Anbazhagan-TS-1'!$C$9:$C$68,$N50,'Anbazhagan-TS-1'!BB$9:BB$68)</f>
        <v>0</v>
      </c>
      <c r="BP50" s="274">
        <f>SUMIF('Anbazhagan-TS-1'!$C$9:$C$68,$N50,'Anbazhagan-TS-1'!BC$9:BC$68)</f>
        <v>0</v>
      </c>
      <c r="BQ50" s="274">
        <f>SUMIF('Anbazhagan-TS-1'!$C$9:$C$68,$N50,'Anbazhagan-TS-1'!BD$9:BD$68)</f>
        <v>0</v>
      </c>
      <c r="BR50" s="274">
        <f>SUMIF('Anbazhagan-TS-1'!$C$9:$C$68,$N50,'Anbazhagan-TS-1'!BE$9:BE$68)</f>
        <v>0</v>
      </c>
      <c r="BS50" s="274">
        <f>SUMIF('Anbazhagan-TS-1'!$C$9:$C$68,$N50,'Anbazhagan-TS-1'!BF$9:BF$68)</f>
        <v>0</v>
      </c>
      <c r="BT50" s="274">
        <f>SUMIF('Anbazhagan-TS-1'!$C$9:$C$68,$N50,'Anbazhagan-TS-1'!BG$9:BG$68)</f>
        <v>0</v>
      </c>
      <c r="BU50" s="274">
        <f>SUMIF('Anbazhagan-TS-1'!$C$9:$C$68,$N50,'Anbazhagan-TS-1'!BH$9:BH$68)</f>
        <v>0</v>
      </c>
      <c r="BV50" s="274">
        <f>SUMIF('Anbazhagan-TS-1'!$C$9:$C$68,$N50,'Anbazhagan-TS-1'!BI$9:BI$68)</f>
        <v>0</v>
      </c>
      <c r="BW50" s="274">
        <f>SUMIF('Anbazhagan-TS-1'!$C$9:$C$68,$N50,'Anbazhagan-TS-1'!BJ$9:BJ$68)</f>
        <v>0</v>
      </c>
      <c r="BX50" s="274">
        <f>SUMIF('Anbazhagan-TS-1'!$C$9:$C$68,$N50,'Anbazhagan-TS-1'!BK$9:BK$68)</f>
        <v>0</v>
      </c>
      <c r="BY50" s="274">
        <f>SUMIF('Anbazhagan-TS-1'!$C$9:$C$68,$N50,'Anbazhagan-TS-1'!BL$9:BL$68)</f>
        <v>0</v>
      </c>
      <c r="BZ50" s="274">
        <f>SUMIF('Anbazhagan-TS-1'!$C$9:$C$68,$N50,'Anbazhagan-TS-1'!BM$9:BM$68)</f>
        <v>0</v>
      </c>
      <c r="CA50" s="274">
        <f>SUMIF('Anbazhagan-TS-1'!$C$9:$C$68,$N50,'Anbazhagan-TS-1'!BN$9:BN$68)</f>
        <v>0</v>
      </c>
      <c r="CB50" s="274">
        <f>SUMIF('Anbazhagan-TS-1'!$C$9:$C$68,$N50,'Anbazhagan-TS-1'!BO$9:BO$68)</f>
        <v>0</v>
      </c>
    </row>
    <row r="51" spans="1:80">
      <c r="A51" s="226" t="s">
        <v>841</v>
      </c>
      <c r="B51" s="234" t="s">
        <v>889</v>
      </c>
      <c r="C51" s="383" t="s">
        <v>834</v>
      </c>
      <c r="D51" s="1039"/>
      <c r="E51" s="1049"/>
      <c r="F51" s="1062"/>
      <c r="G51" s="1062"/>
      <c r="H51" s="268"/>
      <c r="I51" s="270">
        <f t="shared" si="39"/>
        <v>0</v>
      </c>
      <c r="J51" s="306" t="str">
        <f t="shared" si="33"/>
        <v/>
      </c>
      <c r="K51" s="306"/>
      <c r="L51" s="71"/>
      <c r="M51" s="314"/>
      <c r="N51" s="71" t="s">
        <v>136</v>
      </c>
      <c r="O51" s="270"/>
      <c r="P51" s="313">
        <f t="shared" si="38"/>
        <v>0</v>
      </c>
      <c r="Q51" s="332">
        <f t="shared" si="37"/>
        <v>0</v>
      </c>
      <c r="R51" s="273">
        <f t="shared" si="36"/>
        <v>0</v>
      </c>
      <c r="S51" s="274">
        <f>SUMIF('Anbazhagan-TS-1'!$C$9:$C$68,$N51,'Anbazhagan-TS-1'!F$9:F$68)</f>
        <v>0</v>
      </c>
      <c r="T51" s="274">
        <f>SUMIF('Anbazhagan-TS-1'!$C$9:$C$68,$N51,'Anbazhagan-TS-1'!G$9:G$68)</f>
        <v>0</v>
      </c>
      <c r="U51" s="274">
        <f>SUMIF('Anbazhagan-TS-1'!$C$9:$C$68,$N51,'Anbazhagan-TS-1'!H$9:H$68)</f>
        <v>0</v>
      </c>
      <c r="V51" s="274">
        <f>SUMIF('Anbazhagan-TS-1'!$C$9:$C$68,$N51,'Anbazhagan-TS-1'!I$9:I$68)</f>
        <v>0</v>
      </c>
      <c r="W51" s="274">
        <f>SUMIF('Anbazhagan-TS-1'!$C$9:$C$68,$N51,'Anbazhagan-TS-1'!J$9:J$68)</f>
        <v>0</v>
      </c>
      <c r="X51" s="274">
        <f>SUMIF('Anbazhagan-TS-1'!$C$9:$C$68,$N51,'Anbazhagan-TS-1'!K$9:K$68)</f>
        <v>0</v>
      </c>
      <c r="Y51" s="274">
        <f>SUMIF('Anbazhagan-TS-1'!$C$9:$C$68,$N51,'Anbazhagan-TS-1'!L$9:L$68)</f>
        <v>0</v>
      </c>
      <c r="Z51" s="274">
        <f>SUMIF('Anbazhagan-TS-1'!$C$9:$C$68,$N51,'Anbazhagan-TS-1'!M$9:M$68)</f>
        <v>0</v>
      </c>
      <c r="AA51" s="274">
        <f>SUMIF('Anbazhagan-TS-1'!$C$9:$C$68,$N51,'Anbazhagan-TS-1'!N$9:N$68)</f>
        <v>0</v>
      </c>
      <c r="AB51" s="274">
        <f>SUMIF('Anbazhagan-TS-1'!$C$9:$C$68,$N51,'Anbazhagan-TS-1'!O$9:O$68)</f>
        <v>0</v>
      </c>
      <c r="AC51" s="274">
        <f>SUMIF('Anbazhagan-TS-1'!$C$9:$C$68,$N51,'Anbazhagan-TS-1'!P$9:P$68)</f>
        <v>0</v>
      </c>
      <c r="AD51" s="274">
        <f>SUMIF('Anbazhagan-TS-1'!$C$9:$C$68,$N51,'Anbazhagan-TS-1'!Q$9:Q$68)</f>
        <v>0</v>
      </c>
      <c r="AE51" s="274">
        <f>SUMIF('Anbazhagan-TS-1'!$C$9:$C$68,$N51,'Anbazhagan-TS-1'!R$9:R$68)</f>
        <v>0</v>
      </c>
      <c r="AF51" s="274">
        <f>SUMIF('Anbazhagan-TS-1'!$C$9:$C$68,$N51,'Anbazhagan-TS-1'!S$9:S$68)</f>
        <v>0</v>
      </c>
      <c r="AG51" s="274">
        <f>SUMIF('Anbazhagan-TS-1'!$C$9:$C$68,$N51,'Anbazhagan-TS-1'!T$9:T$68)</f>
        <v>0</v>
      </c>
      <c r="AH51" s="274">
        <f>SUMIF('Anbazhagan-TS-1'!$C$9:$C$68,$N51,'Anbazhagan-TS-1'!U$9:U$68)</f>
        <v>0</v>
      </c>
      <c r="AI51" s="274">
        <f>SUMIF('Anbazhagan-TS-1'!$C$9:$C$68,$N51,'Anbazhagan-TS-1'!V$9:V$68)</f>
        <v>0</v>
      </c>
      <c r="AJ51" s="274">
        <f>SUMIF('Anbazhagan-TS-1'!$C$9:$C$68,$N51,'Anbazhagan-TS-1'!W$9:W$68)</f>
        <v>0</v>
      </c>
      <c r="AK51" s="274">
        <f>SUMIF('Anbazhagan-TS-1'!$C$9:$C$68,$N51,'Anbazhagan-TS-1'!X$9:X$68)</f>
        <v>0</v>
      </c>
      <c r="AL51" s="274">
        <f>SUMIF('Anbazhagan-TS-1'!$C$9:$C$68,$N51,'Anbazhagan-TS-1'!Y$9:Y$68)</f>
        <v>0</v>
      </c>
      <c r="AM51" s="274">
        <f>SUMIF('Anbazhagan-TS-1'!$C$9:$C$68,$N51,'Anbazhagan-TS-1'!Z$9:Z$68)</f>
        <v>0</v>
      </c>
      <c r="AN51" s="274">
        <f>SUMIF('Anbazhagan-TS-1'!$C$9:$C$68,$N51,'Anbazhagan-TS-1'!AA$9:AA$68)</f>
        <v>0</v>
      </c>
      <c r="AO51" s="274">
        <f>SUMIF('Anbazhagan-TS-1'!$C$9:$C$68,$N51,'Anbazhagan-TS-1'!AB$9:AB$68)</f>
        <v>0</v>
      </c>
      <c r="AP51" s="274">
        <f>SUMIF('Anbazhagan-TS-1'!$C$9:$C$68,$N51,'Anbazhagan-TS-1'!AC$9:AC$68)</f>
        <v>0</v>
      </c>
      <c r="AQ51" s="274">
        <f>SUMIF('Anbazhagan-TS-1'!$C$9:$C$68,$N51,'Anbazhagan-TS-1'!AD$9:AD$68)</f>
        <v>0</v>
      </c>
      <c r="AR51" s="274">
        <f>SUMIF('Anbazhagan-TS-1'!$C$9:$C$68,$N51,'Anbazhagan-TS-1'!AE$9:AE$68)</f>
        <v>0</v>
      </c>
      <c r="AS51" s="274">
        <f>SUMIF('Anbazhagan-TS-1'!$C$9:$C$68,$N51,'Anbazhagan-TS-1'!AF$9:AF$68)</f>
        <v>0</v>
      </c>
      <c r="AT51" s="274">
        <f>SUMIF('Anbazhagan-TS-1'!$C$9:$C$68,$N51,'Anbazhagan-TS-1'!AG$9:AG$68)</f>
        <v>0</v>
      </c>
      <c r="AU51" s="274">
        <f>SUMIF('Anbazhagan-TS-1'!$C$9:$C$68,$N51,'Anbazhagan-TS-1'!AH$9:AH$68)</f>
        <v>0</v>
      </c>
      <c r="AV51" s="274">
        <f>SUMIF('Anbazhagan-TS-1'!$C$9:$C$68,$N51,'Anbazhagan-TS-1'!AI$9:AI$68)</f>
        <v>0</v>
      </c>
      <c r="AW51" s="274">
        <f>SUMIF('Anbazhagan-TS-1'!$C$9:$C$68,$N51,'Anbazhagan-TS-1'!AJ$9:AJ$68)</f>
        <v>0</v>
      </c>
      <c r="AX51" s="274">
        <f>SUMIF('Anbazhagan-TS-1'!$C$9:$C$68,$N51,'Anbazhagan-TS-1'!AK$9:AK$68)</f>
        <v>0</v>
      </c>
      <c r="AY51" s="274">
        <f>SUMIF('Anbazhagan-TS-1'!$C$9:$C$68,$N51,'Anbazhagan-TS-1'!AL$9:AL$68)</f>
        <v>0</v>
      </c>
      <c r="AZ51" s="274">
        <f>SUMIF('Anbazhagan-TS-1'!$C$9:$C$68,$N51,'Anbazhagan-TS-1'!AM$9:AM$68)</f>
        <v>0</v>
      </c>
      <c r="BA51" s="274">
        <f>SUMIF('Anbazhagan-TS-1'!$C$9:$C$68,$N51,'Anbazhagan-TS-1'!AN$9:AN$68)</f>
        <v>0</v>
      </c>
      <c r="BB51" s="274">
        <f>SUMIF('Anbazhagan-TS-1'!$C$9:$C$68,$N51,'Anbazhagan-TS-1'!AO$9:AO$68)</f>
        <v>0</v>
      </c>
      <c r="BC51" s="274">
        <f>SUMIF('Anbazhagan-TS-1'!$C$9:$C$68,$N51,'Anbazhagan-TS-1'!AP$9:AP$68)</f>
        <v>0</v>
      </c>
      <c r="BD51" s="274">
        <f>SUMIF('Anbazhagan-TS-1'!$C$9:$C$68,$N51,'Anbazhagan-TS-1'!AQ$9:AQ$68)</f>
        <v>0</v>
      </c>
      <c r="BE51" s="274">
        <f>SUMIF('Anbazhagan-TS-1'!$C$9:$C$68,$N51,'Anbazhagan-TS-1'!AR$9:AR$68)</f>
        <v>0</v>
      </c>
      <c r="BF51" s="274">
        <f>SUMIF('Anbazhagan-TS-1'!$C$9:$C$68,$N51,'Anbazhagan-TS-1'!AS$9:AS$68)</f>
        <v>0</v>
      </c>
      <c r="BG51" s="274">
        <f>SUMIF('Anbazhagan-TS-1'!$C$9:$C$68,$N51,'Anbazhagan-TS-1'!AT$9:AT$68)</f>
        <v>0</v>
      </c>
      <c r="BH51" s="274">
        <f>SUMIF('Anbazhagan-TS-1'!$C$9:$C$68,$N51,'Anbazhagan-TS-1'!AU$9:AU$68)</f>
        <v>0</v>
      </c>
      <c r="BI51" s="274">
        <f>SUMIF('Anbazhagan-TS-1'!$C$9:$C$68,$N51,'Anbazhagan-TS-1'!AV$9:AV$68)</f>
        <v>0</v>
      </c>
      <c r="BJ51" s="274">
        <f>SUMIF('Anbazhagan-TS-1'!$C$9:$C$68,$N51,'Anbazhagan-TS-1'!AW$9:AW$68)</f>
        <v>0</v>
      </c>
      <c r="BK51" s="274">
        <f>SUMIF('Anbazhagan-TS-1'!$C$9:$C$68,$N51,'Anbazhagan-TS-1'!AX$9:AX$68)</f>
        <v>0</v>
      </c>
      <c r="BL51" s="274">
        <f>SUMIF('Anbazhagan-TS-1'!$C$9:$C$68,$N51,'Anbazhagan-TS-1'!AY$9:AY$68)</f>
        <v>0</v>
      </c>
      <c r="BM51" s="274">
        <f>SUMIF('Anbazhagan-TS-1'!$C$9:$C$68,$N51,'Anbazhagan-TS-1'!AZ$9:AZ$68)</f>
        <v>0</v>
      </c>
      <c r="BN51" s="274">
        <f>SUMIF('Anbazhagan-TS-1'!$C$9:$C$68,$N51,'Anbazhagan-TS-1'!BA$9:BA$68)</f>
        <v>0</v>
      </c>
      <c r="BO51" s="274">
        <f>SUMIF('Anbazhagan-TS-1'!$C$9:$C$68,$N51,'Anbazhagan-TS-1'!BB$9:BB$68)</f>
        <v>0</v>
      </c>
      <c r="BP51" s="274">
        <f>SUMIF('Anbazhagan-TS-1'!$C$9:$C$68,$N51,'Anbazhagan-TS-1'!BC$9:BC$68)</f>
        <v>0</v>
      </c>
      <c r="BQ51" s="274">
        <f>SUMIF('Anbazhagan-TS-1'!$C$9:$C$68,$N51,'Anbazhagan-TS-1'!BD$9:BD$68)</f>
        <v>0</v>
      </c>
      <c r="BR51" s="274">
        <f>SUMIF('Anbazhagan-TS-1'!$C$9:$C$68,$N51,'Anbazhagan-TS-1'!BE$9:BE$68)</f>
        <v>0</v>
      </c>
      <c r="BS51" s="274">
        <f>SUMIF('Anbazhagan-TS-1'!$C$9:$C$68,$N51,'Anbazhagan-TS-1'!BF$9:BF$68)</f>
        <v>0</v>
      </c>
      <c r="BT51" s="274">
        <f>SUMIF('Anbazhagan-TS-1'!$C$9:$C$68,$N51,'Anbazhagan-TS-1'!BG$9:BG$68)</f>
        <v>0</v>
      </c>
      <c r="BU51" s="274">
        <f>SUMIF('Anbazhagan-TS-1'!$C$9:$C$68,$N51,'Anbazhagan-TS-1'!BH$9:BH$68)</f>
        <v>0</v>
      </c>
      <c r="BV51" s="274">
        <f>SUMIF('Anbazhagan-TS-1'!$C$9:$C$68,$N51,'Anbazhagan-TS-1'!BI$9:BI$68)</f>
        <v>0</v>
      </c>
      <c r="BW51" s="274">
        <f>SUMIF('Anbazhagan-TS-1'!$C$9:$C$68,$N51,'Anbazhagan-TS-1'!BJ$9:BJ$68)</f>
        <v>0</v>
      </c>
      <c r="BX51" s="274">
        <f>SUMIF('Anbazhagan-TS-1'!$C$9:$C$68,$N51,'Anbazhagan-TS-1'!BK$9:BK$68)</f>
        <v>0</v>
      </c>
      <c r="BY51" s="274">
        <f>SUMIF('Anbazhagan-TS-1'!$C$9:$C$68,$N51,'Anbazhagan-TS-1'!BL$9:BL$68)</f>
        <v>0</v>
      </c>
      <c r="BZ51" s="274">
        <f>SUMIF('Anbazhagan-TS-1'!$C$9:$C$68,$N51,'Anbazhagan-TS-1'!BM$9:BM$68)</f>
        <v>0</v>
      </c>
      <c r="CA51" s="274">
        <f>SUMIF('Anbazhagan-TS-1'!$C$9:$C$68,$N51,'Anbazhagan-TS-1'!BN$9:BN$68)</f>
        <v>0</v>
      </c>
      <c r="CB51" s="274">
        <f>SUMIF('Anbazhagan-TS-1'!$C$9:$C$68,$N51,'Anbazhagan-TS-1'!BO$9:BO$68)</f>
        <v>0</v>
      </c>
    </row>
    <row r="52" spans="1:80">
      <c r="A52" s="226" t="s">
        <v>844</v>
      </c>
      <c r="B52" s="234" t="s">
        <v>509</v>
      </c>
      <c r="C52" s="383" t="s">
        <v>872</v>
      </c>
      <c r="D52" s="1039"/>
      <c r="E52" s="1049"/>
      <c r="F52" s="1062"/>
      <c r="G52" s="1062"/>
      <c r="H52" s="268"/>
      <c r="I52" s="270">
        <f t="shared" si="39"/>
        <v>0</v>
      </c>
      <c r="J52" s="306" t="str">
        <f t="shared" si="33"/>
        <v/>
      </c>
      <c r="K52" s="306"/>
      <c r="L52" s="71"/>
      <c r="M52" s="314"/>
      <c r="N52" s="71" t="s">
        <v>137</v>
      </c>
      <c r="O52" s="270"/>
      <c r="P52" s="313">
        <f t="shared" si="38"/>
        <v>0</v>
      </c>
      <c r="Q52" s="332">
        <f t="shared" si="37"/>
        <v>0</v>
      </c>
      <c r="R52" s="273">
        <f t="shared" si="36"/>
        <v>0</v>
      </c>
      <c r="S52" s="274">
        <f>SUMIF('Anbazhagan-TS-1'!$C$9:$C$68,$N52,'Anbazhagan-TS-1'!F$9:F$68)</f>
        <v>0</v>
      </c>
      <c r="T52" s="274">
        <f>SUMIF('Anbazhagan-TS-1'!$C$9:$C$68,$N52,'Anbazhagan-TS-1'!G$9:G$68)</f>
        <v>0</v>
      </c>
      <c r="U52" s="274">
        <f>SUMIF('Anbazhagan-TS-1'!$C$9:$C$68,$N52,'Anbazhagan-TS-1'!H$9:H$68)</f>
        <v>0</v>
      </c>
      <c r="V52" s="274">
        <f>SUMIF('Anbazhagan-TS-1'!$C$9:$C$68,$N52,'Anbazhagan-TS-1'!I$9:I$68)</f>
        <v>0</v>
      </c>
      <c r="W52" s="274">
        <f>SUMIF('Anbazhagan-TS-1'!$C$9:$C$68,$N52,'Anbazhagan-TS-1'!J$9:J$68)</f>
        <v>0</v>
      </c>
      <c r="X52" s="274">
        <f>SUMIF('Anbazhagan-TS-1'!$C$9:$C$68,$N52,'Anbazhagan-TS-1'!K$9:K$68)</f>
        <v>0</v>
      </c>
      <c r="Y52" s="274">
        <f>SUMIF('Anbazhagan-TS-1'!$C$9:$C$68,$N52,'Anbazhagan-TS-1'!L$9:L$68)</f>
        <v>0</v>
      </c>
      <c r="Z52" s="274">
        <f>SUMIF('Anbazhagan-TS-1'!$C$9:$C$68,$N52,'Anbazhagan-TS-1'!M$9:M$68)</f>
        <v>0</v>
      </c>
      <c r="AA52" s="274">
        <f>SUMIF('Anbazhagan-TS-1'!$C$9:$C$68,$N52,'Anbazhagan-TS-1'!N$9:N$68)</f>
        <v>0</v>
      </c>
      <c r="AB52" s="274">
        <f>SUMIF('Anbazhagan-TS-1'!$C$9:$C$68,$N52,'Anbazhagan-TS-1'!O$9:O$68)</f>
        <v>0</v>
      </c>
      <c r="AC52" s="274">
        <f>SUMIF('Anbazhagan-TS-1'!$C$9:$C$68,$N52,'Anbazhagan-TS-1'!P$9:P$68)</f>
        <v>0</v>
      </c>
      <c r="AD52" s="274">
        <f>SUMIF('Anbazhagan-TS-1'!$C$9:$C$68,$N52,'Anbazhagan-TS-1'!Q$9:Q$68)</f>
        <v>0</v>
      </c>
      <c r="AE52" s="274">
        <f>SUMIF('Anbazhagan-TS-1'!$C$9:$C$68,$N52,'Anbazhagan-TS-1'!R$9:R$68)</f>
        <v>0</v>
      </c>
      <c r="AF52" s="274">
        <f>SUMIF('Anbazhagan-TS-1'!$C$9:$C$68,$N52,'Anbazhagan-TS-1'!S$9:S$68)</f>
        <v>0</v>
      </c>
      <c r="AG52" s="274">
        <f>SUMIF('Anbazhagan-TS-1'!$C$9:$C$68,$N52,'Anbazhagan-TS-1'!T$9:T$68)</f>
        <v>0</v>
      </c>
      <c r="AH52" s="274">
        <f>SUMIF('Anbazhagan-TS-1'!$C$9:$C$68,$N52,'Anbazhagan-TS-1'!U$9:U$68)</f>
        <v>0</v>
      </c>
      <c r="AI52" s="274">
        <f>SUMIF('Anbazhagan-TS-1'!$C$9:$C$68,$N52,'Anbazhagan-TS-1'!V$9:V$68)</f>
        <v>0</v>
      </c>
      <c r="AJ52" s="274">
        <f>SUMIF('Anbazhagan-TS-1'!$C$9:$C$68,$N52,'Anbazhagan-TS-1'!W$9:W$68)</f>
        <v>0</v>
      </c>
      <c r="AK52" s="274">
        <f>SUMIF('Anbazhagan-TS-1'!$C$9:$C$68,$N52,'Anbazhagan-TS-1'!X$9:X$68)</f>
        <v>0</v>
      </c>
      <c r="AL52" s="274">
        <f>SUMIF('Anbazhagan-TS-1'!$C$9:$C$68,$N52,'Anbazhagan-TS-1'!Y$9:Y$68)</f>
        <v>0</v>
      </c>
      <c r="AM52" s="274">
        <f>SUMIF('Anbazhagan-TS-1'!$C$9:$C$68,$N52,'Anbazhagan-TS-1'!Z$9:Z$68)</f>
        <v>0</v>
      </c>
      <c r="AN52" s="274">
        <f>SUMIF('Anbazhagan-TS-1'!$C$9:$C$68,$N52,'Anbazhagan-TS-1'!AA$9:AA$68)</f>
        <v>0</v>
      </c>
      <c r="AO52" s="274">
        <f>SUMIF('Anbazhagan-TS-1'!$C$9:$C$68,$N52,'Anbazhagan-TS-1'!AB$9:AB$68)</f>
        <v>0</v>
      </c>
      <c r="AP52" s="274">
        <f>SUMIF('Anbazhagan-TS-1'!$C$9:$C$68,$N52,'Anbazhagan-TS-1'!AC$9:AC$68)</f>
        <v>0</v>
      </c>
      <c r="AQ52" s="274">
        <f>SUMIF('Anbazhagan-TS-1'!$C$9:$C$68,$N52,'Anbazhagan-TS-1'!AD$9:AD$68)</f>
        <v>0</v>
      </c>
      <c r="AR52" s="274">
        <f>SUMIF('Anbazhagan-TS-1'!$C$9:$C$68,$N52,'Anbazhagan-TS-1'!AE$9:AE$68)</f>
        <v>0</v>
      </c>
      <c r="AS52" s="274">
        <f>SUMIF('Anbazhagan-TS-1'!$C$9:$C$68,$N52,'Anbazhagan-TS-1'!AF$9:AF$68)</f>
        <v>0</v>
      </c>
      <c r="AT52" s="274">
        <f>SUMIF('Anbazhagan-TS-1'!$C$9:$C$68,$N52,'Anbazhagan-TS-1'!AG$9:AG$68)</f>
        <v>0</v>
      </c>
      <c r="AU52" s="274">
        <f>SUMIF('Anbazhagan-TS-1'!$C$9:$C$68,$N52,'Anbazhagan-TS-1'!AH$9:AH$68)</f>
        <v>0</v>
      </c>
      <c r="AV52" s="274">
        <f>SUMIF('Anbazhagan-TS-1'!$C$9:$C$68,$N52,'Anbazhagan-TS-1'!AI$9:AI$68)</f>
        <v>0</v>
      </c>
      <c r="AW52" s="274">
        <f>SUMIF('Anbazhagan-TS-1'!$C$9:$C$68,$N52,'Anbazhagan-TS-1'!AJ$9:AJ$68)</f>
        <v>0</v>
      </c>
      <c r="AX52" s="274">
        <f>SUMIF('Anbazhagan-TS-1'!$C$9:$C$68,$N52,'Anbazhagan-TS-1'!AK$9:AK$68)</f>
        <v>0</v>
      </c>
      <c r="AY52" s="274">
        <f>SUMIF('Anbazhagan-TS-1'!$C$9:$C$68,$N52,'Anbazhagan-TS-1'!AL$9:AL$68)</f>
        <v>0</v>
      </c>
      <c r="AZ52" s="274">
        <f>SUMIF('Anbazhagan-TS-1'!$C$9:$C$68,$N52,'Anbazhagan-TS-1'!AM$9:AM$68)</f>
        <v>0</v>
      </c>
      <c r="BA52" s="274">
        <f>SUMIF('Anbazhagan-TS-1'!$C$9:$C$68,$N52,'Anbazhagan-TS-1'!AN$9:AN$68)</f>
        <v>0</v>
      </c>
      <c r="BB52" s="274">
        <f>SUMIF('Anbazhagan-TS-1'!$C$9:$C$68,$N52,'Anbazhagan-TS-1'!AO$9:AO$68)</f>
        <v>0</v>
      </c>
      <c r="BC52" s="274">
        <f>SUMIF('Anbazhagan-TS-1'!$C$9:$C$68,$N52,'Anbazhagan-TS-1'!AP$9:AP$68)</f>
        <v>0</v>
      </c>
      <c r="BD52" s="274">
        <f>SUMIF('Anbazhagan-TS-1'!$C$9:$C$68,$N52,'Anbazhagan-TS-1'!AQ$9:AQ$68)</f>
        <v>0</v>
      </c>
      <c r="BE52" s="274">
        <f>SUMIF('Anbazhagan-TS-1'!$C$9:$C$68,$N52,'Anbazhagan-TS-1'!AR$9:AR$68)</f>
        <v>0</v>
      </c>
      <c r="BF52" s="274">
        <f>SUMIF('Anbazhagan-TS-1'!$C$9:$C$68,$N52,'Anbazhagan-TS-1'!AS$9:AS$68)</f>
        <v>0</v>
      </c>
      <c r="BG52" s="274">
        <f>SUMIF('Anbazhagan-TS-1'!$C$9:$C$68,$N52,'Anbazhagan-TS-1'!AT$9:AT$68)</f>
        <v>0</v>
      </c>
      <c r="BH52" s="274">
        <f>SUMIF('Anbazhagan-TS-1'!$C$9:$C$68,$N52,'Anbazhagan-TS-1'!AU$9:AU$68)</f>
        <v>0</v>
      </c>
      <c r="BI52" s="274">
        <f>SUMIF('Anbazhagan-TS-1'!$C$9:$C$68,$N52,'Anbazhagan-TS-1'!AV$9:AV$68)</f>
        <v>0</v>
      </c>
      <c r="BJ52" s="274">
        <f>SUMIF('Anbazhagan-TS-1'!$C$9:$C$68,$N52,'Anbazhagan-TS-1'!AW$9:AW$68)</f>
        <v>0</v>
      </c>
      <c r="BK52" s="274">
        <f>SUMIF('Anbazhagan-TS-1'!$C$9:$C$68,$N52,'Anbazhagan-TS-1'!AX$9:AX$68)</f>
        <v>0</v>
      </c>
      <c r="BL52" s="274">
        <f>SUMIF('Anbazhagan-TS-1'!$C$9:$C$68,$N52,'Anbazhagan-TS-1'!AY$9:AY$68)</f>
        <v>0</v>
      </c>
      <c r="BM52" s="274">
        <f>SUMIF('Anbazhagan-TS-1'!$C$9:$C$68,$N52,'Anbazhagan-TS-1'!AZ$9:AZ$68)</f>
        <v>0</v>
      </c>
      <c r="BN52" s="274">
        <f>SUMIF('Anbazhagan-TS-1'!$C$9:$C$68,$N52,'Anbazhagan-TS-1'!BA$9:BA$68)</f>
        <v>0</v>
      </c>
      <c r="BO52" s="274">
        <f>SUMIF('Anbazhagan-TS-1'!$C$9:$C$68,$N52,'Anbazhagan-TS-1'!BB$9:BB$68)</f>
        <v>0</v>
      </c>
      <c r="BP52" s="274">
        <f>SUMIF('Anbazhagan-TS-1'!$C$9:$C$68,$N52,'Anbazhagan-TS-1'!BC$9:BC$68)</f>
        <v>0</v>
      </c>
      <c r="BQ52" s="274">
        <f>SUMIF('Anbazhagan-TS-1'!$C$9:$C$68,$N52,'Anbazhagan-TS-1'!BD$9:BD$68)</f>
        <v>0</v>
      </c>
      <c r="BR52" s="274">
        <f>SUMIF('Anbazhagan-TS-1'!$C$9:$C$68,$N52,'Anbazhagan-TS-1'!BE$9:BE$68)</f>
        <v>0</v>
      </c>
      <c r="BS52" s="274">
        <f>SUMIF('Anbazhagan-TS-1'!$C$9:$C$68,$N52,'Anbazhagan-TS-1'!BF$9:BF$68)</f>
        <v>0</v>
      </c>
      <c r="BT52" s="274">
        <f>SUMIF('Anbazhagan-TS-1'!$C$9:$C$68,$N52,'Anbazhagan-TS-1'!BG$9:BG$68)</f>
        <v>0</v>
      </c>
      <c r="BU52" s="274">
        <f>SUMIF('Anbazhagan-TS-1'!$C$9:$C$68,$N52,'Anbazhagan-TS-1'!BH$9:BH$68)</f>
        <v>0</v>
      </c>
      <c r="BV52" s="274">
        <f>SUMIF('Anbazhagan-TS-1'!$C$9:$C$68,$N52,'Anbazhagan-TS-1'!BI$9:BI$68)</f>
        <v>0</v>
      </c>
      <c r="BW52" s="274">
        <f>SUMIF('Anbazhagan-TS-1'!$C$9:$C$68,$N52,'Anbazhagan-TS-1'!BJ$9:BJ$68)</f>
        <v>0</v>
      </c>
      <c r="BX52" s="274">
        <f>SUMIF('Anbazhagan-TS-1'!$C$9:$C$68,$N52,'Anbazhagan-TS-1'!BK$9:BK$68)</f>
        <v>0</v>
      </c>
      <c r="BY52" s="274">
        <f>SUMIF('Anbazhagan-TS-1'!$C$9:$C$68,$N52,'Anbazhagan-TS-1'!BL$9:BL$68)</f>
        <v>0</v>
      </c>
      <c r="BZ52" s="274">
        <f>SUMIF('Anbazhagan-TS-1'!$C$9:$C$68,$N52,'Anbazhagan-TS-1'!BM$9:BM$68)</f>
        <v>0</v>
      </c>
      <c r="CA52" s="274">
        <f>SUMIF('Anbazhagan-TS-1'!$C$9:$C$68,$N52,'Anbazhagan-TS-1'!BN$9:BN$68)</f>
        <v>0</v>
      </c>
      <c r="CB52" s="274">
        <f>SUMIF('Anbazhagan-TS-1'!$C$9:$C$68,$N52,'Anbazhagan-TS-1'!BO$9:BO$68)</f>
        <v>0</v>
      </c>
    </row>
    <row r="53" spans="1:80">
      <c r="A53" s="226" t="s">
        <v>845</v>
      </c>
      <c r="B53" s="234" t="s">
        <v>512</v>
      </c>
      <c r="C53" s="383" t="s">
        <v>872</v>
      </c>
      <c r="D53" s="1039"/>
      <c r="E53" s="1049"/>
      <c r="F53" s="1062"/>
      <c r="G53" s="1062"/>
      <c r="H53" s="268"/>
      <c r="I53" s="270">
        <f t="shared" si="39"/>
        <v>0</v>
      </c>
      <c r="J53" s="306" t="str">
        <f t="shared" si="33"/>
        <v/>
      </c>
      <c r="K53" s="306"/>
      <c r="L53" s="71"/>
      <c r="M53" s="314"/>
      <c r="N53" s="71" t="s">
        <v>138</v>
      </c>
      <c r="O53" s="270"/>
      <c r="P53" s="313">
        <f t="shared" si="38"/>
        <v>0</v>
      </c>
      <c r="Q53" s="332">
        <f t="shared" si="37"/>
        <v>0</v>
      </c>
      <c r="R53" s="273">
        <f t="shared" si="36"/>
        <v>0</v>
      </c>
      <c r="S53" s="274">
        <f>SUMIF('Anbazhagan-TS-1'!$C$9:$C$68,$N53,'Anbazhagan-TS-1'!F$9:F$68)</f>
        <v>0</v>
      </c>
      <c r="T53" s="274">
        <f>SUMIF('Anbazhagan-TS-1'!$C$9:$C$68,$N53,'Anbazhagan-TS-1'!G$9:G$68)</f>
        <v>0</v>
      </c>
      <c r="U53" s="274">
        <f>SUMIF('Anbazhagan-TS-1'!$C$9:$C$68,$N53,'Anbazhagan-TS-1'!H$9:H$68)</f>
        <v>0</v>
      </c>
      <c r="V53" s="274">
        <f>SUMIF('Anbazhagan-TS-1'!$C$9:$C$68,$N53,'Anbazhagan-TS-1'!I$9:I$68)</f>
        <v>0</v>
      </c>
      <c r="W53" s="274">
        <f>SUMIF('Anbazhagan-TS-1'!$C$9:$C$68,$N53,'Anbazhagan-TS-1'!J$9:J$68)</f>
        <v>0</v>
      </c>
      <c r="X53" s="274">
        <f>SUMIF('Anbazhagan-TS-1'!$C$9:$C$68,$N53,'Anbazhagan-TS-1'!K$9:K$68)</f>
        <v>0</v>
      </c>
      <c r="Y53" s="274">
        <f>SUMIF('Anbazhagan-TS-1'!$C$9:$C$68,$N53,'Anbazhagan-TS-1'!L$9:L$68)</f>
        <v>0</v>
      </c>
      <c r="Z53" s="274">
        <f>SUMIF('Anbazhagan-TS-1'!$C$9:$C$68,$N53,'Anbazhagan-TS-1'!M$9:M$68)</f>
        <v>0</v>
      </c>
      <c r="AA53" s="274">
        <f>SUMIF('Anbazhagan-TS-1'!$C$9:$C$68,$N53,'Anbazhagan-TS-1'!N$9:N$68)</f>
        <v>0</v>
      </c>
      <c r="AB53" s="274">
        <f>SUMIF('Anbazhagan-TS-1'!$C$9:$C$68,$N53,'Anbazhagan-TS-1'!O$9:O$68)</f>
        <v>0</v>
      </c>
      <c r="AC53" s="274">
        <f>SUMIF('Anbazhagan-TS-1'!$C$9:$C$68,$N53,'Anbazhagan-TS-1'!P$9:P$68)</f>
        <v>0</v>
      </c>
      <c r="AD53" s="274">
        <f>SUMIF('Anbazhagan-TS-1'!$C$9:$C$68,$N53,'Anbazhagan-TS-1'!Q$9:Q$68)</f>
        <v>0</v>
      </c>
      <c r="AE53" s="274">
        <f>SUMIF('Anbazhagan-TS-1'!$C$9:$C$68,$N53,'Anbazhagan-TS-1'!R$9:R$68)</f>
        <v>0</v>
      </c>
      <c r="AF53" s="274">
        <f>SUMIF('Anbazhagan-TS-1'!$C$9:$C$68,$N53,'Anbazhagan-TS-1'!S$9:S$68)</f>
        <v>0</v>
      </c>
      <c r="AG53" s="274">
        <f>SUMIF('Anbazhagan-TS-1'!$C$9:$C$68,$N53,'Anbazhagan-TS-1'!T$9:T$68)</f>
        <v>0</v>
      </c>
      <c r="AH53" s="274">
        <f>SUMIF('Anbazhagan-TS-1'!$C$9:$C$68,$N53,'Anbazhagan-TS-1'!U$9:U$68)</f>
        <v>0</v>
      </c>
      <c r="AI53" s="274">
        <f>SUMIF('Anbazhagan-TS-1'!$C$9:$C$68,$N53,'Anbazhagan-TS-1'!V$9:V$68)</f>
        <v>0</v>
      </c>
      <c r="AJ53" s="274">
        <f>SUMIF('Anbazhagan-TS-1'!$C$9:$C$68,$N53,'Anbazhagan-TS-1'!W$9:W$68)</f>
        <v>0</v>
      </c>
      <c r="AK53" s="274">
        <f>SUMIF('Anbazhagan-TS-1'!$C$9:$C$68,$N53,'Anbazhagan-TS-1'!X$9:X$68)</f>
        <v>0</v>
      </c>
      <c r="AL53" s="274">
        <f>SUMIF('Anbazhagan-TS-1'!$C$9:$C$68,$N53,'Anbazhagan-TS-1'!Y$9:Y$68)</f>
        <v>0</v>
      </c>
      <c r="AM53" s="274">
        <f>SUMIF('Anbazhagan-TS-1'!$C$9:$C$68,$N53,'Anbazhagan-TS-1'!Z$9:Z$68)</f>
        <v>0</v>
      </c>
      <c r="AN53" s="274">
        <f>SUMIF('Anbazhagan-TS-1'!$C$9:$C$68,$N53,'Anbazhagan-TS-1'!AA$9:AA$68)</f>
        <v>0</v>
      </c>
      <c r="AO53" s="274">
        <f>SUMIF('Anbazhagan-TS-1'!$C$9:$C$68,$N53,'Anbazhagan-TS-1'!AB$9:AB$68)</f>
        <v>0</v>
      </c>
      <c r="AP53" s="274">
        <f>SUMIF('Anbazhagan-TS-1'!$C$9:$C$68,$N53,'Anbazhagan-TS-1'!AC$9:AC$68)</f>
        <v>0</v>
      </c>
      <c r="AQ53" s="274">
        <f>SUMIF('Anbazhagan-TS-1'!$C$9:$C$68,$N53,'Anbazhagan-TS-1'!AD$9:AD$68)</f>
        <v>0</v>
      </c>
      <c r="AR53" s="274">
        <f>SUMIF('Anbazhagan-TS-1'!$C$9:$C$68,$N53,'Anbazhagan-TS-1'!AE$9:AE$68)</f>
        <v>0</v>
      </c>
      <c r="AS53" s="274">
        <f>SUMIF('Anbazhagan-TS-1'!$C$9:$C$68,$N53,'Anbazhagan-TS-1'!AF$9:AF$68)</f>
        <v>0</v>
      </c>
      <c r="AT53" s="274">
        <f>SUMIF('Anbazhagan-TS-1'!$C$9:$C$68,$N53,'Anbazhagan-TS-1'!AG$9:AG$68)</f>
        <v>0</v>
      </c>
      <c r="AU53" s="274">
        <f>SUMIF('Anbazhagan-TS-1'!$C$9:$C$68,$N53,'Anbazhagan-TS-1'!AH$9:AH$68)</f>
        <v>0</v>
      </c>
      <c r="AV53" s="274">
        <f>SUMIF('Anbazhagan-TS-1'!$C$9:$C$68,$N53,'Anbazhagan-TS-1'!AI$9:AI$68)</f>
        <v>0</v>
      </c>
      <c r="AW53" s="274">
        <f>SUMIF('Anbazhagan-TS-1'!$C$9:$C$68,$N53,'Anbazhagan-TS-1'!AJ$9:AJ$68)</f>
        <v>0</v>
      </c>
      <c r="AX53" s="274">
        <f>SUMIF('Anbazhagan-TS-1'!$C$9:$C$68,$N53,'Anbazhagan-TS-1'!AK$9:AK$68)</f>
        <v>0</v>
      </c>
      <c r="AY53" s="274">
        <f>SUMIF('Anbazhagan-TS-1'!$C$9:$C$68,$N53,'Anbazhagan-TS-1'!AL$9:AL$68)</f>
        <v>0</v>
      </c>
      <c r="AZ53" s="274">
        <f>SUMIF('Anbazhagan-TS-1'!$C$9:$C$68,$N53,'Anbazhagan-TS-1'!AM$9:AM$68)</f>
        <v>0</v>
      </c>
      <c r="BA53" s="274">
        <f>SUMIF('Anbazhagan-TS-1'!$C$9:$C$68,$N53,'Anbazhagan-TS-1'!AN$9:AN$68)</f>
        <v>0</v>
      </c>
      <c r="BB53" s="274">
        <f>SUMIF('Anbazhagan-TS-1'!$C$9:$C$68,$N53,'Anbazhagan-TS-1'!AO$9:AO$68)</f>
        <v>0</v>
      </c>
      <c r="BC53" s="274">
        <f>SUMIF('Anbazhagan-TS-1'!$C$9:$C$68,$N53,'Anbazhagan-TS-1'!AP$9:AP$68)</f>
        <v>0</v>
      </c>
      <c r="BD53" s="274">
        <f>SUMIF('Anbazhagan-TS-1'!$C$9:$C$68,$N53,'Anbazhagan-TS-1'!AQ$9:AQ$68)</f>
        <v>0</v>
      </c>
      <c r="BE53" s="274">
        <f>SUMIF('Anbazhagan-TS-1'!$C$9:$C$68,$N53,'Anbazhagan-TS-1'!AR$9:AR$68)</f>
        <v>0</v>
      </c>
      <c r="BF53" s="274">
        <f>SUMIF('Anbazhagan-TS-1'!$C$9:$C$68,$N53,'Anbazhagan-TS-1'!AS$9:AS$68)</f>
        <v>0</v>
      </c>
      <c r="BG53" s="274">
        <f>SUMIF('Anbazhagan-TS-1'!$C$9:$C$68,$N53,'Anbazhagan-TS-1'!AT$9:AT$68)</f>
        <v>0</v>
      </c>
      <c r="BH53" s="274">
        <f>SUMIF('Anbazhagan-TS-1'!$C$9:$C$68,$N53,'Anbazhagan-TS-1'!AU$9:AU$68)</f>
        <v>0</v>
      </c>
      <c r="BI53" s="274">
        <f>SUMIF('Anbazhagan-TS-1'!$C$9:$C$68,$N53,'Anbazhagan-TS-1'!AV$9:AV$68)</f>
        <v>0</v>
      </c>
      <c r="BJ53" s="274">
        <f>SUMIF('Anbazhagan-TS-1'!$C$9:$C$68,$N53,'Anbazhagan-TS-1'!AW$9:AW$68)</f>
        <v>0</v>
      </c>
      <c r="BK53" s="274">
        <f>SUMIF('Anbazhagan-TS-1'!$C$9:$C$68,$N53,'Anbazhagan-TS-1'!AX$9:AX$68)</f>
        <v>0</v>
      </c>
      <c r="BL53" s="274">
        <f>SUMIF('Anbazhagan-TS-1'!$C$9:$C$68,$N53,'Anbazhagan-TS-1'!AY$9:AY$68)</f>
        <v>0</v>
      </c>
      <c r="BM53" s="274">
        <f>SUMIF('Anbazhagan-TS-1'!$C$9:$C$68,$N53,'Anbazhagan-TS-1'!AZ$9:AZ$68)</f>
        <v>0</v>
      </c>
      <c r="BN53" s="274">
        <f>SUMIF('Anbazhagan-TS-1'!$C$9:$C$68,$N53,'Anbazhagan-TS-1'!BA$9:BA$68)</f>
        <v>0</v>
      </c>
      <c r="BO53" s="274">
        <f>SUMIF('Anbazhagan-TS-1'!$C$9:$C$68,$N53,'Anbazhagan-TS-1'!BB$9:BB$68)</f>
        <v>0</v>
      </c>
      <c r="BP53" s="274">
        <f>SUMIF('Anbazhagan-TS-1'!$C$9:$C$68,$N53,'Anbazhagan-TS-1'!BC$9:BC$68)</f>
        <v>0</v>
      </c>
      <c r="BQ53" s="274">
        <f>SUMIF('Anbazhagan-TS-1'!$C$9:$C$68,$N53,'Anbazhagan-TS-1'!BD$9:BD$68)</f>
        <v>0</v>
      </c>
      <c r="BR53" s="274">
        <f>SUMIF('Anbazhagan-TS-1'!$C$9:$C$68,$N53,'Anbazhagan-TS-1'!BE$9:BE$68)</f>
        <v>0</v>
      </c>
      <c r="BS53" s="274">
        <f>SUMIF('Anbazhagan-TS-1'!$C$9:$C$68,$N53,'Anbazhagan-TS-1'!BF$9:BF$68)</f>
        <v>0</v>
      </c>
      <c r="BT53" s="274">
        <f>SUMIF('Anbazhagan-TS-1'!$C$9:$C$68,$N53,'Anbazhagan-TS-1'!BG$9:BG$68)</f>
        <v>0</v>
      </c>
      <c r="BU53" s="274">
        <f>SUMIF('Anbazhagan-TS-1'!$C$9:$C$68,$N53,'Anbazhagan-TS-1'!BH$9:BH$68)</f>
        <v>0</v>
      </c>
      <c r="BV53" s="274">
        <f>SUMIF('Anbazhagan-TS-1'!$C$9:$C$68,$N53,'Anbazhagan-TS-1'!BI$9:BI$68)</f>
        <v>0</v>
      </c>
      <c r="BW53" s="274">
        <f>SUMIF('Anbazhagan-TS-1'!$C$9:$C$68,$N53,'Anbazhagan-TS-1'!BJ$9:BJ$68)</f>
        <v>0</v>
      </c>
      <c r="BX53" s="274">
        <f>SUMIF('Anbazhagan-TS-1'!$C$9:$C$68,$N53,'Anbazhagan-TS-1'!BK$9:BK$68)</f>
        <v>0</v>
      </c>
      <c r="BY53" s="274">
        <f>SUMIF('Anbazhagan-TS-1'!$C$9:$C$68,$N53,'Anbazhagan-TS-1'!BL$9:BL$68)</f>
        <v>0</v>
      </c>
      <c r="BZ53" s="274">
        <f>SUMIF('Anbazhagan-TS-1'!$C$9:$C$68,$N53,'Anbazhagan-TS-1'!BM$9:BM$68)</f>
        <v>0</v>
      </c>
      <c r="CA53" s="274">
        <f>SUMIF('Anbazhagan-TS-1'!$C$9:$C$68,$N53,'Anbazhagan-TS-1'!BN$9:BN$68)</f>
        <v>0</v>
      </c>
      <c r="CB53" s="274">
        <f>SUMIF('Anbazhagan-TS-1'!$C$9:$C$68,$N53,'Anbazhagan-TS-1'!BO$9:BO$68)</f>
        <v>0</v>
      </c>
    </row>
    <row r="54" spans="1:80">
      <c r="A54" s="226" t="s">
        <v>846</v>
      </c>
      <c r="B54" s="234" t="s">
        <v>899</v>
      </c>
      <c r="C54" s="383" t="s">
        <v>900</v>
      </c>
      <c r="D54" s="1039"/>
      <c r="E54" s="1049"/>
      <c r="F54" s="1062"/>
      <c r="G54" s="1062"/>
      <c r="H54" s="268"/>
      <c r="I54" s="270">
        <f t="shared" si="39"/>
        <v>0</v>
      </c>
      <c r="J54" s="306"/>
      <c r="K54" s="306"/>
      <c r="L54" s="71"/>
      <c r="M54" s="314"/>
      <c r="N54" s="71" t="s">
        <v>139</v>
      </c>
      <c r="O54" s="270"/>
      <c r="P54" s="313">
        <f t="shared" si="38"/>
        <v>0</v>
      </c>
      <c r="Q54" s="332">
        <f t="shared" si="37"/>
        <v>0</v>
      </c>
      <c r="R54" s="273">
        <f t="shared" si="36"/>
        <v>0</v>
      </c>
      <c r="S54" s="274">
        <f>SUMIF('Anbazhagan-TS-1'!$C$9:$C$68,$N54,'Anbazhagan-TS-1'!F$9:F$68)</f>
        <v>0</v>
      </c>
      <c r="T54" s="274">
        <f>SUMIF('Anbazhagan-TS-1'!$C$9:$C$68,$N54,'Anbazhagan-TS-1'!G$9:G$68)</f>
        <v>0</v>
      </c>
      <c r="U54" s="274">
        <f>SUMIF('Anbazhagan-TS-1'!$C$9:$C$68,$N54,'Anbazhagan-TS-1'!H$9:H$68)</f>
        <v>0</v>
      </c>
      <c r="V54" s="274">
        <f>SUMIF('Anbazhagan-TS-1'!$C$9:$C$68,$N54,'Anbazhagan-TS-1'!I$9:I$68)</f>
        <v>0</v>
      </c>
      <c r="W54" s="274">
        <f>SUMIF('Anbazhagan-TS-1'!$C$9:$C$68,$N54,'Anbazhagan-TS-1'!J$9:J$68)</f>
        <v>0</v>
      </c>
      <c r="X54" s="274">
        <f>SUMIF('Anbazhagan-TS-1'!$C$9:$C$68,$N54,'Anbazhagan-TS-1'!K$9:K$68)</f>
        <v>0</v>
      </c>
      <c r="Y54" s="274">
        <f>SUMIF('Anbazhagan-TS-1'!$C$9:$C$68,$N54,'Anbazhagan-TS-1'!L$9:L$68)</f>
        <v>0</v>
      </c>
      <c r="Z54" s="274">
        <f>SUMIF('Anbazhagan-TS-1'!$C$9:$C$68,$N54,'Anbazhagan-TS-1'!M$9:M$68)</f>
        <v>0</v>
      </c>
      <c r="AA54" s="274">
        <f>SUMIF('Anbazhagan-TS-1'!$C$9:$C$68,$N54,'Anbazhagan-TS-1'!N$9:N$68)</f>
        <v>0</v>
      </c>
      <c r="AB54" s="274">
        <f>SUMIF('Anbazhagan-TS-1'!$C$9:$C$68,$N54,'Anbazhagan-TS-1'!O$9:O$68)</f>
        <v>0</v>
      </c>
      <c r="AC54" s="274">
        <f>SUMIF('Anbazhagan-TS-1'!$C$9:$C$68,$N54,'Anbazhagan-TS-1'!P$9:P$68)</f>
        <v>0</v>
      </c>
      <c r="AD54" s="274">
        <f>SUMIF('Anbazhagan-TS-1'!$C$9:$C$68,$N54,'Anbazhagan-TS-1'!Q$9:Q$68)</f>
        <v>0</v>
      </c>
      <c r="AE54" s="274">
        <f>SUMIF('Anbazhagan-TS-1'!$C$9:$C$68,$N54,'Anbazhagan-TS-1'!R$9:R$68)</f>
        <v>0</v>
      </c>
      <c r="AF54" s="274">
        <f>SUMIF('Anbazhagan-TS-1'!$C$9:$C$68,$N54,'Anbazhagan-TS-1'!S$9:S$68)</f>
        <v>0</v>
      </c>
      <c r="AG54" s="274">
        <f>SUMIF('Anbazhagan-TS-1'!$C$9:$C$68,$N54,'Anbazhagan-TS-1'!T$9:T$68)</f>
        <v>0</v>
      </c>
      <c r="AH54" s="274">
        <f>SUMIF('Anbazhagan-TS-1'!$C$9:$C$68,$N54,'Anbazhagan-TS-1'!U$9:U$68)</f>
        <v>0</v>
      </c>
      <c r="AI54" s="274">
        <f>SUMIF('Anbazhagan-TS-1'!$C$9:$C$68,$N54,'Anbazhagan-TS-1'!V$9:V$68)</f>
        <v>0</v>
      </c>
      <c r="AJ54" s="274">
        <f>SUMIF('Anbazhagan-TS-1'!$C$9:$C$68,$N54,'Anbazhagan-TS-1'!W$9:W$68)</f>
        <v>0</v>
      </c>
      <c r="AK54" s="274">
        <f>SUMIF('Anbazhagan-TS-1'!$C$9:$C$68,$N54,'Anbazhagan-TS-1'!X$9:X$68)</f>
        <v>0</v>
      </c>
      <c r="AL54" s="274">
        <f>SUMIF('Anbazhagan-TS-1'!$C$9:$C$68,$N54,'Anbazhagan-TS-1'!Y$9:Y$68)</f>
        <v>0</v>
      </c>
      <c r="AM54" s="274">
        <f>SUMIF('Anbazhagan-TS-1'!$C$9:$C$68,$N54,'Anbazhagan-TS-1'!Z$9:Z$68)</f>
        <v>0</v>
      </c>
      <c r="AN54" s="274">
        <f>SUMIF('Anbazhagan-TS-1'!$C$9:$C$68,$N54,'Anbazhagan-TS-1'!AA$9:AA$68)</f>
        <v>0</v>
      </c>
      <c r="AO54" s="274">
        <f>SUMIF('Anbazhagan-TS-1'!$C$9:$C$68,$N54,'Anbazhagan-TS-1'!AB$9:AB$68)</f>
        <v>0</v>
      </c>
      <c r="AP54" s="274">
        <f>SUMIF('Anbazhagan-TS-1'!$C$9:$C$68,$N54,'Anbazhagan-TS-1'!AC$9:AC$68)</f>
        <v>0</v>
      </c>
      <c r="AQ54" s="274">
        <f>SUMIF('Anbazhagan-TS-1'!$C$9:$C$68,$N54,'Anbazhagan-TS-1'!AD$9:AD$68)</f>
        <v>0</v>
      </c>
      <c r="AR54" s="274">
        <f>SUMIF('Anbazhagan-TS-1'!$C$9:$C$68,$N54,'Anbazhagan-TS-1'!AE$9:AE$68)</f>
        <v>0</v>
      </c>
      <c r="AS54" s="274">
        <f>SUMIF('Anbazhagan-TS-1'!$C$9:$C$68,$N54,'Anbazhagan-TS-1'!AF$9:AF$68)</f>
        <v>0</v>
      </c>
      <c r="AT54" s="274">
        <f>SUMIF('Anbazhagan-TS-1'!$C$9:$C$68,$N54,'Anbazhagan-TS-1'!AG$9:AG$68)</f>
        <v>0</v>
      </c>
      <c r="AU54" s="274">
        <f>SUMIF('Anbazhagan-TS-1'!$C$9:$C$68,$N54,'Anbazhagan-TS-1'!AH$9:AH$68)</f>
        <v>0</v>
      </c>
      <c r="AV54" s="274">
        <f>SUMIF('Anbazhagan-TS-1'!$C$9:$C$68,$N54,'Anbazhagan-TS-1'!AI$9:AI$68)</f>
        <v>0</v>
      </c>
      <c r="AW54" s="274">
        <f>SUMIF('Anbazhagan-TS-1'!$C$9:$C$68,$N54,'Anbazhagan-TS-1'!AJ$9:AJ$68)</f>
        <v>0</v>
      </c>
      <c r="AX54" s="274">
        <f>SUMIF('Anbazhagan-TS-1'!$C$9:$C$68,$N54,'Anbazhagan-TS-1'!AK$9:AK$68)</f>
        <v>0</v>
      </c>
      <c r="AY54" s="274">
        <f>SUMIF('Anbazhagan-TS-1'!$C$9:$C$68,$N54,'Anbazhagan-TS-1'!AL$9:AL$68)</f>
        <v>0</v>
      </c>
      <c r="AZ54" s="274">
        <f>SUMIF('Anbazhagan-TS-1'!$C$9:$C$68,$N54,'Anbazhagan-TS-1'!AM$9:AM$68)</f>
        <v>0</v>
      </c>
      <c r="BA54" s="274">
        <f>SUMIF('Anbazhagan-TS-1'!$C$9:$C$68,$N54,'Anbazhagan-TS-1'!AN$9:AN$68)</f>
        <v>0</v>
      </c>
      <c r="BB54" s="274">
        <f>SUMIF('Anbazhagan-TS-1'!$C$9:$C$68,$N54,'Anbazhagan-TS-1'!AO$9:AO$68)</f>
        <v>0</v>
      </c>
      <c r="BC54" s="274">
        <f>SUMIF('Anbazhagan-TS-1'!$C$9:$C$68,$N54,'Anbazhagan-TS-1'!AP$9:AP$68)</f>
        <v>0</v>
      </c>
      <c r="BD54" s="274">
        <f>SUMIF('Anbazhagan-TS-1'!$C$9:$C$68,$N54,'Anbazhagan-TS-1'!AQ$9:AQ$68)</f>
        <v>0</v>
      </c>
      <c r="BE54" s="274">
        <f>SUMIF('Anbazhagan-TS-1'!$C$9:$C$68,$N54,'Anbazhagan-TS-1'!AR$9:AR$68)</f>
        <v>0</v>
      </c>
      <c r="BF54" s="274">
        <f>SUMIF('Anbazhagan-TS-1'!$C$9:$C$68,$N54,'Anbazhagan-TS-1'!AS$9:AS$68)</f>
        <v>0</v>
      </c>
      <c r="BG54" s="274">
        <f>SUMIF('Anbazhagan-TS-1'!$C$9:$C$68,$N54,'Anbazhagan-TS-1'!AT$9:AT$68)</f>
        <v>0</v>
      </c>
      <c r="BH54" s="274">
        <f>SUMIF('Anbazhagan-TS-1'!$C$9:$C$68,$N54,'Anbazhagan-TS-1'!AU$9:AU$68)</f>
        <v>0</v>
      </c>
      <c r="BI54" s="274">
        <f>SUMIF('Anbazhagan-TS-1'!$C$9:$C$68,$N54,'Anbazhagan-TS-1'!AV$9:AV$68)</f>
        <v>0</v>
      </c>
      <c r="BJ54" s="274">
        <f>SUMIF('Anbazhagan-TS-1'!$C$9:$C$68,$N54,'Anbazhagan-TS-1'!AW$9:AW$68)</f>
        <v>0</v>
      </c>
      <c r="BK54" s="274">
        <f>SUMIF('Anbazhagan-TS-1'!$C$9:$C$68,$N54,'Anbazhagan-TS-1'!AX$9:AX$68)</f>
        <v>0</v>
      </c>
      <c r="BL54" s="274">
        <f>SUMIF('Anbazhagan-TS-1'!$C$9:$C$68,$N54,'Anbazhagan-TS-1'!AY$9:AY$68)</f>
        <v>0</v>
      </c>
      <c r="BM54" s="274">
        <f>SUMIF('Anbazhagan-TS-1'!$C$9:$C$68,$N54,'Anbazhagan-TS-1'!AZ$9:AZ$68)</f>
        <v>0</v>
      </c>
      <c r="BN54" s="274">
        <f>SUMIF('Anbazhagan-TS-1'!$C$9:$C$68,$N54,'Anbazhagan-TS-1'!BA$9:BA$68)</f>
        <v>0</v>
      </c>
      <c r="BO54" s="274">
        <f>SUMIF('Anbazhagan-TS-1'!$C$9:$C$68,$N54,'Anbazhagan-TS-1'!BB$9:BB$68)</f>
        <v>0</v>
      </c>
      <c r="BP54" s="274">
        <f>SUMIF('Anbazhagan-TS-1'!$C$9:$C$68,$N54,'Anbazhagan-TS-1'!BC$9:BC$68)</f>
        <v>0</v>
      </c>
      <c r="BQ54" s="274">
        <f>SUMIF('Anbazhagan-TS-1'!$C$9:$C$68,$N54,'Anbazhagan-TS-1'!BD$9:BD$68)</f>
        <v>0</v>
      </c>
      <c r="BR54" s="274">
        <f>SUMIF('Anbazhagan-TS-1'!$C$9:$C$68,$N54,'Anbazhagan-TS-1'!BE$9:BE$68)</f>
        <v>0</v>
      </c>
      <c r="BS54" s="274">
        <f>SUMIF('Anbazhagan-TS-1'!$C$9:$C$68,$N54,'Anbazhagan-TS-1'!BF$9:BF$68)</f>
        <v>0</v>
      </c>
      <c r="BT54" s="274">
        <f>SUMIF('Anbazhagan-TS-1'!$C$9:$C$68,$N54,'Anbazhagan-TS-1'!BG$9:BG$68)</f>
        <v>0</v>
      </c>
      <c r="BU54" s="274">
        <f>SUMIF('Anbazhagan-TS-1'!$C$9:$C$68,$N54,'Anbazhagan-TS-1'!BH$9:BH$68)</f>
        <v>0</v>
      </c>
      <c r="BV54" s="274">
        <f>SUMIF('Anbazhagan-TS-1'!$C$9:$C$68,$N54,'Anbazhagan-TS-1'!BI$9:BI$68)</f>
        <v>0</v>
      </c>
      <c r="BW54" s="274">
        <f>SUMIF('Anbazhagan-TS-1'!$C$9:$C$68,$N54,'Anbazhagan-TS-1'!BJ$9:BJ$68)</f>
        <v>0</v>
      </c>
      <c r="BX54" s="274">
        <f>SUMIF('Anbazhagan-TS-1'!$C$9:$C$68,$N54,'Anbazhagan-TS-1'!BK$9:BK$68)</f>
        <v>0</v>
      </c>
      <c r="BY54" s="274">
        <f>SUMIF('Anbazhagan-TS-1'!$C$9:$C$68,$N54,'Anbazhagan-TS-1'!BL$9:BL$68)</f>
        <v>0</v>
      </c>
      <c r="BZ54" s="274">
        <f>SUMIF('Anbazhagan-TS-1'!$C$9:$C$68,$N54,'Anbazhagan-TS-1'!BM$9:BM$68)</f>
        <v>0</v>
      </c>
      <c r="CA54" s="274">
        <f>SUMIF('Anbazhagan-TS-1'!$C$9:$C$68,$N54,'Anbazhagan-TS-1'!BN$9:BN$68)</f>
        <v>0</v>
      </c>
      <c r="CB54" s="274">
        <f>SUMIF('Anbazhagan-TS-1'!$C$9:$C$68,$N54,'Anbazhagan-TS-1'!BO$9:BO$68)</f>
        <v>0</v>
      </c>
    </row>
    <row r="55" spans="1:80">
      <c r="A55" s="226" t="s">
        <v>603</v>
      </c>
      <c r="B55" s="234" t="s">
        <v>604</v>
      </c>
      <c r="C55" s="383" t="s">
        <v>886</v>
      </c>
      <c r="D55" s="1039"/>
      <c r="E55" s="1049"/>
      <c r="F55" s="1062"/>
      <c r="G55" s="1062"/>
      <c r="H55" s="268"/>
      <c r="I55" s="270">
        <f t="shared" si="39"/>
        <v>0</v>
      </c>
      <c r="J55" s="71"/>
      <c r="K55" s="71"/>
      <c r="L55" s="71"/>
      <c r="M55" s="314"/>
      <c r="N55" s="71" t="s">
        <v>67</v>
      </c>
      <c r="O55" s="270"/>
      <c r="P55" s="313">
        <f t="shared" si="38"/>
        <v>0</v>
      </c>
      <c r="Q55" s="332">
        <f t="shared" si="37"/>
        <v>0</v>
      </c>
      <c r="R55" s="273">
        <f t="shared" si="36"/>
        <v>0</v>
      </c>
      <c r="S55" s="274">
        <f>SUMIF('Anbazhagan-TS-1'!$C$9:$C$68,$N55,'Anbazhagan-TS-1'!F$9:F$68)</f>
        <v>0</v>
      </c>
      <c r="T55" s="274">
        <f>SUMIF('Anbazhagan-TS-1'!$C$9:$C$68,$N55,'Anbazhagan-TS-1'!G$9:G$68)</f>
        <v>0</v>
      </c>
      <c r="U55" s="274">
        <f>SUMIF('Anbazhagan-TS-1'!$C$9:$C$68,$N55,'Anbazhagan-TS-1'!H$9:H$68)</f>
        <v>0</v>
      </c>
      <c r="V55" s="274">
        <f>SUMIF('Anbazhagan-TS-1'!$C$9:$C$68,$N55,'Anbazhagan-TS-1'!I$9:I$68)</f>
        <v>0</v>
      </c>
      <c r="W55" s="274">
        <f>SUMIF('Anbazhagan-TS-1'!$C$9:$C$68,$N55,'Anbazhagan-TS-1'!J$9:J$68)</f>
        <v>0</v>
      </c>
      <c r="X55" s="274">
        <f>SUMIF('Anbazhagan-TS-1'!$C$9:$C$68,$N55,'Anbazhagan-TS-1'!K$9:K$68)</f>
        <v>0</v>
      </c>
      <c r="Y55" s="274">
        <f>SUMIF('Anbazhagan-TS-1'!$C$9:$C$68,$N55,'Anbazhagan-TS-1'!L$9:L$68)</f>
        <v>0</v>
      </c>
      <c r="Z55" s="274">
        <f>SUMIF('Anbazhagan-TS-1'!$C$9:$C$68,$N55,'Anbazhagan-TS-1'!M$9:M$68)</f>
        <v>0</v>
      </c>
      <c r="AA55" s="274">
        <f>SUMIF('Anbazhagan-TS-1'!$C$9:$C$68,$N55,'Anbazhagan-TS-1'!N$9:N$68)</f>
        <v>0</v>
      </c>
      <c r="AB55" s="274">
        <f>SUMIF('Anbazhagan-TS-1'!$C$9:$C$68,$N55,'Anbazhagan-TS-1'!O$9:O$68)</f>
        <v>0</v>
      </c>
      <c r="AC55" s="274">
        <f>SUMIF('Anbazhagan-TS-1'!$C$9:$C$68,$N55,'Anbazhagan-TS-1'!P$9:P$68)</f>
        <v>0</v>
      </c>
      <c r="AD55" s="274">
        <f>SUMIF('Anbazhagan-TS-1'!$C$9:$C$68,$N55,'Anbazhagan-TS-1'!Q$9:Q$68)</f>
        <v>0</v>
      </c>
      <c r="AE55" s="274">
        <f>SUMIF('Anbazhagan-TS-1'!$C$9:$C$68,$N55,'Anbazhagan-TS-1'!R$9:R$68)</f>
        <v>0</v>
      </c>
      <c r="AF55" s="274">
        <f>SUMIF('Anbazhagan-TS-1'!$C$9:$C$68,$N55,'Anbazhagan-TS-1'!S$9:S$68)</f>
        <v>0</v>
      </c>
      <c r="AG55" s="274">
        <f>SUMIF('Anbazhagan-TS-1'!$C$9:$C$68,$N55,'Anbazhagan-TS-1'!T$9:T$68)</f>
        <v>0</v>
      </c>
      <c r="AH55" s="274">
        <f>SUMIF('Anbazhagan-TS-1'!$C$9:$C$68,$N55,'Anbazhagan-TS-1'!U$9:U$68)</f>
        <v>0</v>
      </c>
      <c r="AI55" s="274">
        <f>SUMIF('Anbazhagan-TS-1'!$C$9:$C$68,$N55,'Anbazhagan-TS-1'!V$9:V$68)</f>
        <v>0</v>
      </c>
      <c r="AJ55" s="274">
        <f>SUMIF('Anbazhagan-TS-1'!$C$9:$C$68,$N55,'Anbazhagan-TS-1'!W$9:W$68)</f>
        <v>0</v>
      </c>
      <c r="AK55" s="274">
        <f>SUMIF('Anbazhagan-TS-1'!$C$9:$C$68,$N55,'Anbazhagan-TS-1'!X$9:X$68)</f>
        <v>0</v>
      </c>
      <c r="AL55" s="274">
        <f>SUMIF('Anbazhagan-TS-1'!$C$9:$C$68,$N55,'Anbazhagan-TS-1'!Y$9:Y$68)</f>
        <v>0</v>
      </c>
      <c r="AM55" s="274">
        <f>SUMIF('Anbazhagan-TS-1'!$C$9:$C$68,$N55,'Anbazhagan-TS-1'!Z$9:Z$68)</f>
        <v>0</v>
      </c>
      <c r="AN55" s="274">
        <f>SUMIF('Anbazhagan-TS-1'!$C$9:$C$68,$N55,'Anbazhagan-TS-1'!AA$9:AA$68)</f>
        <v>0</v>
      </c>
      <c r="AO55" s="274">
        <f>SUMIF('Anbazhagan-TS-1'!$C$9:$C$68,$N55,'Anbazhagan-TS-1'!AB$9:AB$68)</f>
        <v>0</v>
      </c>
      <c r="AP55" s="274">
        <f>SUMIF('Anbazhagan-TS-1'!$C$9:$C$68,$N55,'Anbazhagan-TS-1'!AC$9:AC$68)</f>
        <v>0</v>
      </c>
      <c r="AQ55" s="274">
        <f>SUMIF('Anbazhagan-TS-1'!$C$9:$C$68,$N55,'Anbazhagan-TS-1'!AD$9:AD$68)</f>
        <v>0</v>
      </c>
      <c r="AR55" s="274">
        <f>SUMIF('Anbazhagan-TS-1'!$C$9:$C$68,$N55,'Anbazhagan-TS-1'!AE$9:AE$68)</f>
        <v>0</v>
      </c>
      <c r="AS55" s="274">
        <f>SUMIF('Anbazhagan-TS-1'!$C$9:$C$68,$N55,'Anbazhagan-TS-1'!AF$9:AF$68)</f>
        <v>0</v>
      </c>
      <c r="AT55" s="274">
        <f>SUMIF('Anbazhagan-TS-1'!$C$9:$C$68,$N55,'Anbazhagan-TS-1'!AG$9:AG$68)</f>
        <v>0</v>
      </c>
      <c r="AU55" s="274">
        <f>SUMIF('Anbazhagan-TS-1'!$C$9:$C$68,$N55,'Anbazhagan-TS-1'!AH$9:AH$68)</f>
        <v>0</v>
      </c>
      <c r="AV55" s="274">
        <f>SUMIF('Anbazhagan-TS-1'!$C$9:$C$68,$N55,'Anbazhagan-TS-1'!AI$9:AI$68)</f>
        <v>0</v>
      </c>
      <c r="AW55" s="274">
        <f>SUMIF('Anbazhagan-TS-1'!$C$9:$C$68,$N55,'Anbazhagan-TS-1'!AJ$9:AJ$68)</f>
        <v>0</v>
      </c>
      <c r="AX55" s="274">
        <f>SUMIF('Anbazhagan-TS-1'!$C$9:$C$68,$N55,'Anbazhagan-TS-1'!AK$9:AK$68)</f>
        <v>0</v>
      </c>
      <c r="AY55" s="274">
        <f>SUMIF('Anbazhagan-TS-1'!$C$9:$C$68,$N55,'Anbazhagan-TS-1'!AL$9:AL$68)</f>
        <v>0</v>
      </c>
      <c r="AZ55" s="274">
        <f>SUMIF('Anbazhagan-TS-1'!$C$9:$C$68,$N55,'Anbazhagan-TS-1'!AM$9:AM$68)</f>
        <v>0</v>
      </c>
      <c r="BA55" s="274">
        <f>SUMIF('Anbazhagan-TS-1'!$C$9:$C$68,$N55,'Anbazhagan-TS-1'!AN$9:AN$68)</f>
        <v>0</v>
      </c>
      <c r="BB55" s="274">
        <f>SUMIF('Anbazhagan-TS-1'!$C$9:$C$68,$N55,'Anbazhagan-TS-1'!AO$9:AO$68)</f>
        <v>0</v>
      </c>
      <c r="BC55" s="274">
        <f>SUMIF('Anbazhagan-TS-1'!$C$9:$C$68,$N55,'Anbazhagan-TS-1'!AP$9:AP$68)</f>
        <v>0</v>
      </c>
      <c r="BD55" s="274">
        <f>SUMIF('Anbazhagan-TS-1'!$C$9:$C$68,$N55,'Anbazhagan-TS-1'!AQ$9:AQ$68)</f>
        <v>0</v>
      </c>
      <c r="BE55" s="274">
        <f>SUMIF('Anbazhagan-TS-1'!$C$9:$C$68,$N55,'Anbazhagan-TS-1'!AR$9:AR$68)</f>
        <v>0</v>
      </c>
      <c r="BF55" s="274">
        <f>SUMIF('Anbazhagan-TS-1'!$C$9:$C$68,$N55,'Anbazhagan-TS-1'!AS$9:AS$68)</f>
        <v>0</v>
      </c>
      <c r="BG55" s="274">
        <f>SUMIF('Anbazhagan-TS-1'!$C$9:$C$68,$N55,'Anbazhagan-TS-1'!AT$9:AT$68)</f>
        <v>0</v>
      </c>
      <c r="BH55" s="274">
        <f>SUMIF('Anbazhagan-TS-1'!$C$9:$C$68,$N55,'Anbazhagan-TS-1'!AU$9:AU$68)</f>
        <v>0</v>
      </c>
      <c r="BI55" s="274">
        <f>SUMIF('Anbazhagan-TS-1'!$C$9:$C$68,$N55,'Anbazhagan-TS-1'!AV$9:AV$68)</f>
        <v>0</v>
      </c>
      <c r="BJ55" s="274">
        <f>SUMIF('Anbazhagan-TS-1'!$C$9:$C$68,$N55,'Anbazhagan-TS-1'!AW$9:AW$68)</f>
        <v>0</v>
      </c>
      <c r="BK55" s="274">
        <f>SUMIF('Anbazhagan-TS-1'!$C$9:$C$68,$N55,'Anbazhagan-TS-1'!AX$9:AX$68)</f>
        <v>0</v>
      </c>
      <c r="BL55" s="274">
        <f>SUMIF('Anbazhagan-TS-1'!$C$9:$C$68,$N55,'Anbazhagan-TS-1'!AY$9:AY$68)</f>
        <v>0</v>
      </c>
      <c r="BM55" s="274">
        <f>SUMIF('Anbazhagan-TS-1'!$C$9:$C$68,$N55,'Anbazhagan-TS-1'!AZ$9:AZ$68)</f>
        <v>0</v>
      </c>
      <c r="BN55" s="274">
        <f>SUMIF('Anbazhagan-TS-1'!$C$9:$C$68,$N55,'Anbazhagan-TS-1'!BA$9:BA$68)</f>
        <v>0</v>
      </c>
      <c r="BO55" s="274">
        <f>SUMIF('Anbazhagan-TS-1'!$C$9:$C$68,$N55,'Anbazhagan-TS-1'!BB$9:BB$68)</f>
        <v>0</v>
      </c>
      <c r="BP55" s="274">
        <f>SUMIF('Anbazhagan-TS-1'!$C$9:$C$68,$N55,'Anbazhagan-TS-1'!BC$9:BC$68)</f>
        <v>0</v>
      </c>
      <c r="BQ55" s="274">
        <f>SUMIF('Anbazhagan-TS-1'!$C$9:$C$68,$N55,'Anbazhagan-TS-1'!BD$9:BD$68)</f>
        <v>0</v>
      </c>
      <c r="BR55" s="274">
        <f>SUMIF('Anbazhagan-TS-1'!$C$9:$C$68,$N55,'Anbazhagan-TS-1'!BE$9:BE$68)</f>
        <v>0</v>
      </c>
      <c r="BS55" s="274">
        <f>SUMIF('Anbazhagan-TS-1'!$C$9:$C$68,$N55,'Anbazhagan-TS-1'!BF$9:BF$68)</f>
        <v>0</v>
      </c>
      <c r="BT55" s="274">
        <f>SUMIF('Anbazhagan-TS-1'!$C$9:$C$68,$N55,'Anbazhagan-TS-1'!BG$9:BG$68)</f>
        <v>0</v>
      </c>
      <c r="BU55" s="274">
        <f>SUMIF('Anbazhagan-TS-1'!$C$9:$C$68,$N55,'Anbazhagan-TS-1'!BH$9:BH$68)</f>
        <v>0</v>
      </c>
      <c r="BV55" s="274">
        <f>SUMIF('Anbazhagan-TS-1'!$C$9:$C$68,$N55,'Anbazhagan-TS-1'!BI$9:BI$68)</f>
        <v>0</v>
      </c>
      <c r="BW55" s="274">
        <f>SUMIF('Anbazhagan-TS-1'!$C$9:$C$68,$N55,'Anbazhagan-TS-1'!BJ$9:BJ$68)</f>
        <v>0</v>
      </c>
      <c r="BX55" s="274">
        <f>SUMIF('Anbazhagan-TS-1'!$C$9:$C$68,$N55,'Anbazhagan-TS-1'!BK$9:BK$68)</f>
        <v>0</v>
      </c>
      <c r="BY55" s="274">
        <f>SUMIF('Anbazhagan-TS-1'!$C$9:$C$68,$N55,'Anbazhagan-TS-1'!BL$9:BL$68)</f>
        <v>0</v>
      </c>
      <c r="BZ55" s="274">
        <f>SUMIF('Anbazhagan-TS-1'!$C$9:$C$68,$N55,'Anbazhagan-TS-1'!BM$9:BM$68)</f>
        <v>0</v>
      </c>
      <c r="CA55" s="274">
        <f>SUMIF('Anbazhagan-TS-1'!$C$9:$C$68,$N55,'Anbazhagan-TS-1'!BN$9:BN$68)</f>
        <v>0</v>
      </c>
      <c r="CB55" s="274">
        <f>SUMIF('Anbazhagan-TS-1'!$C$9:$C$68,$N55,'Anbazhagan-TS-1'!BO$9:BO$68)</f>
        <v>0</v>
      </c>
    </row>
    <row r="56" spans="1:80">
      <c r="A56" s="226" t="s">
        <v>1004</v>
      </c>
      <c r="B56" s="234" t="s">
        <v>507</v>
      </c>
      <c r="C56" s="383" t="s">
        <v>872</v>
      </c>
      <c r="D56" s="383"/>
      <c r="E56" s="1049"/>
      <c r="F56" s="1062"/>
      <c r="G56" s="1062"/>
      <c r="H56" s="268"/>
      <c r="I56" s="270">
        <f t="shared" si="39"/>
        <v>0</v>
      </c>
      <c r="J56" s="71"/>
      <c r="K56" s="71"/>
      <c r="L56" s="71"/>
      <c r="M56" s="314"/>
      <c r="N56" s="71" t="s">
        <v>69</v>
      </c>
      <c r="O56" s="270"/>
      <c r="P56" s="313">
        <f t="shared" si="38"/>
        <v>0</v>
      </c>
      <c r="Q56" s="332">
        <f t="shared" si="37"/>
        <v>0</v>
      </c>
      <c r="R56" s="273">
        <f t="shared" si="36"/>
        <v>0</v>
      </c>
      <c r="S56" s="274">
        <f>SUMIF('Anbazhagan-TS-1'!$C$9:$C$68,$N56,'Anbazhagan-TS-1'!F$9:F$68)</f>
        <v>0</v>
      </c>
      <c r="T56" s="274">
        <f>SUMIF('Anbazhagan-TS-1'!$C$9:$C$68,$N56,'Anbazhagan-TS-1'!G$9:G$68)</f>
        <v>0</v>
      </c>
      <c r="U56" s="274">
        <f>SUMIF('Anbazhagan-TS-1'!$C$9:$C$68,$N56,'Anbazhagan-TS-1'!H$9:H$68)</f>
        <v>0</v>
      </c>
      <c r="V56" s="274">
        <f>SUMIF('Anbazhagan-TS-1'!$C$9:$C$68,$N56,'Anbazhagan-TS-1'!I$9:I$68)</f>
        <v>0</v>
      </c>
      <c r="W56" s="274">
        <f>SUMIF('Anbazhagan-TS-1'!$C$9:$C$68,$N56,'Anbazhagan-TS-1'!J$9:J$68)</f>
        <v>0</v>
      </c>
      <c r="X56" s="274">
        <f>SUMIF('Anbazhagan-TS-1'!$C$9:$C$68,$N56,'Anbazhagan-TS-1'!K$9:K$68)</f>
        <v>0</v>
      </c>
      <c r="Y56" s="274">
        <f>SUMIF('Anbazhagan-TS-1'!$C$9:$C$68,$N56,'Anbazhagan-TS-1'!L$9:L$68)</f>
        <v>0</v>
      </c>
      <c r="Z56" s="274">
        <f>SUMIF('Anbazhagan-TS-1'!$C$9:$C$68,$N56,'Anbazhagan-TS-1'!M$9:M$68)</f>
        <v>0</v>
      </c>
      <c r="AA56" s="274">
        <f>SUMIF('Anbazhagan-TS-1'!$C$9:$C$68,$N56,'Anbazhagan-TS-1'!N$9:N$68)</f>
        <v>0</v>
      </c>
      <c r="AB56" s="274">
        <f>SUMIF('Anbazhagan-TS-1'!$C$9:$C$68,$N56,'Anbazhagan-TS-1'!O$9:O$68)</f>
        <v>0</v>
      </c>
      <c r="AC56" s="274">
        <f>SUMIF('Anbazhagan-TS-1'!$C$9:$C$68,$N56,'Anbazhagan-TS-1'!P$9:P$68)</f>
        <v>0</v>
      </c>
      <c r="AD56" s="274">
        <f>SUMIF('Anbazhagan-TS-1'!$C$9:$C$68,$N56,'Anbazhagan-TS-1'!Q$9:Q$68)</f>
        <v>0</v>
      </c>
      <c r="AE56" s="274">
        <f>SUMIF('Anbazhagan-TS-1'!$C$9:$C$68,$N56,'Anbazhagan-TS-1'!R$9:R$68)</f>
        <v>0</v>
      </c>
      <c r="AF56" s="274">
        <f>SUMIF('Anbazhagan-TS-1'!$C$9:$C$68,$N56,'Anbazhagan-TS-1'!S$9:S$68)</f>
        <v>0</v>
      </c>
      <c r="AG56" s="274">
        <f>SUMIF('Anbazhagan-TS-1'!$C$9:$C$68,$N56,'Anbazhagan-TS-1'!T$9:T$68)</f>
        <v>0</v>
      </c>
      <c r="AH56" s="274">
        <f>SUMIF('Anbazhagan-TS-1'!$C$9:$C$68,$N56,'Anbazhagan-TS-1'!U$9:U$68)</f>
        <v>0</v>
      </c>
      <c r="AI56" s="274">
        <f>SUMIF('Anbazhagan-TS-1'!$C$9:$C$68,$N56,'Anbazhagan-TS-1'!V$9:V$68)</f>
        <v>0</v>
      </c>
      <c r="AJ56" s="274">
        <f>SUMIF('Anbazhagan-TS-1'!$C$9:$C$68,$N56,'Anbazhagan-TS-1'!W$9:W$68)</f>
        <v>0</v>
      </c>
      <c r="AK56" s="274">
        <f>SUMIF('Anbazhagan-TS-1'!$C$9:$C$68,$N56,'Anbazhagan-TS-1'!X$9:X$68)</f>
        <v>0</v>
      </c>
      <c r="AL56" s="274">
        <f>SUMIF('Anbazhagan-TS-1'!$C$9:$C$68,$N56,'Anbazhagan-TS-1'!Y$9:Y$68)</f>
        <v>0</v>
      </c>
      <c r="AM56" s="274">
        <f>SUMIF('Anbazhagan-TS-1'!$C$9:$C$68,$N56,'Anbazhagan-TS-1'!Z$9:Z$68)</f>
        <v>0</v>
      </c>
      <c r="AN56" s="274">
        <f>SUMIF('Anbazhagan-TS-1'!$C$9:$C$68,$N56,'Anbazhagan-TS-1'!AA$9:AA$68)</f>
        <v>0</v>
      </c>
      <c r="AO56" s="274">
        <f>SUMIF('Anbazhagan-TS-1'!$C$9:$C$68,$N56,'Anbazhagan-TS-1'!AB$9:AB$68)</f>
        <v>0</v>
      </c>
      <c r="AP56" s="274">
        <f>SUMIF('Anbazhagan-TS-1'!$C$9:$C$68,$N56,'Anbazhagan-TS-1'!AC$9:AC$68)</f>
        <v>0</v>
      </c>
      <c r="AQ56" s="274">
        <f>SUMIF('Anbazhagan-TS-1'!$C$9:$C$68,$N56,'Anbazhagan-TS-1'!AD$9:AD$68)</f>
        <v>0</v>
      </c>
      <c r="AR56" s="274">
        <f>SUMIF('Anbazhagan-TS-1'!$C$9:$C$68,$N56,'Anbazhagan-TS-1'!AE$9:AE$68)</f>
        <v>0</v>
      </c>
      <c r="AS56" s="274">
        <f>SUMIF('Anbazhagan-TS-1'!$C$9:$C$68,$N56,'Anbazhagan-TS-1'!AF$9:AF$68)</f>
        <v>0</v>
      </c>
      <c r="AT56" s="274">
        <f>SUMIF('Anbazhagan-TS-1'!$C$9:$C$68,$N56,'Anbazhagan-TS-1'!AG$9:AG$68)</f>
        <v>0</v>
      </c>
      <c r="AU56" s="274">
        <f>SUMIF('Anbazhagan-TS-1'!$C$9:$C$68,$N56,'Anbazhagan-TS-1'!AH$9:AH$68)</f>
        <v>0</v>
      </c>
      <c r="AV56" s="274">
        <f>SUMIF('Anbazhagan-TS-1'!$C$9:$C$68,$N56,'Anbazhagan-TS-1'!AI$9:AI$68)</f>
        <v>0</v>
      </c>
      <c r="AW56" s="274">
        <f>SUMIF('Anbazhagan-TS-1'!$C$9:$C$68,$N56,'Anbazhagan-TS-1'!AJ$9:AJ$68)</f>
        <v>0</v>
      </c>
      <c r="AX56" s="274">
        <f>SUMIF('Anbazhagan-TS-1'!$C$9:$C$68,$N56,'Anbazhagan-TS-1'!AK$9:AK$68)</f>
        <v>0</v>
      </c>
      <c r="AY56" s="274">
        <f>SUMIF('Anbazhagan-TS-1'!$C$9:$C$68,$N56,'Anbazhagan-TS-1'!AL$9:AL$68)</f>
        <v>0</v>
      </c>
      <c r="AZ56" s="274">
        <f>SUMIF('Anbazhagan-TS-1'!$C$9:$C$68,$N56,'Anbazhagan-TS-1'!AM$9:AM$68)</f>
        <v>0</v>
      </c>
      <c r="BA56" s="274">
        <f>SUMIF('Anbazhagan-TS-1'!$C$9:$C$68,$N56,'Anbazhagan-TS-1'!AN$9:AN$68)</f>
        <v>0</v>
      </c>
      <c r="BB56" s="274">
        <f>SUMIF('Anbazhagan-TS-1'!$C$9:$C$68,$N56,'Anbazhagan-TS-1'!AO$9:AO$68)</f>
        <v>0</v>
      </c>
      <c r="BC56" s="274">
        <f>SUMIF('Anbazhagan-TS-1'!$C$9:$C$68,$N56,'Anbazhagan-TS-1'!AP$9:AP$68)</f>
        <v>0</v>
      </c>
      <c r="BD56" s="274">
        <f>SUMIF('Anbazhagan-TS-1'!$C$9:$C$68,$N56,'Anbazhagan-TS-1'!AQ$9:AQ$68)</f>
        <v>0</v>
      </c>
      <c r="BE56" s="274">
        <f>SUMIF('Anbazhagan-TS-1'!$C$9:$C$68,$N56,'Anbazhagan-TS-1'!AR$9:AR$68)</f>
        <v>0</v>
      </c>
      <c r="BF56" s="274">
        <f>SUMIF('Anbazhagan-TS-1'!$C$9:$C$68,$N56,'Anbazhagan-TS-1'!AS$9:AS$68)</f>
        <v>0</v>
      </c>
      <c r="BG56" s="274">
        <f>SUMIF('Anbazhagan-TS-1'!$C$9:$C$68,$N56,'Anbazhagan-TS-1'!AT$9:AT$68)</f>
        <v>0</v>
      </c>
      <c r="BH56" s="274">
        <f>SUMIF('Anbazhagan-TS-1'!$C$9:$C$68,$N56,'Anbazhagan-TS-1'!AU$9:AU$68)</f>
        <v>0</v>
      </c>
      <c r="BI56" s="274">
        <f>SUMIF('Anbazhagan-TS-1'!$C$9:$C$68,$N56,'Anbazhagan-TS-1'!AV$9:AV$68)</f>
        <v>0</v>
      </c>
      <c r="BJ56" s="274">
        <f>SUMIF('Anbazhagan-TS-1'!$C$9:$C$68,$N56,'Anbazhagan-TS-1'!AW$9:AW$68)</f>
        <v>0</v>
      </c>
      <c r="BK56" s="274">
        <f>SUMIF('Anbazhagan-TS-1'!$C$9:$C$68,$N56,'Anbazhagan-TS-1'!AX$9:AX$68)</f>
        <v>0</v>
      </c>
      <c r="BL56" s="274">
        <f>SUMIF('Anbazhagan-TS-1'!$C$9:$C$68,$N56,'Anbazhagan-TS-1'!AY$9:AY$68)</f>
        <v>0</v>
      </c>
      <c r="BM56" s="274">
        <f>SUMIF('Anbazhagan-TS-1'!$C$9:$C$68,$N56,'Anbazhagan-TS-1'!AZ$9:AZ$68)</f>
        <v>0</v>
      </c>
      <c r="BN56" s="274">
        <f>SUMIF('Anbazhagan-TS-1'!$C$9:$C$68,$N56,'Anbazhagan-TS-1'!BA$9:BA$68)</f>
        <v>0</v>
      </c>
      <c r="BO56" s="274">
        <f>SUMIF('Anbazhagan-TS-1'!$C$9:$C$68,$N56,'Anbazhagan-TS-1'!BB$9:BB$68)</f>
        <v>0</v>
      </c>
      <c r="BP56" s="274">
        <f>SUMIF('Anbazhagan-TS-1'!$C$9:$C$68,$N56,'Anbazhagan-TS-1'!BC$9:BC$68)</f>
        <v>0</v>
      </c>
      <c r="BQ56" s="274">
        <f>SUMIF('Anbazhagan-TS-1'!$C$9:$C$68,$N56,'Anbazhagan-TS-1'!BD$9:BD$68)</f>
        <v>0</v>
      </c>
      <c r="BR56" s="274">
        <f>SUMIF('Anbazhagan-TS-1'!$C$9:$C$68,$N56,'Anbazhagan-TS-1'!BE$9:BE$68)</f>
        <v>0</v>
      </c>
      <c r="BS56" s="274">
        <f>SUMIF('Anbazhagan-TS-1'!$C$9:$C$68,$N56,'Anbazhagan-TS-1'!BF$9:BF$68)</f>
        <v>0</v>
      </c>
      <c r="BT56" s="274">
        <f>SUMIF('Anbazhagan-TS-1'!$C$9:$C$68,$N56,'Anbazhagan-TS-1'!BG$9:BG$68)</f>
        <v>0</v>
      </c>
      <c r="BU56" s="274">
        <f>SUMIF('Anbazhagan-TS-1'!$C$9:$C$68,$N56,'Anbazhagan-TS-1'!BH$9:BH$68)</f>
        <v>0</v>
      </c>
      <c r="BV56" s="274">
        <f>SUMIF('Anbazhagan-TS-1'!$C$9:$C$68,$N56,'Anbazhagan-TS-1'!BI$9:BI$68)</f>
        <v>0</v>
      </c>
      <c r="BW56" s="274">
        <f>SUMIF('Anbazhagan-TS-1'!$C$9:$C$68,$N56,'Anbazhagan-TS-1'!BJ$9:BJ$68)</f>
        <v>0</v>
      </c>
      <c r="BX56" s="274">
        <f>SUMIF('Anbazhagan-TS-1'!$C$9:$C$68,$N56,'Anbazhagan-TS-1'!BK$9:BK$68)</f>
        <v>0</v>
      </c>
      <c r="BY56" s="274">
        <f>SUMIF('Anbazhagan-TS-1'!$C$9:$C$68,$N56,'Anbazhagan-TS-1'!BL$9:BL$68)</f>
        <v>0</v>
      </c>
      <c r="BZ56" s="274">
        <f>SUMIF('Anbazhagan-TS-1'!$C$9:$C$68,$N56,'Anbazhagan-TS-1'!BM$9:BM$68)</f>
        <v>0</v>
      </c>
      <c r="CA56" s="274">
        <f>SUMIF('Anbazhagan-TS-1'!$C$9:$C$68,$N56,'Anbazhagan-TS-1'!BN$9:BN$68)</f>
        <v>0</v>
      </c>
      <c r="CB56" s="274">
        <f>SUMIF('Anbazhagan-TS-1'!$C$9:$C$68,$N56,'Anbazhagan-TS-1'!BO$9:BO$68)</f>
        <v>0</v>
      </c>
    </row>
    <row r="57" spans="1:80">
      <c r="A57" s="226" t="s">
        <v>502</v>
      </c>
      <c r="B57" s="234" t="s">
        <v>503</v>
      </c>
      <c r="C57" s="383" t="s">
        <v>872</v>
      </c>
      <c r="D57" s="383"/>
      <c r="E57" s="1049"/>
      <c r="F57" s="1062"/>
      <c r="G57" s="1062"/>
      <c r="H57" s="268"/>
      <c r="I57" s="270">
        <f t="shared" si="39"/>
        <v>0</v>
      </c>
      <c r="J57" s="71"/>
      <c r="K57" s="71"/>
      <c r="L57" s="71"/>
      <c r="M57" s="314"/>
      <c r="N57" s="71" t="s">
        <v>72</v>
      </c>
      <c r="O57" s="270"/>
      <c r="P57" s="313">
        <f t="shared" si="38"/>
        <v>0</v>
      </c>
      <c r="Q57" s="332">
        <f t="shared" si="37"/>
        <v>0</v>
      </c>
      <c r="R57" s="273">
        <f t="shared" si="36"/>
        <v>0</v>
      </c>
      <c r="S57" s="274">
        <f>SUMIF('Anbazhagan-TS-1'!$C$9:$C$68,$N57,'Anbazhagan-TS-1'!F$9:F$68)</f>
        <v>0</v>
      </c>
      <c r="T57" s="274">
        <f>SUMIF('Anbazhagan-TS-1'!$C$9:$C$68,$N57,'Anbazhagan-TS-1'!G$9:G$68)</f>
        <v>0</v>
      </c>
      <c r="U57" s="274">
        <f>SUMIF('Anbazhagan-TS-1'!$C$9:$C$68,$N57,'Anbazhagan-TS-1'!H$9:H$68)</f>
        <v>0</v>
      </c>
      <c r="V57" s="274">
        <f>SUMIF('Anbazhagan-TS-1'!$C$9:$C$68,$N57,'Anbazhagan-TS-1'!I$9:I$68)</f>
        <v>0</v>
      </c>
      <c r="W57" s="274">
        <f>SUMIF('Anbazhagan-TS-1'!$C$9:$C$68,$N57,'Anbazhagan-TS-1'!J$9:J$68)</f>
        <v>0</v>
      </c>
      <c r="X57" s="274">
        <f>SUMIF('Anbazhagan-TS-1'!$C$9:$C$68,$N57,'Anbazhagan-TS-1'!K$9:K$68)</f>
        <v>0</v>
      </c>
      <c r="Y57" s="274">
        <f>SUMIF('Anbazhagan-TS-1'!$C$9:$C$68,$N57,'Anbazhagan-TS-1'!L$9:L$68)</f>
        <v>0</v>
      </c>
      <c r="Z57" s="274">
        <f>SUMIF('Anbazhagan-TS-1'!$C$9:$C$68,$N57,'Anbazhagan-TS-1'!M$9:M$68)</f>
        <v>0</v>
      </c>
      <c r="AA57" s="274">
        <f>SUMIF('Anbazhagan-TS-1'!$C$9:$C$68,$N57,'Anbazhagan-TS-1'!N$9:N$68)</f>
        <v>0</v>
      </c>
      <c r="AB57" s="274">
        <f>SUMIF('Anbazhagan-TS-1'!$C$9:$C$68,$N57,'Anbazhagan-TS-1'!O$9:O$68)</f>
        <v>0</v>
      </c>
      <c r="AC57" s="274">
        <f>SUMIF('Anbazhagan-TS-1'!$C$9:$C$68,$N57,'Anbazhagan-TS-1'!P$9:P$68)</f>
        <v>0</v>
      </c>
      <c r="AD57" s="274">
        <f>SUMIF('Anbazhagan-TS-1'!$C$9:$C$68,$N57,'Anbazhagan-TS-1'!Q$9:Q$68)</f>
        <v>0</v>
      </c>
      <c r="AE57" s="274">
        <f>SUMIF('Anbazhagan-TS-1'!$C$9:$C$68,$N57,'Anbazhagan-TS-1'!R$9:R$68)</f>
        <v>0</v>
      </c>
      <c r="AF57" s="274">
        <f>SUMIF('Anbazhagan-TS-1'!$C$9:$C$68,$N57,'Anbazhagan-TS-1'!S$9:S$68)</f>
        <v>0</v>
      </c>
      <c r="AG57" s="274">
        <f>SUMIF('Anbazhagan-TS-1'!$C$9:$C$68,$N57,'Anbazhagan-TS-1'!T$9:T$68)</f>
        <v>0</v>
      </c>
      <c r="AH57" s="274">
        <f>SUMIF('Anbazhagan-TS-1'!$C$9:$C$68,$N57,'Anbazhagan-TS-1'!U$9:U$68)</f>
        <v>0</v>
      </c>
      <c r="AI57" s="274">
        <f>SUMIF('Anbazhagan-TS-1'!$C$9:$C$68,$N57,'Anbazhagan-TS-1'!V$9:V$68)</f>
        <v>0</v>
      </c>
      <c r="AJ57" s="274">
        <f>SUMIF('Anbazhagan-TS-1'!$C$9:$C$68,$N57,'Anbazhagan-TS-1'!W$9:W$68)</f>
        <v>0</v>
      </c>
      <c r="AK57" s="274">
        <f>SUMIF('Anbazhagan-TS-1'!$C$9:$C$68,$N57,'Anbazhagan-TS-1'!X$9:X$68)</f>
        <v>0</v>
      </c>
      <c r="AL57" s="274">
        <f>SUMIF('Anbazhagan-TS-1'!$C$9:$C$68,$N57,'Anbazhagan-TS-1'!Y$9:Y$68)</f>
        <v>0</v>
      </c>
      <c r="AM57" s="274">
        <f>SUMIF('Anbazhagan-TS-1'!$C$9:$C$68,$N57,'Anbazhagan-TS-1'!Z$9:Z$68)</f>
        <v>0</v>
      </c>
      <c r="AN57" s="274">
        <f>SUMIF('Anbazhagan-TS-1'!$C$9:$C$68,$N57,'Anbazhagan-TS-1'!AA$9:AA$68)</f>
        <v>0</v>
      </c>
      <c r="AO57" s="274">
        <f>SUMIF('Anbazhagan-TS-1'!$C$9:$C$68,$N57,'Anbazhagan-TS-1'!AB$9:AB$68)</f>
        <v>0</v>
      </c>
      <c r="AP57" s="274">
        <f>SUMIF('Anbazhagan-TS-1'!$C$9:$C$68,$N57,'Anbazhagan-TS-1'!AC$9:AC$68)</f>
        <v>0</v>
      </c>
      <c r="AQ57" s="274">
        <f>SUMIF('Anbazhagan-TS-1'!$C$9:$C$68,$N57,'Anbazhagan-TS-1'!AD$9:AD$68)</f>
        <v>0</v>
      </c>
      <c r="AR57" s="274">
        <f>SUMIF('Anbazhagan-TS-1'!$C$9:$C$68,$N57,'Anbazhagan-TS-1'!AE$9:AE$68)</f>
        <v>0</v>
      </c>
      <c r="AS57" s="274">
        <f>SUMIF('Anbazhagan-TS-1'!$C$9:$C$68,$N57,'Anbazhagan-TS-1'!AF$9:AF$68)</f>
        <v>0</v>
      </c>
      <c r="AT57" s="274">
        <f>SUMIF('Anbazhagan-TS-1'!$C$9:$C$68,$N57,'Anbazhagan-TS-1'!AG$9:AG$68)</f>
        <v>0</v>
      </c>
      <c r="AU57" s="274">
        <f>SUMIF('Anbazhagan-TS-1'!$C$9:$C$68,$N57,'Anbazhagan-TS-1'!AH$9:AH$68)</f>
        <v>0</v>
      </c>
      <c r="AV57" s="274">
        <f>SUMIF('Anbazhagan-TS-1'!$C$9:$C$68,$N57,'Anbazhagan-TS-1'!AI$9:AI$68)</f>
        <v>0</v>
      </c>
      <c r="AW57" s="274">
        <f>SUMIF('Anbazhagan-TS-1'!$C$9:$C$68,$N57,'Anbazhagan-TS-1'!AJ$9:AJ$68)</f>
        <v>0</v>
      </c>
      <c r="AX57" s="274">
        <f>SUMIF('Anbazhagan-TS-1'!$C$9:$C$68,$N57,'Anbazhagan-TS-1'!AK$9:AK$68)</f>
        <v>0</v>
      </c>
      <c r="AY57" s="274">
        <f>SUMIF('Anbazhagan-TS-1'!$C$9:$C$68,$N57,'Anbazhagan-TS-1'!AL$9:AL$68)</f>
        <v>0</v>
      </c>
      <c r="AZ57" s="274">
        <f>SUMIF('Anbazhagan-TS-1'!$C$9:$C$68,$N57,'Anbazhagan-TS-1'!AM$9:AM$68)</f>
        <v>0</v>
      </c>
      <c r="BA57" s="274">
        <f>SUMIF('Anbazhagan-TS-1'!$C$9:$C$68,$N57,'Anbazhagan-TS-1'!AN$9:AN$68)</f>
        <v>0</v>
      </c>
      <c r="BB57" s="274">
        <f>SUMIF('Anbazhagan-TS-1'!$C$9:$C$68,$N57,'Anbazhagan-TS-1'!AO$9:AO$68)</f>
        <v>0</v>
      </c>
      <c r="BC57" s="274">
        <f>SUMIF('Anbazhagan-TS-1'!$C$9:$C$68,$N57,'Anbazhagan-TS-1'!AP$9:AP$68)</f>
        <v>0</v>
      </c>
      <c r="BD57" s="274">
        <f>SUMIF('Anbazhagan-TS-1'!$C$9:$C$68,$N57,'Anbazhagan-TS-1'!AQ$9:AQ$68)</f>
        <v>0</v>
      </c>
      <c r="BE57" s="274">
        <f>SUMIF('Anbazhagan-TS-1'!$C$9:$C$68,$N57,'Anbazhagan-TS-1'!AR$9:AR$68)</f>
        <v>0</v>
      </c>
      <c r="BF57" s="274">
        <f>SUMIF('Anbazhagan-TS-1'!$C$9:$C$68,$N57,'Anbazhagan-TS-1'!AS$9:AS$68)</f>
        <v>0</v>
      </c>
      <c r="BG57" s="274">
        <f>SUMIF('Anbazhagan-TS-1'!$C$9:$C$68,$N57,'Anbazhagan-TS-1'!AT$9:AT$68)</f>
        <v>0</v>
      </c>
      <c r="BH57" s="274">
        <f>SUMIF('Anbazhagan-TS-1'!$C$9:$C$68,$N57,'Anbazhagan-TS-1'!AU$9:AU$68)</f>
        <v>0</v>
      </c>
      <c r="BI57" s="274">
        <f>SUMIF('Anbazhagan-TS-1'!$C$9:$C$68,$N57,'Anbazhagan-TS-1'!AV$9:AV$68)</f>
        <v>0</v>
      </c>
      <c r="BJ57" s="274">
        <f>SUMIF('Anbazhagan-TS-1'!$C$9:$C$68,$N57,'Anbazhagan-TS-1'!AW$9:AW$68)</f>
        <v>0</v>
      </c>
      <c r="BK57" s="274">
        <f>SUMIF('Anbazhagan-TS-1'!$C$9:$C$68,$N57,'Anbazhagan-TS-1'!AX$9:AX$68)</f>
        <v>0</v>
      </c>
      <c r="BL57" s="274">
        <f>SUMIF('Anbazhagan-TS-1'!$C$9:$C$68,$N57,'Anbazhagan-TS-1'!AY$9:AY$68)</f>
        <v>0</v>
      </c>
      <c r="BM57" s="274">
        <f>SUMIF('Anbazhagan-TS-1'!$C$9:$C$68,$N57,'Anbazhagan-TS-1'!AZ$9:AZ$68)</f>
        <v>0</v>
      </c>
      <c r="BN57" s="274">
        <f>SUMIF('Anbazhagan-TS-1'!$C$9:$C$68,$N57,'Anbazhagan-TS-1'!BA$9:BA$68)</f>
        <v>0</v>
      </c>
      <c r="BO57" s="274">
        <f>SUMIF('Anbazhagan-TS-1'!$C$9:$C$68,$N57,'Anbazhagan-TS-1'!BB$9:BB$68)</f>
        <v>0</v>
      </c>
      <c r="BP57" s="274">
        <f>SUMIF('Anbazhagan-TS-1'!$C$9:$C$68,$N57,'Anbazhagan-TS-1'!BC$9:BC$68)</f>
        <v>0</v>
      </c>
      <c r="BQ57" s="274">
        <f>SUMIF('Anbazhagan-TS-1'!$C$9:$C$68,$N57,'Anbazhagan-TS-1'!BD$9:BD$68)</f>
        <v>0</v>
      </c>
      <c r="BR57" s="274">
        <f>SUMIF('Anbazhagan-TS-1'!$C$9:$C$68,$N57,'Anbazhagan-TS-1'!BE$9:BE$68)</f>
        <v>0</v>
      </c>
      <c r="BS57" s="274">
        <f>SUMIF('Anbazhagan-TS-1'!$C$9:$C$68,$N57,'Anbazhagan-TS-1'!BF$9:BF$68)</f>
        <v>0</v>
      </c>
      <c r="BT57" s="274">
        <f>SUMIF('Anbazhagan-TS-1'!$C$9:$C$68,$N57,'Anbazhagan-TS-1'!BG$9:BG$68)</f>
        <v>0</v>
      </c>
      <c r="BU57" s="274">
        <f>SUMIF('Anbazhagan-TS-1'!$C$9:$C$68,$N57,'Anbazhagan-TS-1'!BH$9:BH$68)</f>
        <v>0</v>
      </c>
      <c r="BV57" s="274">
        <f>SUMIF('Anbazhagan-TS-1'!$C$9:$C$68,$N57,'Anbazhagan-TS-1'!BI$9:BI$68)</f>
        <v>0</v>
      </c>
      <c r="BW57" s="274">
        <f>SUMIF('Anbazhagan-TS-1'!$C$9:$C$68,$N57,'Anbazhagan-TS-1'!BJ$9:BJ$68)</f>
        <v>0</v>
      </c>
      <c r="BX57" s="274">
        <f>SUMIF('Anbazhagan-TS-1'!$C$9:$C$68,$N57,'Anbazhagan-TS-1'!BK$9:BK$68)</f>
        <v>0</v>
      </c>
      <c r="BY57" s="274">
        <f>SUMIF('Anbazhagan-TS-1'!$C$9:$C$68,$N57,'Anbazhagan-TS-1'!BL$9:BL$68)</f>
        <v>0</v>
      </c>
      <c r="BZ57" s="274">
        <f>SUMIF('Anbazhagan-TS-1'!$C$9:$C$68,$N57,'Anbazhagan-TS-1'!BM$9:BM$68)</f>
        <v>0</v>
      </c>
      <c r="CA57" s="274">
        <f>SUMIF('Anbazhagan-TS-1'!$C$9:$C$68,$N57,'Anbazhagan-TS-1'!BN$9:BN$68)</f>
        <v>0</v>
      </c>
      <c r="CB57" s="274">
        <f>SUMIF('Anbazhagan-TS-1'!$C$9:$C$68,$N57,'Anbazhagan-TS-1'!BO$9:BO$68)</f>
        <v>0</v>
      </c>
    </row>
    <row r="58" spans="1:80">
      <c r="B58" s="234"/>
      <c r="C58" s="383"/>
      <c r="D58" s="383"/>
      <c r="E58" s="1049"/>
      <c r="F58" s="1062"/>
      <c r="G58" s="1062"/>
      <c r="H58" s="270"/>
      <c r="I58" s="270"/>
      <c r="J58" s="71"/>
      <c r="K58" s="71"/>
      <c r="L58" s="71"/>
      <c r="M58" s="314"/>
      <c r="N58" s="71" t="s">
        <v>75</v>
      </c>
      <c r="O58" s="270"/>
      <c r="P58" s="313">
        <f t="shared" si="38"/>
        <v>0</v>
      </c>
      <c r="Q58" s="332">
        <f t="shared" si="37"/>
        <v>0</v>
      </c>
      <c r="R58" s="273">
        <f t="shared" si="36"/>
        <v>0</v>
      </c>
      <c r="S58" s="274">
        <f>SUMIF('Anbazhagan-TS-1'!$C$9:$C$68,$N58,'Anbazhagan-TS-1'!F$9:F$68)</f>
        <v>0</v>
      </c>
      <c r="T58" s="274">
        <f>SUMIF('Anbazhagan-TS-1'!$C$9:$C$68,$N58,'Anbazhagan-TS-1'!G$9:G$68)</f>
        <v>0</v>
      </c>
      <c r="U58" s="274">
        <f>SUMIF('Anbazhagan-TS-1'!$C$9:$C$68,$N58,'Anbazhagan-TS-1'!H$9:H$68)</f>
        <v>0</v>
      </c>
      <c r="V58" s="274">
        <f>SUMIF('Anbazhagan-TS-1'!$C$9:$C$68,$N58,'Anbazhagan-TS-1'!I$9:I$68)</f>
        <v>0</v>
      </c>
      <c r="W58" s="274">
        <f>SUMIF('Anbazhagan-TS-1'!$C$9:$C$68,$N58,'Anbazhagan-TS-1'!J$9:J$68)</f>
        <v>0</v>
      </c>
      <c r="X58" s="274">
        <f>SUMIF('Anbazhagan-TS-1'!$C$9:$C$68,$N58,'Anbazhagan-TS-1'!K$9:K$68)</f>
        <v>0</v>
      </c>
      <c r="Y58" s="274">
        <f>SUMIF('Anbazhagan-TS-1'!$C$9:$C$68,$N58,'Anbazhagan-TS-1'!L$9:L$68)</f>
        <v>0</v>
      </c>
      <c r="Z58" s="274">
        <f>SUMIF('Anbazhagan-TS-1'!$C$9:$C$68,$N58,'Anbazhagan-TS-1'!M$9:M$68)</f>
        <v>0</v>
      </c>
      <c r="AA58" s="274">
        <f>SUMIF('Anbazhagan-TS-1'!$C$9:$C$68,$N58,'Anbazhagan-TS-1'!N$9:N$68)</f>
        <v>0</v>
      </c>
      <c r="AB58" s="274">
        <f>SUMIF('Anbazhagan-TS-1'!$C$9:$C$68,$N58,'Anbazhagan-TS-1'!O$9:O$68)</f>
        <v>0</v>
      </c>
      <c r="AC58" s="274">
        <f>SUMIF('Anbazhagan-TS-1'!$C$9:$C$68,$N58,'Anbazhagan-TS-1'!P$9:P$68)</f>
        <v>0</v>
      </c>
      <c r="AD58" s="274">
        <f>SUMIF('Anbazhagan-TS-1'!$C$9:$C$68,$N58,'Anbazhagan-TS-1'!Q$9:Q$68)</f>
        <v>0</v>
      </c>
      <c r="AE58" s="274">
        <f>SUMIF('Anbazhagan-TS-1'!$C$9:$C$68,$N58,'Anbazhagan-TS-1'!R$9:R$68)</f>
        <v>0</v>
      </c>
      <c r="AF58" s="274">
        <f>SUMIF('Anbazhagan-TS-1'!$C$9:$C$68,$N58,'Anbazhagan-TS-1'!S$9:S$68)</f>
        <v>0</v>
      </c>
      <c r="AG58" s="274">
        <f>SUMIF('Anbazhagan-TS-1'!$C$9:$C$68,$N58,'Anbazhagan-TS-1'!T$9:T$68)</f>
        <v>0</v>
      </c>
      <c r="AH58" s="274">
        <f>SUMIF('Anbazhagan-TS-1'!$C$9:$C$68,$N58,'Anbazhagan-TS-1'!U$9:U$68)</f>
        <v>0</v>
      </c>
      <c r="AI58" s="274">
        <f>SUMIF('Anbazhagan-TS-1'!$C$9:$C$68,$N58,'Anbazhagan-TS-1'!V$9:V$68)</f>
        <v>0</v>
      </c>
      <c r="AJ58" s="274">
        <f>SUMIF('Anbazhagan-TS-1'!$C$9:$C$68,$N58,'Anbazhagan-TS-1'!W$9:W$68)</f>
        <v>0</v>
      </c>
      <c r="AK58" s="274">
        <f>SUMIF('Anbazhagan-TS-1'!$C$9:$C$68,$N58,'Anbazhagan-TS-1'!X$9:X$68)</f>
        <v>0</v>
      </c>
      <c r="AL58" s="274">
        <f>SUMIF('Anbazhagan-TS-1'!$C$9:$C$68,$N58,'Anbazhagan-TS-1'!Y$9:Y$68)</f>
        <v>0</v>
      </c>
      <c r="AM58" s="274">
        <f>SUMIF('Anbazhagan-TS-1'!$C$9:$C$68,$N58,'Anbazhagan-TS-1'!Z$9:Z$68)</f>
        <v>0</v>
      </c>
      <c r="AN58" s="274">
        <f>SUMIF('Anbazhagan-TS-1'!$C$9:$C$68,$N58,'Anbazhagan-TS-1'!AA$9:AA$68)</f>
        <v>0</v>
      </c>
      <c r="AO58" s="274">
        <f>SUMIF('Anbazhagan-TS-1'!$C$9:$C$68,$N58,'Anbazhagan-TS-1'!AB$9:AB$68)</f>
        <v>0</v>
      </c>
      <c r="AP58" s="274">
        <f>SUMIF('Anbazhagan-TS-1'!$C$9:$C$68,$N58,'Anbazhagan-TS-1'!AC$9:AC$68)</f>
        <v>0</v>
      </c>
      <c r="AQ58" s="274">
        <f>SUMIF('Anbazhagan-TS-1'!$C$9:$C$68,$N58,'Anbazhagan-TS-1'!AD$9:AD$68)</f>
        <v>0</v>
      </c>
      <c r="AR58" s="274">
        <f>SUMIF('Anbazhagan-TS-1'!$C$9:$C$68,$N58,'Anbazhagan-TS-1'!AE$9:AE$68)</f>
        <v>0</v>
      </c>
      <c r="AS58" s="274">
        <f>SUMIF('Anbazhagan-TS-1'!$C$9:$C$68,$N58,'Anbazhagan-TS-1'!AF$9:AF$68)</f>
        <v>0</v>
      </c>
      <c r="AT58" s="274">
        <f>SUMIF('Anbazhagan-TS-1'!$C$9:$C$68,$N58,'Anbazhagan-TS-1'!AG$9:AG$68)</f>
        <v>0</v>
      </c>
      <c r="AU58" s="274">
        <f>SUMIF('Anbazhagan-TS-1'!$C$9:$C$68,$N58,'Anbazhagan-TS-1'!AH$9:AH$68)</f>
        <v>0</v>
      </c>
      <c r="AV58" s="274">
        <f>SUMIF('Anbazhagan-TS-1'!$C$9:$C$68,$N58,'Anbazhagan-TS-1'!AI$9:AI$68)</f>
        <v>0</v>
      </c>
      <c r="AW58" s="274">
        <f>SUMIF('Anbazhagan-TS-1'!$C$9:$C$68,$N58,'Anbazhagan-TS-1'!AJ$9:AJ$68)</f>
        <v>0</v>
      </c>
      <c r="AX58" s="274">
        <f>SUMIF('Anbazhagan-TS-1'!$C$9:$C$68,$N58,'Anbazhagan-TS-1'!AK$9:AK$68)</f>
        <v>0</v>
      </c>
      <c r="AY58" s="274">
        <f>SUMIF('Anbazhagan-TS-1'!$C$9:$C$68,$N58,'Anbazhagan-TS-1'!AL$9:AL$68)</f>
        <v>0</v>
      </c>
      <c r="AZ58" s="274">
        <f>SUMIF('Anbazhagan-TS-1'!$C$9:$C$68,$N58,'Anbazhagan-TS-1'!AM$9:AM$68)</f>
        <v>0</v>
      </c>
      <c r="BA58" s="274">
        <f>SUMIF('Anbazhagan-TS-1'!$C$9:$C$68,$N58,'Anbazhagan-TS-1'!AN$9:AN$68)</f>
        <v>0</v>
      </c>
      <c r="BB58" s="274">
        <f>SUMIF('Anbazhagan-TS-1'!$C$9:$C$68,$N58,'Anbazhagan-TS-1'!AO$9:AO$68)</f>
        <v>0</v>
      </c>
      <c r="BC58" s="274">
        <f>SUMIF('Anbazhagan-TS-1'!$C$9:$C$68,$N58,'Anbazhagan-TS-1'!AP$9:AP$68)</f>
        <v>0</v>
      </c>
      <c r="BD58" s="274">
        <f>SUMIF('Anbazhagan-TS-1'!$C$9:$C$68,$N58,'Anbazhagan-TS-1'!AQ$9:AQ$68)</f>
        <v>0</v>
      </c>
      <c r="BE58" s="274">
        <f>SUMIF('Anbazhagan-TS-1'!$C$9:$C$68,$N58,'Anbazhagan-TS-1'!AR$9:AR$68)</f>
        <v>0</v>
      </c>
      <c r="BF58" s="274">
        <f>SUMIF('Anbazhagan-TS-1'!$C$9:$C$68,$N58,'Anbazhagan-TS-1'!AS$9:AS$68)</f>
        <v>0</v>
      </c>
      <c r="BG58" s="274">
        <f>SUMIF('Anbazhagan-TS-1'!$C$9:$C$68,$N58,'Anbazhagan-TS-1'!AT$9:AT$68)</f>
        <v>0</v>
      </c>
      <c r="BH58" s="274">
        <f>SUMIF('Anbazhagan-TS-1'!$C$9:$C$68,$N58,'Anbazhagan-TS-1'!AU$9:AU$68)</f>
        <v>0</v>
      </c>
      <c r="BI58" s="274">
        <f>SUMIF('Anbazhagan-TS-1'!$C$9:$C$68,$N58,'Anbazhagan-TS-1'!AV$9:AV$68)</f>
        <v>0</v>
      </c>
      <c r="BJ58" s="274">
        <f>SUMIF('Anbazhagan-TS-1'!$C$9:$C$68,$N58,'Anbazhagan-TS-1'!AW$9:AW$68)</f>
        <v>0</v>
      </c>
      <c r="BK58" s="274">
        <f>SUMIF('Anbazhagan-TS-1'!$C$9:$C$68,$N58,'Anbazhagan-TS-1'!AX$9:AX$68)</f>
        <v>0</v>
      </c>
      <c r="BL58" s="274">
        <f>SUMIF('Anbazhagan-TS-1'!$C$9:$C$68,$N58,'Anbazhagan-TS-1'!AY$9:AY$68)</f>
        <v>0</v>
      </c>
      <c r="BM58" s="274">
        <f>SUMIF('Anbazhagan-TS-1'!$C$9:$C$68,$N58,'Anbazhagan-TS-1'!AZ$9:AZ$68)</f>
        <v>0</v>
      </c>
      <c r="BN58" s="274">
        <f>SUMIF('Anbazhagan-TS-1'!$C$9:$C$68,$N58,'Anbazhagan-TS-1'!BA$9:BA$68)</f>
        <v>0</v>
      </c>
      <c r="BO58" s="274">
        <f>SUMIF('Anbazhagan-TS-1'!$C$9:$C$68,$N58,'Anbazhagan-TS-1'!BB$9:BB$68)</f>
        <v>0</v>
      </c>
      <c r="BP58" s="274">
        <f>SUMIF('Anbazhagan-TS-1'!$C$9:$C$68,$N58,'Anbazhagan-TS-1'!BC$9:BC$68)</f>
        <v>0</v>
      </c>
      <c r="BQ58" s="274">
        <f>SUMIF('Anbazhagan-TS-1'!$C$9:$C$68,$N58,'Anbazhagan-TS-1'!BD$9:BD$68)</f>
        <v>0</v>
      </c>
      <c r="BR58" s="274">
        <f>SUMIF('Anbazhagan-TS-1'!$C$9:$C$68,$N58,'Anbazhagan-TS-1'!BE$9:BE$68)</f>
        <v>0</v>
      </c>
      <c r="BS58" s="274">
        <f>SUMIF('Anbazhagan-TS-1'!$C$9:$C$68,$N58,'Anbazhagan-TS-1'!BF$9:BF$68)</f>
        <v>0</v>
      </c>
      <c r="BT58" s="274">
        <f>SUMIF('Anbazhagan-TS-1'!$C$9:$C$68,$N58,'Anbazhagan-TS-1'!BG$9:BG$68)</f>
        <v>0</v>
      </c>
      <c r="BU58" s="274">
        <f>SUMIF('Anbazhagan-TS-1'!$C$9:$C$68,$N58,'Anbazhagan-TS-1'!BH$9:BH$68)</f>
        <v>0</v>
      </c>
      <c r="BV58" s="274">
        <f>SUMIF('Anbazhagan-TS-1'!$C$9:$C$68,$N58,'Anbazhagan-TS-1'!BI$9:BI$68)</f>
        <v>0</v>
      </c>
      <c r="BW58" s="274">
        <f>SUMIF('Anbazhagan-TS-1'!$C$9:$C$68,$N58,'Anbazhagan-TS-1'!BJ$9:BJ$68)</f>
        <v>0</v>
      </c>
      <c r="BX58" s="274">
        <f>SUMIF('Anbazhagan-TS-1'!$C$9:$C$68,$N58,'Anbazhagan-TS-1'!BK$9:BK$68)</f>
        <v>0</v>
      </c>
      <c r="BY58" s="274">
        <f>SUMIF('Anbazhagan-TS-1'!$C$9:$C$68,$N58,'Anbazhagan-TS-1'!BL$9:BL$68)</f>
        <v>0</v>
      </c>
      <c r="BZ58" s="274">
        <f>SUMIF('Anbazhagan-TS-1'!$C$9:$C$68,$N58,'Anbazhagan-TS-1'!BM$9:BM$68)</f>
        <v>0</v>
      </c>
      <c r="CA58" s="274">
        <f>SUMIF('Anbazhagan-TS-1'!$C$9:$C$68,$N58,'Anbazhagan-TS-1'!BN$9:BN$68)</f>
        <v>0</v>
      </c>
      <c r="CB58" s="274">
        <f>SUMIF('Anbazhagan-TS-1'!$C$9:$C$68,$N58,'Anbazhagan-TS-1'!BO$9:BO$68)</f>
        <v>0</v>
      </c>
    </row>
    <row r="59" spans="1:80">
      <c r="B59" s="234"/>
      <c r="C59" s="383"/>
      <c r="D59" s="383"/>
      <c r="E59" s="1049"/>
      <c r="F59" s="1062"/>
      <c r="G59" s="1062"/>
      <c r="H59" s="270"/>
      <c r="I59" s="270"/>
      <c r="J59" s="71"/>
      <c r="K59" s="71"/>
      <c r="L59" s="71"/>
      <c r="M59" s="314"/>
      <c r="N59" s="71"/>
      <c r="O59" s="270"/>
      <c r="P59" s="313">
        <f t="shared" si="38"/>
        <v>0</v>
      </c>
      <c r="Q59" s="332">
        <f t="shared" si="37"/>
        <v>0</v>
      </c>
      <c r="R59" s="273">
        <f t="shared" si="36"/>
        <v>0</v>
      </c>
      <c r="S59" s="274">
        <f>SUMIF('Anbazhagan-TS-1'!$C$9:$C$68,$N59,'Anbazhagan-TS-1'!F$9:F$68)</f>
        <v>0</v>
      </c>
      <c r="T59" s="274">
        <f>SUMIF('Anbazhagan-TS-1'!$C$9:$C$68,$N59,'Anbazhagan-TS-1'!G$9:G$68)</f>
        <v>0</v>
      </c>
      <c r="U59" s="274">
        <f>SUMIF('Anbazhagan-TS-1'!$C$9:$C$68,$N59,'Anbazhagan-TS-1'!H$9:H$68)</f>
        <v>0</v>
      </c>
      <c r="V59" s="274">
        <f>SUMIF('Anbazhagan-TS-1'!$C$9:$C$68,$N59,'Anbazhagan-TS-1'!I$9:I$68)</f>
        <v>0</v>
      </c>
      <c r="W59" s="274">
        <f>SUMIF('Anbazhagan-TS-1'!$C$9:$C$68,$N59,'Anbazhagan-TS-1'!J$9:J$68)</f>
        <v>0</v>
      </c>
      <c r="X59" s="274">
        <f>SUMIF('Anbazhagan-TS-1'!$C$9:$C$68,$N59,'Anbazhagan-TS-1'!K$9:K$68)</f>
        <v>0</v>
      </c>
      <c r="Y59" s="274">
        <f>SUMIF('Anbazhagan-TS-1'!$C$9:$C$68,$N59,'Anbazhagan-TS-1'!L$9:L$68)</f>
        <v>0</v>
      </c>
      <c r="Z59" s="274">
        <f>SUMIF('Anbazhagan-TS-1'!$C$9:$C$68,$N59,'Anbazhagan-TS-1'!M$9:M$68)</f>
        <v>0</v>
      </c>
      <c r="AA59" s="274">
        <f>SUMIF('Anbazhagan-TS-1'!$C$9:$C$68,$N59,'Anbazhagan-TS-1'!N$9:N$68)</f>
        <v>0</v>
      </c>
      <c r="AB59" s="274">
        <f>SUMIF('Anbazhagan-TS-1'!$C$9:$C$68,$N59,'Anbazhagan-TS-1'!O$9:O$68)</f>
        <v>0</v>
      </c>
      <c r="AC59" s="274">
        <f>SUMIF('Anbazhagan-TS-1'!$C$9:$C$68,$N59,'Anbazhagan-TS-1'!P$9:P$68)</f>
        <v>0</v>
      </c>
      <c r="AD59" s="274">
        <f>SUMIF('Anbazhagan-TS-1'!$C$9:$C$68,$N59,'Anbazhagan-TS-1'!Q$9:Q$68)</f>
        <v>0</v>
      </c>
      <c r="AE59" s="274">
        <f>SUMIF('Anbazhagan-TS-1'!$C$9:$C$68,$N59,'Anbazhagan-TS-1'!R$9:R$68)</f>
        <v>0</v>
      </c>
      <c r="AF59" s="274">
        <f>SUMIF('Anbazhagan-TS-1'!$C$9:$C$68,$N59,'Anbazhagan-TS-1'!S$9:S$68)</f>
        <v>0</v>
      </c>
      <c r="AG59" s="274">
        <f>SUMIF('Anbazhagan-TS-1'!$C$9:$C$68,$N59,'Anbazhagan-TS-1'!T$9:T$68)</f>
        <v>0</v>
      </c>
      <c r="AH59" s="274">
        <f>SUMIF('Anbazhagan-TS-1'!$C$9:$C$68,$N59,'Anbazhagan-TS-1'!U$9:U$68)</f>
        <v>0</v>
      </c>
      <c r="AI59" s="274">
        <f>SUMIF('Anbazhagan-TS-1'!$C$9:$C$68,$N59,'Anbazhagan-TS-1'!V$9:V$68)</f>
        <v>0</v>
      </c>
      <c r="AJ59" s="274">
        <f>SUMIF('Anbazhagan-TS-1'!$C$9:$C$68,$N59,'Anbazhagan-TS-1'!W$9:W$68)</f>
        <v>0</v>
      </c>
      <c r="AK59" s="274">
        <f>SUMIF('Anbazhagan-TS-1'!$C$9:$C$68,$N59,'Anbazhagan-TS-1'!X$9:X$68)</f>
        <v>0</v>
      </c>
      <c r="AL59" s="274">
        <f>SUMIF('Anbazhagan-TS-1'!$C$9:$C$68,$N59,'Anbazhagan-TS-1'!Y$9:Y$68)</f>
        <v>0</v>
      </c>
      <c r="AM59" s="274">
        <f>SUMIF('Anbazhagan-TS-1'!$C$9:$C$68,$N59,'Anbazhagan-TS-1'!Z$9:Z$68)</f>
        <v>0</v>
      </c>
      <c r="AN59" s="274">
        <f>SUMIF('Anbazhagan-TS-1'!$C$9:$C$68,$N59,'Anbazhagan-TS-1'!AA$9:AA$68)</f>
        <v>0</v>
      </c>
      <c r="AO59" s="274">
        <f>SUMIF('Anbazhagan-TS-1'!$C$9:$C$68,$N59,'Anbazhagan-TS-1'!AB$9:AB$68)</f>
        <v>0</v>
      </c>
      <c r="AP59" s="274">
        <f>SUMIF('Anbazhagan-TS-1'!$C$9:$C$68,$N59,'Anbazhagan-TS-1'!AC$9:AC$68)</f>
        <v>0</v>
      </c>
      <c r="AQ59" s="274">
        <f>SUMIF('Anbazhagan-TS-1'!$C$9:$C$68,$N59,'Anbazhagan-TS-1'!AD$9:AD$68)</f>
        <v>0</v>
      </c>
      <c r="AR59" s="274">
        <f>SUMIF('Anbazhagan-TS-1'!$C$9:$C$68,$N59,'Anbazhagan-TS-1'!AE$9:AE$68)</f>
        <v>0</v>
      </c>
      <c r="AS59" s="274">
        <f>SUMIF('Anbazhagan-TS-1'!$C$9:$C$68,$N59,'Anbazhagan-TS-1'!AF$9:AF$68)</f>
        <v>0</v>
      </c>
      <c r="AT59" s="274">
        <f>SUMIF('Anbazhagan-TS-1'!$C$9:$C$68,$N59,'Anbazhagan-TS-1'!AG$9:AG$68)</f>
        <v>0</v>
      </c>
      <c r="AU59" s="274">
        <f>SUMIF('Anbazhagan-TS-1'!$C$9:$C$68,$N59,'Anbazhagan-TS-1'!AH$9:AH$68)</f>
        <v>0</v>
      </c>
      <c r="AV59" s="274">
        <f>SUMIF('Anbazhagan-TS-1'!$C$9:$C$68,$N59,'Anbazhagan-TS-1'!AI$9:AI$68)</f>
        <v>0</v>
      </c>
      <c r="AW59" s="274">
        <f>SUMIF('Anbazhagan-TS-1'!$C$9:$C$68,$N59,'Anbazhagan-TS-1'!AJ$9:AJ$68)</f>
        <v>0</v>
      </c>
      <c r="AX59" s="274">
        <f>SUMIF('Anbazhagan-TS-1'!$C$9:$C$68,$N59,'Anbazhagan-TS-1'!AK$9:AK$68)</f>
        <v>0</v>
      </c>
      <c r="AY59" s="274">
        <f>SUMIF('Anbazhagan-TS-1'!$C$9:$C$68,$N59,'Anbazhagan-TS-1'!AL$9:AL$68)</f>
        <v>0</v>
      </c>
      <c r="AZ59" s="274">
        <f>SUMIF('Anbazhagan-TS-1'!$C$9:$C$68,$N59,'Anbazhagan-TS-1'!AM$9:AM$68)</f>
        <v>0</v>
      </c>
      <c r="BA59" s="274">
        <f>SUMIF('Anbazhagan-TS-1'!$C$9:$C$68,$N59,'Anbazhagan-TS-1'!AN$9:AN$68)</f>
        <v>0</v>
      </c>
      <c r="BB59" s="274">
        <f>SUMIF('Anbazhagan-TS-1'!$C$9:$C$68,$N59,'Anbazhagan-TS-1'!AO$9:AO$68)</f>
        <v>0</v>
      </c>
      <c r="BC59" s="274">
        <f>SUMIF('Anbazhagan-TS-1'!$C$9:$C$68,$N59,'Anbazhagan-TS-1'!AP$9:AP$68)</f>
        <v>0</v>
      </c>
      <c r="BD59" s="274">
        <f>SUMIF('Anbazhagan-TS-1'!$C$9:$C$68,$N59,'Anbazhagan-TS-1'!AQ$9:AQ$68)</f>
        <v>0</v>
      </c>
      <c r="BE59" s="274">
        <f>SUMIF('Anbazhagan-TS-1'!$C$9:$C$68,$N59,'Anbazhagan-TS-1'!AR$9:AR$68)</f>
        <v>0</v>
      </c>
      <c r="BF59" s="274">
        <f>SUMIF('Anbazhagan-TS-1'!$C$9:$C$68,$N59,'Anbazhagan-TS-1'!AS$9:AS$68)</f>
        <v>0</v>
      </c>
      <c r="BG59" s="274">
        <f>SUMIF('Anbazhagan-TS-1'!$C$9:$C$68,$N59,'Anbazhagan-TS-1'!AT$9:AT$68)</f>
        <v>0</v>
      </c>
      <c r="BH59" s="274">
        <f>SUMIF('Anbazhagan-TS-1'!$C$9:$C$68,$N59,'Anbazhagan-TS-1'!AU$9:AU$68)</f>
        <v>0</v>
      </c>
      <c r="BI59" s="274">
        <f>SUMIF('Anbazhagan-TS-1'!$C$9:$C$68,$N59,'Anbazhagan-TS-1'!AV$9:AV$68)</f>
        <v>0</v>
      </c>
      <c r="BJ59" s="274">
        <f>SUMIF('Anbazhagan-TS-1'!$C$9:$C$68,$N59,'Anbazhagan-TS-1'!AW$9:AW$68)</f>
        <v>0</v>
      </c>
      <c r="BK59" s="274">
        <f>SUMIF('Anbazhagan-TS-1'!$C$9:$C$68,$N59,'Anbazhagan-TS-1'!AX$9:AX$68)</f>
        <v>0</v>
      </c>
      <c r="BL59" s="274">
        <f>SUMIF('Anbazhagan-TS-1'!$C$9:$C$68,$N59,'Anbazhagan-TS-1'!AY$9:AY$68)</f>
        <v>0</v>
      </c>
      <c r="BM59" s="274">
        <f>SUMIF('Anbazhagan-TS-1'!$C$9:$C$68,$N59,'Anbazhagan-TS-1'!AZ$9:AZ$68)</f>
        <v>0</v>
      </c>
      <c r="BN59" s="274">
        <f>SUMIF('Anbazhagan-TS-1'!$C$9:$C$68,$N59,'Anbazhagan-TS-1'!BA$9:BA$68)</f>
        <v>0</v>
      </c>
      <c r="BO59" s="274">
        <f>SUMIF('Anbazhagan-TS-1'!$C$9:$C$68,$N59,'Anbazhagan-TS-1'!BB$9:BB$68)</f>
        <v>0</v>
      </c>
      <c r="BP59" s="274">
        <f>SUMIF('Anbazhagan-TS-1'!$C$9:$C$68,$N59,'Anbazhagan-TS-1'!BC$9:BC$68)</f>
        <v>0</v>
      </c>
      <c r="BQ59" s="274">
        <f>SUMIF('Anbazhagan-TS-1'!$C$9:$C$68,$N59,'Anbazhagan-TS-1'!BD$9:BD$68)</f>
        <v>0</v>
      </c>
      <c r="BR59" s="274">
        <f>SUMIF('Anbazhagan-TS-1'!$C$9:$C$68,$N59,'Anbazhagan-TS-1'!BE$9:BE$68)</f>
        <v>0</v>
      </c>
      <c r="BS59" s="274">
        <f>SUMIF('Anbazhagan-TS-1'!$C$9:$C$68,$N59,'Anbazhagan-TS-1'!BF$9:BF$68)</f>
        <v>0</v>
      </c>
      <c r="BT59" s="274">
        <f>SUMIF('Anbazhagan-TS-1'!$C$9:$C$68,$N59,'Anbazhagan-TS-1'!BG$9:BG$68)</f>
        <v>0</v>
      </c>
      <c r="BU59" s="274">
        <f>SUMIF('Anbazhagan-TS-1'!$C$9:$C$68,$N59,'Anbazhagan-TS-1'!BH$9:BH$68)</f>
        <v>0</v>
      </c>
      <c r="BV59" s="274">
        <f>SUMIF('Anbazhagan-TS-1'!$C$9:$C$68,$N59,'Anbazhagan-TS-1'!BI$9:BI$68)</f>
        <v>0</v>
      </c>
      <c r="BW59" s="274">
        <f>SUMIF('Anbazhagan-TS-1'!$C$9:$C$68,$N59,'Anbazhagan-TS-1'!BJ$9:BJ$68)</f>
        <v>0</v>
      </c>
      <c r="BX59" s="274">
        <f>SUMIF('Anbazhagan-TS-1'!$C$9:$C$68,$N59,'Anbazhagan-TS-1'!BK$9:BK$68)</f>
        <v>0</v>
      </c>
      <c r="BY59" s="274">
        <f>SUMIF('Anbazhagan-TS-1'!$C$9:$C$68,$N59,'Anbazhagan-TS-1'!BL$9:BL$68)</f>
        <v>0</v>
      </c>
      <c r="BZ59" s="274">
        <f>SUMIF('Anbazhagan-TS-1'!$C$9:$C$68,$N59,'Anbazhagan-TS-1'!BM$9:BM$68)</f>
        <v>0</v>
      </c>
      <c r="CA59" s="274">
        <f>SUMIF('Anbazhagan-TS-1'!$C$9:$C$68,$N59,'Anbazhagan-TS-1'!BN$9:BN$68)</f>
        <v>0</v>
      </c>
      <c r="CB59" s="274">
        <f>SUMIF('Anbazhagan-TS-1'!$C$9:$C$68,$N59,'Anbazhagan-TS-1'!BO$9:BO$68)</f>
        <v>0</v>
      </c>
    </row>
    <row r="60" spans="1:80">
      <c r="B60" s="296" t="s">
        <v>2</v>
      </c>
      <c r="C60" s="1031"/>
      <c r="D60" s="1031"/>
      <c r="E60" s="1054">
        <f>SUMPRODUCT(E26:E59,D26:D59)</f>
        <v>0</v>
      </c>
      <c r="F60" s="1036"/>
      <c r="G60" s="1036">
        <f>SUM(G27:G59)</f>
        <v>0</v>
      </c>
      <c r="H60" s="298"/>
      <c r="I60" s="298">
        <f>SUM(I27:I59)</f>
        <v>0</v>
      </c>
      <c r="J60" s="297"/>
      <c r="K60" s="297"/>
      <c r="L60" s="297"/>
      <c r="M60" s="315"/>
      <c r="N60" s="71" t="s">
        <v>123</v>
      </c>
      <c r="O60" s="270"/>
      <c r="P60" s="313">
        <f t="shared" si="38"/>
        <v>0</v>
      </c>
      <c r="Q60" s="332">
        <f t="shared" si="37"/>
        <v>0</v>
      </c>
      <c r="R60" s="273">
        <f t="shared" si="36"/>
        <v>0</v>
      </c>
      <c r="S60" s="274">
        <f>SUMIF('Anbazhagan-TS-1'!$C$9:$C$68,$N60,'Anbazhagan-TS-1'!F$9:F$68)</f>
        <v>0</v>
      </c>
      <c r="T60" s="274">
        <f>SUMIF('Anbazhagan-TS-1'!$C$9:$C$68,$N60,'Anbazhagan-TS-1'!G$9:G$68)</f>
        <v>0</v>
      </c>
      <c r="U60" s="274">
        <f>SUMIF('Anbazhagan-TS-1'!$C$9:$C$68,$N60,'Anbazhagan-TS-1'!H$9:H$68)</f>
        <v>0</v>
      </c>
      <c r="V60" s="274">
        <f>SUMIF('Anbazhagan-TS-1'!$C$9:$C$68,$N60,'Anbazhagan-TS-1'!I$9:I$68)</f>
        <v>0</v>
      </c>
      <c r="W60" s="274">
        <f>SUMIF('Anbazhagan-TS-1'!$C$9:$C$68,$N60,'Anbazhagan-TS-1'!J$9:J$68)</f>
        <v>0</v>
      </c>
      <c r="X60" s="274">
        <f>SUMIF('Anbazhagan-TS-1'!$C$9:$C$68,$N60,'Anbazhagan-TS-1'!K$9:K$68)</f>
        <v>0</v>
      </c>
      <c r="Y60" s="274">
        <f>SUMIF('Anbazhagan-TS-1'!$C$9:$C$68,$N60,'Anbazhagan-TS-1'!L$9:L$68)</f>
        <v>0</v>
      </c>
      <c r="Z60" s="274">
        <f>SUMIF('Anbazhagan-TS-1'!$C$9:$C$68,$N60,'Anbazhagan-TS-1'!M$9:M$68)</f>
        <v>0</v>
      </c>
      <c r="AA60" s="274">
        <f>SUMIF('Anbazhagan-TS-1'!$C$9:$C$68,$N60,'Anbazhagan-TS-1'!N$9:N$68)</f>
        <v>0</v>
      </c>
      <c r="AB60" s="274">
        <f>SUMIF('Anbazhagan-TS-1'!$C$9:$C$68,$N60,'Anbazhagan-TS-1'!O$9:O$68)</f>
        <v>0</v>
      </c>
      <c r="AC60" s="274">
        <f>SUMIF('Anbazhagan-TS-1'!$C$9:$C$68,$N60,'Anbazhagan-TS-1'!P$9:P$68)</f>
        <v>0</v>
      </c>
      <c r="AD60" s="274">
        <f>SUMIF('Anbazhagan-TS-1'!$C$9:$C$68,$N60,'Anbazhagan-TS-1'!Q$9:Q$68)</f>
        <v>0</v>
      </c>
      <c r="AE60" s="274">
        <f>SUMIF('Anbazhagan-TS-1'!$C$9:$C$68,$N60,'Anbazhagan-TS-1'!R$9:R$68)</f>
        <v>0</v>
      </c>
      <c r="AF60" s="274">
        <f>SUMIF('Anbazhagan-TS-1'!$C$9:$C$68,$N60,'Anbazhagan-TS-1'!S$9:S$68)</f>
        <v>0</v>
      </c>
      <c r="AG60" s="274">
        <f>SUMIF('Anbazhagan-TS-1'!$C$9:$C$68,$N60,'Anbazhagan-TS-1'!T$9:T$68)</f>
        <v>0</v>
      </c>
      <c r="AH60" s="274">
        <f>SUMIF('Anbazhagan-TS-1'!$C$9:$C$68,$N60,'Anbazhagan-TS-1'!U$9:U$68)</f>
        <v>0</v>
      </c>
      <c r="AI60" s="274">
        <f>SUMIF('Anbazhagan-TS-1'!$C$9:$C$68,$N60,'Anbazhagan-TS-1'!V$9:V$68)</f>
        <v>0</v>
      </c>
      <c r="AJ60" s="274">
        <f>SUMIF('Anbazhagan-TS-1'!$C$9:$C$68,$N60,'Anbazhagan-TS-1'!W$9:W$68)</f>
        <v>0</v>
      </c>
      <c r="AK60" s="274">
        <f>SUMIF('Anbazhagan-TS-1'!$C$9:$C$68,$N60,'Anbazhagan-TS-1'!X$9:X$68)</f>
        <v>0</v>
      </c>
      <c r="AL60" s="274">
        <f>SUMIF('Anbazhagan-TS-1'!$C$9:$C$68,$N60,'Anbazhagan-TS-1'!Y$9:Y$68)</f>
        <v>0</v>
      </c>
      <c r="AM60" s="274">
        <f>SUMIF('Anbazhagan-TS-1'!$C$9:$C$68,$N60,'Anbazhagan-TS-1'!Z$9:Z$68)</f>
        <v>0</v>
      </c>
      <c r="AN60" s="274">
        <f>SUMIF('Anbazhagan-TS-1'!$C$9:$C$68,$N60,'Anbazhagan-TS-1'!AA$9:AA$68)</f>
        <v>0</v>
      </c>
      <c r="AO60" s="274">
        <f>SUMIF('Anbazhagan-TS-1'!$C$9:$C$68,$N60,'Anbazhagan-TS-1'!AB$9:AB$68)</f>
        <v>0</v>
      </c>
      <c r="AP60" s="274">
        <f>SUMIF('Anbazhagan-TS-1'!$C$9:$C$68,$N60,'Anbazhagan-TS-1'!AC$9:AC$68)</f>
        <v>0</v>
      </c>
      <c r="AQ60" s="274">
        <f>SUMIF('Anbazhagan-TS-1'!$C$9:$C$68,$N60,'Anbazhagan-TS-1'!AD$9:AD$68)</f>
        <v>0</v>
      </c>
      <c r="AR60" s="274">
        <f>SUMIF('Anbazhagan-TS-1'!$C$9:$C$68,$N60,'Anbazhagan-TS-1'!AE$9:AE$68)</f>
        <v>0</v>
      </c>
      <c r="AS60" s="274">
        <f>SUMIF('Anbazhagan-TS-1'!$C$9:$C$68,$N60,'Anbazhagan-TS-1'!AF$9:AF$68)</f>
        <v>0</v>
      </c>
      <c r="AT60" s="274">
        <f>SUMIF('Anbazhagan-TS-1'!$C$9:$C$68,$N60,'Anbazhagan-TS-1'!AG$9:AG$68)</f>
        <v>0</v>
      </c>
      <c r="AU60" s="274">
        <f>SUMIF('Anbazhagan-TS-1'!$C$9:$C$68,$N60,'Anbazhagan-TS-1'!AH$9:AH$68)</f>
        <v>0</v>
      </c>
      <c r="AV60" s="274">
        <f>SUMIF('Anbazhagan-TS-1'!$C$9:$C$68,$N60,'Anbazhagan-TS-1'!AI$9:AI$68)</f>
        <v>0</v>
      </c>
      <c r="AW60" s="274">
        <f>SUMIF('Anbazhagan-TS-1'!$C$9:$C$68,$N60,'Anbazhagan-TS-1'!AJ$9:AJ$68)</f>
        <v>0</v>
      </c>
      <c r="AX60" s="274">
        <f>SUMIF('Anbazhagan-TS-1'!$C$9:$C$68,$N60,'Anbazhagan-TS-1'!AK$9:AK$68)</f>
        <v>0</v>
      </c>
      <c r="AY60" s="274">
        <f>SUMIF('Anbazhagan-TS-1'!$C$9:$C$68,$N60,'Anbazhagan-TS-1'!AL$9:AL$68)</f>
        <v>0</v>
      </c>
      <c r="AZ60" s="274">
        <f>SUMIF('Anbazhagan-TS-1'!$C$9:$C$68,$N60,'Anbazhagan-TS-1'!AM$9:AM$68)</f>
        <v>0</v>
      </c>
      <c r="BA60" s="274">
        <f>SUMIF('Anbazhagan-TS-1'!$C$9:$C$68,$N60,'Anbazhagan-TS-1'!AN$9:AN$68)</f>
        <v>0</v>
      </c>
      <c r="BB60" s="274">
        <f>SUMIF('Anbazhagan-TS-1'!$C$9:$C$68,$N60,'Anbazhagan-TS-1'!AO$9:AO$68)</f>
        <v>0</v>
      </c>
      <c r="BC60" s="274">
        <f>SUMIF('Anbazhagan-TS-1'!$C$9:$C$68,$N60,'Anbazhagan-TS-1'!AP$9:AP$68)</f>
        <v>0</v>
      </c>
      <c r="BD60" s="274">
        <f>SUMIF('Anbazhagan-TS-1'!$C$9:$C$68,$N60,'Anbazhagan-TS-1'!AQ$9:AQ$68)</f>
        <v>0</v>
      </c>
      <c r="BE60" s="274">
        <f>SUMIF('Anbazhagan-TS-1'!$C$9:$C$68,$N60,'Anbazhagan-TS-1'!AR$9:AR$68)</f>
        <v>0</v>
      </c>
      <c r="BF60" s="274">
        <f>SUMIF('Anbazhagan-TS-1'!$C$9:$C$68,$N60,'Anbazhagan-TS-1'!AS$9:AS$68)</f>
        <v>0</v>
      </c>
      <c r="BG60" s="274">
        <f>SUMIF('Anbazhagan-TS-1'!$C$9:$C$68,$N60,'Anbazhagan-TS-1'!AT$9:AT$68)</f>
        <v>0</v>
      </c>
      <c r="BH60" s="274">
        <f>SUMIF('Anbazhagan-TS-1'!$C$9:$C$68,$N60,'Anbazhagan-TS-1'!AU$9:AU$68)</f>
        <v>0</v>
      </c>
      <c r="BI60" s="274">
        <f>SUMIF('Anbazhagan-TS-1'!$C$9:$C$68,$N60,'Anbazhagan-TS-1'!AV$9:AV$68)</f>
        <v>0</v>
      </c>
      <c r="BJ60" s="274">
        <f>SUMIF('Anbazhagan-TS-1'!$C$9:$C$68,$N60,'Anbazhagan-TS-1'!AW$9:AW$68)</f>
        <v>0</v>
      </c>
      <c r="BK60" s="274">
        <f>SUMIF('Anbazhagan-TS-1'!$C$9:$C$68,$N60,'Anbazhagan-TS-1'!AX$9:AX$68)</f>
        <v>0</v>
      </c>
      <c r="BL60" s="274">
        <f>SUMIF('Anbazhagan-TS-1'!$C$9:$C$68,$N60,'Anbazhagan-TS-1'!AY$9:AY$68)</f>
        <v>0</v>
      </c>
      <c r="BM60" s="274">
        <f>SUMIF('Anbazhagan-TS-1'!$C$9:$C$68,$N60,'Anbazhagan-TS-1'!AZ$9:AZ$68)</f>
        <v>0</v>
      </c>
      <c r="BN60" s="274">
        <f>SUMIF('Anbazhagan-TS-1'!$C$9:$C$68,$N60,'Anbazhagan-TS-1'!BA$9:BA$68)</f>
        <v>0</v>
      </c>
      <c r="BO60" s="274">
        <f>SUMIF('Anbazhagan-TS-1'!$C$9:$C$68,$N60,'Anbazhagan-TS-1'!BB$9:BB$68)</f>
        <v>0</v>
      </c>
      <c r="BP60" s="274">
        <f>SUMIF('Anbazhagan-TS-1'!$C$9:$C$68,$N60,'Anbazhagan-TS-1'!BC$9:BC$68)</f>
        <v>0</v>
      </c>
      <c r="BQ60" s="274">
        <f>SUMIF('Anbazhagan-TS-1'!$C$9:$C$68,$N60,'Anbazhagan-TS-1'!BD$9:BD$68)</f>
        <v>0</v>
      </c>
      <c r="BR60" s="274">
        <f>SUMIF('Anbazhagan-TS-1'!$C$9:$C$68,$N60,'Anbazhagan-TS-1'!BE$9:BE$68)</f>
        <v>0</v>
      </c>
      <c r="BS60" s="274">
        <f>SUMIF('Anbazhagan-TS-1'!$C$9:$C$68,$N60,'Anbazhagan-TS-1'!BF$9:BF$68)</f>
        <v>0</v>
      </c>
      <c r="BT60" s="274">
        <f>SUMIF('Anbazhagan-TS-1'!$C$9:$C$68,$N60,'Anbazhagan-TS-1'!BG$9:BG$68)</f>
        <v>0</v>
      </c>
      <c r="BU60" s="274">
        <f>SUMIF('Anbazhagan-TS-1'!$C$9:$C$68,$N60,'Anbazhagan-TS-1'!BH$9:BH$68)</f>
        <v>0</v>
      </c>
      <c r="BV60" s="274">
        <f>SUMIF('Anbazhagan-TS-1'!$C$9:$C$68,$N60,'Anbazhagan-TS-1'!BI$9:BI$68)</f>
        <v>0</v>
      </c>
      <c r="BW60" s="274">
        <f>SUMIF('Anbazhagan-TS-1'!$C$9:$C$68,$N60,'Anbazhagan-TS-1'!BJ$9:BJ$68)</f>
        <v>0</v>
      </c>
      <c r="BX60" s="274">
        <f>SUMIF('Anbazhagan-TS-1'!$C$9:$C$68,$N60,'Anbazhagan-TS-1'!BK$9:BK$68)</f>
        <v>0</v>
      </c>
      <c r="BY60" s="274">
        <f>SUMIF('Anbazhagan-TS-1'!$C$9:$C$68,$N60,'Anbazhagan-TS-1'!BL$9:BL$68)</f>
        <v>0</v>
      </c>
      <c r="BZ60" s="274">
        <f>SUMIF('Anbazhagan-TS-1'!$C$9:$C$68,$N60,'Anbazhagan-TS-1'!BM$9:BM$68)</f>
        <v>0</v>
      </c>
      <c r="CA60" s="274">
        <f>SUMIF('Anbazhagan-TS-1'!$C$9:$C$68,$N60,'Anbazhagan-TS-1'!BN$9:BN$68)</f>
        <v>0</v>
      </c>
      <c r="CB60" s="274">
        <f>SUMIF('Anbazhagan-TS-1'!$C$9:$C$68,$N60,'Anbazhagan-TS-1'!BO$9:BO$68)</f>
        <v>0</v>
      </c>
    </row>
    <row r="61" spans="1:80">
      <c r="B61" s="316" t="s">
        <v>864</v>
      </c>
      <c r="C61" s="1033" t="s">
        <v>3</v>
      </c>
      <c r="D61" s="1044"/>
      <c r="E61" s="1056" t="s">
        <v>3</v>
      </c>
      <c r="F61" s="242" t="e">
        <f>IF(E60=#REF!,"Tally","No")</f>
        <v>#REF!</v>
      </c>
      <c r="G61" s="1044"/>
      <c r="H61" s="317"/>
      <c r="I61" s="345"/>
      <c r="J61" s="317"/>
      <c r="K61" s="317"/>
      <c r="L61" s="317"/>
      <c r="M61" s="317"/>
      <c r="N61" s="71" t="s">
        <v>132</v>
      </c>
      <c r="O61" s="270"/>
      <c r="P61" s="313">
        <f t="shared" si="38"/>
        <v>0</v>
      </c>
      <c r="Q61" s="332">
        <f t="shared" si="37"/>
        <v>0</v>
      </c>
      <c r="R61" s="273">
        <f t="shared" si="36"/>
        <v>0</v>
      </c>
      <c r="S61" s="274">
        <f>SUMIF('Anbazhagan-TS-1'!$C$9:$C$68,$N61,'Anbazhagan-TS-1'!F$9:F$68)</f>
        <v>0</v>
      </c>
      <c r="T61" s="274">
        <f>SUMIF('Anbazhagan-TS-1'!$C$9:$C$68,$N61,'Anbazhagan-TS-1'!G$9:G$68)</f>
        <v>0</v>
      </c>
      <c r="U61" s="274">
        <f>SUMIF('Anbazhagan-TS-1'!$C$9:$C$68,$N61,'Anbazhagan-TS-1'!H$9:H$68)</f>
        <v>0</v>
      </c>
      <c r="V61" s="274">
        <f>SUMIF('Anbazhagan-TS-1'!$C$9:$C$68,$N61,'Anbazhagan-TS-1'!I$9:I$68)</f>
        <v>0</v>
      </c>
      <c r="W61" s="274">
        <f>SUMIF('Anbazhagan-TS-1'!$C$9:$C$68,$N61,'Anbazhagan-TS-1'!J$9:J$68)</f>
        <v>0</v>
      </c>
      <c r="X61" s="274">
        <f>SUMIF('Anbazhagan-TS-1'!$C$9:$C$68,$N61,'Anbazhagan-TS-1'!K$9:K$68)</f>
        <v>0</v>
      </c>
      <c r="Y61" s="274">
        <f>SUMIF('Anbazhagan-TS-1'!$C$9:$C$68,$N61,'Anbazhagan-TS-1'!L$9:L$68)</f>
        <v>0</v>
      </c>
      <c r="Z61" s="274">
        <f>SUMIF('Anbazhagan-TS-1'!$C$9:$C$68,$N61,'Anbazhagan-TS-1'!M$9:M$68)</f>
        <v>0</v>
      </c>
      <c r="AA61" s="274">
        <f>SUMIF('Anbazhagan-TS-1'!$C$9:$C$68,$N61,'Anbazhagan-TS-1'!N$9:N$68)</f>
        <v>0</v>
      </c>
      <c r="AB61" s="274">
        <f>SUMIF('Anbazhagan-TS-1'!$C$9:$C$68,$N61,'Anbazhagan-TS-1'!O$9:O$68)</f>
        <v>0</v>
      </c>
      <c r="AC61" s="274">
        <f>SUMIF('Anbazhagan-TS-1'!$C$9:$C$68,$N61,'Anbazhagan-TS-1'!P$9:P$68)</f>
        <v>0</v>
      </c>
      <c r="AD61" s="274">
        <f>SUMIF('Anbazhagan-TS-1'!$C$9:$C$68,$N61,'Anbazhagan-TS-1'!Q$9:Q$68)</f>
        <v>0</v>
      </c>
      <c r="AE61" s="274">
        <f>SUMIF('Anbazhagan-TS-1'!$C$9:$C$68,$N61,'Anbazhagan-TS-1'!R$9:R$68)</f>
        <v>0</v>
      </c>
      <c r="AF61" s="274">
        <f>SUMIF('Anbazhagan-TS-1'!$C$9:$C$68,$N61,'Anbazhagan-TS-1'!S$9:S$68)</f>
        <v>0</v>
      </c>
      <c r="AG61" s="274">
        <f>SUMIF('Anbazhagan-TS-1'!$C$9:$C$68,$N61,'Anbazhagan-TS-1'!T$9:T$68)</f>
        <v>0</v>
      </c>
      <c r="AH61" s="274">
        <f>SUMIF('Anbazhagan-TS-1'!$C$9:$C$68,$N61,'Anbazhagan-TS-1'!U$9:U$68)</f>
        <v>0</v>
      </c>
      <c r="AI61" s="274">
        <f>SUMIF('Anbazhagan-TS-1'!$C$9:$C$68,$N61,'Anbazhagan-TS-1'!V$9:V$68)</f>
        <v>0</v>
      </c>
      <c r="AJ61" s="274">
        <f>SUMIF('Anbazhagan-TS-1'!$C$9:$C$68,$N61,'Anbazhagan-TS-1'!W$9:W$68)</f>
        <v>0</v>
      </c>
      <c r="AK61" s="274">
        <f>SUMIF('Anbazhagan-TS-1'!$C$9:$C$68,$N61,'Anbazhagan-TS-1'!X$9:X$68)</f>
        <v>0</v>
      </c>
      <c r="AL61" s="274">
        <f>SUMIF('Anbazhagan-TS-1'!$C$9:$C$68,$N61,'Anbazhagan-TS-1'!Y$9:Y$68)</f>
        <v>0</v>
      </c>
      <c r="AM61" s="274">
        <f>SUMIF('Anbazhagan-TS-1'!$C$9:$C$68,$N61,'Anbazhagan-TS-1'!Z$9:Z$68)</f>
        <v>0</v>
      </c>
      <c r="AN61" s="274">
        <f>SUMIF('Anbazhagan-TS-1'!$C$9:$C$68,$N61,'Anbazhagan-TS-1'!AA$9:AA$68)</f>
        <v>0</v>
      </c>
      <c r="AO61" s="274">
        <f>SUMIF('Anbazhagan-TS-1'!$C$9:$C$68,$N61,'Anbazhagan-TS-1'!AB$9:AB$68)</f>
        <v>0</v>
      </c>
      <c r="AP61" s="274">
        <f>SUMIF('Anbazhagan-TS-1'!$C$9:$C$68,$N61,'Anbazhagan-TS-1'!AC$9:AC$68)</f>
        <v>0</v>
      </c>
      <c r="AQ61" s="274">
        <f>SUMIF('Anbazhagan-TS-1'!$C$9:$C$68,$N61,'Anbazhagan-TS-1'!AD$9:AD$68)</f>
        <v>0</v>
      </c>
      <c r="AR61" s="274">
        <f>SUMIF('Anbazhagan-TS-1'!$C$9:$C$68,$N61,'Anbazhagan-TS-1'!AE$9:AE$68)</f>
        <v>0</v>
      </c>
      <c r="AS61" s="274">
        <f>SUMIF('Anbazhagan-TS-1'!$C$9:$C$68,$N61,'Anbazhagan-TS-1'!AF$9:AF$68)</f>
        <v>0</v>
      </c>
      <c r="AT61" s="274">
        <f>SUMIF('Anbazhagan-TS-1'!$C$9:$C$68,$N61,'Anbazhagan-TS-1'!AG$9:AG$68)</f>
        <v>0</v>
      </c>
      <c r="AU61" s="274">
        <f>SUMIF('Anbazhagan-TS-1'!$C$9:$C$68,$N61,'Anbazhagan-TS-1'!AH$9:AH$68)</f>
        <v>0</v>
      </c>
      <c r="AV61" s="274">
        <f>SUMIF('Anbazhagan-TS-1'!$C$9:$C$68,$N61,'Anbazhagan-TS-1'!AI$9:AI$68)</f>
        <v>0</v>
      </c>
      <c r="AW61" s="274">
        <f>SUMIF('Anbazhagan-TS-1'!$C$9:$C$68,$N61,'Anbazhagan-TS-1'!AJ$9:AJ$68)</f>
        <v>0</v>
      </c>
      <c r="AX61" s="274">
        <f>SUMIF('Anbazhagan-TS-1'!$C$9:$C$68,$N61,'Anbazhagan-TS-1'!AK$9:AK$68)</f>
        <v>0</v>
      </c>
      <c r="AY61" s="274">
        <f>SUMIF('Anbazhagan-TS-1'!$C$9:$C$68,$N61,'Anbazhagan-TS-1'!AL$9:AL$68)</f>
        <v>0</v>
      </c>
      <c r="AZ61" s="274">
        <f>SUMIF('Anbazhagan-TS-1'!$C$9:$C$68,$N61,'Anbazhagan-TS-1'!AM$9:AM$68)</f>
        <v>0</v>
      </c>
      <c r="BA61" s="274">
        <f>SUMIF('Anbazhagan-TS-1'!$C$9:$C$68,$N61,'Anbazhagan-TS-1'!AN$9:AN$68)</f>
        <v>0</v>
      </c>
      <c r="BB61" s="274">
        <f>SUMIF('Anbazhagan-TS-1'!$C$9:$C$68,$N61,'Anbazhagan-TS-1'!AO$9:AO$68)</f>
        <v>0</v>
      </c>
      <c r="BC61" s="274">
        <f>SUMIF('Anbazhagan-TS-1'!$C$9:$C$68,$N61,'Anbazhagan-TS-1'!AP$9:AP$68)</f>
        <v>0</v>
      </c>
      <c r="BD61" s="274">
        <f>SUMIF('Anbazhagan-TS-1'!$C$9:$C$68,$N61,'Anbazhagan-TS-1'!AQ$9:AQ$68)</f>
        <v>0</v>
      </c>
      <c r="BE61" s="274">
        <f>SUMIF('Anbazhagan-TS-1'!$C$9:$C$68,$N61,'Anbazhagan-TS-1'!AR$9:AR$68)</f>
        <v>0</v>
      </c>
      <c r="BF61" s="274">
        <f>SUMIF('Anbazhagan-TS-1'!$C$9:$C$68,$N61,'Anbazhagan-TS-1'!AS$9:AS$68)</f>
        <v>0</v>
      </c>
      <c r="BG61" s="274">
        <f>SUMIF('Anbazhagan-TS-1'!$C$9:$C$68,$N61,'Anbazhagan-TS-1'!AT$9:AT$68)</f>
        <v>0</v>
      </c>
      <c r="BH61" s="274">
        <f>SUMIF('Anbazhagan-TS-1'!$C$9:$C$68,$N61,'Anbazhagan-TS-1'!AU$9:AU$68)</f>
        <v>0</v>
      </c>
      <c r="BI61" s="274">
        <f>SUMIF('Anbazhagan-TS-1'!$C$9:$C$68,$N61,'Anbazhagan-TS-1'!AV$9:AV$68)</f>
        <v>0</v>
      </c>
      <c r="BJ61" s="274">
        <f>SUMIF('Anbazhagan-TS-1'!$C$9:$C$68,$N61,'Anbazhagan-TS-1'!AW$9:AW$68)</f>
        <v>0</v>
      </c>
      <c r="BK61" s="274">
        <f>SUMIF('Anbazhagan-TS-1'!$C$9:$C$68,$N61,'Anbazhagan-TS-1'!AX$9:AX$68)</f>
        <v>0</v>
      </c>
      <c r="BL61" s="274">
        <f>SUMIF('Anbazhagan-TS-1'!$C$9:$C$68,$N61,'Anbazhagan-TS-1'!AY$9:AY$68)</f>
        <v>0</v>
      </c>
      <c r="BM61" s="274">
        <f>SUMIF('Anbazhagan-TS-1'!$C$9:$C$68,$N61,'Anbazhagan-TS-1'!AZ$9:AZ$68)</f>
        <v>0</v>
      </c>
      <c r="BN61" s="274">
        <f>SUMIF('Anbazhagan-TS-1'!$C$9:$C$68,$N61,'Anbazhagan-TS-1'!BA$9:BA$68)</f>
        <v>0</v>
      </c>
      <c r="BO61" s="274">
        <f>SUMIF('Anbazhagan-TS-1'!$C$9:$C$68,$N61,'Anbazhagan-TS-1'!BB$9:BB$68)</f>
        <v>0</v>
      </c>
      <c r="BP61" s="274">
        <f>SUMIF('Anbazhagan-TS-1'!$C$9:$C$68,$N61,'Anbazhagan-TS-1'!BC$9:BC$68)</f>
        <v>0</v>
      </c>
      <c r="BQ61" s="274">
        <f>SUMIF('Anbazhagan-TS-1'!$C$9:$C$68,$N61,'Anbazhagan-TS-1'!BD$9:BD$68)</f>
        <v>0</v>
      </c>
      <c r="BR61" s="274">
        <f>SUMIF('Anbazhagan-TS-1'!$C$9:$C$68,$N61,'Anbazhagan-TS-1'!BE$9:BE$68)</f>
        <v>0</v>
      </c>
      <c r="BS61" s="274">
        <f>SUMIF('Anbazhagan-TS-1'!$C$9:$C$68,$N61,'Anbazhagan-TS-1'!BF$9:BF$68)</f>
        <v>0</v>
      </c>
      <c r="BT61" s="274">
        <f>SUMIF('Anbazhagan-TS-1'!$C$9:$C$68,$N61,'Anbazhagan-TS-1'!BG$9:BG$68)</f>
        <v>0</v>
      </c>
      <c r="BU61" s="274">
        <f>SUMIF('Anbazhagan-TS-1'!$C$9:$C$68,$N61,'Anbazhagan-TS-1'!BH$9:BH$68)</f>
        <v>0</v>
      </c>
      <c r="BV61" s="274">
        <f>SUMIF('Anbazhagan-TS-1'!$C$9:$C$68,$N61,'Anbazhagan-TS-1'!BI$9:BI$68)</f>
        <v>0</v>
      </c>
      <c r="BW61" s="274">
        <f>SUMIF('Anbazhagan-TS-1'!$C$9:$C$68,$N61,'Anbazhagan-TS-1'!BJ$9:BJ$68)</f>
        <v>0</v>
      </c>
      <c r="BX61" s="274">
        <f>SUMIF('Anbazhagan-TS-1'!$C$9:$C$68,$N61,'Anbazhagan-TS-1'!BK$9:BK$68)</f>
        <v>0</v>
      </c>
      <c r="BY61" s="274">
        <f>SUMIF('Anbazhagan-TS-1'!$C$9:$C$68,$N61,'Anbazhagan-TS-1'!BL$9:BL$68)</f>
        <v>0</v>
      </c>
      <c r="BZ61" s="274">
        <f>SUMIF('Anbazhagan-TS-1'!$C$9:$C$68,$N61,'Anbazhagan-TS-1'!BM$9:BM$68)</f>
        <v>0</v>
      </c>
      <c r="CA61" s="274">
        <f>SUMIF('Anbazhagan-TS-1'!$C$9:$C$68,$N61,'Anbazhagan-TS-1'!BN$9:BN$68)</f>
        <v>0</v>
      </c>
      <c r="CB61" s="274">
        <f>SUMIF('Anbazhagan-TS-1'!$C$9:$C$68,$N61,'Anbazhagan-TS-1'!BO$9:BO$68)</f>
        <v>0</v>
      </c>
    </row>
    <row r="62" spans="1:80" ht="15" thickBot="1">
      <c r="B62" s="318" t="s">
        <v>431</v>
      </c>
      <c r="C62" s="1034">
        <f>R25</f>
        <v>0</v>
      </c>
      <c r="E62" s="1057">
        <f>Q25</f>
        <v>0</v>
      </c>
      <c r="N62" s="71" t="s">
        <v>145</v>
      </c>
      <c r="O62" s="270"/>
      <c r="P62" s="313">
        <f t="shared" si="38"/>
        <v>0</v>
      </c>
      <c r="Q62" s="332">
        <f t="shared" si="37"/>
        <v>0</v>
      </c>
      <c r="R62" s="273">
        <f t="shared" si="36"/>
        <v>0</v>
      </c>
      <c r="S62" s="274">
        <f>SUMIF('Anbazhagan-TS-1'!$C$9:$C$68,$N62,'Anbazhagan-TS-1'!F$9:F$68)</f>
        <v>0</v>
      </c>
      <c r="T62" s="274">
        <f>SUMIF('Anbazhagan-TS-1'!$C$9:$C$68,$N62,'Anbazhagan-TS-1'!G$9:G$68)</f>
        <v>0</v>
      </c>
      <c r="U62" s="274">
        <f>SUMIF('Anbazhagan-TS-1'!$C$9:$C$68,$N62,'Anbazhagan-TS-1'!H$9:H$68)</f>
        <v>0</v>
      </c>
      <c r="V62" s="274">
        <f>SUMIF('Anbazhagan-TS-1'!$C$9:$C$68,$N62,'Anbazhagan-TS-1'!I$9:I$68)</f>
        <v>0</v>
      </c>
      <c r="W62" s="274">
        <f>SUMIF('Anbazhagan-TS-1'!$C$9:$C$68,$N62,'Anbazhagan-TS-1'!J$9:J$68)</f>
        <v>0</v>
      </c>
      <c r="X62" s="274">
        <f>SUMIF('Anbazhagan-TS-1'!$C$9:$C$68,$N62,'Anbazhagan-TS-1'!K$9:K$68)</f>
        <v>0</v>
      </c>
      <c r="Y62" s="274">
        <f>SUMIF('Anbazhagan-TS-1'!$C$9:$C$68,$N62,'Anbazhagan-TS-1'!L$9:L$68)</f>
        <v>0</v>
      </c>
      <c r="Z62" s="274">
        <f>SUMIF('Anbazhagan-TS-1'!$C$9:$C$68,$N62,'Anbazhagan-TS-1'!M$9:M$68)</f>
        <v>0</v>
      </c>
      <c r="AA62" s="274">
        <f>SUMIF('Anbazhagan-TS-1'!$C$9:$C$68,$N62,'Anbazhagan-TS-1'!N$9:N$68)</f>
        <v>0</v>
      </c>
      <c r="AB62" s="274">
        <f>SUMIF('Anbazhagan-TS-1'!$C$9:$C$68,$N62,'Anbazhagan-TS-1'!O$9:O$68)</f>
        <v>0</v>
      </c>
      <c r="AC62" s="274">
        <f>SUMIF('Anbazhagan-TS-1'!$C$9:$C$68,$N62,'Anbazhagan-TS-1'!P$9:P$68)</f>
        <v>0</v>
      </c>
      <c r="AD62" s="274">
        <f>SUMIF('Anbazhagan-TS-1'!$C$9:$C$68,$N62,'Anbazhagan-TS-1'!Q$9:Q$68)</f>
        <v>0</v>
      </c>
      <c r="AE62" s="274">
        <f>SUMIF('Anbazhagan-TS-1'!$C$9:$C$68,$N62,'Anbazhagan-TS-1'!R$9:R$68)</f>
        <v>0</v>
      </c>
      <c r="AF62" s="274">
        <f>SUMIF('Anbazhagan-TS-1'!$C$9:$C$68,$N62,'Anbazhagan-TS-1'!S$9:S$68)</f>
        <v>0</v>
      </c>
      <c r="AG62" s="274">
        <f>SUMIF('Anbazhagan-TS-1'!$C$9:$C$68,$N62,'Anbazhagan-TS-1'!T$9:T$68)</f>
        <v>0</v>
      </c>
      <c r="AH62" s="274">
        <f>SUMIF('Anbazhagan-TS-1'!$C$9:$C$68,$N62,'Anbazhagan-TS-1'!U$9:U$68)</f>
        <v>0</v>
      </c>
      <c r="AI62" s="274">
        <f>SUMIF('Anbazhagan-TS-1'!$C$9:$C$68,$N62,'Anbazhagan-TS-1'!V$9:V$68)</f>
        <v>0</v>
      </c>
      <c r="AJ62" s="274">
        <f>SUMIF('Anbazhagan-TS-1'!$C$9:$C$68,$N62,'Anbazhagan-TS-1'!W$9:W$68)</f>
        <v>0</v>
      </c>
      <c r="AK62" s="274">
        <f>SUMIF('Anbazhagan-TS-1'!$C$9:$C$68,$N62,'Anbazhagan-TS-1'!X$9:X$68)</f>
        <v>0</v>
      </c>
      <c r="AL62" s="274">
        <f>SUMIF('Anbazhagan-TS-1'!$C$9:$C$68,$N62,'Anbazhagan-TS-1'!Y$9:Y$68)</f>
        <v>0</v>
      </c>
      <c r="AM62" s="274">
        <f>SUMIF('Anbazhagan-TS-1'!$C$9:$C$68,$N62,'Anbazhagan-TS-1'!Z$9:Z$68)</f>
        <v>0</v>
      </c>
      <c r="AN62" s="274">
        <f>SUMIF('Anbazhagan-TS-1'!$C$9:$C$68,$N62,'Anbazhagan-TS-1'!AA$9:AA$68)</f>
        <v>0</v>
      </c>
      <c r="AO62" s="274">
        <f>SUMIF('Anbazhagan-TS-1'!$C$9:$C$68,$N62,'Anbazhagan-TS-1'!AB$9:AB$68)</f>
        <v>0</v>
      </c>
      <c r="AP62" s="274">
        <f>SUMIF('Anbazhagan-TS-1'!$C$9:$C$68,$N62,'Anbazhagan-TS-1'!AC$9:AC$68)</f>
        <v>0</v>
      </c>
      <c r="AQ62" s="274">
        <f>SUMIF('Anbazhagan-TS-1'!$C$9:$C$68,$N62,'Anbazhagan-TS-1'!AD$9:AD$68)</f>
        <v>0</v>
      </c>
      <c r="AR62" s="274">
        <f>SUMIF('Anbazhagan-TS-1'!$C$9:$C$68,$N62,'Anbazhagan-TS-1'!AE$9:AE$68)</f>
        <v>0</v>
      </c>
      <c r="AS62" s="274">
        <f>SUMIF('Anbazhagan-TS-1'!$C$9:$C$68,$N62,'Anbazhagan-TS-1'!AF$9:AF$68)</f>
        <v>0</v>
      </c>
      <c r="AT62" s="274">
        <f>SUMIF('Anbazhagan-TS-1'!$C$9:$C$68,$N62,'Anbazhagan-TS-1'!AG$9:AG$68)</f>
        <v>0</v>
      </c>
      <c r="AU62" s="274">
        <f>SUMIF('Anbazhagan-TS-1'!$C$9:$C$68,$N62,'Anbazhagan-TS-1'!AH$9:AH$68)</f>
        <v>0</v>
      </c>
      <c r="AV62" s="274">
        <f>SUMIF('Anbazhagan-TS-1'!$C$9:$C$68,$N62,'Anbazhagan-TS-1'!AI$9:AI$68)</f>
        <v>0</v>
      </c>
      <c r="AW62" s="274">
        <f>SUMIF('Anbazhagan-TS-1'!$C$9:$C$68,$N62,'Anbazhagan-TS-1'!AJ$9:AJ$68)</f>
        <v>0</v>
      </c>
      <c r="AX62" s="274">
        <f>SUMIF('Anbazhagan-TS-1'!$C$9:$C$68,$N62,'Anbazhagan-TS-1'!AK$9:AK$68)</f>
        <v>0</v>
      </c>
      <c r="AY62" s="274">
        <f>SUMIF('Anbazhagan-TS-1'!$C$9:$C$68,$N62,'Anbazhagan-TS-1'!AL$9:AL$68)</f>
        <v>0</v>
      </c>
      <c r="AZ62" s="274">
        <f>SUMIF('Anbazhagan-TS-1'!$C$9:$C$68,$N62,'Anbazhagan-TS-1'!AM$9:AM$68)</f>
        <v>0</v>
      </c>
      <c r="BA62" s="274">
        <f>SUMIF('Anbazhagan-TS-1'!$C$9:$C$68,$N62,'Anbazhagan-TS-1'!AN$9:AN$68)</f>
        <v>0</v>
      </c>
      <c r="BB62" s="274">
        <f>SUMIF('Anbazhagan-TS-1'!$C$9:$C$68,$N62,'Anbazhagan-TS-1'!AO$9:AO$68)</f>
        <v>0</v>
      </c>
      <c r="BC62" s="274">
        <f>SUMIF('Anbazhagan-TS-1'!$C$9:$C$68,$N62,'Anbazhagan-TS-1'!AP$9:AP$68)</f>
        <v>0</v>
      </c>
      <c r="BD62" s="274">
        <f>SUMIF('Anbazhagan-TS-1'!$C$9:$C$68,$N62,'Anbazhagan-TS-1'!AQ$9:AQ$68)</f>
        <v>0</v>
      </c>
      <c r="BE62" s="274">
        <f>SUMIF('Anbazhagan-TS-1'!$C$9:$C$68,$N62,'Anbazhagan-TS-1'!AR$9:AR$68)</f>
        <v>0</v>
      </c>
      <c r="BF62" s="274">
        <f>SUMIF('Anbazhagan-TS-1'!$C$9:$C$68,$N62,'Anbazhagan-TS-1'!AS$9:AS$68)</f>
        <v>0</v>
      </c>
      <c r="BG62" s="274">
        <f>SUMIF('Anbazhagan-TS-1'!$C$9:$C$68,$N62,'Anbazhagan-TS-1'!AT$9:AT$68)</f>
        <v>0</v>
      </c>
      <c r="BH62" s="274">
        <f>SUMIF('Anbazhagan-TS-1'!$C$9:$C$68,$N62,'Anbazhagan-TS-1'!AU$9:AU$68)</f>
        <v>0</v>
      </c>
      <c r="BI62" s="274">
        <f>SUMIF('Anbazhagan-TS-1'!$C$9:$C$68,$N62,'Anbazhagan-TS-1'!AV$9:AV$68)</f>
        <v>0</v>
      </c>
      <c r="BJ62" s="274">
        <f>SUMIF('Anbazhagan-TS-1'!$C$9:$C$68,$N62,'Anbazhagan-TS-1'!AW$9:AW$68)</f>
        <v>0</v>
      </c>
      <c r="BK62" s="274">
        <f>SUMIF('Anbazhagan-TS-1'!$C$9:$C$68,$N62,'Anbazhagan-TS-1'!AX$9:AX$68)</f>
        <v>0</v>
      </c>
      <c r="BL62" s="274">
        <f>SUMIF('Anbazhagan-TS-1'!$C$9:$C$68,$N62,'Anbazhagan-TS-1'!AY$9:AY$68)</f>
        <v>0</v>
      </c>
      <c r="BM62" s="274">
        <f>SUMIF('Anbazhagan-TS-1'!$C$9:$C$68,$N62,'Anbazhagan-TS-1'!AZ$9:AZ$68)</f>
        <v>0</v>
      </c>
      <c r="BN62" s="274">
        <f>SUMIF('Anbazhagan-TS-1'!$C$9:$C$68,$N62,'Anbazhagan-TS-1'!BA$9:BA$68)</f>
        <v>0</v>
      </c>
      <c r="BO62" s="274">
        <f>SUMIF('Anbazhagan-TS-1'!$C$9:$C$68,$N62,'Anbazhagan-TS-1'!BB$9:BB$68)</f>
        <v>0</v>
      </c>
      <c r="BP62" s="274">
        <f>SUMIF('Anbazhagan-TS-1'!$C$9:$C$68,$N62,'Anbazhagan-TS-1'!BC$9:BC$68)</f>
        <v>0</v>
      </c>
      <c r="BQ62" s="274">
        <f>SUMIF('Anbazhagan-TS-1'!$C$9:$C$68,$N62,'Anbazhagan-TS-1'!BD$9:BD$68)</f>
        <v>0</v>
      </c>
      <c r="BR62" s="274">
        <f>SUMIF('Anbazhagan-TS-1'!$C$9:$C$68,$N62,'Anbazhagan-TS-1'!BE$9:BE$68)</f>
        <v>0</v>
      </c>
      <c r="BS62" s="274">
        <f>SUMIF('Anbazhagan-TS-1'!$C$9:$C$68,$N62,'Anbazhagan-TS-1'!BF$9:BF$68)</f>
        <v>0</v>
      </c>
      <c r="BT62" s="274">
        <f>SUMIF('Anbazhagan-TS-1'!$C$9:$C$68,$N62,'Anbazhagan-TS-1'!BG$9:BG$68)</f>
        <v>0</v>
      </c>
      <c r="BU62" s="274">
        <f>SUMIF('Anbazhagan-TS-1'!$C$9:$C$68,$N62,'Anbazhagan-TS-1'!BH$9:BH$68)</f>
        <v>0</v>
      </c>
      <c r="BV62" s="274">
        <f>SUMIF('Anbazhagan-TS-1'!$C$9:$C$68,$N62,'Anbazhagan-TS-1'!BI$9:BI$68)</f>
        <v>0</v>
      </c>
      <c r="BW62" s="274">
        <f>SUMIF('Anbazhagan-TS-1'!$C$9:$C$68,$N62,'Anbazhagan-TS-1'!BJ$9:BJ$68)</f>
        <v>0</v>
      </c>
      <c r="BX62" s="274">
        <f>SUMIF('Anbazhagan-TS-1'!$C$9:$C$68,$N62,'Anbazhagan-TS-1'!BK$9:BK$68)</f>
        <v>0</v>
      </c>
      <c r="BY62" s="274">
        <f>SUMIF('Anbazhagan-TS-1'!$C$9:$C$68,$N62,'Anbazhagan-TS-1'!BL$9:BL$68)</f>
        <v>0</v>
      </c>
      <c r="BZ62" s="274">
        <f>SUMIF('Anbazhagan-TS-1'!$C$9:$C$68,$N62,'Anbazhagan-TS-1'!BM$9:BM$68)</f>
        <v>0</v>
      </c>
      <c r="CA62" s="274">
        <f>SUMIF('Anbazhagan-TS-1'!$C$9:$C$68,$N62,'Anbazhagan-TS-1'!BN$9:BN$68)</f>
        <v>0</v>
      </c>
      <c r="CB62" s="274">
        <f>SUMIF('Anbazhagan-TS-1'!$C$9:$C$68,$N62,'Anbazhagan-TS-1'!BO$9:BO$68)</f>
        <v>0</v>
      </c>
    </row>
    <row r="63" spans="1:80">
      <c r="B63" s="318" t="s">
        <v>432</v>
      </c>
      <c r="C63" s="1034">
        <f>R29</f>
        <v>0</v>
      </c>
      <c r="E63" s="1057">
        <f>Q29</f>
        <v>0</v>
      </c>
      <c r="H63" s="1002"/>
      <c r="I63" s="1003"/>
      <c r="J63" s="346"/>
      <c r="K63" s="347"/>
      <c r="L63" s="348"/>
      <c r="N63" s="71" t="s">
        <v>86</v>
      </c>
      <c r="O63" s="270"/>
      <c r="P63" s="313">
        <f t="shared" si="38"/>
        <v>0</v>
      </c>
      <c r="Q63" s="332">
        <f t="shared" si="37"/>
        <v>0</v>
      </c>
      <c r="R63" s="273">
        <f t="shared" si="36"/>
        <v>0</v>
      </c>
      <c r="S63" s="274">
        <f>SUMIF('Anbazhagan-TS-1'!$C$9:$C$68,$N63,'Anbazhagan-TS-1'!F$9:F$68)</f>
        <v>0</v>
      </c>
      <c r="T63" s="274">
        <f>SUMIF('Anbazhagan-TS-1'!$C$9:$C$68,$N63,'Anbazhagan-TS-1'!G$9:G$68)</f>
        <v>0</v>
      </c>
      <c r="U63" s="274">
        <f>SUMIF('Anbazhagan-TS-1'!$C$9:$C$68,$N63,'Anbazhagan-TS-1'!H$9:H$68)</f>
        <v>0</v>
      </c>
      <c r="V63" s="274">
        <f>SUMIF('Anbazhagan-TS-1'!$C$9:$C$68,$N63,'Anbazhagan-TS-1'!I$9:I$68)</f>
        <v>0</v>
      </c>
      <c r="W63" s="274">
        <f>SUMIF('Anbazhagan-TS-1'!$C$9:$C$68,$N63,'Anbazhagan-TS-1'!J$9:J$68)</f>
        <v>0</v>
      </c>
      <c r="X63" s="274">
        <f>SUMIF('Anbazhagan-TS-1'!$C$9:$C$68,$N63,'Anbazhagan-TS-1'!K$9:K$68)</f>
        <v>0</v>
      </c>
      <c r="Y63" s="274">
        <f>SUMIF('Anbazhagan-TS-1'!$C$9:$C$68,$N63,'Anbazhagan-TS-1'!L$9:L$68)</f>
        <v>0</v>
      </c>
      <c r="Z63" s="274">
        <f>SUMIF('Anbazhagan-TS-1'!$C$9:$C$68,$N63,'Anbazhagan-TS-1'!M$9:M$68)</f>
        <v>0</v>
      </c>
      <c r="AA63" s="274">
        <f>SUMIF('Anbazhagan-TS-1'!$C$9:$C$68,$N63,'Anbazhagan-TS-1'!N$9:N$68)</f>
        <v>0</v>
      </c>
      <c r="AB63" s="274">
        <f>SUMIF('Anbazhagan-TS-1'!$C$9:$C$68,$N63,'Anbazhagan-TS-1'!O$9:O$68)</f>
        <v>0</v>
      </c>
      <c r="AC63" s="274">
        <f>SUMIF('Anbazhagan-TS-1'!$C$9:$C$68,$N63,'Anbazhagan-TS-1'!P$9:P$68)</f>
        <v>0</v>
      </c>
      <c r="AD63" s="274">
        <f>SUMIF('Anbazhagan-TS-1'!$C$9:$C$68,$N63,'Anbazhagan-TS-1'!Q$9:Q$68)</f>
        <v>0</v>
      </c>
      <c r="AE63" s="274">
        <f>SUMIF('Anbazhagan-TS-1'!$C$9:$C$68,$N63,'Anbazhagan-TS-1'!R$9:R$68)</f>
        <v>0</v>
      </c>
      <c r="AF63" s="274">
        <f>SUMIF('Anbazhagan-TS-1'!$C$9:$C$68,$N63,'Anbazhagan-TS-1'!S$9:S$68)</f>
        <v>0</v>
      </c>
      <c r="AG63" s="274">
        <f>SUMIF('Anbazhagan-TS-1'!$C$9:$C$68,$N63,'Anbazhagan-TS-1'!T$9:T$68)</f>
        <v>0</v>
      </c>
      <c r="AH63" s="274">
        <f>SUMIF('Anbazhagan-TS-1'!$C$9:$C$68,$N63,'Anbazhagan-TS-1'!U$9:U$68)</f>
        <v>0</v>
      </c>
      <c r="AI63" s="274">
        <f>SUMIF('Anbazhagan-TS-1'!$C$9:$C$68,$N63,'Anbazhagan-TS-1'!V$9:V$68)</f>
        <v>0</v>
      </c>
      <c r="AJ63" s="274">
        <f>SUMIF('Anbazhagan-TS-1'!$C$9:$C$68,$N63,'Anbazhagan-TS-1'!W$9:W$68)</f>
        <v>0</v>
      </c>
      <c r="AK63" s="274">
        <f>SUMIF('Anbazhagan-TS-1'!$C$9:$C$68,$N63,'Anbazhagan-TS-1'!X$9:X$68)</f>
        <v>0</v>
      </c>
      <c r="AL63" s="274">
        <f>SUMIF('Anbazhagan-TS-1'!$C$9:$C$68,$N63,'Anbazhagan-TS-1'!Y$9:Y$68)</f>
        <v>0</v>
      </c>
      <c r="AM63" s="274">
        <f>SUMIF('Anbazhagan-TS-1'!$C$9:$C$68,$N63,'Anbazhagan-TS-1'!Z$9:Z$68)</f>
        <v>0</v>
      </c>
      <c r="AN63" s="274">
        <f>SUMIF('Anbazhagan-TS-1'!$C$9:$C$68,$N63,'Anbazhagan-TS-1'!AA$9:AA$68)</f>
        <v>0</v>
      </c>
      <c r="AO63" s="274">
        <f>SUMIF('Anbazhagan-TS-1'!$C$9:$C$68,$N63,'Anbazhagan-TS-1'!AB$9:AB$68)</f>
        <v>0</v>
      </c>
      <c r="AP63" s="274">
        <f>SUMIF('Anbazhagan-TS-1'!$C$9:$C$68,$N63,'Anbazhagan-TS-1'!AC$9:AC$68)</f>
        <v>0</v>
      </c>
      <c r="AQ63" s="274">
        <f>SUMIF('Anbazhagan-TS-1'!$C$9:$C$68,$N63,'Anbazhagan-TS-1'!AD$9:AD$68)</f>
        <v>0</v>
      </c>
      <c r="AR63" s="274">
        <f>SUMIF('Anbazhagan-TS-1'!$C$9:$C$68,$N63,'Anbazhagan-TS-1'!AE$9:AE$68)</f>
        <v>0</v>
      </c>
      <c r="AS63" s="274">
        <f>SUMIF('Anbazhagan-TS-1'!$C$9:$C$68,$N63,'Anbazhagan-TS-1'!AF$9:AF$68)</f>
        <v>0</v>
      </c>
      <c r="AT63" s="274">
        <f>SUMIF('Anbazhagan-TS-1'!$C$9:$C$68,$N63,'Anbazhagan-TS-1'!AG$9:AG$68)</f>
        <v>0</v>
      </c>
      <c r="AU63" s="274">
        <f>SUMIF('Anbazhagan-TS-1'!$C$9:$C$68,$N63,'Anbazhagan-TS-1'!AH$9:AH$68)</f>
        <v>0</v>
      </c>
      <c r="AV63" s="274">
        <f>SUMIF('Anbazhagan-TS-1'!$C$9:$C$68,$N63,'Anbazhagan-TS-1'!AI$9:AI$68)</f>
        <v>0</v>
      </c>
      <c r="AW63" s="274">
        <f>SUMIF('Anbazhagan-TS-1'!$C$9:$C$68,$N63,'Anbazhagan-TS-1'!AJ$9:AJ$68)</f>
        <v>0</v>
      </c>
      <c r="AX63" s="274">
        <f>SUMIF('Anbazhagan-TS-1'!$C$9:$C$68,$N63,'Anbazhagan-TS-1'!AK$9:AK$68)</f>
        <v>0</v>
      </c>
      <c r="AY63" s="274">
        <f>SUMIF('Anbazhagan-TS-1'!$C$9:$C$68,$N63,'Anbazhagan-TS-1'!AL$9:AL$68)</f>
        <v>0</v>
      </c>
      <c r="AZ63" s="274">
        <f>SUMIF('Anbazhagan-TS-1'!$C$9:$C$68,$N63,'Anbazhagan-TS-1'!AM$9:AM$68)</f>
        <v>0</v>
      </c>
      <c r="BA63" s="274">
        <f>SUMIF('Anbazhagan-TS-1'!$C$9:$C$68,$N63,'Anbazhagan-TS-1'!AN$9:AN$68)</f>
        <v>0</v>
      </c>
      <c r="BB63" s="274">
        <f>SUMIF('Anbazhagan-TS-1'!$C$9:$C$68,$N63,'Anbazhagan-TS-1'!AO$9:AO$68)</f>
        <v>0</v>
      </c>
      <c r="BC63" s="274">
        <f>SUMIF('Anbazhagan-TS-1'!$C$9:$C$68,$N63,'Anbazhagan-TS-1'!AP$9:AP$68)</f>
        <v>0</v>
      </c>
      <c r="BD63" s="274">
        <f>SUMIF('Anbazhagan-TS-1'!$C$9:$C$68,$N63,'Anbazhagan-TS-1'!AQ$9:AQ$68)</f>
        <v>0</v>
      </c>
      <c r="BE63" s="274">
        <f>SUMIF('Anbazhagan-TS-1'!$C$9:$C$68,$N63,'Anbazhagan-TS-1'!AR$9:AR$68)</f>
        <v>0</v>
      </c>
      <c r="BF63" s="274">
        <f>SUMIF('Anbazhagan-TS-1'!$C$9:$C$68,$N63,'Anbazhagan-TS-1'!AS$9:AS$68)</f>
        <v>0</v>
      </c>
      <c r="BG63" s="274">
        <f>SUMIF('Anbazhagan-TS-1'!$C$9:$C$68,$N63,'Anbazhagan-TS-1'!AT$9:AT$68)</f>
        <v>0</v>
      </c>
      <c r="BH63" s="274">
        <f>SUMIF('Anbazhagan-TS-1'!$C$9:$C$68,$N63,'Anbazhagan-TS-1'!AU$9:AU$68)</f>
        <v>0</v>
      </c>
      <c r="BI63" s="274">
        <f>SUMIF('Anbazhagan-TS-1'!$C$9:$C$68,$N63,'Anbazhagan-TS-1'!AV$9:AV$68)</f>
        <v>0</v>
      </c>
      <c r="BJ63" s="274">
        <f>SUMIF('Anbazhagan-TS-1'!$C$9:$C$68,$N63,'Anbazhagan-TS-1'!AW$9:AW$68)</f>
        <v>0</v>
      </c>
      <c r="BK63" s="274">
        <f>SUMIF('Anbazhagan-TS-1'!$C$9:$C$68,$N63,'Anbazhagan-TS-1'!AX$9:AX$68)</f>
        <v>0</v>
      </c>
      <c r="BL63" s="274">
        <f>SUMIF('Anbazhagan-TS-1'!$C$9:$C$68,$N63,'Anbazhagan-TS-1'!AY$9:AY$68)</f>
        <v>0</v>
      </c>
      <c r="BM63" s="274">
        <f>SUMIF('Anbazhagan-TS-1'!$C$9:$C$68,$N63,'Anbazhagan-TS-1'!AZ$9:AZ$68)</f>
        <v>0</v>
      </c>
      <c r="BN63" s="274">
        <f>SUMIF('Anbazhagan-TS-1'!$C$9:$C$68,$N63,'Anbazhagan-TS-1'!BA$9:BA$68)</f>
        <v>0</v>
      </c>
      <c r="BO63" s="274">
        <f>SUMIF('Anbazhagan-TS-1'!$C$9:$C$68,$N63,'Anbazhagan-TS-1'!BB$9:BB$68)</f>
        <v>0</v>
      </c>
      <c r="BP63" s="274">
        <f>SUMIF('Anbazhagan-TS-1'!$C$9:$C$68,$N63,'Anbazhagan-TS-1'!BC$9:BC$68)</f>
        <v>0</v>
      </c>
      <c r="BQ63" s="274">
        <f>SUMIF('Anbazhagan-TS-1'!$C$9:$C$68,$N63,'Anbazhagan-TS-1'!BD$9:BD$68)</f>
        <v>0</v>
      </c>
      <c r="BR63" s="274">
        <f>SUMIF('Anbazhagan-TS-1'!$C$9:$C$68,$N63,'Anbazhagan-TS-1'!BE$9:BE$68)</f>
        <v>0</v>
      </c>
      <c r="BS63" s="274">
        <f>SUMIF('Anbazhagan-TS-1'!$C$9:$C$68,$N63,'Anbazhagan-TS-1'!BF$9:BF$68)</f>
        <v>0</v>
      </c>
      <c r="BT63" s="274">
        <f>SUMIF('Anbazhagan-TS-1'!$C$9:$C$68,$N63,'Anbazhagan-TS-1'!BG$9:BG$68)</f>
        <v>0</v>
      </c>
      <c r="BU63" s="274">
        <f>SUMIF('Anbazhagan-TS-1'!$C$9:$C$68,$N63,'Anbazhagan-TS-1'!BH$9:BH$68)</f>
        <v>0</v>
      </c>
      <c r="BV63" s="274">
        <f>SUMIF('Anbazhagan-TS-1'!$C$9:$C$68,$N63,'Anbazhagan-TS-1'!BI$9:BI$68)</f>
        <v>0</v>
      </c>
      <c r="BW63" s="274">
        <f>SUMIF('Anbazhagan-TS-1'!$C$9:$C$68,$N63,'Anbazhagan-TS-1'!BJ$9:BJ$68)</f>
        <v>0</v>
      </c>
      <c r="BX63" s="274">
        <f>SUMIF('Anbazhagan-TS-1'!$C$9:$C$68,$N63,'Anbazhagan-TS-1'!BK$9:BK$68)</f>
        <v>0</v>
      </c>
      <c r="BY63" s="274">
        <f>SUMIF('Anbazhagan-TS-1'!$C$9:$C$68,$N63,'Anbazhagan-TS-1'!BL$9:BL$68)</f>
        <v>0</v>
      </c>
      <c r="BZ63" s="274">
        <f>SUMIF('Anbazhagan-TS-1'!$C$9:$C$68,$N63,'Anbazhagan-TS-1'!BM$9:BM$68)</f>
        <v>0</v>
      </c>
      <c r="CA63" s="274">
        <f>SUMIF('Anbazhagan-TS-1'!$C$9:$C$68,$N63,'Anbazhagan-TS-1'!BN$9:BN$68)</f>
        <v>0</v>
      </c>
      <c r="CB63" s="274">
        <f>SUMIF('Anbazhagan-TS-1'!$C$9:$C$68,$N63,'Anbazhagan-TS-1'!BO$9:BO$68)</f>
        <v>0</v>
      </c>
    </row>
    <row r="64" spans="1:80">
      <c r="B64" s="318" t="s">
        <v>433</v>
      </c>
      <c r="C64" s="1034">
        <f>R66</f>
        <v>0</v>
      </c>
      <c r="E64" s="1057">
        <f>Q66</f>
        <v>0</v>
      </c>
      <c r="H64" s="349" t="s">
        <v>865</v>
      </c>
      <c r="I64" s="350">
        <f>G60</f>
        <v>0</v>
      </c>
      <c r="J64" s="351"/>
      <c r="K64" s="352">
        <v>0</v>
      </c>
      <c r="L64" s="353"/>
      <c r="N64" s="71" t="s">
        <v>895</v>
      </c>
      <c r="O64" s="270"/>
      <c r="P64" s="313">
        <f>SUMPRODUCT(($S$2:$CB$2&lt;=$R$2)*1,($S$4:$CB$4=$S$4)*1,S64:CB64)+SUMPRODUCT(($S$2:$CB$2&lt;=$R$2)*1,($S$4:$CB$4=$T$4)*1,S64:CB64)*0.75</f>
        <v>0</v>
      </c>
      <c r="Q64" s="332">
        <f t="shared" si="37"/>
        <v>0</v>
      </c>
      <c r="R64" s="273">
        <f t="shared" si="36"/>
        <v>0</v>
      </c>
      <c r="S64" s="274">
        <f>SUMIF('Anbazhagan-TS-1'!$C$9:$C$68,$N64,'Anbazhagan-TS-1'!F$9:F$68)</f>
        <v>0</v>
      </c>
      <c r="T64" s="274">
        <f>SUMIF('Anbazhagan-TS-1'!$C$9:$C$68,$N64,'Anbazhagan-TS-1'!G$9:G$68)</f>
        <v>0</v>
      </c>
      <c r="U64" s="274">
        <f>SUMIF('Anbazhagan-TS-1'!$C$9:$C$68,$N64,'Anbazhagan-TS-1'!H$9:H$68)</f>
        <v>0</v>
      </c>
      <c r="V64" s="274">
        <f>SUMIF('Anbazhagan-TS-1'!$C$9:$C$68,$N64,'Anbazhagan-TS-1'!I$9:I$68)</f>
        <v>0</v>
      </c>
      <c r="W64" s="274">
        <f>SUMIF('Anbazhagan-TS-1'!$C$9:$C$68,$N64,'Anbazhagan-TS-1'!J$9:J$68)</f>
        <v>0</v>
      </c>
      <c r="X64" s="274">
        <f>SUMIF('Anbazhagan-TS-1'!$C$9:$C$68,$N64,'Anbazhagan-TS-1'!K$9:K$68)</f>
        <v>0</v>
      </c>
      <c r="Y64" s="274">
        <f>SUMIF('Anbazhagan-TS-1'!$C$9:$C$68,$N64,'Anbazhagan-TS-1'!L$9:L$68)</f>
        <v>0</v>
      </c>
      <c r="Z64" s="274">
        <f>SUMIF('Anbazhagan-TS-1'!$C$9:$C$68,$N64,'Anbazhagan-TS-1'!M$9:M$68)</f>
        <v>0</v>
      </c>
      <c r="AA64" s="274">
        <f>SUMIF('Anbazhagan-TS-1'!$C$9:$C$68,$N64,'Anbazhagan-TS-1'!N$9:N$68)</f>
        <v>0</v>
      </c>
      <c r="AB64" s="274">
        <f>SUMIF('Anbazhagan-TS-1'!$C$9:$C$68,$N64,'Anbazhagan-TS-1'!O$9:O$68)</f>
        <v>0</v>
      </c>
      <c r="AC64" s="274">
        <f>SUMIF('Anbazhagan-TS-1'!$C$9:$C$68,$N64,'Anbazhagan-TS-1'!P$9:P$68)</f>
        <v>0</v>
      </c>
      <c r="AD64" s="274">
        <f>SUMIF('Anbazhagan-TS-1'!$C$9:$C$68,$N64,'Anbazhagan-TS-1'!Q$9:Q$68)</f>
        <v>0</v>
      </c>
      <c r="AE64" s="274">
        <f>SUMIF('Anbazhagan-TS-1'!$C$9:$C$68,$N64,'Anbazhagan-TS-1'!R$9:R$68)</f>
        <v>0</v>
      </c>
      <c r="AF64" s="274">
        <f>SUMIF('Anbazhagan-TS-1'!$C$9:$C$68,$N64,'Anbazhagan-TS-1'!S$9:S$68)</f>
        <v>0</v>
      </c>
      <c r="AG64" s="274">
        <f>SUMIF('Anbazhagan-TS-1'!$C$9:$C$68,$N64,'Anbazhagan-TS-1'!T$9:T$68)</f>
        <v>0</v>
      </c>
      <c r="AH64" s="274">
        <f>SUMIF('Anbazhagan-TS-1'!$C$9:$C$68,$N64,'Anbazhagan-TS-1'!U$9:U$68)</f>
        <v>0</v>
      </c>
      <c r="AI64" s="274">
        <f>SUMIF('Anbazhagan-TS-1'!$C$9:$C$68,$N64,'Anbazhagan-TS-1'!V$9:V$68)</f>
        <v>0</v>
      </c>
      <c r="AJ64" s="274">
        <f>SUMIF('Anbazhagan-TS-1'!$C$9:$C$68,$N64,'Anbazhagan-TS-1'!W$9:W$68)</f>
        <v>0</v>
      </c>
      <c r="AK64" s="274">
        <f>SUMIF('Anbazhagan-TS-1'!$C$9:$C$68,$N64,'Anbazhagan-TS-1'!X$9:X$68)</f>
        <v>0</v>
      </c>
      <c r="AL64" s="274">
        <f>SUMIF('Anbazhagan-TS-1'!$C$9:$C$68,$N64,'Anbazhagan-TS-1'!Y$9:Y$68)</f>
        <v>0</v>
      </c>
      <c r="AM64" s="274">
        <f>SUMIF('Anbazhagan-TS-1'!$C$9:$C$68,$N64,'Anbazhagan-TS-1'!Z$9:Z$68)</f>
        <v>0</v>
      </c>
      <c r="AN64" s="274">
        <f>SUMIF('Anbazhagan-TS-1'!$C$9:$C$68,$N64,'Anbazhagan-TS-1'!AA$9:AA$68)</f>
        <v>0</v>
      </c>
      <c r="AO64" s="274">
        <f>SUMIF('Anbazhagan-TS-1'!$C$9:$C$68,$N64,'Anbazhagan-TS-1'!AB$9:AB$68)</f>
        <v>0</v>
      </c>
      <c r="AP64" s="274">
        <f>SUMIF('Anbazhagan-TS-1'!$C$9:$C$68,$N64,'Anbazhagan-TS-1'!AC$9:AC$68)</f>
        <v>0</v>
      </c>
      <c r="AQ64" s="274">
        <f>SUMIF('Anbazhagan-TS-1'!$C$9:$C$68,$N64,'Anbazhagan-TS-1'!AD$9:AD$68)</f>
        <v>0</v>
      </c>
      <c r="AR64" s="274">
        <f>SUMIF('Anbazhagan-TS-1'!$C$9:$C$68,$N64,'Anbazhagan-TS-1'!AE$9:AE$68)</f>
        <v>0</v>
      </c>
      <c r="AS64" s="274">
        <f>SUMIF('Anbazhagan-TS-1'!$C$9:$C$68,$N64,'Anbazhagan-TS-1'!AF$9:AF$68)</f>
        <v>0</v>
      </c>
      <c r="AT64" s="274">
        <f>SUMIF('Anbazhagan-TS-1'!$C$9:$C$68,$N64,'Anbazhagan-TS-1'!AG$9:AG$68)</f>
        <v>0</v>
      </c>
      <c r="AU64" s="274">
        <f>SUMIF('Anbazhagan-TS-1'!$C$9:$C$68,$N64,'Anbazhagan-TS-1'!AH$9:AH$68)</f>
        <v>0</v>
      </c>
      <c r="AV64" s="274">
        <f>SUMIF('Anbazhagan-TS-1'!$C$9:$C$68,$N64,'Anbazhagan-TS-1'!AI$9:AI$68)</f>
        <v>0</v>
      </c>
      <c r="AW64" s="274">
        <f>SUMIF('Anbazhagan-TS-1'!$C$9:$C$68,$N64,'Anbazhagan-TS-1'!AJ$9:AJ$68)</f>
        <v>0</v>
      </c>
      <c r="AX64" s="274">
        <f>SUMIF('Anbazhagan-TS-1'!$C$9:$C$68,$N64,'Anbazhagan-TS-1'!AK$9:AK$68)</f>
        <v>0</v>
      </c>
      <c r="AY64" s="274">
        <f>SUMIF('Anbazhagan-TS-1'!$C$9:$C$68,$N64,'Anbazhagan-TS-1'!AL$9:AL$68)</f>
        <v>0</v>
      </c>
      <c r="AZ64" s="274">
        <f>SUMIF('Anbazhagan-TS-1'!$C$9:$C$68,$N64,'Anbazhagan-TS-1'!AM$9:AM$68)</f>
        <v>0</v>
      </c>
      <c r="BA64" s="274">
        <f>SUMIF('Anbazhagan-TS-1'!$C$9:$C$68,$N64,'Anbazhagan-TS-1'!AN$9:AN$68)</f>
        <v>0</v>
      </c>
      <c r="BB64" s="274">
        <f>SUMIF('Anbazhagan-TS-1'!$C$9:$C$68,$N64,'Anbazhagan-TS-1'!AO$9:AO$68)</f>
        <v>0</v>
      </c>
      <c r="BC64" s="274">
        <f>SUMIF('Anbazhagan-TS-1'!$C$9:$C$68,$N64,'Anbazhagan-TS-1'!AP$9:AP$68)</f>
        <v>0</v>
      </c>
      <c r="BD64" s="274">
        <f>SUMIF('Anbazhagan-TS-1'!$C$9:$C$68,$N64,'Anbazhagan-TS-1'!AQ$9:AQ$68)</f>
        <v>0</v>
      </c>
      <c r="BE64" s="274">
        <f>SUMIF('Anbazhagan-TS-1'!$C$9:$C$68,$N64,'Anbazhagan-TS-1'!AR$9:AR$68)</f>
        <v>0</v>
      </c>
      <c r="BF64" s="274">
        <f>SUMIF('Anbazhagan-TS-1'!$C$9:$C$68,$N64,'Anbazhagan-TS-1'!AS$9:AS$68)</f>
        <v>0</v>
      </c>
      <c r="BG64" s="274">
        <f>SUMIF('Anbazhagan-TS-1'!$C$9:$C$68,$N64,'Anbazhagan-TS-1'!AT$9:AT$68)</f>
        <v>0</v>
      </c>
      <c r="BH64" s="274">
        <f>SUMIF('Anbazhagan-TS-1'!$C$9:$C$68,$N64,'Anbazhagan-TS-1'!AU$9:AU$68)</f>
        <v>0</v>
      </c>
      <c r="BI64" s="274">
        <f>SUMIF('Anbazhagan-TS-1'!$C$9:$C$68,$N64,'Anbazhagan-TS-1'!AV$9:AV$68)</f>
        <v>0</v>
      </c>
      <c r="BJ64" s="274">
        <f>SUMIF('Anbazhagan-TS-1'!$C$9:$C$68,$N64,'Anbazhagan-TS-1'!AW$9:AW$68)</f>
        <v>0</v>
      </c>
      <c r="BK64" s="274">
        <f>SUMIF('Anbazhagan-TS-1'!$C$9:$C$68,$N64,'Anbazhagan-TS-1'!AX$9:AX$68)</f>
        <v>0</v>
      </c>
      <c r="BL64" s="274">
        <f>SUMIF('Anbazhagan-TS-1'!$C$9:$C$68,$N64,'Anbazhagan-TS-1'!AY$9:AY$68)</f>
        <v>0</v>
      </c>
      <c r="BM64" s="274">
        <f>SUMIF('Anbazhagan-TS-1'!$C$9:$C$68,$N64,'Anbazhagan-TS-1'!AZ$9:AZ$68)</f>
        <v>0</v>
      </c>
      <c r="BN64" s="274">
        <f>SUMIF('Anbazhagan-TS-1'!$C$9:$C$68,$N64,'Anbazhagan-TS-1'!BA$9:BA$68)</f>
        <v>0</v>
      </c>
      <c r="BO64" s="274">
        <f>SUMIF('Anbazhagan-TS-1'!$C$9:$C$68,$N64,'Anbazhagan-TS-1'!BB$9:BB$68)</f>
        <v>0</v>
      </c>
      <c r="BP64" s="274">
        <f>SUMIF('Anbazhagan-TS-1'!$C$9:$C$68,$N64,'Anbazhagan-TS-1'!BC$9:BC$68)</f>
        <v>0</v>
      </c>
      <c r="BQ64" s="274">
        <f>SUMIF('Anbazhagan-TS-1'!$C$9:$C$68,$N64,'Anbazhagan-TS-1'!BD$9:BD$68)</f>
        <v>0</v>
      </c>
      <c r="BR64" s="274">
        <f>SUMIF('Anbazhagan-TS-1'!$C$9:$C$68,$N64,'Anbazhagan-TS-1'!BE$9:BE$68)</f>
        <v>0</v>
      </c>
      <c r="BS64" s="274">
        <f>SUMIF('Anbazhagan-TS-1'!$C$9:$C$68,$N64,'Anbazhagan-TS-1'!BF$9:BF$68)</f>
        <v>0</v>
      </c>
      <c r="BT64" s="274">
        <f>SUMIF('Anbazhagan-TS-1'!$C$9:$C$68,$N64,'Anbazhagan-TS-1'!BG$9:BG$68)</f>
        <v>0</v>
      </c>
      <c r="BU64" s="274">
        <f>SUMIF('Anbazhagan-TS-1'!$C$9:$C$68,$N64,'Anbazhagan-TS-1'!BH$9:BH$68)</f>
        <v>0</v>
      </c>
      <c r="BV64" s="274">
        <f>SUMIF('Anbazhagan-TS-1'!$C$9:$C$68,$N64,'Anbazhagan-TS-1'!BI$9:BI$68)</f>
        <v>0</v>
      </c>
      <c r="BW64" s="274">
        <f>SUMIF('Anbazhagan-TS-1'!$C$9:$C$68,$N64,'Anbazhagan-TS-1'!BJ$9:BJ$68)</f>
        <v>0</v>
      </c>
      <c r="BX64" s="274">
        <f>SUMIF('Anbazhagan-TS-1'!$C$9:$C$68,$N64,'Anbazhagan-TS-1'!BK$9:BK$68)</f>
        <v>0</v>
      </c>
      <c r="BY64" s="274">
        <f>SUMIF('Anbazhagan-TS-1'!$C$9:$C$68,$N64,'Anbazhagan-TS-1'!BL$9:BL$68)</f>
        <v>0</v>
      </c>
      <c r="BZ64" s="274">
        <f>SUMIF('Anbazhagan-TS-1'!$C$9:$C$68,$N64,'Anbazhagan-TS-1'!BM$9:BM$68)</f>
        <v>0</v>
      </c>
      <c r="CA64" s="274">
        <f>SUMIF('Anbazhagan-TS-1'!$C$9:$C$68,$N64,'Anbazhagan-TS-1'!BN$9:BN$68)</f>
        <v>0</v>
      </c>
      <c r="CB64" s="274">
        <f>SUMIF('Anbazhagan-TS-1'!$C$9:$C$68,$N64,'Anbazhagan-TS-1'!BO$9:BO$68)</f>
        <v>0</v>
      </c>
    </row>
    <row r="65" spans="2:80">
      <c r="B65" s="318" t="s">
        <v>434</v>
      </c>
      <c r="C65" s="1034">
        <f>R69</f>
        <v>0</v>
      </c>
      <c r="E65" s="1057">
        <f>Q69</f>
        <v>0</v>
      </c>
      <c r="H65" s="354" t="s">
        <v>866</v>
      </c>
      <c r="I65" s="355">
        <f>I60</f>
        <v>0</v>
      </c>
      <c r="J65" s="351"/>
      <c r="K65" s="356">
        <f>E60</f>
        <v>0</v>
      </c>
      <c r="L65" s="353"/>
      <c r="N65" s="71"/>
      <c r="O65" s="270"/>
      <c r="P65" s="280"/>
      <c r="Q65" s="271"/>
      <c r="R65" s="273"/>
      <c r="S65" s="274"/>
      <c r="T65" s="274"/>
      <c r="U65" s="274"/>
      <c r="V65" s="274"/>
      <c r="W65" s="274"/>
      <c r="X65" s="274"/>
      <c r="Y65" s="274"/>
      <c r="Z65" s="274"/>
      <c r="AA65" s="274"/>
      <c r="AB65" s="274"/>
      <c r="AC65" s="274"/>
      <c r="AD65" s="274"/>
      <c r="AE65" s="274"/>
      <c r="AF65" s="274"/>
      <c r="AG65" s="274"/>
      <c r="AH65" s="274"/>
      <c r="AI65" s="274"/>
      <c r="AJ65" s="274"/>
      <c r="AK65" s="274"/>
      <c r="AL65" s="274"/>
      <c r="AM65" s="274"/>
      <c r="AN65" s="274"/>
      <c r="AO65" s="274"/>
      <c r="AP65" s="274"/>
      <c r="AQ65" s="274"/>
      <c r="AR65" s="274"/>
      <c r="AS65" s="274"/>
      <c r="AT65" s="274"/>
      <c r="AU65" s="274"/>
      <c r="AV65" s="274"/>
      <c r="AW65" s="274"/>
      <c r="AX65" s="274"/>
      <c r="AY65" s="274"/>
      <c r="AZ65" s="274"/>
      <c r="BA65" s="274"/>
      <c r="BB65" s="274"/>
      <c r="BC65" s="274"/>
      <c r="BD65" s="274"/>
      <c r="BE65" s="274"/>
      <c r="BF65" s="274"/>
      <c r="BG65" s="274"/>
      <c r="BH65" s="274"/>
      <c r="BI65" s="274"/>
      <c r="BJ65" s="274"/>
      <c r="BK65" s="274"/>
      <c r="BL65" s="274"/>
      <c r="BM65" s="274"/>
      <c r="BN65" s="274"/>
      <c r="BO65" s="274"/>
      <c r="BP65" s="274"/>
      <c r="BQ65" s="274"/>
      <c r="BR65" s="274"/>
      <c r="BS65" s="274"/>
      <c r="BT65" s="274"/>
      <c r="BU65" s="274"/>
      <c r="BV65" s="274"/>
      <c r="BW65" s="274"/>
      <c r="BX65" s="274"/>
      <c r="BY65" s="274"/>
      <c r="BZ65" s="274"/>
      <c r="CA65" s="274"/>
      <c r="CB65" s="274"/>
    </row>
    <row r="66" spans="2:80">
      <c r="B66" s="318" t="s">
        <v>435</v>
      </c>
      <c r="C66" s="1034">
        <f>G25</f>
        <v>0</v>
      </c>
      <c r="E66" s="1057">
        <f>E25</f>
        <v>0</v>
      </c>
      <c r="H66" s="354" t="s">
        <v>867</v>
      </c>
      <c r="I66" s="355">
        <f>C68</f>
        <v>0</v>
      </c>
      <c r="J66" s="351"/>
      <c r="K66" s="356">
        <f>E68</f>
        <v>0</v>
      </c>
      <c r="L66" s="353"/>
      <c r="N66" s="297" t="s">
        <v>2</v>
      </c>
      <c r="O66" s="297"/>
      <c r="P66" s="297"/>
      <c r="Q66" s="299">
        <f>SUMPRODUCT(Q31:Q65,O31:O65)</f>
        <v>0</v>
      </c>
      <c r="R66" s="300">
        <f>SUM(R32:R65)</f>
        <v>0</v>
      </c>
      <c r="S66" s="274" t="e">
        <f>SUMIF(#REF!,$N66,#REF!)</f>
        <v>#REF!</v>
      </c>
      <c r="T66" s="274"/>
      <c r="U66" s="274"/>
      <c r="V66" s="274"/>
      <c r="W66" s="274"/>
      <c r="X66" s="274"/>
      <c r="Y66" s="274"/>
      <c r="Z66" s="274"/>
      <c r="AA66" s="274"/>
      <c r="AB66" s="274"/>
      <c r="AC66" s="274"/>
      <c r="AD66" s="274"/>
      <c r="AE66" s="274"/>
      <c r="AF66" s="274"/>
      <c r="AG66" s="274"/>
      <c r="AH66" s="274"/>
      <c r="AI66" s="274"/>
      <c r="AJ66" s="274"/>
      <c r="AK66" s="274"/>
      <c r="AL66" s="274"/>
      <c r="AM66" s="274"/>
      <c r="AN66" s="274"/>
      <c r="AO66" s="274"/>
      <c r="AP66" s="274"/>
      <c r="AQ66" s="274"/>
      <c r="AR66" s="274"/>
      <c r="AS66" s="274"/>
      <c r="AT66" s="274"/>
      <c r="AU66" s="274"/>
      <c r="AV66" s="274"/>
      <c r="AW66" s="274"/>
      <c r="AX66" s="274"/>
      <c r="AY66" s="274"/>
      <c r="AZ66" s="274"/>
      <c r="BA66" s="274"/>
      <c r="BB66" s="274"/>
      <c r="BC66" s="274"/>
      <c r="BD66" s="274"/>
      <c r="BE66" s="274"/>
      <c r="BF66" s="274"/>
      <c r="BG66" s="274"/>
      <c r="BH66" s="274"/>
      <c r="BI66" s="274"/>
      <c r="BJ66" s="274"/>
      <c r="BK66" s="274"/>
      <c r="BL66" s="274"/>
      <c r="BM66" s="274"/>
      <c r="BN66" s="274"/>
      <c r="BO66" s="274"/>
      <c r="BP66" s="274"/>
      <c r="BQ66" s="274"/>
      <c r="BR66" s="274"/>
      <c r="BS66" s="274"/>
      <c r="BT66" s="274"/>
      <c r="BU66" s="274"/>
      <c r="BV66" s="274"/>
      <c r="BW66" s="274"/>
      <c r="BX66" s="274"/>
      <c r="BY66" s="274"/>
      <c r="BZ66" s="274"/>
      <c r="CA66" s="274"/>
      <c r="CB66" s="274"/>
    </row>
    <row r="67" spans="2:80">
      <c r="B67" s="357" t="s">
        <v>436</v>
      </c>
      <c r="C67" s="1035">
        <f>M25</f>
        <v>0</v>
      </c>
      <c r="E67" s="1058">
        <f>K25</f>
        <v>0</v>
      </c>
      <c r="H67" s="354" t="s">
        <v>421</v>
      </c>
      <c r="I67" s="355">
        <f>I65-I66</f>
        <v>0</v>
      </c>
      <c r="J67" s="351"/>
      <c r="K67" s="356">
        <f>K65-K66</f>
        <v>0</v>
      </c>
      <c r="L67" s="353"/>
      <c r="N67" s="304" t="s">
        <v>434</v>
      </c>
      <c r="O67" s="303"/>
      <c r="P67" s="303"/>
      <c r="Q67" s="320"/>
      <c r="R67" s="321"/>
      <c r="S67" s="71"/>
      <c r="T67" s="71"/>
      <c r="U67" s="71"/>
      <c r="V67" s="71"/>
      <c r="W67" s="71"/>
      <c r="X67" s="71"/>
      <c r="Y67" s="71"/>
      <c r="Z67" s="71"/>
      <c r="AA67" s="71"/>
      <c r="AB67" s="71"/>
      <c r="AC67" s="71"/>
      <c r="AD67" s="71"/>
      <c r="AE67" s="71"/>
      <c r="AF67" s="71"/>
      <c r="AG67" s="71"/>
      <c r="AH67" s="71"/>
      <c r="AI67" s="71"/>
      <c r="AJ67" s="71"/>
      <c r="AK67" s="71"/>
      <c r="AL67" s="71"/>
      <c r="AM67" s="71"/>
      <c r="AN67" s="71"/>
      <c r="AO67" s="71"/>
      <c r="AP67" s="71"/>
      <c r="AQ67" s="71"/>
      <c r="AR67" s="71"/>
      <c r="AS67" s="71"/>
      <c r="AT67" s="71"/>
      <c r="AU67" s="71"/>
      <c r="AV67" s="71"/>
      <c r="AW67" s="71"/>
      <c r="AX67" s="71"/>
      <c r="AY67" s="71"/>
      <c r="AZ67" s="71"/>
      <c r="BA67" s="71"/>
      <c r="BB67" s="71"/>
      <c r="BC67" s="71"/>
      <c r="BD67" s="71"/>
      <c r="BE67" s="71"/>
      <c r="BF67" s="71"/>
      <c r="BG67" s="71"/>
      <c r="BH67" s="71"/>
      <c r="BI67" s="71"/>
      <c r="BJ67" s="71"/>
      <c r="BK67" s="71"/>
      <c r="BL67" s="71"/>
      <c r="BM67" s="71"/>
      <c r="BN67" s="71"/>
      <c r="BO67" s="71"/>
      <c r="BP67" s="71"/>
      <c r="BQ67" s="71"/>
      <c r="BR67" s="71"/>
      <c r="BS67" s="71"/>
      <c r="BT67" s="71"/>
      <c r="BU67" s="71"/>
      <c r="BV67" s="71"/>
      <c r="BW67" s="71"/>
      <c r="BX67" s="71"/>
      <c r="BY67" s="71"/>
      <c r="BZ67" s="71"/>
      <c r="CA67" s="71"/>
      <c r="CB67" s="71"/>
    </row>
    <row r="68" spans="2:80" ht="15" thickBot="1">
      <c r="B68" s="296" t="s">
        <v>2</v>
      </c>
      <c r="C68" s="1036">
        <f>SUM(C62:C67)+G24</f>
        <v>0</v>
      </c>
      <c r="E68" s="1059">
        <f>SUM(E62:E67)+E69</f>
        <v>0</v>
      </c>
      <c r="H68" s="358" t="s">
        <v>868</v>
      </c>
      <c r="I68" s="359" t="str">
        <f>IFERROR(I67/I65,"")</f>
        <v/>
      </c>
      <c r="J68" s="360" t="str">
        <f>IF(I67&gt;=1,"Profit","Loss")</f>
        <v>Loss</v>
      </c>
      <c r="K68" s="361" t="str">
        <f>IFERROR(K67/K65,"")</f>
        <v/>
      </c>
      <c r="L68" s="362" t="str">
        <f>IF(K67&gt;=1,"Profit","Loss")</f>
        <v>Loss</v>
      </c>
      <c r="N68" s="323" t="s">
        <v>854</v>
      </c>
      <c r="O68" s="323" t="s">
        <v>20</v>
      </c>
      <c r="P68" s="323" t="s">
        <v>869</v>
      </c>
      <c r="Q68" s="367" t="s">
        <v>442</v>
      </c>
      <c r="R68" s="324" t="s">
        <v>847</v>
      </c>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c r="AZ68" s="71"/>
      <c r="BA68" s="71"/>
      <c r="BB68" s="71"/>
      <c r="BC68" s="71"/>
      <c r="BD68" s="71"/>
      <c r="BE68" s="71"/>
      <c r="BF68" s="71"/>
      <c r="BG68" s="71"/>
      <c r="BH68" s="71"/>
      <c r="BI68" s="71"/>
      <c r="BJ68" s="71"/>
      <c r="BK68" s="71"/>
      <c r="BL68" s="71"/>
      <c r="BM68" s="71"/>
      <c r="BN68" s="71"/>
      <c r="BO68" s="71"/>
      <c r="BP68" s="71"/>
      <c r="BQ68" s="71"/>
      <c r="BR68" s="71"/>
      <c r="BS68" s="71"/>
      <c r="BT68" s="71"/>
      <c r="BU68" s="71"/>
      <c r="BV68" s="71"/>
      <c r="BW68" s="71"/>
      <c r="BX68" s="71"/>
      <c r="BY68" s="71"/>
      <c r="BZ68" s="71"/>
      <c r="CA68" s="71"/>
      <c r="CB68" s="71"/>
    </row>
    <row r="69" spans="2:80" ht="15" thickBot="1">
      <c r="B69" s="325" t="s">
        <v>437</v>
      </c>
      <c r="C69" s="1037"/>
      <c r="D69" s="1037"/>
      <c r="E69" s="1060">
        <f>E24*D24</f>
        <v>0</v>
      </c>
      <c r="F69" s="1037"/>
      <c r="G69" s="1037"/>
      <c r="H69" s="326"/>
      <c r="I69" s="326"/>
      <c r="J69" s="326"/>
      <c r="K69" s="326"/>
      <c r="L69" s="326"/>
      <c r="M69" s="326"/>
      <c r="N69" s="327" t="s">
        <v>870</v>
      </c>
      <c r="O69" s="327"/>
      <c r="P69" s="328"/>
      <c r="Q69" s="329">
        <f>Q66*P69</f>
        <v>0</v>
      </c>
      <c r="R69" s="330">
        <f>R66*P69</f>
        <v>0</v>
      </c>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71"/>
      <c r="AS69" s="71"/>
      <c r="AT69" s="71"/>
      <c r="AU69" s="71"/>
      <c r="AV69" s="71"/>
      <c r="AW69" s="71"/>
      <c r="AX69" s="71"/>
      <c r="AY69" s="71"/>
      <c r="AZ69" s="71"/>
      <c r="BA69" s="71"/>
      <c r="BB69" s="71"/>
      <c r="BC69" s="71"/>
      <c r="BD69" s="71"/>
      <c r="BE69" s="71"/>
      <c r="BF69" s="71"/>
      <c r="BG69" s="71"/>
      <c r="BH69" s="71"/>
      <c r="BI69" s="71"/>
      <c r="BJ69" s="71"/>
      <c r="BK69" s="71"/>
      <c r="BL69" s="71"/>
      <c r="BM69" s="71"/>
      <c r="BN69" s="71"/>
      <c r="BO69" s="71"/>
      <c r="BP69" s="71"/>
      <c r="BQ69" s="71"/>
      <c r="BR69" s="71"/>
      <c r="BS69" s="71"/>
      <c r="BT69" s="71"/>
      <c r="BU69" s="71"/>
      <c r="BV69" s="71"/>
      <c r="BW69" s="71"/>
      <c r="BX69" s="71"/>
      <c r="BY69" s="71"/>
      <c r="BZ69" s="71"/>
      <c r="CA69" s="71"/>
      <c r="CB69" s="71"/>
    </row>
    <row r="70" spans="2:80" ht="15" thickTop="1">
      <c r="I70" s="381"/>
      <c r="J70" s="381"/>
      <c r="K70" s="38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1"/>
      <c r="AT70" s="71"/>
      <c r="AU70" s="71"/>
      <c r="AV70" s="71"/>
      <c r="AW70" s="71"/>
      <c r="AX70" s="71"/>
      <c r="AY70" s="71"/>
      <c r="AZ70" s="71"/>
      <c r="BA70" s="71"/>
      <c r="BB70" s="71"/>
      <c r="BC70" s="71"/>
      <c r="BD70" s="71"/>
      <c r="BE70" s="71"/>
      <c r="BF70" s="71"/>
      <c r="BG70" s="71"/>
      <c r="BH70" s="71"/>
      <c r="BI70" s="71"/>
      <c r="BJ70" s="71"/>
      <c r="BK70" s="71"/>
      <c r="BL70" s="71"/>
      <c r="BM70" s="71"/>
      <c r="BN70" s="71"/>
      <c r="BO70" s="71"/>
      <c r="BP70" s="71"/>
      <c r="BQ70" s="71"/>
      <c r="BR70" s="71"/>
      <c r="BS70" s="71"/>
      <c r="BT70" s="71"/>
      <c r="BU70" s="71"/>
      <c r="BV70" s="71"/>
      <c r="BW70" s="71"/>
      <c r="BX70" s="71"/>
      <c r="BY70" s="71"/>
      <c r="BZ70" s="71"/>
      <c r="CA70" s="71"/>
      <c r="CB70" s="71"/>
    </row>
    <row r="71" spans="2:80">
      <c r="I71" s="382"/>
      <c r="J71" s="381"/>
      <c r="K71" s="381"/>
      <c r="S71" s="71"/>
      <c r="T71" s="71"/>
      <c r="U71" s="71"/>
      <c r="V71" s="71"/>
      <c r="W71" s="71"/>
      <c r="X71" s="71"/>
      <c r="Y71" s="71"/>
      <c r="Z71" s="71"/>
      <c r="AA71" s="71"/>
      <c r="AB71" s="71"/>
      <c r="AC71" s="71"/>
      <c r="AD71" s="71"/>
      <c r="AE71" s="71"/>
      <c r="AF71" s="71"/>
      <c r="AG71" s="71"/>
      <c r="AH71" s="71"/>
      <c r="AI71" s="71"/>
      <c r="AJ71" s="71"/>
      <c r="AK71" s="71"/>
      <c r="AL71" s="71"/>
      <c r="AM71" s="71"/>
      <c r="AN71" s="71"/>
      <c r="AO71" s="71"/>
      <c r="AP71" s="71"/>
      <c r="AQ71" s="71"/>
      <c r="AR71" s="71"/>
      <c r="AS71" s="71"/>
      <c r="AT71" s="71"/>
      <c r="AU71" s="71"/>
      <c r="AV71" s="71"/>
      <c r="AW71" s="71"/>
      <c r="AX71" s="71"/>
      <c r="AY71" s="71"/>
      <c r="AZ71" s="71"/>
      <c r="BA71" s="71"/>
      <c r="BB71" s="71"/>
      <c r="BC71" s="71"/>
      <c r="BD71" s="71"/>
      <c r="BE71" s="71"/>
      <c r="BF71" s="71"/>
      <c r="BG71" s="71"/>
      <c r="BH71" s="71"/>
      <c r="BI71" s="71"/>
      <c r="BJ71" s="71"/>
      <c r="BK71" s="71"/>
      <c r="BL71" s="71"/>
      <c r="BM71" s="71"/>
      <c r="BN71" s="71"/>
      <c r="BO71" s="71"/>
      <c r="BP71" s="71"/>
      <c r="BQ71" s="71"/>
      <c r="BR71" s="71"/>
      <c r="BS71" s="71"/>
      <c r="BT71" s="71"/>
      <c r="BU71" s="71"/>
      <c r="BV71" s="71"/>
      <c r="BW71" s="71"/>
      <c r="BX71" s="71"/>
      <c r="BY71" s="71"/>
      <c r="BZ71" s="71"/>
      <c r="CA71" s="71"/>
      <c r="CB71" s="71"/>
    </row>
    <row r="72" spans="2:80">
      <c r="S72" s="291"/>
      <c r="T72" s="291"/>
      <c r="U72" s="291"/>
      <c r="V72" s="291"/>
      <c r="W72" s="291"/>
      <c r="X72" s="291"/>
      <c r="Y72" s="291"/>
      <c r="Z72" s="291"/>
      <c r="AA72" s="291"/>
      <c r="AB72" s="291"/>
      <c r="AC72" s="291"/>
      <c r="AD72" s="291"/>
      <c r="AE72" s="291"/>
      <c r="AF72" s="291"/>
      <c r="AG72" s="291"/>
      <c r="AH72" s="291"/>
      <c r="AI72" s="291"/>
      <c r="AJ72" s="291"/>
      <c r="AK72" s="291"/>
      <c r="AL72" s="291"/>
      <c r="AM72" s="291"/>
      <c r="AN72" s="291"/>
      <c r="AO72" s="291"/>
      <c r="AP72" s="291"/>
      <c r="AQ72" s="291"/>
      <c r="AR72" s="291"/>
      <c r="AS72" s="291"/>
      <c r="AT72" s="291"/>
      <c r="AU72" s="291"/>
      <c r="AV72" s="291"/>
      <c r="AW72" s="291"/>
      <c r="AX72" s="291"/>
      <c r="AY72" s="291"/>
      <c r="AZ72" s="291"/>
      <c r="BA72" s="291"/>
      <c r="BB72" s="291"/>
      <c r="BC72" s="291"/>
      <c r="BD72" s="291"/>
      <c r="BE72" s="291"/>
      <c r="BF72" s="291"/>
      <c r="BG72" s="291"/>
      <c r="BH72" s="291"/>
      <c r="BI72" s="291"/>
      <c r="BJ72" s="291"/>
      <c r="BK72" s="291"/>
      <c r="BL72" s="291"/>
      <c r="BM72" s="291"/>
      <c r="BN72" s="291"/>
      <c r="BO72" s="291"/>
      <c r="BP72" s="291"/>
      <c r="BQ72" s="291"/>
      <c r="BR72" s="291"/>
      <c r="BS72" s="291"/>
      <c r="BT72" s="291"/>
      <c r="BU72" s="291"/>
      <c r="BV72" s="291"/>
      <c r="BW72" s="291"/>
      <c r="BX72" s="291"/>
      <c r="BY72" s="291"/>
      <c r="BZ72" s="291"/>
      <c r="CA72" s="291"/>
      <c r="CB72" s="291"/>
    </row>
    <row r="76" spans="2:80">
      <c r="S76" t="e">
        <v>#REF!</v>
      </c>
      <c r="U76" t="e">
        <v>#REF!</v>
      </c>
      <c r="W76" t="e">
        <v>#REF!</v>
      </c>
      <c r="AA76" t="e">
        <v>#REF!</v>
      </c>
      <c r="AC76" t="e">
        <v>#REF!</v>
      </c>
      <c r="AE76" t="e">
        <v>#REF!</v>
      </c>
      <c r="AG76" t="e">
        <v>#REF!</v>
      </c>
      <c r="AI76" t="e">
        <v>#REF!</v>
      </c>
      <c r="AK76" t="e">
        <v>#REF!</v>
      </c>
      <c r="AM76" t="e">
        <v>#REF!</v>
      </c>
      <c r="AO76" t="e">
        <v>#REF!</v>
      </c>
      <c r="AQ76" t="e">
        <v>#REF!</v>
      </c>
      <c r="AS76" t="e">
        <v>#REF!</v>
      </c>
      <c r="AU76" t="e">
        <v>#REF!</v>
      </c>
      <c r="AW76" t="e">
        <v>#REF!</v>
      </c>
      <c r="AY76" t="e">
        <v>#REF!</v>
      </c>
    </row>
    <row r="77" spans="2:80">
      <c r="S77">
        <v>126</v>
      </c>
      <c r="T77">
        <v>0</v>
      </c>
      <c r="U77">
        <v>0</v>
      </c>
      <c r="V77">
        <v>0</v>
      </c>
      <c r="W77">
        <v>0</v>
      </c>
      <c r="X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234</v>
      </c>
      <c r="AZ77">
        <v>18</v>
      </c>
      <c r="BA77">
        <v>158</v>
      </c>
      <c r="BB77">
        <v>18</v>
      </c>
      <c r="BC77">
        <v>104</v>
      </c>
      <c r="BD77" t="e">
        <v>#REF!</v>
      </c>
      <c r="BE77">
        <v>140</v>
      </c>
      <c r="BF77" t="e">
        <v>#REF!</v>
      </c>
      <c r="BG77">
        <v>126</v>
      </c>
      <c r="BH77">
        <v>126</v>
      </c>
      <c r="BI77">
        <v>126</v>
      </c>
    </row>
    <row r="78" spans="2:80">
      <c r="S78" t="e">
        <f>S77-S76</f>
        <v>#REF!</v>
      </c>
      <c r="T78">
        <f t="shared" ref="T78:BG78" si="40">T77-T76</f>
        <v>0</v>
      </c>
      <c r="U78" t="e">
        <f t="shared" si="40"/>
        <v>#REF!</v>
      </c>
      <c r="V78">
        <f t="shared" si="40"/>
        <v>0</v>
      </c>
      <c r="W78" t="e">
        <f t="shared" si="40"/>
        <v>#REF!</v>
      </c>
      <c r="X78">
        <f t="shared" si="40"/>
        <v>0</v>
      </c>
      <c r="AA78" t="e">
        <f t="shared" si="40"/>
        <v>#REF!</v>
      </c>
      <c r="AB78">
        <f t="shared" si="40"/>
        <v>0</v>
      </c>
      <c r="AC78" t="e">
        <f t="shared" si="40"/>
        <v>#REF!</v>
      </c>
      <c r="AD78">
        <f t="shared" si="40"/>
        <v>0</v>
      </c>
      <c r="AE78" t="e">
        <f t="shared" si="40"/>
        <v>#REF!</v>
      </c>
      <c r="AF78">
        <f t="shared" si="40"/>
        <v>0</v>
      </c>
      <c r="AG78" t="e">
        <f t="shared" si="40"/>
        <v>#REF!</v>
      </c>
      <c r="AH78">
        <f t="shared" si="40"/>
        <v>0</v>
      </c>
      <c r="AI78" t="e">
        <f t="shared" si="40"/>
        <v>#REF!</v>
      </c>
      <c r="AJ78">
        <f t="shared" si="40"/>
        <v>0</v>
      </c>
      <c r="AK78" t="e">
        <f t="shared" si="40"/>
        <v>#REF!</v>
      </c>
      <c r="AL78">
        <f t="shared" si="40"/>
        <v>0</v>
      </c>
      <c r="AM78" t="e">
        <f t="shared" si="40"/>
        <v>#REF!</v>
      </c>
      <c r="AN78">
        <f t="shared" si="40"/>
        <v>0</v>
      </c>
      <c r="AO78" t="e">
        <f t="shared" si="40"/>
        <v>#REF!</v>
      </c>
      <c r="AP78">
        <f t="shared" si="40"/>
        <v>0</v>
      </c>
      <c r="AQ78" t="e">
        <f t="shared" si="40"/>
        <v>#REF!</v>
      </c>
      <c r="AR78">
        <f t="shared" si="40"/>
        <v>0</v>
      </c>
      <c r="AS78" t="e">
        <f t="shared" si="40"/>
        <v>#REF!</v>
      </c>
      <c r="AT78">
        <f t="shared" si="40"/>
        <v>0</v>
      </c>
      <c r="AU78" t="e">
        <f t="shared" si="40"/>
        <v>#REF!</v>
      </c>
      <c r="AV78">
        <f t="shared" si="40"/>
        <v>0</v>
      </c>
      <c r="AW78" t="e">
        <f t="shared" si="40"/>
        <v>#REF!</v>
      </c>
      <c r="AX78">
        <f t="shared" si="40"/>
        <v>0</v>
      </c>
      <c r="AY78" t="e">
        <f t="shared" si="40"/>
        <v>#REF!</v>
      </c>
      <c r="AZ78">
        <f t="shared" si="40"/>
        <v>18</v>
      </c>
      <c r="BA78">
        <f t="shared" si="40"/>
        <v>158</v>
      </c>
      <c r="BB78">
        <f t="shared" si="40"/>
        <v>18</v>
      </c>
      <c r="BC78">
        <f t="shared" si="40"/>
        <v>104</v>
      </c>
      <c r="BD78" t="e">
        <f t="shared" si="40"/>
        <v>#REF!</v>
      </c>
      <c r="BE78">
        <f t="shared" si="40"/>
        <v>140</v>
      </c>
      <c r="BF78" t="e">
        <f t="shared" si="40"/>
        <v>#REF!</v>
      </c>
      <c r="BG78">
        <f t="shared" si="40"/>
        <v>126</v>
      </c>
    </row>
    <row r="84" spans="14:80">
      <c r="N84">
        <v>1</v>
      </c>
      <c r="O84">
        <f t="shared" ref="O84:BZ84" si="41">N84+1</f>
        <v>2</v>
      </c>
      <c r="P84">
        <f t="shared" si="41"/>
        <v>3</v>
      </c>
      <c r="Q84">
        <f t="shared" si="41"/>
        <v>4</v>
      </c>
      <c r="R84">
        <f t="shared" si="41"/>
        <v>5</v>
      </c>
      <c r="S84">
        <f t="shared" si="41"/>
        <v>6</v>
      </c>
      <c r="T84">
        <f t="shared" si="41"/>
        <v>7</v>
      </c>
      <c r="U84">
        <f t="shared" si="41"/>
        <v>8</v>
      </c>
      <c r="V84">
        <f t="shared" si="41"/>
        <v>9</v>
      </c>
      <c r="W84">
        <f t="shared" si="41"/>
        <v>10</v>
      </c>
      <c r="X84">
        <f t="shared" si="41"/>
        <v>11</v>
      </c>
      <c r="Y84">
        <f t="shared" si="41"/>
        <v>12</v>
      </c>
      <c r="Z84">
        <f t="shared" si="41"/>
        <v>13</v>
      </c>
      <c r="AA84">
        <f t="shared" si="41"/>
        <v>14</v>
      </c>
      <c r="AB84">
        <f t="shared" si="41"/>
        <v>15</v>
      </c>
      <c r="AC84">
        <f t="shared" si="41"/>
        <v>16</v>
      </c>
      <c r="AD84">
        <f t="shared" si="41"/>
        <v>17</v>
      </c>
      <c r="AE84">
        <f t="shared" si="41"/>
        <v>18</v>
      </c>
      <c r="AF84">
        <f t="shared" si="41"/>
        <v>19</v>
      </c>
      <c r="AG84">
        <f t="shared" si="41"/>
        <v>20</v>
      </c>
      <c r="AH84">
        <f t="shared" si="41"/>
        <v>21</v>
      </c>
      <c r="AI84">
        <f t="shared" si="41"/>
        <v>22</v>
      </c>
      <c r="AJ84">
        <f t="shared" si="41"/>
        <v>23</v>
      </c>
      <c r="AK84">
        <f t="shared" si="41"/>
        <v>24</v>
      </c>
      <c r="AL84">
        <f t="shared" si="41"/>
        <v>25</v>
      </c>
      <c r="AM84">
        <f t="shared" si="41"/>
        <v>26</v>
      </c>
      <c r="AN84">
        <f t="shared" si="41"/>
        <v>27</v>
      </c>
      <c r="AO84">
        <f t="shared" si="41"/>
        <v>28</v>
      </c>
      <c r="AP84">
        <f t="shared" si="41"/>
        <v>29</v>
      </c>
      <c r="AQ84">
        <f t="shared" si="41"/>
        <v>30</v>
      </c>
      <c r="AR84">
        <f t="shared" si="41"/>
        <v>31</v>
      </c>
      <c r="AS84">
        <f t="shared" si="41"/>
        <v>32</v>
      </c>
      <c r="AT84">
        <f t="shared" si="41"/>
        <v>33</v>
      </c>
      <c r="AU84">
        <f t="shared" si="41"/>
        <v>34</v>
      </c>
      <c r="AV84">
        <f t="shared" si="41"/>
        <v>35</v>
      </c>
      <c r="AW84">
        <f t="shared" si="41"/>
        <v>36</v>
      </c>
      <c r="AX84">
        <f t="shared" si="41"/>
        <v>37</v>
      </c>
      <c r="AY84">
        <f t="shared" si="41"/>
        <v>38</v>
      </c>
      <c r="AZ84">
        <f t="shared" si="41"/>
        <v>39</v>
      </c>
      <c r="BA84">
        <f t="shared" si="41"/>
        <v>40</v>
      </c>
      <c r="BB84">
        <f t="shared" si="41"/>
        <v>41</v>
      </c>
      <c r="BC84">
        <f t="shared" si="41"/>
        <v>42</v>
      </c>
      <c r="BD84">
        <f t="shared" si="41"/>
        <v>43</v>
      </c>
      <c r="BE84">
        <f t="shared" si="41"/>
        <v>44</v>
      </c>
      <c r="BF84">
        <f t="shared" si="41"/>
        <v>45</v>
      </c>
      <c r="BG84">
        <f t="shared" si="41"/>
        <v>46</v>
      </c>
      <c r="BH84">
        <f t="shared" si="41"/>
        <v>47</v>
      </c>
      <c r="BI84">
        <f t="shared" si="41"/>
        <v>48</v>
      </c>
      <c r="BJ84">
        <f t="shared" si="41"/>
        <v>49</v>
      </c>
      <c r="BK84">
        <f t="shared" si="41"/>
        <v>50</v>
      </c>
      <c r="BL84">
        <f t="shared" si="41"/>
        <v>51</v>
      </c>
      <c r="BM84">
        <f t="shared" si="41"/>
        <v>52</v>
      </c>
      <c r="BN84">
        <f t="shared" si="41"/>
        <v>53</v>
      </c>
      <c r="BO84">
        <f t="shared" si="41"/>
        <v>54</v>
      </c>
      <c r="BP84">
        <f t="shared" si="41"/>
        <v>55</v>
      </c>
      <c r="BQ84">
        <f t="shared" si="41"/>
        <v>56</v>
      </c>
      <c r="BR84">
        <f t="shared" si="41"/>
        <v>57</v>
      </c>
      <c r="BS84">
        <f t="shared" si="41"/>
        <v>58</v>
      </c>
      <c r="BT84">
        <f t="shared" si="41"/>
        <v>59</v>
      </c>
      <c r="BU84">
        <f t="shared" si="41"/>
        <v>60</v>
      </c>
      <c r="BV84">
        <f t="shared" si="41"/>
        <v>61</v>
      </c>
      <c r="BW84">
        <f t="shared" si="41"/>
        <v>62</v>
      </c>
      <c r="BX84">
        <f t="shared" si="41"/>
        <v>63</v>
      </c>
      <c r="BY84">
        <f t="shared" si="41"/>
        <v>64</v>
      </c>
      <c r="BZ84">
        <f t="shared" si="41"/>
        <v>65</v>
      </c>
      <c r="CA84">
        <f t="shared" ref="CA84:CB84" si="42">BZ84+1</f>
        <v>66</v>
      </c>
      <c r="CB84">
        <f t="shared" si="42"/>
        <v>67</v>
      </c>
    </row>
  </sheetData>
  <mergeCells count="33">
    <mergeCell ref="CA1:CB1"/>
    <mergeCell ref="G2:M2"/>
    <mergeCell ref="H63:I63"/>
    <mergeCell ref="BO1:BP1"/>
    <mergeCell ref="BQ1:BR1"/>
    <mergeCell ref="BS1:BT1"/>
    <mergeCell ref="BU1:BV1"/>
    <mergeCell ref="BW1:BX1"/>
    <mergeCell ref="BY1:BZ1"/>
    <mergeCell ref="BC1:BD1"/>
    <mergeCell ref="BE1:BF1"/>
    <mergeCell ref="BG1:BH1"/>
    <mergeCell ref="BI1:BJ1"/>
    <mergeCell ref="BK1:BL1"/>
    <mergeCell ref="BM1:BN1"/>
    <mergeCell ref="AQ1:AR1"/>
    <mergeCell ref="AS1:AT1"/>
    <mergeCell ref="AU1:AV1"/>
    <mergeCell ref="AW1:AX1"/>
    <mergeCell ref="AY1:AZ1"/>
    <mergeCell ref="BA1:BB1"/>
    <mergeCell ref="AO1:AP1"/>
    <mergeCell ref="S1:T1"/>
    <mergeCell ref="U1:V1"/>
    <mergeCell ref="W1:X1"/>
    <mergeCell ref="Y1:Z1"/>
    <mergeCell ref="AA1:AB1"/>
    <mergeCell ref="AC1:AD1"/>
    <mergeCell ref="AE1:AF1"/>
    <mergeCell ref="AG1:AH1"/>
    <mergeCell ref="AI1:AJ1"/>
    <mergeCell ref="AK1:AL1"/>
    <mergeCell ref="AM1:AN1"/>
  </mergeCells>
  <phoneticPr fontId="189" type="noConversion"/>
  <conditionalFormatting sqref="J68:L68">
    <cfRule type="cellIs" dxfId="61" priority="1" operator="equal">
      <formula>"Profit"</formula>
    </cfRule>
    <cfRule type="cellIs" dxfId="60" priority="2" operator="equal">
      <formula>"Loss"</formula>
    </cfRule>
  </conditionalFormatting>
  <printOptions horizontalCentered="1" verticalCentered="1"/>
  <pageMargins left="0" right="0" top="0.5" bottom="0.5" header="0.1" footer="0.1"/>
  <pageSetup paperSize="8" scale="61" orientation="landscape" horizontalDpi="300" verticalDpi="30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CB89"/>
  <sheetViews>
    <sheetView showGridLines="0" view="pageBreakPreview" zoomScale="70" zoomScaleNormal="78" zoomScaleSheetLayoutView="70" workbookViewId="0">
      <pane xSplit="3" ySplit="5" topLeftCell="D73" activePane="bottomRight" state="frozen"/>
      <selection activeCell="F29" sqref="F29"/>
      <selection pane="topRight" activeCell="F29" sqref="F29"/>
      <selection pane="bottomLeft" activeCell="F29" sqref="F29"/>
      <selection pane="bottomRight" activeCell="N84" sqref="N84"/>
    </sheetView>
  </sheetViews>
  <sheetFormatPr defaultColWidth="9.109375" defaultRowHeight="14.4"/>
  <cols>
    <col min="1" max="1" width="10.44140625" style="226" bestFit="1" customWidth="1"/>
    <col min="2" max="2" width="33.44140625" customWidth="1"/>
    <col min="3" max="3" width="13.44140625" bestFit="1" customWidth="1"/>
    <col min="4" max="4" width="11" customWidth="1"/>
    <col min="5" max="5" width="10.88671875" customWidth="1"/>
    <col min="6" max="6" width="15.5546875" customWidth="1"/>
    <col min="7" max="7" width="13.33203125" customWidth="1"/>
    <col min="8" max="8" width="33.44140625" customWidth="1"/>
    <col min="9" max="9" width="14.44140625" customWidth="1"/>
    <col min="10" max="11" width="13.88671875" customWidth="1"/>
    <col min="12" max="12" width="13.109375" customWidth="1"/>
    <col min="13" max="13" width="16.109375" customWidth="1"/>
    <col min="14" max="14" width="33.6640625" customWidth="1"/>
    <col min="15" max="15" width="9.5546875" customWidth="1"/>
    <col min="16" max="16" width="10.44140625" customWidth="1"/>
    <col min="17" max="17" width="13.44140625" bestFit="1" customWidth="1"/>
    <col min="18" max="18" width="17.109375" bestFit="1" customWidth="1"/>
    <col min="19" max="19" width="10.6640625" customWidth="1"/>
    <col min="20" max="20" width="10.44140625" customWidth="1"/>
    <col min="21" max="21" width="12.33203125" customWidth="1"/>
    <col min="22" max="22" width="11.44140625" customWidth="1"/>
    <col min="23" max="24" width="11.109375" customWidth="1"/>
    <col min="25" max="25" width="11.33203125" customWidth="1"/>
    <col min="26" max="26" width="14" customWidth="1"/>
    <col min="27" max="27" width="13.33203125" customWidth="1"/>
    <col min="28" max="28" width="11.33203125" customWidth="1"/>
    <col min="29" max="29" width="10.33203125" customWidth="1"/>
    <col min="30" max="30" width="10.88671875" customWidth="1"/>
    <col min="31" max="80" width="12.88671875" customWidth="1"/>
  </cols>
  <sheetData>
    <row r="1" spans="1:80" ht="15" thickBot="1">
      <c r="N1" s="242">
        <f>'Summary-Financial (NEW)'!AE3</f>
        <v>29</v>
      </c>
      <c r="S1" s="1004">
        <f>S2</f>
        <v>42948</v>
      </c>
      <c r="T1" s="1004"/>
      <c r="U1" s="1004">
        <f>S1+1</f>
        <v>42949</v>
      </c>
      <c r="V1" s="1004"/>
      <c r="W1" s="1004">
        <f>U1+1</f>
        <v>42950</v>
      </c>
      <c r="X1" s="1004"/>
      <c r="Y1" s="1004">
        <f>W1+1</f>
        <v>42951</v>
      </c>
      <c r="Z1" s="1004"/>
      <c r="AA1" s="1004">
        <f>Y1+1</f>
        <v>42952</v>
      </c>
      <c r="AB1" s="1004"/>
      <c r="AC1" s="1004">
        <f>AA1+1</f>
        <v>42953</v>
      </c>
      <c r="AD1" s="1004"/>
      <c r="AE1" s="1004">
        <f>AC1+1</f>
        <v>42954</v>
      </c>
      <c r="AF1" s="1004"/>
      <c r="AG1" s="1004">
        <f>AE1+1</f>
        <v>42955</v>
      </c>
      <c r="AH1" s="1004"/>
      <c r="AI1" s="1004">
        <f>AG1+1</f>
        <v>42956</v>
      </c>
      <c r="AJ1" s="1004"/>
      <c r="AK1" s="1004">
        <f>AI1+1</f>
        <v>42957</v>
      </c>
      <c r="AL1" s="1004"/>
      <c r="AM1" s="1004">
        <f>AK1+1</f>
        <v>42958</v>
      </c>
      <c r="AN1" s="1004"/>
      <c r="AO1" s="1004">
        <f>AM1+1</f>
        <v>42959</v>
      </c>
      <c r="AP1" s="1004"/>
      <c r="AQ1" s="1004">
        <f>AO1+1</f>
        <v>42960</v>
      </c>
      <c r="AR1" s="1004"/>
      <c r="AS1" s="1004">
        <f>AQ1+1</f>
        <v>42961</v>
      </c>
      <c r="AT1" s="1004"/>
      <c r="AU1" s="1004">
        <f>AS1+1</f>
        <v>42962</v>
      </c>
      <c r="AV1" s="1004"/>
      <c r="AW1" s="1004">
        <f>AU1+1</f>
        <v>42963</v>
      </c>
      <c r="AX1" s="1004"/>
      <c r="AY1" s="1004">
        <f>AW1+1</f>
        <v>42964</v>
      </c>
      <c r="AZ1" s="1004"/>
      <c r="BA1" s="1004">
        <f>AY1+1</f>
        <v>42965</v>
      </c>
      <c r="BB1" s="1004"/>
      <c r="BC1" s="1004">
        <f>BA1+1</f>
        <v>42966</v>
      </c>
      <c r="BD1" s="1004"/>
      <c r="BE1" s="1004">
        <f>BC1+1</f>
        <v>42967</v>
      </c>
      <c r="BF1" s="1004"/>
      <c r="BG1" s="1004">
        <f>BE1+1</f>
        <v>42968</v>
      </c>
      <c r="BH1" s="1004"/>
      <c r="BI1" s="1004">
        <f>BG1+1</f>
        <v>42969</v>
      </c>
      <c r="BJ1" s="1004"/>
      <c r="BK1" s="1004">
        <f>BI1+1</f>
        <v>42970</v>
      </c>
      <c r="BL1" s="1004"/>
      <c r="BM1" s="1004">
        <f>BK1+1</f>
        <v>42971</v>
      </c>
      <c r="BN1" s="1004"/>
      <c r="BO1" s="1004">
        <f>BM1+1</f>
        <v>42972</v>
      </c>
      <c r="BP1" s="1004"/>
      <c r="BQ1" s="1004">
        <f>BO1+1</f>
        <v>42973</v>
      </c>
      <c r="BR1" s="1004"/>
      <c r="BS1" s="1004">
        <f>BQ1+1</f>
        <v>42974</v>
      </c>
      <c r="BT1" s="1004"/>
      <c r="BU1" s="1004">
        <f>BS1+1</f>
        <v>42975</v>
      </c>
      <c r="BV1" s="1004"/>
      <c r="BW1" s="1004">
        <f>BU1+1</f>
        <v>42976</v>
      </c>
      <c r="BX1" s="1004"/>
      <c r="BY1" s="1004">
        <f>BW1+1</f>
        <v>42977</v>
      </c>
      <c r="BZ1" s="1004"/>
      <c r="CA1" s="1004">
        <f>BY1+1</f>
        <v>42978</v>
      </c>
      <c r="CB1" s="1004"/>
    </row>
    <row r="2" spans="1:80" ht="18" customHeight="1" thickTop="1">
      <c r="A2" s="3" t="e">
        <f>#REF!</f>
        <v>#REF!</v>
      </c>
      <c r="B2" s="243" t="s">
        <v>848</v>
      </c>
      <c r="C2" s="244"/>
      <c r="D2" s="244"/>
      <c r="E2" s="244"/>
      <c r="F2" s="1001" t="s">
        <v>849</v>
      </c>
      <c r="G2" s="1001"/>
      <c r="H2" s="1001"/>
      <c r="I2" s="1001"/>
      <c r="J2" s="1001"/>
      <c r="K2" s="1001"/>
      <c r="L2" s="1001"/>
      <c r="M2" s="850" t="s">
        <v>1047</v>
      </c>
      <c r="N2" s="851">
        <f>N3</f>
        <v>25</v>
      </c>
      <c r="O2" s="244"/>
      <c r="P2" s="244"/>
      <c r="Q2" s="244" t="s">
        <v>850</v>
      </c>
      <c r="R2" s="245" t="str">
        <f>'Summary-Financial'!AB2</f>
        <v>xxxx</v>
      </c>
      <c r="S2" s="246">
        <v>42948</v>
      </c>
      <c r="T2" s="247">
        <f>S2</f>
        <v>42948</v>
      </c>
      <c r="U2" s="248">
        <f>S2+1</f>
        <v>42949</v>
      </c>
      <c r="V2" s="247">
        <f>T2+1</f>
        <v>42949</v>
      </c>
      <c r="W2" s="248">
        <f t="shared" ref="W2:CB2" si="0">U2+1</f>
        <v>42950</v>
      </c>
      <c r="X2" s="247">
        <f t="shared" si="0"/>
        <v>42950</v>
      </c>
      <c r="Y2" s="248">
        <f t="shared" si="0"/>
        <v>42951</v>
      </c>
      <c r="Z2" s="247">
        <f t="shared" si="0"/>
        <v>42951</v>
      </c>
      <c r="AA2" s="248">
        <f t="shared" si="0"/>
        <v>42952</v>
      </c>
      <c r="AB2" s="247">
        <f t="shared" si="0"/>
        <v>42952</v>
      </c>
      <c r="AC2" s="248">
        <f t="shared" si="0"/>
        <v>42953</v>
      </c>
      <c r="AD2" s="247">
        <f t="shared" si="0"/>
        <v>42953</v>
      </c>
      <c r="AE2" s="248">
        <f t="shared" si="0"/>
        <v>42954</v>
      </c>
      <c r="AF2" s="247">
        <f t="shared" si="0"/>
        <v>42954</v>
      </c>
      <c r="AG2" s="248">
        <f t="shared" si="0"/>
        <v>42955</v>
      </c>
      <c r="AH2" s="247">
        <f t="shared" si="0"/>
        <v>42955</v>
      </c>
      <c r="AI2" s="248">
        <f t="shared" si="0"/>
        <v>42956</v>
      </c>
      <c r="AJ2" s="247">
        <f t="shared" si="0"/>
        <v>42956</v>
      </c>
      <c r="AK2" s="248">
        <f t="shared" si="0"/>
        <v>42957</v>
      </c>
      <c r="AL2" s="247">
        <f t="shared" si="0"/>
        <v>42957</v>
      </c>
      <c r="AM2" s="248">
        <f t="shared" si="0"/>
        <v>42958</v>
      </c>
      <c r="AN2" s="247">
        <f t="shared" si="0"/>
        <v>42958</v>
      </c>
      <c r="AO2" s="248">
        <f t="shared" si="0"/>
        <v>42959</v>
      </c>
      <c r="AP2" s="247">
        <f t="shared" si="0"/>
        <v>42959</v>
      </c>
      <c r="AQ2" s="248">
        <f t="shared" si="0"/>
        <v>42960</v>
      </c>
      <c r="AR2" s="247">
        <f t="shared" si="0"/>
        <v>42960</v>
      </c>
      <c r="AS2" s="248">
        <f t="shared" si="0"/>
        <v>42961</v>
      </c>
      <c r="AT2" s="247">
        <f t="shared" si="0"/>
        <v>42961</v>
      </c>
      <c r="AU2" s="248">
        <f t="shared" si="0"/>
        <v>42962</v>
      </c>
      <c r="AV2" s="247">
        <f t="shared" si="0"/>
        <v>42962</v>
      </c>
      <c r="AW2" s="248">
        <f t="shared" si="0"/>
        <v>42963</v>
      </c>
      <c r="AX2" s="247">
        <f t="shared" si="0"/>
        <v>42963</v>
      </c>
      <c r="AY2" s="248">
        <f t="shared" si="0"/>
        <v>42964</v>
      </c>
      <c r="AZ2" s="247">
        <f t="shared" si="0"/>
        <v>42964</v>
      </c>
      <c r="BA2" s="248">
        <f t="shared" si="0"/>
        <v>42965</v>
      </c>
      <c r="BB2" s="247">
        <f t="shared" si="0"/>
        <v>42965</v>
      </c>
      <c r="BC2" s="248">
        <f t="shared" si="0"/>
        <v>42966</v>
      </c>
      <c r="BD2" s="247">
        <f t="shared" si="0"/>
        <v>42966</v>
      </c>
      <c r="BE2" s="248">
        <f t="shared" si="0"/>
        <v>42967</v>
      </c>
      <c r="BF2" s="247">
        <f t="shared" si="0"/>
        <v>42967</v>
      </c>
      <c r="BG2" s="248">
        <f t="shared" si="0"/>
        <v>42968</v>
      </c>
      <c r="BH2" s="247">
        <f t="shared" si="0"/>
        <v>42968</v>
      </c>
      <c r="BI2" s="248">
        <f t="shared" si="0"/>
        <v>42969</v>
      </c>
      <c r="BJ2" s="247">
        <f t="shared" si="0"/>
        <v>42969</v>
      </c>
      <c r="BK2" s="248">
        <f t="shared" si="0"/>
        <v>42970</v>
      </c>
      <c r="BL2" s="247">
        <f t="shared" si="0"/>
        <v>42970</v>
      </c>
      <c r="BM2" s="248">
        <f t="shared" si="0"/>
        <v>42971</v>
      </c>
      <c r="BN2" s="247">
        <f t="shared" si="0"/>
        <v>42971</v>
      </c>
      <c r="BO2" s="248">
        <f t="shared" si="0"/>
        <v>42972</v>
      </c>
      <c r="BP2" s="247">
        <f t="shared" si="0"/>
        <v>42972</v>
      </c>
      <c r="BQ2" s="248">
        <f t="shared" si="0"/>
        <v>42973</v>
      </c>
      <c r="BR2" s="247">
        <f t="shared" si="0"/>
        <v>42973</v>
      </c>
      <c r="BS2" s="248">
        <f t="shared" si="0"/>
        <v>42974</v>
      </c>
      <c r="BT2" s="247">
        <f t="shared" si="0"/>
        <v>42974</v>
      </c>
      <c r="BU2" s="248">
        <f t="shared" si="0"/>
        <v>42975</v>
      </c>
      <c r="BV2" s="247">
        <f t="shared" si="0"/>
        <v>42975</v>
      </c>
      <c r="BW2" s="248">
        <f t="shared" si="0"/>
        <v>42976</v>
      </c>
      <c r="BX2" s="247">
        <f t="shared" si="0"/>
        <v>42976</v>
      </c>
      <c r="BY2" s="248">
        <f t="shared" si="0"/>
        <v>42977</v>
      </c>
      <c r="BZ2" s="247">
        <f t="shared" si="0"/>
        <v>42977</v>
      </c>
      <c r="CA2" s="248">
        <f t="shared" si="0"/>
        <v>42978</v>
      </c>
      <c r="CB2" s="247">
        <f t="shared" si="0"/>
        <v>42978</v>
      </c>
    </row>
    <row r="3" spans="1:80" ht="18" customHeight="1">
      <c r="B3" s="249" t="s">
        <v>851</v>
      </c>
      <c r="C3" s="250"/>
      <c r="D3" s="250"/>
      <c r="E3" s="250"/>
      <c r="F3" s="250"/>
      <c r="G3" s="250"/>
      <c r="H3" s="250"/>
      <c r="I3" s="250"/>
      <c r="J3" s="250"/>
      <c r="K3" s="250"/>
      <c r="L3" s="250"/>
      <c r="M3" s="250" t="s">
        <v>989</v>
      </c>
      <c r="N3" s="250">
        <f>'Summary-Financial (NEW)'!AF2</f>
        <v>25</v>
      </c>
      <c r="O3" s="250">
        <f>'Summary-Financial (NEW)'!AI2</f>
        <v>31</v>
      </c>
      <c r="P3" s="250"/>
      <c r="Q3" s="251"/>
      <c r="R3" s="252"/>
      <c r="S3" s="253"/>
      <c r="T3" s="254"/>
      <c r="U3" s="254"/>
      <c r="V3" s="255"/>
      <c r="W3" s="254"/>
      <c r="X3" s="255"/>
      <c r="Y3" s="254"/>
      <c r="Z3" s="255"/>
      <c r="AA3" s="254"/>
      <c r="AB3" s="255"/>
      <c r="AC3" s="254"/>
      <c r="AD3" s="255"/>
      <c r="AE3" s="254"/>
      <c r="AF3" s="255"/>
      <c r="AG3" s="254"/>
      <c r="AH3" s="255"/>
      <c r="AI3" s="254"/>
      <c r="AJ3" s="255"/>
      <c r="AK3" s="254"/>
      <c r="AL3" s="255"/>
      <c r="AM3" s="254"/>
      <c r="AN3" s="255"/>
      <c r="AO3" s="254"/>
      <c r="AP3" s="255"/>
      <c r="AQ3" s="254"/>
      <c r="AR3" s="255"/>
      <c r="AS3" s="254"/>
      <c r="AT3" s="255"/>
      <c r="AU3" s="254"/>
      <c r="AV3" s="255"/>
      <c r="AW3" s="254"/>
      <c r="AX3" s="255"/>
      <c r="AY3" s="254"/>
      <c r="AZ3" s="255"/>
      <c r="BA3" s="254"/>
      <c r="BB3" s="255"/>
      <c r="BC3" s="254"/>
      <c r="BD3" s="255"/>
      <c r="BE3" s="254"/>
      <c r="BF3" s="255"/>
      <c r="BG3" s="254"/>
      <c r="BH3" s="255"/>
      <c r="BI3" s="254"/>
      <c r="BJ3" s="255"/>
      <c r="BK3" s="254"/>
      <c r="BL3" s="255"/>
      <c r="BM3" s="254"/>
      <c r="BN3" s="255"/>
      <c r="BO3" s="254"/>
      <c r="BP3" s="255"/>
      <c r="BQ3" s="254"/>
      <c r="BR3" s="255"/>
      <c r="BS3" s="254"/>
      <c r="BT3" s="255"/>
      <c r="BU3" s="254"/>
      <c r="BV3" s="255"/>
      <c r="BW3" s="254"/>
      <c r="BX3" s="255"/>
      <c r="BY3" s="254"/>
      <c r="BZ3" s="255"/>
      <c r="CA3" s="254"/>
      <c r="CB3" s="255"/>
    </row>
    <row r="4" spans="1:80">
      <c r="B4" s="256" t="s">
        <v>435</v>
      </c>
      <c r="C4" s="257"/>
      <c r="D4" s="258"/>
      <c r="E4" s="258"/>
      <c r="F4" s="258"/>
      <c r="G4" s="260"/>
      <c r="H4" s="259" t="s">
        <v>436</v>
      </c>
      <c r="I4" s="257"/>
      <c r="J4" s="258"/>
      <c r="K4" s="258"/>
      <c r="L4" s="258"/>
      <c r="M4" s="260"/>
      <c r="N4" s="259" t="s">
        <v>431</v>
      </c>
      <c r="O4" s="257"/>
      <c r="P4" s="258"/>
      <c r="Q4" s="258"/>
      <c r="R4" s="261"/>
      <c r="S4" s="262" t="s">
        <v>852</v>
      </c>
      <c r="T4" s="71" t="s">
        <v>853</v>
      </c>
      <c r="U4" s="71" t="s">
        <v>852</v>
      </c>
      <c r="V4" s="71" t="s">
        <v>853</v>
      </c>
      <c r="W4" s="71" t="s">
        <v>852</v>
      </c>
      <c r="X4" s="71" t="s">
        <v>853</v>
      </c>
      <c r="Y4" s="71" t="s">
        <v>852</v>
      </c>
      <c r="Z4" s="71" t="s">
        <v>853</v>
      </c>
      <c r="AA4" s="71" t="s">
        <v>852</v>
      </c>
      <c r="AB4" s="71" t="s">
        <v>853</v>
      </c>
      <c r="AC4" s="71" t="s">
        <v>852</v>
      </c>
      <c r="AD4" s="71" t="s">
        <v>853</v>
      </c>
      <c r="AE4" s="71" t="s">
        <v>852</v>
      </c>
      <c r="AF4" s="71" t="s">
        <v>853</v>
      </c>
      <c r="AG4" s="71" t="s">
        <v>852</v>
      </c>
      <c r="AH4" s="71" t="s">
        <v>853</v>
      </c>
      <c r="AI4" s="71" t="s">
        <v>852</v>
      </c>
      <c r="AJ4" s="71" t="s">
        <v>853</v>
      </c>
      <c r="AK4" s="71" t="s">
        <v>852</v>
      </c>
      <c r="AL4" s="71" t="s">
        <v>853</v>
      </c>
      <c r="AM4" s="71" t="s">
        <v>852</v>
      </c>
      <c r="AN4" s="71" t="s">
        <v>853</v>
      </c>
      <c r="AO4" s="71" t="s">
        <v>852</v>
      </c>
      <c r="AP4" s="71" t="s">
        <v>853</v>
      </c>
      <c r="AQ4" s="71" t="s">
        <v>852</v>
      </c>
      <c r="AR4" s="71" t="s">
        <v>853</v>
      </c>
      <c r="AS4" s="71" t="s">
        <v>852</v>
      </c>
      <c r="AT4" s="71" t="s">
        <v>853</v>
      </c>
      <c r="AU4" s="71" t="s">
        <v>852</v>
      </c>
      <c r="AV4" s="71" t="s">
        <v>853</v>
      </c>
      <c r="AW4" s="71" t="s">
        <v>852</v>
      </c>
      <c r="AX4" s="71" t="s">
        <v>853</v>
      </c>
      <c r="AY4" s="71" t="s">
        <v>852</v>
      </c>
      <c r="AZ4" s="71" t="s">
        <v>853</v>
      </c>
      <c r="BA4" s="71" t="s">
        <v>852</v>
      </c>
      <c r="BB4" s="71" t="s">
        <v>853</v>
      </c>
      <c r="BC4" s="71" t="s">
        <v>852</v>
      </c>
      <c r="BD4" s="71" t="s">
        <v>853</v>
      </c>
      <c r="BE4" s="71" t="s">
        <v>852</v>
      </c>
      <c r="BF4" s="71" t="s">
        <v>853</v>
      </c>
      <c r="BG4" s="71" t="s">
        <v>852</v>
      </c>
      <c r="BH4" s="71" t="s">
        <v>853</v>
      </c>
      <c r="BI4" s="71" t="s">
        <v>852</v>
      </c>
      <c r="BJ4" s="71" t="s">
        <v>853</v>
      </c>
      <c r="BK4" s="71" t="s">
        <v>852</v>
      </c>
      <c r="BL4" s="71" t="s">
        <v>853</v>
      </c>
      <c r="BM4" s="71" t="s">
        <v>852</v>
      </c>
      <c r="BN4" s="71" t="s">
        <v>853</v>
      </c>
      <c r="BO4" s="71" t="s">
        <v>852</v>
      </c>
      <c r="BP4" s="71" t="s">
        <v>853</v>
      </c>
      <c r="BQ4" s="71" t="s">
        <v>852</v>
      </c>
      <c r="BR4" s="71" t="s">
        <v>853</v>
      </c>
      <c r="BS4" s="71" t="s">
        <v>852</v>
      </c>
      <c r="BT4" s="71" t="s">
        <v>853</v>
      </c>
      <c r="BU4" s="71" t="s">
        <v>852</v>
      </c>
      <c r="BV4" s="71" t="s">
        <v>853</v>
      </c>
      <c r="BW4" s="71" t="s">
        <v>852</v>
      </c>
      <c r="BX4" s="71" t="s">
        <v>853</v>
      </c>
      <c r="BY4" s="71" t="s">
        <v>852</v>
      </c>
      <c r="BZ4" s="71" t="s">
        <v>853</v>
      </c>
      <c r="CA4" s="71" t="s">
        <v>852</v>
      </c>
      <c r="CB4" s="71" t="s">
        <v>853</v>
      </c>
    </row>
    <row r="5" spans="1:80" ht="27" customHeight="1">
      <c r="A5" s="242" t="s">
        <v>444</v>
      </c>
      <c r="B5" s="263" t="s">
        <v>854</v>
      </c>
      <c r="C5" s="264" t="s">
        <v>18</v>
      </c>
      <c r="D5" s="264" t="s">
        <v>20</v>
      </c>
      <c r="E5" s="265" t="s">
        <v>442</v>
      </c>
      <c r="F5" s="264" t="s">
        <v>855</v>
      </c>
      <c r="G5" s="264" t="s">
        <v>847</v>
      </c>
      <c r="H5" s="264" t="s">
        <v>854</v>
      </c>
      <c r="I5" s="264" t="s">
        <v>18</v>
      </c>
      <c r="J5" s="264" t="s">
        <v>20</v>
      </c>
      <c r="K5" s="265" t="s">
        <v>442</v>
      </c>
      <c r="L5" s="264" t="s">
        <v>855</v>
      </c>
      <c r="M5" s="264" t="s">
        <v>847</v>
      </c>
      <c r="N5" s="264" t="s">
        <v>854</v>
      </c>
      <c r="O5" s="264" t="s">
        <v>20</v>
      </c>
      <c r="P5" s="264" t="s">
        <v>856</v>
      </c>
      <c r="Q5" s="265" t="s">
        <v>442</v>
      </c>
      <c r="R5" s="266" t="s">
        <v>847</v>
      </c>
      <c r="S5" s="262"/>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row>
    <row r="6" spans="1:80">
      <c r="B6" s="234"/>
      <c r="C6" s="71"/>
      <c r="D6" s="268"/>
      <c r="E6" s="271"/>
      <c r="F6" s="270"/>
      <c r="G6" s="270">
        <f>D6*F6</f>
        <v>0</v>
      </c>
      <c r="H6" s="71"/>
      <c r="I6" s="71"/>
      <c r="J6" s="270"/>
      <c r="K6" s="271"/>
      <c r="L6" s="270"/>
      <c r="M6" s="270"/>
      <c r="N6" s="71" t="s">
        <v>189</v>
      </c>
      <c r="O6" s="268"/>
      <c r="P6" s="331"/>
      <c r="Q6" s="332" t="e">
        <f>SUMPRODUCT(($S$2:$CB$2=$R$2)*1,($S$4:$CB$4=$S$4)*1,S6:CB6)+SUMPRODUCT(($S$2:$CB$2=$R$2)*1,($S$4:$CB$4=$T$4)*1,S6:CB6)</f>
        <v>#REF!</v>
      </c>
      <c r="R6" s="273">
        <f>O6*P6</f>
        <v>0</v>
      </c>
      <c r="S6" s="274" t="e">
        <f>SUMIF(#REF!,$N6,#REF!)</f>
        <v>#REF!</v>
      </c>
      <c r="T6" s="274" t="e">
        <f>SUMIF(#REF!,$N6,#REF!)</f>
        <v>#REF!</v>
      </c>
      <c r="U6" s="274" t="e">
        <f>SUMIF(#REF!,$N6,#REF!)</f>
        <v>#REF!</v>
      </c>
      <c r="V6" s="274" t="e">
        <f>SUMIF(#REF!,$N6,#REF!)</f>
        <v>#REF!</v>
      </c>
      <c r="W6" s="274" t="e">
        <f>SUMIF(#REF!,$N6,#REF!)</f>
        <v>#REF!</v>
      </c>
      <c r="X6" s="274" t="e">
        <f>SUMIF(#REF!,$N6,#REF!)</f>
        <v>#REF!</v>
      </c>
      <c r="Y6" s="274" t="e">
        <f>SUMIF(#REF!,$N6,#REF!)</f>
        <v>#REF!</v>
      </c>
      <c r="Z6" s="274" t="e">
        <f>SUMIF(#REF!,$N6,#REF!)</f>
        <v>#REF!</v>
      </c>
      <c r="AA6" s="274" t="e">
        <f>SUMIF(#REF!,$N6,#REF!)</f>
        <v>#REF!</v>
      </c>
      <c r="AB6" s="274" t="e">
        <f>SUMIF(#REF!,$N6,#REF!)</f>
        <v>#REF!</v>
      </c>
      <c r="AC6" s="274" t="e">
        <f>SUMIF(#REF!,$N6,#REF!)</f>
        <v>#REF!</v>
      </c>
      <c r="AD6" s="274" t="e">
        <f>SUMIF(#REF!,$N6,#REF!)</f>
        <v>#REF!</v>
      </c>
      <c r="AE6" s="274" t="e">
        <f>SUMIF(#REF!,$N6,#REF!)</f>
        <v>#REF!</v>
      </c>
      <c r="AF6" s="274" t="e">
        <f>SUMIF(#REF!,$N6,#REF!)</f>
        <v>#REF!</v>
      </c>
      <c r="AG6" s="274" t="e">
        <f>SUMIF(#REF!,$N6,#REF!)</f>
        <v>#REF!</v>
      </c>
      <c r="AH6" s="274" t="e">
        <f>SUMIF(#REF!,$N6,#REF!)</f>
        <v>#REF!</v>
      </c>
      <c r="AI6" s="274" t="e">
        <f>SUMIF(#REF!,$N6,#REF!)</f>
        <v>#REF!</v>
      </c>
      <c r="AJ6" s="274" t="e">
        <f>SUMIF(#REF!,$N6,#REF!)</f>
        <v>#REF!</v>
      </c>
      <c r="AK6" s="274" t="e">
        <f>SUMIF(#REF!,$N6,#REF!)</f>
        <v>#REF!</v>
      </c>
      <c r="AL6" s="274" t="e">
        <f>SUMIF(#REF!,$N6,#REF!)</f>
        <v>#REF!</v>
      </c>
      <c r="AM6" s="274" t="e">
        <f>SUMIF(#REF!,$N6,#REF!)</f>
        <v>#REF!</v>
      </c>
      <c r="AN6" s="274" t="e">
        <f>SUMIF(#REF!,$N6,#REF!)</f>
        <v>#REF!</v>
      </c>
      <c r="AO6" s="274" t="e">
        <f>SUMIF(#REF!,$N6,#REF!)</f>
        <v>#REF!</v>
      </c>
      <c r="AP6" s="274" t="e">
        <f>SUMIF(#REF!,$N6,#REF!)</f>
        <v>#REF!</v>
      </c>
      <c r="AQ6" s="274" t="e">
        <f>SUMIF(#REF!,$N6,#REF!)</f>
        <v>#REF!</v>
      </c>
      <c r="AR6" s="274" t="e">
        <f>SUMIF(#REF!,$N6,#REF!)</f>
        <v>#REF!</v>
      </c>
      <c r="AS6" s="274" t="e">
        <f>SUMIF(#REF!,$N6,#REF!)</f>
        <v>#REF!</v>
      </c>
      <c r="AT6" s="274" t="e">
        <f>SUMIF(#REF!,$N6,#REF!)</f>
        <v>#REF!</v>
      </c>
      <c r="AU6" s="274" t="e">
        <f>SUMIF(#REF!,$N6,#REF!)</f>
        <v>#REF!</v>
      </c>
      <c r="AV6" s="274" t="e">
        <f>SUMIF(#REF!,$N6,#REF!)</f>
        <v>#REF!</v>
      </c>
      <c r="AW6" s="274" t="e">
        <f>SUMIF(#REF!,$N6,#REF!)</f>
        <v>#REF!</v>
      </c>
      <c r="AX6" s="274" t="e">
        <f>SUMIF(#REF!,$N6,#REF!)</f>
        <v>#REF!</v>
      </c>
      <c r="AY6" s="274" t="e">
        <f>SUMIF(#REF!,$N6,#REF!)</f>
        <v>#REF!</v>
      </c>
      <c r="AZ6" s="274" t="e">
        <f>SUMIF(#REF!,$N6,#REF!)</f>
        <v>#REF!</v>
      </c>
      <c r="BA6" s="274" t="e">
        <f>SUMIF(#REF!,$N6,#REF!)</f>
        <v>#REF!</v>
      </c>
      <c r="BB6" s="274" t="e">
        <f>SUMIF(#REF!,$N6,#REF!)</f>
        <v>#REF!</v>
      </c>
      <c r="BC6" s="274" t="e">
        <f>SUMIF(#REF!,$N6,#REF!)</f>
        <v>#REF!</v>
      </c>
      <c r="BD6" s="274" t="e">
        <f>SUMIF(#REF!,$N6,#REF!)</f>
        <v>#REF!</v>
      </c>
      <c r="BE6" s="274" t="e">
        <f>SUMIF(#REF!,$N6,#REF!)</f>
        <v>#REF!</v>
      </c>
      <c r="BF6" s="274" t="e">
        <f>SUMIF(#REF!,$N6,#REF!)</f>
        <v>#REF!</v>
      </c>
      <c r="BG6" s="274" t="e">
        <f>SUMIF(#REF!,$N6,#REF!)</f>
        <v>#REF!</v>
      </c>
      <c r="BH6" s="274" t="e">
        <f>SUMIF(#REF!,$N6,#REF!)</f>
        <v>#REF!</v>
      </c>
      <c r="BI6" s="274" t="e">
        <f>SUMIF(#REF!,$N6,#REF!)</f>
        <v>#REF!</v>
      </c>
      <c r="BJ6" s="274" t="e">
        <f>SUMIF(#REF!,$N6,#REF!)</f>
        <v>#REF!</v>
      </c>
      <c r="BK6" s="274" t="e">
        <f>SUMIF(#REF!,$N6,#REF!)</f>
        <v>#REF!</v>
      </c>
      <c r="BL6" s="274" t="e">
        <f>SUMIF(#REF!,$N6,#REF!)</f>
        <v>#REF!</v>
      </c>
      <c r="BM6" s="274" t="e">
        <f>SUMIF(#REF!,$N6,#REF!)</f>
        <v>#REF!</v>
      </c>
      <c r="BN6" s="274" t="e">
        <f>SUMIF(#REF!,$N6,#REF!)</f>
        <v>#REF!</v>
      </c>
      <c r="BO6" s="274" t="e">
        <f>SUMIF(#REF!,$N6,#REF!)</f>
        <v>#REF!</v>
      </c>
      <c r="BP6" s="274" t="e">
        <f>SUMIF(#REF!,$N6,#REF!)</f>
        <v>#REF!</v>
      </c>
      <c r="BQ6" s="274" t="e">
        <f>SUMIF(#REF!,$N6,#REF!)</f>
        <v>#REF!</v>
      </c>
      <c r="BR6" s="274" t="e">
        <f>SUMIF(#REF!,$N6,#REF!)</f>
        <v>#REF!</v>
      </c>
      <c r="BS6" s="274" t="e">
        <f>SUMIF(#REF!,$N6,#REF!)</f>
        <v>#REF!</v>
      </c>
      <c r="BT6" s="274" t="e">
        <f>SUMIF(#REF!,$N6,#REF!)</f>
        <v>#REF!</v>
      </c>
      <c r="BU6" s="274" t="e">
        <f>SUMIF(#REF!,$N6,#REF!)</f>
        <v>#REF!</v>
      </c>
      <c r="BV6" s="274" t="e">
        <f>SUMIF(#REF!,$N6,#REF!)</f>
        <v>#REF!</v>
      </c>
      <c r="BW6" s="274" t="e">
        <f>SUMIF(#REF!,$N6,#REF!)</f>
        <v>#REF!</v>
      </c>
      <c r="BX6" s="274" t="e">
        <f>SUMIF(#REF!,$N6,#REF!)</f>
        <v>#REF!</v>
      </c>
      <c r="BY6" s="274" t="e">
        <f>SUMIF(#REF!,$N6,#REF!)</f>
        <v>#REF!</v>
      </c>
      <c r="BZ6" s="274" t="e">
        <f>SUMIF(#REF!,$N6,#REF!)</f>
        <v>#REF!</v>
      </c>
      <c r="CA6" s="274" t="e">
        <f>SUMIF(#REF!,$N6,#REF!)</f>
        <v>#REF!</v>
      </c>
      <c r="CB6" s="274" t="e">
        <f>SUMIF(#REF!,$N6,#REF!)</f>
        <v>#REF!</v>
      </c>
    </row>
    <row r="7" spans="1:80">
      <c r="B7" s="267"/>
      <c r="C7" s="23"/>
      <c r="D7" s="30"/>
      <c r="E7" s="271"/>
      <c r="F7" s="276"/>
      <c r="G7" s="26">
        <f t="shared" ref="G7:G15" si="1">D7*F7</f>
        <v>0</v>
      </c>
      <c r="H7" s="71"/>
      <c r="I7" s="71"/>
      <c r="J7" s="270"/>
      <c r="K7" s="271"/>
      <c r="L7" s="270"/>
      <c r="M7" s="270">
        <f>L7*J7</f>
        <v>0</v>
      </c>
      <c r="N7" s="71" t="s">
        <v>201</v>
      </c>
      <c r="O7" s="268"/>
      <c r="P7" s="331"/>
      <c r="Q7" s="332" t="e">
        <f t="shared" ref="Q7:Q16" si="2">SUMPRODUCT(($S$2:$CB$2=$R$2)*1,($S$4:$CB$4=$S$4)*1,S7:CB7)+SUMPRODUCT(($S$2:$CB$2=$R$2)*1,($S$4:$CB$4=$T$4)*1,S7:CB7)</f>
        <v>#REF!</v>
      </c>
      <c r="R7" s="273">
        <f t="shared" ref="R7:R21" si="3">O7*P7</f>
        <v>0</v>
      </c>
      <c r="S7" s="274" t="e">
        <f>SUMIF(#REF!,$N7,#REF!)</f>
        <v>#REF!</v>
      </c>
      <c r="T7" s="274" t="e">
        <f>SUMIF(#REF!,$N7,#REF!)</f>
        <v>#REF!</v>
      </c>
      <c r="U7" s="274" t="e">
        <f>SUMIF(#REF!,$N7,#REF!)</f>
        <v>#REF!</v>
      </c>
      <c r="V7" s="274" t="e">
        <f>SUMIF(#REF!,$N7,#REF!)</f>
        <v>#REF!</v>
      </c>
      <c r="W7" s="274" t="e">
        <f>SUMIF(#REF!,$N7,#REF!)</f>
        <v>#REF!</v>
      </c>
      <c r="X7" s="274" t="e">
        <f>SUMIF(#REF!,$N7,#REF!)</f>
        <v>#REF!</v>
      </c>
      <c r="Y7" s="274" t="e">
        <f>SUMIF(#REF!,$N7,#REF!)</f>
        <v>#REF!</v>
      </c>
      <c r="Z7" s="274" t="e">
        <f>SUMIF(#REF!,$N7,#REF!)</f>
        <v>#REF!</v>
      </c>
      <c r="AA7" s="274" t="e">
        <f>SUMIF(#REF!,$N7,#REF!)</f>
        <v>#REF!</v>
      </c>
      <c r="AB7" s="274" t="e">
        <f>SUMIF(#REF!,$N7,#REF!)</f>
        <v>#REF!</v>
      </c>
      <c r="AC7" s="274" t="e">
        <f>SUMIF(#REF!,$N7,#REF!)</f>
        <v>#REF!</v>
      </c>
      <c r="AD7" s="274" t="e">
        <f>SUMIF(#REF!,$N7,#REF!)</f>
        <v>#REF!</v>
      </c>
      <c r="AE7" s="274" t="e">
        <f>SUMIF(#REF!,$N7,#REF!)</f>
        <v>#REF!</v>
      </c>
      <c r="AF7" s="274" t="e">
        <f>SUMIF(#REF!,$N7,#REF!)</f>
        <v>#REF!</v>
      </c>
      <c r="AG7" s="274" t="e">
        <f>SUMIF(#REF!,$N7,#REF!)</f>
        <v>#REF!</v>
      </c>
      <c r="AH7" s="274" t="e">
        <f>SUMIF(#REF!,$N7,#REF!)</f>
        <v>#REF!</v>
      </c>
      <c r="AI7" s="274" t="e">
        <f>SUMIF(#REF!,$N7,#REF!)</f>
        <v>#REF!</v>
      </c>
      <c r="AJ7" s="274" t="e">
        <f>SUMIF(#REF!,$N7,#REF!)</f>
        <v>#REF!</v>
      </c>
      <c r="AK7" s="274" t="e">
        <f>SUMIF(#REF!,$N7,#REF!)</f>
        <v>#REF!</v>
      </c>
      <c r="AL7" s="274" t="e">
        <f>SUMIF(#REF!,$N7,#REF!)</f>
        <v>#REF!</v>
      </c>
      <c r="AM7" s="274" t="e">
        <f>SUMIF(#REF!,$N7,#REF!)</f>
        <v>#REF!</v>
      </c>
      <c r="AN7" s="274" t="e">
        <f>SUMIF(#REF!,$N7,#REF!)</f>
        <v>#REF!</v>
      </c>
      <c r="AO7" s="274" t="e">
        <f>SUMIF(#REF!,$N7,#REF!)</f>
        <v>#REF!</v>
      </c>
      <c r="AP7" s="274" t="e">
        <f>SUMIF(#REF!,$N7,#REF!)</f>
        <v>#REF!</v>
      </c>
      <c r="AQ7" s="274" t="e">
        <f>SUMIF(#REF!,$N7,#REF!)</f>
        <v>#REF!</v>
      </c>
      <c r="AR7" s="274" t="e">
        <f>SUMIF(#REF!,$N7,#REF!)</f>
        <v>#REF!</v>
      </c>
      <c r="AS7" s="274" t="e">
        <f>SUMIF(#REF!,$N7,#REF!)</f>
        <v>#REF!</v>
      </c>
      <c r="AT7" s="274" t="e">
        <f>SUMIF(#REF!,$N7,#REF!)</f>
        <v>#REF!</v>
      </c>
      <c r="AU7" s="274" t="e">
        <f>SUMIF(#REF!,$N7,#REF!)</f>
        <v>#REF!</v>
      </c>
      <c r="AV7" s="274" t="e">
        <f>SUMIF(#REF!,$N7,#REF!)</f>
        <v>#REF!</v>
      </c>
      <c r="AW7" s="274" t="e">
        <f>SUMIF(#REF!,$N7,#REF!)</f>
        <v>#REF!</v>
      </c>
      <c r="AX7" s="274" t="e">
        <f>SUMIF(#REF!,$N7,#REF!)</f>
        <v>#REF!</v>
      </c>
      <c r="AY7" s="274" t="e">
        <f>SUMIF(#REF!,$N7,#REF!)</f>
        <v>#REF!</v>
      </c>
      <c r="AZ7" s="274" t="e">
        <f>SUMIF(#REF!,$N7,#REF!)</f>
        <v>#REF!</v>
      </c>
      <c r="BA7" s="274" t="e">
        <f>SUMIF(#REF!,$N7,#REF!)</f>
        <v>#REF!</v>
      </c>
      <c r="BB7" s="274" t="e">
        <f>SUMIF(#REF!,$N7,#REF!)</f>
        <v>#REF!</v>
      </c>
      <c r="BC7" s="274" t="e">
        <f>SUMIF(#REF!,$N7,#REF!)</f>
        <v>#REF!</v>
      </c>
      <c r="BD7" s="274" t="e">
        <f>SUMIF(#REF!,$N7,#REF!)</f>
        <v>#REF!</v>
      </c>
      <c r="BE7" s="274" t="e">
        <f>SUMIF(#REF!,$N7,#REF!)</f>
        <v>#REF!</v>
      </c>
      <c r="BF7" s="274" t="e">
        <f>SUMIF(#REF!,$N7,#REF!)</f>
        <v>#REF!</v>
      </c>
      <c r="BG7" s="274" t="e">
        <f>SUMIF(#REF!,$N7,#REF!)</f>
        <v>#REF!</v>
      </c>
      <c r="BH7" s="274" t="e">
        <f>SUMIF(#REF!,$N7,#REF!)</f>
        <v>#REF!</v>
      </c>
      <c r="BI7" s="274" t="e">
        <f>SUMIF(#REF!,$N7,#REF!)</f>
        <v>#REF!</v>
      </c>
      <c r="BJ7" s="274" t="e">
        <f>SUMIF(#REF!,$N7,#REF!)</f>
        <v>#REF!</v>
      </c>
      <c r="BK7" s="274" t="e">
        <f>SUMIF(#REF!,$N7,#REF!)</f>
        <v>#REF!</v>
      </c>
      <c r="BL7" s="274" t="e">
        <f>SUMIF(#REF!,$N7,#REF!)</f>
        <v>#REF!</v>
      </c>
      <c r="BM7" s="274" t="e">
        <f>SUMIF(#REF!,$N7,#REF!)</f>
        <v>#REF!</v>
      </c>
      <c r="BN7" s="274" t="e">
        <f>SUMIF(#REF!,$N7,#REF!)</f>
        <v>#REF!</v>
      </c>
      <c r="BO7" s="274" t="e">
        <f>SUMIF(#REF!,$N7,#REF!)</f>
        <v>#REF!</v>
      </c>
      <c r="BP7" s="274" t="e">
        <f>SUMIF(#REF!,$N7,#REF!)</f>
        <v>#REF!</v>
      </c>
      <c r="BQ7" s="274" t="e">
        <f>SUMIF(#REF!,$N7,#REF!)</f>
        <v>#REF!</v>
      </c>
      <c r="BR7" s="274" t="e">
        <f>SUMIF(#REF!,$N7,#REF!)</f>
        <v>#REF!</v>
      </c>
      <c r="BS7" s="274" t="e">
        <f>SUMIF(#REF!,$N7,#REF!)</f>
        <v>#REF!</v>
      </c>
      <c r="BT7" s="274" t="e">
        <f>SUMIF(#REF!,$N7,#REF!)</f>
        <v>#REF!</v>
      </c>
      <c r="BU7" s="274" t="e">
        <f>SUMIF(#REF!,$N7,#REF!)</f>
        <v>#REF!</v>
      </c>
      <c r="BV7" s="274" t="e">
        <f>SUMIF(#REF!,$N7,#REF!)</f>
        <v>#REF!</v>
      </c>
      <c r="BW7" s="274" t="e">
        <f>SUMIF(#REF!,$N7,#REF!)</f>
        <v>#REF!</v>
      </c>
      <c r="BX7" s="274" t="e">
        <f>SUMIF(#REF!,$N7,#REF!)</f>
        <v>#REF!</v>
      </c>
      <c r="BY7" s="274" t="e">
        <f>SUMIF(#REF!,$N7,#REF!)</f>
        <v>#REF!</v>
      </c>
      <c r="BZ7" s="274" t="e">
        <f>SUMIF(#REF!,$N7,#REF!)</f>
        <v>#REF!</v>
      </c>
      <c r="CA7" s="274" t="e">
        <f>SUMIF(#REF!,$N7,#REF!)</f>
        <v>#REF!</v>
      </c>
      <c r="CB7" s="274" t="e">
        <f>SUMIF(#REF!,$N7,#REF!)</f>
        <v>#REF!</v>
      </c>
    </row>
    <row r="8" spans="1:80">
      <c r="B8" s="267"/>
      <c r="C8" s="23"/>
      <c r="D8" s="30"/>
      <c r="E8" s="271"/>
      <c r="F8" s="30"/>
      <c r="G8" s="26">
        <f t="shared" si="1"/>
        <v>0</v>
      </c>
      <c r="H8" s="71"/>
      <c r="I8" s="71"/>
      <c r="J8" s="270"/>
      <c r="K8" s="271"/>
      <c r="L8" s="270"/>
      <c r="M8" s="270">
        <f>L8*J8</f>
        <v>0</v>
      </c>
      <c r="N8" s="71" t="s">
        <v>191</v>
      </c>
      <c r="O8" s="268"/>
      <c r="P8" s="331"/>
      <c r="Q8" s="332" t="e">
        <f t="shared" si="2"/>
        <v>#REF!</v>
      </c>
      <c r="R8" s="273">
        <f t="shared" si="3"/>
        <v>0</v>
      </c>
      <c r="S8" s="274" t="e">
        <f>SUMIF(#REF!,$N8,#REF!)</f>
        <v>#REF!</v>
      </c>
      <c r="T8" s="274" t="e">
        <f>SUMIF(#REF!,$N8,#REF!)</f>
        <v>#REF!</v>
      </c>
      <c r="U8" s="274" t="e">
        <f>SUMIF(#REF!,$N8,#REF!)</f>
        <v>#REF!</v>
      </c>
      <c r="V8" s="274" t="e">
        <f>SUMIF(#REF!,$N8,#REF!)</f>
        <v>#REF!</v>
      </c>
      <c r="W8" s="274" t="e">
        <f>SUMIF(#REF!,$N8,#REF!)</f>
        <v>#REF!</v>
      </c>
      <c r="X8" s="274" t="e">
        <f>SUMIF(#REF!,$N8,#REF!)</f>
        <v>#REF!</v>
      </c>
      <c r="Y8" s="274" t="e">
        <f>SUMIF(#REF!,$N8,#REF!)</f>
        <v>#REF!</v>
      </c>
      <c r="Z8" s="274" t="e">
        <f>SUMIF(#REF!,$N8,#REF!)</f>
        <v>#REF!</v>
      </c>
      <c r="AA8" s="274" t="e">
        <f>SUMIF(#REF!,$N8,#REF!)</f>
        <v>#REF!</v>
      </c>
      <c r="AB8" s="274" t="e">
        <f>SUMIF(#REF!,$N8,#REF!)</f>
        <v>#REF!</v>
      </c>
      <c r="AC8" s="274" t="e">
        <f>SUMIF(#REF!,$N8,#REF!)</f>
        <v>#REF!</v>
      </c>
      <c r="AD8" s="274" t="e">
        <f>SUMIF(#REF!,$N8,#REF!)</f>
        <v>#REF!</v>
      </c>
      <c r="AE8" s="274" t="e">
        <f>SUMIF(#REF!,$N8,#REF!)</f>
        <v>#REF!</v>
      </c>
      <c r="AF8" s="274" t="e">
        <f>SUMIF(#REF!,$N8,#REF!)</f>
        <v>#REF!</v>
      </c>
      <c r="AG8" s="274" t="e">
        <f>SUMIF(#REF!,$N8,#REF!)</f>
        <v>#REF!</v>
      </c>
      <c r="AH8" s="274" t="e">
        <f>SUMIF(#REF!,$N8,#REF!)</f>
        <v>#REF!</v>
      </c>
      <c r="AI8" s="274" t="e">
        <f>SUMIF(#REF!,$N8,#REF!)</f>
        <v>#REF!</v>
      </c>
      <c r="AJ8" s="274" t="e">
        <f>SUMIF(#REF!,$N8,#REF!)</f>
        <v>#REF!</v>
      </c>
      <c r="AK8" s="274" t="e">
        <f>SUMIF(#REF!,$N8,#REF!)</f>
        <v>#REF!</v>
      </c>
      <c r="AL8" s="274" t="e">
        <f>SUMIF(#REF!,$N8,#REF!)</f>
        <v>#REF!</v>
      </c>
      <c r="AM8" s="274" t="e">
        <f>SUMIF(#REF!,$N8,#REF!)</f>
        <v>#REF!</v>
      </c>
      <c r="AN8" s="274" t="e">
        <f>SUMIF(#REF!,$N8,#REF!)</f>
        <v>#REF!</v>
      </c>
      <c r="AO8" s="274" t="e">
        <f>SUMIF(#REF!,$N8,#REF!)</f>
        <v>#REF!</v>
      </c>
      <c r="AP8" s="274" t="e">
        <f>SUMIF(#REF!,$N8,#REF!)</f>
        <v>#REF!</v>
      </c>
      <c r="AQ8" s="274" t="e">
        <f>SUMIF(#REF!,$N8,#REF!)</f>
        <v>#REF!</v>
      </c>
      <c r="AR8" s="274" t="e">
        <f>SUMIF(#REF!,$N8,#REF!)</f>
        <v>#REF!</v>
      </c>
      <c r="AS8" s="274" t="e">
        <f>SUMIF(#REF!,$N8,#REF!)</f>
        <v>#REF!</v>
      </c>
      <c r="AT8" s="274" t="e">
        <f>SUMIF(#REF!,$N8,#REF!)</f>
        <v>#REF!</v>
      </c>
      <c r="AU8" s="274" t="e">
        <f>SUMIF(#REF!,$N8,#REF!)</f>
        <v>#REF!</v>
      </c>
      <c r="AV8" s="274" t="e">
        <f>SUMIF(#REF!,$N8,#REF!)</f>
        <v>#REF!</v>
      </c>
      <c r="AW8" s="274" t="e">
        <f>SUMIF(#REF!,$N8,#REF!)</f>
        <v>#REF!</v>
      </c>
      <c r="AX8" s="274" t="e">
        <f>SUMIF(#REF!,$N8,#REF!)</f>
        <v>#REF!</v>
      </c>
      <c r="AY8" s="274" t="e">
        <f>SUMIF(#REF!,$N8,#REF!)</f>
        <v>#REF!</v>
      </c>
      <c r="AZ8" s="274" t="e">
        <f>SUMIF(#REF!,$N8,#REF!)</f>
        <v>#REF!</v>
      </c>
      <c r="BA8" s="274" t="e">
        <f>SUMIF(#REF!,$N8,#REF!)</f>
        <v>#REF!</v>
      </c>
      <c r="BB8" s="274" t="e">
        <f>SUMIF(#REF!,$N8,#REF!)</f>
        <v>#REF!</v>
      </c>
      <c r="BC8" s="274" t="e">
        <f>SUMIF(#REF!,$N8,#REF!)</f>
        <v>#REF!</v>
      </c>
      <c r="BD8" s="274" t="e">
        <f>SUMIF(#REF!,$N8,#REF!)</f>
        <v>#REF!</v>
      </c>
      <c r="BE8" s="274" t="e">
        <f>SUMIF(#REF!,$N8,#REF!)</f>
        <v>#REF!</v>
      </c>
      <c r="BF8" s="274" t="e">
        <f>SUMIF(#REF!,$N8,#REF!)</f>
        <v>#REF!</v>
      </c>
      <c r="BG8" s="274" t="e">
        <f>SUMIF(#REF!,$N8,#REF!)</f>
        <v>#REF!</v>
      </c>
      <c r="BH8" s="274" t="e">
        <f>SUMIF(#REF!,$N8,#REF!)</f>
        <v>#REF!</v>
      </c>
      <c r="BI8" s="274" t="e">
        <f>SUMIF(#REF!,$N8,#REF!)</f>
        <v>#REF!</v>
      </c>
      <c r="BJ8" s="274" t="e">
        <f>SUMIF(#REF!,$N8,#REF!)</f>
        <v>#REF!</v>
      </c>
      <c r="BK8" s="274" t="e">
        <f>SUMIF(#REF!,$N8,#REF!)</f>
        <v>#REF!</v>
      </c>
      <c r="BL8" s="274" t="e">
        <f>SUMIF(#REF!,$N8,#REF!)</f>
        <v>#REF!</v>
      </c>
      <c r="BM8" s="274" t="e">
        <f>SUMIF(#REF!,$N8,#REF!)</f>
        <v>#REF!</v>
      </c>
      <c r="BN8" s="274" t="e">
        <f>SUMIF(#REF!,$N8,#REF!)</f>
        <v>#REF!</v>
      </c>
      <c r="BO8" s="274" t="e">
        <f>SUMIF(#REF!,$N8,#REF!)</f>
        <v>#REF!</v>
      </c>
      <c r="BP8" s="274" t="e">
        <f>SUMIF(#REF!,$N8,#REF!)</f>
        <v>#REF!</v>
      </c>
      <c r="BQ8" s="274" t="e">
        <f>SUMIF(#REF!,$N8,#REF!)</f>
        <v>#REF!</v>
      </c>
      <c r="BR8" s="274" t="e">
        <f>SUMIF(#REF!,$N8,#REF!)</f>
        <v>#REF!</v>
      </c>
      <c r="BS8" s="274" t="e">
        <f>SUMIF(#REF!,$N8,#REF!)</f>
        <v>#REF!</v>
      </c>
      <c r="BT8" s="274" t="e">
        <f>SUMIF(#REF!,$N8,#REF!)</f>
        <v>#REF!</v>
      </c>
      <c r="BU8" s="274" t="e">
        <f>SUMIF(#REF!,$N8,#REF!)</f>
        <v>#REF!</v>
      </c>
      <c r="BV8" s="274" t="e">
        <f>SUMIF(#REF!,$N8,#REF!)</f>
        <v>#REF!</v>
      </c>
      <c r="BW8" s="274" t="e">
        <f>SUMIF(#REF!,$N8,#REF!)</f>
        <v>#REF!</v>
      </c>
      <c r="BX8" s="274" t="e">
        <f>SUMIF(#REF!,$N8,#REF!)</f>
        <v>#REF!</v>
      </c>
      <c r="BY8" s="274" t="e">
        <f>SUMIF(#REF!,$N8,#REF!)</f>
        <v>#REF!</v>
      </c>
      <c r="BZ8" s="274" t="e">
        <f>SUMIF(#REF!,$N8,#REF!)</f>
        <v>#REF!</v>
      </c>
      <c r="CA8" s="274" t="e">
        <f>SUMIF(#REF!,$N8,#REF!)</f>
        <v>#REF!</v>
      </c>
      <c r="CB8" s="274" t="e">
        <f>SUMIF(#REF!,$N8,#REF!)</f>
        <v>#REF!</v>
      </c>
    </row>
    <row r="9" spans="1:80">
      <c r="B9" s="267"/>
      <c r="C9" s="23"/>
      <c r="D9" s="30"/>
      <c r="E9" s="271"/>
      <c r="F9" s="30"/>
      <c r="G9" s="26">
        <f t="shared" si="1"/>
        <v>0</v>
      </c>
      <c r="H9" s="71"/>
      <c r="I9" s="71"/>
      <c r="J9" s="270"/>
      <c r="K9" s="271"/>
      <c r="L9" s="270"/>
      <c r="M9" s="270">
        <f>L9*J9</f>
        <v>0</v>
      </c>
      <c r="N9" s="71" t="s">
        <v>183</v>
      </c>
      <c r="O9" s="268"/>
      <c r="P9" s="331"/>
      <c r="Q9" s="332" t="e">
        <f t="shared" si="2"/>
        <v>#REF!</v>
      </c>
      <c r="R9" s="273">
        <f t="shared" si="3"/>
        <v>0</v>
      </c>
      <c r="S9" s="274" t="e">
        <f>SUMIF(#REF!,$N9,#REF!)</f>
        <v>#REF!</v>
      </c>
      <c r="T9" s="274" t="e">
        <f>SUMIF(#REF!,$N9,#REF!)</f>
        <v>#REF!</v>
      </c>
      <c r="U9" s="274" t="e">
        <f>SUMIF(#REF!,$N9,#REF!)</f>
        <v>#REF!</v>
      </c>
      <c r="V9" s="274" t="e">
        <f>SUMIF(#REF!,$N9,#REF!)</f>
        <v>#REF!</v>
      </c>
      <c r="W9" s="274" t="e">
        <f>SUMIF(#REF!,$N9,#REF!)</f>
        <v>#REF!</v>
      </c>
      <c r="X9" s="274" t="e">
        <f>SUMIF(#REF!,$N9,#REF!)</f>
        <v>#REF!</v>
      </c>
      <c r="Y9" s="274" t="e">
        <f>SUMIF(#REF!,$N9,#REF!)</f>
        <v>#REF!</v>
      </c>
      <c r="Z9" s="274" t="e">
        <f>SUMIF(#REF!,$N9,#REF!)</f>
        <v>#REF!</v>
      </c>
      <c r="AA9" s="274" t="e">
        <f>SUMIF(#REF!,$N9,#REF!)</f>
        <v>#REF!</v>
      </c>
      <c r="AB9" s="274" t="e">
        <f>SUMIF(#REF!,$N9,#REF!)</f>
        <v>#REF!</v>
      </c>
      <c r="AC9" s="274" t="e">
        <f>SUMIF(#REF!,$N9,#REF!)</f>
        <v>#REF!</v>
      </c>
      <c r="AD9" s="274" t="e">
        <f>SUMIF(#REF!,$N9,#REF!)</f>
        <v>#REF!</v>
      </c>
      <c r="AE9" s="274" t="e">
        <f>SUMIF(#REF!,$N9,#REF!)</f>
        <v>#REF!</v>
      </c>
      <c r="AF9" s="274" t="e">
        <f>SUMIF(#REF!,$N9,#REF!)</f>
        <v>#REF!</v>
      </c>
      <c r="AG9" s="274" t="e">
        <f>SUMIF(#REF!,$N9,#REF!)</f>
        <v>#REF!</v>
      </c>
      <c r="AH9" s="274" t="e">
        <f>SUMIF(#REF!,$N9,#REF!)</f>
        <v>#REF!</v>
      </c>
      <c r="AI9" s="274" t="e">
        <f>SUMIF(#REF!,$N9,#REF!)</f>
        <v>#REF!</v>
      </c>
      <c r="AJ9" s="274" t="e">
        <f>SUMIF(#REF!,$N9,#REF!)</f>
        <v>#REF!</v>
      </c>
      <c r="AK9" s="274" t="e">
        <f>SUMIF(#REF!,$N9,#REF!)</f>
        <v>#REF!</v>
      </c>
      <c r="AL9" s="274" t="e">
        <f>SUMIF(#REF!,$N9,#REF!)</f>
        <v>#REF!</v>
      </c>
      <c r="AM9" s="274" t="e">
        <f>SUMIF(#REF!,$N9,#REF!)</f>
        <v>#REF!</v>
      </c>
      <c r="AN9" s="274" t="e">
        <f>SUMIF(#REF!,$N9,#REF!)</f>
        <v>#REF!</v>
      </c>
      <c r="AO9" s="274" t="e">
        <f>SUMIF(#REF!,$N9,#REF!)</f>
        <v>#REF!</v>
      </c>
      <c r="AP9" s="274" t="e">
        <f>SUMIF(#REF!,$N9,#REF!)</f>
        <v>#REF!</v>
      </c>
      <c r="AQ9" s="274" t="e">
        <f>SUMIF(#REF!,$N9,#REF!)</f>
        <v>#REF!</v>
      </c>
      <c r="AR9" s="274" t="e">
        <f>SUMIF(#REF!,$N9,#REF!)</f>
        <v>#REF!</v>
      </c>
      <c r="AS9" s="274" t="e">
        <f>SUMIF(#REF!,$N9,#REF!)</f>
        <v>#REF!</v>
      </c>
      <c r="AT9" s="274" t="e">
        <f>SUMIF(#REF!,$N9,#REF!)</f>
        <v>#REF!</v>
      </c>
      <c r="AU9" s="274" t="e">
        <f>SUMIF(#REF!,$N9,#REF!)</f>
        <v>#REF!</v>
      </c>
      <c r="AV9" s="274" t="e">
        <f>SUMIF(#REF!,$N9,#REF!)</f>
        <v>#REF!</v>
      </c>
      <c r="AW9" s="274" t="e">
        <f>SUMIF(#REF!,$N9,#REF!)</f>
        <v>#REF!</v>
      </c>
      <c r="AX9" s="274" t="e">
        <f>SUMIF(#REF!,$N9,#REF!)</f>
        <v>#REF!</v>
      </c>
      <c r="AY9" s="274" t="e">
        <f>SUMIF(#REF!,$N9,#REF!)</f>
        <v>#REF!</v>
      </c>
      <c r="AZ9" s="274" t="e">
        <f>SUMIF(#REF!,$N9,#REF!)</f>
        <v>#REF!</v>
      </c>
      <c r="BA9" s="274" t="e">
        <f>SUMIF(#REF!,$N9,#REF!)</f>
        <v>#REF!</v>
      </c>
      <c r="BB9" s="274" t="e">
        <f>SUMIF(#REF!,$N9,#REF!)</f>
        <v>#REF!</v>
      </c>
      <c r="BC9" s="274" t="e">
        <f>SUMIF(#REF!,$N9,#REF!)</f>
        <v>#REF!</v>
      </c>
      <c r="BD9" s="274" t="e">
        <f>SUMIF(#REF!,$N9,#REF!)</f>
        <v>#REF!</v>
      </c>
      <c r="BE9" s="274" t="e">
        <f>SUMIF(#REF!,$N9,#REF!)</f>
        <v>#REF!</v>
      </c>
      <c r="BF9" s="274" t="e">
        <f>SUMIF(#REF!,$N9,#REF!)</f>
        <v>#REF!</v>
      </c>
      <c r="BG9" s="274" t="e">
        <f>SUMIF(#REF!,$N9,#REF!)</f>
        <v>#REF!</v>
      </c>
      <c r="BH9" s="274" t="e">
        <f>SUMIF(#REF!,$N9,#REF!)</f>
        <v>#REF!</v>
      </c>
      <c r="BI9" s="274" t="e">
        <f>SUMIF(#REF!,$N9,#REF!)</f>
        <v>#REF!</v>
      </c>
      <c r="BJ9" s="274" t="e">
        <f>SUMIF(#REF!,$N9,#REF!)</f>
        <v>#REF!</v>
      </c>
      <c r="BK9" s="274" t="e">
        <f>SUMIF(#REF!,$N9,#REF!)</f>
        <v>#REF!</v>
      </c>
      <c r="BL9" s="274" t="e">
        <f>SUMIF(#REF!,$N9,#REF!)</f>
        <v>#REF!</v>
      </c>
      <c r="BM9" s="274" t="e">
        <f>SUMIF(#REF!,$N9,#REF!)</f>
        <v>#REF!</v>
      </c>
      <c r="BN9" s="274" t="e">
        <f>SUMIF(#REF!,$N9,#REF!)</f>
        <v>#REF!</v>
      </c>
      <c r="BO9" s="274" t="e">
        <f>SUMIF(#REF!,$N9,#REF!)</f>
        <v>#REF!</v>
      </c>
      <c r="BP9" s="274" t="e">
        <f>SUMIF(#REF!,$N9,#REF!)</f>
        <v>#REF!</v>
      </c>
      <c r="BQ9" s="274" t="e">
        <f>SUMIF(#REF!,$N9,#REF!)</f>
        <v>#REF!</v>
      </c>
      <c r="BR9" s="274" t="e">
        <f>SUMIF(#REF!,$N9,#REF!)</f>
        <v>#REF!</v>
      </c>
      <c r="BS9" s="274" t="e">
        <f>SUMIF(#REF!,$N9,#REF!)</f>
        <v>#REF!</v>
      </c>
      <c r="BT9" s="274" t="e">
        <f>SUMIF(#REF!,$N9,#REF!)</f>
        <v>#REF!</v>
      </c>
      <c r="BU9" s="274" t="e">
        <f>SUMIF(#REF!,$N9,#REF!)</f>
        <v>#REF!</v>
      </c>
      <c r="BV9" s="274" t="e">
        <f>SUMIF(#REF!,$N9,#REF!)</f>
        <v>#REF!</v>
      </c>
      <c r="BW9" s="274" t="e">
        <f>SUMIF(#REF!,$N9,#REF!)</f>
        <v>#REF!</v>
      </c>
      <c r="BX9" s="274" t="e">
        <f>SUMIF(#REF!,$N9,#REF!)</f>
        <v>#REF!</v>
      </c>
      <c r="BY9" s="274" t="e">
        <f>SUMIF(#REF!,$N9,#REF!)</f>
        <v>#REF!</v>
      </c>
      <c r="BZ9" s="274" t="e">
        <f>SUMIF(#REF!,$N9,#REF!)</f>
        <v>#REF!</v>
      </c>
      <c r="CA9" s="274" t="e">
        <f>SUMIF(#REF!,$N9,#REF!)</f>
        <v>#REF!</v>
      </c>
      <c r="CB9" s="274" t="e">
        <f>SUMIF(#REF!,$N9,#REF!)</f>
        <v>#REF!</v>
      </c>
    </row>
    <row r="10" spans="1:80">
      <c r="B10" s="267"/>
      <c r="C10" s="23"/>
      <c r="D10" s="30"/>
      <c r="E10" s="271"/>
      <c r="F10" s="276"/>
      <c r="G10" s="26">
        <f t="shared" si="1"/>
        <v>0</v>
      </c>
      <c r="H10" s="71"/>
      <c r="I10" s="71"/>
      <c r="J10" s="270"/>
      <c r="K10" s="271"/>
      <c r="L10" s="270"/>
      <c r="M10" s="270">
        <f>L10*J10</f>
        <v>0</v>
      </c>
      <c r="N10" s="71" t="s">
        <v>178</v>
      </c>
      <c r="O10" s="268"/>
      <c r="P10" s="331"/>
      <c r="Q10" s="332" t="e">
        <f t="shared" si="2"/>
        <v>#REF!</v>
      </c>
      <c r="R10" s="273">
        <f t="shared" si="3"/>
        <v>0</v>
      </c>
      <c r="S10" s="274" t="e">
        <f>SUMIF(#REF!,$N10,#REF!)</f>
        <v>#REF!</v>
      </c>
      <c r="T10" s="274" t="e">
        <f>SUMIF(#REF!,$N10,#REF!)</f>
        <v>#REF!</v>
      </c>
      <c r="U10" s="274" t="e">
        <f>SUMIF(#REF!,$N10,#REF!)</f>
        <v>#REF!</v>
      </c>
      <c r="V10" s="274" t="e">
        <f>SUMIF(#REF!,$N10,#REF!)</f>
        <v>#REF!</v>
      </c>
      <c r="W10" s="274" t="e">
        <f>SUMIF(#REF!,$N10,#REF!)</f>
        <v>#REF!</v>
      </c>
      <c r="X10" s="274" t="e">
        <f>SUMIF(#REF!,$N10,#REF!)</f>
        <v>#REF!</v>
      </c>
      <c r="Y10" s="274" t="e">
        <f>SUMIF(#REF!,$N10,#REF!)</f>
        <v>#REF!</v>
      </c>
      <c r="Z10" s="274" t="e">
        <f>SUMIF(#REF!,$N10,#REF!)</f>
        <v>#REF!</v>
      </c>
      <c r="AA10" s="274" t="e">
        <f>SUMIF(#REF!,$N10,#REF!)</f>
        <v>#REF!</v>
      </c>
      <c r="AB10" s="274" t="e">
        <f>SUMIF(#REF!,$N10,#REF!)</f>
        <v>#REF!</v>
      </c>
      <c r="AC10" s="274" t="e">
        <f>SUMIF(#REF!,$N10,#REF!)</f>
        <v>#REF!</v>
      </c>
      <c r="AD10" s="274" t="e">
        <f>SUMIF(#REF!,$N10,#REF!)</f>
        <v>#REF!</v>
      </c>
      <c r="AE10" s="274" t="e">
        <f>SUMIF(#REF!,$N10,#REF!)</f>
        <v>#REF!</v>
      </c>
      <c r="AF10" s="274" t="e">
        <f>SUMIF(#REF!,$N10,#REF!)</f>
        <v>#REF!</v>
      </c>
      <c r="AG10" s="274" t="e">
        <f>SUMIF(#REF!,$N10,#REF!)</f>
        <v>#REF!</v>
      </c>
      <c r="AH10" s="274" t="e">
        <f>SUMIF(#REF!,$N10,#REF!)</f>
        <v>#REF!</v>
      </c>
      <c r="AI10" s="274" t="e">
        <f>SUMIF(#REF!,$N10,#REF!)</f>
        <v>#REF!</v>
      </c>
      <c r="AJ10" s="274" t="e">
        <f>SUMIF(#REF!,$N10,#REF!)</f>
        <v>#REF!</v>
      </c>
      <c r="AK10" s="274" t="e">
        <f>SUMIF(#REF!,$N10,#REF!)</f>
        <v>#REF!</v>
      </c>
      <c r="AL10" s="274" t="e">
        <f>SUMIF(#REF!,$N10,#REF!)</f>
        <v>#REF!</v>
      </c>
      <c r="AM10" s="274" t="e">
        <f>SUMIF(#REF!,$N10,#REF!)</f>
        <v>#REF!</v>
      </c>
      <c r="AN10" s="274" t="e">
        <f>SUMIF(#REF!,$N10,#REF!)</f>
        <v>#REF!</v>
      </c>
      <c r="AO10" s="274" t="e">
        <f>SUMIF(#REF!,$N10,#REF!)</f>
        <v>#REF!</v>
      </c>
      <c r="AP10" s="274" t="e">
        <f>SUMIF(#REF!,$N10,#REF!)</f>
        <v>#REF!</v>
      </c>
      <c r="AQ10" s="274" t="e">
        <f>SUMIF(#REF!,$N10,#REF!)</f>
        <v>#REF!</v>
      </c>
      <c r="AR10" s="274" t="e">
        <f>SUMIF(#REF!,$N10,#REF!)</f>
        <v>#REF!</v>
      </c>
      <c r="AS10" s="274" t="e">
        <f>SUMIF(#REF!,$N10,#REF!)</f>
        <v>#REF!</v>
      </c>
      <c r="AT10" s="274" t="e">
        <f>SUMIF(#REF!,$N10,#REF!)</f>
        <v>#REF!</v>
      </c>
      <c r="AU10" s="274" t="e">
        <f>SUMIF(#REF!,$N10,#REF!)</f>
        <v>#REF!</v>
      </c>
      <c r="AV10" s="274" t="e">
        <f>SUMIF(#REF!,$N10,#REF!)</f>
        <v>#REF!</v>
      </c>
      <c r="AW10" s="274" t="e">
        <f>SUMIF(#REF!,$N10,#REF!)</f>
        <v>#REF!</v>
      </c>
      <c r="AX10" s="274" t="e">
        <f>SUMIF(#REF!,$N10,#REF!)</f>
        <v>#REF!</v>
      </c>
      <c r="AY10" s="274" t="e">
        <f>SUMIF(#REF!,$N10,#REF!)</f>
        <v>#REF!</v>
      </c>
      <c r="AZ10" s="274" t="e">
        <f>SUMIF(#REF!,$N10,#REF!)</f>
        <v>#REF!</v>
      </c>
      <c r="BA10" s="274" t="e">
        <f>SUMIF(#REF!,$N10,#REF!)</f>
        <v>#REF!</v>
      </c>
      <c r="BB10" s="274" t="e">
        <f>SUMIF(#REF!,$N10,#REF!)</f>
        <v>#REF!</v>
      </c>
      <c r="BC10" s="274" t="e">
        <f>SUMIF(#REF!,$N10,#REF!)</f>
        <v>#REF!</v>
      </c>
      <c r="BD10" s="274" t="e">
        <f>SUMIF(#REF!,$N10,#REF!)</f>
        <v>#REF!</v>
      </c>
      <c r="BE10" s="274" t="e">
        <f>SUMIF(#REF!,$N10,#REF!)</f>
        <v>#REF!</v>
      </c>
      <c r="BF10" s="274" t="e">
        <f>SUMIF(#REF!,$N10,#REF!)</f>
        <v>#REF!</v>
      </c>
      <c r="BG10" s="274" t="e">
        <f>SUMIF(#REF!,$N10,#REF!)</f>
        <v>#REF!</v>
      </c>
      <c r="BH10" s="274" t="e">
        <f>SUMIF(#REF!,$N10,#REF!)</f>
        <v>#REF!</v>
      </c>
      <c r="BI10" s="274" t="e">
        <f>SUMIF(#REF!,$N10,#REF!)</f>
        <v>#REF!</v>
      </c>
      <c r="BJ10" s="274" t="e">
        <f>SUMIF(#REF!,$N10,#REF!)</f>
        <v>#REF!</v>
      </c>
      <c r="BK10" s="274" t="e">
        <f>SUMIF(#REF!,$N10,#REF!)</f>
        <v>#REF!</v>
      </c>
      <c r="BL10" s="274" t="e">
        <f>SUMIF(#REF!,$N10,#REF!)</f>
        <v>#REF!</v>
      </c>
      <c r="BM10" s="274" t="e">
        <f>SUMIF(#REF!,$N10,#REF!)</f>
        <v>#REF!</v>
      </c>
      <c r="BN10" s="274" t="e">
        <f>SUMIF(#REF!,$N10,#REF!)</f>
        <v>#REF!</v>
      </c>
      <c r="BO10" s="274" t="e">
        <f>SUMIF(#REF!,$N10,#REF!)</f>
        <v>#REF!</v>
      </c>
      <c r="BP10" s="274" t="e">
        <f>SUMIF(#REF!,$N10,#REF!)</f>
        <v>#REF!</v>
      </c>
      <c r="BQ10" s="274" t="e">
        <f>SUMIF(#REF!,$N10,#REF!)</f>
        <v>#REF!</v>
      </c>
      <c r="BR10" s="274" t="e">
        <f>SUMIF(#REF!,$N10,#REF!)</f>
        <v>#REF!</v>
      </c>
      <c r="BS10" s="274" t="e">
        <f>SUMIF(#REF!,$N10,#REF!)</f>
        <v>#REF!</v>
      </c>
      <c r="BT10" s="274" t="e">
        <f>SUMIF(#REF!,$N10,#REF!)</f>
        <v>#REF!</v>
      </c>
      <c r="BU10" s="274" t="e">
        <f>SUMIF(#REF!,$N10,#REF!)</f>
        <v>#REF!</v>
      </c>
      <c r="BV10" s="274" t="e">
        <f>SUMIF(#REF!,$N10,#REF!)</f>
        <v>#REF!</v>
      </c>
      <c r="BW10" s="274" t="e">
        <f>SUMIF(#REF!,$N10,#REF!)</f>
        <v>#REF!</v>
      </c>
      <c r="BX10" s="274" t="e">
        <f>SUMIF(#REF!,$N10,#REF!)</f>
        <v>#REF!</v>
      </c>
      <c r="BY10" s="274" t="e">
        <f>SUMIF(#REF!,$N10,#REF!)</f>
        <v>#REF!</v>
      </c>
      <c r="BZ10" s="274" t="e">
        <f>SUMIF(#REF!,$N10,#REF!)</f>
        <v>#REF!</v>
      </c>
      <c r="CA10" s="274" t="e">
        <f>SUMIF(#REF!,$N10,#REF!)</f>
        <v>#REF!</v>
      </c>
      <c r="CB10" s="274" t="e">
        <f>SUMIF(#REF!,$N10,#REF!)</f>
        <v>#REF!</v>
      </c>
    </row>
    <row r="11" spans="1:80">
      <c r="B11" s="267" t="s">
        <v>1000</v>
      </c>
      <c r="C11" s="23" t="s">
        <v>857</v>
      </c>
      <c r="D11" s="30">
        <v>1</v>
      </c>
      <c r="E11" s="271"/>
      <c r="F11" s="26"/>
      <c r="G11" s="26">
        <f t="shared" si="1"/>
        <v>0</v>
      </c>
      <c r="H11" s="71"/>
      <c r="I11" s="71"/>
      <c r="J11" s="270"/>
      <c r="K11" s="271"/>
      <c r="L11" s="270">
        <f>H38</f>
        <v>0</v>
      </c>
      <c r="M11" s="270">
        <f>L11*J11</f>
        <v>0</v>
      </c>
      <c r="N11" s="71" t="s">
        <v>204</v>
      </c>
      <c r="O11" s="268"/>
      <c r="P11" s="331"/>
      <c r="Q11" s="332" t="e">
        <f t="shared" si="2"/>
        <v>#REF!</v>
      </c>
      <c r="R11" s="273">
        <f t="shared" si="3"/>
        <v>0</v>
      </c>
      <c r="S11" s="274" t="e">
        <f>SUMIF(#REF!,$N11,#REF!)</f>
        <v>#REF!</v>
      </c>
      <c r="T11" s="274" t="e">
        <f>SUMIF(#REF!,$N11,#REF!)</f>
        <v>#REF!</v>
      </c>
      <c r="U11" s="274" t="e">
        <f>SUMIF(#REF!,$N11,#REF!)</f>
        <v>#REF!</v>
      </c>
      <c r="V11" s="274" t="e">
        <f>SUMIF(#REF!,$N11,#REF!)</f>
        <v>#REF!</v>
      </c>
      <c r="W11" s="274" t="e">
        <f>SUMIF(#REF!,$N11,#REF!)</f>
        <v>#REF!</v>
      </c>
      <c r="X11" s="274" t="e">
        <f>SUMIF(#REF!,$N11,#REF!)</f>
        <v>#REF!</v>
      </c>
      <c r="Y11" s="274" t="e">
        <f>SUMIF(#REF!,$N11,#REF!)</f>
        <v>#REF!</v>
      </c>
      <c r="Z11" s="274" t="e">
        <f>SUMIF(#REF!,$N11,#REF!)</f>
        <v>#REF!</v>
      </c>
      <c r="AA11" s="274" t="e">
        <f>SUMIF(#REF!,$N11,#REF!)</f>
        <v>#REF!</v>
      </c>
      <c r="AB11" s="274" t="e">
        <f>SUMIF(#REF!,$N11,#REF!)</f>
        <v>#REF!</v>
      </c>
      <c r="AC11" s="274" t="e">
        <f>SUMIF(#REF!,$N11,#REF!)</f>
        <v>#REF!</v>
      </c>
      <c r="AD11" s="274" t="e">
        <f>SUMIF(#REF!,$N11,#REF!)</f>
        <v>#REF!</v>
      </c>
      <c r="AE11" s="274" t="e">
        <f>SUMIF(#REF!,$N11,#REF!)</f>
        <v>#REF!</v>
      </c>
      <c r="AF11" s="274" t="e">
        <f>SUMIF(#REF!,$N11,#REF!)</f>
        <v>#REF!</v>
      </c>
      <c r="AG11" s="274" t="e">
        <f>SUMIF(#REF!,$N11,#REF!)</f>
        <v>#REF!</v>
      </c>
      <c r="AH11" s="274" t="e">
        <f>SUMIF(#REF!,$N11,#REF!)</f>
        <v>#REF!</v>
      </c>
      <c r="AI11" s="274" t="e">
        <f>SUMIF(#REF!,$N11,#REF!)</f>
        <v>#REF!</v>
      </c>
      <c r="AJ11" s="274" t="e">
        <f>SUMIF(#REF!,$N11,#REF!)</f>
        <v>#REF!</v>
      </c>
      <c r="AK11" s="274" t="e">
        <f>SUMIF(#REF!,$N11,#REF!)</f>
        <v>#REF!</v>
      </c>
      <c r="AL11" s="274" t="e">
        <f>SUMIF(#REF!,$N11,#REF!)</f>
        <v>#REF!</v>
      </c>
      <c r="AM11" s="274" t="e">
        <f>SUMIF(#REF!,$N11,#REF!)</f>
        <v>#REF!</v>
      </c>
      <c r="AN11" s="274" t="e">
        <f>SUMIF(#REF!,$N11,#REF!)</f>
        <v>#REF!</v>
      </c>
      <c r="AO11" s="274" t="e">
        <f>SUMIF(#REF!,$N11,#REF!)</f>
        <v>#REF!</v>
      </c>
      <c r="AP11" s="274" t="e">
        <f>SUMIF(#REF!,$N11,#REF!)</f>
        <v>#REF!</v>
      </c>
      <c r="AQ11" s="274" t="e">
        <f>SUMIF(#REF!,$N11,#REF!)</f>
        <v>#REF!</v>
      </c>
      <c r="AR11" s="274" t="e">
        <f>SUMIF(#REF!,$N11,#REF!)</f>
        <v>#REF!</v>
      </c>
      <c r="AS11" s="274" t="e">
        <f>SUMIF(#REF!,$N11,#REF!)</f>
        <v>#REF!</v>
      </c>
      <c r="AT11" s="274" t="e">
        <f>SUMIF(#REF!,$N11,#REF!)</f>
        <v>#REF!</v>
      </c>
      <c r="AU11" s="274" t="e">
        <f>SUMIF(#REF!,$N11,#REF!)</f>
        <v>#REF!</v>
      </c>
      <c r="AV11" s="274" t="e">
        <f>SUMIF(#REF!,$N11,#REF!)</f>
        <v>#REF!</v>
      </c>
      <c r="AW11" s="274" t="e">
        <f>SUMIF(#REF!,$N11,#REF!)</f>
        <v>#REF!</v>
      </c>
      <c r="AX11" s="274" t="e">
        <f>SUMIF(#REF!,$N11,#REF!)</f>
        <v>#REF!</v>
      </c>
      <c r="AY11" s="274" t="e">
        <f>SUMIF(#REF!,$N11,#REF!)</f>
        <v>#REF!</v>
      </c>
      <c r="AZ11" s="274" t="e">
        <f>SUMIF(#REF!,$N11,#REF!)</f>
        <v>#REF!</v>
      </c>
      <c r="BA11" s="274" t="e">
        <f>SUMIF(#REF!,$N11,#REF!)</f>
        <v>#REF!</v>
      </c>
      <c r="BB11" s="274" t="e">
        <f>SUMIF(#REF!,$N11,#REF!)</f>
        <v>#REF!</v>
      </c>
      <c r="BC11" s="274" t="e">
        <f>SUMIF(#REF!,$N11,#REF!)</f>
        <v>#REF!</v>
      </c>
      <c r="BD11" s="274" t="e">
        <f>SUMIF(#REF!,$N11,#REF!)</f>
        <v>#REF!</v>
      </c>
      <c r="BE11" s="274" t="e">
        <f>SUMIF(#REF!,$N11,#REF!)</f>
        <v>#REF!</v>
      </c>
      <c r="BF11" s="274" t="e">
        <f>SUMIF(#REF!,$N11,#REF!)</f>
        <v>#REF!</v>
      </c>
      <c r="BG11" s="274" t="e">
        <f>SUMIF(#REF!,$N11,#REF!)</f>
        <v>#REF!</v>
      </c>
      <c r="BH11" s="274" t="e">
        <f>SUMIF(#REF!,$N11,#REF!)</f>
        <v>#REF!</v>
      </c>
      <c r="BI11" s="274" t="e">
        <f>SUMIF(#REF!,$N11,#REF!)</f>
        <v>#REF!</v>
      </c>
      <c r="BJ11" s="274" t="e">
        <f>SUMIF(#REF!,$N11,#REF!)</f>
        <v>#REF!</v>
      </c>
      <c r="BK11" s="274" t="e">
        <f>SUMIF(#REF!,$N11,#REF!)</f>
        <v>#REF!</v>
      </c>
      <c r="BL11" s="274" t="e">
        <f>SUMIF(#REF!,$N11,#REF!)</f>
        <v>#REF!</v>
      </c>
      <c r="BM11" s="274" t="e">
        <f>SUMIF(#REF!,$N11,#REF!)</f>
        <v>#REF!</v>
      </c>
      <c r="BN11" s="274" t="e">
        <f>SUMIF(#REF!,$N11,#REF!)</f>
        <v>#REF!</v>
      </c>
      <c r="BO11" s="274" t="e">
        <f>SUMIF(#REF!,$N11,#REF!)</f>
        <v>#REF!</v>
      </c>
      <c r="BP11" s="274" t="e">
        <f>SUMIF(#REF!,$N11,#REF!)</f>
        <v>#REF!</v>
      </c>
      <c r="BQ11" s="274" t="e">
        <f>SUMIF(#REF!,$N11,#REF!)</f>
        <v>#REF!</v>
      </c>
      <c r="BR11" s="274" t="e">
        <f>SUMIF(#REF!,$N11,#REF!)</f>
        <v>#REF!</v>
      </c>
      <c r="BS11" s="274" t="e">
        <f>SUMIF(#REF!,$N11,#REF!)</f>
        <v>#REF!</v>
      </c>
      <c r="BT11" s="274" t="e">
        <f>SUMIF(#REF!,$N11,#REF!)</f>
        <v>#REF!</v>
      </c>
      <c r="BU11" s="274" t="e">
        <f>SUMIF(#REF!,$N11,#REF!)</f>
        <v>#REF!</v>
      </c>
      <c r="BV11" s="274" t="e">
        <f>SUMIF(#REF!,$N11,#REF!)</f>
        <v>#REF!</v>
      </c>
      <c r="BW11" s="274" t="e">
        <f>SUMIF(#REF!,$N11,#REF!)</f>
        <v>#REF!</v>
      </c>
      <c r="BX11" s="274" t="e">
        <f>SUMIF(#REF!,$N11,#REF!)</f>
        <v>#REF!</v>
      </c>
      <c r="BY11" s="274" t="e">
        <f>SUMIF(#REF!,$N11,#REF!)</f>
        <v>#REF!</v>
      </c>
      <c r="BZ11" s="274" t="e">
        <f>SUMIF(#REF!,$N11,#REF!)</f>
        <v>#REF!</v>
      </c>
      <c r="CA11" s="274" t="e">
        <f>SUMIF(#REF!,$N11,#REF!)</f>
        <v>#REF!</v>
      </c>
      <c r="CB11" s="274" t="e">
        <f>SUMIF(#REF!,$N11,#REF!)</f>
        <v>#REF!</v>
      </c>
    </row>
    <row r="12" spans="1:80">
      <c r="B12" s="267"/>
      <c r="C12" s="23"/>
      <c r="D12" s="30"/>
      <c r="E12" s="271"/>
      <c r="F12" s="26"/>
      <c r="G12" s="26"/>
      <c r="H12" s="71"/>
      <c r="I12" s="71"/>
      <c r="J12" s="270"/>
      <c r="K12" s="271"/>
      <c r="L12" s="270"/>
      <c r="M12" s="270"/>
      <c r="N12" s="71" t="s">
        <v>206</v>
      </c>
      <c r="O12" s="268"/>
      <c r="P12" s="331"/>
      <c r="Q12" s="332" t="e">
        <f t="shared" si="2"/>
        <v>#REF!</v>
      </c>
      <c r="R12" s="273">
        <f t="shared" si="3"/>
        <v>0</v>
      </c>
      <c r="S12" s="274" t="e">
        <f>SUMIF(#REF!,$N12,#REF!)</f>
        <v>#REF!</v>
      </c>
      <c r="T12" s="274" t="e">
        <f>SUMIF(#REF!,$N12,#REF!)</f>
        <v>#REF!</v>
      </c>
      <c r="U12" s="274" t="e">
        <f>SUMIF(#REF!,$N12,#REF!)</f>
        <v>#REF!</v>
      </c>
      <c r="V12" s="274" t="e">
        <f>SUMIF(#REF!,$N12,#REF!)</f>
        <v>#REF!</v>
      </c>
      <c r="W12" s="274" t="e">
        <f>SUMIF(#REF!,$N12,#REF!)</f>
        <v>#REF!</v>
      </c>
      <c r="X12" s="274" t="e">
        <f>SUMIF(#REF!,$N12,#REF!)</f>
        <v>#REF!</v>
      </c>
      <c r="Y12" s="274" t="e">
        <f>SUMIF(#REF!,$N12,#REF!)</f>
        <v>#REF!</v>
      </c>
      <c r="Z12" s="274" t="e">
        <f>SUMIF(#REF!,$N12,#REF!)</f>
        <v>#REF!</v>
      </c>
      <c r="AA12" s="274" t="e">
        <f>SUMIF(#REF!,$N12,#REF!)</f>
        <v>#REF!</v>
      </c>
      <c r="AB12" s="274" t="e">
        <f>SUMIF(#REF!,$N12,#REF!)</f>
        <v>#REF!</v>
      </c>
      <c r="AC12" s="274" t="e">
        <f>SUMIF(#REF!,$N12,#REF!)</f>
        <v>#REF!</v>
      </c>
      <c r="AD12" s="274" t="e">
        <f>SUMIF(#REF!,$N12,#REF!)</f>
        <v>#REF!</v>
      </c>
      <c r="AE12" s="274" t="e">
        <f>SUMIF(#REF!,$N12,#REF!)</f>
        <v>#REF!</v>
      </c>
      <c r="AF12" s="274" t="e">
        <f>SUMIF(#REF!,$N12,#REF!)</f>
        <v>#REF!</v>
      </c>
      <c r="AG12" s="274" t="e">
        <f>SUMIF(#REF!,$N12,#REF!)</f>
        <v>#REF!</v>
      </c>
      <c r="AH12" s="274" t="e">
        <f>SUMIF(#REF!,$N12,#REF!)</f>
        <v>#REF!</v>
      </c>
      <c r="AI12" s="274" t="e">
        <f>SUMIF(#REF!,$N12,#REF!)</f>
        <v>#REF!</v>
      </c>
      <c r="AJ12" s="274" t="e">
        <f>SUMIF(#REF!,$N12,#REF!)</f>
        <v>#REF!</v>
      </c>
      <c r="AK12" s="274" t="e">
        <f>SUMIF(#REF!,$N12,#REF!)</f>
        <v>#REF!</v>
      </c>
      <c r="AL12" s="274" t="e">
        <f>SUMIF(#REF!,$N12,#REF!)</f>
        <v>#REF!</v>
      </c>
      <c r="AM12" s="274" t="e">
        <f>SUMIF(#REF!,$N12,#REF!)</f>
        <v>#REF!</v>
      </c>
      <c r="AN12" s="274" t="e">
        <f>SUMIF(#REF!,$N12,#REF!)</f>
        <v>#REF!</v>
      </c>
      <c r="AO12" s="274" t="e">
        <f>SUMIF(#REF!,$N12,#REF!)</f>
        <v>#REF!</v>
      </c>
      <c r="AP12" s="274" t="e">
        <f>SUMIF(#REF!,$N12,#REF!)</f>
        <v>#REF!</v>
      </c>
      <c r="AQ12" s="274" t="e">
        <f>SUMIF(#REF!,$N12,#REF!)</f>
        <v>#REF!</v>
      </c>
      <c r="AR12" s="274" t="e">
        <f>SUMIF(#REF!,$N12,#REF!)</f>
        <v>#REF!</v>
      </c>
      <c r="AS12" s="274" t="e">
        <f>SUMIF(#REF!,$N12,#REF!)</f>
        <v>#REF!</v>
      </c>
      <c r="AT12" s="274" t="e">
        <f>SUMIF(#REF!,$N12,#REF!)</f>
        <v>#REF!</v>
      </c>
      <c r="AU12" s="274" t="e">
        <f>SUMIF(#REF!,$N12,#REF!)</f>
        <v>#REF!</v>
      </c>
      <c r="AV12" s="274" t="e">
        <f>SUMIF(#REF!,$N12,#REF!)</f>
        <v>#REF!</v>
      </c>
      <c r="AW12" s="274" t="e">
        <f>SUMIF(#REF!,$N12,#REF!)</f>
        <v>#REF!</v>
      </c>
      <c r="AX12" s="274" t="e">
        <f>SUMIF(#REF!,$N12,#REF!)</f>
        <v>#REF!</v>
      </c>
      <c r="AY12" s="274" t="e">
        <f>SUMIF(#REF!,$N12,#REF!)</f>
        <v>#REF!</v>
      </c>
      <c r="AZ12" s="274" t="e">
        <f>SUMIF(#REF!,$N12,#REF!)</f>
        <v>#REF!</v>
      </c>
      <c r="BA12" s="274" t="e">
        <f>SUMIF(#REF!,$N12,#REF!)</f>
        <v>#REF!</v>
      </c>
      <c r="BB12" s="274" t="e">
        <f>SUMIF(#REF!,$N12,#REF!)</f>
        <v>#REF!</v>
      </c>
      <c r="BC12" s="274" t="e">
        <f>SUMIF(#REF!,$N12,#REF!)</f>
        <v>#REF!</v>
      </c>
      <c r="BD12" s="274" t="e">
        <f>SUMIF(#REF!,$N12,#REF!)</f>
        <v>#REF!</v>
      </c>
      <c r="BE12" s="274" t="e">
        <f>SUMIF(#REF!,$N12,#REF!)</f>
        <v>#REF!</v>
      </c>
      <c r="BF12" s="274" t="e">
        <f>SUMIF(#REF!,$N12,#REF!)</f>
        <v>#REF!</v>
      </c>
      <c r="BG12" s="274" t="e">
        <f>SUMIF(#REF!,$N12,#REF!)</f>
        <v>#REF!</v>
      </c>
      <c r="BH12" s="274" t="e">
        <f>SUMIF(#REF!,$N12,#REF!)</f>
        <v>#REF!</v>
      </c>
      <c r="BI12" s="274" t="e">
        <f>SUMIF(#REF!,$N12,#REF!)</f>
        <v>#REF!</v>
      </c>
      <c r="BJ12" s="274" t="e">
        <f>SUMIF(#REF!,$N12,#REF!)</f>
        <v>#REF!</v>
      </c>
      <c r="BK12" s="274" t="e">
        <f>SUMIF(#REF!,$N12,#REF!)</f>
        <v>#REF!</v>
      </c>
      <c r="BL12" s="274" t="e">
        <f>SUMIF(#REF!,$N12,#REF!)</f>
        <v>#REF!</v>
      </c>
      <c r="BM12" s="274" t="e">
        <f>SUMIF(#REF!,$N12,#REF!)</f>
        <v>#REF!</v>
      </c>
      <c r="BN12" s="274" t="e">
        <f>SUMIF(#REF!,$N12,#REF!)</f>
        <v>#REF!</v>
      </c>
      <c r="BO12" s="274" t="e">
        <f>SUMIF(#REF!,$N12,#REF!)</f>
        <v>#REF!</v>
      </c>
      <c r="BP12" s="274" t="e">
        <f>SUMIF(#REF!,$N12,#REF!)</f>
        <v>#REF!</v>
      </c>
      <c r="BQ12" s="274" t="e">
        <f>SUMIF(#REF!,$N12,#REF!)</f>
        <v>#REF!</v>
      </c>
      <c r="BR12" s="274" t="e">
        <f>SUMIF(#REF!,$N12,#REF!)</f>
        <v>#REF!</v>
      </c>
      <c r="BS12" s="274" t="e">
        <f>SUMIF(#REF!,$N12,#REF!)</f>
        <v>#REF!</v>
      </c>
      <c r="BT12" s="274" t="e">
        <f>SUMIF(#REF!,$N12,#REF!)</f>
        <v>#REF!</v>
      </c>
      <c r="BU12" s="274" t="e">
        <f>SUMIF(#REF!,$N12,#REF!)</f>
        <v>#REF!</v>
      </c>
      <c r="BV12" s="274" t="e">
        <f>SUMIF(#REF!,$N12,#REF!)</f>
        <v>#REF!</v>
      </c>
      <c r="BW12" s="274" t="e">
        <f>SUMIF(#REF!,$N12,#REF!)</f>
        <v>#REF!</v>
      </c>
      <c r="BX12" s="274" t="e">
        <f>SUMIF(#REF!,$N12,#REF!)</f>
        <v>#REF!</v>
      </c>
      <c r="BY12" s="274" t="e">
        <f>SUMIF(#REF!,$N12,#REF!)</f>
        <v>#REF!</v>
      </c>
      <c r="BZ12" s="274" t="e">
        <f>SUMIF(#REF!,$N12,#REF!)</f>
        <v>#REF!</v>
      </c>
      <c r="CA12" s="274" t="e">
        <f>SUMIF(#REF!,$N12,#REF!)</f>
        <v>#REF!</v>
      </c>
      <c r="CB12" s="274" t="e">
        <f>SUMIF(#REF!,$N12,#REF!)</f>
        <v>#REF!</v>
      </c>
    </row>
    <row r="13" spans="1:80">
      <c r="B13" s="267"/>
      <c r="C13" s="23"/>
      <c r="D13" s="30"/>
      <c r="E13" s="271"/>
      <c r="F13" s="26"/>
      <c r="G13" s="26"/>
      <c r="H13" s="71"/>
      <c r="I13" s="71"/>
      <c r="J13" s="270"/>
      <c r="K13" s="271"/>
      <c r="L13" s="270"/>
      <c r="M13" s="270"/>
      <c r="N13" s="71" t="s">
        <v>208</v>
      </c>
      <c r="O13" s="268"/>
      <c r="P13" s="331"/>
      <c r="Q13" s="332" t="e">
        <f t="shared" si="2"/>
        <v>#REF!</v>
      </c>
      <c r="R13" s="273">
        <f t="shared" si="3"/>
        <v>0</v>
      </c>
      <c r="S13" s="274" t="e">
        <f>SUMIF(#REF!,$N13,#REF!)</f>
        <v>#REF!</v>
      </c>
      <c r="T13" s="274" t="e">
        <f>SUMIF(#REF!,$N13,#REF!)</f>
        <v>#REF!</v>
      </c>
      <c r="U13" s="274" t="e">
        <f>SUMIF(#REF!,$N13,#REF!)</f>
        <v>#REF!</v>
      </c>
      <c r="V13" s="274" t="e">
        <f>SUMIF(#REF!,$N13,#REF!)</f>
        <v>#REF!</v>
      </c>
      <c r="W13" s="274" t="e">
        <f>SUMIF(#REF!,$N13,#REF!)</f>
        <v>#REF!</v>
      </c>
      <c r="X13" s="274" t="e">
        <f>SUMIF(#REF!,$N13,#REF!)</f>
        <v>#REF!</v>
      </c>
      <c r="Y13" s="274" t="e">
        <f>SUMIF(#REF!,$N13,#REF!)</f>
        <v>#REF!</v>
      </c>
      <c r="Z13" s="274" t="e">
        <f>SUMIF(#REF!,$N13,#REF!)</f>
        <v>#REF!</v>
      </c>
      <c r="AA13" s="274" t="e">
        <f>SUMIF(#REF!,$N13,#REF!)</f>
        <v>#REF!</v>
      </c>
      <c r="AB13" s="274" t="e">
        <f>SUMIF(#REF!,$N13,#REF!)</f>
        <v>#REF!</v>
      </c>
      <c r="AC13" s="274" t="e">
        <f>SUMIF(#REF!,$N13,#REF!)</f>
        <v>#REF!</v>
      </c>
      <c r="AD13" s="274" t="e">
        <f>SUMIF(#REF!,$N13,#REF!)</f>
        <v>#REF!</v>
      </c>
      <c r="AE13" s="274" t="e">
        <f>SUMIF(#REF!,$N13,#REF!)</f>
        <v>#REF!</v>
      </c>
      <c r="AF13" s="274" t="e">
        <f>SUMIF(#REF!,$N13,#REF!)</f>
        <v>#REF!</v>
      </c>
      <c r="AG13" s="274" t="e">
        <f>SUMIF(#REF!,$N13,#REF!)</f>
        <v>#REF!</v>
      </c>
      <c r="AH13" s="274" t="e">
        <f>SUMIF(#REF!,$N13,#REF!)</f>
        <v>#REF!</v>
      </c>
      <c r="AI13" s="274" t="e">
        <f>SUMIF(#REF!,$N13,#REF!)</f>
        <v>#REF!</v>
      </c>
      <c r="AJ13" s="274" t="e">
        <f>SUMIF(#REF!,$N13,#REF!)</f>
        <v>#REF!</v>
      </c>
      <c r="AK13" s="274" t="e">
        <f>SUMIF(#REF!,$N13,#REF!)</f>
        <v>#REF!</v>
      </c>
      <c r="AL13" s="274" t="e">
        <f>SUMIF(#REF!,$N13,#REF!)</f>
        <v>#REF!</v>
      </c>
      <c r="AM13" s="274" t="e">
        <f>SUMIF(#REF!,$N13,#REF!)</f>
        <v>#REF!</v>
      </c>
      <c r="AN13" s="274" t="e">
        <f>SUMIF(#REF!,$N13,#REF!)</f>
        <v>#REF!</v>
      </c>
      <c r="AO13" s="274" t="e">
        <f>SUMIF(#REF!,$N13,#REF!)</f>
        <v>#REF!</v>
      </c>
      <c r="AP13" s="274" t="e">
        <f>SUMIF(#REF!,$N13,#REF!)</f>
        <v>#REF!</v>
      </c>
      <c r="AQ13" s="274" t="e">
        <f>SUMIF(#REF!,$N13,#REF!)</f>
        <v>#REF!</v>
      </c>
      <c r="AR13" s="274" t="e">
        <f>SUMIF(#REF!,$N13,#REF!)</f>
        <v>#REF!</v>
      </c>
      <c r="AS13" s="274" t="e">
        <f>SUMIF(#REF!,$N13,#REF!)</f>
        <v>#REF!</v>
      </c>
      <c r="AT13" s="274" t="e">
        <f>SUMIF(#REF!,$N13,#REF!)</f>
        <v>#REF!</v>
      </c>
      <c r="AU13" s="274" t="e">
        <f>SUMIF(#REF!,$N13,#REF!)</f>
        <v>#REF!</v>
      </c>
      <c r="AV13" s="274" t="e">
        <f>SUMIF(#REF!,$N13,#REF!)</f>
        <v>#REF!</v>
      </c>
      <c r="AW13" s="274" t="e">
        <f>SUMIF(#REF!,$N13,#REF!)</f>
        <v>#REF!</v>
      </c>
      <c r="AX13" s="274" t="e">
        <f>SUMIF(#REF!,$N13,#REF!)</f>
        <v>#REF!</v>
      </c>
      <c r="AY13" s="274" t="e">
        <f>SUMIF(#REF!,$N13,#REF!)</f>
        <v>#REF!</v>
      </c>
      <c r="AZ13" s="274" t="e">
        <f>SUMIF(#REF!,$N13,#REF!)</f>
        <v>#REF!</v>
      </c>
      <c r="BA13" s="274" t="e">
        <f>SUMIF(#REF!,$N13,#REF!)</f>
        <v>#REF!</v>
      </c>
      <c r="BB13" s="274" t="e">
        <f>SUMIF(#REF!,$N13,#REF!)</f>
        <v>#REF!</v>
      </c>
      <c r="BC13" s="274" t="e">
        <f>SUMIF(#REF!,$N13,#REF!)</f>
        <v>#REF!</v>
      </c>
      <c r="BD13" s="274" t="e">
        <f>SUMIF(#REF!,$N13,#REF!)</f>
        <v>#REF!</v>
      </c>
      <c r="BE13" s="274" t="e">
        <f>SUMIF(#REF!,$N13,#REF!)</f>
        <v>#REF!</v>
      </c>
      <c r="BF13" s="274" t="e">
        <f>SUMIF(#REF!,$N13,#REF!)</f>
        <v>#REF!</v>
      </c>
      <c r="BG13" s="274" t="e">
        <f>SUMIF(#REF!,$N13,#REF!)</f>
        <v>#REF!</v>
      </c>
      <c r="BH13" s="274" t="e">
        <f>SUMIF(#REF!,$N13,#REF!)</f>
        <v>#REF!</v>
      </c>
      <c r="BI13" s="274" t="e">
        <f>SUMIF(#REF!,$N13,#REF!)</f>
        <v>#REF!</v>
      </c>
      <c r="BJ13" s="274" t="e">
        <f>SUMIF(#REF!,$N13,#REF!)</f>
        <v>#REF!</v>
      </c>
      <c r="BK13" s="274" t="e">
        <f>SUMIF(#REF!,$N13,#REF!)</f>
        <v>#REF!</v>
      </c>
      <c r="BL13" s="274" t="e">
        <f>SUMIF(#REF!,$N13,#REF!)</f>
        <v>#REF!</v>
      </c>
      <c r="BM13" s="274" t="e">
        <f>SUMIF(#REF!,$N13,#REF!)</f>
        <v>#REF!</v>
      </c>
      <c r="BN13" s="274" t="e">
        <f>SUMIF(#REF!,$N13,#REF!)</f>
        <v>#REF!</v>
      </c>
      <c r="BO13" s="274" t="e">
        <f>SUMIF(#REF!,$N13,#REF!)</f>
        <v>#REF!</v>
      </c>
      <c r="BP13" s="274" t="e">
        <f>SUMIF(#REF!,$N13,#REF!)</f>
        <v>#REF!</v>
      </c>
      <c r="BQ13" s="274" t="e">
        <f>SUMIF(#REF!,$N13,#REF!)</f>
        <v>#REF!</v>
      </c>
      <c r="BR13" s="274" t="e">
        <f>SUMIF(#REF!,$N13,#REF!)</f>
        <v>#REF!</v>
      </c>
      <c r="BS13" s="274" t="e">
        <f>SUMIF(#REF!,$N13,#REF!)</f>
        <v>#REF!</v>
      </c>
      <c r="BT13" s="274" t="e">
        <f>SUMIF(#REF!,$N13,#REF!)</f>
        <v>#REF!</v>
      </c>
      <c r="BU13" s="274" t="e">
        <f>SUMIF(#REF!,$N13,#REF!)</f>
        <v>#REF!</v>
      </c>
      <c r="BV13" s="274" t="e">
        <f>SUMIF(#REF!,$N13,#REF!)</f>
        <v>#REF!</v>
      </c>
      <c r="BW13" s="274" t="e">
        <f>SUMIF(#REF!,$N13,#REF!)</f>
        <v>#REF!</v>
      </c>
      <c r="BX13" s="274" t="e">
        <f>SUMIF(#REF!,$N13,#REF!)</f>
        <v>#REF!</v>
      </c>
      <c r="BY13" s="274" t="e">
        <f>SUMIF(#REF!,$N13,#REF!)</f>
        <v>#REF!</v>
      </c>
      <c r="BZ13" s="274" t="e">
        <f>SUMIF(#REF!,$N13,#REF!)</f>
        <v>#REF!</v>
      </c>
      <c r="CA13" s="274" t="e">
        <f>SUMIF(#REF!,$N13,#REF!)</f>
        <v>#REF!</v>
      </c>
      <c r="CB13" s="274" t="e">
        <f>SUMIF(#REF!,$N13,#REF!)</f>
        <v>#REF!</v>
      </c>
    </row>
    <row r="14" spans="1:80">
      <c r="B14" s="267"/>
      <c r="C14" s="23"/>
      <c r="D14" s="26"/>
      <c r="E14" s="271"/>
      <c r="F14" s="26"/>
      <c r="G14" s="26">
        <f t="shared" si="1"/>
        <v>0</v>
      </c>
      <c r="H14" s="71"/>
      <c r="I14" s="71"/>
      <c r="J14" s="270"/>
      <c r="K14" s="271"/>
      <c r="L14" s="270"/>
      <c r="M14" s="270"/>
      <c r="N14" s="71" t="s">
        <v>209</v>
      </c>
      <c r="O14" s="268"/>
      <c r="P14" s="331"/>
      <c r="Q14" s="332" t="e">
        <f t="shared" si="2"/>
        <v>#REF!</v>
      </c>
      <c r="R14" s="273">
        <f t="shared" si="3"/>
        <v>0</v>
      </c>
      <c r="S14" s="274" t="e">
        <f>SUMIF(#REF!,$N14,#REF!)</f>
        <v>#REF!</v>
      </c>
      <c r="T14" s="274" t="e">
        <f>SUMIF(#REF!,$N14,#REF!)</f>
        <v>#REF!</v>
      </c>
      <c r="U14" s="274" t="e">
        <f>SUMIF(#REF!,$N14,#REF!)</f>
        <v>#REF!</v>
      </c>
      <c r="V14" s="274" t="e">
        <f>SUMIF(#REF!,$N14,#REF!)</f>
        <v>#REF!</v>
      </c>
      <c r="W14" s="274" t="e">
        <f>SUMIF(#REF!,$N14,#REF!)</f>
        <v>#REF!</v>
      </c>
      <c r="X14" s="274" t="e">
        <f>SUMIF(#REF!,$N14,#REF!)</f>
        <v>#REF!</v>
      </c>
      <c r="Y14" s="274" t="e">
        <f>SUMIF(#REF!,$N14,#REF!)</f>
        <v>#REF!</v>
      </c>
      <c r="Z14" s="274" t="e">
        <f>SUMIF(#REF!,$N14,#REF!)</f>
        <v>#REF!</v>
      </c>
      <c r="AA14" s="274" t="e">
        <f>SUMIF(#REF!,$N14,#REF!)</f>
        <v>#REF!</v>
      </c>
      <c r="AB14" s="274" t="e">
        <f>SUMIF(#REF!,$N14,#REF!)</f>
        <v>#REF!</v>
      </c>
      <c r="AC14" s="274" t="e">
        <f>SUMIF(#REF!,$N14,#REF!)</f>
        <v>#REF!</v>
      </c>
      <c r="AD14" s="274" t="e">
        <f>SUMIF(#REF!,$N14,#REF!)</f>
        <v>#REF!</v>
      </c>
      <c r="AE14" s="274" t="e">
        <f>SUMIF(#REF!,$N14,#REF!)</f>
        <v>#REF!</v>
      </c>
      <c r="AF14" s="274" t="e">
        <f>SUMIF(#REF!,$N14,#REF!)</f>
        <v>#REF!</v>
      </c>
      <c r="AG14" s="274" t="e">
        <f>SUMIF(#REF!,$N14,#REF!)</f>
        <v>#REF!</v>
      </c>
      <c r="AH14" s="274" t="e">
        <f>SUMIF(#REF!,$N14,#REF!)</f>
        <v>#REF!</v>
      </c>
      <c r="AI14" s="274" t="e">
        <f>SUMIF(#REF!,$N14,#REF!)</f>
        <v>#REF!</v>
      </c>
      <c r="AJ14" s="274" t="e">
        <f>SUMIF(#REF!,$N14,#REF!)</f>
        <v>#REF!</v>
      </c>
      <c r="AK14" s="274" t="e">
        <f>SUMIF(#REF!,$N14,#REF!)</f>
        <v>#REF!</v>
      </c>
      <c r="AL14" s="274" t="e">
        <f>SUMIF(#REF!,$N14,#REF!)</f>
        <v>#REF!</v>
      </c>
      <c r="AM14" s="274" t="e">
        <f>SUMIF(#REF!,$N14,#REF!)</f>
        <v>#REF!</v>
      </c>
      <c r="AN14" s="274" t="e">
        <f>SUMIF(#REF!,$N14,#REF!)</f>
        <v>#REF!</v>
      </c>
      <c r="AO14" s="274" t="e">
        <f>SUMIF(#REF!,$N14,#REF!)</f>
        <v>#REF!</v>
      </c>
      <c r="AP14" s="274" t="e">
        <f>SUMIF(#REF!,$N14,#REF!)</f>
        <v>#REF!</v>
      </c>
      <c r="AQ14" s="274" t="e">
        <f>SUMIF(#REF!,$N14,#REF!)</f>
        <v>#REF!</v>
      </c>
      <c r="AR14" s="274" t="e">
        <f>SUMIF(#REF!,$N14,#REF!)</f>
        <v>#REF!</v>
      </c>
      <c r="AS14" s="274" t="e">
        <f>SUMIF(#REF!,$N14,#REF!)</f>
        <v>#REF!</v>
      </c>
      <c r="AT14" s="274" t="e">
        <f>SUMIF(#REF!,$N14,#REF!)</f>
        <v>#REF!</v>
      </c>
      <c r="AU14" s="274" t="e">
        <f>SUMIF(#REF!,$N14,#REF!)</f>
        <v>#REF!</v>
      </c>
      <c r="AV14" s="274" t="e">
        <f>SUMIF(#REF!,$N14,#REF!)</f>
        <v>#REF!</v>
      </c>
      <c r="AW14" s="274" t="e">
        <f>SUMIF(#REF!,$N14,#REF!)</f>
        <v>#REF!</v>
      </c>
      <c r="AX14" s="274" t="e">
        <f>SUMIF(#REF!,$N14,#REF!)</f>
        <v>#REF!</v>
      </c>
      <c r="AY14" s="274" t="e">
        <f>SUMIF(#REF!,$N14,#REF!)</f>
        <v>#REF!</v>
      </c>
      <c r="AZ14" s="274" t="e">
        <f>SUMIF(#REF!,$N14,#REF!)</f>
        <v>#REF!</v>
      </c>
      <c r="BA14" s="274" t="e">
        <f>SUMIF(#REF!,$N14,#REF!)</f>
        <v>#REF!</v>
      </c>
      <c r="BB14" s="274" t="e">
        <f>SUMIF(#REF!,$N14,#REF!)</f>
        <v>#REF!</v>
      </c>
      <c r="BC14" s="274" t="e">
        <f>SUMIF(#REF!,$N14,#REF!)</f>
        <v>#REF!</v>
      </c>
      <c r="BD14" s="274" t="e">
        <f>SUMIF(#REF!,$N14,#REF!)</f>
        <v>#REF!</v>
      </c>
      <c r="BE14" s="274" t="e">
        <f>SUMIF(#REF!,$N14,#REF!)</f>
        <v>#REF!</v>
      </c>
      <c r="BF14" s="274" t="e">
        <f>SUMIF(#REF!,$N14,#REF!)</f>
        <v>#REF!</v>
      </c>
      <c r="BG14" s="274" t="e">
        <f>SUMIF(#REF!,$N14,#REF!)</f>
        <v>#REF!</v>
      </c>
      <c r="BH14" s="274" t="e">
        <f>SUMIF(#REF!,$N14,#REF!)</f>
        <v>#REF!</v>
      </c>
      <c r="BI14" s="274" t="e">
        <f>SUMIF(#REF!,$N14,#REF!)</f>
        <v>#REF!</v>
      </c>
      <c r="BJ14" s="274" t="e">
        <f>SUMIF(#REF!,$N14,#REF!)</f>
        <v>#REF!</v>
      </c>
      <c r="BK14" s="274" t="e">
        <f>SUMIF(#REF!,$N14,#REF!)</f>
        <v>#REF!</v>
      </c>
      <c r="BL14" s="274" t="e">
        <f>SUMIF(#REF!,$N14,#REF!)</f>
        <v>#REF!</v>
      </c>
      <c r="BM14" s="274" t="e">
        <f>SUMIF(#REF!,$N14,#REF!)</f>
        <v>#REF!</v>
      </c>
      <c r="BN14" s="274" t="e">
        <f>SUMIF(#REF!,$N14,#REF!)</f>
        <v>#REF!</v>
      </c>
      <c r="BO14" s="274" t="e">
        <f>SUMIF(#REF!,$N14,#REF!)</f>
        <v>#REF!</v>
      </c>
      <c r="BP14" s="274" t="e">
        <f>SUMIF(#REF!,$N14,#REF!)</f>
        <v>#REF!</v>
      </c>
      <c r="BQ14" s="274" t="e">
        <f>SUMIF(#REF!,$N14,#REF!)</f>
        <v>#REF!</v>
      </c>
      <c r="BR14" s="274" t="e">
        <f>SUMIF(#REF!,$N14,#REF!)</f>
        <v>#REF!</v>
      </c>
      <c r="BS14" s="274" t="e">
        <f>SUMIF(#REF!,$N14,#REF!)</f>
        <v>#REF!</v>
      </c>
      <c r="BT14" s="274" t="e">
        <f>SUMIF(#REF!,$N14,#REF!)</f>
        <v>#REF!</v>
      </c>
      <c r="BU14" s="274" t="e">
        <f>SUMIF(#REF!,$N14,#REF!)</f>
        <v>#REF!</v>
      </c>
      <c r="BV14" s="274" t="e">
        <f>SUMIF(#REF!,$N14,#REF!)</f>
        <v>#REF!</v>
      </c>
      <c r="BW14" s="274" t="e">
        <f>SUMIF(#REF!,$N14,#REF!)</f>
        <v>#REF!</v>
      </c>
      <c r="BX14" s="274" t="e">
        <f>SUMIF(#REF!,$N14,#REF!)</f>
        <v>#REF!</v>
      </c>
      <c r="BY14" s="274" t="e">
        <f>SUMIF(#REF!,$N14,#REF!)</f>
        <v>#REF!</v>
      </c>
      <c r="BZ14" s="274" t="e">
        <f>SUMIF(#REF!,$N14,#REF!)</f>
        <v>#REF!</v>
      </c>
      <c r="CA14" s="274" t="e">
        <f>SUMIF(#REF!,$N14,#REF!)</f>
        <v>#REF!</v>
      </c>
      <c r="CB14" s="274" t="e">
        <f>SUMIF(#REF!,$N14,#REF!)</f>
        <v>#REF!</v>
      </c>
    </row>
    <row r="15" spans="1:80">
      <c r="B15" s="267"/>
      <c r="C15" s="23"/>
      <c r="D15" s="30"/>
      <c r="E15" s="271"/>
      <c r="F15" s="26">
        <v>0</v>
      </c>
      <c r="G15" s="26">
        <f t="shared" si="1"/>
        <v>0</v>
      </c>
      <c r="H15" s="71"/>
      <c r="I15" s="71"/>
      <c r="J15" s="270"/>
      <c r="K15" s="271"/>
      <c r="L15" s="270"/>
      <c r="M15" s="270"/>
      <c r="N15" s="71" t="s">
        <v>211</v>
      </c>
      <c r="O15" s="268"/>
      <c r="P15" s="331"/>
      <c r="Q15" s="332" t="e">
        <f t="shared" si="2"/>
        <v>#REF!</v>
      </c>
      <c r="R15" s="273">
        <f t="shared" si="3"/>
        <v>0</v>
      </c>
      <c r="S15" s="274" t="e">
        <f>SUMIF(#REF!,$N15,#REF!)</f>
        <v>#REF!</v>
      </c>
      <c r="T15" s="274" t="e">
        <f>SUMIF(#REF!,$N15,#REF!)</f>
        <v>#REF!</v>
      </c>
      <c r="U15" s="274" t="e">
        <f>SUMIF(#REF!,$N15,#REF!)</f>
        <v>#REF!</v>
      </c>
      <c r="V15" s="274" t="e">
        <f>SUMIF(#REF!,$N15,#REF!)</f>
        <v>#REF!</v>
      </c>
      <c r="W15" s="274" t="e">
        <f>SUMIF(#REF!,$N15,#REF!)</f>
        <v>#REF!</v>
      </c>
      <c r="X15" s="274" t="e">
        <f>SUMIF(#REF!,$N15,#REF!)</f>
        <v>#REF!</v>
      </c>
      <c r="Y15" s="274" t="e">
        <f>SUMIF(#REF!,$N15,#REF!)</f>
        <v>#REF!</v>
      </c>
      <c r="Z15" s="274" t="e">
        <f>SUMIF(#REF!,$N15,#REF!)</f>
        <v>#REF!</v>
      </c>
      <c r="AA15" s="274" t="e">
        <f>SUMIF(#REF!,$N15,#REF!)</f>
        <v>#REF!</v>
      </c>
      <c r="AB15" s="274" t="e">
        <f>SUMIF(#REF!,$N15,#REF!)</f>
        <v>#REF!</v>
      </c>
      <c r="AC15" s="274" t="e">
        <f>SUMIF(#REF!,$N15,#REF!)</f>
        <v>#REF!</v>
      </c>
      <c r="AD15" s="274" t="e">
        <f>SUMIF(#REF!,$N15,#REF!)</f>
        <v>#REF!</v>
      </c>
      <c r="AE15" s="274" t="e">
        <f>SUMIF(#REF!,$N15,#REF!)</f>
        <v>#REF!</v>
      </c>
      <c r="AF15" s="274" t="e">
        <f>SUMIF(#REF!,$N15,#REF!)</f>
        <v>#REF!</v>
      </c>
      <c r="AG15" s="274" t="e">
        <f>SUMIF(#REF!,$N15,#REF!)</f>
        <v>#REF!</v>
      </c>
      <c r="AH15" s="274" t="e">
        <f>SUMIF(#REF!,$N15,#REF!)</f>
        <v>#REF!</v>
      </c>
      <c r="AI15" s="274" t="e">
        <f>SUMIF(#REF!,$N15,#REF!)</f>
        <v>#REF!</v>
      </c>
      <c r="AJ15" s="274" t="e">
        <f>SUMIF(#REF!,$N15,#REF!)</f>
        <v>#REF!</v>
      </c>
      <c r="AK15" s="274" t="e">
        <f>SUMIF(#REF!,$N15,#REF!)</f>
        <v>#REF!</v>
      </c>
      <c r="AL15" s="274" t="e">
        <f>SUMIF(#REF!,$N15,#REF!)</f>
        <v>#REF!</v>
      </c>
      <c r="AM15" s="274" t="e">
        <f>SUMIF(#REF!,$N15,#REF!)</f>
        <v>#REF!</v>
      </c>
      <c r="AN15" s="274" t="e">
        <f>SUMIF(#REF!,$N15,#REF!)</f>
        <v>#REF!</v>
      </c>
      <c r="AO15" s="274" t="e">
        <f>SUMIF(#REF!,$N15,#REF!)</f>
        <v>#REF!</v>
      </c>
      <c r="AP15" s="274" t="e">
        <f>SUMIF(#REF!,$N15,#REF!)</f>
        <v>#REF!</v>
      </c>
      <c r="AQ15" s="274" t="e">
        <f>SUMIF(#REF!,$N15,#REF!)</f>
        <v>#REF!</v>
      </c>
      <c r="AR15" s="274" t="e">
        <f>SUMIF(#REF!,$N15,#REF!)</f>
        <v>#REF!</v>
      </c>
      <c r="AS15" s="274" t="e">
        <f>SUMIF(#REF!,$N15,#REF!)</f>
        <v>#REF!</v>
      </c>
      <c r="AT15" s="274" t="e">
        <f>SUMIF(#REF!,$N15,#REF!)</f>
        <v>#REF!</v>
      </c>
      <c r="AU15" s="274" t="e">
        <f>SUMIF(#REF!,$N15,#REF!)</f>
        <v>#REF!</v>
      </c>
      <c r="AV15" s="274" t="e">
        <f>SUMIF(#REF!,$N15,#REF!)</f>
        <v>#REF!</v>
      </c>
      <c r="AW15" s="274" t="e">
        <f>SUMIF(#REF!,$N15,#REF!)</f>
        <v>#REF!</v>
      </c>
      <c r="AX15" s="274" t="e">
        <f>SUMIF(#REF!,$N15,#REF!)</f>
        <v>#REF!</v>
      </c>
      <c r="AY15" s="274" t="e">
        <f>SUMIF(#REF!,$N15,#REF!)</f>
        <v>#REF!</v>
      </c>
      <c r="AZ15" s="274" t="e">
        <f>SUMIF(#REF!,$N15,#REF!)</f>
        <v>#REF!</v>
      </c>
      <c r="BA15" s="274" t="e">
        <f>SUMIF(#REF!,$N15,#REF!)</f>
        <v>#REF!</v>
      </c>
      <c r="BB15" s="274" t="e">
        <f>SUMIF(#REF!,$N15,#REF!)</f>
        <v>#REF!</v>
      </c>
      <c r="BC15" s="274" t="e">
        <f>SUMIF(#REF!,$N15,#REF!)</f>
        <v>#REF!</v>
      </c>
      <c r="BD15" s="274" t="e">
        <f>SUMIF(#REF!,$N15,#REF!)</f>
        <v>#REF!</v>
      </c>
      <c r="BE15" s="274" t="e">
        <f>SUMIF(#REF!,$N15,#REF!)</f>
        <v>#REF!</v>
      </c>
      <c r="BF15" s="274" t="e">
        <f>SUMIF(#REF!,$N15,#REF!)</f>
        <v>#REF!</v>
      </c>
      <c r="BG15" s="274" t="e">
        <f>SUMIF(#REF!,$N15,#REF!)</f>
        <v>#REF!</v>
      </c>
      <c r="BH15" s="274" t="e">
        <f>SUMIF(#REF!,$N15,#REF!)</f>
        <v>#REF!</v>
      </c>
      <c r="BI15" s="274" t="e">
        <f>SUMIF(#REF!,$N15,#REF!)</f>
        <v>#REF!</v>
      </c>
      <c r="BJ15" s="274" t="e">
        <f>SUMIF(#REF!,$N15,#REF!)</f>
        <v>#REF!</v>
      </c>
      <c r="BK15" s="274" t="e">
        <f>SUMIF(#REF!,$N15,#REF!)</f>
        <v>#REF!</v>
      </c>
      <c r="BL15" s="274" t="e">
        <f>SUMIF(#REF!,$N15,#REF!)</f>
        <v>#REF!</v>
      </c>
      <c r="BM15" s="274" t="e">
        <f>SUMIF(#REF!,$N15,#REF!)</f>
        <v>#REF!</v>
      </c>
      <c r="BN15" s="274" t="e">
        <f>SUMIF(#REF!,$N15,#REF!)</f>
        <v>#REF!</v>
      </c>
      <c r="BO15" s="274" t="e">
        <f>SUMIF(#REF!,$N15,#REF!)</f>
        <v>#REF!</v>
      </c>
      <c r="BP15" s="274" t="e">
        <f>SUMIF(#REF!,$N15,#REF!)</f>
        <v>#REF!</v>
      </c>
      <c r="BQ15" s="274" t="e">
        <f>SUMIF(#REF!,$N15,#REF!)</f>
        <v>#REF!</v>
      </c>
      <c r="BR15" s="274" t="e">
        <f>SUMIF(#REF!,$N15,#REF!)</f>
        <v>#REF!</v>
      </c>
      <c r="BS15" s="274" t="e">
        <f>SUMIF(#REF!,$N15,#REF!)</f>
        <v>#REF!</v>
      </c>
      <c r="BT15" s="274" t="e">
        <f>SUMIF(#REF!,$N15,#REF!)</f>
        <v>#REF!</v>
      </c>
      <c r="BU15" s="274" t="e">
        <f>SUMIF(#REF!,$N15,#REF!)</f>
        <v>#REF!</v>
      </c>
      <c r="BV15" s="274" t="e">
        <f>SUMIF(#REF!,$N15,#REF!)</f>
        <v>#REF!</v>
      </c>
      <c r="BW15" s="274" t="e">
        <f>SUMIF(#REF!,$N15,#REF!)</f>
        <v>#REF!</v>
      </c>
      <c r="BX15" s="274" t="e">
        <f>SUMIF(#REF!,$N15,#REF!)</f>
        <v>#REF!</v>
      </c>
      <c r="BY15" s="274" t="e">
        <f>SUMIF(#REF!,$N15,#REF!)</f>
        <v>#REF!</v>
      </c>
      <c r="BZ15" s="274" t="e">
        <f>SUMIF(#REF!,$N15,#REF!)</f>
        <v>#REF!</v>
      </c>
      <c r="CA15" s="274" t="e">
        <f>SUMIF(#REF!,$N15,#REF!)</f>
        <v>#REF!</v>
      </c>
      <c r="CB15" s="274" t="e">
        <f>SUMIF(#REF!,$N15,#REF!)</f>
        <v>#REF!</v>
      </c>
    </row>
    <row r="16" spans="1:80">
      <c r="B16" s="267"/>
      <c r="C16" s="23"/>
      <c r="D16" s="30"/>
      <c r="E16" s="271"/>
      <c r="F16" s="26"/>
      <c r="G16" s="26"/>
      <c r="H16" s="71"/>
      <c r="I16" s="71"/>
      <c r="J16" s="270"/>
      <c r="K16" s="271"/>
      <c r="L16" s="270"/>
      <c r="M16" s="270"/>
      <c r="N16" s="71" t="s">
        <v>185</v>
      </c>
      <c r="O16" s="268"/>
      <c r="P16" s="331"/>
      <c r="Q16" s="332" t="e">
        <f t="shared" si="2"/>
        <v>#REF!</v>
      </c>
      <c r="R16" s="273">
        <f t="shared" si="3"/>
        <v>0</v>
      </c>
      <c r="S16" s="274" t="e">
        <f>SUMIF(#REF!,$N16,#REF!)</f>
        <v>#REF!</v>
      </c>
      <c r="T16" s="274" t="e">
        <f>SUMIF(#REF!,$N16,#REF!)</f>
        <v>#REF!</v>
      </c>
      <c r="U16" s="274" t="e">
        <f>SUMIF(#REF!,$N16,#REF!)</f>
        <v>#REF!</v>
      </c>
      <c r="V16" s="274" t="e">
        <f>SUMIF(#REF!,$N16,#REF!)</f>
        <v>#REF!</v>
      </c>
      <c r="W16" s="274" t="e">
        <f>SUMIF(#REF!,$N16,#REF!)</f>
        <v>#REF!</v>
      </c>
      <c r="X16" s="274" t="e">
        <f>SUMIF(#REF!,$N16,#REF!)</f>
        <v>#REF!</v>
      </c>
      <c r="Y16" s="274" t="e">
        <f>SUMIF(#REF!,$N16,#REF!)</f>
        <v>#REF!</v>
      </c>
      <c r="Z16" s="274" t="e">
        <f>SUMIF(#REF!,$N16,#REF!)</f>
        <v>#REF!</v>
      </c>
      <c r="AA16" s="274" t="e">
        <f>SUMIF(#REF!,$N16,#REF!)</f>
        <v>#REF!</v>
      </c>
      <c r="AB16" s="274" t="e">
        <f>SUMIF(#REF!,$N16,#REF!)</f>
        <v>#REF!</v>
      </c>
      <c r="AC16" s="274" t="e">
        <f>SUMIF(#REF!,$N16,#REF!)</f>
        <v>#REF!</v>
      </c>
      <c r="AD16" s="274" t="e">
        <f>SUMIF(#REF!,$N16,#REF!)</f>
        <v>#REF!</v>
      </c>
      <c r="AE16" s="274" t="e">
        <f>SUMIF(#REF!,$N16,#REF!)</f>
        <v>#REF!</v>
      </c>
      <c r="AF16" s="274" t="e">
        <f>SUMIF(#REF!,$N16,#REF!)</f>
        <v>#REF!</v>
      </c>
      <c r="AG16" s="274" t="e">
        <f>SUMIF(#REF!,$N16,#REF!)</f>
        <v>#REF!</v>
      </c>
      <c r="AH16" s="274" t="e">
        <f>SUMIF(#REF!,$N16,#REF!)</f>
        <v>#REF!</v>
      </c>
      <c r="AI16" s="274" t="e">
        <f>SUMIF(#REF!,$N16,#REF!)</f>
        <v>#REF!</v>
      </c>
      <c r="AJ16" s="274" t="e">
        <f>SUMIF(#REF!,$N16,#REF!)</f>
        <v>#REF!</v>
      </c>
      <c r="AK16" s="274" t="e">
        <f>SUMIF(#REF!,$N16,#REF!)</f>
        <v>#REF!</v>
      </c>
      <c r="AL16" s="274" t="e">
        <f>SUMIF(#REF!,$N16,#REF!)</f>
        <v>#REF!</v>
      </c>
      <c r="AM16" s="274" t="e">
        <f>SUMIF(#REF!,$N16,#REF!)</f>
        <v>#REF!</v>
      </c>
      <c r="AN16" s="274" t="e">
        <f>SUMIF(#REF!,$N16,#REF!)</f>
        <v>#REF!</v>
      </c>
      <c r="AO16" s="274" t="e">
        <f>SUMIF(#REF!,$N16,#REF!)</f>
        <v>#REF!</v>
      </c>
      <c r="AP16" s="274" t="e">
        <f>SUMIF(#REF!,$N16,#REF!)</f>
        <v>#REF!</v>
      </c>
      <c r="AQ16" s="274" t="e">
        <f>SUMIF(#REF!,$N16,#REF!)</f>
        <v>#REF!</v>
      </c>
      <c r="AR16" s="274" t="e">
        <f>SUMIF(#REF!,$N16,#REF!)</f>
        <v>#REF!</v>
      </c>
      <c r="AS16" s="274" t="e">
        <f>SUMIF(#REF!,$N16,#REF!)</f>
        <v>#REF!</v>
      </c>
      <c r="AT16" s="274" t="e">
        <f>SUMIF(#REF!,$N16,#REF!)</f>
        <v>#REF!</v>
      </c>
      <c r="AU16" s="274" t="e">
        <f>SUMIF(#REF!,$N16,#REF!)</f>
        <v>#REF!</v>
      </c>
      <c r="AV16" s="274" t="e">
        <f>SUMIF(#REF!,$N16,#REF!)</f>
        <v>#REF!</v>
      </c>
      <c r="AW16" s="274" t="e">
        <f>SUMIF(#REF!,$N16,#REF!)</f>
        <v>#REF!</v>
      </c>
      <c r="AX16" s="274" t="e">
        <f>SUMIF(#REF!,$N16,#REF!)</f>
        <v>#REF!</v>
      </c>
      <c r="AY16" s="274" t="e">
        <f>SUMIF(#REF!,$N16,#REF!)</f>
        <v>#REF!</v>
      </c>
      <c r="AZ16" s="274" t="e">
        <f>SUMIF(#REF!,$N16,#REF!)</f>
        <v>#REF!</v>
      </c>
      <c r="BA16" s="274" t="e">
        <f>SUMIF(#REF!,$N16,#REF!)</f>
        <v>#REF!</v>
      </c>
      <c r="BB16" s="274" t="e">
        <f>SUMIF(#REF!,$N16,#REF!)</f>
        <v>#REF!</v>
      </c>
      <c r="BC16" s="274" t="e">
        <f>SUMIF(#REF!,$N16,#REF!)</f>
        <v>#REF!</v>
      </c>
      <c r="BD16" s="274" t="e">
        <f>SUMIF(#REF!,$N16,#REF!)</f>
        <v>#REF!</v>
      </c>
      <c r="BE16" s="274" t="e">
        <f>SUMIF(#REF!,$N16,#REF!)</f>
        <v>#REF!</v>
      </c>
      <c r="BF16" s="274" t="e">
        <f>SUMIF(#REF!,$N16,#REF!)</f>
        <v>#REF!</v>
      </c>
      <c r="BG16" s="274" t="e">
        <f>SUMIF(#REF!,$N16,#REF!)</f>
        <v>#REF!</v>
      </c>
      <c r="BH16" s="274" t="e">
        <f>SUMIF(#REF!,$N16,#REF!)</f>
        <v>#REF!</v>
      </c>
      <c r="BI16" s="274" t="e">
        <f>SUMIF(#REF!,$N16,#REF!)</f>
        <v>#REF!</v>
      </c>
      <c r="BJ16" s="274" t="e">
        <f>SUMIF(#REF!,$N16,#REF!)</f>
        <v>#REF!</v>
      </c>
      <c r="BK16" s="274" t="e">
        <f>SUMIF(#REF!,$N16,#REF!)</f>
        <v>#REF!</v>
      </c>
      <c r="BL16" s="274" t="e">
        <f>SUMIF(#REF!,$N16,#REF!)</f>
        <v>#REF!</v>
      </c>
      <c r="BM16" s="274" t="e">
        <f>SUMIF(#REF!,$N16,#REF!)</f>
        <v>#REF!</v>
      </c>
      <c r="BN16" s="274" t="e">
        <f>SUMIF(#REF!,$N16,#REF!)</f>
        <v>#REF!</v>
      </c>
      <c r="BO16" s="274" t="e">
        <f>SUMIF(#REF!,$N16,#REF!)</f>
        <v>#REF!</v>
      </c>
      <c r="BP16" s="274" t="e">
        <f>SUMIF(#REF!,$N16,#REF!)</f>
        <v>#REF!</v>
      </c>
      <c r="BQ16" s="274" t="e">
        <f>SUMIF(#REF!,$N16,#REF!)</f>
        <v>#REF!</v>
      </c>
      <c r="BR16" s="274" t="e">
        <f>SUMIF(#REF!,$N16,#REF!)</f>
        <v>#REF!</v>
      </c>
      <c r="BS16" s="274" t="e">
        <f>SUMIF(#REF!,$N16,#REF!)</f>
        <v>#REF!</v>
      </c>
      <c r="BT16" s="274" t="e">
        <f>SUMIF(#REF!,$N16,#REF!)</f>
        <v>#REF!</v>
      </c>
      <c r="BU16" s="274" t="e">
        <f>SUMIF(#REF!,$N16,#REF!)</f>
        <v>#REF!</v>
      </c>
      <c r="BV16" s="274" t="e">
        <f>SUMIF(#REF!,$N16,#REF!)</f>
        <v>#REF!</v>
      </c>
      <c r="BW16" s="274" t="e">
        <f>SUMIF(#REF!,$N16,#REF!)</f>
        <v>#REF!</v>
      </c>
      <c r="BX16" s="274" t="e">
        <f>SUMIF(#REF!,$N16,#REF!)</f>
        <v>#REF!</v>
      </c>
      <c r="BY16" s="274" t="e">
        <f>SUMIF(#REF!,$N16,#REF!)</f>
        <v>#REF!</v>
      </c>
      <c r="BZ16" s="274" t="e">
        <f>SUMIF(#REF!,$N16,#REF!)</f>
        <v>#REF!</v>
      </c>
      <c r="CA16" s="274" t="e">
        <f>SUMIF(#REF!,$N16,#REF!)</f>
        <v>#REF!</v>
      </c>
      <c r="CB16" s="274" t="e">
        <f>SUMIF(#REF!,$N16,#REF!)</f>
        <v>#REF!</v>
      </c>
    </row>
    <row r="17" spans="1:80">
      <c r="B17" s="267"/>
      <c r="C17" s="23"/>
      <c r="D17" s="30"/>
      <c r="E17" s="271"/>
      <c r="F17" s="26"/>
      <c r="G17" s="26"/>
      <c r="H17" s="71"/>
      <c r="I17" s="71"/>
      <c r="J17" s="270"/>
      <c r="K17" s="271"/>
      <c r="L17" s="270"/>
      <c r="M17" s="270"/>
      <c r="N17" s="278" t="s">
        <v>187</v>
      </c>
      <c r="O17" s="268"/>
      <c r="P17" s="331"/>
      <c r="Q17" s="332" t="e">
        <f t="shared" ref="Q17:Q21" si="4">SUMPRODUCT(($S$2:$CB$2=$R$2)*1,($S$4:$CB$4=$S$4)*1,S17:CB17)+SUMPRODUCT(($S$2:$CB$2=$R$2)*1,($S$4:$CB$4=$T$4)*1,S17:CB17)</f>
        <v>#REF!</v>
      </c>
      <c r="R17" s="273">
        <f t="shared" si="3"/>
        <v>0</v>
      </c>
      <c r="S17" s="274" t="e">
        <f>SUMIF(#REF!,$N17,#REF!)</f>
        <v>#REF!</v>
      </c>
      <c r="T17" s="274" t="e">
        <f>SUMIF(#REF!,$N17,#REF!)</f>
        <v>#REF!</v>
      </c>
      <c r="U17" s="274" t="e">
        <f>SUMIF(#REF!,$N17,#REF!)</f>
        <v>#REF!</v>
      </c>
      <c r="V17" s="274" t="e">
        <f>SUMIF(#REF!,$N17,#REF!)</f>
        <v>#REF!</v>
      </c>
      <c r="W17" s="274" t="e">
        <f>SUMIF(#REF!,$N17,#REF!)</f>
        <v>#REF!</v>
      </c>
      <c r="X17" s="274" t="e">
        <f>SUMIF(#REF!,$N17,#REF!)</f>
        <v>#REF!</v>
      </c>
      <c r="Y17" s="274" t="e">
        <f>SUMIF(#REF!,$N17,#REF!)</f>
        <v>#REF!</v>
      </c>
      <c r="Z17" s="274" t="e">
        <f>SUMIF(#REF!,$N17,#REF!)</f>
        <v>#REF!</v>
      </c>
      <c r="AA17" s="274" t="e">
        <f>SUMIF(#REF!,$N17,#REF!)</f>
        <v>#REF!</v>
      </c>
      <c r="AB17" s="274" t="e">
        <f>SUMIF(#REF!,$N17,#REF!)</f>
        <v>#REF!</v>
      </c>
      <c r="AC17" s="274" t="e">
        <f>SUMIF(#REF!,$N17,#REF!)</f>
        <v>#REF!</v>
      </c>
      <c r="AD17" s="274" t="e">
        <f>SUMIF(#REF!,$N17,#REF!)</f>
        <v>#REF!</v>
      </c>
      <c r="AE17" s="274" t="e">
        <f>SUMIF(#REF!,$N17,#REF!)</f>
        <v>#REF!</v>
      </c>
      <c r="AF17" s="274" t="e">
        <f>SUMIF(#REF!,$N17,#REF!)</f>
        <v>#REF!</v>
      </c>
      <c r="AG17" s="274" t="e">
        <f>SUMIF(#REF!,$N17,#REF!)</f>
        <v>#REF!</v>
      </c>
      <c r="AH17" s="274" t="e">
        <f>SUMIF(#REF!,$N17,#REF!)</f>
        <v>#REF!</v>
      </c>
      <c r="AI17" s="274" t="e">
        <f>SUMIF(#REF!,$N17,#REF!)</f>
        <v>#REF!</v>
      </c>
      <c r="AJ17" s="274" t="e">
        <f>SUMIF(#REF!,$N17,#REF!)</f>
        <v>#REF!</v>
      </c>
      <c r="AK17" s="274" t="e">
        <f>SUMIF(#REF!,$N17,#REF!)</f>
        <v>#REF!</v>
      </c>
      <c r="AL17" s="274" t="e">
        <f>SUMIF(#REF!,$N17,#REF!)</f>
        <v>#REF!</v>
      </c>
      <c r="AM17" s="274" t="e">
        <f>SUMIF(#REF!,$N17,#REF!)</f>
        <v>#REF!</v>
      </c>
      <c r="AN17" s="274" t="e">
        <f>SUMIF(#REF!,$N17,#REF!)</f>
        <v>#REF!</v>
      </c>
      <c r="AO17" s="274" t="e">
        <f>SUMIF(#REF!,$N17,#REF!)</f>
        <v>#REF!</v>
      </c>
      <c r="AP17" s="274" t="e">
        <f>SUMIF(#REF!,$N17,#REF!)</f>
        <v>#REF!</v>
      </c>
      <c r="AQ17" s="274" t="e">
        <f>SUMIF(#REF!,$N17,#REF!)</f>
        <v>#REF!</v>
      </c>
      <c r="AR17" s="274" t="e">
        <f>SUMIF(#REF!,$N17,#REF!)</f>
        <v>#REF!</v>
      </c>
      <c r="AS17" s="274" t="e">
        <f>SUMIF(#REF!,$N17,#REF!)</f>
        <v>#REF!</v>
      </c>
      <c r="AT17" s="274" t="e">
        <f>SUMIF(#REF!,$N17,#REF!)</f>
        <v>#REF!</v>
      </c>
      <c r="AU17" s="274" t="e">
        <f>SUMIF(#REF!,$N17,#REF!)</f>
        <v>#REF!</v>
      </c>
      <c r="AV17" s="274" t="e">
        <f>SUMIF(#REF!,$N17,#REF!)</f>
        <v>#REF!</v>
      </c>
      <c r="AW17" s="274" t="e">
        <f>SUMIF(#REF!,$N17,#REF!)</f>
        <v>#REF!</v>
      </c>
      <c r="AX17" s="274" t="e">
        <f>SUMIF(#REF!,$N17,#REF!)</f>
        <v>#REF!</v>
      </c>
      <c r="AY17" s="274" t="e">
        <f>SUMIF(#REF!,$N17,#REF!)</f>
        <v>#REF!</v>
      </c>
      <c r="AZ17" s="274" t="e">
        <f>SUMIF(#REF!,$N17,#REF!)</f>
        <v>#REF!</v>
      </c>
      <c r="BA17" s="274" t="e">
        <f>SUMIF(#REF!,$N17,#REF!)</f>
        <v>#REF!</v>
      </c>
      <c r="BB17" s="274" t="e">
        <f>SUMIF(#REF!,$N17,#REF!)</f>
        <v>#REF!</v>
      </c>
      <c r="BC17" s="274" t="e">
        <f>SUMIF(#REF!,$N17,#REF!)</f>
        <v>#REF!</v>
      </c>
      <c r="BD17" s="274" t="e">
        <f>SUMIF(#REF!,$N17,#REF!)</f>
        <v>#REF!</v>
      </c>
      <c r="BE17" s="274" t="e">
        <f>SUMIF(#REF!,$N17,#REF!)</f>
        <v>#REF!</v>
      </c>
      <c r="BF17" s="274" t="e">
        <f>SUMIF(#REF!,$N17,#REF!)</f>
        <v>#REF!</v>
      </c>
      <c r="BG17" s="274" t="e">
        <f>SUMIF(#REF!,$N17,#REF!)</f>
        <v>#REF!</v>
      </c>
      <c r="BH17" s="274" t="e">
        <f>SUMIF(#REF!,$N17,#REF!)</f>
        <v>#REF!</v>
      </c>
      <c r="BI17" s="274" t="e">
        <f>SUMIF(#REF!,$N17,#REF!)</f>
        <v>#REF!</v>
      </c>
      <c r="BJ17" s="274" t="e">
        <f>SUMIF(#REF!,$N17,#REF!)</f>
        <v>#REF!</v>
      </c>
      <c r="BK17" s="274" t="e">
        <f>SUMIF(#REF!,$N17,#REF!)</f>
        <v>#REF!</v>
      </c>
      <c r="BL17" s="274" t="e">
        <f>SUMIF(#REF!,$N17,#REF!)</f>
        <v>#REF!</v>
      </c>
      <c r="BM17" s="274" t="e">
        <f>SUMIF(#REF!,$N17,#REF!)</f>
        <v>#REF!</v>
      </c>
      <c r="BN17" s="274" t="e">
        <f>SUMIF(#REF!,$N17,#REF!)</f>
        <v>#REF!</v>
      </c>
      <c r="BO17" s="274" t="e">
        <f>SUMIF(#REF!,$N17,#REF!)</f>
        <v>#REF!</v>
      </c>
      <c r="BP17" s="274" t="e">
        <f>SUMIF(#REF!,$N17,#REF!)</f>
        <v>#REF!</v>
      </c>
      <c r="BQ17" s="274" t="e">
        <f>SUMIF(#REF!,$N17,#REF!)</f>
        <v>#REF!</v>
      </c>
      <c r="BR17" s="274" t="e">
        <f>SUMIF(#REF!,$N17,#REF!)</f>
        <v>#REF!</v>
      </c>
      <c r="BS17" s="274" t="e">
        <f>SUMIF(#REF!,$N17,#REF!)</f>
        <v>#REF!</v>
      </c>
      <c r="BT17" s="274" t="e">
        <f>SUMIF(#REF!,$N17,#REF!)</f>
        <v>#REF!</v>
      </c>
      <c r="BU17" s="274" t="e">
        <f>SUMIF(#REF!,$N17,#REF!)</f>
        <v>#REF!</v>
      </c>
      <c r="BV17" s="274" t="e">
        <f>SUMIF(#REF!,$N17,#REF!)</f>
        <v>#REF!</v>
      </c>
      <c r="BW17" s="274" t="e">
        <f>SUMIF(#REF!,$N17,#REF!)</f>
        <v>#REF!</v>
      </c>
      <c r="BX17" s="274" t="e">
        <f>SUMIF(#REF!,$N17,#REF!)</f>
        <v>#REF!</v>
      </c>
      <c r="BY17" s="274" t="e">
        <f>SUMIF(#REF!,$N17,#REF!)</f>
        <v>#REF!</v>
      </c>
      <c r="BZ17" s="274" t="e">
        <f>SUMIF(#REF!,$N17,#REF!)</f>
        <v>#REF!</v>
      </c>
      <c r="CA17" s="274" t="e">
        <f>SUMIF(#REF!,$N17,#REF!)</f>
        <v>#REF!</v>
      </c>
      <c r="CB17" s="274" t="e">
        <f>SUMIF(#REF!,$N17,#REF!)</f>
        <v>#REF!</v>
      </c>
    </row>
    <row r="18" spans="1:80">
      <c r="B18" s="501"/>
      <c r="C18" s="502"/>
      <c r="D18" s="503"/>
      <c r="E18" s="284"/>
      <c r="F18" s="26"/>
      <c r="G18" s="26"/>
      <c r="H18" s="278"/>
      <c r="I18" s="278"/>
      <c r="J18" s="283"/>
      <c r="K18" s="284"/>
      <c r="L18" s="283"/>
      <c r="M18" s="283"/>
      <c r="N18" s="278" t="s">
        <v>195</v>
      </c>
      <c r="O18" s="268"/>
      <c r="P18" s="331"/>
      <c r="Q18" s="332" t="e">
        <f t="shared" si="4"/>
        <v>#REF!</v>
      </c>
      <c r="R18" s="273">
        <f t="shared" si="3"/>
        <v>0</v>
      </c>
      <c r="S18" s="274" t="e">
        <f>SUMIF(#REF!,$N18,#REF!)</f>
        <v>#REF!</v>
      </c>
      <c r="T18" s="274" t="e">
        <f>SUMIF(#REF!,$N18,#REF!)</f>
        <v>#REF!</v>
      </c>
      <c r="U18" s="274" t="e">
        <f>SUMIF(#REF!,$N18,#REF!)</f>
        <v>#REF!</v>
      </c>
      <c r="V18" s="274" t="e">
        <f>SUMIF(#REF!,$N18,#REF!)</f>
        <v>#REF!</v>
      </c>
      <c r="W18" s="274" t="e">
        <f>SUMIF(#REF!,$N18,#REF!)</f>
        <v>#REF!</v>
      </c>
      <c r="X18" s="274" t="e">
        <f>SUMIF(#REF!,$N18,#REF!)</f>
        <v>#REF!</v>
      </c>
      <c r="Y18" s="274" t="e">
        <f>SUMIF(#REF!,$N18,#REF!)</f>
        <v>#REF!</v>
      </c>
      <c r="Z18" s="274" t="e">
        <f>SUMIF(#REF!,$N18,#REF!)</f>
        <v>#REF!</v>
      </c>
      <c r="AA18" s="274" t="e">
        <f>SUMIF(#REF!,$N18,#REF!)</f>
        <v>#REF!</v>
      </c>
      <c r="AB18" s="274" t="e">
        <f>SUMIF(#REF!,$N18,#REF!)</f>
        <v>#REF!</v>
      </c>
      <c r="AC18" s="274" t="e">
        <f>SUMIF(#REF!,$N18,#REF!)</f>
        <v>#REF!</v>
      </c>
      <c r="AD18" s="274" t="e">
        <f>SUMIF(#REF!,$N18,#REF!)</f>
        <v>#REF!</v>
      </c>
      <c r="AE18" s="274" t="e">
        <f>SUMIF(#REF!,$N18,#REF!)</f>
        <v>#REF!</v>
      </c>
      <c r="AF18" s="274" t="e">
        <f>SUMIF(#REF!,$N18,#REF!)</f>
        <v>#REF!</v>
      </c>
      <c r="AG18" s="274" t="e">
        <f>SUMIF(#REF!,$N18,#REF!)</f>
        <v>#REF!</v>
      </c>
      <c r="AH18" s="274" t="e">
        <f>SUMIF(#REF!,$N18,#REF!)</f>
        <v>#REF!</v>
      </c>
      <c r="AI18" s="274" t="e">
        <f>SUMIF(#REF!,$N18,#REF!)</f>
        <v>#REF!</v>
      </c>
      <c r="AJ18" s="274" t="e">
        <f>SUMIF(#REF!,$N18,#REF!)</f>
        <v>#REF!</v>
      </c>
      <c r="AK18" s="274" t="e">
        <f>SUMIF(#REF!,$N18,#REF!)</f>
        <v>#REF!</v>
      </c>
      <c r="AL18" s="274" t="e">
        <f>SUMIF(#REF!,$N18,#REF!)</f>
        <v>#REF!</v>
      </c>
      <c r="AM18" s="274" t="e">
        <f>SUMIF(#REF!,$N18,#REF!)</f>
        <v>#REF!</v>
      </c>
      <c r="AN18" s="274" t="e">
        <f>SUMIF(#REF!,$N18,#REF!)</f>
        <v>#REF!</v>
      </c>
      <c r="AO18" s="274" t="e">
        <f>SUMIF(#REF!,$N18,#REF!)</f>
        <v>#REF!</v>
      </c>
      <c r="AP18" s="274" t="e">
        <f>SUMIF(#REF!,$N18,#REF!)</f>
        <v>#REF!</v>
      </c>
      <c r="AQ18" s="274" t="e">
        <f>SUMIF(#REF!,$N18,#REF!)</f>
        <v>#REF!</v>
      </c>
      <c r="AR18" s="274" t="e">
        <f>SUMIF(#REF!,$N18,#REF!)</f>
        <v>#REF!</v>
      </c>
      <c r="AS18" s="274" t="e">
        <f>SUMIF(#REF!,$N18,#REF!)</f>
        <v>#REF!</v>
      </c>
      <c r="AT18" s="274" t="e">
        <f>SUMIF(#REF!,$N18,#REF!)</f>
        <v>#REF!</v>
      </c>
      <c r="AU18" s="274" t="e">
        <f>SUMIF(#REF!,$N18,#REF!)</f>
        <v>#REF!</v>
      </c>
      <c r="AV18" s="274" t="e">
        <f>SUMIF(#REF!,$N18,#REF!)</f>
        <v>#REF!</v>
      </c>
      <c r="AW18" s="274" t="e">
        <f>SUMIF(#REF!,$N18,#REF!)</f>
        <v>#REF!</v>
      </c>
      <c r="AX18" s="274" t="e">
        <f>SUMIF(#REF!,$N18,#REF!)</f>
        <v>#REF!</v>
      </c>
      <c r="AY18" s="274" t="e">
        <f>SUMIF(#REF!,$N18,#REF!)</f>
        <v>#REF!</v>
      </c>
      <c r="AZ18" s="274" t="e">
        <f>SUMIF(#REF!,$N18,#REF!)</f>
        <v>#REF!</v>
      </c>
      <c r="BA18" s="274" t="e">
        <f>SUMIF(#REF!,$N18,#REF!)</f>
        <v>#REF!</v>
      </c>
      <c r="BB18" s="274" t="e">
        <f>SUMIF(#REF!,$N18,#REF!)</f>
        <v>#REF!</v>
      </c>
      <c r="BC18" s="274" t="e">
        <f>SUMIF(#REF!,$N18,#REF!)</f>
        <v>#REF!</v>
      </c>
      <c r="BD18" s="274" t="e">
        <f>SUMIF(#REF!,$N18,#REF!)</f>
        <v>#REF!</v>
      </c>
      <c r="BE18" s="274" t="e">
        <f>SUMIF(#REF!,$N18,#REF!)</f>
        <v>#REF!</v>
      </c>
      <c r="BF18" s="274" t="e">
        <f>SUMIF(#REF!,$N18,#REF!)</f>
        <v>#REF!</v>
      </c>
      <c r="BG18" s="274" t="e">
        <f>SUMIF(#REF!,$N18,#REF!)</f>
        <v>#REF!</v>
      </c>
      <c r="BH18" s="274" t="e">
        <f>SUMIF(#REF!,$N18,#REF!)</f>
        <v>#REF!</v>
      </c>
      <c r="BI18" s="274" t="e">
        <f>SUMIF(#REF!,$N18,#REF!)</f>
        <v>#REF!</v>
      </c>
      <c r="BJ18" s="274" t="e">
        <f>SUMIF(#REF!,$N18,#REF!)</f>
        <v>#REF!</v>
      </c>
      <c r="BK18" s="274" t="e">
        <f>SUMIF(#REF!,$N18,#REF!)</f>
        <v>#REF!</v>
      </c>
      <c r="BL18" s="274" t="e">
        <f>SUMIF(#REF!,$N18,#REF!)</f>
        <v>#REF!</v>
      </c>
      <c r="BM18" s="274" t="e">
        <f>SUMIF(#REF!,$N18,#REF!)</f>
        <v>#REF!</v>
      </c>
      <c r="BN18" s="274" t="e">
        <f>SUMIF(#REF!,$N18,#REF!)</f>
        <v>#REF!</v>
      </c>
      <c r="BO18" s="274" t="e">
        <f>SUMIF(#REF!,$N18,#REF!)</f>
        <v>#REF!</v>
      </c>
      <c r="BP18" s="274" t="e">
        <f>SUMIF(#REF!,$N18,#REF!)</f>
        <v>#REF!</v>
      </c>
      <c r="BQ18" s="274" t="e">
        <f>SUMIF(#REF!,$N18,#REF!)</f>
        <v>#REF!</v>
      </c>
      <c r="BR18" s="274" t="e">
        <f>SUMIF(#REF!,$N18,#REF!)</f>
        <v>#REF!</v>
      </c>
      <c r="BS18" s="274" t="e">
        <f>SUMIF(#REF!,$N18,#REF!)</f>
        <v>#REF!</v>
      </c>
      <c r="BT18" s="274" t="e">
        <f>SUMIF(#REF!,$N18,#REF!)</f>
        <v>#REF!</v>
      </c>
      <c r="BU18" s="274" t="e">
        <f>SUMIF(#REF!,$N18,#REF!)</f>
        <v>#REF!</v>
      </c>
      <c r="BV18" s="274" t="e">
        <f>SUMIF(#REF!,$N18,#REF!)</f>
        <v>#REF!</v>
      </c>
      <c r="BW18" s="274" t="e">
        <f>SUMIF(#REF!,$N18,#REF!)</f>
        <v>#REF!</v>
      </c>
      <c r="BX18" s="274" t="e">
        <f>SUMIF(#REF!,$N18,#REF!)</f>
        <v>#REF!</v>
      </c>
      <c r="BY18" s="274" t="e">
        <f>SUMIF(#REF!,$N18,#REF!)</f>
        <v>#REF!</v>
      </c>
      <c r="BZ18" s="274" t="e">
        <f>SUMIF(#REF!,$N18,#REF!)</f>
        <v>#REF!</v>
      </c>
      <c r="CA18" s="274" t="e">
        <f>SUMIF(#REF!,$N18,#REF!)</f>
        <v>#REF!</v>
      </c>
      <c r="CB18" s="274" t="e">
        <f>SUMIF(#REF!,$N18,#REF!)</f>
        <v>#REF!</v>
      </c>
    </row>
    <row r="19" spans="1:80">
      <c r="B19" s="501"/>
      <c r="C19" s="502"/>
      <c r="D19" s="503"/>
      <c r="E19" s="284"/>
      <c r="F19" s="26"/>
      <c r="G19" s="26"/>
      <c r="H19" s="278"/>
      <c r="I19" s="278"/>
      <c r="J19" s="283"/>
      <c r="K19" s="284"/>
      <c r="L19" s="283"/>
      <c r="M19" s="283"/>
      <c r="N19" s="278" t="s">
        <v>197</v>
      </c>
      <c r="O19" s="268"/>
      <c r="P19" s="331"/>
      <c r="Q19" s="332" t="e">
        <f t="shared" si="4"/>
        <v>#REF!</v>
      </c>
      <c r="R19" s="273">
        <f t="shared" si="3"/>
        <v>0</v>
      </c>
      <c r="S19" s="274" t="e">
        <f>SUMIF(#REF!,$N19,#REF!)</f>
        <v>#REF!</v>
      </c>
      <c r="T19" s="274" t="e">
        <f>SUMIF(#REF!,$N19,#REF!)</f>
        <v>#REF!</v>
      </c>
      <c r="U19" s="274" t="e">
        <f>SUMIF(#REF!,$N19,#REF!)</f>
        <v>#REF!</v>
      </c>
      <c r="V19" s="274" t="e">
        <f>SUMIF(#REF!,$N19,#REF!)</f>
        <v>#REF!</v>
      </c>
      <c r="W19" s="274" t="e">
        <f>SUMIF(#REF!,$N19,#REF!)</f>
        <v>#REF!</v>
      </c>
      <c r="X19" s="274" t="e">
        <f>SUMIF(#REF!,$N19,#REF!)</f>
        <v>#REF!</v>
      </c>
      <c r="Y19" s="274" t="e">
        <f>SUMIF(#REF!,$N19,#REF!)</f>
        <v>#REF!</v>
      </c>
      <c r="Z19" s="274" t="e">
        <f>SUMIF(#REF!,$N19,#REF!)</f>
        <v>#REF!</v>
      </c>
      <c r="AA19" s="274" t="e">
        <f>SUMIF(#REF!,$N19,#REF!)</f>
        <v>#REF!</v>
      </c>
      <c r="AB19" s="274" t="e">
        <f>SUMIF(#REF!,$N19,#REF!)</f>
        <v>#REF!</v>
      </c>
      <c r="AC19" s="274" t="e">
        <f>SUMIF(#REF!,$N19,#REF!)</f>
        <v>#REF!</v>
      </c>
      <c r="AD19" s="274" t="e">
        <f>SUMIF(#REF!,$N19,#REF!)</f>
        <v>#REF!</v>
      </c>
      <c r="AE19" s="274" t="e">
        <f>SUMIF(#REF!,$N19,#REF!)</f>
        <v>#REF!</v>
      </c>
      <c r="AF19" s="274" t="e">
        <f>SUMIF(#REF!,$N19,#REF!)</f>
        <v>#REF!</v>
      </c>
      <c r="AG19" s="274" t="e">
        <f>SUMIF(#REF!,$N19,#REF!)</f>
        <v>#REF!</v>
      </c>
      <c r="AH19" s="274" t="e">
        <f>SUMIF(#REF!,$N19,#REF!)</f>
        <v>#REF!</v>
      </c>
      <c r="AI19" s="274" t="e">
        <f>SUMIF(#REF!,$N19,#REF!)</f>
        <v>#REF!</v>
      </c>
      <c r="AJ19" s="274" t="e">
        <f>SUMIF(#REF!,$N19,#REF!)</f>
        <v>#REF!</v>
      </c>
      <c r="AK19" s="274" t="e">
        <f>SUMIF(#REF!,$N19,#REF!)</f>
        <v>#REF!</v>
      </c>
      <c r="AL19" s="274" t="e">
        <f>SUMIF(#REF!,$N19,#REF!)</f>
        <v>#REF!</v>
      </c>
      <c r="AM19" s="274" t="e">
        <f>SUMIF(#REF!,$N19,#REF!)</f>
        <v>#REF!</v>
      </c>
      <c r="AN19" s="274" t="e">
        <f>SUMIF(#REF!,$N19,#REF!)</f>
        <v>#REF!</v>
      </c>
      <c r="AO19" s="274" t="e">
        <f>SUMIF(#REF!,$N19,#REF!)</f>
        <v>#REF!</v>
      </c>
      <c r="AP19" s="274" t="e">
        <f>SUMIF(#REF!,$N19,#REF!)</f>
        <v>#REF!</v>
      </c>
      <c r="AQ19" s="274" t="e">
        <f>SUMIF(#REF!,$N19,#REF!)</f>
        <v>#REF!</v>
      </c>
      <c r="AR19" s="274" t="e">
        <f>SUMIF(#REF!,$N19,#REF!)</f>
        <v>#REF!</v>
      </c>
      <c r="AS19" s="274" t="e">
        <f>SUMIF(#REF!,$N19,#REF!)</f>
        <v>#REF!</v>
      </c>
      <c r="AT19" s="274" t="e">
        <f>SUMIF(#REF!,$N19,#REF!)</f>
        <v>#REF!</v>
      </c>
      <c r="AU19" s="274" t="e">
        <f>SUMIF(#REF!,$N19,#REF!)</f>
        <v>#REF!</v>
      </c>
      <c r="AV19" s="274" t="e">
        <f>SUMIF(#REF!,$N19,#REF!)</f>
        <v>#REF!</v>
      </c>
      <c r="AW19" s="274" t="e">
        <f>SUMIF(#REF!,$N19,#REF!)</f>
        <v>#REF!</v>
      </c>
      <c r="AX19" s="274" t="e">
        <f>SUMIF(#REF!,$N19,#REF!)</f>
        <v>#REF!</v>
      </c>
      <c r="AY19" s="274" t="e">
        <f>SUMIF(#REF!,$N19,#REF!)</f>
        <v>#REF!</v>
      </c>
      <c r="AZ19" s="274" t="e">
        <f>SUMIF(#REF!,$N19,#REF!)</f>
        <v>#REF!</v>
      </c>
      <c r="BA19" s="274" t="e">
        <f>SUMIF(#REF!,$N19,#REF!)</f>
        <v>#REF!</v>
      </c>
      <c r="BB19" s="274" t="e">
        <f>SUMIF(#REF!,$N19,#REF!)</f>
        <v>#REF!</v>
      </c>
      <c r="BC19" s="274" t="e">
        <f>SUMIF(#REF!,$N19,#REF!)</f>
        <v>#REF!</v>
      </c>
      <c r="BD19" s="274" t="e">
        <f>SUMIF(#REF!,$N19,#REF!)</f>
        <v>#REF!</v>
      </c>
      <c r="BE19" s="274" t="e">
        <f>SUMIF(#REF!,$N19,#REF!)</f>
        <v>#REF!</v>
      </c>
      <c r="BF19" s="274" t="e">
        <f>SUMIF(#REF!,$N19,#REF!)</f>
        <v>#REF!</v>
      </c>
      <c r="BG19" s="274" t="e">
        <f>SUMIF(#REF!,$N19,#REF!)</f>
        <v>#REF!</v>
      </c>
      <c r="BH19" s="274" t="e">
        <f>SUMIF(#REF!,$N19,#REF!)</f>
        <v>#REF!</v>
      </c>
      <c r="BI19" s="274" t="e">
        <f>SUMIF(#REF!,$N19,#REF!)</f>
        <v>#REF!</v>
      </c>
      <c r="BJ19" s="274" t="e">
        <f>SUMIF(#REF!,$N19,#REF!)</f>
        <v>#REF!</v>
      </c>
      <c r="BK19" s="274" t="e">
        <f>SUMIF(#REF!,$N19,#REF!)</f>
        <v>#REF!</v>
      </c>
      <c r="BL19" s="274" t="e">
        <f>SUMIF(#REF!,$N19,#REF!)</f>
        <v>#REF!</v>
      </c>
      <c r="BM19" s="274" t="e">
        <f>SUMIF(#REF!,$N19,#REF!)</f>
        <v>#REF!</v>
      </c>
      <c r="BN19" s="274" t="e">
        <f>SUMIF(#REF!,$N19,#REF!)</f>
        <v>#REF!</v>
      </c>
      <c r="BO19" s="274" t="e">
        <f>SUMIF(#REF!,$N19,#REF!)</f>
        <v>#REF!</v>
      </c>
      <c r="BP19" s="274" t="e">
        <f>SUMIF(#REF!,$N19,#REF!)</f>
        <v>#REF!</v>
      </c>
      <c r="BQ19" s="274" t="e">
        <f>SUMIF(#REF!,$N19,#REF!)</f>
        <v>#REF!</v>
      </c>
      <c r="BR19" s="274" t="e">
        <f>SUMIF(#REF!,$N19,#REF!)</f>
        <v>#REF!</v>
      </c>
      <c r="BS19" s="274" t="e">
        <f>SUMIF(#REF!,$N19,#REF!)</f>
        <v>#REF!</v>
      </c>
      <c r="BT19" s="274" t="e">
        <f>SUMIF(#REF!,$N19,#REF!)</f>
        <v>#REF!</v>
      </c>
      <c r="BU19" s="274" t="e">
        <f>SUMIF(#REF!,$N19,#REF!)</f>
        <v>#REF!</v>
      </c>
      <c r="BV19" s="274" t="e">
        <f>SUMIF(#REF!,$N19,#REF!)</f>
        <v>#REF!</v>
      </c>
      <c r="BW19" s="274" t="e">
        <f>SUMIF(#REF!,$N19,#REF!)</f>
        <v>#REF!</v>
      </c>
      <c r="BX19" s="274" t="e">
        <f>SUMIF(#REF!,$N19,#REF!)</f>
        <v>#REF!</v>
      </c>
      <c r="BY19" s="274" t="e">
        <f>SUMIF(#REF!,$N19,#REF!)</f>
        <v>#REF!</v>
      </c>
      <c r="BZ19" s="274" t="e">
        <f>SUMIF(#REF!,$N19,#REF!)</f>
        <v>#REF!</v>
      </c>
      <c r="CA19" s="274" t="e">
        <f>SUMIF(#REF!,$N19,#REF!)</f>
        <v>#REF!</v>
      </c>
      <c r="CB19" s="274" t="e">
        <f>SUMIF(#REF!,$N19,#REF!)</f>
        <v>#REF!</v>
      </c>
    </row>
    <row r="20" spans="1:80">
      <c r="B20" s="281"/>
      <c r="C20" s="278"/>
      <c r="D20" s="282"/>
      <c r="E20" s="284"/>
      <c r="F20" s="270">
        <v>0</v>
      </c>
      <c r="G20" s="270">
        <f>D20*F20</f>
        <v>0</v>
      </c>
      <c r="H20" s="278"/>
      <c r="I20" s="278"/>
      <c r="J20" s="283"/>
      <c r="K20" s="284"/>
      <c r="L20" s="283"/>
      <c r="M20" s="283"/>
      <c r="N20" s="278"/>
      <c r="O20" s="268"/>
      <c r="P20" s="280"/>
      <c r="Q20" s="333"/>
      <c r="R20" s="273"/>
      <c r="S20" s="274" t="e">
        <f>SUMIF(#REF!,$N20,#REF!)</f>
        <v>#REF!</v>
      </c>
      <c r="T20" s="274" t="e">
        <f>SUMIF(#REF!,$N20,#REF!)</f>
        <v>#REF!</v>
      </c>
      <c r="U20" s="274" t="e">
        <f>SUMIF(#REF!,$N20,#REF!)</f>
        <v>#REF!</v>
      </c>
      <c r="V20" s="274" t="e">
        <f>SUMIF(#REF!,$N20,#REF!)</f>
        <v>#REF!</v>
      </c>
      <c r="W20" s="274" t="e">
        <f>SUMIF(#REF!,$N20,#REF!)</f>
        <v>#REF!</v>
      </c>
      <c r="X20" s="274" t="e">
        <f>SUMIF(#REF!,$N20,#REF!)</f>
        <v>#REF!</v>
      </c>
      <c r="Y20" s="274" t="e">
        <f>SUMIF(#REF!,$N20,#REF!)</f>
        <v>#REF!</v>
      </c>
      <c r="Z20" s="274" t="e">
        <f>SUMIF(#REF!,$N20,#REF!)</f>
        <v>#REF!</v>
      </c>
      <c r="AA20" s="274" t="e">
        <f>SUMIF(#REF!,$N20,#REF!)</f>
        <v>#REF!</v>
      </c>
      <c r="AB20" s="274" t="e">
        <f>SUMIF(#REF!,$N20,#REF!)</f>
        <v>#REF!</v>
      </c>
      <c r="AC20" s="274" t="e">
        <f>SUMIF(#REF!,$N20,#REF!)</f>
        <v>#REF!</v>
      </c>
      <c r="AD20" s="274" t="e">
        <f>SUMIF(#REF!,$N20,#REF!)</f>
        <v>#REF!</v>
      </c>
      <c r="AE20" s="274" t="e">
        <f>SUMIF(#REF!,$N20,#REF!)</f>
        <v>#REF!</v>
      </c>
      <c r="AF20" s="274" t="e">
        <f>SUMIF(#REF!,$N20,#REF!)</f>
        <v>#REF!</v>
      </c>
      <c r="AG20" s="274" t="e">
        <f>SUMIF(#REF!,$N20,#REF!)</f>
        <v>#REF!</v>
      </c>
      <c r="AH20" s="274" t="e">
        <f>SUMIF(#REF!,$N20,#REF!)</f>
        <v>#REF!</v>
      </c>
      <c r="AI20" s="274" t="e">
        <f>SUMIF(#REF!,$N20,#REF!)</f>
        <v>#REF!</v>
      </c>
      <c r="AJ20" s="274" t="e">
        <f>SUMIF(#REF!,$N20,#REF!)</f>
        <v>#REF!</v>
      </c>
      <c r="AK20" s="274" t="e">
        <f>SUMIF(#REF!,$N20,#REF!)</f>
        <v>#REF!</v>
      </c>
      <c r="AL20" s="274" t="e">
        <f>SUMIF(#REF!,$N20,#REF!)</f>
        <v>#REF!</v>
      </c>
      <c r="AM20" s="274" t="e">
        <f>SUMIF(#REF!,$N20,#REF!)</f>
        <v>#REF!</v>
      </c>
      <c r="AN20" s="274" t="e">
        <f>SUMIF(#REF!,$N20,#REF!)</f>
        <v>#REF!</v>
      </c>
      <c r="AO20" s="274" t="e">
        <f>SUMIF(#REF!,$N20,#REF!)</f>
        <v>#REF!</v>
      </c>
      <c r="AP20" s="274" t="e">
        <f>SUMIF(#REF!,$N20,#REF!)</f>
        <v>#REF!</v>
      </c>
      <c r="AQ20" s="274" t="e">
        <f>SUMIF(#REF!,$N20,#REF!)</f>
        <v>#REF!</v>
      </c>
      <c r="AR20" s="274" t="e">
        <f>SUMIF(#REF!,$N20,#REF!)</f>
        <v>#REF!</v>
      </c>
      <c r="AS20" s="274" t="e">
        <f>SUMIF(#REF!,$N20,#REF!)</f>
        <v>#REF!</v>
      </c>
      <c r="AT20" s="274" t="e">
        <f>SUMIF(#REF!,$N20,#REF!)</f>
        <v>#REF!</v>
      </c>
      <c r="AU20" s="274" t="e">
        <f>SUMIF(#REF!,$N20,#REF!)</f>
        <v>#REF!</v>
      </c>
      <c r="AV20" s="274" t="e">
        <f>SUMIF(#REF!,$N20,#REF!)</f>
        <v>#REF!</v>
      </c>
      <c r="AW20" s="274" t="e">
        <f>SUMIF(#REF!,$N20,#REF!)</f>
        <v>#REF!</v>
      </c>
      <c r="AX20" s="274" t="e">
        <f>SUMIF(#REF!,$N20,#REF!)</f>
        <v>#REF!</v>
      </c>
      <c r="AY20" s="274" t="e">
        <f>SUMIF(#REF!,$N20,#REF!)</f>
        <v>#REF!</v>
      </c>
      <c r="AZ20" s="274" t="e">
        <f>SUMIF(#REF!,$N20,#REF!)</f>
        <v>#REF!</v>
      </c>
      <c r="BA20" s="274" t="e">
        <f>SUMIF(#REF!,$N20,#REF!)</f>
        <v>#REF!</v>
      </c>
      <c r="BB20" s="274" t="e">
        <f>SUMIF(#REF!,$N20,#REF!)</f>
        <v>#REF!</v>
      </c>
      <c r="BC20" s="274" t="e">
        <f>SUMIF(#REF!,$N20,#REF!)</f>
        <v>#REF!</v>
      </c>
      <c r="BD20" s="274" t="e">
        <f>SUMIF(#REF!,$N20,#REF!)</f>
        <v>#REF!</v>
      </c>
      <c r="BE20" s="274" t="e">
        <f>SUMIF(#REF!,$N20,#REF!)</f>
        <v>#REF!</v>
      </c>
      <c r="BF20" s="274" t="e">
        <f>SUMIF(#REF!,$N20,#REF!)</f>
        <v>#REF!</v>
      </c>
      <c r="BG20" s="274" t="e">
        <f>SUMIF(#REF!,$N20,#REF!)</f>
        <v>#REF!</v>
      </c>
      <c r="BH20" s="274" t="e">
        <f>SUMIF(#REF!,$N20,#REF!)</f>
        <v>#REF!</v>
      </c>
      <c r="BI20" s="274" t="e">
        <f>SUMIF(#REF!,$N20,#REF!)</f>
        <v>#REF!</v>
      </c>
      <c r="BJ20" s="274" t="e">
        <f>SUMIF(#REF!,$N20,#REF!)</f>
        <v>#REF!</v>
      </c>
      <c r="BK20" s="274" t="e">
        <f>SUMIF(#REF!,$N20,#REF!)</f>
        <v>#REF!</v>
      </c>
      <c r="BL20" s="274" t="e">
        <f>SUMIF(#REF!,$N20,#REF!)</f>
        <v>#REF!</v>
      </c>
      <c r="BM20" s="274" t="e">
        <f>SUMIF(#REF!,$N20,#REF!)</f>
        <v>#REF!</v>
      </c>
      <c r="BN20" s="274" t="e">
        <f>SUMIF(#REF!,$N20,#REF!)</f>
        <v>#REF!</v>
      </c>
      <c r="BO20" s="274" t="e">
        <f>SUMIF(#REF!,$N20,#REF!)</f>
        <v>#REF!</v>
      </c>
      <c r="BP20" s="274" t="e">
        <f>SUMIF(#REF!,$N20,#REF!)</f>
        <v>#REF!</v>
      </c>
      <c r="BQ20" s="274" t="e">
        <f>SUMIF(#REF!,$N20,#REF!)</f>
        <v>#REF!</v>
      </c>
      <c r="BR20" s="274" t="e">
        <f>SUMIF(#REF!,$N20,#REF!)</f>
        <v>#REF!</v>
      </c>
      <c r="BS20" s="274" t="e">
        <f>SUMIF(#REF!,$N20,#REF!)</f>
        <v>#REF!</v>
      </c>
      <c r="BT20" s="274" t="e">
        <f>SUMIF(#REF!,$N20,#REF!)</f>
        <v>#REF!</v>
      </c>
      <c r="BU20" s="274" t="e">
        <f>SUMIF(#REF!,$N20,#REF!)</f>
        <v>#REF!</v>
      </c>
      <c r="BV20" s="274" t="e">
        <f>SUMIF(#REF!,$N20,#REF!)</f>
        <v>#REF!</v>
      </c>
      <c r="BW20" s="274" t="e">
        <f>SUMIF(#REF!,$N20,#REF!)</f>
        <v>#REF!</v>
      </c>
      <c r="BX20" s="274" t="e">
        <f>SUMIF(#REF!,$N20,#REF!)</f>
        <v>#REF!</v>
      </c>
      <c r="BY20" s="274" t="e">
        <f>SUMIF(#REF!,$N20,#REF!)</f>
        <v>#REF!</v>
      </c>
      <c r="BZ20" s="274" t="e">
        <f>SUMIF(#REF!,$N20,#REF!)</f>
        <v>#REF!</v>
      </c>
      <c r="CA20" s="274" t="e">
        <f>SUMIF(#REF!,$N20,#REF!)</f>
        <v>#REF!</v>
      </c>
      <c r="CB20" s="274" t="e">
        <f>SUMIF(#REF!,$N20,#REF!)</f>
        <v>#REF!</v>
      </c>
    </row>
    <row r="21" spans="1:80">
      <c r="B21" s="285" t="s">
        <v>860</v>
      </c>
      <c r="C21" s="286" t="s">
        <v>857</v>
      </c>
      <c r="D21" s="287"/>
      <c r="E21" s="288">
        <f>E69*D21</f>
        <v>0</v>
      </c>
      <c r="F21" s="289">
        <f>I69</f>
        <v>0</v>
      </c>
      <c r="G21" s="290">
        <f>D21*F21</f>
        <v>0</v>
      </c>
      <c r="H21" s="291"/>
      <c r="I21" s="291"/>
      <c r="J21" s="292"/>
      <c r="K21" s="293"/>
      <c r="L21" s="292"/>
      <c r="M21" s="292"/>
      <c r="N21" s="294" t="s">
        <v>1</v>
      </c>
      <c r="O21" s="294"/>
      <c r="P21" s="852"/>
      <c r="Q21" s="853">
        <f t="shared" si="4"/>
        <v>0</v>
      </c>
      <c r="R21" s="273">
        <f t="shared" si="3"/>
        <v>0</v>
      </c>
      <c r="S21" s="71">
        <v>78</v>
      </c>
      <c r="T21" s="71"/>
      <c r="U21" s="71">
        <v>78</v>
      </c>
      <c r="V21" s="71"/>
      <c r="W21" s="71">
        <v>78</v>
      </c>
      <c r="X21" s="71"/>
      <c r="Y21" s="71">
        <v>78</v>
      </c>
      <c r="Z21" s="71"/>
      <c r="AA21" s="71">
        <v>78</v>
      </c>
      <c r="AB21" s="71"/>
      <c r="AC21" s="71"/>
      <c r="AD21" s="71"/>
      <c r="AE21" s="71"/>
      <c r="AF21" s="71"/>
      <c r="AG21" s="71"/>
      <c r="AH21" s="71"/>
      <c r="AI21" s="71"/>
      <c r="AJ21" s="71"/>
      <c r="AK21" s="71"/>
      <c r="AL21" s="274"/>
      <c r="AM21" s="71"/>
      <c r="AN21" s="274"/>
      <c r="AO21" s="71"/>
      <c r="AP21" s="274"/>
      <c r="AQ21" s="71"/>
      <c r="AR21" s="274"/>
      <c r="AS21" s="71"/>
      <c r="AT21" s="71"/>
      <c r="AU21" s="71"/>
      <c r="AV21" s="71"/>
      <c r="AW21" s="71"/>
      <c r="AX21" s="71"/>
      <c r="AY21" s="71"/>
      <c r="AZ21" s="71"/>
      <c r="BA21" s="71"/>
      <c r="BB21" s="71"/>
      <c r="BC21" s="71"/>
      <c r="BD21" s="71"/>
      <c r="BE21" s="71"/>
      <c r="BF21" s="71"/>
      <c r="BG21" s="71"/>
      <c r="BH21" s="71"/>
      <c r="BI21" s="71"/>
      <c r="BJ21" s="71"/>
      <c r="BK21" s="71"/>
      <c r="BL21" s="71"/>
      <c r="BM21" s="71"/>
      <c r="BN21" s="71"/>
      <c r="BO21" s="71"/>
      <c r="BP21" s="71"/>
      <c r="BQ21" s="71"/>
      <c r="BR21" s="71"/>
      <c r="BS21" s="71"/>
      <c r="BT21" s="71"/>
      <c r="BU21" s="71"/>
      <c r="BV21" s="71"/>
      <c r="BW21" s="71"/>
      <c r="BX21" s="71"/>
      <c r="BY21" s="71"/>
      <c r="BZ21" s="71"/>
      <c r="CA21" s="71"/>
      <c r="CB21" s="71"/>
    </row>
    <row r="22" spans="1:80">
      <c r="B22" s="296" t="s">
        <v>2</v>
      </c>
      <c r="C22" s="297"/>
      <c r="D22" s="297"/>
      <c r="E22" s="299">
        <f>SUMPRODUCT(D6:D20,E6:E20)+E21</f>
        <v>0</v>
      </c>
      <c r="F22" s="298"/>
      <c r="G22" s="299">
        <f>SUM(G6:G15)</f>
        <v>0</v>
      </c>
      <c r="H22" s="297" t="s">
        <v>2</v>
      </c>
      <c r="I22" s="297"/>
      <c r="J22" s="297"/>
      <c r="K22" s="299">
        <f>SUMPRODUCT(J6:J21,K6:K21)</f>
        <v>0</v>
      </c>
      <c r="L22" s="297"/>
      <c r="M22" s="297">
        <f>SUM(M6:M20)</f>
        <v>0</v>
      </c>
      <c r="N22" s="297" t="s">
        <v>2</v>
      </c>
      <c r="O22" s="297"/>
      <c r="P22" s="298">
        <f>SUM(P6:P21)</f>
        <v>0</v>
      </c>
      <c r="Q22" s="299" t="e">
        <f>SUMPRODUCT(Q6:Q21,O6:O21)</f>
        <v>#REF!</v>
      </c>
      <c r="R22" s="336">
        <f>SUM(R6:R21)</f>
        <v>0</v>
      </c>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71"/>
      <c r="BG22" s="71"/>
      <c r="BH22" s="71"/>
      <c r="BI22" s="71"/>
      <c r="BJ22" s="71"/>
      <c r="BK22" s="71"/>
      <c r="BL22" s="71"/>
      <c r="BM22" s="71"/>
      <c r="BN22" s="71"/>
      <c r="BO22" s="71"/>
      <c r="BP22" s="71"/>
      <c r="BQ22" s="71"/>
      <c r="BR22" s="71"/>
      <c r="BS22" s="71"/>
      <c r="BT22" s="71"/>
      <c r="BU22" s="71"/>
      <c r="BV22" s="71"/>
      <c r="BW22" s="71"/>
      <c r="BX22" s="71"/>
      <c r="BY22" s="71"/>
      <c r="BZ22" s="71"/>
      <c r="CA22" s="71"/>
      <c r="CB22" s="71"/>
    </row>
    <row r="23" spans="1:80" ht="27" customHeight="1">
      <c r="A23" s="242" t="s">
        <v>444</v>
      </c>
      <c r="B23" s="301" t="s">
        <v>879</v>
      </c>
      <c r="C23" s="302" t="s">
        <v>18</v>
      </c>
      <c r="D23" s="302" t="s">
        <v>20</v>
      </c>
      <c r="E23" s="265" t="s">
        <v>442</v>
      </c>
      <c r="F23" s="302" t="s">
        <v>1108</v>
      </c>
      <c r="G23" s="302" t="s">
        <v>1107</v>
      </c>
      <c r="H23" s="302" t="s">
        <v>882</v>
      </c>
      <c r="I23" s="302" t="s">
        <v>883</v>
      </c>
      <c r="J23" s="302" t="s">
        <v>884</v>
      </c>
      <c r="K23" s="302"/>
      <c r="L23" s="303"/>
      <c r="M23" s="303"/>
      <c r="N23" s="304" t="s">
        <v>432</v>
      </c>
      <c r="O23" s="304" t="s">
        <v>20</v>
      </c>
      <c r="P23" s="304" t="s">
        <v>856</v>
      </c>
      <c r="Q23" s="265" t="s">
        <v>442</v>
      </c>
      <c r="R23" s="305" t="s">
        <v>847</v>
      </c>
      <c r="S23" s="71"/>
      <c r="T23" s="71"/>
      <c r="U23" s="71"/>
      <c r="V23" s="71"/>
      <c r="W23" s="71"/>
      <c r="X23" s="71"/>
      <c r="Y23" s="71"/>
      <c r="Z23" s="71"/>
      <c r="AA23" s="71"/>
      <c r="AB23" s="71"/>
      <c r="AC23" s="71"/>
      <c r="AD23" s="71"/>
      <c r="AE23" s="71"/>
      <c r="AF23" s="71"/>
      <c r="AG23" s="71"/>
      <c r="AH23" s="71"/>
      <c r="AI23" s="71"/>
      <c r="AJ23" s="71"/>
      <c r="AK23" s="71"/>
      <c r="AL23" s="71"/>
      <c r="AM23" s="71"/>
      <c r="AN23" s="71"/>
      <c r="AO23" s="71"/>
      <c r="AP23" s="71"/>
      <c r="AQ23" s="71"/>
      <c r="AR23" s="71"/>
      <c r="AS23" s="71"/>
      <c r="AT23" s="71"/>
      <c r="AU23" s="71"/>
      <c r="AV23" s="71"/>
      <c r="AW23" s="71"/>
      <c r="AX23" s="71"/>
      <c r="AY23" s="71"/>
      <c r="AZ23" s="71"/>
      <c r="BA23" s="71"/>
      <c r="BB23" s="71"/>
      <c r="BC23" s="71"/>
      <c r="BD23" s="71"/>
      <c r="BE23" s="71"/>
      <c r="BF23" s="71"/>
      <c r="BG23" s="71"/>
      <c r="BH23" s="71"/>
      <c r="BI23" s="71"/>
      <c r="BJ23" s="71"/>
      <c r="BK23" s="71"/>
      <c r="BL23" s="71"/>
      <c r="BM23" s="71"/>
      <c r="BN23" s="71"/>
      <c r="BO23" s="71"/>
      <c r="BP23" s="71"/>
      <c r="BQ23" s="71"/>
      <c r="BR23" s="71"/>
      <c r="BS23" s="71"/>
      <c r="BT23" s="71"/>
      <c r="BU23" s="71"/>
      <c r="BV23" s="71"/>
      <c r="BW23" s="71"/>
      <c r="BX23" s="71"/>
      <c r="BY23" s="71"/>
      <c r="BZ23" s="71"/>
      <c r="CA23" s="71"/>
      <c r="CB23" s="71"/>
    </row>
    <row r="24" spans="1:80">
      <c r="B24" s="267" t="s">
        <v>970</v>
      </c>
      <c r="C24" s="23" t="s">
        <v>861</v>
      </c>
      <c r="D24" s="30">
        <v>1</v>
      </c>
      <c r="E24" s="276"/>
      <c r="F24" s="277"/>
      <c r="G24" s="270">
        <f>+F24*D24</f>
        <v>0</v>
      </c>
      <c r="H24" s="268"/>
      <c r="I24" s="270"/>
      <c r="J24" s="306" t="str">
        <f>IFERROR(H24/F24,"")</f>
        <v/>
      </c>
      <c r="K24" s="306"/>
      <c r="L24" s="71"/>
      <c r="M24" s="71"/>
      <c r="N24" s="71" t="s">
        <v>862</v>
      </c>
      <c r="O24" s="71"/>
      <c r="P24" s="270">
        <f>P22</f>
        <v>0</v>
      </c>
      <c r="Q24" s="271" t="e">
        <f>SUM(Q6:Q21)</f>
        <v>#REF!</v>
      </c>
      <c r="R24" s="273">
        <f>P24*O24</f>
        <v>0</v>
      </c>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1"/>
      <c r="AU24" s="71"/>
      <c r="AV24" s="71"/>
      <c r="AW24" s="71"/>
      <c r="AX24" s="71"/>
      <c r="AY24" s="71"/>
      <c r="AZ24" s="71"/>
      <c r="BA24" s="71"/>
      <c r="BB24" s="71"/>
      <c r="BC24" s="71"/>
      <c r="BD24" s="71"/>
      <c r="BE24" s="71"/>
      <c r="BF24" s="71"/>
      <c r="BG24" s="71"/>
      <c r="BH24" s="71"/>
      <c r="BI24" s="71"/>
      <c r="BJ24" s="71"/>
      <c r="BK24" s="71"/>
      <c r="BL24" s="71"/>
      <c r="BM24" s="71"/>
      <c r="BN24" s="71"/>
      <c r="BO24" s="71"/>
      <c r="BP24" s="71"/>
      <c r="BQ24" s="71"/>
      <c r="BR24" s="71"/>
      <c r="BS24" s="71"/>
      <c r="BT24" s="71"/>
      <c r="BU24" s="71"/>
      <c r="BV24" s="71"/>
      <c r="BW24" s="71"/>
      <c r="BX24" s="71"/>
      <c r="BY24" s="71"/>
      <c r="BZ24" s="71"/>
      <c r="CA24" s="71"/>
      <c r="CB24" s="71"/>
    </row>
    <row r="25" spans="1:80">
      <c r="A25" s="231"/>
      <c r="B25" s="267" t="s">
        <v>971</v>
      </c>
      <c r="C25" s="23" t="s">
        <v>861</v>
      </c>
      <c r="D25" s="30">
        <v>1</v>
      </c>
      <c r="E25" s="276"/>
      <c r="F25" s="277"/>
      <c r="G25" s="270">
        <f t="shared" ref="G25:G43" si="5">+F25*D25</f>
        <v>0</v>
      </c>
      <c r="H25" s="275"/>
      <c r="I25" s="270"/>
      <c r="J25" s="306" t="str">
        <f t="shared" ref="J25:J30" si="6">IFERROR(H25/F25,"")</f>
        <v/>
      </c>
      <c r="K25" s="306"/>
      <c r="L25" s="71"/>
      <c r="M25" s="71"/>
      <c r="N25" s="71"/>
      <c r="O25" s="71"/>
      <c r="P25" s="270"/>
      <c r="Q25" s="271"/>
      <c r="R25" s="273">
        <f>O25*Q25</f>
        <v>0</v>
      </c>
      <c r="S25" s="71"/>
      <c r="T25" s="71"/>
      <c r="U25" s="71"/>
      <c r="V25" s="71"/>
      <c r="W25" s="71"/>
      <c r="X25" s="71"/>
      <c r="Y25" s="71"/>
      <c r="Z25" s="71"/>
      <c r="AA25" s="71"/>
      <c r="AB25" s="71"/>
      <c r="AC25" s="71"/>
      <c r="AD25" s="71"/>
      <c r="AE25" s="71"/>
      <c r="AF25" s="71"/>
      <c r="AG25" s="71"/>
      <c r="AH25" s="71"/>
      <c r="AI25" s="71"/>
      <c r="AJ25" s="71"/>
      <c r="AK25" s="71"/>
      <c r="AL25" s="71"/>
      <c r="AM25" s="71"/>
      <c r="AN25" s="71"/>
      <c r="AO25" s="71"/>
      <c r="AP25" s="71"/>
      <c r="AQ25" s="71"/>
      <c r="AR25" s="71"/>
      <c r="AS25" s="71"/>
      <c r="AT25" s="71"/>
      <c r="AU25" s="71"/>
      <c r="AV25" s="71"/>
      <c r="AW25" s="71"/>
      <c r="AX25" s="71"/>
      <c r="AY25" s="71"/>
      <c r="AZ25" s="71"/>
      <c r="BA25" s="71"/>
      <c r="BB25" s="71"/>
      <c r="BC25" s="71"/>
      <c r="BD25" s="71"/>
      <c r="BE25" s="71"/>
      <c r="BF25" s="71"/>
      <c r="BG25" s="71"/>
      <c r="BH25" s="71"/>
      <c r="BI25" s="71"/>
      <c r="BJ25" s="71"/>
      <c r="BK25" s="71"/>
      <c r="BL25" s="71"/>
      <c r="BM25" s="71"/>
      <c r="BN25" s="71"/>
      <c r="BO25" s="71"/>
      <c r="BP25" s="71"/>
      <c r="BQ25" s="71"/>
      <c r="BR25" s="71"/>
      <c r="BS25" s="71"/>
      <c r="BT25" s="71"/>
      <c r="BU25" s="71"/>
      <c r="BV25" s="71"/>
      <c r="BW25" s="71"/>
      <c r="BX25" s="71"/>
      <c r="BY25" s="71"/>
      <c r="BZ25" s="71"/>
      <c r="CA25" s="71"/>
      <c r="CB25" s="71"/>
    </row>
    <row r="26" spans="1:80">
      <c r="A26" s="233"/>
      <c r="B26" s="267" t="s">
        <v>972</v>
      </c>
      <c r="C26" s="23" t="s">
        <v>861</v>
      </c>
      <c r="D26" s="30">
        <v>1</v>
      </c>
      <c r="E26" s="276"/>
      <c r="F26" s="277"/>
      <c r="G26" s="270">
        <f t="shared" si="5"/>
        <v>0</v>
      </c>
      <c r="H26" s="414"/>
      <c r="I26" s="270"/>
      <c r="J26" s="306" t="str">
        <f t="shared" si="6"/>
        <v/>
      </c>
      <c r="K26" s="306"/>
      <c r="L26" s="71"/>
      <c r="M26" s="71"/>
      <c r="N26" s="294" t="s">
        <v>2</v>
      </c>
      <c r="O26" s="294"/>
      <c r="P26" s="307"/>
      <c r="Q26" s="295" t="e">
        <f>Q24*O24</f>
        <v>#REF!</v>
      </c>
      <c r="R26" s="337">
        <f>SUM(R24:R25)</f>
        <v>0</v>
      </c>
      <c r="S26" s="71"/>
      <c r="T26" s="71"/>
      <c r="U26" s="71"/>
      <c r="V26" s="71"/>
      <c r="W26" s="71"/>
      <c r="X26" s="71"/>
      <c r="Y26" s="71"/>
      <c r="Z26" s="71"/>
      <c r="AA26" s="71"/>
      <c r="AB26" s="71"/>
      <c r="AC26" s="71"/>
      <c r="AD26" s="71"/>
      <c r="AE26" s="71"/>
      <c r="AF26" s="71"/>
      <c r="AG26" s="71"/>
      <c r="AH26" s="71"/>
      <c r="AI26" s="71"/>
      <c r="AJ26" s="71"/>
      <c r="AK26" s="71"/>
      <c r="AL26" s="71"/>
      <c r="AM26" s="71"/>
      <c r="AN26" s="71"/>
      <c r="AO26" s="71"/>
      <c r="AP26" s="71"/>
      <c r="AQ26" s="71"/>
      <c r="AR26" s="71"/>
      <c r="AS26" s="71"/>
      <c r="AT26" s="71"/>
      <c r="AU26" s="71"/>
      <c r="AV26" s="71"/>
      <c r="AW26" s="71"/>
      <c r="AX26" s="71"/>
      <c r="AY26" s="71"/>
      <c r="AZ26" s="71"/>
      <c r="BA26" s="71"/>
      <c r="BB26" s="71"/>
      <c r="BC26" s="71"/>
      <c r="BD26" s="71"/>
      <c r="BE26" s="71"/>
      <c r="BF26" s="71"/>
      <c r="BG26" s="71"/>
      <c r="BH26" s="71"/>
      <c r="BI26" s="71"/>
      <c r="BJ26" s="71"/>
      <c r="BK26" s="71"/>
      <c r="BL26" s="71"/>
      <c r="BM26" s="71"/>
      <c r="BN26" s="71"/>
      <c r="BO26" s="71"/>
      <c r="BP26" s="71"/>
      <c r="BQ26" s="71"/>
      <c r="BR26" s="71"/>
      <c r="BS26" s="71"/>
      <c r="BT26" s="71"/>
      <c r="BU26" s="71"/>
      <c r="BV26" s="71"/>
      <c r="BW26" s="71"/>
      <c r="BX26" s="71"/>
      <c r="BY26" s="71"/>
      <c r="BZ26" s="71"/>
      <c r="CA26" s="71"/>
      <c r="CB26" s="71"/>
    </row>
    <row r="27" spans="1:80">
      <c r="A27" s="233"/>
      <c r="B27" s="267" t="s">
        <v>973</v>
      </c>
      <c r="C27" s="23" t="s">
        <v>861</v>
      </c>
      <c r="D27" s="30">
        <v>1</v>
      </c>
      <c r="E27" s="276"/>
      <c r="F27" s="277"/>
      <c r="G27" s="270">
        <f t="shared" si="5"/>
        <v>0</v>
      </c>
      <c r="H27" s="275"/>
      <c r="I27" s="270"/>
      <c r="J27" s="306" t="str">
        <f t="shared" si="6"/>
        <v/>
      </c>
      <c r="K27" s="306"/>
      <c r="L27" s="71"/>
      <c r="M27" s="71"/>
      <c r="N27" s="297" t="s">
        <v>433</v>
      </c>
      <c r="O27" s="309"/>
      <c r="P27" s="310"/>
      <c r="Q27" s="310"/>
      <c r="R27" s="338"/>
      <c r="S27" s="71"/>
      <c r="T27" s="71"/>
      <c r="U27" s="71"/>
      <c r="V27" s="71"/>
      <c r="W27" s="71"/>
      <c r="X27" s="71"/>
      <c r="Y27" s="71"/>
      <c r="Z27" s="71"/>
      <c r="AA27" s="71"/>
      <c r="AB27" s="71"/>
      <c r="AC27" s="71"/>
      <c r="AD27" s="71"/>
      <c r="AE27" s="71"/>
      <c r="AF27" s="71"/>
      <c r="AG27" s="71"/>
      <c r="AH27" s="71"/>
      <c r="AI27" s="71"/>
      <c r="AJ27" s="71"/>
      <c r="AK27" s="71"/>
      <c r="AL27" s="71"/>
      <c r="AM27" s="71"/>
      <c r="AN27" s="71"/>
      <c r="AO27" s="71"/>
      <c r="AP27" s="71"/>
      <c r="AQ27" s="71"/>
      <c r="AR27" s="71"/>
      <c r="AS27" s="71"/>
      <c r="AT27" s="71"/>
      <c r="AU27" s="71"/>
      <c r="AV27" s="71"/>
      <c r="AW27" s="71"/>
      <c r="AX27" s="71"/>
      <c r="AY27" s="71"/>
      <c r="AZ27" s="71"/>
      <c r="BA27" s="71"/>
      <c r="BB27" s="71"/>
      <c r="BC27" s="71"/>
      <c r="BD27" s="71"/>
      <c r="BE27" s="71"/>
      <c r="BF27" s="71"/>
      <c r="BG27" s="71"/>
      <c r="BH27" s="71"/>
      <c r="BI27" s="71"/>
      <c r="BJ27" s="71"/>
      <c r="BK27" s="71"/>
      <c r="BL27" s="71"/>
      <c r="BM27" s="71"/>
      <c r="BN27" s="71"/>
      <c r="BO27" s="71"/>
      <c r="BP27" s="71"/>
      <c r="BQ27" s="71"/>
      <c r="BR27" s="71"/>
      <c r="BS27" s="71"/>
      <c r="BT27" s="71"/>
      <c r="BU27" s="71"/>
      <c r="BV27" s="71"/>
      <c r="BW27" s="71"/>
      <c r="BX27" s="71"/>
      <c r="BY27" s="71"/>
      <c r="BZ27" s="71"/>
      <c r="CA27" s="71"/>
      <c r="CB27" s="71"/>
    </row>
    <row r="28" spans="1:80">
      <c r="B28" s="267" t="s">
        <v>974</v>
      </c>
      <c r="C28" s="23" t="s">
        <v>861</v>
      </c>
      <c r="D28" s="30">
        <v>1</v>
      </c>
      <c r="E28" s="276"/>
      <c r="F28" s="277"/>
      <c r="G28" s="270">
        <f t="shared" si="5"/>
        <v>0</v>
      </c>
      <c r="H28" s="275"/>
      <c r="I28" s="270"/>
      <c r="J28" s="306" t="str">
        <f t="shared" si="6"/>
        <v/>
      </c>
      <c r="K28" s="306"/>
      <c r="L28" s="71"/>
      <c r="M28" s="71"/>
      <c r="N28" s="311" t="s">
        <v>854</v>
      </c>
      <c r="O28" s="311" t="s">
        <v>863</v>
      </c>
      <c r="P28" s="311" t="s">
        <v>856</v>
      </c>
      <c r="Q28" s="265" t="s">
        <v>442</v>
      </c>
      <c r="R28" s="312" t="s">
        <v>847</v>
      </c>
      <c r="S28" s="71"/>
      <c r="T28" s="71"/>
      <c r="U28" s="71"/>
      <c r="V28" s="71"/>
      <c r="W28" s="71"/>
      <c r="X28" s="71"/>
      <c r="Y28" s="71"/>
      <c r="Z28" s="71"/>
      <c r="AA28" s="71"/>
      <c r="AB28" s="71"/>
      <c r="AC28" s="71"/>
      <c r="AD28" s="71"/>
      <c r="AE28" s="71"/>
      <c r="AF28" s="71"/>
      <c r="AG28" s="71"/>
      <c r="AH28" s="71"/>
      <c r="AI28" s="71"/>
      <c r="AJ28" s="71"/>
      <c r="AK28" s="71"/>
      <c r="AL28" s="71"/>
      <c r="AM28" s="71"/>
      <c r="AN28" s="71"/>
      <c r="AO28" s="71"/>
      <c r="AP28" s="71"/>
      <c r="AQ28" s="71"/>
      <c r="AR28" s="71"/>
      <c r="AS28" s="71"/>
      <c r="AT28" s="71"/>
      <c r="AU28" s="71"/>
      <c r="AV28" s="71"/>
      <c r="AW28" s="71"/>
      <c r="AX28" s="71"/>
      <c r="AY28" s="71"/>
      <c r="AZ28" s="71"/>
      <c r="BA28" s="71"/>
      <c r="BB28" s="71"/>
      <c r="BC28" s="71"/>
      <c r="BD28" s="71"/>
      <c r="BE28" s="71"/>
      <c r="BF28" s="71"/>
      <c r="BG28" s="71"/>
      <c r="BH28" s="71"/>
      <c r="BI28" s="71"/>
      <c r="BJ28" s="71"/>
      <c r="BK28" s="71"/>
      <c r="BL28" s="71"/>
      <c r="BM28" s="71"/>
      <c r="BN28" s="71"/>
      <c r="BO28" s="71"/>
      <c r="BP28" s="71"/>
      <c r="BQ28" s="71"/>
      <c r="BR28" s="71"/>
      <c r="BS28" s="71"/>
      <c r="BT28" s="71"/>
      <c r="BU28" s="71"/>
      <c r="BV28" s="71"/>
      <c r="BW28" s="71"/>
      <c r="BX28" s="71"/>
      <c r="BY28" s="71"/>
      <c r="BZ28" s="71"/>
      <c r="CA28" s="71"/>
      <c r="CB28" s="71"/>
    </row>
    <row r="29" spans="1:80">
      <c r="B29" s="267" t="s">
        <v>975</v>
      </c>
      <c r="C29" s="23" t="s">
        <v>861</v>
      </c>
      <c r="D29" s="30">
        <v>1</v>
      </c>
      <c r="E29" s="276"/>
      <c r="F29" s="277"/>
      <c r="G29" s="270">
        <f t="shared" si="5"/>
        <v>0</v>
      </c>
      <c r="H29" s="275"/>
      <c r="I29" s="270"/>
      <c r="J29" s="306" t="str">
        <f t="shared" si="6"/>
        <v/>
      </c>
      <c r="K29" s="306"/>
      <c r="L29" s="71"/>
      <c r="M29" s="314"/>
      <c r="N29" s="339" t="s">
        <v>142</v>
      </c>
      <c r="O29" s="270"/>
      <c r="P29" s="340"/>
      <c r="Q29" s="332" t="e">
        <f>SUMPRODUCT(($S$2:$CB$2=$R$2)*1,($S$4:$CB$4=$S$4)*1,S29:CB29)+SUMPRODUCT(($S$2:$CB$2=$R$2)*1,($S$4:$CB$4=$T$4)*1,S29:CB29)*0.75</f>
        <v>#REF!</v>
      </c>
      <c r="R29" s="273">
        <f>O29*P29</f>
        <v>0</v>
      </c>
      <c r="S29" s="274" t="e">
        <f>SUMIF(#REF!,$N29,#REF!)</f>
        <v>#REF!</v>
      </c>
      <c r="T29" s="274" t="e">
        <f>SUMIF(#REF!,$N29,#REF!)</f>
        <v>#REF!</v>
      </c>
      <c r="U29" s="274" t="e">
        <f>SUMIF(#REF!,$N29,#REF!)</f>
        <v>#REF!</v>
      </c>
      <c r="V29" s="274" t="e">
        <f>SUMIF(#REF!,$N29,#REF!)</f>
        <v>#REF!</v>
      </c>
      <c r="W29" s="274" t="e">
        <f>SUMIF(#REF!,$N29,#REF!)</f>
        <v>#REF!</v>
      </c>
      <c r="X29" s="274" t="e">
        <f>SUMIF(#REF!,$N29,#REF!)</f>
        <v>#REF!</v>
      </c>
      <c r="Y29" s="274" t="e">
        <f>SUMIF(#REF!,$N29,#REF!)</f>
        <v>#REF!</v>
      </c>
      <c r="Z29" s="274" t="e">
        <f>SUMIF(#REF!,$N29,#REF!)</f>
        <v>#REF!</v>
      </c>
      <c r="AA29" s="274" t="e">
        <f>SUMIF(#REF!,$N29,#REF!)</f>
        <v>#REF!</v>
      </c>
      <c r="AB29" s="274" t="e">
        <f>SUMIF(#REF!,$N29,#REF!)</f>
        <v>#REF!</v>
      </c>
      <c r="AC29" s="274" t="e">
        <f>SUMIF(#REF!,$N29,#REF!)</f>
        <v>#REF!</v>
      </c>
      <c r="AD29" s="274" t="e">
        <f>SUMIF(#REF!,$N29,#REF!)</f>
        <v>#REF!</v>
      </c>
      <c r="AE29" s="274" t="e">
        <f>SUMIF(#REF!,$N29,#REF!)</f>
        <v>#REF!</v>
      </c>
      <c r="AF29" s="274" t="e">
        <f>SUMIF(#REF!,$N29,#REF!)</f>
        <v>#REF!</v>
      </c>
      <c r="AG29" s="274" t="e">
        <f>SUMIF(#REF!,$N29,#REF!)</f>
        <v>#REF!</v>
      </c>
      <c r="AH29" s="274" t="e">
        <f>SUMIF(#REF!,$N29,#REF!)</f>
        <v>#REF!</v>
      </c>
      <c r="AI29" s="274" t="e">
        <f>SUMIF(#REF!,$N29,#REF!)</f>
        <v>#REF!</v>
      </c>
      <c r="AJ29" s="274" t="e">
        <f>SUMIF(#REF!,$N29,#REF!)</f>
        <v>#REF!</v>
      </c>
      <c r="AK29" s="274" t="e">
        <f>SUMIF(#REF!,$N29,#REF!)</f>
        <v>#REF!</v>
      </c>
      <c r="AL29" s="274" t="e">
        <f>SUMIF(#REF!,$N29,#REF!)</f>
        <v>#REF!</v>
      </c>
      <c r="AM29" s="274" t="e">
        <f>SUMIF(#REF!,$N29,#REF!)</f>
        <v>#REF!</v>
      </c>
      <c r="AN29" s="274" t="e">
        <f>SUMIF(#REF!,$N29,#REF!)</f>
        <v>#REF!</v>
      </c>
      <c r="AO29" s="274" t="e">
        <f>SUMIF(#REF!,$N29,#REF!)</f>
        <v>#REF!</v>
      </c>
      <c r="AP29" s="274" t="e">
        <f>SUMIF(#REF!,$N29,#REF!)</f>
        <v>#REF!</v>
      </c>
      <c r="AQ29" s="274" t="e">
        <f>SUMIF(#REF!,$N29,#REF!)</f>
        <v>#REF!</v>
      </c>
      <c r="AR29" s="274" t="e">
        <f>SUMIF(#REF!,$N29,#REF!)</f>
        <v>#REF!</v>
      </c>
      <c r="AS29" s="274" t="e">
        <f>SUMIF(#REF!,$N29,#REF!)</f>
        <v>#REF!</v>
      </c>
      <c r="AT29" s="274" t="e">
        <f>SUMIF(#REF!,$N29,#REF!)</f>
        <v>#REF!</v>
      </c>
      <c r="AU29" s="274" t="e">
        <f>SUMIF(#REF!,$N29,#REF!)</f>
        <v>#REF!</v>
      </c>
      <c r="AV29" s="274" t="e">
        <f>SUMIF(#REF!,$N29,#REF!)</f>
        <v>#REF!</v>
      </c>
      <c r="AW29" s="274" t="e">
        <f>SUMIF(#REF!,$N29,#REF!)</f>
        <v>#REF!</v>
      </c>
      <c r="AX29" s="274" t="e">
        <f>SUMIF(#REF!,$N29,#REF!)</f>
        <v>#REF!</v>
      </c>
      <c r="AY29" s="274" t="e">
        <f>SUMIF(#REF!,$N29,#REF!)</f>
        <v>#REF!</v>
      </c>
      <c r="AZ29" s="274" t="e">
        <f>SUMIF(#REF!,$N29,#REF!)</f>
        <v>#REF!</v>
      </c>
      <c r="BA29" s="274" t="e">
        <f>SUMIF(#REF!,$N29,#REF!)</f>
        <v>#REF!</v>
      </c>
      <c r="BB29" s="274" t="e">
        <f>SUMIF(#REF!,$N29,#REF!)</f>
        <v>#REF!</v>
      </c>
      <c r="BC29" s="274" t="e">
        <f>SUMIF(#REF!,$N29,#REF!)</f>
        <v>#REF!</v>
      </c>
      <c r="BD29" s="274" t="e">
        <f>SUMIF(#REF!,$N29,#REF!)</f>
        <v>#REF!</v>
      </c>
      <c r="BE29" s="274" t="e">
        <f>SUMIF(#REF!,$N29,#REF!)</f>
        <v>#REF!</v>
      </c>
      <c r="BF29" s="274" t="e">
        <f>SUMIF(#REF!,$N29,#REF!)</f>
        <v>#REF!</v>
      </c>
      <c r="BG29" s="274" t="e">
        <f>SUMIF(#REF!,$N29,#REF!)</f>
        <v>#REF!</v>
      </c>
      <c r="BH29" s="274" t="e">
        <f>SUMIF(#REF!,$N29,#REF!)</f>
        <v>#REF!</v>
      </c>
      <c r="BI29" s="274" t="e">
        <f>SUMIF(#REF!,$N29,#REF!)</f>
        <v>#REF!</v>
      </c>
      <c r="BJ29" s="274" t="e">
        <f>SUMIF(#REF!,$N29,#REF!)</f>
        <v>#REF!</v>
      </c>
      <c r="BK29" s="274" t="e">
        <f>SUMIF(#REF!,$N29,#REF!)</f>
        <v>#REF!</v>
      </c>
      <c r="BL29" s="274" t="e">
        <f>SUMIF(#REF!,$N29,#REF!)</f>
        <v>#REF!</v>
      </c>
      <c r="BM29" s="274" t="e">
        <f>SUMIF(#REF!,$N29,#REF!)</f>
        <v>#REF!</v>
      </c>
      <c r="BN29" s="274" t="e">
        <f>SUMIF(#REF!,$N29,#REF!)</f>
        <v>#REF!</v>
      </c>
      <c r="BO29" s="274" t="e">
        <f>SUMIF(#REF!,$N29,#REF!)</f>
        <v>#REF!</v>
      </c>
      <c r="BP29" s="274" t="e">
        <f>SUMIF(#REF!,$N29,#REF!)</f>
        <v>#REF!</v>
      </c>
      <c r="BQ29" s="274" t="e">
        <f>SUMIF(#REF!,$N29,#REF!)</f>
        <v>#REF!</v>
      </c>
      <c r="BR29" s="274" t="e">
        <f>SUMIF(#REF!,$N29,#REF!)</f>
        <v>#REF!</v>
      </c>
      <c r="BS29" s="274" t="e">
        <f>SUMIF(#REF!,$N29,#REF!)</f>
        <v>#REF!</v>
      </c>
      <c r="BT29" s="274" t="e">
        <f>SUMIF(#REF!,$N29,#REF!)</f>
        <v>#REF!</v>
      </c>
      <c r="BU29" s="274" t="e">
        <f>SUMIF(#REF!,$N29,#REF!)</f>
        <v>#REF!</v>
      </c>
      <c r="BV29" s="274" t="e">
        <f>SUMIF(#REF!,$N29,#REF!)</f>
        <v>#REF!</v>
      </c>
      <c r="BW29" s="274" t="e">
        <f>SUMIF(#REF!,$N29,#REF!)</f>
        <v>#REF!</v>
      </c>
      <c r="BX29" s="274" t="e">
        <f>SUMIF(#REF!,$N29,#REF!)</f>
        <v>#REF!</v>
      </c>
      <c r="BY29" s="274" t="e">
        <f>SUMIF(#REF!,$N29,#REF!)</f>
        <v>#REF!</v>
      </c>
      <c r="BZ29" s="274" t="e">
        <f>SUMIF(#REF!,$N29,#REF!)</f>
        <v>#REF!</v>
      </c>
      <c r="CA29" s="274" t="e">
        <f>SUMIF(#REF!,$N29,#REF!)</f>
        <v>#REF!</v>
      </c>
      <c r="CB29" s="274" t="e">
        <f>SUMIF(#REF!,$N29,#REF!)</f>
        <v>#REF!</v>
      </c>
    </row>
    <row r="30" spans="1:80">
      <c r="B30" s="267" t="s">
        <v>976</v>
      </c>
      <c r="C30" s="23" t="s">
        <v>861</v>
      </c>
      <c r="D30" s="30">
        <v>1</v>
      </c>
      <c r="E30" s="276"/>
      <c r="F30" s="277"/>
      <c r="G30" s="270">
        <f t="shared" si="5"/>
        <v>0</v>
      </c>
      <c r="H30" s="275"/>
      <c r="I30" s="270"/>
      <c r="J30" s="306" t="str">
        <f t="shared" si="6"/>
        <v/>
      </c>
      <c r="K30" s="306"/>
      <c r="L30" s="71"/>
      <c r="M30" s="314"/>
      <c r="N30" s="234" t="s">
        <v>163</v>
      </c>
      <c r="O30" s="270"/>
      <c r="P30" s="340"/>
      <c r="Q30" s="332" t="e">
        <f t="shared" ref="Q30:Q52" si="7">SUMPRODUCT(($S$2:$CB$2=$R$2)*1,($S$4:$CB$4=$S$4)*1,S30:CB30)+SUMPRODUCT(($S$2:$CB$2=$R$2)*1,($S$4:$CB$4=$T$4)*1,S30:CB30)*0.75</f>
        <v>#REF!</v>
      </c>
      <c r="R30" s="273">
        <f t="shared" ref="R30:R52" si="8">O30*P30</f>
        <v>0</v>
      </c>
      <c r="S30" s="274" t="e">
        <f>SUMIF(#REF!,$N30,#REF!)</f>
        <v>#REF!</v>
      </c>
      <c r="T30" s="274" t="e">
        <f>SUMIF(#REF!,$N30,#REF!)</f>
        <v>#REF!</v>
      </c>
      <c r="U30" s="274" t="e">
        <f>SUMIF(#REF!,$N30,#REF!)</f>
        <v>#REF!</v>
      </c>
      <c r="V30" s="274" t="e">
        <f>SUMIF(#REF!,$N30,#REF!)</f>
        <v>#REF!</v>
      </c>
      <c r="W30" s="274" t="e">
        <f>SUMIF(#REF!,$N30,#REF!)</f>
        <v>#REF!</v>
      </c>
      <c r="X30" s="274" t="e">
        <f>SUMIF(#REF!,$N30,#REF!)</f>
        <v>#REF!</v>
      </c>
      <c r="Y30" s="274" t="e">
        <f>SUMIF(#REF!,$N30,#REF!)</f>
        <v>#REF!</v>
      </c>
      <c r="Z30" s="274" t="e">
        <f>SUMIF(#REF!,$N30,#REF!)</f>
        <v>#REF!</v>
      </c>
      <c r="AA30" s="274" t="e">
        <f>SUMIF(#REF!,$N30,#REF!)</f>
        <v>#REF!</v>
      </c>
      <c r="AB30" s="274" t="e">
        <f>SUMIF(#REF!,$N30,#REF!)</f>
        <v>#REF!</v>
      </c>
      <c r="AC30" s="274" t="e">
        <f>SUMIF(#REF!,$N30,#REF!)</f>
        <v>#REF!</v>
      </c>
      <c r="AD30" s="274" t="e">
        <f>SUMIF(#REF!,$N30,#REF!)</f>
        <v>#REF!</v>
      </c>
      <c r="AE30" s="274" t="e">
        <f>SUMIF(#REF!,$N30,#REF!)</f>
        <v>#REF!</v>
      </c>
      <c r="AF30" s="274" t="e">
        <f>SUMIF(#REF!,$N30,#REF!)</f>
        <v>#REF!</v>
      </c>
      <c r="AG30" s="274" t="e">
        <f>SUMIF(#REF!,$N30,#REF!)</f>
        <v>#REF!</v>
      </c>
      <c r="AH30" s="274" t="e">
        <f>SUMIF(#REF!,$N30,#REF!)</f>
        <v>#REF!</v>
      </c>
      <c r="AI30" s="274" t="e">
        <f>SUMIF(#REF!,$N30,#REF!)</f>
        <v>#REF!</v>
      </c>
      <c r="AJ30" s="274" t="e">
        <f>SUMIF(#REF!,$N30,#REF!)</f>
        <v>#REF!</v>
      </c>
      <c r="AK30" s="274" t="e">
        <f>SUMIF(#REF!,$N30,#REF!)</f>
        <v>#REF!</v>
      </c>
      <c r="AL30" s="274" t="e">
        <f>SUMIF(#REF!,$N30,#REF!)</f>
        <v>#REF!</v>
      </c>
      <c r="AM30" s="274" t="e">
        <f>SUMIF(#REF!,$N30,#REF!)</f>
        <v>#REF!</v>
      </c>
      <c r="AN30" s="274" t="e">
        <f>SUMIF(#REF!,$N30,#REF!)</f>
        <v>#REF!</v>
      </c>
      <c r="AO30" s="274" t="e">
        <f>SUMIF(#REF!,$N30,#REF!)</f>
        <v>#REF!</v>
      </c>
      <c r="AP30" s="274" t="e">
        <f>SUMIF(#REF!,$N30,#REF!)</f>
        <v>#REF!</v>
      </c>
      <c r="AQ30" s="274" t="e">
        <f>SUMIF(#REF!,$N30,#REF!)</f>
        <v>#REF!</v>
      </c>
      <c r="AR30" s="274" t="e">
        <f>SUMIF(#REF!,$N30,#REF!)</f>
        <v>#REF!</v>
      </c>
      <c r="AS30" s="274" t="e">
        <f>SUMIF(#REF!,$N30,#REF!)</f>
        <v>#REF!</v>
      </c>
      <c r="AT30" s="274" t="e">
        <f>SUMIF(#REF!,$N30,#REF!)</f>
        <v>#REF!</v>
      </c>
      <c r="AU30" s="274" t="e">
        <f>SUMIF(#REF!,$N30,#REF!)</f>
        <v>#REF!</v>
      </c>
      <c r="AV30" s="274" t="e">
        <f>SUMIF(#REF!,$N30,#REF!)</f>
        <v>#REF!</v>
      </c>
      <c r="AW30" s="274" t="e">
        <f>SUMIF(#REF!,$N30,#REF!)</f>
        <v>#REF!</v>
      </c>
      <c r="AX30" s="274" t="e">
        <f>SUMIF(#REF!,$N30,#REF!)</f>
        <v>#REF!</v>
      </c>
      <c r="AY30" s="274" t="e">
        <f>SUMIF(#REF!,$N30,#REF!)</f>
        <v>#REF!</v>
      </c>
      <c r="AZ30" s="274" t="e">
        <f>SUMIF(#REF!,$N30,#REF!)</f>
        <v>#REF!</v>
      </c>
      <c r="BA30" s="274" t="e">
        <f>SUMIF(#REF!,$N30,#REF!)</f>
        <v>#REF!</v>
      </c>
      <c r="BB30" s="274" t="e">
        <f>SUMIF(#REF!,$N30,#REF!)</f>
        <v>#REF!</v>
      </c>
      <c r="BC30" s="274" t="e">
        <f>SUMIF(#REF!,$N30,#REF!)</f>
        <v>#REF!</v>
      </c>
      <c r="BD30" s="274" t="e">
        <f>SUMIF(#REF!,$N30,#REF!)</f>
        <v>#REF!</v>
      </c>
      <c r="BE30" s="274" t="e">
        <f>SUMIF(#REF!,$N30,#REF!)</f>
        <v>#REF!</v>
      </c>
      <c r="BF30" s="274" t="e">
        <f>SUMIF(#REF!,$N30,#REF!)</f>
        <v>#REF!</v>
      </c>
      <c r="BG30" s="274" t="e">
        <f>SUMIF(#REF!,$N30,#REF!)</f>
        <v>#REF!</v>
      </c>
      <c r="BH30" s="274" t="e">
        <f>SUMIF(#REF!,$N30,#REF!)</f>
        <v>#REF!</v>
      </c>
      <c r="BI30" s="274" t="e">
        <f>SUMIF(#REF!,$N30,#REF!)</f>
        <v>#REF!</v>
      </c>
      <c r="BJ30" s="274" t="e">
        <f>SUMIF(#REF!,$N30,#REF!)</f>
        <v>#REF!</v>
      </c>
      <c r="BK30" s="274" t="e">
        <f>SUMIF(#REF!,$N30,#REF!)</f>
        <v>#REF!</v>
      </c>
      <c r="BL30" s="274" t="e">
        <f>SUMIF(#REF!,$N30,#REF!)</f>
        <v>#REF!</v>
      </c>
      <c r="BM30" s="274" t="e">
        <f>SUMIF(#REF!,$N30,#REF!)</f>
        <v>#REF!</v>
      </c>
      <c r="BN30" s="274" t="e">
        <f>SUMIF(#REF!,$N30,#REF!)</f>
        <v>#REF!</v>
      </c>
      <c r="BO30" s="274" t="e">
        <f>SUMIF(#REF!,$N30,#REF!)</f>
        <v>#REF!</v>
      </c>
      <c r="BP30" s="274" t="e">
        <f>SUMIF(#REF!,$N30,#REF!)</f>
        <v>#REF!</v>
      </c>
      <c r="BQ30" s="274" t="e">
        <f>SUMIF(#REF!,$N30,#REF!)</f>
        <v>#REF!</v>
      </c>
      <c r="BR30" s="274" t="e">
        <f>SUMIF(#REF!,$N30,#REF!)</f>
        <v>#REF!</v>
      </c>
      <c r="BS30" s="274" t="e">
        <f>SUMIF(#REF!,$N30,#REF!)</f>
        <v>#REF!</v>
      </c>
      <c r="BT30" s="274" t="e">
        <f>SUMIF(#REF!,$N30,#REF!)</f>
        <v>#REF!</v>
      </c>
      <c r="BU30" s="274" t="e">
        <f>SUMIF(#REF!,$N30,#REF!)</f>
        <v>#REF!</v>
      </c>
      <c r="BV30" s="274" t="e">
        <f>SUMIF(#REF!,$N30,#REF!)</f>
        <v>#REF!</v>
      </c>
      <c r="BW30" s="274" t="e">
        <f>SUMIF(#REF!,$N30,#REF!)</f>
        <v>#REF!</v>
      </c>
      <c r="BX30" s="274" t="e">
        <f>SUMIF(#REF!,$N30,#REF!)</f>
        <v>#REF!</v>
      </c>
      <c r="BY30" s="274" t="e">
        <f>SUMIF(#REF!,$N30,#REF!)</f>
        <v>#REF!</v>
      </c>
      <c r="BZ30" s="274" t="e">
        <f>SUMIF(#REF!,$N30,#REF!)</f>
        <v>#REF!</v>
      </c>
      <c r="CA30" s="274" t="e">
        <f>SUMIF(#REF!,$N30,#REF!)</f>
        <v>#REF!</v>
      </c>
      <c r="CB30" s="274" t="e">
        <f>SUMIF(#REF!,$N30,#REF!)</f>
        <v>#REF!</v>
      </c>
    </row>
    <row r="31" spans="1:80">
      <c r="B31" s="267" t="s">
        <v>977</v>
      </c>
      <c r="C31" s="23" t="s">
        <v>861</v>
      </c>
      <c r="D31" s="30">
        <v>1</v>
      </c>
      <c r="E31" s="276"/>
      <c r="F31" s="277"/>
      <c r="G31" s="270">
        <f t="shared" si="5"/>
        <v>0</v>
      </c>
      <c r="H31" s="275"/>
      <c r="I31" s="270"/>
      <c r="J31" s="306" t="str">
        <f>IFERROR(H31/F31,"")</f>
        <v/>
      </c>
      <c r="K31" s="306"/>
      <c r="L31" s="71"/>
      <c r="M31" s="314"/>
      <c r="N31" s="234" t="s">
        <v>166</v>
      </c>
      <c r="O31" s="270"/>
      <c r="P31" s="340"/>
      <c r="Q31" s="332" t="e">
        <f t="shared" si="7"/>
        <v>#REF!</v>
      </c>
      <c r="R31" s="273">
        <f t="shared" si="8"/>
        <v>0</v>
      </c>
      <c r="S31" s="274" t="e">
        <f>SUMIF(#REF!,$N31,#REF!)</f>
        <v>#REF!</v>
      </c>
      <c r="T31" s="274" t="e">
        <f>SUMIF(#REF!,$N31,#REF!)</f>
        <v>#REF!</v>
      </c>
      <c r="U31" s="274" t="e">
        <f>SUMIF(#REF!,$N31,#REF!)</f>
        <v>#REF!</v>
      </c>
      <c r="V31" s="274" t="e">
        <f>SUMIF(#REF!,$N31,#REF!)</f>
        <v>#REF!</v>
      </c>
      <c r="W31" s="274" t="e">
        <f>SUMIF(#REF!,$N31,#REF!)</f>
        <v>#REF!</v>
      </c>
      <c r="X31" s="274" t="e">
        <f>SUMIF(#REF!,$N31,#REF!)</f>
        <v>#REF!</v>
      </c>
      <c r="Y31" s="274" t="e">
        <f>SUMIF(#REF!,$N31,#REF!)</f>
        <v>#REF!</v>
      </c>
      <c r="Z31" s="274" t="e">
        <f>SUMIF(#REF!,$N31,#REF!)</f>
        <v>#REF!</v>
      </c>
      <c r="AA31" s="274" t="e">
        <f>SUMIF(#REF!,$N31,#REF!)</f>
        <v>#REF!</v>
      </c>
      <c r="AB31" s="274" t="e">
        <f>SUMIF(#REF!,$N31,#REF!)</f>
        <v>#REF!</v>
      </c>
      <c r="AC31" s="274" t="e">
        <f>SUMIF(#REF!,$N31,#REF!)</f>
        <v>#REF!</v>
      </c>
      <c r="AD31" s="274" t="e">
        <f>SUMIF(#REF!,$N31,#REF!)</f>
        <v>#REF!</v>
      </c>
      <c r="AE31" s="274" t="e">
        <f>SUMIF(#REF!,$N31,#REF!)</f>
        <v>#REF!</v>
      </c>
      <c r="AF31" s="274" t="e">
        <f>SUMIF(#REF!,$N31,#REF!)</f>
        <v>#REF!</v>
      </c>
      <c r="AG31" s="274" t="e">
        <f>SUMIF(#REF!,$N31,#REF!)</f>
        <v>#REF!</v>
      </c>
      <c r="AH31" s="274" t="e">
        <f>SUMIF(#REF!,$N31,#REF!)</f>
        <v>#REF!</v>
      </c>
      <c r="AI31" s="274" t="e">
        <f>SUMIF(#REF!,$N31,#REF!)</f>
        <v>#REF!</v>
      </c>
      <c r="AJ31" s="274" t="e">
        <f>SUMIF(#REF!,$N31,#REF!)</f>
        <v>#REF!</v>
      </c>
      <c r="AK31" s="274" t="e">
        <f>SUMIF(#REF!,$N31,#REF!)</f>
        <v>#REF!</v>
      </c>
      <c r="AL31" s="274" t="e">
        <f>SUMIF(#REF!,$N31,#REF!)</f>
        <v>#REF!</v>
      </c>
      <c r="AM31" s="274" t="e">
        <f>SUMIF(#REF!,$N31,#REF!)</f>
        <v>#REF!</v>
      </c>
      <c r="AN31" s="274" t="e">
        <f>SUMIF(#REF!,$N31,#REF!)</f>
        <v>#REF!</v>
      </c>
      <c r="AO31" s="274" t="e">
        <f>SUMIF(#REF!,$N31,#REF!)</f>
        <v>#REF!</v>
      </c>
      <c r="AP31" s="274" t="e">
        <f>SUMIF(#REF!,$N31,#REF!)</f>
        <v>#REF!</v>
      </c>
      <c r="AQ31" s="274" t="e">
        <f>SUMIF(#REF!,$N31,#REF!)</f>
        <v>#REF!</v>
      </c>
      <c r="AR31" s="274" t="e">
        <f>SUMIF(#REF!,$N31,#REF!)</f>
        <v>#REF!</v>
      </c>
      <c r="AS31" s="274" t="e">
        <f>SUMIF(#REF!,$N31,#REF!)</f>
        <v>#REF!</v>
      </c>
      <c r="AT31" s="274" t="e">
        <f>SUMIF(#REF!,$N31,#REF!)</f>
        <v>#REF!</v>
      </c>
      <c r="AU31" s="274" t="e">
        <f>SUMIF(#REF!,$N31,#REF!)</f>
        <v>#REF!</v>
      </c>
      <c r="AV31" s="274" t="e">
        <f>SUMIF(#REF!,$N31,#REF!)</f>
        <v>#REF!</v>
      </c>
      <c r="AW31" s="274" t="e">
        <f>SUMIF(#REF!,$N31,#REF!)</f>
        <v>#REF!</v>
      </c>
      <c r="AX31" s="274" t="e">
        <f>SUMIF(#REF!,$N31,#REF!)</f>
        <v>#REF!</v>
      </c>
      <c r="AY31" s="274" t="e">
        <f>SUMIF(#REF!,$N31,#REF!)</f>
        <v>#REF!</v>
      </c>
      <c r="AZ31" s="274" t="e">
        <f>SUMIF(#REF!,$N31,#REF!)</f>
        <v>#REF!</v>
      </c>
      <c r="BA31" s="274" t="e">
        <f>SUMIF(#REF!,$N31,#REF!)</f>
        <v>#REF!</v>
      </c>
      <c r="BB31" s="274" t="e">
        <f>SUMIF(#REF!,$N31,#REF!)</f>
        <v>#REF!</v>
      </c>
      <c r="BC31" s="274" t="e">
        <f>SUMIF(#REF!,$N31,#REF!)</f>
        <v>#REF!</v>
      </c>
      <c r="BD31" s="274" t="e">
        <f>SUMIF(#REF!,$N31,#REF!)</f>
        <v>#REF!</v>
      </c>
      <c r="BE31" s="274" t="e">
        <f>SUMIF(#REF!,$N31,#REF!)</f>
        <v>#REF!</v>
      </c>
      <c r="BF31" s="274" t="e">
        <f>SUMIF(#REF!,$N31,#REF!)</f>
        <v>#REF!</v>
      </c>
      <c r="BG31" s="274" t="e">
        <f>SUMIF(#REF!,$N31,#REF!)</f>
        <v>#REF!</v>
      </c>
      <c r="BH31" s="274" t="e">
        <f>SUMIF(#REF!,$N31,#REF!)</f>
        <v>#REF!</v>
      </c>
      <c r="BI31" s="274" t="e">
        <f>SUMIF(#REF!,$N31,#REF!)</f>
        <v>#REF!</v>
      </c>
      <c r="BJ31" s="274" t="e">
        <f>SUMIF(#REF!,$N31,#REF!)</f>
        <v>#REF!</v>
      </c>
      <c r="BK31" s="274" t="e">
        <f>SUMIF(#REF!,$N31,#REF!)</f>
        <v>#REF!</v>
      </c>
      <c r="BL31" s="274" t="e">
        <f>SUMIF(#REF!,$N31,#REF!)</f>
        <v>#REF!</v>
      </c>
      <c r="BM31" s="274" t="e">
        <f>SUMIF(#REF!,$N31,#REF!)</f>
        <v>#REF!</v>
      </c>
      <c r="BN31" s="274" t="e">
        <f>SUMIF(#REF!,$N31,#REF!)</f>
        <v>#REF!</v>
      </c>
      <c r="BO31" s="274" t="e">
        <f>SUMIF(#REF!,$N31,#REF!)</f>
        <v>#REF!</v>
      </c>
      <c r="BP31" s="274" t="e">
        <f>SUMIF(#REF!,$N31,#REF!)</f>
        <v>#REF!</v>
      </c>
      <c r="BQ31" s="274" t="e">
        <f>SUMIF(#REF!,$N31,#REF!)</f>
        <v>#REF!</v>
      </c>
      <c r="BR31" s="274" t="e">
        <f>SUMIF(#REF!,$N31,#REF!)</f>
        <v>#REF!</v>
      </c>
      <c r="BS31" s="274" t="e">
        <f>SUMIF(#REF!,$N31,#REF!)</f>
        <v>#REF!</v>
      </c>
      <c r="BT31" s="274" t="e">
        <f>SUMIF(#REF!,$N31,#REF!)</f>
        <v>#REF!</v>
      </c>
      <c r="BU31" s="274" t="e">
        <f>SUMIF(#REF!,$N31,#REF!)</f>
        <v>#REF!</v>
      </c>
      <c r="BV31" s="274" t="e">
        <f>SUMIF(#REF!,$N31,#REF!)</f>
        <v>#REF!</v>
      </c>
      <c r="BW31" s="274" t="e">
        <f>SUMIF(#REF!,$N31,#REF!)</f>
        <v>#REF!</v>
      </c>
      <c r="BX31" s="274" t="e">
        <f>SUMIF(#REF!,$N31,#REF!)</f>
        <v>#REF!</v>
      </c>
      <c r="BY31" s="274" t="e">
        <f>SUMIF(#REF!,$N31,#REF!)</f>
        <v>#REF!</v>
      </c>
      <c r="BZ31" s="274" t="e">
        <f>SUMIF(#REF!,$N31,#REF!)</f>
        <v>#REF!</v>
      </c>
      <c r="CA31" s="274" t="e">
        <f>SUMIF(#REF!,$N31,#REF!)</f>
        <v>#REF!</v>
      </c>
      <c r="CB31" s="274" t="e">
        <f>SUMIF(#REF!,$N31,#REF!)</f>
        <v>#REF!</v>
      </c>
    </row>
    <row r="32" spans="1:80">
      <c r="B32" s="267" t="s">
        <v>978</v>
      </c>
      <c r="C32" s="23" t="s">
        <v>861</v>
      </c>
      <c r="D32" s="30">
        <v>1</v>
      </c>
      <c r="E32" s="276"/>
      <c r="F32" s="277"/>
      <c r="G32" s="270">
        <f t="shared" si="5"/>
        <v>0</v>
      </c>
      <c r="H32" s="275"/>
      <c r="I32" s="270"/>
      <c r="J32" s="306" t="str">
        <f>IFERROR(H32/F32,"")</f>
        <v/>
      </c>
      <c r="K32" s="306"/>
      <c r="L32" s="71"/>
      <c r="M32" s="314"/>
      <c r="N32" s="234" t="s">
        <v>168</v>
      </c>
      <c r="O32" s="270"/>
      <c r="P32" s="341"/>
      <c r="Q32" s="332" t="e">
        <f t="shared" si="7"/>
        <v>#REF!</v>
      </c>
      <c r="R32" s="273">
        <f t="shared" si="8"/>
        <v>0</v>
      </c>
      <c r="S32" s="274" t="e">
        <f>SUMIF(#REF!,$N32,#REF!)</f>
        <v>#REF!</v>
      </c>
      <c r="T32" s="274" t="e">
        <f>SUMIF(#REF!,$N32,#REF!)</f>
        <v>#REF!</v>
      </c>
      <c r="U32" s="274" t="e">
        <f>SUMIF(#REF!,$N32,#REF!)</f>
        <v>#REF!</v>
      </c>
      <c r="V32" s="274" t="e">
        <f>SUMIF(#REF!,$N32,#REF!)</f>
        <v>#REF!</v>
      </c>
      <c r="W32" s="274" t="e">
        <f>SUMIF(#REF!,$N32,#REF!)</f>
        <v>#REF!</v>
      </c>
      <c r="X32" s="274" t="e">
        <f>SUMIF(#REF!,$N32,#REF!)</f>
        <v>#REF!</v>
      </c>
      <c r="Y32" s="274" t="e">
        <f>SUMIF(#REF!,$N32,#REF!)</f>
        <v>#REF!</v>
      </c>
      <c r="Z32" s="274" t="e">
        <f>SUMIF(#REF!,$N32,#REF!)</f>
        <v>#REF!</v>
      </c>
      <c r="AA32" s="274" t="e">
        <f>SUMIF(#REF!,$N32,#REF!)</f>
        <v>#REF!</v>
      </c>
      <c r="AB32" s="274" t="e">
        <f>SUMIF(#REF!,$N32,#REF!)</f>
        <v>#REF!</v>
      </c>
      <c r="AC32" s="274" t="e">
        <f>SUMIF(#REF!,$N32,#REF!)</f>
        <v>#REF!</v>
      </c>
      <c r="AD32" s="274" t="e">
        <f>SUMIF(#REF!,$N32,#REF!)</f>
        <v>#REF!</v>
      </c>
      <c r="AE32" s="274" t="e">
        <f>SUMIF(#REF!,$N32,#REF!)</f>
        <v>#REF!</v>
      </c>
      <c r="AF32" s="274" t="e">
        <f>SUMIF(#REF!,$N32,#REF!)</f>
        <v>#REF!</v>
      </c>
      <c r="AG32" s="274" t="e">
        <f>SUMIF(#REF!,$N32,#REF!)</f>
        <v>#REF!</v>
      </c>
      <c r="AH32" s="274" t="e">
        <f>SUMIF(#REF!,$N32,#REF!)</f>
        <v>#REF!</v>
      </c>
      <c r="AI32" s="274" t="e">
        <f>SUMIF(#REF!,$N32,#REF!)</f>
        <v>#REF!</v>
      </c>
      <c r="AJ32" s="274" t="e">
        <f>SUMIF(#REF!,$N32,#REF!)</f>
        <v>#REF!</v>
      </c>
      <c r="AK32" s="274" t="e">
        <f>SUMIF(#REF!,$N32,#REF!)</f>
        <v>#REF!</v>
      </c>
      <c r="AL32" s="274" t="e">
        <f>SUMIF(#REF!,$N32,#REF!)</f>
        <v>#REF!</v>
      </c>
      <c r="AM32" s="274" t="e">
        <f>SUMIF(#REF!,$N32,#REF!)</f>
        <v>#REF!</v>
      </c>
      <c r="AN32" s="274" t="e">
        <f>SUMIF(#REF!,$N32,#REF!)</f>
        <v>#REF!</v>
      </c>
      <c r="AO32" s="274" t="e">
        <f>SUMIF(#REF!,$N32,#REF!)</f>
        <v>#REF!</v>
      </c>
      <c r="AP32" s="274" t="e">
        <f>SUMIF(#REF!,$N32,#REF!)</f>
        <v>#REF!</v>
      </c>
      <c r="AQ32" s="274" t="e">
        <f>SUMIF(#REF!,$N32,#REF!)</f>
        <v>#REF!</v>
      </c>
      <c r="AR32" s="274" t="e">
        <f>SUMIF(#REF!,$N32,#REF!)</f>
        <v>#REF!</v>
      </c>
      <c r="AS32" s="274" t="e">
        <f>SUMIF(#REF!,$N32,#REF!)</f>
        <v>#REF!</v>
      </c>
      <c r="AT32" s="274" t="e">
        <f>SUMIF(#REF!,$N32,#REF!)</f>
        <v>#REF!</v>
      </c>
      <c r="AU32" s="274" t="e">
        <f>SUMIF(#REF!,$N32,#REF!)</f>
        <v>#REF!</v>
      </c>
      <c r="AV32" s="274" t="e">
        <f>SUMIF(#REF!,$N32,#REF!)</f>
        <v>#REF!</v>
      </c>
      <c r="AW32" s="274" t="e">
        <f>SUMIF(#REF!,$N32,#REF!)</f>
        <v>#REF!</v>
      </c>
      <c r="AX32" s="274" t="e">
        <f>SUMIF(#REF!,$N32,#REF!)</f>
        <v>#REF!</v>
      </c>
      <c r="AY32" s="274" t="e">
        <f>SUMIF(#REF!,$N32,#REF!)</f>
        <v>#REF!</v>
      </c>
      <c r="AZ32" s="274" t="e">
        <f>SUMIF(#REF!,$N32,#REF!)</f>
        <v>#REF!</v>
      </c>
      <c r="BA32" s="274" t="e">
        <f>SUMIF(#REF!,$N32,#REF!)</f>
        <v>#REF!</v>
      </c>
      <c r="BB32" s="274" t="e">
        <f>SUMIF(#REF!,$N32,#REF!)</f>
        <v>#REF!</v>
      </c>
      <c r="BC32" s="274" t="e">
        <f>SUMIF(#REF!,$N32,#REF!)</f>
        <v>#REF!</v>
      </c>
      <c r="BD32" s="274" t="e">
        <f>SUMIF(#REF!,$N32,#REF!)</f>
        <v>#REF!</v>
      </c>
      <c r="BE32" s="274" t="e">
        <f>SUMIF(#REF!,$N32,#REF!)</f>
        <v>#REF!</v>
      </c>
      <c r="BF32" s="274" t="e">
        <f>SUMIF(#REF!,$N32,#REF!)</f>
        <v>#REF!</v>
      </c>
      <c r="BG32" s="274" t="e">
        <f>SUMIF(#REF!,$N32,#REF!)</f>
        <v>#REF!</v>
      </c>
      <c r="BH32" s="274" t="e">
        <f>SUMIF(#REF!,$N32,#REF!)</f>
        <v>#REF!</v>
      </c>
      <c r="BI32" s="274" t="e">
        <f>SUMIF(#REF!,$N32,#REF!)</f>
        <v>#REF!</v>
      </c>
      <c r="BJ32" s="274" t="e">
        <f>SUMIF(#REF!,$N32,#REF!)</f>
        <v>#REF!</v>
      </c>
      <c r="BK32" s="274" t="e">
        <f>SUMIF(#REF!,$N32,#REF!)</f>
        <v>#REF!</v>
      </c>
      <c r="BL32" s="274" t="e">
        <f>SUMIF(#REF!,$N32,#REF!)</f>
        <v>#REF!</v>
      </c>
      <c r="BM32" s="274" t="e">
        <f>SUMIF(#REF!,$N32,#REF!)</f>
        <v>#REF!</v>
      </c>
      <c r="BN32" s="274" t="e">
        <f>SUMIF(#REF!,$N32,#REF!)</f>
        <v>#REF!</v>
      </c>
      <c r="BO32" s="274" t="e">
        <f>SUMIF(#REF!,$N32,#REF!)</f>
        <v>#REF!</v>
      </c>
      <c r="BP32" s="274" t="e">
        <f>SUMIF(#REF!,$N32,#REF!)</f>
        <v>#REF!</v>
      </c>
      <c r="BQ32" s="274" t="e">
        <f>SUMIF(#REF!,$N32,#REF!)</f>
        <v>#REF!</v>
      </c>
      <c r="BR32" s="274" t="e">
        <f>SUMIF(#REF!,$N32,#REF!)</f>
        <v>#REF!</v>
      </c>
      <c r="BS32" s="274" t="e">
        <f>SUMIF(#REF!,$N32,#REF!)</f>
        <v>#REF!</v>
      </c>
      <c r="BT32" s="274" t="e">
        <f>SUMIF(#REF!,$N32,#REF!)</f>
        <v>#REF!</v>
      </c>
      <c r="BU32" s="274" t="e">
        <f>SUMIF(#REF!,$N32,#REF!)</f>
        <v>#REF!</v>
      </c>
      <c r="BV32" s="274" t="e">
        <f>SUMIF(#REF!,$N32,#REF!)</f>
        <v>#REF!</v>
      </c>
      <c r="BW32" s="274" t="e">
        <f>SUMIF(#REF!,$N32,#REF!)</f>
        <v>#REF!</v>
      </c>
      <c r="BX32" s="274" t="e">
        <f>SUMIF(#REF!,$N32,#REF!)</f>
        <v>#REF!</v>
      </c>
      <c r="BY32" s="274" t="e">
        <f>SUMIF(#REF!,$N32,#REF!)</f>
        <v>#REF!</v>
      </c>
      <c r="BZ32" s="274" t="e">
        <f>SUMIF(#REF!,$N32,#REF!)</f>
        <v>#REF!</v>
      </c>
      <c r="CA32" s="274" t="e">
        <f>SUMIF(#REF!,$N32,#REF!)</f>
        <v>#REF!</v>
      </c>
      <c r="CB32" s="274" t="e">
        <f>SUMIF(#REF!,$N32,#REF!)</f>
        <v>#REF!</v>
      </c>
    </row>
    <row r="33" spans="2:80">
      <c r="B33" s="267" t="s">
        <v>979</v>
      </c>
      <c r="C33" s="23" t="s">
        <v>861</v>
      </c>
      <c r="D33" s="30">
        <v>1</v>
      </c>
      <c r="E33" s="276"/>
      <c r="F33" s="277"/>
      <c r="G33" s="270">
        <f t="shared" si="5"/>
        <v>0</v>
      </c>
      <c r="H33" s="275"/>
      <c r="I33" s="270"/>
      <c r="J33" s="306" t="str">
        <f>IFERROR(H33/F33,"")</f>
        <v/>
      </c>
      <c r="K33" s="306"/>
      <c r="L33" s="71"/>
      <c r="M33" s="314"/>
      <c r="N33" s="234" t="s">
        <v>160</v>
      </c>
      <c r="O33" s="26"/>
      <c r="P33" s="342"/>
      <c r="Q33" s="332" t="e">
        <f t="shared" si="7"/>
        <v>#REF!</v>
      </c>
      <c r="R33" s="273">
        <f t="shared" si="8"/>
        <v>0</v>
      </c>
      <c r="S33" s="274" t="e">
        <f>SUMIF(#REF!,$N33,#REF!)</f>
        <v>#REF!</v>
      </c>
      <c r="T33" s="274" t="e">
        <f>SUMIF(#REF!,$N33,#REF!)</f>
        <v>#REF!</v>
      </c>
      <c r="U33" s="274" t="e">
        <f>SUMIF(#REF!,$N33,#REF!)</f>
        <v>#REF!</v>
      </c>
      <c r="V33" s="274" t="e">
        <f>SUMIF(#REF!,$N33,#REF!)</f>
        <v>#REF!</v>
      </c>
      <c r="W33" s="274" t="e">
        <f>SUMIF(#REF!,$N33,#REF!)</f>
        <v>#REF!</v>
      </c>
      <c r="X33" s="274" t="e">
        <f>SUMIF(#REF!,$N33,#REF!)</f>
        <v>#REF!</v>
      </c>
      <c r="Y33" s="274" t="e">
        <f>SUMIF(#REF!,$N33,#REF!)</f>
        <v>#REF!</v>
      </c>
      <c r="Z33" s="274" t="e">
        <f>SUMIF(#REF!,$N33,#REF!)</f>
        <v>#REF!</v>
      </c>
      <c r="AA33" s="274" t="e">
        <f>SUMIF(#REF!,$N33,#REF!)</f>
        <v>#REF!</v>
      </c>
      <c r="AB33" s="274" t="e">
        <f>SUMIF(#REF!,$N33,#REF!)</f>
        <v>#REF!</v>
      </c>
      <c r="AC33" s="274" t="e">
        <f>SUMIF(#REF!,$N33,#REF!)</f>
        <v>#REF!</v>
      </c>
      <c r="AD33" s="274" t="e">
        <f>SUMIF(#REF!,$N33,#REF!)</f>
        <v>#REF!</v>
      </c>
      <c r="AE33" s="274" t="e">
        <f>SUMIF(#REF!,$N33,#REF!)</f>
        <v>#REF!</v>
      </c>
      <c r="AF33" s="274" t="e">
        <f>SUMIF(#REF!,$N33,#REF!)</f>
        <v>#REF!</v>
      </c>
      <c r="AG33" s="274" t="e">
        <f>SUMIF(#REF!,$N33,#REF!)</f>
        <v>#REF!</v>
      </c>
      <c r="AH33" s="274" t="e">
        <f>SUMIF(#REF!,$N33,#REF!)</f>
        <v>#REF!</v>
      </c>
      <c r="AI33" s="274" t="e">
        <f>SUMIF(#REF!,$N33,#REF!)</f>
        <v>#REF!</v>
      </c>
      <c r="AJ33" s="274" t="e">
        <f>SUMIF(#REF!,$N33,#REF!)</f>
        <v>#REF!</v>
      </c>
      <c r="AK33" s="274" t="e">
        <f>SUMIF(#REF!,$N33,#REF!)</f>
        <v>#REF!</v>
      </c>
      <c r="AL33" s="274" t="e">
        <f>SUMIF(#REF!,$N33,#REF!)</f>
        <v>#REF!</v>
      </c>
      <c r="AM33" s="274" t="e">
        <f>SUMIF(#REF!,$N33,#REF!)</f>
        <v>#REF!</v>
      </c>
      <c r="AN33" s="274" t="e">
        <f>SUMIF(#REF!,$N33,#REF!)</f>
        <v>#REF!</v>
      </c>
      <c r="AO33" s="274" t="e">
        <f>SUMIF(#REF!,$N33,#REF!)</f>
        <v>#REF!</v>
      </c>
      <c r="AP33" s="274" t="e">
        <f>SUMIF(#REF!,$N33,#REF!)</f>
        <v>#REF!</v>
      </c>
      <c r="AQ33" s="274" t="e">
        <f>SUMIF(#REF!,$N33,#REF!)</f>
        <v>#REF!</v>
      </c>
      <c r="AR33" s="274" t="e">
        <f>SUMIF(#REF!,$N33,#REF!)</f>
        <v>#REF!</v>
      </c>
      <c r="AS33" s="274" t="e">
        <f>SUMIF(#REF!,$N33,#REF!)</f>
        <v>#REF!</v>
      </c>
      <c r="AT33" s="274" t="e">
        <f>SUMIF(#REF!,$N33,#REF!)</f>
        <v>#REF!</v>
      </c>
      <c r="AU33" s="274" t="e">
        <f>SUMIF(#REF!,$N33,#REF!)</f>
        <v>#REF!</v>
      </c>
      <c r="AV33" s="274" t="e">
        <f>SUMIF(#REF!,$N33,#REF!)</f>
        <v>#REF!</v>
      </c>
      <c r="AW33" s="274" t="e">
        <f>SUMIF(#REF!,$N33,#REF!)</f>
        <v>#REF!</v>
      </c>
      <c r="AX33" s="274" t="e">
        <f>SUMIF(#REF!,$N33,#REF!)</f>
        <v>#REF!</v>
      </c>
      <c r="AY33" s="274" t="e">
        <f>SUMIF(#REF!,$N33,#REF!)</f>
        <v>#REF!</v>
      </c>
      <c r="AZ33" s="274" t="e">
        <f>SUMIF(#REF!,$N33,#REF!)</f>
        <v>#REF!</v>
      </c>
      <c r="BA33" s="274" t="e">
        <f>SUMIF(#REF!,$N33,#REF!)</f>
        <v>#REF!</v>
      </c>
      <c r="BB33" s="274" t="e">
        <f>SUMIF(#REF!,$N33,#REF!)</f>
        <v>#REF!</v>
      </c>
      <c r="BC33" s="274" t="e">
        <f>SUMIF(#REF!,$N33,#REF!)</f>
        <v>#REF!</v>
      </c>
      <c r="BD33" s="274" t="e">
        <f>SUMIF(#REF!,$N33,#REF!)</f>
        <v>#REF!</v>
      </c>
      <c r="BE33" s="274" t="e">
        <f>SUMIF(#REF!,$N33,#REF!)</f>
        <v>#REF!</v>
      </c>
      <c r="BF33" s="274" t="e">
        <f>SUMIF(#REF!,$N33,#REF!)</f>
        <v>#REF!</v>
      </c>
      <c r="BG33" s="274" t="e">
        <f>SUMIF(#REF!,$N33,#REF!)</f>
        <v>#REF!</v>
      </c>
      <c r="BH33" s="274" t="e">
        <f>SUMIF(#REF!,$N33,#REF!)</f>
        <v>#REF!</v>
      </c>
      <c r="BI33" s="274" t="e">
        <f>SUMIF(#REF!,$N33,#REF!)</f>
        <v>#REF!</v>
      </c>
      <c r="BJ33" s="274" t="e">
        <f>SUMIF(#REF!,$N33,#REF!)</f>
        <v>#REF!</v>
      </c>
      <c r="BK33" s="274" t="e">
        <f>SUMIF(#REF!,$N33,#REF!)</f>
        <v>#REF!</v>
      </c>
      <c r="BL33" s="274" t="e">
        <f>SUMIF(#REF!,$N33,#REF!)</f>
        <v>#REF!</v>
      </c>
      <c r="BM33" s="274" t="e">
        <f>SUMIF(#REF!,$N33,#REF!)</f>
        <v>#REF!</v>
      </c>
      <c r="BN33" s="274" t="e">
        <f>SUMIF(#REF!,$N33,#REF!)</f>
        <v>#REF!</v>
      </c>
      <c r="BO33" s="274" t="e">
        <f>SUMIF(#REF!,$N33,#REF!)</f>
        <v>#REF!</v>
      </c>
      <c r="BP33" s="274" t="e">
        <f>SUMIF(#REF!,$N33,#REF!)</f>
        <v>#REF!</v>
      </c>
      <c r="BQ33" s="274" t="e">
        <f>SUMIF(#REF!,$N33,#REF!)</f>
        <v>#REF!</v>
      </c>
      <c r="BR33" s="274" t="e">
        <f>SUMIF(#REF!,$N33,#REF!)</f>
        <v>#REF!</v>
      </c>
      <c r="BS33" s="274" t="e">
        <f>SUMIF(#REF!,$N33,#REF!)</f>
        <v>#REF!</v>
      </c>
      <c r="BT33" s="274" t="e">
        <f>SUMIF(#REF!,$N33,#REF!)</f>
        <v>#REF!</v>
      </c>
      <c r="BU33" s="274" t="e">
        <f>SUMIF(#REF!,$N33,#REF!)</f>
        <v>#REF!</v>
      </c>
      <c r="BV33" s="274" t="e">
        <f>SUMIF(#REF!,$N33,#REF!)</f>
        <v>#REF!</v>
      </c>
      <c r="BW33" s="274" t="e">
        <f>SUMIF(#REF!,$N33,#REF!)</f>
        <v>#REF!</v>
      </c>
      <c r="BX33" s="274" t="e">
        <f>SUMIF(#REF!,$N33,#REF!)</f>
        <v>#REF!</v>
      </c>
      <c r="BY33" s="274" t="e">
        <f>SUMIF(#REF!,$N33,#REF!)</f>
        <v>#REF!</v>
      </c>
      <c r="BZ33" s="274" t="e">
        <f>SUMIF(#REF!,$N33,#REF!)</f>
        <v>#REF!</v>
      </c>
      <c r="CA33" s="274" t="e">
        <f>SUMIF(#REF!,$N33,#REF!)</f>
        <v>#REF!</v>
      </c>
      <c r="CB33" s="274" t="e">
        <f>SUMIF(#REF!,$N33,#REF!)</f>
        <v>#REF!</v>
      </c>
    </row>
    <row r="34" spans="2:80">
      <c r="B34" s="267" t="s">
        <v>980</v>
      </c>
      <c r="C34" s="23" t="s">
        <v>861</v>
      </c>
      <c r="D34" s="30">
        <v>1</v>
      </c>
      <c r="E34" s="276"/>
      <c r="F34" s="277"/>
      <c r="G34" s="270">
        <f t="shared" si="5"/>
        <v>0</v>
      </c>
      <c r="H34" s="275"/>
      <c r="I34" s="270"/>
      <c r="J34" s="306" t="str">
        <f t="shared" ref="J34:J68" si="9">IFERROR(H34/F34,"")</f>
        <v/>
      </c>
      <c r="K34" s="306"/>
      <c r="L34" s="71"/>
      <c r="M34" s="314"/>
      <c r="N34" s="234" t="s">
        <v>145</v>
      </c>
      <c r="O34" s="26"/>
      <c r="P34" s="342"/>
      <c r="Q34" s="332" t="e">
        <f t="shared" si="7"/>
        <v>#REF!</v>
      </c>
      <c r="R34" s="273">
        <f t="shared" si="8"/>
        <v>0</v>
      </c>
      <c r="S34" s="274" t="e">
        <f>SUMIF(#REF!,$N34,#REF!)</f>
        <v>#REF!</v>
      </c>
      <c r="T34" s="274" t="e">
        <f>SUMIF(#REF!,$N34,#REF!)</f>
        <v>#REF!</v>
      </c>
      <c r="U34" s="274" t="e">
        <f>SUMIF(#REF!,$N34,#REF!)</f>
        <v>#REF!</v>
      </c>
      <c r="V34" s="274" t="e">
        <f>SUMIF(#REF!,$N34,#REF!)</f>
        <v>#REF!</v>
      </c>
      <c r="W34" s="274" t="e">
        <f>SUMIF(#REF!,$N34,#REF!)</f>
        <v>#REF!</v>
      </c>
      <c r="X34" s="274" t="e">
        <f>SUMIF(#REF!,$N34,#REF!)</f>
        <v>#REF!</v>
      </c>
      <c r="Y34" s="274" t="e">
        <f>SUMIF(#REF!,$N34,#REF!)</f>
        <v>#REF!</v>
      </c>
      <c r="Z34" s="274" t="e">
        <f>SUMIF(#REF!,$N34,#REF!)</f>
        <v>#REF!</v>
      </c>
      <c r="AA34" s="274" t="e">
        <f>SUMIF(#REF!,$N34,#REF!)</f>
        <v>#REF!</v>
      </c>
      <c r="AB34" s="274" t="e">
        <f>SUMIF(#REF!,$N34,#REF!)</f>
        <v>#REF!</v>
      </c>
      <c r="AC34" s="274" t="e">
        <f>SUMIF(#REF!,$N34,#REF!)</f>
        <v>#REF!</v>
      </c>
      <c r="AD34" s="274" t="e">
        <f>SUMIF(#REF!,$N34,#REF!)</f>
        <v>#REF!</v>
      </c>
      <c r="AE34" s="274" t="e">
        <f>SUMIF(#REF!,$N34,#REF!)</f>
        <v>#REF!</v>
      </c>
      <c r="AF34" s="274" t="e">
        <f>SUMIF(#REF!,$N34,#REF!)</f>
        <v>#REF!</v>
      </c>
      <c r="AG34" s="274" t="e">
        <f>SUMIF(#REF!,$N34,#REF!)</f>
        <v>#REF!</v>
      </c>
      <c r="AH34" s="274" t="e">
        <f>SUMIF(#REF!,$N34,#REF!)</f>
        <v>#REF!</v>
      </c>
      <c r="AI34" s="274" t="e">
        <f>SUMIF(#REF!,$N34,#REF!)</f>
        <v>#REF!</v>
      </c>
      <c r="AJ34" s="274" t="e">
        <f>SUMIF(#REF!,$N34,#REF!)</f>
        <v>#REF!</v>
      </c>
      <c r="AK34" s="274" t="e">
        <f>SUMIF(#REF!,$N34,#REF!)</f>
        <v>#REF!</v>
      </c>
      <c r="AL34" s="274" t="e">
        <f>SUMIF(#REF!,$N34,#REF!)</f>
        <v>#REF!</v>
      </c>
      <c r="AM34" s="274" t="e">
        <f>SUMIF(#REF!,$N34,#REF!)</f>
        <v>#REF!</v>
      </c>
      <c r="AN34" s="274" t="e">
        <f>SUMIF(#REF!,$N34,#REF!)</f>
        <v>#REF!</v>
      </c>
      <c r="AO34" s="274" t="e">
        <f>SUMIF(#REF!,$N34,#REF!)</f>
        <v>#REF!</v>
      </c>
      <c r="AP34" s="274" t="e">
        <f>SUMIF(#REF!,$N34,#REF!)</f>
        <v>#REF!</v>
      </c>
      <c r="AQ34" s="274" t="e">
        <f>SUMIF(#REF!,$N34,#REF!)</f>
        <v>#REF!</v>
      </c>
      <c r="AR34" s="274" t="e">
        <f>SUMIF(#REF!,$N34,#REF!)</f>
        <v>#REF!</v>
      </c>
      <c r="AS34" s="274" t="e">
        <f>SUMIF(#REF!,$N34,#REF!)</f>
        <v>#REF!</v>
      </c>
      <c r="AT34" s="274" t="e">
        <f>SUMIF(#REF!,$N34,#REF!)</f>
        <v>#REF!</v>
      </c>
      <c r="AU34" s="274" t="e">
        <f>SUMIF(#REF!,$N34,#REF!)</f>
        <v>#REF!</v>
      </c>
      <c r="AV34" s="274" t="e">
        <f>SUMIF(#REF!,$N34,#REF!)</f>
        <v>#REF!</v>
      </c>
      <c r="AW34" s="274" t="e">
        <f>SUMIF(#REF!,$N34,#REF!)</f>
        <v>#REF!</v>
      </c>
      <c r="AX34" s="274" t="e">
        <f>SUMIF(#REF!,$N34,#REF!)</f>
        <v>#REF!</v>
      </c>
      <c r="AY34" s="274" t="e">
        <f>SUMIF(#REF!,$N34,#REF!)</f>
        <v>#REF!</v>
      </c>
      <c r="AZ34" s="274" t="e">
        <f>SUMIF(#REF!,$N34,#REF!)</f>
        <v>#REF!</v>
      </c>
      <c r="BA34" s="274" t="e">
        <f>SUMIF(#REF!,$N34,#REF!)</f>
        <v>#REF!</v>
      </c>
      <c r="BB34" s="274" t="e">
        <f>SUMIF(#REF!,$N34,#REF!)</f>
        <v>#REF!</v>
      </c>
      <c r="BC34" s="274" t="e">
        <f>SUMIF(#REF!,$N34,#REF!)</f>
        <v>#REF!</v>
      </c>
      <c r="BD34" s="274" t="e">
        <f>SUMIF(#REF!,$N34,#REF!)</f>
        <v>#REF!</v>
      </c>
      <c r="BE34" s="274" t="e">
        <f>SUMIF(#REF!,$N34,#REF!)</f>
        <v>#REF!</v>
      </c>
      <c r="BF34" s="274" t="e">
        <f>SUMIF(#REF!,$N34,#REF!)</f>
        <v>#REF!</v>
      </c>
      <c r="BG34" s="274" t="e">
        <f>SUMIF(#REF!,$N34,#REF!)</f>
        <v>#REF!</v>
      </c>
      <c r="BH34" s="274" t="e">
        <f>SUMIF(#REF!,$N34,#REF!)</f>
        <v>#REF!</v>
      </c>
      <c r="BI34" s="274" t="e">
        <f>SUMIF(#REF!,$N34,#REF!)</f>
        <v>#REF!</v>
      </c>
      <c r="BJ34" s="274" t="e">
        <f>SUMIF(#REF!,$N34,#REF!)</f>
        <v>#REF!</v>
      </c>
      <c r="BK34" s="274" t="e">
        <f>SUMIF(#REF!,$N34,#REF!)</f>
        <v>#REF!</v>
      </c>
      <c r="BL34" s="274" t="e">
        <f>SUMIF(#REF!,$N34,#REF!)</f>
        <v>#REF!</v>
      </c>
      <c r="BM34" s="274" t="e">
        <f>SUMIF(#REF!,$N34,#REF!)</f>
        <v>#REF!</v>
      </c>
      <c r="BN34" s="274" t="e">
        <f>SUMIF(#REF!,$N34,#REF!)</f>
        <v>#REF!</v>
      </c>
      <c r="BO34" s="274" t="e">
        <f>SUMIF(#REF!,$N34,#REF!)</f>
        <v>#REF!</v>
      </c>
      <c r="BP34" s="274" t="e">
        <f>SUMIF(#REF!,$N34,#REF!)</f>
        <v>#REF!</v>
      </c>
      <c r="BQ34" s="274" t="e">
        <f>SUMIF(#REF!,$N34,#REF!)</f>
        <v>#REF!</v>
      </c>
      <c r="BR34" s="274" t="e">
        <f>SUMIF(#REF!,$N34,#REF!)</f>
        <v>#REF!</v>
      </c>
      <c r="BS34" s="274" t="e">
        <f>SUMIF(#REF!,$N34,#REF!)</f>
        <v>#REF!</v>
      </c>
      <c r="BT34" s="274" t="e">
        <f>SUMIF(#REF!,$N34,#REF!)</f>
        <v>#REF!</v>
      </c>
      <c r="BU34" s="274" t="e">
        <f>SUMIF(#REF!,$N34,#REF!)</f>
        <v>#REF!</v>
      </c>
      <c r="BV34" s="274" t="e">
        <f>SUMIF(#REF!,$N34,#REF!)</f>
        <v>#REF!</v>
      </c>
      <c r="BW34" s="274" t="e">
        <f>SUMIF(#REF!,$N34,#REF!)</f>
        <v>#REF!</v>
      </c>
      <c r="BX34" s="274" t="e">
        <f>SUMIF(#REF!,$N34,#REF!)</f>
        <v>#REF!</v>
      </c>
      <c r="BY34" s="274" t="e">
        <f>SUMIF(#REF!,$N34,#REF!)</f>
        <v>#REF!</v>
      </c>
      <c r="BZ34" s="274" t="e">
        <f>SUMIF(#REF!,$N34,#REF!)</f>
        <v>#REF!</v>
      </c>
      <c r="CA34" s="274" t="e">
        <f>SUMIF(#REF!,$N34,#REF!)</f>
        <v>#REF!</v>
      </c>
      <c r="CB34" s="274" t="e">
        <f>SUMIF(#REF!,$N34,#REF!)</f>
        <v>#REF!</v>
      </c>
    </row>
    <row r="35" spans="2:80">
      <c r="B35" s="267" t="s">
        <v>981</v>
      </c>
      <c r="C35" s="23" t="s">
        <v>861</v>
      </c>
      <c r="D35" s="30">
        <v>1</v>
      </c>
      <c r="E35" s="276"/>
      <c r="F35" s="277"/>
      <c r="G35" s="270">
        <f t="shared" si="5"/>
        <v>0</v>
      </c>
      <c r="H35" s="275"/>
      <c r="I35" s="270"/>
      <c r="J35" s="306" t="str">
        <f t="shared" si="9"/>
        <v/>
      </c>
      <c r="K35" s="270"/>
      <c r="L35" s="71"/>
      <c r="M35" s="314"/>
      <c r="N35" s="234" t="s">
        <v>148</v>
      </c>
      <c r="O35" s="270"/>
      <c r="P35" s="340"/>
      <c r="Q35" s="332" t="e">
        <f t="shared" si="7"/>
        <v>#REF!</v>
      </c>
      <c r="R35" s="273">
        <f t="shared" si="8"/>
        <v>0</v>
      </c>
      <c r="S35" s="274" t="e">
        <f>SUMIF(#REF!,$N35,#REF!)</f>
        <v>#REF!</v>
      </c>
      <c r="T35" s="274" t="e">
        <f>SUMIF(#REF!,$N35,#REF!)</f>
        <v>#REF!</v>
      </c>
      <c r="U35" s="274" t="e">
        <f>SUMIF(#REF!,$N35,#REF!)</f>
        <v>#REF!</v>
      </c>
      <c r="V35" s="274" t="e">
        <f>SUMIF(#REF!,$N35,#REF!)</f>
        <v>#REF!</v>
      </c>
      <c r="W35" s="274" t="e">
        <f>SUMIF(#REF!,$N35,#REF!)</f>
        <v>#REF!</v>
      </c>
      <c r="X35" s="274" t="e">
        <f>SUMIF(#REF!,$N35,#REF!)</f>
        <v>#REF!</v>
      </c>
      <c r="Y35" s="274" t="e">
        <f>SUMIF(#REF!,$N35,#REF!)</f>
        <v>#REF!</v>
      </c>
      <c r="Z35" s="274" t="e">
        <f>SUMIF(#REF!,$N35,#REF!)</f>
        <v>#REF!</v>
      </c>
      <c r="AA35" s="274" t="e">
        <f>SUMIF(#REF!,$N35,#REF!)</f>
        <v>#REF!</v>
      </c>
      <c r="AB35" s="274" t="e">
        <f>SUMIF(#REF!,$N35,#REF!)</f>
        <v>#REF!</v>
      </c>
      <c r="AC35" s="274" t="e">
        <f>SUMIF(#REF!,$N35,#REF!)</f>
        <v>#REF!</v>
      </c>
      <c r="AD35" s="274" t="e">
        <f>SUMIF(#REF!,$N35,#REF!)</f>
        <v>#REF!</v>
      </c>
      <c r="AE35" s="274" t="e">
        <f>SUMIF(#REF!,$N35,#REF!)</f>
        <v>#REF!</v>
      </c>
      <c r="AF35" s="274" t="e">
        <f>SUMIF(#REF!,$N35,#REF!)</f>
        <v>#REF!</v>
      </c>
      <c r="AG35" s="274" t="e">
        <f>SUMIF(#REF!,$N35,#REF!)</f>
        <v>#REF!</v>
      </c>
      <c r="AH35" s="274" t="e">
        <f>SUMIF(#REF!,$N35,#REF!)</f>
        <v>#REF!</v>
      </c>
      <c r="AI35" s="274" t="e">
        <f>SUMIF(#REF!,$N35,#REF!)</f>
        <v>#REF!</v>
      </c>
      <c r="AJ35" s="274" t="e">
        <f>SUMIF(#REF!,$N35,#REF!)</f>
        <v>#REF!</v>
      </c>
      <c r="AK35" s="274" t="e">
        <f>SUMIF(#REF!,$N35,#REF!)</f>
        <v>#REF!</v>
      </c>
      <c r="AL35" s="274" t="e">
        <f>SUMIF(#REF!,$N35,#REF!)</f>
        <v>#REF!</v>
      </c>
      <c r="AM35" s="274" t="e">
        <f>SUMIF(#REF!,$N35,#REF!)</f>
        <v>#REF!</v>
      </c>
      <c r="AN35" s="274" t="e">
        <f>SUMIF(#REF!,$N35,#REF!)</f>
        <v>#REF!</v>
      </c>
      <c r="AO35" s="274" t="e">
        <f>SUMIF(#REF!,$N35,#REF!)</f>
        <v>#REF!</v>
      </c>
      <c r="AP35" s="274" t="e">
        <f>SUMIF(#REF!,$N35,#REF!)</f>
        <v>#REF!</v>
      </c>
      <c r="AQ35" s="274" t="e">
        <f>SUMIF(#REF!,$N35,#REF!)</f>
        <v>#REF!</v>
      </c>
      <c r="AR35" s="274" t="e">
        <f>SUMIF(#REF!,$N35,#REF!)</f>
        <v>#REF!</v>
      </c>
      <c r="AS35" s="274" t="e">
        <f>SUMIF(#REF!,$N35,#REF!)</f>
        <v>#REF!</v>
      </c>
      <c r="AT35" s="274" t="e">
        <f>SUMIF(#REF!,$N35,#REF!)</f>
        <v>#REF!</v>
      </c>
      <c r="AU35" s="274" t="e">
        <f>SUMIF(#REF!,$N35,#REF!)</f>
        <v>#REF!</v>
      </c>
      <c r="AV35" s="274" t="e">
        <f>SUMIF(#REF!,$N35,#REF!)</f>
        <v>#REF!</v>
      </c>
      <c r="AW35" s="274" t="e">
        <f>SUMIF(#REF!,$N35,#REF!)</f>
        <v>#REF!</v>
      </c>
      <c r="AX35" s="274" t="e">
        <f>SUMIF(#REF!,$N35,#REF!)</f>
        <v>#REF!</v>
      </c>
      <c r="AY35" s="274" t="e">
        <f>SUMIF(#REF!,$N35,#REF!)</f>
        <v>#REF!</v>
      </c>
      <c r="AZ35" s="274" t="e">
        <f>SUMIF(#REF!,$N35,#REF!)</f>
        <v>#REF!</v>
      </c>
      <c r="BA35" s="274" t="e">
        <f>SUMIF(#REF!,$N35,#REF!)</f>
        <v>#REF!</v>
      </c>
      <c r="BB35" s="274" t="e">
        <f>SUMIF(#REF!,$N35,#REF!)</f>
        <v>#REF!</v>
      </c>
      <c r="BC35" s="274" t="e">
        <f>SUMIF(#REF!,$N35,#REF!)</f>
        <v>#REF!</v>
      </c>
      <c r="BD35" s="274" t="e">
        <f>SUMIF(#REF!,$N35,#REF!)</f>
        <v>#REF!</v>
      </c>
      <c r="BE35" s="274" t="e">
        <f>SUMIF(#REF!,$N35,#REF!)</f>
        <v>#REF!</v>
      </c>
      <c r="BF35" s="274" t="e">
        <f>SUMIF(#REF!,$N35,#REF!)</f>
        <v>#REF!</v>
      </c>
      <c r="BG35" s="274" t="e">
        <f>SUMIF(#REF!,$N35,#REF!)</f>
        <v>#REF!</v>
      </c>
      <c r="BH35" s="274" t="e">
        <f>SUMIF(#REF!,$N35,#REF!)</f>
        <v>#REF!</v>
      </c>
      <c r="BI35" s="274" t="e">
        <f>SUMIF(#REF!,$N35,#REF!)</f>
        <v>#REF!</v>
      </c>
      <c r="BJ35" s="274" t="e">
        <f>SUMIF(#REF!,$N35,#REF!)</f>
        <v>#REF!</v>
      </c>
      <c r="BK35" s="274" t="e">
        <f>SUMIF(#REF!,$N35,#REF!)</f>
        <v>#REF!</v>
      </c>
      <c r="BL35" s="274" t="e">
        <f>SUMIF(#REF!,$N35,#REF!)</f>
        <v>#REF!</v>
      </c>
      <c r="BM35" s="274" t="e">
        <f>SUMIF(#REF!,$N35,#REF!)</f>
        <v>#REF!</v>
      </c>
      <c r="BN35" s="274" t="e">
        <f>SUMIF(#REF!,$N35,#REF!)</f>
        <v>#REF!</v>
      </c>
      <c r="BO35" s="274" t="e">
        <f>SUMIF(#REF!,$N35,#REF!)</f>
        <v>#REF!</v>
      </c>
      <c r="BP35" s="274" t="e">
        <f>SUMIF(#REF!,$N35,#REF!)</f>
        <v>#REF!</v>
      </c>
      <c r="BQ35" s="274" t="e">
        <f>SUMIF(#REF!,$N35,#REF!)</f>
        <v>#REF!</v>
      </c>
      <c r="BR35" s="274" t="e">
        <f>SUMIF(#REF!,$N35,#REF!)</f>
        <v>#REF!</v>
      </c>
      <c r="BS35" s="274" t="e">
        <f>SUMIF(#REF!,$N35,#REF!)</f>
        <v>#REF!</v>
      </c>
      <c r="BT35" s="274" t="e">
        <f>SUMIF(#REF!,$N35,#REF!)</f>
        <v>#REF!</v>
      </c>
      <c r="BU35" s="274" t="e">
        <f>SUMIF(#REF!,$N35,#REF!)</f>
        <v>#REF!</v>
      </c>
      <c r="BV35" s="274" t="e">
        <f>SUMIF(#REF!,$N35,#REF!)</f>
        <v>#REF!</v>
      </c>
      <c r="BW35" s="274" t="e">
        <f>SUMIF(#REF!,$N35,#REF!)</f>
        <v>#REF!</v>
      </c>
      <c r="BX35" s="274" t="e">
        <f>SUMIF(#REF!,$N35,#REF!)</f>
        <v>#REF!</v>
      </c>
      <c r="BY35" s="274" t="e">
        <f>SUMIF(#REF!,$N35,#REF!)</f>
        <v>#REF!</v>
      </c>
      <c r="BZ35" s="274" t="e">
        <f>SUMIF(#REF!,$N35,#REF!)</f>
        <v>#REF!</v>
      </c>
      <c r="CA35" s="274" t="e">
        <f>SUMIF(#REF!,$N35,#REF!)</f>
        <v>#REF!</v>
      </c>
      <c r="CB35" s="274" t="e">
        <f>SUMIF(#REF!,$N35,#REF!)</f>
        <v>#REF!</v>
      </c>
    </row>
    <row r="36" spans="2:80">
      <c r="B36" s="267" t="s">
        <v>982</v>
      </c>
      <c r="C36" s="23" t="s">
        <v>861</v>
      </c>
      <c r="D36" s="30">
        <v>1</v>
      </c>
      <c r="E36" s="276"/>
      <c r="F36" s="277"/>
      <c r="G36" s="270">
        <f t="shared" si="5"/>
        <v>0</v>
      </c>
      <c r="H36" s="275"/>
      <c r="I36" s="270"/>
      <c r="J36" s="306" t="str">
        <f t="shared" si="9"/>
        <v/>
      </c>
      <c r="K36" s="270"/>
      <c r="L36" s="71"/>
      <c r="M36" s="314"/>
      <c r="N36" s="234" t="s">
        <v>151</v>
      </c>
      <c r="O36" s="270"/>
      <c r="P36" s="342"/>
      <c r="Q36" s="332" t="e">
        <f t="shared" si="7"/>
        <v>#REF!</v>
      </c>
      <c r="R36" s="273">
        <f t="shared" si="8"/>
        <v>0</v>
      </c>
      <c r="S36" s="274" t="e">
        <f>SUMIF(#REF!,$N36,#REF!)</f>
        <v>#REF!</v>
      </c>
      <c r="T36" s="274" t="e">
        <f>SUMIF(#REF!,$N36,#REF!)</f>
        <v>#REF!</v>
      </c>
      <c r="U36" s="274" t="e">
        <f>SUMIF(#REF!,$N36,#REF!)</f>
        <v>#REF!</v>
      </c>
      <c r="V36" s="274" t="e">
        <f>SUMIF(#REF!,$N36,#REF!)</f>
        <v>#REF!</v>
      </c>
      <c r="W36" s="274" t="e">
        <f>SUMIF(#REF!,$N36,#REF!)</f>
        <v>#REF!</v>
      </c>
      <c r="X36" s="274" t="e">
        <f>SUMIF(#REF!,$N36,#REF!)</f>
        <v>#REF!</v>
      </c>
      <c r="Y36" s="274" t="e">
        <f>SUMIF(#REF!,$N36,#REF!)</f>
        <v>#REF!</v>
      </c>
      <c r="Z36" s="274" t="e">
        <f>SUMIF(#REF!,$N36,#REF!)</f>
        <v>#REF!</v>
      </c>
      <c r="AA36" s="274" t="e">
        <f>SUMIF(#REF!,$N36,#REF!)</f>
        <v>#REF!</v>
      </c>
      <c r="AB36" s="274" t="e">
        <f>SUMIF(#REF!,$N36,#REF!)</f>
        <v>#REF!</v>
      </c>
      <c r="AC36" s="274" t="e">
        <f>SUMIF(#REF!,$N36,#REF!)</f>
        <v>#REF!</v>
      </c>
      <c r="AD36" s="274" t="e">
        <f>SUMIF(#REF!,$N36,#REF!)</f>
        <v>#REF!</v>
      </c>
      <c r="AE36" s="274" t="e">
        <f>SUMIF(#REF!,$N36,#REF!)</f>
        <v>#REF!</v>
      </c>
      <c r="AF36" s="274" t="e">
        <f>SUMIF(#REF!,$N36,#REF!)</f>
        <v>#REF!</v>
      </c>
      <c r="AG36" s="274" t="e">
        <f>SUMIF(#REF!,$N36,#REF!)</f>
        <v>#REF!</v>
      </c>
      <c r="AH36" s="274" t="e">
        <f>SUMIF(#REF!,$N36,#REF!)</f>
        <v>#REF!</v>
      </c>
      <c r="AI36" s="274" t="e">
        <f>SUMIF(#REF!,$N36,#REF!)</f>
        <v>#REF!</v>
      </c>
      <c r="AJ36" s="274" t="e">
        <f>SUMIF(#REF!,$N36,#REF!)</f>
        <v>#REF!</v>
      </c>
      <c r="AK36" s="274" t="e">
        <f>SUMIF(#REF!,$N36,#REF!)</f>
        <v>#REF!</v>
      </c>
      <c r="AL36" s="274" t="e">
        <f>SUMIF(#REF!,$N36,#REF!)</f>
        <v>#REF!</v>
      </c>
      <c r="AM36" s="274" t="e">
        <f>SUMIF(#REF!,$N36,#REF!)</f>
        <v>#REF!</v>
      </c>
      <c r="AN36" s="274" t="e">
        <f>SUMIF(#REF!,$N36,#REF!)</f>
        <v>#REF!</v>
      </c>
      <c r="AO36" s="274" t="e">
        <f>SUMIF(#REF!,$N36,#REF!)</f>
        <v>#REF!</v>
      </c>
      <c r="AP36" s="274" t="e">
        <f>SUMIF(#REF!,$N36,#REF!)</f>
        <v>#REF!</v>
      </c>
      <c r="AQ36" s="274" t="e">
        <f>SUMIF(#REF!,$N36,#REF!)</f>
        <v>#REF!</v>
      </c>
      <c r="AR36" s="274" t="e">
        <f>SUMIF(#REF!,$N36,#REF!)</f>
        <v>#REF!</v>
      </c>
      <c r="AS36" s="274" t="e">
        <f>SUMIF(#REF!,$N36,#REF!)</f>
        <v>#REF!</v>
      </c>
      <c r="AT36" s="274" t="e">
        <f>SUMIF(#REF!,$N36,#REF!)</f>
        <v>#REF!</v>
      </c>
      <c r="AU36" s="274" t="e">
        <f>SUMIF(#REF!,$N36,#REF!)</f>
        <v>#REF!</v>
      </c>
      <c r="AV36" s="274" t="e">
        <f>SUMIF(#REF!,$N36,#REF!)</f>
        <v>#REF!</v>
      </c>
      <c r="AW36" s="274" t="e">
        <f>SUMIF(#REF!,$N36,#REF!)</f>
        <v>#REF!</v>
      </c>
      <c r="AX36" s="274" t="e">
        <f>SUMIF(#REF!,$N36,#REF!)</f>
        <v>#REF!</v>
      </c>
      <c r="AY36" s="274" t="e">
        <f>SUMIF(#REF!,$N36,#REF!)</f>
        <v>#REF!</v>
      </c>
      <c r="AZ36" s="274" t="e">
        <f>SUMIF(#REF!,$N36,#REF!)</f>
        <v>#REF!</v>
      </c>
      <c r="BA36" s="274" t="e">
        <f>SUMIF(#REF!,$N36,#REF!)</f>
        <v>#REF!</v>
      </c>
      <c r="BB36" s="274" t="e">
        <f>SUMIF(#REF!,$N36,#REF!)</f>
        <v>#REF!</v>
      </c>
      <c r="BC36" s="274" t="e">
        <f>SUMIF(#REF!,$N36,#REF!)</f>
        <v>#REF!</v>
      </c>
      <c r="BD36" s="274" t="e">
        <f>SUMIF(#REF!,$N36,#REF!)</f>
        <v>#REF!</v>
      </c>
      <c r="BE36" s="274" t="e">
        <f>SUMIF(#REF!,$N36,#REF!)</f>
        <v>#REF!</v>
      </c>
      <c r="BF36" s="274" t="e">
        <f>SUMIF(#REF!,$N36,#REF!)</f>
        <v>#REF!</v>
      </c>
      <c r="BG36" s="274" t="e">
        <f>SUMIF(#REF!,$N36,#REF!)</f>
        <v>#REF!</v>
      </c>
      <c r="BH36" s="274" t="e">
        <f>SUMIF(#REF!,$N36,#REF!)</f>
        <v>#REF!</v>
      </c>
      <c r="BI36" s="274" t="e">
        <f>SUMIF(#REF!,$N36,#REF!)</f>
        <v>#REF!</v>
      </c>
      <c r="BJ36" s="274" t="e">
        <f>SUMIF(#REF!,$N36,#REF!)</f>
        <v>#REF!</v>
      </c>
      <c r="BK36" s="274" t="e">
        <f>SUMIF(#REF!,$N36,#REF!)</f>
        <v>#REF!</v>
      </c>
      <c r="BL36" s="274" t="e">
        <f>SUMIF(#REF!,$N36,#REF!)</f>
        <v>#REF!</v>
      </c>
      <c r="BM36" s="274" t="e">
        <f>SUMIF(#REF!,$N36,#REF!)</f>
        <v>#REF!</v>
      </c>
      <c r="BN36" s="274" t="e">
        <f>SUMIF(#REF!,$N36,#REF!)</f>
        <v>#REF!</v>
      </c>
      <c r="BO36" s="274" t="e">
        <f>SUMIF(#REF!,$N36,#REF!)</f>
        <v>#REF!</v>
      </c>
      <c r="BP36" s="274" t="e">
        <f>SUMIF(#REF!,$N36,#REF!)</f>
        <v>#REF!</v>
      </c>
      <c r="BQ36" s="274" t="e">
        <f>SUMIF(#REF!,$N36,#REF!)</f>
        <v>#REF!</v>
      </c>
      <c r="BR36" s="274" t="e">
        <f>SUMIF(#REF!,$N36,#REF!)</f>
        <v>#REF!</v>
      </c>
      <c r="BS36" s="274" t="e">
        <f>SUMIF(#REF!,$N36,#REF!)</f>
        <v>#REF!</v>
      </c>
      <c r="BT36" s="274" t="e">
        <f>SUMIF(#REF!,$N36,#REF!)</f>
        <v>#REF!</v>
      </c>
      <c r="BU36" s="274" t="e">
        <f>SUMIF(#REF!,$N36,#REF!)</f>
        <v>#REF!</v>
      </c>
      <c r="BV36" s="274" t="e">
        <f>SUMIF(#REF!,$N36,#REF!)</f>
        <v>#REF!</v>
      </c>
      <c r="BW36" s="274" t="e">
        <f>SUMIF(#REF!,$N36,#REF!)</f>
        <v>#REF!</v>
      </c>
      <c r="BX36" s="274" t="e">
        <f>SUMIF(#REF!,$N36,#REF!)</f>
        <v>#REF!</v>
      </c>
      <c r="BY36" s="274" t="e">
        <f>SUMIF(#REF!,$N36,#REF!)</f>
        <v>#REF!</v>
      </c>
      <c r="BZ36" s="274" t="e">
        <f>SUMIF(#REF!,$N36,#REF!)</f>
        <v>#REF!</v>
      </c>
      <c r="CA36" s="274" t="e">
        <f>SUMIF(#REF!,$N36,#REF!)</f>
        <v>#REF!</v>
      </c>
      <c r="CB36" s="274" t="e">
        <f>SUMIF(#REF!,$N36,#REF!)</f>
        <v>#REF!</v>
      </c>
    </row>
    <row r="37" spans="2:80">
      <c r="B37" s="267" t="s">
        <v>983</v>
      </c>
      <c r="C37" s="23" t="s">
        <v>861</v>
      </c>
      <c r="D37" s="30">
        <v>1</v>
      </c>
      <c r="E37" s="276"/>
      <c r="F37" s="277"/>
      <c r="G37" s="270">
        <f t="shared" si="5"/>
        <v>0</v>
      </c>
      <c r="H37" s="275"/>
      <c r="I37" s="270"/>
      <c r="J37" s="306" t="str">
        <f t="shared" si="9"/>
        <v/>
      </c>
      <c r="K37" s="270"/>
      <c r="L37" s="71"/>
      <c r="M37" s="314"/>
      <c r="N37" s="234" t="s">
        <v>153</v>
      </c>
      <c r="O37" s="270"/>
      <c r="P37" s="340"/>
      <c r="Q37" s="332" t="e">
        <f t="shared" si="7"/>
        <v>#REF!</v>
      </c>
      <c r="R37" s="273">
        <f t="shared" si="8"/>
        <v>0</v>
      </c>
      <c r="S37" s="274" t="e">
        <f>SUMIF(#REF!,$N37,#REF!)</f>
        <v>#REF!</v>
      </c>
      <c r="T37" s="274" t="e">
        <f>SUMIF(#REF!,$N37,#REF!)</f>
        <v>#REF!</v>
      </c>
      <c r="U37" s="274" t="e">
        <f>SUMIF(#REF!,$N37,#REF!)</f>
        <v>#REF!</v>
      </c>
      <c r="V37" s="274" t="e">
        <f>SUMIF(#REF!,$N37,#REF!)</f>
        <v>#REF!</v>
      </c>
      <c r="W37" s="274" t="e">
        <f>SUMIF(#REF!,$N37,#REF!)</f>
        <v>#REF!</v>
      </c>
      <c r="X37" s="274" t="e">
        <f>SUMIF(#REF!,$N37,#REF!)</f>
        <v>#REF!</v>
      </c>
      <c r="Y37" s="274" t="e">
        <f>SUMIF(#REF!,$N37,#REF!)</f>
        <v>#REF!</v>
      </c>
      <c r="Z37" s="274" t="e">
        <f>SUMIF(#REF!,$N37,#REF!)</f>
        <v>#REF!</v>
      </c>
      <c r="AA37" s="274" t="e">
        <f>SUMIF(#REF!,$N37,#REF!)</f>
        <v>#REF!</v>
      </c>
      <c r="AB37" s="274" t="e">
        <f>SUMIF(#REF!,$N37,#REF!)</f>
        <v>#REF!</v>
      </c>
      <c r="AC37" s="274" t="e">
        <f>SUMIF(#REF!,$N37,#REF!)</f>
        <v>#REF!</v>
      </c>
      <c r="AD37" s="274" t="e">
        <f>SUMIF(#REF!,$N37,#REF!)</f>
        <v>#REF!</v>
      </c>
      <c r="AE37" s="274" t="e">
        <f>SUMIF(#REF!,$N37,#REF!)</f>
        <v>#REF!</v>
      </c>
      <c r="AF37" s="274" t="e">
        <f>SUMIF(#REF!,$N37,#REF!)</f>
        <v>#REF!</v>
      </c>
      <c r="AG37" s="274" t="e">
        <f>SUMIF(#REF!,$N37,#REF!)</f>
        <v>#REF!</v>
      </c>
      <c r="AH37" s="274" t="e">
        <f>SUMIF(#REF!,$N37,#REF!)</f>
        <v>#REF!</v>
      </c>
      <c r="AI37" s="274" t="e">
        <f>SUMIF(#REF!,$N37,#REF!)</f>
        <v>#REF!</v>
      </c>
      <c r="AJ37" s="274" t="e">
        <f>SUMIF(#REF!,$N37,#REF!)</f>
        <v>#REF!</v>
      </c>
      <c r="AK37" s="274" t="e">
        <f>SUMIF(#REF!,$N37,#REF!)</f>
        <v>#REF!</v>
      </c>
      <c r="AL37" s="274" t="e">
        <f>SUMIF(#REF!,$N37,#REF!)</f>
        <v>#REF!</v>
      </c>
      <c r="AM37" s="274" t="e">
        <f>SUMIF(#REF!,$N37,#REF!)</f>
        <v>#REF!</v>
      </c>
      <c r="AN37" s="274" t="e">
        <f>SUMIF(#REF!,$N37,#REF!)</f>
        <v>#REF!</v>
      </c>
      <c r="AO37" s="274" t="e">
        <f>SUMIF(#REF!,$N37,#REF!)</f>
        <v>#REF!</v>
      </c>
      <c r="AP37" s="274" t="e">
        <f>SUMIF(#REF!,$N37,#REF!)</f>
        <v>#REF!</v>
      </c>
      <c r="AQ37" s="274" t="e">
        <f>SUMIF(#REF!,$N37,#REF!)</f>
        <v>#REF!</v>
      </c>
      <c r="AR37" s="274" t="e">
        <f>SUMIF(#REF!,$N37,#REF!)</f>
        <v>#REF!</v>
      </c>
      <c r="AS37" s="274" t="e">
        <f>SUMIF(#REF!,$N37,#REF!)</f>
        <v>#REF!</v>
      </c>
      <c r="AT37" s="274" t="e">
        <f>SUMIF(#REF!,$N37,#REF!)</f>
        <v>#REF!</v>
      </c>
      <c r="AU37" s="274" t="e">
        <f>SUMIF(#REF!,$N37,#REF!)</f>
        <v>#REF!</v>
      </c>
      <c r="AV37" s="274" t="e">
        <f>SUMIF(#REF!,$N37,#REF!)</f>
        <v>#REF!</v>
      </c>
      <c r="AW37" s="274" t="e">
        <f>SUMIF(#REF!,$N37,#REF!)</f>
        <v>#REF!</v>
      </c>
      <c r="AX37" s="274" t="e">
        <f>SUMIF(#REF!,$N37,#REF!)</f>
        <v>#REF!</v>
      </c>
      <c r="AY37" s="274" t="e">
        <f>SUMIF(#REF!,$N37,#REF!)</f>
        <v>#REF!</v>
      </c>
      <c r="AZ37" s="274" t="e">
        <f>SUMIF(#REF!,$N37,#REF!)</f>
        <v>#REF!</v>
      </c>
      <c r="BA37" s="274" t="e">
        <f>SUMIF(#REF!,$N37,#REF!)</f>
        <v>#REF!</v>
      </c>
      <c r="BB37" s="274" t="e">
        <f>SUMIF(#REF!,$N37,#REF!)</f>
        <v>#REF!</v>
      </c>
      <c r="BC37" s="274" t="e">
        <f>SUMIF(#REF!,$N37,#REF!)</f>
        <v>#REF!</v>
      </c>
      <c r="BD37" s="274" t="e">
        <f>SUMIF(#REF!,$N37,#REF!)</f>
        <v>#REF!</v>
      </c>
      <c r="BE37" s="274" t="e">
        <f>SUMIF(#REF!,$N37,#REF!)</f>
        <v>#REF!</v>
      </c>
      <c r="BF37" s="274" t="e">
        <f>SUMIF(#REF!,$N37,#REF!)</f>
        <v>#REF!</v>
      </c>
      <c r="BG37" s="274" t="e">
        <f>SUMIF(#REF!,$N37,#REF!)</f>
        <v>#REF!</v>
      </c>
      <c r="BH37" s="274" t="e">
        <f>SUMIF(#REF!,$N37,#REF!)</f>
        <v>#REF!</v>
      </c>
      <c r="BI37" s="274" t="e">
        <f>SUMIF(#REF!,$N37,#REF!)</f>
        <v>#REF!</v>
      </c>
      <c r="BJ37" s="274" t="e">
        <f>SUMIF(#REF!,$N37,#REF!)</f>
        <v>#REF!</v>
      </c>
      <c r="BK37" s="274" t="e">
        <f>SUMIF(#REF!,$N37,#REF!)</f>
        <v>#REF!</v>
      </c>
      <c r="BL37" s="274" t="e">
        <f>SUMIF(#REF!,$N37,#REF!)</f>
        <v>#REF!</v>
      </c>
      <c r="BM37" s="274" t="e">
        <f>SUMIF(#REF!,$N37,#REF!)</f>
        <v>#REF!</v>
      </c>
      <c r="BN37" s="274" t="e">
        <f>SUMIF(#REF!,$N37,#REF!)</f>
        <v>#REF!</v>
      </c>
      <c r="BO37" s="274" t="e">
        <f>SUMIF(#REF!,$N37,#REF!)</f>
        <v>#REF!</v>
      </c>
      <c r="BP37" s="274" t="e">
        <f>SUMIF(#REF!,$N37,#REF!)</f>
        <v>#REF!</v>
      </c>
      <c r="BQ37" s="274" t="e">
        <f>SUMIF(#REF!,$N37,#REF!)</f>
        <v>#REF!</v>
      </c>
      <c r="BR37" s="274" t="e">
        <f>SUMIF(#REF!,$N37,#REF!)</f>
        <v>#REF!</v>
      </c>
      <c r="BS37" s="274" t="e">
        <f>SUMIF(#REF!,$N37,#REF!)</f>
        <v>#REF!</v>
      </c>
      <c r="BT37" s="274" t="e">
        <f>SUMIF(#REF!,$N37,#REF!)</f>
        <v>#REF!</v>
      </c>
      <c r="BU37" s="274" t="e">
        <f>SUMIF(#REF!,$N37,#REF!)</f>
        <v>#REF!</v>
      </c>
      <c r="BV37" s="274" t="e">
        <f>SUMIF(#REF!,$N37,#REF!)</f>
        <v>#REF!</v>
      </c>
      <c r="BW37" s="274" t="e">
        <f>SUMIF(#REF!,$N37,#REF!)</f>
        <v>#REF!</v>
      </c>
      <c r="BX37" s="274" t="e">
        <f>SUMIF(#REF!,$N37,#REF!)</f>
        <v>#REF!</v>
      </c>
      <c r="BY37" s="274" t="e">
        <f>SUMIF(#REF!,$N37,#REF!)</f>
        <v>#REF!</v>
      </c>
      <c r="BZ37" s="274" t="e">
        <f>SUMIF(#REF!,$N37,#REF!)</f>
        <v>#REF!</v>
      </c>
      <c r="CA37" s="274" t="e">
        <f>SUMIF(#REF!,$N37,#REF!)</f>
        <v>#REF!</v>
      </c>
      <c r="CB37" s="274" t="e">
        <f>SUMIF(#REF!,$N37,#REF!)</f>
        <v>#REF!</v>
      </c>
    </row>
    <row r="38" spans="2:80">
      <c r="B38" s="267" t="s">
        <v>984</v>
      </c>
      <c r="C38" s="23" t="s">
        <v>861</v>
      </c>
      <c r="D38" s="30">
        <v>1</v>
      </c>
      <c r="E38" s="276"/>
      <c r="F38" s="277"/>
      <c r="G38" s="270">
        <f t="shared" si="5"/>
        <v>0</v>
      </c>
      <c r="H38" s="275"/>
      <c r="I38" s="270"/>
      <c r="J38" s="306" t="str">
        <f t="shared" si="9"/>
        <v/>
      </c>
      <c r="K38" s="270"/>
      <c r="L38" s="71"/>
      <c r="M38" s="314"/>
      <c r="N38" s="234" t="s">
        <v>155</v>
      </c>
      <c r="O38" s="270"/>
      <c r="P38" s="340"/>
      <c r="Q38" s="332" t="e">
        <f t="shared" si="7"/>
        <v>#REF!</v>
      </c>
      <c r="R38" s="273">
        <f t="shared" si="8"/>
        <v>0</v>
      </c>
      <c r="S38" s="274" t="e">
        <f>SUMIF(#REF!,$N38,#REF!)</f>
        <v>#REF!</v>
      </c>
      <c r="T38" s="274" t="e">
        <f>SUMIF(#REF!,$N38,#REF!)</f>
        <v>#REF!</v>
      </c>
      <c r="U38" s="274" t="e">
        <f>SUMIF(#REF!,$N38,#REF!)</f>
        <v>#REF!</v>
      </c>
      <c r="V38" s="274" t="e">
        <f>SUMIF(#REF!,$N38,#REF!)</f>
        <v>#REF!</v>
      </c>
      <c r="W38" s="274" t="e">
        <f>SUMIF(#REF!,$N38,#REF!)</f>
        <v>#REF!</v>
      </c>
      <c r="X38" s="274" t="e">
        <f>SUMIF(#REF!,$N38,#REF!)</f>
        <v>#REF!</v>
      </c>
      <c r="Y38" s="274" t="e">
        <f>SUMIF(#REF!,$N38,#REF!)</f>
        <v>#REF!</v>
      </c>
      <c r="Z38" s="274" t="e">
        <f>SUMIF(#REF!,$N38,#REF!)</f>
        <v>#REF!</v>
      </c>
      <c r="AA38" s="274" t="e">
        <f>SUMIF(#REF!,$N38,#REF!)</f>
        <v>#REF!</v>
      </c>
      <c r="AB38" s="274" t="e">
        <f>SUMIF(#REF!,$N38,#REF!)</f>
        <v>#REF!</v>
      </c>
      <c r="AC38" s="274" t="e">
        <f>SUMIF(#REF!,$N38,#REF!)</f>
        <v>#REF!</v>
      </c>
      <c r="AD38" s="274" t="e">
        <f>SUMIF(#REF!,$N38,#REF!)</f>
        <v>#REF!</v>
      </c>
      <c r="AE38" s="274" t="e">
        <f>SUMIF(#REF!,$N38,#REF!)</f>
        <v>#REF!</v>
      </c>
      <c r="AF38" s="274" t="e">
        <f>SUMIF(#REF!,$N38,#REF!)</f>
        <v>#REF!</v>
      </c>
      <c r="AG38" s="274" t="e">
        <f>SUMIF(#REF!,$N38,#REF!)</f>
        <v>#REF!</v>
      </c>
      <c r="AH38" s="274" t="e">
        <f>SUMIF(#REF!,$N38,#REF!)</f>
        <v>#REF!</v>
      </c>
      <c r="AI38" s="274" t="e">
        <f>SUMIF(#REF!,$N38,#REF!)</f>
        <v>#REF!</v>
      </c>
      <c r="AJ38" s="274" t="e">
        <f>SUMIF(#REF!,$N38,#REF!)</f>
        <v>#REF!</v>
      </c>
      <c r="AK38" s="274" t="e">
        <f>SUMIF(#REF!,$N38,#REF!)</f>
        <v>#REF!</v>
      </c>
      <c r="AL38" s="274" t="e">
        <f>SUMIF(#REF!,$N38,#REF!)</f>
        <v>#REF!</v>
      </c>
      <c r="AM38" s="274" t="e">
        <f>SUMIF(#REF!,$N38,#REF!)</f>
        <v>#REF!</v>
      </c>
      <c r="AN38" s="274" t="e">
        <f>SUMIF(#REF!,$N38,#REF!)</f>
        <v>#REF!</v>
      </c>
      <c r="AO38" s="274" t="e">
        <f>SUMIF(#REF!,$N38,#REF!)</f>
        <v>#REF!</v>
      </c>
      <c r="AP38" s="274" t="e">
        <f>SUMIF(#REF!,$N38,#REF!)</f>
        <v>#REF!</v>
      </c>
      <c r="AQ38" s="274" t="e">
        <f>SUMIF(#REF!,$N38,#REF!)</f>
        <v>#REF!</v>
      </c>
      <c r="AR38" s="274" t="e">
        <f>SUMIF(#REF!,$N38,#REF!)</f>
        <v>#REF!</v>
      </c>
      <c r="AS38" s="274" t="e">
        <f>SUMIF(#REF!,$N38,#REF!)</f>
        <v>#REF!</v>
      </c>
      <c r="AT38" s="274" t="e">
        <f>SUMIF(#REF!,$N38,#REF!)</f>
        <v>#REF!</v>
      </c>
      <c r="AU38" s="274" t="e">
        <f>SUMIF(#REF!,$N38,#REF!)</f>
        <v>#REF!</v>
      </c>
      <c r="AV38" s="274" t="e">
        <f>SUMIF(#REF!,$N38,#REF!)</f>
        <v>#REF!</v>
      </c>
      <c r="AW38" s="274" t="e">
        <f>SUMIF(#REF!,$N38,#REF!)</f>
        <v>#REF!</v>
      </c>
      <c r="AX38" s="274" t="e">
        <f>SUMIF(#REF!,$N38,#REF!)</f>
        <v>#REF!</v>
      </c>
      <c r="AY38" s="274" t="e">
        <f>SUMIF(#REF!,$N38,#REF!)</f>
        <v>#REF!</v>
      </c>
      <c r="AZ38" s="274" t="e">
        <f>SUMIF(#REF!,$N38,#REF!)</f>
        <v>#REF!</v>
      </c>
      <c r="BA38" s="274" t="e">
        <f>SUMIF(#REF!,$N38,#REF!)</f>
        <v>#REF!</v>
      </c>
      <c r="BB38" s="274" t="e">
        <f>SUMIF(#REF!,$N38,#REF!)</f>
        <v>#REF!</v>
      </c>
      <c r="BC38" s="274" t="e">
        <f>SUMIF(#REF!,$N38,#REF!)</f>
        <v>#REF!</v>
      </c>
      <c r="BD38" s="274" t="e">
        <f>SUMIF(#REF!,$N38,#REF!)</f>
        <v>#REF!</v>
      </c>
      <c r="BE38" s="274" t="e">
        <f>SUMIF(#REF!,$N38,#REF!)</f>
        <v>#REF!</v>
      </c>
      <c r="BF38" s="274" t="e">
        <f>SUMIF(#REF!,$N38,#REF!)</f>
        <v>#REF!</v>
      </c>
      <c r="BG38" s="274" t="e">
        <f>SUMIF(#REF!,$N38,#REF!)</f>
        <v>#REF!</v>
      </c>
      <c r="BH38" s="274" t="e">
        <f>SUMIF(#REF!,$N38,#REF!)</f>
        <v>#REF!</v>
      </c>
      <c r="BI38" s="274" t="e">
        <f>SUMIF(#REF!,$N38,#REF!)</f>
        <v>#REF!</v>
      </c>
      <c r="BJ38" s="274" t="e">
        <f>SUMIF(#REF!,$N38,#REF!)</f>
        <v>#REF!</v>
      </c>
      <c r="BK38" s="274" t="e">
        <f>SUMIF(#REF!,$N38,#REF!)</f>
        <v>#REF!</v>
      </c>
      <c r="BL38" s="274" t="e">
        <f>SUMIF(#REF!,$N38,#REF!)</f>
        <v>#REF!</v>
      </c>
      <c r="BM38" s="274" t="e">
        <f>SUMIF(#REF!,$N38,#REF!)</f>
        <v>#REF!</v>
      </c>
      <c r="BN38" s="274" t="e">
        <f>SUMIF(#REF!,$N38,#REF!)</f>
        <v>#REF!</v>
      </c>
      <c r="BO38" s="274" t="e">
        <f>SUMIF(#REF!,$N38,#REF!)</f>
        <v>#REF!</v>
      </c>
      <c r="BP38" s="274" t="e">
        <f>SUMIF(#REF!,$N38,#REF!)</f>
        <v>#REF!</v>
      </c>
      <c r="BQ38" s="274" t="e">
        <f>SUMIF(#REF!,$N38,#REF!)</f>
        <v>#REF!</v>
      </c>
      <c r="BR38" s="274" t="e">
        <f>SUMIF(#REF!,$N38,#REF!)</f>
        <v>#REF!</v>
      </c>
      <c r="BS38" s="274" t="e">
        <f>SUMIF(#REF!,$N38,#REF!)</f>
        <v>#REF!</v>
      </c>
      <c r="BT38" s="274" t="e">
        <f>SUMIF(#REF!,$N38,#REF!)</f>
        <v>#REF!</v>
      </c>
      <c r="BU38" s="274" t="e">
        <f>SUMIF(#REF!,$N38,#REF!)</f>
        <v>#REF!</v>
      </c>
      <c r="BV38" s="274" t="e">
        <f>SUMIF(#REF!,$N38,#REF!)</f>
        <v>#REF!</v>
      </c>
      <c r="BW38" s="274" t="e">
        <f>SUMIF(#REF!,$N38,#REF!)</f>
        <v>#REF!</v>
      </c>
      <c r="BX38" s="274" t="e">
        <f>SUMIF(#REF!,$N38,#REF!)</f>
        <v>#REF!</v>
      </c>
      <c r="BY38" s="274" t="e">
        <f>SUMIF(#REF!,$N38,#REF!)</f>
        <v>#REF!</v>
      </c>
      <c r="BZ38" s="274" t="e">
        <f>SUMIF(#REF!,$N38,#REF!)</f>
        <v>#REF!</v>
      </c>
      <c r="CA38" s="274" t="e">
        <f>SUMIF(#REF!,$N38,#REF!)</f>
        <v>#REF!</v>
      </c>
      <c r="CB38" s="274" t="e">
        <f>SUMIF(#REF!,$N38,#REF!)</f>
        <v>#REF!</v>
      </c>
    </row>
    <row r="39" spans="2:80">
      <c r="B39" s="267"/>
      <c r="C39" s="23"/>
      <c r="D39" s="30"/>
      <c r="E39" s="276"/>
      <c r="F39" s="277"/>
      <c r="G39" s="270">
        <f t="shared" si="5"/>
        <v>0</v>
      </c>
      <c r="H39" s="275"/>
      <c r="I39" s="270"/>
      <c r="J39" s="306" t="str">
        <f t="shared" si="9"/>
        <v/>
      </c>
      <c r="K39" s="270"/>
      <c r="L39" s="71"/>
      <c r="M39" s="314"/>
      <c r="N39" s="234" t="s">
        <v>157</v>
      </c>
      <c r="O39" s="270"/>
      <c r="P39" s="340"/>
      <c r="Q39" s="332" t="e">
        <f t="shared" si="7"/>
        <v>#REF!</v>
      </c>
      <c r="R39" s="273">
        <f t="shared" si="8"/>
        <v>0</v>
      </c>
      <c r="S39" s="274" t="e">
        <f>SUMIF(#REF!,$N39,#REF!)</f>
        <v>#REF!</v>
      </c>
      <c r="T39" s="274" t="e">
        <f>SUMIF(#REF!,$N39,#REF!)</f>
        <v>#REF!</v>
      </c>
      <c r="U39" s="274" t="e">
        <f>SUMIF(#REF!,$N39,#REF!)</f>
        <v>#REF!</v>
      </c>
      <c r="V39" s="274" t="e">
        <f>SUMIF(#REF!,$N39,#REF!)</f>
        <v>#REF!</v>
      </c>
      <c r="W39" s="274" t="e">
        <f>SUMIF(#REF!,$N39,#REF!)</f>
        <v>#REF!</v>
      </c>
      <c r="X39" s="274" t="e">
        <f>SUMIF(#REF!,$N39,#REF!)</f>
        <v>#REF!</v>
      </c>
      <c r="Y39" s="274" t="e">
        <f>SUMIF(#REF!,$N39,#REF!)</f>
        <v>#REF!</v>
      </c>
      <c r="Z39" s="274" t="e">
        <f>SUMIF(#REF!,$N39,#REF!)</f>
        <v>#REF!</v>
      </c>
      <c r="AA39" s="274" t="e">
        <f>SUMIF(#REF!,$N39,#REF!)</f>
        <v>#REF!</v>
      </c>
      <c r="AB39" s="274" t="e">
        <f>SUMIF(#REF!,$N39,#REF!)</f>
        <v>#REF!</v>
      </c>
      <c r="AC39" s="274" t="e">
        <f>SUMIF(#REF!,$N39,#REF!)</f>
        <v>#REF!</v>
      </c>
      <c r="AD39" s="274" t="e">
        <f>SUMIF(#REF!,$N39,#REF!)</f>
        <v>#REF!</v>
      </c>
      <c r="AE39" s="274" t="e">
        <f>SUMIF(#REF!,$N39,#REF!)</f>
        <v>#REF!</v>
      </c>
      <c r="AF39" s="274" t="e">
        <f>SUMIF(#REF!,$N39,#REF!)</f>
        <v>#REF!</v>
      </c>
      <c r="AG39" s="274" t="e">
        <f>SUMIF(#REF!,$N39,#REF!)</f>
        <v>#REF!</v>
      </c>
      <c r="AH39" s="274" t="e">
        <f>SUMIF(#REF!,$N39,#REF!)</f>
        <v>#REF!</v>
      </c>
      <c r="AI39" s="274" t="e">
        <f>SUMIF(#REF!,$N39,#REF!)</f>
        <v>#REF!</v>
      </c>
      <c r="AJ39" s="274" t="e">
        <f>SUMIF(#REF!,$N39,#REF!)</f>
        <v>#REF!</v>
      </c>
      <c r="AK39" s="274" t="e">
        <f>SUMIF(#REF!,$N39,#REF!)</f>
        <v>#REF!</v>
      </c>
      <c r="AL39" s="274" t="e">
        <f>SUMIF(#REF!,$N39,#REF!)</f>
        <v>#REF!</v>
      </c>
      <c r="AM39" s="274" t="e">
        <f>SUMIF(#REF!,$N39,#REF!)</f>
        <v>#REF!</v>
      </c>
      <c r="AN39" s="274" t="e">
        <f>SUMIF(#REF!,$N39,#REF!)</f>
        <v>#REF!</v>
      </c>
      <c r="AO39" s="274" t="e">
        <f>SUMIF(#REF!,$N39,#REF!)</f>
        <v>#REF!</v>
      </c>
      <c r="AP39" s="274" t="e">
        <f>SUMIF(#REF!,$N39,#REF!)</f>
        <v>#REF!</v>
      </c>
      <c r="AQ39" s="274" t="e">
        <f>SUMIF(#REF!,$N39,#REF!)</f>
        <v>#REF!</v>
      </c>
      <c r="AR39" s="274" t="e">
        <f>SUMIF(#REF!,$N39,#REF!)</f>
        <v>#REF!</v>
      </c>
      <c r="AS39" s="274" t="e">
        <f>SUMIF(#REF!,$N39,#REF!)</f>
        <v>#REF!</v>
      </c>
      <c r="AT39" s="274" t="e">
        <f>SUMIF(#REF!,$N39,#REF!)</f>
        <v>#REF!</v>
      </c>
      <c r="AU39" s="274" t="e">
        <f>SUMIF(#REF!,$N39,#REF!)</f>
        <v>#REF!</v>
      </c>
      <c r="AV39" s="274" t="e">
        <f>SUMIF(#REF!,$N39,#REF!)</f>
        <v>#REF!</v>
      </c>
      <c r="AW39" s="274" t="e">
        <f>SUMIF(#REF!,$N39,#REF!)</f>
        <v>#REF!</v>
      </c>
      <c r="AX39" s="274" t="e">
        <f>SUMIF(#REF!,$N39,#REF!)</f>
        <v>#REF!</v>
      </c>
      <c r="AY39" s="274" t="e">
        <f>SUMIF(#REF!,$N39,#REF!)</f>
        <v>#REF!</v>
      </c>
      <c r="AZ39" s="274" t="e">
        <f>SUMIF(#REF!,$N39,#REF!)</f>
        <v>#REF!</v>
      </c>
      <c r="BA39" s="274" t="e">
        <f>SUMIF(#REF!,$N39,#REF!)</f>
        <v>#REF!</v>
      </c>
      <c r="BB39" s="274" t="e">
        <f>SUMIF(#REF!,$N39,#REF!)</f>
        <v>#REF!</v>
      </c>
      <c r="BC39" s="274" t="e">
        <f>SUMIF(#REF!,$N39,#REF!)</f>
        <v>#REF!</v>
      </c>
      <c r="BD39" s="274" t="e">
        <f>SUMIF(#REF!,$N39,#REF!)</f>
        <v>#REF!</v>
      </c>
      <c r="BE39" s="274" t="e">
        <f>SUMIF(#REF!,$N39,#REF!)</f>
        <v>#REF!</v>
      </c>
      <c r="BF39" s="274" t="e">
        <f>SUMIF(#REF!,$N39,#REF!)</f>
        <v>#REF!</v>
      </c>
      <c r="BG39" s="274" t="e">
        <f>SUMIF(#REF!,$N39,#REF!)</f>
        <v>#REF!</v>
      </c>
      <c r="BH39" s="274" t="e">
        <f>SUMIF(#REF!,$N39,#REF!)</f>
        <v>#REF!</v>
      </c>
      <c r="BI39" s="274" t="e">
        <f>SUMIF(#REF!,$N39,#REF!)</f>
        <v>#REF!</v>
      </c>
      <c r="BJ39" s="274" t="e">
        <f>SUMIF(#REF!,$N39,#REF!)</f>
        <v>#REF!</v>
      </c>
      <c r="BK39" s="274" t="e">
        <f>SUMIF(#REF!,$N39,#REF!)</f>
        <v>#REF!</v>
      </c>
      <c r="BL39" s="274" t="e">
        <f>SUMIF(#REF!,$N39,#REF!)</f>
        <v>#REF!</v>
      </c>
      <c r="BM39" s="274" t="e">
        <f>SUMIF(#REF!,$N39,#REF!)</f>
        <v>#REF!</v>
      </c>
      <c r="BN39" s="274" t="e">
        <f>SUMIF(#REF!,$N39,#REF!)</f>
        <v>#REF!</v>
      </c>
      <c r="BO39" s="274" t="e">
        <f>SUMIF(#REF!,$N39,#REF!)</f>
        <v>#REF!</v>
      </c>
      <c r="BP39" s="274" t="e">
        <f>SUMIF(#REF!,$N39,#REF!)</f>
        <v>#REF!</v>
      </c>
      <c r="BQ39" s="274" t="e">
        <f>SUMIF(#REF!,$N39,#REF!)</f>
        <v>#REF!</v>
      </c>
      <c r="BR39" s="274" t="e">
        <f>SUMIF(#REF!,$N39,#REF!)</f>
        <v>#REF!</v>
      </c>
      <c r="BS39" s="274" t="e">
        <f>SUMIF(#REF!,$N39,#REF!)</f>
        <v>#REF!</v>
      </c>
      <c r="BT39" s="274" t="e">
        <f>SUMIF(#REF!,$N39,#REF!)</f>
        <v>#REF!</v>
      </c>
      <c r="BU39" s="274" t="e">
        <f>SUMIF(#REF!,$N39,#REF!)</f>
        <v>#REF!</v>
      </c>
      <c r="BV39" s="274" t="e">
        <f>SUMIF(#REF!,$N39,#REF!)</f>
        <v>#REF!</v>
      </c>
      <c r="BW39" s="274" t="e">
        <f>SUMIF(#REF!,$N39,#REF!)</f>
        <v>#REF!</v>
      </c>
      <c r="BX39" s="274" t="e">
        <f>SUMIF(#REF!,$N39,#REF!)</f>
        <v>#REF!</v>
      </c>
      <c r="BY39" s="274" t="e">
        <f>SUMIF(#REF!,$N39,#REF!)</f>
        <v>#REF!</v>
      </c>
      <c r="BZ39" s="274" t="e">
        <f>SUMIF(#REF!,$N39,#REF!)</f>
        <v>#REF!</v>
      </c>
      <c r="CA39" s="274" t="e">
        <f>SUMIF(#REF!,$N39,#REF!)</f>
        <v>#REF!</v>
      </c>
      <c r="CB39" s="274" t="e">
        <f>SUMIF(#REF!,$N39,#REF!)</f>
        <v>#REF!</v>
      </c>
    </row>
    <row r="40" spans="2:80" ht="16.5" customHeight="1">
      <c r="B40" s="267" t="s">
        <v>985</v>
      </c>
      <c r="C40" s="23" t="s">
        <v>857</v>
      </c>
      <c r="D40" s="30">
        <v>1</v>
      </c>
      <c r="E40" s="276"/>
      <c r="F40" s="423"/>
      <c r="G40" s="270">
        <f t="shared" si="5"/>
        <v>0</v>
      </c>
      <c r="H40" s="275"/>
      <c r="I40" s="270"/>
      <c r="J40" s="306" t="str">
        <f t="shared" si="9"/>
        <v/>
      </c>
      <c r="K40" s="270"/>
      <c r="L40" s="71"/>
      <c r="M40" s="314"/>
      <c r="N40" s="234" t="s">
        <v>170</v>
      </c>
      <c r="O40" s="270"/>
      <c r="P40" s="340"/>
      <c r="Q40" s="332" t="e">
        <f t="shared" si="7"/>
        <v>#REF!</v>
      </c>
      <c r="R40" s="273">
        <f t="shared" si="8"/>
        <v>0</v>
      </c>
      <c r="S40" s="274" t="e">
        <f>SUMIF(#REF!,$N40,#REF!)</f>
        <v>#REF!</v>
      </c>
      <c r="T40" s="274" t="e">
        <f>SUMIF(#REF!,$N40,#REF!)</f>
        <v>#REF!</v>
      </c>
      <c r="U40" s="274" t="e">
        <f>SUMIF(#REF!,$N40,#REF!)</f>
        <v>#REF!</v>
      </c>
      <c r="V40" s="274" t="e">
        <f>SUMIF(#REF!,$N40,#REF!)</f>
        <v>#REF!</v>
      </c>
      <c r="W40" s="274" t="e">
        <f>SUMIF(#REF!,$N40,#REF!)</f>
        <v>#REF!</v>
      </c>
      <c r="X40" s="274" t="e">
        <f>SUMIF(#REF!,$N40,#REF!)</f>
        <v>#REF!</v>
      </c>
      <c r="Y40" s="274" t="e">
        <f>SUMIF(#REF!,$N40,#REF!)</f>
        <v>#REF!</v>
      </c>
      <c r="Z40" s="274" t="e">
        <f>SUMIF(#REF!,$N40,#REF!)</f>
        <v>#REF!</v>
      </c>
      <c r="AA40" s="274" t="e">
        <f>SUMIF(#REF!,$N40,#REF!)</f>
        <v>#REF!</v>
      </c>
      <c r="AB40" s="274" t="e">
        <f>SUMIF(#REF!,$N40,#REF!)</f>
        <v>#REF!</v>
      </c>
      <c r="AC40" s="274" t="e">
        <f>SUMIF(#REF!,$N40,#REF!)</f>
        <v>#REF!</v>
      </c>
      <c r="AD40" s="274" t="e">
        <f>SUMIF(#REF!,$N40,#REF!)</f>
        <v>#REF!</v>
      </c>
      <c r="AE40" s="274" t="e">
        <f>SUMIF(#REF!,$N40,#REF!)</f>
        <v>#REF!</v>
      </c>
      <c r="AF40" s="274" t="e">
        <f>SUMIF(#REF!,$N40,#REF!)</f>
        <v>#REF!</v>
      </c>
      <c r="AG40" s="274" t="e">
        <f>SUMIF(#REF!,$N40,#REF!)</f>
        <v>#REF!</v>
      </c>
      <c r="AH40" s="274" t="e">
        <f>SUMIF(#REF!,$N40,#REF!)</f>
        <v>#REF!</v>
      </c>
      <c r="AI40" s="274" t="e">
        <f>SUMIF(#REF!,$N40,#REF!)</f>
        <v>#REF!</v>
      </c>
      <c r="AJ40" s="274" t="e">
        <f>SUMIF(#REF!,$N40,#REF!)</f>
        <v>#REF!</v>
      </c>
      <c r="AK40" s="274" t="e">
        <f>SUMIF(#REF!,$N40,#REF!)</f>
        <v>#REF!</v>
      </c>
      <c r="AL40" s="274" t="e">
        <f>SUMIF(#REF!,$N40,#REF!)</f>
        <v>#REF!</v>
      </c>
      <c r="AM40" s="274" t="e">
        <f>SUMIF(#REF!,$N40,#REF!)</f>
        <v>#REF!</v>
      </c>
      <c r="AN40" s="274" t="e">
        <f>SUMIF(#REF!,$N40,#REF!)</f>
        <v>#REF!</v>
      </c>
      <c r="AO40" s="274" t="e">
        <f>SUMIF(#REF!,$N40,#REF!)</f>
        <v>#REF!</v>
      </c>
      <c r="AP40" s="274" t="e">
        <f>SUMIF(#REF!,$N40,#REF!)</f>
        <v>#REF!</v>
      </c>
      <c r="AQ40" s="274" t="e">
        <f>SUMIF(#REF!,$N40,#REF!)</f>
        <v>#REF!</v>
      </c>
      <c r="AR40" s="274" t="e">
        <f>SUMIF(#REF!,$N40,#REF!)</f>
        <v>#REF!</v>
      </c>
      <c r="AS40" s="274" t="e">
        <f>SUMIF(#REF!,$N40,#REF!)</f>
        <v>#REF!</v>
      </c>
      <c r="AT40" s="274" t="e">
        <f>SUMIF(#REF!,$N40,#REF!)</f>
        <v>#REF!</v>
      </c>
      <c r="AU40" s="274" t="e">
        <f>SUMIF(#REF!,$N40,#REF!)</f>
        <v>#REF!</v>
      </c>
      <c r="AV40" s="274" t="e">
        <f>SUMIF(#REF!,$N40,#REF!)</f>
        <v>#REF!</v>
      </c>
      <c r="AW40" s="274" t="e">
        <f>SUMIF(#REF!,$N40,#REF!)</f>
        <v>#REF!</v>
      </c>
      <c r="AX40" s="274" t="e">
        <f>SUMIF(#REF!,$N40,#REF!)</f>
        <v>#REF!</v>
      </c>
      <c r="AY40" s="274" t="e">
        <f>SUMIF(#REF!,$N40,#REF!)</f>
        <v>#REF!</v>
      </c>
      <c r="AZ40" s="274" t="e">
        <f>SUMIF(#REF!,$N40,#REF!)</f>
        <v>#REF!</v>
      </c>
      <c r="BA40" s="274" t="e">
        <f>SUMIF(#REF!,$N40,#REF!)</f>
        <v>#REF!</v>
      </c>
      <c r="BB40" s="274" t="e">
        <f>SUMIF(#REF!,$N40,#REF!)</f>
        <v>#REF!</v>
      </c>
      <c r="BC40" s="274" t="e">
        <f>SUMIF(#REF!,$N40,#REF!)</f>
        <v>#REF!</v>
      </c>
      <c r="BD40" s="274" t="e">
        <f>SUMIF(#REF!,$N40,#REF!)</f>
        <v>#REF!</v>
      </c>
      <c r="BE40" s="274" t="e">
        <f>SUMIF(#REF!,$N40,#REF!)</f>
        <v>#REF!</v>
      </c>
      <c r="BF40" s="274" t="e">
        <f>SUMIF(#REF!,$N40,#REF!)</f>
        <v>#REF!</v>
      </c>
      <c r="BG40" s="274" t="e">
        <f>SUMIF(#REF!,$N40,#REF!)</f>
        <v>#REF!</v>
      </c>
      <c r="BH40" s="274" t="e">
        <f>SUMIF(#REF!,$N40,#REF!)</f>
        <v>#REF!</v>
      </c>
      <c r="BI40" s="274" t="e">
        <f>SUMIF(#REF!,$N40,#REF!)</f>
        <v>#REF!</v>
      </c>
      <c r="BJ40" s="274" t="e">
        <f>SUMIF(#REF!,$N40,#REF!)</f>
        <v>#REF!</v>
      </c>
      <c r="BK40" s="274" t="e">
        <f>SUMIF(#REF!,$N40,#REF!)</f>
        <v>#REF!</v>
      </c>
      <c r="BL40" s="274" t="e">
        <f>SUMIF(#REF!,$N40,#REF!)</f>
        <v>#REF!</v>
      </c>
      <c r="BM40" s="274" t="e">
        <f>SUMIF(#REF!,$N40,#REF!)</f>
        <v>#REF!</v>
      </c>
      <c r="BN40" s="274" t="e">
        <f>SUMIF(#REF!,$N40,#REF!)</f>
        <v>#REF!</v>
      </c>
      <c r="BO40" s="274" t="e">
        <f>SUMIF(#REF!,$N40,#REF!)</f>
        <v>#REF!</v>
      </c>
      <c r="BP40" s="274" t="e">
        <f>SUMIF(#REF!,$N40,#REF!)</f>
        <v>#REF!</v>
      </c>
      <c r="BQ40" s="274" t="e">
        <f>SUMIF(#REF!,$N40,#REF!)</f>
        <v>#REF!</v>
      </c>
      <c r="BR40" s="274" t="e">
        <f>SUMIF(#REF!,$N40,#REF!)</f>
        <v>#REF!</v>
      </c>
      <c r="BS40" s="274" t="e">
        <f>SUMIF(#REF!,$N40,#REF!)</f>
        <v>#REF!</v>
      </c>
      <c r="BT40" s="274" t="e">
        <f>SUMIF(#REF!,$N40,#REF!)</f>
        <v>#REF!</v>
      </c>
      <c r="BU40" s="274" t="e">
        <f>SUMIF(#REF!,$N40,#REF!)</f>
        <v>#REF!</v>
      </c>
      <c r="BV40" s="274" t="e">
        <f>SUMIF(#REF!,$N40,#REF!)</f>
        <v>#REF!</v>
      </c>
      <c r="BW40" s="274" t="e">
        <f>SUMIF(#REF!,$N40,#REF!)</f>
        <v>#REF!</v>
      </c>
      <c r="BX40" s="274" t="e">
        <f>SUMIF(#REF!,$N40,#REF!)</f>
        <v>#REF!</v>
      </c>
      <c r="BY40" s="274" t="e">
        <f>SUMIF(#REF!,$N40,#REF!)</f>
        <v>#REF!</v>
      </c>
      <c r="BZ40" s="274" t="e">
        <f>SUMIF(#REF!,$N40,#REF!)</f>
        <v>#REF!</v>
      </c>
      <c r="CA40" s="274" t="e">
        <f>SUMIF(#REF!,$N40,#REF!)</f>
        <v>#REF!</v>
      </c>
      <c r="CB40" s="274" t="e">
        <f>SUMIF(#REF!,$N40,#REF!)</f>
        <v>#REF!</v>
      </c>
    </row>
    <row r="41" spans="2:80">
      <c r="B41" s="267"/>
      <c r="C41" s="23"/>
      <c r="D41" s="30"/>
      <c r="E41" s="276"/>
      <c r="F41" s="277"/>
      <c r="G41" s="270">
        <f t="shared" si="5"/>
        <v>0</v>
      </c>
      <c r="H41" s="275"/>
      <c r="I41" s="270"/>
      <c r="J41" s="306" t="str">
        <f t="shared" si="9"/>
        <v/>
      </c>
      <c r="K41" s="270"/>
      <c r="L41" s="71"/>
      <c r="M41" s="314"/>
      <c r="N41" s="234" t="s">
        <v>134</v>
      </c>
      <c r="O41" s="270"/>
      <c r="P41" s="340"/>
      <c r="Q41" s="332" t="e">
        <f t="shared" si="7"/>
        <v>#REF!</v>
      </c>
      <c r="R41" s="273">
        <f t="shared" si="8"/>
        <v>0</v>
      </c>
      <c r="S41" s="274" t="e">
        <f>SUMIF(#REF!,$N41,#REF!)</f>
        <v>#REF!</v>
      </c>
      <c r="T41" s="274" t="e">
        <f>SUMIF(#REF!,$N41,#REF!)</f>
        <v>#REF!</v>
      </c>
      <c r="U41" s="274" t="e">
        <f>SUMIF(#REF!,$N41,#REF!)</f>
        <v>#REF!</v>
      </c>
      <c r="V41" s="274" t="e">
        <f>SUMIF(#REF!,$N41,#REF!)</f>
        <v>#REF!</v>
      </c>
      <c r="W41" s="274" t="e">
        <f>SUMIF(#REF!,$N41,#REF!)</f>
        <v>#REF!</v>
      </c>
      <c r="X41" s="274" t="e">
        <f>SUMIF(#REF!,$N41,#REF!)</f>
        <v>#REF!</v>
      </c>
      <c r="Y41" s="274" t="e">
        <f>SUMIF(#REF!,$N41,#REF!)</f>
        <v>#REF!</v>
      </c>
      <c r="Z41" s="274" t="e">
        <f>SUMIF(#REF!,$N41,#REF!)</f>
        <v>#REF!</v>
      </c>
      <c r="AA41" s="274" t="e">
        <f>SUMIF(#REF!,$N41,#REF!)</f>
        <v>#REF!</v>
      </c>
      <c r="AB41" s="274" t="e">
        <f>SUMIF(#REF!,$N41,#REF!)</f>
        <v>#REF!</v>
      </c>
      <c r="AC41" s="274" t="e">
        <f>SUMIF(#REF!,$N41,#REF!)</f>
        <v>#REF!</v>
      </c>
      <c r="AD41" s="274" t="e">
        <f>SUMIF(#REF!,$N41,#REF!)</f>
        <v>#REF!</v>
      </c>
      <c r="AE41" s="274" t="e">
        <f>SUMIF(#REF!,$N41,#REF!)</f>
        <v>#REF!</v>
      </c>
      <c r="AF41" s="274" t="e">
        <f>SUMIF(#REF!,$N41,#REF!)</f>
        <v>#REF!</v>
      </c>
      <c r="AG41" s="274" t="e">
        <f>SUMIF(#REF!,$N41,#REF!)</f>
        <v>#REF!</v>
      </c>
      <c r="AH41" s="274" t="e">
        <f>SUMIF(#REF!,$N41,#REF!)</f>
        <v>#REF!</v>
      </c>
      <c r="AI41" s="274" t="e">
        <f>SUMIF(#REF!,$N41,#REF!)</f>
        <v>#REF!</v>
      </c>
      <c r="AJ41" s="274" t="e">
        <f>SUMIF(#REF!,$N41,#REF!)</f>
        <v>#REF!</v>
      </c>
      <c r="AK41" s="274" t="e">
        <f>SUMIF(#REF!,$N41,#REF!)</f>
        <v>#REF!</v>
      </c>
      <c r="AL41" s="274" t="e">
        <f>SUMIF(#REF!,$N41,#REF!)</f>
        <v>#REF!</v>
      </c>
      <c r="AM41" s="274" t="e">
        <f>SUMIF(#REF!,$N41,#REF!)</f>
        <v>#REF!</v>
      </c>
      <c r="AN41" s="274" t="e">
        <f>SUMIF(#REF!,$N41,#REF!)</f>
        <v>#REF!</v>
      </c>
      <c r="AO41" s="274" t="e">
        <f>SUMIF(#REF!,$N41,#REF!)</f>
        <v>#REF!</v>
      </c>
      <c r="AP41" s="274" t="e">
        <f>SUMIF(#REF!,$N41,#REF!)</f>
        <v>#REF!</v>
      </c>
      <c r="AQ41" s="274" t="e">
        <f>SUMIF(#REF!,$N41,#REF!)</f>
        <v>#REF!</v>
      </c>
      <c r="AR41" s="274" t="e">
        <f>SUMIF(#REF!,$N41,#REF!)</f>
        <v>#REF!</v>
      </c>
      <c r="AS41" s="274" t="e">
        <f>SUMIF(#REF!,$N41,#REF!)</f>
        <v>#REF!</v>
      </c>
      <c r="AT41" s="274" t="e">
        <f>SUMIF(#REF!,$N41,#REF!)</f>
        <v>#REF!</v>
      </c>
      <c r="AU41" s="274" t="e">
        <f>SUMIF(#REF!,$N41,#REF!)</f>
        <v>#REF!</v>
      </c>
      <c r="AV41" s="274" t="e">
        <f>SUMIF(#REF!,$N41,#REF!)</f>
        <v>#REF!</v>
      </c>
      <c r="AW41" s="274" t="e">
        <f>SUMIF(#REF!,$N41,#REF!)</f>
        <v>#REF!</v>
      </c>
      <c r="AX41" s="274" t="e">
        <f>SUMIF(#REF!,$N41,#REF!)</f>
        <v>#REF!</v>
      </c>
      <c r="AY41" s="274" t="e">
        <f>SUMIF(#REF!,$N41,#REF!)</f>
        <v>#REF!</v>
      </c>
      <c r="AZ41" s="274" t="e">
        <f>SUMIF(#REF!,$N41,#REF!)</f>
        <v>#REF!</v>
      </c>
      <c r="BA41" s="274" t="e">
        <f>SUMIF(#REF!,$N41,#REF!)</f>
        <v>#REF!</v>
      </c>
      <c r="BB41" s="274" t="e">
        <f>SUMIF(#REF!,$N41,#REF!)</f>
        <v>#REF!</v>
      </c>
      <c r="BC41" s="274" t="e">
        <f>SUMIF(#REF!,$N41,#REF!)</f>
        <v>#REF!</v>
      </c>
      <c r="BD41" s="274" t="e">
        <f>SUMIF(#REF!,$N41,#REF!)</f>
        <v>#REF!</v>
      </c>
      <c r="BE41" s="274" t="e">
        <f>SUMIF(#REF!,$N41,#REF!)</f>
        <v>#REF!</v>
      </c>
      <c r="BF41" s="274" t="e">
        <f>SUMIF(#REF!,$N41,#REF!)</f>
        <v>#REF!</v>
      </c>
      <c r="BG41" s="274" t="e">
        <f>SUMIF(#REF!,$N41,#REF!)</f>
        <v>#REF!</v>
      </c>
      <c r="BH41" s="274" t="e">
        <f>SUMIF(#REF!,$N41,#REF!)</f>
        <v>#REF!</v>
      </c>
      <c r="BI41" s="274" t="e">
        <f>SUMIF(#REF!,$N41,#REF!)</f>
        <v>#REF!</v>
      </c>
      <c r="BJ41" s="274" t="e">
        <f>SUMIF(#REF!,$N41,#REF!)</f>
        <v>#REF!</v>
      </c>
      <c r="BK41" s="274" t="e">
        <f>SUMIF(#REF!,$N41,#REF!)</f>
        <v>#REF!</v>
      </c>
      <c r="BL41" s="274" t="e">
        <f>SUMIF(#REF!,$N41,#REF!)</f>
        <v>#REF!</v>
      </c>
      <c r="BM41" s="274" t="e">
        <f>SUMIF(#REF!,$N41,#REF!)</f>
        <v>#REF!</v>
      </c>
      <c r="BN41" s="274" t="e">
        <f>SUMIF(#REF!,$N41,#REF!)</f>
        <v>#REF!</v>
      </c>
      <c r="BO41" s="274" t="e">
        <f>SUMIF(#REF!,$N41,#REF!)</f>
        <v>#REF!</v>
      </c>
      <c r="BP41" s="274" t="e">
        <f>SUMIF(#REF!,$N41,#REF!)</f>
        <v>#REF!</v>
      </c>
      <c r="BQ41" s="274" t="e">
        <f>SUMIF(#REF!,$N41,#REF!)</f>
        <v>#REF!</v>
      </c>
      <c r="BR41" s="274" t="e">
        <f>SUMIF(#REF!,$N41,#REF!)</f>
        <v>#REF!</v>
      </c>
      <c r="BS41" s="274" t="e">
        <f>SUMIF(#REF!,$N41,#REF!)</f>
        <v>#REF!</v>
      </c>
      <c r="BT41" s="274" t="e">
        <f>SUMIF(#REF!,$N41,#REF!)</f>
        <v>#REF!</v>
      </c>
      <c r="BU41" s="274" t="e">
        <f>SUMIF(#REF!,$N41,#REF!)</f>
        <v>#REF!</v>
      </c>
      <c r="BV41" s="274" t="e">
        <f>SUMIF(#REF!,$N41,#REF!)</f>
        <v>#REF!</v>
      </c>
      <c r="BW41" s="274" t="e">
        <f>SUMIF(#REF!,$N41,#REF!)</f>
        <v>#REF!</v>
      </c>
      <c r="BX41" s="274" t="e">
        <f>SUMIF(#REF!,$N41,#REF!)</f>
        <v>#REF!</v>
      </c>
      <c r="BY41" s="274" t="e">
        <f>SUMIF(#REF!,$N41,#REF!)</f>
        <v>#REF!</v>
      </c>
      <c r="BZ41" s="274" t="e">
        <f>SUMIF(#REF!,$N41,#REF!)</f>
        <v>#REF!</v>
      </c>
      <c r="CA41" s="274" t="e">
        <f>SUMIF(#REF!,$N41,#REF!)</f>
        <v>#REF!</v>
      </c>
      <c r="CB41" s="274" t="e">
        <f>SUMIF(#REF!,$N41,#REF!)</f>
        <v>#REF!</v>
      </c>
    </row>
    <row r="42" spans="2:80">
      <c r="B42" s="267" t="s">
        <v>986</v>
      </c>
      <c r="C42" s="23" t="s">
        <v>861</v>
      </c>
      <c r="D42" s="30">
        <v>1</v>
      </c>
      <c r="E42" s="276"/>
      <c r="F42" s="277"/>
      <c r="G42" s="270">
        <f t="shared" si="5"/>
        <v>0</v>
      </c>
      <c r="H42" s="275"/>
      <c r="I42" s="270"/>
      <c r="J42" s="306" t="str">
        <f t="shared" si="9"/>
        <v/>
      </c>
      <c r="K42" s="270"/>
      <c r="L42" s="71"/>
      <c r="M42" s="314"/>
      <c r="N42" s="234" t="s">
        <v>136</v>
      </c>
      <c r="O42" s="271"/>
      <c r="P42" s="342"/>
      <c r="Q42" s="332" t="e">
        <f t="shared" si="7"/>
        <v>#REF!</v>
      </c>
      <c r="R42" s="273">
        <f t="shared" si="8"/>
        <v>0</v>
      </c>
      <c r="S42" s="274" t="e">
        <f>SUMIF(#REF!,$N42,#REF!)</f>
        <v>#REF!</v>
      </c>
      <c r="T42" s="274" t="e">
        <f>SUMIF(#REF!,$N42,#REF!)</f>
        <v>#REF!</v>
      </c>
      <c r="U42" s="274" t="e">
        <f>SUMIF(#REF!,$N42,#REF!)</f>
        <v>#REF!</v>
      </c>
      <c r="V42" s="274" t="e">
        <f>SUMIF(#REF!,$N42,#REF!)</f>
        <v>#REF!</v>
      </c>
      <c r="W42" s="274" t="e">
        <f>SUMIF(#REF!,$N42,#REF!)</f>
        <v>#REF!</v>
      </c>
      <c r="X42" s="274" t="e">
        <f>SUMIF(#REF!,$N42,#REF!)</f>
        <v>#REF!</v>
      </c>
      <c r="Y42" s="274" t="e">
        <f>SUMIF(#REF!,$N42,#REF!)</f>
        <v>#REF!</v>
      </c>
      <c r="Z42" s="274" t="e">
        <f>SUMIF(#REF!,$N42,#REF!)</f>
        <v>#REF!</v>
      </c>
      <c r="AA42" s="274" t="e">
        <f>SUMIF(#REF!,$N42,#REF!)</f>
        <v>#REF!</v>
      </c>
      <c r="AB42" s="274" t="e">
        <f>SUMIF(#REF!,$N42,#REF!)</f>
        <v>#REF!</v>
      </c>
      <c r="AC42" s="274" t="e">
        <f>SUMIF(#REF!,$N42,#REF!)</f>
        <v>#REF!</v>
      </c>
      <c r="AD42" s="274" t="e">
        <f>SUMIF(#REF!,$N42,#REF!)</f>
        <v>#REF!</v>
      </c>
      <c r="AE42" s="274" t="e">
        <f>SUMIF(#REF!,$N42,#REF!)</f>
        <v>#REF!</v>
      </c>
      <c r="AF42" s="274" t="e">
        <f>SUMIF(#REF!,$N42,#REF!)</f>
        <v>#REF!</v>
      </c>
      <c r="AG42" s="274" t="e">
        <f>SUMIF(#REF!,$N42,#REF!)</f>
        <v>#REF!</v>
      </c>
      <c r="AH42" s="274" t="e">
        <f>SUMIF(#REF!,$N42,#REF!)</f>
        <v>#REF!</v>
      </c>
      <c r="AI42" s="274" t="e">
        <f>SUMIF(#REF!,$N42,#REF!)</f>
        <v>#REF!</v>
      </c>
      <c r="AJ42" s="274" t="e">
        <f>SUMIF(#REF!,$N42,#REF!)</f>
        <v>#REF!</v>
      </c>
      <c r="AK42" s="274" t="e">
        <f>SUMIF(#REF!,$N42,#REF!)</f>
        <v>#REF!</v>
      </c>
      <c r="AL42" s="274" t="e">
        <f>SUMIF(#REF!,$N42,#REF!)</f>
        <v>#REF!</v>
      </c>
      <c r="AM42" s="274" t="e">
        <f>SUMIF(#REF!,$N42,#REF!)</f>
        <v>#REF!</v>
      </c>
      <c r="AN42" s="274" t="e">
        <f>SUMIF(#REF!,$N42,#REF!)</f>
        <v>#REF!</v>
      </c>
      <c r="AO42" s="274" t="e">
        <f>SUMIF(#REF!,$N42,#REF!)</f>
        <v>#REF!</v>
      </c>
      <c r="AP42" s="274" t="e">
        <f>SUMIF(#REF!,$N42,#REF!)</f>
        <v>#REF!</v>
      </c>
      <c r="AQ42" s="274" t="e">
        <f>SUMIF(#REF!,$N42,#REF!)</f>
        <v>#REF!</v>
      </c>
      <c r="AR42" s="274" t="e">
        <f>SUMIF(#REF!,$N42,#REF!)</f>
        <v>#REF!</v>
      </c>
      <c r="AS42" s="274" t="e">
        <f>SUMIF(#REF!,$N42,#REF!)</f>
        <v>#REF!</v>
      </c>
      <c r="AT42" s="274" t="e">
        <f>SUMIF(#REF!,$N42,#REF!)</f>
        <v>#REF!</v>
      </c>
      <c r="AU42" s="274" t="e">
        <f>SUMIF(#REF!,$N42,#REF!)</f>
        <v>#REF!</v>
      </c>
      <c r="AV42" s="274" t="e">
        <f>SUMIF(#REF!,$N42,#REF!)</f>
        <v>#REF!</v>
      </c>
      <c r="AW42" s="274" t="e">
        <f>SUMIF(#REF!,$N42,#REF!)</f>
        <v>#REF!</v>
      </c>
      <c r="AX42" s="274" t="e">
        <f>SUMIF(#REF!,$N42,#REF!)</f>
        <v>#REF!</v>
      </c>
      <c r="AY42" s="274" t="e">
        <f>SUMIF(#REF!,$N42,#REF!)</f>
        <v>#REF!</v>
      </c>
      <c r="AZ42" s="274" t="e">
        <f>SUMIF(#REF!,$N42,#REF!)</f>
        <v>#REF!</v>
      </c>
      <c r="BA42" s="274" t="e">
        <f>SUMIF(#REF!,$N42,#REF!)</f>
        <v>#REF!</v>
      </c>
      <c r="BB42" s="274" t="e">
        <f>SUMIF(#REF!,$N42,#REF!)</f>
        <v>#REF!</v>
      </c>
      <c r="BC42" s="274" t="e">
        <f>SUMIF(#REF!,$N42,#REF!)</f>
        <v>#REF!</v>
      </c>
      <c r="BD42" s="274" t="e">
        <f>SUMIF(#REF!,$N42,#REF!)</f>
        <v>#REF!</v>
      </c>
      <c r="BE42" s="274" t="e">
        <f>SUMIF(#REF!,$N42,#REF!)</f>
        <v>#REF!</v>
      </c>
      <c r="BF42" s="274" t="e">
        <f>SUMIF(#REF!,$N42,#REF!)</f>
        <v>#REF!</v>
      </c>
      <c r="BG42" s="274" t="e">
        <f>SUMIF(#REF!,$N42,#REF!)</f>
        <v>#REF!</v>
      </c>
      <c r="BH42" s="274" t="e">
        <f>SUMIF(#REF!,$N42,#REF!)</f>
        <v>#REF!</v>
      </c>
      <c r="BI42" s="274" t="e">
        <f>SUMIF(#REF!,$N42,#REF!)</f>
        <v>#REF!</v>
      </c>
      <c r="BJ42" s="274" t="e">
        <f>SUMIF(#REF!,$N42,#REF!)</f>
        <v>#REF!</v>
      </c>
      <c r="BK42" s="274" t="e">
        <f>SUMIF(#REF!,$N42,#REF!)</f>
        <v>#REF!</v>
      </c>
      <c r="BL42" s="274" t="e">
        <f>SUMIF(#REF!,$N42,#REF!)</f>
        <v>#REF!</v>
      </c>
      <c r="BM42" s="274" t="e">
        <f>SUMIF(#REF!,$N42,#REF!)</f>
        <v>#REF!</v>
      </c>
      <c r="BN42" s="274" t="e">
        <f>SUMIF(#REF!,$N42,#REF!)</f>
        <v>#REF!</v>
      </c>
      <c r="BO42" s="274" t="e">
        <f>SUMIF(#REF!,$N42,#REF!)</f>
        <v>#REF!</v>
      </c>
      <c r="BP42" s="274" t="e">
        <f>SUMIF(#REF!,$N42,#REF!)</f>
        <v>#REF!</v>
      </c>
      <c r="BQ42" s="274" t="e">
        <f>SUMIF(#REF!,$N42,#REF!)</f>
        <v>#REF!</v>
      </c>
      <c r="BR42" s="274" t="e">
        <f>SUMIF(#REF!,$N42,#REF!)</f>
        <v>#REF!</v>
      </c>
      <c r="BS42" s="274" t="e">
        <f>SUMIF(#REF!,$N42,#REF!)</f>
        <v>#REF!</v>
      </c>
      <c r="BT42" s="274" t="e">
        <f>SUMIF(#REF!,$N42,#REF!)</f>
        <v>#REF!</v>
      </c>
      <c r="BU42" s="274" t="e">
        <f>SUMIF(#REF!,$N42,#REF!)</f>
        <v>#REF!</v>
      </c>
      <c r="BV42" s="274" t="e">
        <f>SUMIF(#REF!,$N42,#REF!)</f>
        <v>#REF!</v>
      </c>
      <c r="BW42" s="274" t="e">
        <f>SUMIF(#REF!,$N42,#REF!)</f>
        <v>#REF!</v>
      </c>
      <c r="BX42" s="274" t="e">
        <f>SUMIF(#REF!,$N42,#REF!)</f>
        <v>#REF!</v>
      </c>
      <c r="BY42" s="274" t="e">
        <f>SUMIF(#REF!,$N42,#REF!)</f>
        <v>#REF!</v>
      </c>
      <c r="BZ42" s="274" t="e">
        <f>SUMIF(#REF!,$N42,#REF!)</f>
        <v>#REF!</v>
      </c>
      <c r="CA42" s="274" t="e">
        <f>SUMIF(#REF!,$N42,#REF!)</f>
        <v>#REF!</v>
      </c>
      <c r="CB42" s="274" t="e">
        <f>SUMIF(#REF!,$N42,#REF!)</f>
        <v>#REF!</v>
      </c>
    </row>
    <row r="43" spans="2:80">
      <c r="B43" s="267" t="s">
        <v>987</v>
      </c>
      <c r="C43" s="23" t="s">
        <v>861</v>
      </c>
      <c r="D43" s="30">
        <v>1</v>
      </c>
      <c r="E43" s="276"/>
      <c r="F43" s="277"/>
      <c r="G43" s="270">
        <f t="shared" si="5"/>
        <v>0</v>
      </c>
      <c r="H43" s="268"/>
      <c r="I43" s="270"/>
      <c r="J43" s="306" t="str">
        <f t="shared" si="9"/>
        <v/>
      </c>
      <c r="K43" s="270"/>
      <c r="L43" s="71"/>
      <c r="M43" s="314"/>
      <c r="N43" s="234" t="s">
        <v>137</v>
      </c>
      <c r="O43" s="268"/>
      <c r="P43" s="342"/>
      <c r="Q43" s="332" t="e">
        <f t="shared" si="7"/>
        <v>#REF!</v>
      </c>
      <c r="R43" s="273">
        <f t="shared" si="8"/>
        <v>0</v>
      </c>
      <c r="S43" s="274" t="e">
        <f>SUMIF(#REF!,$N43,#REF!)</f>
        <v>#REF!</v>
      </c>
      <c r="T43" s="274" t="e">
        <f>SUMIF(#REF!,$N43,#REF!)</f>
        <v>#REF!</v>
      </c>
      <c r="U43" s="274" t="e">
        <f>SUMIF(#REF!,$N43,#REF!)</f>
        <v>#REF!</v>
      </c>
      <c r="V43" s="274" t="e">
        <f>SUMIF(#REF!,$N43,#REF!)</f>
        <v>#REF!</v>
      </c>
      <c r="W43" s="274" t="e">
        <f>SUMIF(#REF!,$N43,#REF!)</f>
        <v>#REF!</v>
      </c>
      <c r="X43" s="274" t="e">
        <f>SUMIF(#REF!,$N43,#REF!)</f>
        <v>#REF!</v>
      </c>
      <c r="Y43" s="274" t="e">
        <f>SUMIF(#REF!,$N43,#REF!)</f>
        <v>#REF!</v>
      </c>
      <c r="Z43" s="274" t="e">
        <f>SUMIF(#REF!,$N43,#REF!)</f>
        <v>#REF!</v>
      </c>
      <c r="AA43" s="274" t="e">
        <f>SUMIF(#REF!,$N43,#REF!)</f>
        <v>#REF!</v>
      </c>
      <c r="AB43" s="274" t="e">
        <f>SUMIF(#REF!,$N43,#REF!)</f>
        <v>#REF!</v>
      </c>
      <c r="AC43" s="274" t="e">
        <f>SUMIF(#REF!,$N43,#REF!)</f>
        <v>#REF!</v>
      </c>
      <c r="AD43" s="274" t="e">
        <f>SUMIF(#REF!,$N43,#REF!)</f>
        <v>#REF!</v>
      </c>
      <c r="AE43" s="274" t="e">
        <f>SUMIF(#REF!,$N43,#REF!)</f>
        <v>#REF!</v>
      </c>
      <c r="AF43" s="274" t="e">
        <f>SUMIF(#REF!,$N43,#REF!)</f>
        <v>#REF!</v>
      </c>
      <c r="AG43" s="274" t="e">
        <f>SUMIF(#REF!,$N43,#REF!)</f>
        <v>#REF!</v>
      </c>
      <c r="AH43" s="274" t="e">
        <f>SUMIF(#REF!,$N43,#REF!)</f>
        <v>#REF!</v>
      </c>
      <c r="AI43" s="274" t="e">
        <f>SUMIF(#REF!,$N43,#REF!)</f>
        <v>#REF!</v>
      </c>
      <c r="AJ43" s="274" t="e">
        <f>SUMIF(#REF!,$N43,#REF!)</f>
        <v>#REF!</v>
      </c>
      <c r="AK43" s="274" t="e">
        <f>SUMIF(#REF!,$N43,#REF!)</f>
        <v>#REF!</v>
      </c>
      <c r="AL43" s="274" t="e">
        <f>SUMIF(#REF!,$N43,#REF!)</f>
        <v>#REF!</v>
      </c>
      <c r="AM43" s="274" t="e">
        <f>SUMIF(#REF!,$N43,#REF!)</f>
        <v>#REF!</v>
      </c>
      <c r="AN43" s="274" t="e">
        <f>SUMIF(#REF!,$N43,#REF!)</f>
        <v>#REF!</v>
      </c>
      <c r="AO43" s="274" t="e">
        <f>SUMIF(#REF!,$N43,#REF!)</f>
        <v>#REF!</v>
      </c>
      <c r="AP43" s="274" t="e">
        <f>SUMIF(#REF!,$N43,#REF!)</f>
        <v>#REF!</v>
      </c>
      <c r="AQ43" s="274" t="e">
        <f>SUMIF(#REF!,$N43,#REF!)</f>
        <v>#REF!</v>
      </c>
      <c r="AR43" s="274" t="e">
        <f>SUMIF(#REF!,$N43,#REF!)</f>
        <v>#REF!</v>
      </c>
      <c r="AS43" s="274" t="e">
        <f>SUMIF(#REF!,$N43,#REF!)</f>
        <v>#REF!</v>
      </c>
      <c r="AT43" s="274" t="e">
        <f>SUMIF(#REF!,$N43,#REF!)</f>
        <v>#REF!</v>
      </c>
      <c r="AU43" s="274" t="e">
        <f>SUMIF(#REF!,$N43,#REF!)</f>
        <v>#REF!</v>
      </c>
      <c r="AV43" s="274" t="e">
        <f>SUMIF(#REF!,$N43,#REF!)</f>
        <v>#REF!</v>
      </c>
      <c r="AW43" s="274" t="e">
        <f>SUMIF(#REF!,$N43,#REF!)</f>
        <v>#REF!</v>
      </c>
      <c r="AX43" s="274" t="e">
        <f>SUMIF(#REF!,$N43,#REF!)</f>
        <v>#REF!</v>
      </c>
      <c r="AY43" s="274" t="e">
        <f>SUMIF(#REF!,$N43,#REF!)</f>
        <v>#REF!</v>
      </c>
      <c r="AZ43" s="274" t="e">
        <f>SUMIF(#REF!,$N43,#REF!)</f>
        <v>#REF!</v>
      </c>
      <c r="BA43" s="274" t="e">
        <f>SUMIF(#REF!,$N43,#REF!)</f>
        <v>#REF!</v>
      </c>
      <c r="BB43" s="274" t="e">
        <f>SUMIF(#REF!,$N43,#REF!)</f>
        <v>#REF!</v>
      </c>
      <c r="BC43" s="274" t="e">
        <f>SUMIF(#REF!,$N43,#REF!)</f>
        <v>#REF!</v>
      </c>
      <c r="BD43" s="274" t="e">
        <f>SUMIF(#REF!,$N43,#REF!)</f>
        <v>#REF!</v>
      </c>
      <c r="BE43" s="274" t="e">
        <f>SUMIF(#REF!,$N43,#REF!)</f>
        <v>#REF!</v>
      </c>
      <c r="BF43" s="274" t="e">
        <f>SUMIF(#REF!,$N43,#REF!)</f>
        <v>#REF!</v>
      </c>
      <c r="BG43" s="274" t="e">
        <f>SUMIF(#REF!,$N43,#REF!)</f>
        <v>#REF!</v>
      </c>
      <c r="BH43" s="274" t="e">
        <f>SUMIF(#REF!,$N43,#REF!)</f>
        <v>#REF!</v>
      </c>
      <c r="BI43" s="274" t="e">
        <f>SUMIF(#REF!,$N43,#REF!)</f>
        <v>#REF!</v>
      </c>
      <c r="BJ43" s="274" t="e">
        <f>SUMIF(#REF!,$N43,#REF!)</f>
        <v>#REF!</v>
      </c>
      <c r="BK43" s="274" t="e">
        <f>SUMIF(#REF!,$N43,#REF!)</f>
        <v>#REF!</v>
      </c>
      <c r="BL43" s="274" t="e">
        <f>SUMIF(#REF!,$N43,#REF!)</f>
        <v>#REF!</v>
      </c>
      <c r="BM43" s="274" t="e">
        <f>SUMIF(#REF!,$N43,#REF!)</f>
        <v>#REF!</v>
      </c>
      <c r="BN43" s="274" t="e">
        <f>SUMIF(#REF!,$N43,#REF!)</f>
        <v>#REF!</v>
      </c>
      <c r="BO43" s="274" t="e">
        <f>SUMIF(#REF!,$N43,#REF!)</f>
        <v>#REF!</v>
      </c>
      <c r="BP43" s="274" t="e">
        <f>SUMIF(#REF!,$N43,#REF!)</f>
        <v>#REF!</v>
      </c>
      <c r="BQ43" s="274" t="e">
        <f>SUMIF(#REF!,$N43,#REF!)</f>
        <v>#REF!</v>
      </c>
      <c r="BR43" s="274" t="e">
        <f>SUMIF(#REF!,$N43,#REF!)</f>
        <v>#REF!</v>
      </c>
      <c r="BS43" s="274" t="e">
        <f>SUMIF(#REF!,$N43,#REF!)</f>
        <v>#REF!</v>
      </c>
      <c r="BT43" s="274" t="e">
        <f>SUMIF(#REF!,$N43,#REF!)</f>
        <v>#REF!</v>
      </c>
      <c r="BU43" s="274" t="e">
        <f>SUMIF(#REF!,$N43,#REF!)</f>
        <v>#REF!</v>
      </c>
      <c r="BV43" s="274" t="e">
        <f>SUMIF(#REF!,$N43,#REF!)</f>
        <v>#REF!</v>
      </c>
      <c r="BW43" s="274" t="e">
        <f>SUMIF(#REF!,$N43,#REF!)</f>
        <v>#REF!</v>
      </c>
      <c r="BX43" s="274" t="e">
        <f>SUMIF(#REF!,$N43,#REF!)</f>
        <v>#REF!</v>
      </c>
      <c r="BY43" s="274" t="e">
        <f>SUMIF(#REF!,$N43,#REF!)</f>
        <v>#REF!</v>
      </c>
      <c r="BZ43" s="274" t="e">
        <f>SUMIF(#REF!,$N43,#REF!)</f>
        <v>#REF!</v>
      </c>
      <c r="CA43" s="274" t="e">
        <f>SUMIF(#REF!,$N43,#REF!)</f>
        <v>#REF!</v>
      </c>
      <c r="CB43" s="274" t="e">
        <f>SUMIF(#REF!,$N43,#REF!)</f>
        <v>#REF!</v>
      </c>
    </row>
    <row r="44" spans="2:80">
      <c r="B44" s="267"/>
      <c r="C44" s="23"/>
      <c r="D44" s="30"/>
      <c r="E44" s="276"/>
      <c r="F44" s="277"/>
      <c r="G44" s="270"/>
      <c r="H44" s="268"/>
      <c r="I44" s="270"/>
      <c r="J44" s="306" t="str">
        <f t="shared" si="9"/>
        <v/>
      </c>
      <c r="K44" s="270"/>
      <c r="L44" s="71"/>
      <c r="M44" s="314"/>
      <c r="N44" s="234" t="s">
        <v>138</v>
      </c>
      <c r="O44" s="270"/>
      <c r="P44" s="340"/>
      <c r="Q44" s="332" t="e">
        <f t="shared" si="7"/>
        <v>#REF!</v>
      </c>
      <c r="R44" s="273">
        <f t="shared" si="8"/>
        <v>0</v>
      </c>
      <c r="S44" s="274" t="e">
        <f>SUMIF(#REF!,$N44,#REF!)</f>
        <v>#REF!</v>
      </c>
      <c r="T44" s="274" t="e">
        <f>SUMIF(#REF!,$N44,#REF!)</f>
        <v>#REF!</v>
      </c>
      <c r="U44" s="274" t="e">
        <f>SUMIF(#REF!,$N44,#REF!)</f>
        <v>#REF!</v>
      </c>
      <c r="V44" s="274" t="e">
        <f>SUMIF(#REF!,$N44,#REF!)</f>
        <v>#REF!</v>
      </c>
      <c r="W44" s="274" t="e">
        <f>SUMIF(#REF!,$N44,#REF!)</f>
        <v>#REF!</v>
      </c>
      <c r="X44" s="274" t="e">
        <f>SUMIF(#REF!,$N44,#REF!)</f>
        <v>#REF!</v>
      </c>
      <c r="Y44" s="274" t="e">
        <f>SUMIF(#REF!,$N44,#REF!)</f>
        <v>#REF!</v>
      </c>
      <c r="Z44" s="274" t="e">
        <f>SUMIF(#REF!,$N44,#REF!)</f>
        <v>#REF!</v>
      </c>
      <c r="AA44" s="274" t="e">
        <f>SUMIF(#REF!,$N44,#REF!)</f>
        <v>#REF!</v>
      </c>
      <c r="AB44" s="274" t="e">
        <f>SUMIF(#REF!,$N44,#REF!)</f>
        <v>#REF!</v>
      </c>
      <c r="AC44" s="274" t="e">
        <f>SUMIF(#REF!,$N44,#REF!)</f>
        <v>#REF!</v>
      </c>
      <c r="AD44" s="274" t="e">
        <f>SUMIF(#REF!,$N44,#REF!)</f>
        <v>#REF!</v>
      </c>
      <c r="AE44" s="274" t="e">
        <f>SUMIF(#REF!,$N44,#REF!)</f>
        <v>#REF!</v>
      </c>
      <c r="AF44" s="274" t="e">
        <f>SUMIF(#REF!,$N44,#REF!)</f>
        <v>#REF!</v>
      </c>
      <c r="AG44" s="274" t="e">
        <f>SUMIF(#REF!,$N44,#REF!)</f>
        <v>#REF!</v>
      </c>
      <c r="AH44" s="274" t="e">
        <f>SUMIF(#REF!,$N44,#REF!)</f>
        <v>#REF!</v>
      </c>
      <c r="AI44" s="274" t="e">
        <f>SUMIF(#REF!,$N44,#REF!)</f>
        <v>#REF!</v>
      </c>
      <c r="AJ44" s="274" t="e">
        <f>SUMIF(#REF!,$N44,#REF!)</f>
        <v>#REF!</v>
      </c>
      <c r="AK44" s="274" t="e">
        <f>SUMIF(#REF!,$N44,#REF!)</f>
        <v>#REF!</v>
      </c>
      <c r="AL44" s="274" t="e">
        <f>SUMIF(#REF!,$N44,#REF!)</f>
        <v>#REF!</v>
      </c>
      <c r="AM44" s="274" t="e">
        <f>SUMIF(#REF!,$N44,#REF!)</f>
        <v>#REF!</v>
      </c>
      <c r="AN44" s="274" t="e">
        <f>SUMIF(#REF!,$N44,#REF!)</f>
        <v>#REF!</v>
      </c>
      <c r="AO44" s="274" t="e">
        <f>SUMIF(#REF!,$N44,#REF!)</f>
        <v>#REF!</v>
      </c>
      <c r="AP44" s="274" t="e">
        <f>SUMIF(#REF!,$N44,#REF!)</f>
        <v>#REF!</v>
      </c>
      <c r="AQ44" s="274" t="e">
        <f>SUMIF(#REF!,$N44,#REF!)</f>
        <v>#REF!</v>
      </c>
      <c r="AR44" s="274" t="e">
        <f>SUMIF(#REF!,$N44,#REF!)</f>
        <v>#REF!</v>
      </c>
      <c r="AS44" s="274" t="e">
        <f>SUMIF(#REF!,$N44,#REF!)</f>
        <v>#REF!</v>
      </c>
      <c r="AT44" s="274" t="e">
        <f>SUMIF(#REF!,$N44,#REF!)</f>
        <v>#REF!</v>
      </c>
      <c r="AU44" s="274" t="e">
        <f>SUMIF(#REF!,$N44,#REF!)</f>
        <v>#REF!</v>
      </c>
      <c r="AV44" s="274" t="e">
        <f>SUMIF(#REF!,$N44,#REF!)</f>
        <v>#REF!</v>
      </c>
      <c r="AW44" s="274" t="e">
        <f>SUMIF(#REF!,$N44,#REF!)</f>
        <v>#REF!</v>
      </c>
      <c r="AX44" s="274" t="e">
        <f>SUMIF(#REF!,$N44,#REF!)</f>
        <v>#REF!</v>
      </c>
      <c r="AY44" s="274" t="e">
        <f>SUMIF(#REF!,$N44,#REF!)</f>
        <v>#REF!</v>
      </c>
      <c r="AZ44" s="274" t="e">
        <f>SUMIF(#REF!,$N44,#REF!)</f>
        <v>#REF!</v>
      </c>
      <c r="BA44" s="274" t="e">
        <f>SUMIF(#REF!,$N44,#REF!)</f>
        <v>#REF!</v>
      </c>
      <c r="BB44" s="274" t="e">
        <f>SUMIF(#REF!,$N44,#REF!)</f>
        <v>#REF!</v>
      </c>
      <c r="BC44" s="274" t="e">
        <f>SUMIF(#REF!,$N44,#REF!)</f>
        <v>#REF!</v>
      </c>
      <c r="BD44" s="274" t="e">
        <f>SUMIF(#REF!,$N44,#REF!)</f>
        <v>#REF!</v>
      </c>
      <c r="BE44" s="274" t="e">
        <f>SUMIF(#REF!,$N44,#REF!)</f>
        <v>#REF!</v>
      </c>
      <c r="BF44" s="274" t="e">
        <f>SUMIF(#REF!,$N44,#REF!)</f>
        <v>#REF!</v>
      </c>
      <c r="BG44" s="274" t="e">
        <f>SUMIF(#REF!,$N44,#REF!)</f>
        <v>#REF!</v>
      </c>
      <c r="BH44" s="274" t="e">
        <f>SUMIF(#REF!,$N44,#REF!)</f>
        <v>#REF!</v>
      </c>
      <c r="BI44" s="274" t="e">
        <f>SUMIF(#REF!,$N44,#REF!)</f>
        <v>#REF!</v>
      </c>
      <c r="BJ44" s="274" t="e">
        <f>SUMIF(#REF!,$N44,#REF!)</f>
        <v>#REF!</v>
      </c>
      <c r="BK44" s="274" t="e">
        <f>SUMIF(#REF!,$N44,#REF!)</f>
        <v>#REF!</v>
      </c>
      <c r="BL44" s="274" t="e">
        <f>SUMIF(#REF!,$N44,#REF!)</f>
        <v>#REF!</v>
      </c>
      <c r="BM44" s="274" t="e">
        <f>SUMIF(#REF!,$N44,#REF!)</f>
        <v>#REF!</v>
      </c>
      <c r="BN44" s="274" t="e">
        <f>SUMIF(#REF!,$N44,#REF!)</f>
        <v>#REF!</v>
      </c>
      <c r="BO44" s="274" t="e">
        <f>SUMIF(#REF!,$N44,#REF!)</f>
        <v>#REF!</v>
      </c>
      <c r="BP44" s="274" t="e">
        <f>SUMIF(#REF!,$N44,#REF!)</f>
        <v>#REF!</v>
      </c>
      <c r="BQ44" s="274" t="e">
        <f>SUMIF(#REF!,$N44,#REF!)</f>
        <v>#REF!</v>
      </c>
      <c r="BR44" s="274" t="e">
        <f>SUMIF(#REF!,$N44,#REF!)</f>
        <v>#REF!</v>
      </c>
      <c r="BS44" s="274" t="e">
        <f>SUMIF(#REF!,$N44,#REF!)</f>
        <v>#REF!</v>
      </c>
      <c r="BT44" s="274" t="e">
        <f>SUMIF(#REF!,$N44,#REF!)</f>
        <v>#REF!</v>
      </c>
      <c r="BU44" s="274" t="e">
        <f>SUMIF(#REF!,$N44,#REF!)</f>
        <v>#REF!</v>
      </c>
      <c r="BV44" s="274" t="e">
        <f>SUMIF(#REF!,$N44,#REF!)</f>
        <v>#REF!</v>
      </c>
      <c r="BW44" s="274" t="e">
        <f>SUMIF(#REF!,$N44,#REF!)</f>
        <v>#REF!</v>
      </c>
      <c r="BX44" s="274" t="e">
        <f>SUMIF(#REF!,$N44,#REF!)</f>
        <v>#REF!</v>
      </c>
      <c r="BY44" s="274" t="e">
        <f>SUMIF(#REF!,$N44,#REF!)</f>
        <v>#REF!</v>
      </c>
      <c r="BZ44" s="274" t="e">
        <f>SUMIF(#REF!,$N44,#REF!)</f>
        <v>#REF!</v>
      </c>
      <c r="CA44" s="274" t="e">
        <f>SUMIF(#REF!,$N44,#REF!)</f>
        <v>#REF!</v>
      </c>
      <c r="CB44" s="274" t="e">
        <f>SUMIF(#REF!,$N44,#REF!)</f>
        <v>#REF!</v>
      </c>
    </row>
    <row r="45" spans="2:80">
      <c r="B45" s="267" t="s">
        <v>988</v>
      </c>
      <c r="C45" s="23" t="s">
        <v>861</v>
      </c>
      <c r="D45" s="30">
        <v>1</v>
      </c>
      <c r="E45" s="276"/>
      <c r="F45" s="277"/>
      <c r="G45" s="270"/>
      <c r="H45" s="268"/>
      <c r="I45" s="270"/>
      <c r="J45" s="306" t="str">
        <f t="shared" si="9"/>
        <v/>
      </c>
      <c r="K45" s="270"/>
      <c r="L45" s="71"/>
      <c r="M45" s="314"/>
      <c r="N45" s="234" t="s">
        <v>139</v>
      </c>
      <c r="O45" s="270"/>
      <c r="P45" s="340"/>
      <c r="Q45" s="332" t="e">
        <f t="shared" si="7"/>
        <v>#REF!</v>
      </c>
      <c r="R45" s="273">
        <f t="shared" si="8"/>
        <v>0</v>
      </c>
      <c r="S45" s="274" t="e">
        <f>SUMIF(#REF!,$N45,#REF!)</f>
        <v>#REF!</v>
      </c>
      <c r="T45" s="274" t="e">
        <f>SUMIF(#REF!,$N45,#REF!)</f>
        <v>#REF!</v>
      </c>
      <c r="U45" s="274" t="e">
        <f>SUMIF(#REF!,$N45,#REF!)</f>
        <v>#REF!</v>
      </c>
      <c r="V45" s="274" t="e">
        <f>SUMIF(#REF!,$N45,#REF!)</f>
        <v>#REF!</v>
      </c>
      <c r="W45" s="274" t="e">
        <f>SUMIF(#REF!,$N45,#REF!)</f>
        <v>#REF!</v>
      </c>
      <c r="X45" s="274" t="e">
        <f>SUMIF(#REF!,$N45,#REF!)</f>
        <v>#REF!</v>
      </c>
      <c r="Y45" s="274" t="e">
        <f>SUMIF(#REF!,$N45,#REF!)</f>
        <v>#REF!</v>
      </c>
      <c r="Z45" s="274" t="e">
        <f>SUMIF(#REF!,$N45,#REF!)</f>
        <v>#REF!</v>
      </c>
      <c r="AA45" s="274" t="e">
        <f>SUMIF(#REF!,$N45,#REF!)</f>
        <v>#REF!</v>
      </c>
      <c r="AB45" s="274" t="e">
        <f>SUMIF(#REF!,$N45,#REF!)</f>
        <v>#REF!</v>
      </c>
      <c r="AC45" s="274" t="e">
        <f>SUMIF(#REF!,$N45,#REF!)</f>
        <v>#REF!</v>
      </c>
      <c r="AD45" s="274" t="e">
        <f>SUMIF(#REF!,$N45,#REF!)</f>
        <v>#REF!</v>
      </c>
      <c r="AE45" s="274" t="e">
        <f>SUMIF(#REF!,$N45,#REF!)</f>
        <v>#REF!</v>
      </c>
      <c r="AF45" s="274" t="e">
        <f>SUMIF(#REF!,$N45,#REF!)</f>
        <v>#REF!</v>
      </c>
      <c r="AG45" s="274" t="e">
        <f>SUMIF(#REF!,$N45,#REF!)</f>
        <v>#REF!</v>
      </c>
      <c r="AH45" s="274" t="e">
        <f>SUMIF(#REF!,$N45,#REF!)</f>
        <v>#REF!</v>
      </c>
      <c r="AI45" s="274" t="e">
        <f>SUMIF(#REF!,$N45,#REF!)</f>
        <v>#REF!</v>
      </c>
      <c r="AJ45" s="274" t="e">
        <f>SUMIF(#REF!,$N45,#REF!)</f>
        <v>#REF!</v>
      </c>
      <c r="AK45" s="274" t="e">
        <f>SUMIF(#REF!,$N45,#REF!)</f>
        <v>#REF!</v>
      </c>
      <c r="AL45" s="274" t="e">
        <f>SUMIF(#REF!,$N45,#REF!)</f>
        <v>#REF!</v>
      </c>
      <c r="AM45" s="274" t="e">
        <f>SUMIF(#REF!,$N45,#REF!)</f>
        <v>#REF!</v>
      </c>
      <c r="AN45" s="274" t="e">
        <f>SUMIF(#REF!,$N45,#REF!)</f>
        <v>#REF!</v>
      </c>
      <c r="AO45" s="274" t="e">
        <f>SUMIF(#REF!,$N45,#REF!)</f>
        <v>#REF!</v>
      </c>
      <c r="AP45" s="274" t="e">
        <f>SUMIF(#REF!,$N45,#REF!)</f>
        <v>#REF!</v>
      </c>
      <c r="AQ45" s="274" t="e">
        <f>SUMIF(#REF!,$N45,#REF!)</f>
        <v>#REF!</v>
      </c>
      <c r="AR45" s="274" t="e">
        <f>SUMIF(#REF!,$N45,#REF!)</f>
        <v>#REF!</v>
      </c>
      <c r="AS45" s="274" t="e">
        <f>SUMIF(#REF!,$N45,#REF!)</f>
        <v>#REF!</v>
      </c>
      <c r="AT45" s="274" t="e">
        <f>SUMIF(#REF!,$N45,#REF!)</f>
        <v>#REF!</v>
      </c>
      <c r="AU45" s="274" t="e">
        <f>SUMIF(#REF!,$N45,#REF!)</f>
        <v>#REF!</v>
      </c>
      <c r="AV45" s="274" t="e">
        <f>SUMIF(#REF!,$N45,#REF!)</f>
        <v>#REF!</v>
      </c>
      <c r="AW45" s="274" t="e">
        <f>SUMIF(#REF!,$N45,#REF!)</f>
        <v>#REF!</v>
      </c>
      <c r="AX45" s="274" t="e">
        <f>SUMIF(#REF!,$N45,#REF!)</f>
        <v>#REF!</v>
      </c>
      <c r="AY45" s="274" t="e">
        <f>SUMIF(#REF!,$N45,#REF!)</f>
        <v>#REF!</v>
      </c>
      <c r="AZ45" s="274" t="e">
        <f>SUMIF(#REF!,$N45,#REF!)</f>
        <v>#REF!</v>
      </c>
      <c r="BA45" s="274" t="e">
        <f>SUMIF(#REF!,$N45,#REF!)</f>
        <v>#REF!</v>
      </c>
      <c r="BB45" s="274" t="e">
        <f>SUMIF(#REF!,$N45,#REF!)</f>
        <v>#REF!</v>
      </c>
      <c r="BC45" s="274" t="e">
        <f>SUMIF(#REF!,$N45,#REF!)</f>
        <v>#REF!</v>
      </c>
      <c r="BD45" s="274" t="e">
        <f>SUMIF(#REF!,$N45,#REF!)</f>
        <v>#REF!</v>
      </c>
      <c r="BE45" s="274" t="e">
        <f>SUMIF(#REF!,$N45,#REF!)</f>
        <v>#REF!</v>
      </c>
      <c r="BF45" s="274" t="e">
        <f>SUMIF(#REF!,$N45,#REF!)</f>
        <v>#REF!</v>
      </c>
      <c r="BG45" s="274" t="e">
        <f>SUMIF(#REF!,$N45,#REF!)</f>
        <v>#REF!</v>
      </c>
      <c r="BH45" s="274" t="e">
        <f>SUMIF(#REF!,$N45,#REF!)</f>
        <v>#REF!</v>
      </c>
      <c r="BI45" s="274" t="e">
        <f>SUMIF(#REF!,$N45,#REF!)</f>
        <v>#REF!</v>
      </c>
      <c r="BJ45" s="274" t="e">
        <f>SUMIF(#REF!,$N45,#REF!)</f>
        <v>#REF!</v>
      </c>
      <c r="BK45" s="274" t="e">
        <f>SUMIF(#REF!,$N45,#REF!)</f>
        <v>#REF!</v>
      </c>
      <c r="BL45" s="274" t="e">
        <f>SUMIF(#REF!,$N45,#REF!)</f>
        <v>#REF!</v>
      </c>
      <c r="BM45" s="274" t="e">
        <f>SUMIF(#REF!,$N45,#REF!)</f>
        <v>#REF!</v>
      </c>
      <c r="BN45" s="274" t="e">
        <f>SUMIF(#REF!,$N45,#REF!)</f>
        <v>#REF!</v>
      </c>
      <c r="BO45" s="274" t="e">
        <f>SUMIF(#REF!,$N45,#REF!)</f>
        <v>#REF!</v>
      </c>
      <c r="BP45" s="274" t="e">
        <f>SUMIF(#REF!,$N45,#REF!)</f>
        <v>#REF!</v>
      </c>
      <c r="BQ45" s="274" t="e">
        <f>SUMIF(#REF!,$N45,#REF!)</f>
        <v>#REF!</v>
      </c>
      <c r="BR45" s="274" t="e">
        <f>SUMIF(#REF!,$N45,#REF!)</f>
        <v>#REF!</v>
      </c>
      <c r="BS45" s="274" t="e">
        <f>SUMIF(#REF!,$N45,#REF!)</f>
        <v>#REF!</v>
      </c>
      <c r="BT45" s="274" t="e">
        <f>SUMIF(#REF!,$N45,#REF!)</f>
        <v>#REF!</v>
      </c>
      <c r="BU45" s="274" t="e">
        <f>SUMIF(#REF!,$N45,#REF!)</f>
        <v>#REF!</v>
      </c>
      <c r="BV45" s="274" t="e">
        <f>SUMIF(#REF!,$N45,#REF!)</f>
        <v>#REF!</v>
      </c>
      <c r="BW45" s="274" t="e">
        <f>SUMIF(#REF!,$N45,#REF!)</f>
        <v>#REF!</v>
      </c>
      <c r="BX45" s="274" t="e">
        <f>SUMIF(#REF!,$N45,#REF!)</f>
        <v>#REF!</v>
      </c>
      <c r="BY45" s="274" t="e">
        <f>SUMIF(#REF!,$N45,#REF!)</f>
        <v>#REF!</v>
      </c>
      <c r="BZ45" s="274" t="e">
        <f>SUMIF(#REF!,$N45,#REF!)</f>
        <v>#REF!</v>
      </c>
      <c r="CA45" s="274" t="e">
        <f>SUMIF(#REF!,$N45,#REF!)</f>
        <v>#REF!</v>
      </c>
      <c r="CB45" s="274" t="e">
        <f>SUMIF(#REF!,$N45,#REF!)</f>
        <v>#REF!</v>
      </c>
    </row>
    <row r="46" spans="2:80">
      <c r="B46" s="234" t="s">
        <v>1045</v>
      </c>
      <c r="C46" s="71" t="s">
        <v>861</v>
      </c>
      <c r="D46" s="268">
        <v>1</v>
      </c>
      <c r="E46" s="276"/>
      <c r="F46" s="277"/>
      <c r="G46" s="270">
        <f t="shared" ref="G46" si="10">+F46*D46</f>
        <v>0</v>
      </c>
      <c r="H46" s="268"/>
      <c r="I46" s="270"/>
      <c r="J46" s="306" t="str">
        <f t="shared" si="9"/>
        <v/>
      </c>
      <c r="K46" s="270"/>
      <c r="L46" s="71"/>
      <c r="M46" s="314"/>
      <c r="N46" s="234" t="s">
        <v>176</v>
      </c>
      <c r="O46" s="270"/>
      <c r="P46" s="340"/>
      <c r="Q46" s="332" t="e">
        <f t="shared" si="7"/>
        <v>#REF!</v>
      </c>
      <c r="R46" s="273">
        <f t="shared" si="8"/>
        <v>0</v>
      </c>
      <c r="S46" s="274" t="e">
        <f>SUMIF(#REF!,$N46,#REF!)</f>
        <v>#REF!</v>
      </c>
      <c r="T46" s="274" t="e">
        <f>SUMIF(#REF!,$N46,#REF!)</f>
        <v>#REF!</v>
      </c>
      <c r="U46" s="274" t="e">
        <f>SUMIF(#REF!,$N46,#REF!)</f>
        <v>#REF!</v>
      </c>
      <c r="V46" s="274" t="e">
        <f>SUMIF(#REF!,$N46,#REF!)</f>
        <v>#REF!</v>
      </c>
      <c r="W46" s="274" t="e">
        <f>SUMIF(#REF!,$N46,#REF!)</f>
        <v>#REF!</v>
      </c>
      <c r="X46" s="274" t="e">
        <f>SUMIF(#REF!,$N46,#REF!)</f>
        <v>#REF!</v>
      </c>
      <c r="Y46" s="274" t="e">
        <f>SUMIF(#REF!,$N46,#REF!)</f>
        <v>#REF!</v>
      </c>
      <c r="Z46" s="274" t="e">
        <f>SUMIF(#REF!,$N46,#REF!)</f>
        <v>#REF!</v>
      </c>
      <c r="AA46" s="274" t="e">
        <f>SUMIF(#REF!,$N46,#REF!)</f>
        <v>#REF!</v>
      </c>
      <c r="AB46" s="274" t="e">
        <f>SUMIF(#REF!,$N46,#REF!)</f>
        <v>#REF!</v>
      </c>
      <c r="AC46" s="274" t="e">
        <f>SUMIF(#REF!,$N46,#REF!)</f>
        <v>#REF!</v>
      </c>
      <c r="AD46" s="274" t="e">
        <f>SUMIF(#REF!,$N46,#REF!)</f>
        <v>#REF!</v>
      </c>
      <c r="AE46" s="274" t="e">
        <f>SUMIF(#REF!,$N46,#REF!)</f>
        <v>#REF!</v>
      </c>
      <c r="AF46" s="274" t="e">
        <f>SUMIF(#REF!,$N46,#REF!)</f>
        <v>#REF!</v>
      </c>
      <c r="AG46" s="274" t="e">
        <f>SUMIF(#REF!,$N46,#REF!)</f>
        <v>#REF!</v>
      </c>
      <c r="AH46" s="274" t="e">
        <f>SUMIF(#REF!,$N46,#REF!)</f>
        <v>#REF!</v>
      </c>
      <c r="AI46" s="274" t="e">
        <f>SUMIF(#REF!,$N46,#REF!)</f>
        <v>#REF!</v>
      </c>
      <c r="AJ46" s="274" t="e">
        <f>SUMIF(#REF!,$N46,#REF!)</f>
        <v>#REF!</v>
      </c>
      <c r="AK46" s="274" t="e">
        <f>SUMIF(#REF!,$N46,#REF!)</f>
        <v>#REF!</v>
      </c>
      <c r="AL46" s="274" t="e">
        <f>SUMIF(#REF!,$N46,#REF!)</f>
        <v>#REF!</v>
      </c>
      <c r="AM46" s="274" t="e">
        <f>SUMIF(#REF!,$N46,#REF!)</f>
        <v>#REF!</v>
      </c>
      <c r="AN46" s="274" t="e">
        <f>SUMIF(#REF!,$N46,#REF!)</f>
        <v>#REF!</v>
      </c>
      <c r="AO46" s="274" t="e">
        <f>SUMIF(#REF!,$N46,#REF!)</f>
        <v>#REF!</v>
      </c>
      <c r="AP46" s="274" t="e">
        <f>SUMIF(#REF!,$N46,#REF!)</f>
        <v>#REF!</v>
      </c>
      <c r="AQ46" s="274" t="e">
        <f>SUMIF(#REF!,$N46,#REF!)</f>
        <v>#REF!</v>
      </c>
      <c r="AR46" s="274" t="e">
        <f>SUMIF(#REF!,$N46,#REF!)</f>
        <v>#REF!</v>
      </c>
      <c r="AS46" s="274" t="e">
        <f>SUMIF(#REF!,$N46,#REF!)</f>
        <v>#REF!</v>
      </c>
      <c r="AT46" s="274" t="e">
        <f>SUMIF(#REF!,$N46,#REF!)</f>
        <v>#REF!</v>
      </c>
      <c r="AU46" s="274" t="e">
        <f>SUMIF(#REF!,$N46,#REF!)</f>
        <v>#REF!</v>
      </c>
      <c r="AV46" s="274" t="e">
        <f>SUMIF(#REF!,$N46,#REF!)</f>
        <v>#REF!</v>
      </c>
      <c r="AW46" s="274" t="e">
        <f>SUMIF(#REF!,$N46,#REF!)</f>
        <v>#REF!</v>
      </c>
      <c r="AX46" s="274" t="e">
        <f>SUMIF(#REF!,$N46,#REF!)</f>
        <v>#REF!</v>
      </c>
      <c r="AY46" s="274" t="e">
        <f>SUMIF(#REF!,$N46,#REF!)</f>
        <v>#REF!</v>
      </c>
      <c r="AZ46" s="274" t="e">
        <f>SUMIF(#REF!,$N46,#REF!)</f>
        <v>#REF!</v>
      </c>
      <c r="BA46" s="274" t="e">
        <f>SUMIF(#REF!,$N46,#REF!)</f>
        <v>#REF!</v>
      </c>
      <c r="BB46" s="274" t="e">
        <f>SUMIF(#REF!,$N46,#REF!)</f>
        <v>#REF!</v>
      </c>
      <c r="BC46" s="274" t="e">
        <f>SUMIF(#REF!,$N46,#REF!)</f>
        <v>#REF!</v>
      </c>
      <c r="BD46" s="274" t="e">
        <f>SUMIF(#REF!,$N46,#REF!)</f>
        <v>#REF!</v>
      </c>
      <c r="BE46" s="274" t="e">
        <f>SUMIF(#REF!,$N46,#REF!)</f>
        <v>#REF!</v>
      </c>
      <c r="BF46" s="274" t="e">
        <f>SUMIF(#REF!,$N46,#REF!)</f>
        <v>#REF!</v>
      </c>
      <c r="BG46" s="274" t="e">
        <f>SUMIF(#REF!,$N46,#REF!)</f>
        <v>#REF!</v>
      </c>
      <c r="BH46" s="274" t="e">
        <f>SUMIF(#REF!,$N46,#REF!)</f>
        <v>#REF!</v>
      </c>
      <c r="BI46" s="274" t="e">
        <f>SUMIF(#REF!,$N46,#REF!)</f>
        <v>#REF!</v>
      </c>
      <c r="BJ46" s="274" t="e">
        <f>SUMIF(#REF!,$N46,#REF!)</f>
        <v>#REF!</v>
      </c>
      <c r="BK46" s="274" t="e">
        <f>SUMIF(#REF!,$N46,#REF!)</f>
        <v>#REF!</v>
      </c>
      <c r="BL46" s="274" t="e">
        <f>SUMIF(#REF!,$N46,#REF!)</f>
        <v>#REF!</v>
      </c>
      <c r="BM46" s="274" t="e">
        <f>SUMIF(#REF!,$N46,#REF!)</f>
        <v>#REF!</v>
      </c>
      <c r="BN46" s="274" t="e">
        <f>SUMIF(#REF!,$N46,#REF!)</f>
        <v>#REF!</v>
      </c>
      <c r="BO46" s="274" t="e">
        <f>SUMIF(#REF!,$N46,#REF!)</f>
        <v>#REF!</v>
      </c>
      <c r="BP46" s="274" t="e">
        <f>SUMIF(#REF!,$N46,#REF!)</f>
        <v>#REF!</v>
      </c>
      <c r="BQ46" s="274" t="e">
        <f>SUMIF(#REF!,$N46,#REF!)</f>
        <v>#REF!</v>
      </c>
      <c r="BR46" s="274" t="e">
        <f>SUMIF(#REF!,$N46,#REF!)</f>
        <v>#REF!</v>
      </c>
      <c r="BS46" s="274" t="e">
        <f>SUMIF(#REF!,$N46,#REF!)</f>
        <v>#REF!</v>
      </c>
      <c r="BT46" s="274" t="e">
        <f>SUMIF(#REF!,$N46,#REF!)</f>
        <v>#REF!</v>
      </c>
      <c r="BU46" s="274" t="e">
        <f>SUMIF(#REF!,$N46,#REF!)</f>
        <v>#REF!</v>
      </c>
      <c r="BV46" s="274" t="e">
        <f>SUMIF(#REF!,$N46,#REF!)</f>
        <v>#REF!</v>
      </c>
      <c r="BW46" s="274" t="e">
        <f>SUMIF(#REF!,$N46,#REF!)</f>
        <v>#REF!</v>
      </c>
      <c r="BX46" s="274" t="e">
        <f>SUMIF(#REF!,$N46,#REF!)</f>
        <v>#REF!</v>
      </c>
      <c r="BY46" s="274" t="e">
        <f>SUMIF(#REF!,$N46,#REF!)</f>
        <v>#REF!</v>
      </c>
      <c r="BZ46" s="274" t="e">
        <f>SUMIF(#REF!,$N46,#REF!)</f>
        <v>#REF!</v>
      </c>
      <c r="CA46" s="274" t="e">
        <f>SUMIF(#REF!,$N46,#REF!)</f>
        <v>#REF!</v>
      </c>
      <c r="CB46" s="274" t="e">
        <f>SUMIF(#REF!,$N46,#REF!)</f>
        <v>#REF!</v>
      </c>
    </row>
    <row r="47" spans="2:80">
      <c r="B47" s="234"/>
      <c r="C47" s="71"/>
      <c r="D47" s="268"/>
      <c r="E47" s="271"/>
      <c r="F47" s="270"/>
      <c r="G47" s="270"/>
      <c r="H47" s="268"/>
      <c r="I47" s="270"/>
      <c r="J47" s="306" t="str">
        <f t="shared" si="9"/>
        <v/>
      </c>
      <c r="K47" s="270"/>
      <c r="L47" s="71"/>
      <c r="M47" s="314"/>
      <c r="N47" s="234" t="s">
        <v>123</v>
      </c>
      <c r="O47" s="270"/>
      <c r="P47" s="340"/>
      <c r="Q47" s="332" t="e">
        <f t="shared" si="7"/>
        <v>#REF!</v>
      </c>
      <c r="R47" s="273">
        <f t="shared" si="8"/>
        <v>0</v>
      </c>
      <c r="S47" s="274" t="e">
        <f>SUMIF(#REF!,$N47,#REF!)</f>
        <v>#REF!</v>
      </c>
      <c r="T47" s="274" t="e">
        <f>SUMIF(#REF!,$N47,#REF!)</f>
        <v>#REF!</v>
      </c>
      <c r="U47" s="274" t="e">
        <f>SUMIF(#REF!,$N47,#REF!)</f>
        <v>#REF!</v>
      </c>
      <c r="V47" s="274" t="e">
        <f>SUMIF(#REF!,$N47,#REF!)</f>
        <v>#REF!</v>
      </c>
      <c r="W47" s="274" t="e">
        <f>SUMIF(#REF!,$N47,#REF!)</f>
        <v>#REF!</v>
      </c>
      <c r="X47" s="274" t="e">
        <f>SUMIF(#REF!,$N47,#REF!)</f>
        <v>#REF!</v>
      </c>
      <c r="Y47" s="274" t="e">
        <f>SUMIF(#REF!,$N47,#REF!)</f>
        <v>#REF!</v>
      </c>
      <c r="Z47" s="274" t="e">
        <f>SUMIF(#REF!,$N47,#REF!)</f>
        <v>#REF!</v>
      </c>
      <c r="AA47" s="274" t="e">
        <f>SUMIF(#REF!,$N47,#REF!)</f>
        <v>#REF!</v>
      </c>
      <c r="AB47" s="274" t="e">
        <f>SUMIF(#REF!,$N47,#REF!)</f>
        <v>#REF!</v>
      </c>
      <c r="AC47" s="274" t="e">
        <f>SUMIF(#REF!,$N47,#REF!)</f>
        <v>#REF!</v>
      </c>
      <c r="AD47" s="274" t="e">
        <f>SUMIF(#REF!,$N47,#REF!)</f>
        <v>#REF!</v>
      </c>
      <c r="AE47" s="274" t="e">
        <f>SUMIF(#REF!,$N47,#REF!)</f>
        <v>#REF!</v>
      </c>
      <c r="AF47" s="274" t="e">
        <f>SUMIF(#REF!,$N47,#REF!)</f>
        <v>#REF!</v>
      </c>
      <c r="AG47" s="274" t="e">
        <f>SUMIF(#REF!,$N47,#REF!)</f>
        <v>#REF!</v>
      </c>
      <c r="AH47" s="274" t="e">
        <f>SUMIF(#REF!,$N47,#REF!)</f>
        <v>#REF!</v>
      </c>
      <c r="AI47" s="274" t="e">
        <f>SUMIF(#REF!,$N47,#REF!)</f>
        <v>#REF!</v>
      </c>
      <c r="AJ47" s="274" t="e">
        <f>SUMIF(#REF!,$N47,#REF!)</f>
        <v>#REF!</v>
      </c>
      <c r="AK47" s="274" t="e">
        <f>SUMIF(#REF!,$N47,#REF!)</f>
        <v>#REF!</v>
      </c>
      <c r="AL47" s="274" t="e">
        <f>SUMIF(#REF!,$N47,#REF!)</f>
        <v>#REF!</v>
      </c>
      <c r="AM47" s="274" t="e">
        <f>SUMIF(#REF!,$N47,#REF!)</f>
        <v>#REF!</v>
      </c>
      <c r="AN47" s="274" t="e">
        <f>SUMIF(#REF!,$N47,#REF!)</f>
        <v>#REF!</v>
      </c>
      <c r="AO47" s="274" t="e">
        <f>SUMIF(#REF!,$N47,#REF!)</f>
        <v>#REF!</v>
      </c>
      <c r="AP47" s="274" t="e">
        <f>SUMIF(#REF!,$N47,#REF!)</f>
        <v>#REF!</v>
      </c>
      <c r="AQ47" s="274" t="e">
        <f>SUMIF(#REF!,$N47,#REF!)</f>
        <v>#REF!</v>
      </c>
      <c r="AR47" s="274" t="e">
        <f>SUMIF(#REF!,$N47,#REF!)</f>
        <v>#REF!</v>
      </c>
      <c r="AS47" s="274" t="e">
        <f>SUMIF(#REF!,$N47,#REF!)</f>
        <v>#REF!</v>
      </c>
      <c r="AT47" s="274" t="e">
        <f>SUMIF(#REF!,$N47,#REF!)</f>
        <v>#REF!</v>
      </c>
      <c r="AU47" s="274" t="e">
        <f>SUMIF(#REF!,$N47,#REF!)</f>
        <v>#REF!</v>
      </c>
      <c r="AV47" s="274" t="e">
        <f>SUMIF(#REF!,$N47,#REF!)</f>
        <v>#REF!</v>
      </c>
      <c r="AW47" s="274" t="e">
        <f>SUMIF(#REF!,$N47,#REF!)</f>
        <v>#REF!</v>
      </c>
      <c r="AX47" s="274" t="e">
        <f>SUMIF(#REF!,$N47,#REF!)</f>
        <v>#REF!</v>
      </c>
      <c r="AY47" s="274" t="e">
        <f>SUMIF(#REF!,$N47,#REF!)</f>
        <v>#REF!</v>
      </c>
      <c r="AZ47" s="274" t="e">
        <f>SUMIF(#REF!,$N47,#REF!)</f>
        <v>#REF!</v>
      </c>
      <c r="BA47" s="274" t="e">
        <f>SUMIF(#REF!,$N47,#REF!)</f>
        <v>#REF!</v>
      </c>
      <c r="BB47" s="274" t="e">
        <f>SUMIF(#REF!,$N47,#REF!)</f>
        <v>#REF!</v>
      </c>
      <c r="BC47" s="274" t="e">
        <f>SUMIF(#REF!,$N47,#REF!)</f>
        <v>#REF!</v>
      </c>
      <c r="BD47" s="274" t="e">
        <f>SUMIF(#REF!,$N47,#REF!)</f>
        <v>#REF!</v>
      </c>
      <c r="BE47" s="274" t="e">
        <f>SUMIF(#REF!,$N47,#REF!)</f>
        <v>#REF!</v>
      </c>
      <c r="BF47" s="274" t="e">
        <f>SUMIF(#REF!,$N47,#REF!)</f>
        <v>#REF!</v>
      </c>
      <c r="BG47" s="274" t="e">
        <f>SUMIF(#REF!,$N47,#REF!)</f>
        <v>#REF!</v>
      </c>
      <c r="BH47" s="274" t="e">
        <f>SUMIF(#REF!,$N47,#REF!)</f>
        <v>#REF!</v>
      </c>
      <c r="BI47" s="274" t="e">
        <f>SUMIF(#REF!,$N47,#REF!)</f>
        <v>#REF!</v>
      </c>
      <c r="BJ47" s="274" t="e">
        <f>SUMIF(#REF!,$N47,#REF!)</f>
        <v>#REF!</v>
      </c>
      <c r="BK47" s="274" t="e">
        <f>SUMIF(#REF!,$N47,#REF!)</f>
        <v>#REF!</v>
      </c>
      <c r="BL47" s="274" t="e">
        <f>SUMIF(#REF!,$N47,#REF!)</f>
        <v>#REF!</v>
      </c>
      <c r="BM47" s="274" t="e">
        <f>SUMIF(#REF!,$N47,#REF!)</f>
        <v>#REF!</v>
      </c>
      <c r="BN47" s="274" t="e">
        <f>SUMIF(#REF!,$N47,#REF!)</f>
        <v>#REF!</v>
      </c>
      <c r="BO47" s="274" t="e">
        <f>SUMIF(#REF!,$N47,#REF!)</f>
        <v>#REF!</v>
      </c>
      <c r="BP47" s="274" t="e">
        <f>SUMIF(#REF!,$N47,#REF!)</f>
        <v>#REF!</v>
      </c>
      <c r="BQ47" s="274" t="e">
        <f>SUMIF(#REF!,$N47,#REF!)</f>
        <v>#REF!</v>
      </c>
      <c r="BR47" s="274" t="e">
        <f>SUMIF(#REF!,$N47,#REF!)</f>
        <v>#REF!</v>
      </c>
      <c r="BS47" s="274" t="e">
        <f>SUMIF(#REF!,$N47,#REF!)</f>
        <v>#REF!</v>
      </c>
      <c r="BT47" s="274" t="e">
        <f>SUMIF(#REF!,$N47,#REF!)</f>
        <v>#REF!</v>
      </c>
      <c r="BU47" s="274" t="e">
        <f>SUMIF(#REF!,$N47,#REF!)</f>
        <v>#REF!</v>
      </c>
      <c r="BV47" s="274" t="e">
        <f>SUMIF(#REF!,$N47,#REF!)</f>
        <v>#REF!</v>
      </c>
      <c r="BW47" s="274" t="e">
        <f>SUMIF(#REF!,$N47,#REF!)</f>
        <v>#REF!</v>
      </c>
      <c r="BX47" s="274" t="e">
        <f>SUMIF(#REF!,$N47,#REF!)</f>
        <v>#REF!</v>
      </c>
      <c r="BY47" s="274" t="e">
        <f>SUMIF(#REF!,$N47,#REF!)</f>
        <v>#REF!</v>
      </c>
      <c r="BZ47" s="274" t="e">
        <f>SUMIF(#REF!,$N47,#REF!)</f>
        <v>#REF!</v>
      </c>
      <c r="CA47" s="274" t="e">
        <f>SUMIF(#REF!,$N47,#REF!)</f>
        <v>#REF!</v>
      </c>
      <c r="CB47" s="274" t="e">
        <f>SUMIF(#REF!,$N47,#REF!)</f>
        <v>#REF!</v>
      </c>
    </row>
    <row r="48" spans="2:80">
      <c r="B48" s="234"/>
      <c r="C48" s="71"/>
      <c r="D48" s="268"/>
      <c r="E48" s="271"/>
      <c r="F48" s="270"/>
      <c r="G48" s="270"/>
      <c r="H48" s="275"/>
      <c r="I48" s="270"/>
      <c r="J48" s="306" t="str">
        <f t="shared" si="9"/>
        <v/>
      </c>
      <c r="K48" s="270"/>
      <c r="L48" s="71"/>
      <c r="M48" s="314"/>
      <c r="N48" s="234" t="s">
        <v>41</v>
      </c>
      <c r="O48" s="270"/>
      <c r="P48" s="342"/>
      <c r="Q48" s="332" t="e">
        <f t="shared" si="7"/>
        <v>#REF!</v>
      </c>
      <c r="R48" s="273">
        <f t="shared" si="8"/>
        <v>0</v>
      </c>
      <c r="S48" s="274" t="e">
        <f>SUMIF(#REF!,$N48,#REF!)</f>
        <v>#REF!</v>
      </c>
      <c r="T48" s="274" t="e">
        <f>SUMIF(#REF!,$N48,#REF!)</f>
        <v>#REF!</v>
      </c>
      <c r="U48" s="274" t="e">
        <f>SUMIF(#REF!,$N48,#REF!)</f>
        <v>#REF!</v>
      </c>
      <c r="V48" s="274" t="e">
        <f>SUMIF(#REF!,$N48,#REF!)</f>
        <v>#REF!</v>
      </c>
      <c r="W48" s="274" t="e">
        <f>SUMIF(#REF!,$N48,#REF!)</f>
        <v>#REF!</v>
      </c>
      <c r="X48" s="274" t="e">
        <f>SUMIF(#REF!,$N48,#REF!)</f>
        <v>#REF!</v>
      </c>
      <c r="Y48" s="274" t="e">
        <f>SUMIF(#REF!,$N48,#REF!)</f>
        <v>#REF!</v>
      </c>
      <c r="Z48" s="274" t="e">
        <f>SUMIF(#REF!,$N48,#REF!)</f>
        <v>#REF!</v>
      </c>
      <c r="AA48" s="274" t="e">
        <f>SUMIF(#REF!,$N48,#REF!)</f>
        <v>#REF!</v>
      </c>
      <c r="AB48" s="274" t="e">
        <f>SUMIF(#REF!,$N48,#REF!)</f>
        <v>#REF!</v>
      </c>
      <c r="AC48" s="274" t="e">
        <f>SUMIF(#REF!,$N48,#REF!)</f>
        <v>#REF!</v>
      </c>
      <c r="AD48" s="274" t="e">
        <f>SUMIF(#REF!,$N48,#REF!)</f>
        <v>#REF!</v>
      </c>
      <c r="AE48" s="274" t="e">
        <f>SUMIF(#REF!,$N48,#REF!)</f>
        <v>#REF!</v>
      </c>
      <c r="AF48" s="274" t="e">
        <f>SUMIF(#REF!,$N48,#REF!)</f>
        <v>#REF!</v>
      </c>
      <c r="AG48" s="274" t="e">
        <f>SUMIF(#REF!,$N48,#REF!)</f>
        <v>#REF!</v>
      </c>
      <c r="AH48" s="274" t="e">
        <f>SUMIF(#REF!,$N48,#REF!)</f>
        <v>#REF!</v>
      </c>
      <c r="AI48" s="274" t="e">
        <f>SUMIF(#REF!,$N48,#REF!)</f>
        <v>#REF!</v>
      </c>
      <c r="AJ48" s="274" t="e">
        <f>SUMIF(#REF!,$N48,#REF!)</f>
        <v>#REF!</v>
      </c>
      <c r="AK48" s="274" t="e">
        <f>SUMIF(#REF!,$N48,#REF!)</f>
        <v>#REF!</v>
      </c>
      <c r="AL48" s="274" t="e">
        <f>SUMIF(#REF!,$N48,#REF!)</f>
        <v>#REF!</v>
      </c>
      <c r="AM48" s="274" t="e">
        <f>SUMIF(#REF!,$N48,#REF!)</f>
        <v>#REF!</v>
      </c>
      <c r="AN48" s="274" t="e">
        <f>SUMIF(#REF!,$N48,#REF!)</f>
        <v>#REF!</v>
      </c>
      <c r="AO48" s="274" t="e">
        <f>SUMIF(#REF!,$N48,#REF!)</f>
        <v>#REF!</v>
      </c>
      <c r="AP48" s="274" t="e">
        <f>SUMIF(#REF!,$N48,#REF!)</f>
        <v>#REF!</v>
      </c>
      <c r="AQ48" s="274" t="e">
        <f>SUMIF(#REF!,$N48,#REF!)</f>
        <v>#REF!</v>
      </c>
      <c r="AR48" s="274" t="e">
        <f>SUMIF(#REF!,$N48,#REF!)</f>
        <v>#REF!</v>
      </c>
      <c r="AS48" s="274" t="e">
        <f>SUMIF(#REF!,$N48,#REF!)</f>
        <v>#REF!</v>
      </c>
      <c r="AT48" s="274" t="e">
        <f>SUMIF(#REF!,$N48,#REF!)</f>
        <v>#REF!</v>
      </c>
      <c r="AU48" s="274" t="e">
        <f>SUMIF(#REF!,$N48,#REF!)</f>
        <v>#REF!</v>
      </c>
      <c r="AV48" s="274" t="e">
        <f>SUMIF(#REF!,$N48,#REF!)</f>
        <v>#REF!</v>
      </c>
      <c r="AW48" s="274" t="e">
        <f>SUMIF(#REF!,$N48,#REF!)</f>
        <v>#REF!</v>
      </c>
      <c r="AX48" s="274" t="e">
        <f>SUMIF(#REF!,$N48,#REF!)</f>
        <v>#REF!</v>
      </c>
      <c r="AY48" s="274" t="e">
        <f>SUMIF(#REF!,$N48,#REF!)</f>
        <v>#REF!</v>
      </c>
      <c r="AZ48" s="274" t="e">
        <f>SUMIF(#REF!,$N48,#REF!)</f>
        <v>#REF!</v>
      </c>
      <c r="BA48" s="274" t="e">
        <f>SUMIF(#REF!,$N48,#REF!)</f>
        <v>#REF!</v>
      </c>
      <c r="BB48" s="274" t="e">
        <f>SUMIF(#REF!,$N48,#REF!)</f>
        <v>#REF!</v>
      </c>
      <c r="BC48" s="274" t="e">
        <f>SUMIF(#REF!,$N48,#REF!)</f>
        <v>#REF!</v>
      </c>
      <c r="BD48" s="274" t="e">
        <f>SUMIF(#REF!,$N48,#REF!)</f>
        <v>#REF!</v>
      </c>
      <c r="BE48" s="274" t="e">
        <f>SUMIF(#REF!,$N48,#REF!)</f>
        <v>#REF!</v>
      </c>
      <c r="BF48" s="274" t="e">
        <f>SUMIF(#REF!,$N48,#REF!)</f>
        <v>#REF!</v>
      </c>
      <c r="BG48" s="274" t="e">
        <f>SUMIF(#REF!,$N48,#REF!)</f>
        <v>#REF!</v>
      </c>
      <c r="BH48" s="274" t="e">
        <f>SUMIF(#REF!,$N48,#REF!)</f>
        <v>#REF!</v>
      </c>
      <c r="BI48" s="274" t="e">
        <f>SUMIF(#REF!,$N48,#REF!)</f>
        <v>#REF!</v>
      </c>
      <c r="BJ48" s="274" t="e">
        <f>SUMIF(#REF!,$N48,#REF!)</f>
        <v>#REF!</v>
      </c>
      <c r="BK48" s="274" t="e">
        <f>SUMIF(#REF!,$N48,#REF!)</f>
        <v>#REF!</v>
      </c>
      <c r="BL48" s="274" t="e">
        <f>SUMIF(#REF!,$N48,#REF!)</f>
        <v>#REF!</v>
      </c>
      <c r="BM48" s="274" t="e">
        <f>SUMIF(#REF!,$N48,#REF!)</f>
        <v>#REF!</v>
      </c>
      <c r="BN48" s="274" t="e">
        <f>SUMIF(#REF!,$N48,#REF!)</f>
        <v>#REF!</v>
      </c>
      <c r="BO48" s="274" t="e">
        <f>SUMIF(#REF!,$N48,#REF!)</f>
        <v>#REF!</v>
      </c>
      <c r="BP48" s="274" t="e">
        <f>SUMIF(#REF!,$N48,#REF!)</f>
        <v>#REF!</v>
      </c>
      <c r="BQ48" s="274" t="e">
        <f>SUMIF(#REF!,$N48,#REF!)</f>
        <v>#REF!</v>
      </c>
      <c r="BR48" s="274" t="e">
        <f>SUMIF(#REF!,$N48,#REF!)</f>
        <v>#REF!</v>
      </c>
      <c r="BS48" s="274" t="e">
        <f>SUMIF(#REF!,$N48,#REF!)</f>
        <v>#REF!</v>
      </c>
      <c r="BT48" s="274" t="e">
        <f>SUMIF(#REF!,$N48,#REF!)</f>
        <v>#REF!</v>
      </c>
      <c r="BU48" s="274" t="e">
        <f>SUMIF(#REF!,$N48,#REF!)</f>
        <v>#REF!</v>
      </c>
      <c r="BV48" s="274" t="e">
        <f>SUMIF(#REF!,$N48,#REF!)</f>
        <v>#REF!</v>
      </c>
      <c r="BW48" s="274" t="e">
        <f>SUMIF(#REF!,$N48,#REF!)</f>
        <v>#REF!</v>
      </c>
      <c r="BX48" s="274" t="e">
        <f>SUMIF(#REF!,$N48,#REF!)</f>
        <v>#REF!</v>
      </c>
      <c r="BY48" s="274" t="e">
        <f>SUMIF(#REF!,$N48,#REF!)</f>
        <v>#REF!</v>
      </c>
      <c r="BZ48" s="274" t="e">
        <f>SUMIF(#REF!,$N48,#REF!)</f>
        <v>#REF!</v>
      </c>
      <c r="CA48" s="274" t="e">
        <f>SUMIF(#REF!,$N48,#REF!)</f>
        <v>#REF!</v>
      </c>
      <c r="CB48" s="274" t="e">
        <f>SUMIF(#REF!,$N48,#REF!)</f>
        <v>#REF!</v>
      </c>
    </row>
    <row r="49" spans="1:80">
      <c r="B49" s="234"/>
      <c r="C49" s="71"/>
      <c r="D49" s="268"/>
      <c r="E49" s="271"/>
      <c r="F49" s="270"/>
      <c r="G49" s="270"/>
      <c r="H49" s="275"/>
      <c r="I49" s="270"/>
      <c r="J49" s="306" t="str">
        <f t="shared" si="9"/>
        <v/>
      </c>
      <c r="K49" s="270"/>
      <c r="L49" s="71"/>
      <c r="M49" s="314"/>
      <c r="N49" s="234" t="s">
        <v>86</v>
      </c>
      <c r="O49" s="270"/>
      <c r="P49" s="342"/>
      <c r="Q49" s="332" t="e">
        <f t="shared" si="7"/>
        <v>#REF!</v>
      </c>
      <c r="R49" s="273">
        <f t="shared" si="8"/>
        <v>0</v>
      </c>
      <c r="S49" s="274" t="e">
        <f>SUMIF(#REF!,$N49,#REF!)</f>
        <v>#REF!</v>
      </c>
      <c r="T49" s="274" t="e">
        <f>SUMIF(#REF!,$N49,#REF!)</f>
        <v>#REF!</v>
      </c>
      <c r="U49" s="274" t="e">
        <f>SUMIF(#REF!,$N49,#REF!)</f>
        <v>#REF!</v>
      </c>
      <c r="V49" s="274" t="e">
        <f>SUMIF(#REF!,$N49,#REF!)</f>
        <v>#REF!</v>
      </c>
      <c r="W49" s="274" t="e">
        <f>SUMIF(#REF!,$N49,#REF!)</f>
        <v>#REF!</v>
      </c>
      <c r="X49" s="274" t="e">
        <f>SUMIF(#REF!,$N49,#REF!)</f>
        <v>#REF!</v>
      </c>
      <c r="Y49" s="274" t="e">
        <f>SUMIF(#REF!,$N49,#REF!)</f>
        <v>#REF!</v>
      </c>
      <c r="Z49" s="274" t="e">
        <f>SUMIF(#REF!,$N49,#REF!)</f>
        <v>#REF!</v>
      </c>
      <c r="AA49" s="274" t="e">
        <f>SUMIF(#REF!,$N49,#REF!)</f>
        <v>#REF!</v>
      </c>
      <c r="AB49" s="274" t="e">
        <f>SUMIF(#REF!,$N49,#REF!)</f>
        <v>#REF!</v>
      </c>
      <c r="AC49" s="274" t="e">
        <f>SUMIF(#REF!,$N49,#REF!)</f>
        <v>#REF!</v>
      </c>
      <c r="AD49" s="274" t="e">
        <f>SUMIF(#REF!,$N49,#REF!)</f>
        <v>#REF!</v>
      </c>
      <c r="AE49" s="274" t="e">
        <f>SUMIF(#REF!,$N49,#REF!)</f>
        <v>#REF!</v>
      </c>
      <c r="AF49" s="274" t="e">
        <f>SUMIF(#REF!,$N49,#REF!)</f>
        <v>#REF!</v>
      </c>
      <c r="AG49" s="274" t="e">
        <f>SUMIF(#REF!,$N49,#REF!)</f>
        <v>#REF!</v>
      </c>
      <c r="AH49" s="274" t="e">
        <f>SUMIF(#REF!,$N49,#REF!)</f>
        <v>#REF!</v>
      </c>
      <c r="AI49" s="274" t="e">
        <f>SUMIF(#REF!,$N49,#REF!)</f>
        <v>#REF!</v>
      </c>
      <c r="AJ49" s="274" t="e">
        <f>SUMIF(#REF!,$N49,#REF!)</f>
        <v>#REF!</v>
      </c>
      <c r="AK49" s="274" t="e">
        <f>SUMIF(#REF!,$N49,#REF!)</f>
        <v>#REF!</v>
      </c>
      <c r="AL49" s="274" t="e">
        <f>SUMIF(#REF!,$N49,#REF!)</f>
        <v>#REF!</v>
      </c>
      <c r="AM49" s="274" t="e">
        <f>SUMIF(#REF!,$N49,#REF!)</f>
        <v>#REF!</v>
      </c>
      <c r="AN49" s="274" t="e">
        <f>SUMIF(#REF!,$N49,#REF!)</f>
        <v>#REF!</v>
      </c>
      <c r="AO49" s="274" t="e">
        <f>SUMIF(#REF!,$N49,#REF!)</f>
        <v>#REF!</v>
      </c>
      <c r="AP49" s="274" t="e">
        <f>SUMIF(#REF!,$N49,#REF!)</f>
        <v>#REF!</v>
      </c>
      <c r="AQ49" s="274" t="e">
        <f>SUMIF(#REF!,$N49,#REF!)</f>
        <v>#REF!</v>
      </c>
      <c r="AR49" s="274" t="e">
        <f>SUMIF(#REF!,$N49,#REF!)</f>
        <v>#REF!</v>
      </c>
      <c r="AS49" s="274" t="e">
        <f>SUMIF(#REF!,$N49,#REF!)</f>
        <v>#REF!</v>
      </c>
      <c r="AT49" s="274" t="e">
        <f>SUMIF(#REF!,$N49,#REF!)</f>
        <v>#REF!</v>
      </c>
      <c r="AU49" s="274" t="e">
        <f>SUMIF(#REF!,$N49,#REF!)</f>
        <v>#REF!</v>
      </c>
      <c r="AV49" s="274" t="e">
        <f>SUMIF(#REF!,$N49,#REF!)</f>
        <v>#REF!</v>
      </c>
      <c r="AW49" s="274" t="e">
        <f>SUMIF(#REF!,$N49,#REF!)</f>
        <v>#REF!</v>
      </c>
      <c r="AX49" s="274" t="e">
        <f>SUMIF(#REF!,$N49,#REF!)</f>
        <v>#REF!</v>
      </c>
      <c r="AY49" s="274" t="e">
        <f>SUMIF(#REF!,$N49,#REF!)</f>
        <v>#REF!</v>
      </c>
      <c r="AZ49" s="274" t="e">
        <f>SUMIF(#REF!,$N49,#REF!)</f>
        <v>#REF!</v>
      </c>
      <c r="BA49" s="274" t="e">
        <f>SUMIF(#REF!,$N49,#REF!)</f>
        <v>#REF!</v>
      </c>
      <c r="BB49" s="274" t="e">
        <f>SUMIF(#REF!,$N49,#REF!)</f>
        <v>#REF!</v>
      </c>
      <c r="BC49" s="274" t="e">
        <f>SUMIF(#REF!,$N49,#REF!)</f>
        <v>#REF!</v>
      </c>
      <c r="BD49" s="274" t="e">
        <f>SUMIF(#REF!,$N49,#REF!)</f>
        <v>#REF!</v>
      </c>
      <c r="BE49" s="274" t="e">
        <f>SUMIF(#REF!,$N49,#REF!)</f>
        <v>#REF!</v>
      </c>
      <c r="BF49" s="274" t="e">
        <f>SUMIF(#REF!,$N49,#REF!)</f>
        <v>#REF!</v>
      </c>
      <c r="BG49" s="274" t="e">
        <f>SUMIF(#REF!,$N49,#REF!)</f>
        <v>#REF!</v>
      </c>
      <c r="BH49" s="274" t="e">
        <f>SUMIF(#REF!,$N49,#REF!)</f>
        <v>#REF!</v>
      </c>
      <c r="BI49" s="274" t="e">
        <f>SUMIF(#REF!,$N49,#REF!)</f>
        <v>#REF!</v>
      </c>
      <c r="BJ49" s="274" t="e">
        <f>SUMIF(#REF!,$N49,#REF!)</f>
        <v>#REF!</v>
      </c>
      <c r="BK49" s="274" t="e">
        <f>SUMIF(#REF!,$N49,#REF!)</f>
        <v>#REF!</v>
      </c>
      <c r="BL49" s="274" t="e">
        <f>SUMIF(#REF!,$N49,#REF!)</f>
        <v>#REF!</v>
      </c>
      <c r="BM49" s="274" t="e">
        <f>SUMIF(#REF!,$N49,#REF!)</f>
        <v>#REF!</v>
      </c>
      <c r="BN49" s="274" t="e">
        <f>SUMIF(#REF!,$N49,#REF!)</f>
        <v>#REF!</v>
      </c>
      <c r="BO49" s="274" t="e">
        <f>SUMIF(#REF!,$N49,#REF!)</f>
        <v>#REF!</v>
      </c>
      <c r="BP49" s="274" t="e">
        <f>SUMIF(#REF!,$N49,#REF!)</f>
        <v>#REF!</v>
      </c>
      <c r="BQ49" s="274" t="e">
        <f>SUMIF(#REF!,$N49,#REF!)</f>
        <v>#REF!</v>
      </c>
      <c r="BR49" s="274" t="e">
        <f>SUMIF(#REF!,$N49,#REF!)</f>
        <v>#REF!</v>
      </c>
      <c r="BS49" s="274" t="e">
        <f>SUMIF(#REF!,$N49,#REF!)</f>
        <v>#REF!</v>
      </c>
      <c r="BT49" s="274" t="e">
        <f>SUMIF(#REF!,$N49,#REF!)</f>
        <v>#REF!</v>
      </c>
      <c r="BU49" s="274" t="e">
        <f>SUMIF(#REF!,$N49,#REF!)</f>
        <v>#REF!</v>
      </c>
      <c r="BV49" s="274" t="e">
        <f>SUMIF(#REF!,$N49,#REF!)</f>
        <v>#REF!</v>
      </c>
      <c r="BW49" s="274" t="e">
        <f>SUMIF(#REF!,$N49,#REF!)</f>
        <v>#REF!</v>
      </c>
      <c r="BX49" s="274" t="e">
        <f>SUMIF(#REF!,$N49,#REF!)</f>
        <v>#REF!</v>
      </c>
      <c r="BY49" s="274" t="e">
        <f>SUMIF(#REF!,$N49,#REF!)</f>
        <v>#REF!</v>
      </c>
      <c r="BZ49" s="274" t="e">
        <f>SUMIF(#REF!,$N49,#REF!)</f>
        <v>#REF!</v>
      </c>
      <c r="CA49" s="274" t="e">
        <f>SUMIF(#REF!,$N49,#REF!)</f>
        <v>#REF!</v>
      </c>
      <c r="CB49" s="274" t="e">
        <f>SUMIF(#REF!,$N49,#REF!)</f>
        <v>#REF!</v>
      </c>
    </row>
    <row r="50" spans="1:80">
      <c r="B50" s="234"/>
      <c r="C50" s="71"/>
      <c r="D50" s="268"/>
      <c r="E50" s="271"/>
      <c r="F50" s="270"/>
      <c r="G50" s="270"/>
      <c r="H50" s="268"/>
      <c r="I50" s="270"/>
      <c r="J50" s="306" t="str">
        <f t="shared" si="9"/>
        <v/>
      </c>
      <c r="K50" s="270"/>
      <c r="L50" s="71"/>
      <c r="M50" s="314"/>
      <c r="N50" s="234" t="s">
        <v>6</v>
      </c>
      <c r="O50" s="270"/>
      <c r="P50" s="342"/>
      <c r="Q50" s="332" t="e">
        <f t="shared" si="7"/>
        <v>#REF!</v>
      </c>
      <c r="R50" s="273">
        <f t="shared" si="8"/>
        <v>0</v>
      </c>
      <c r="S50" s="274" t="e">
        <f>SUMIF(#REF!,$N50,#REF!)</f>
        <v>#REF!</v>
      </c>
      <c r="T50" s="274" t="e">
        <f>SUMIF(#REF!,$N50,#REF!)</f>
        <v>#REF!</v>
      </c>
      <c r="U50" s="274" t="e">
        <f>SUMIF(#REF!,$N50,#REF!)</f>
        <v>#REF!</v>
      </c>
      <c r="V50" s="274" t="e">
        <f>SUMIF(#REF!,$N50,#REF!)</f>
        <v>#REF!</v>
      </c>
      <c r="W50" s="274" t="e">
        <f>SUMIF(#REF!,$N50,#REF!)</f>
        <v>#REF!</v>
      </c>
      <c r="X50" s="274" t="e">
        <f>SUMIF(#REF!,$N50,#REF!)</f>
        <v>#REF!</v>
      </c>
      <c r="Y50" s="274" t="e">
        <f>SUMIF(#REF!,$N50,#REF!)</f>
        <v>#REF!</v>
      </c>
      <c r="Z50" s="274" t="e">
        <f>SUMIF(#REF!,$N50,#REF!)</f>
        <v>#REF!</v>
      </c>
      <c r="AA50" s="274" t="e">
        <f>SUMIF(#REF!,$N50,#REF!)</f>
        <v>#REF!</v>
      </c>
      <c r="AB50" s="274" t="e">
        <f>SUMIF(#REF!,$N50,#REF!)</f>
        <v>#REF!</v>
      </c>
      <c r="AC50" s="274" t="e">
        <f>SUMIF(#REF!,$N50,#REF!)</f>
        <v>#REF!</v>
      </c>
      <c r="AD50" s="274" t="e">
        <f>SUMIF(#REF!,$N50,#REF!)</f>
        <v>#REF!</v>
      </c>
      <c r="AE50" s="274" t="e">
        <f>SUMIF(#REF!,$N50,#REF!)</f>
        <v>#REF!</v>
      </c>
      <c r="AF50" s="274" t="e">
        <f>SUMIF(#REF!,$N50,#REF!)</f>
        <v>#REF!</v>
      </c>
      <c r="AG50" s="274" t="e">
        <f>SUMIF(#REF!,$N50,#REF!)</f>
        <v>#REF!</v>
      </c>
      <c r="AH50" s="274" t="e">
        <f>SUMIF(#REF!,$N50,#REF!)</f>
        <v>#REF!</v>
      </c>
      <c r="AI50" s="274" t="e">
        <f>SUMIF(#REF!,$N50,#REF!)</f>
        <v>#REF!</v>
      </c>
      <c r="AJ50" s="274" t="e">
        <f>SUMIF(#REF!,$N50,#REF!)</f>
        <v>#REF!</v>
      </c>
      <c r="AK50" s="274" t="e">
        <f>SUMIF(#REF!,$N50,#REF!)</f>
        <v>#REF!</v>
      </c>
      <c r="AL50" s="274" t="e">
        <f>SUMIF(#REF!,$N50,#REF!)</f>
        <v>#REF!</v>
      </c>
      <c r="AM50" s="274" t="e">
        <f>SUMIF(#REF!,$N50,#REF!)</f>
        <v>#REF!</v>
      </c>
      <c r="AN50" s="274" t="e">
        <f>SUMIF(#REF!,$N50,#REF!)</f>
        <v>#REF!</v>
      </c>
      <c r="AO50" s="274" t="e">
        <f>SUMIF(#REF!,$N50,#REF!)</f>
        <v>#REF!</v>
      </c>
      <c r="AP50" s="274" t="e">
        <f>SUMIF(#REF!,$N50,#REF!)</f>
        <v>#REF!</v>
      </c>
      <c r="AQ50" s="274" t="e">
        <f>SUMIF(#REF!,$N50,#REF!)</f>
        <v>#REF!</v>
      </c>
      <c r="AR50" s="274" t="e">
        <f>SUMIF(#REF!,$N50,#REF!)</f>
        <v>#REF!</v>
      </c>
      <c r="AS50" s="274" t="e">
        <f>SUMIF(#REF!,$N50,#REF!)</f>
        <v>#REF!</v>
      </c>
      <c r="AT50" s="274" t="e">
        <f>SUMIF(#REF!,$N50,#REF!)</f>
        <v>#REF!</v>
      </c>
      <c r="AU50" s="274" t="e">
        <f>SUMIF(#REF!,$N50,#REF!)</f>
        <v>#REF!</v>
      </c>
      <c r="AV50" s="274" t="e">
        <f>SUMIF(#REF!,$N50,#REF!)</f>
        <v>#REF!</v>
      </c>
      <c r="AW50" s="274" t="e">
        <f>SUMIF(#REF!,$N50,#REF!)</f>
        <v>#REF!</v>
      </c>
      <c r="AX50" s="274" t="e">
        <f>SUMIF(#REF!,$N50,#REF!)</f>
        <v>#REF!</v>
      </c>
      <c r="AY50" s="274" t="e">
        <f>SUMIF(#REF!,$N50,#REF!)</f>
        <v>#REF!</v>
      </c>
      <c r="AZ50" s="274" t="e">
        <f>SUMIF(#REF!,$N50,#REF!)</f>
        <v>#REF!</v>
      </c>
      <c r="BA50" s="274" t="e">
        <f>SUMIF(#REF!,$N50,#REF!)</f>
        <v>#REF!</v>
      </c>
      <c r="BB50" s="274" t="e">
        <f>SUMIF(#REF!,$N50,#REF!)</f>
        <v>#REF!</v>
      </c>
      <c r="BC50" s="274" t="e">
        <f>SUMIF(#REF!,$N50,#REF!)</f>
        <v>#REF!</v>
      </c>
      <c r="BD50" s="274" t="e">
        <f>SUMIF(#REF!,$N50,#REF!)</f>
        <v>#REF!</v>
      </c>
      <c r="BE50" s="274" t="e">
        <f>SUMIF(#REF!,$N50,#REF!)</f>
        <v>#REF!</v>
      </c>
      <c r="BF50" s="274" t="e">
        <f>SUMIF(#REF!,$N50,#REF!)</f>
        <v>#REF!</v>
      </c>
      <c r="BG50" s="274" t="e">
        <f>SUMIF(#REF!,$N50,#REF!)</f>
        <v>#REF!</v>
      </c>
      <c r="BH50" s="274" t="e">
        <f>SUMIF(#REF!,$N50,#REF!)</f>
        <v>#REF!</v>
      </c>
      <c r="BI50" s="274" t="e">
        <f>SUMIF(#REF!,$N50,#REF!)</f>
        <v>#REF!</v>
      </c>
      <c r="BJ50" s="274" t="e">
        <f>SUMIF(#REF!,$N50,#REF!)</f>
        <v>#REF!</v>
      </c>
      <c r="BK50" s="274" t="e">
        <f>SUMIF(#REF!,$N50,#REF!)</f>
        <v>#REF!</v>
      </c>
      <c r="BL50" s="274" t="e">
        <f>SUMIF(#REF!,$N50,#REF!)</f>
        <v>#REF!</v>
      </c>
      <c r="BM50" s="274" t="e">
        <f>SUMIF(#REF!,$N50,#REF!)</f>
        <v>#REF!</v>
      </c>
      <c r="BN50" s="274" t="e">
        <f>SUMIF(#REF!,$N50,#REF!)</f>
        <v>#REF!</v>
      </c>
      <c r="BO50" s="274" t="e">
        <f>SUMIF(#REF!,$N50,#REF!)</f>
        <v>#REF!</v>
      </c>
      <c r="BP50" s="274" t="e">
        <f>SUMIF(#REF!,$N50,#REF!)</f>
        <v>#REF!</v>
      </c>
      <c r="BQ50" s="274" t="e">
        <f>SUMIF(#REF!,$N50,#REF!)</f>
        <v>#REF!</v>
      </c>
      <c r="BR50" s="274" t="e">
        <f>SUMIF(#REF!,$N50,#REF!)</f>
        <v>#REF!</v>
      </c>
      <c r="BS50" s="274" t="e">
        <f>SUMIF(#REF!,$N50,#REF!)</f>
        <v>#REF!</v>
      </c>
      <c r="BT50" s="274" t="e">
        <f>SUMIF(#REF!,$N50,#REF!)</f>
        <v>#REF!</v>
      </c>
      <c r="BU50" s="274" t="e">
        <f>SUMIF(#REF!,$N50,#REF!)</f>
        <v>#REF!</v>
      </c>
      <c r="BV50" s="274" t="e">
        <f>SUMIF(#REF!,$N50,#REF!)</f>
        <v>#REF!</v>
      </c>
      <c r="BW50" s="274" t="e">
        <f>SUMIF(#REF!,$N50,#REF!)</f>
        <v>#REF!</v>
      </c>
      <c r="BX50" s="274" t="e">
        <f>SUMIF(#REF!,$N50,#REF!)</f>
        <v>#REF!</v>
      </c>
      <c r="BY50" s="274" t="e">
        <f>SUMIF(#REF!,$N50,#REF!)</f>
        <v>#REF!</v>
      </c>
      <c r="BZ50" s="274" t="e">
        <f>SUMIF(#REF!,$N50,#REF!)</f>
        <v>#REF!</v>
      </c>
      <c r="CA50" s="274" t="e">
        <f>SUMIF(#REF!,$N50,#REF!)</f>
        <v>#REF!</v>
      </c>
      <c r="CB50" s="274" t="e">
        <f>SUMIF(#REF!,$N50,#REF!)</f>
        <v>#REF!</v>
      </c>
    </row>
    <row r="51" spans="1:80">
      <c r="B51" s="234"/>
      <c r="C51" s="71"/>
      <c r="D51" s="268"/>
      <c r="E51" s="271"/>
      <c r="F51" s="270"/>
      <c r="G51" s="270"/>
      <c r="H51" s="275"/>
      <c r="I51" s="270"/>
      <c r="J51" s="306" t="str">
        <f t="shared" si="9"/>
        <v/>
      </c>
      <c r="K51" s="270"/>
      <c r="L51" s="71"/>
      <c r="M51" s="314"/>
      <c r="N51" s="234" t="s">
        <v>120</v>
      </c>
      <c r="O51" s="270"/>
      <c r="P51" s="342"/>
      <c r="Q51" s="332" t="e">
        <f t="shared" si="7"/>
        <v>#REF!</v>
      </c>
      <c r="R51" s="273">
        <f t="shared" si="8"/>
        <v>0</v>
      </c>
      <c r="S51" s="274" t="e">
        <f>SUMIF(#REF!,$N51,#REF!)</f>
        <v>#REF!</v>
      </c>
      <c r="T51" s="274" t="e">
        <f>SUMIF(#REF!,$N51,#REF!)</f>
        <v>#REF!</v>
      </c>
      <c r="U51" s="274" t="e">
        <f>SUMIF(#REF!,$N51,#REF!)</f>
        <v>#REF!</v>
      </c>
      <c r="V51" s="274" t="e">
        <f>SUMIF(#REF!,$N51,#REF!)</f>
        <v>#REF!</v>
      </c>
      <c r="W51" s="274" t="e">
        <f>SUMIF(#REF!,$N51,#REF!)</f>
        <v>#REF!</v>
      </c>
      <c r="X51" s="274" t="e">
        <f>SUMIF(#REF!,$N51,#REF!)</f>
        <v>#REF!</v>
      </c>
      <c r="Y51" s="274" t="e">
        <f>SUMIF(#REF!,$N51,#REF!)</f>
        <v>#REF!</v>
      </c>
      <c r="Z51" s="274" t="e">
        <f>SUMIF(#REF!,$N51,#REF!)</f>
        <v>#REF!</v>
      </c>
      <c r="AA51" s="274" t="e">
        <f>SUMIF(#REF!,$N51,#REF!)</f>
        <v>#REF!</v>
      </c>
      <c r="AB51" s="274" t="e">
        <f>SUMIF(#REF!,$N51,#REF!)</f>
        <v>#REF!</v>
      </c>
      <c r="AC51" s="274" t="e">
        <f>SUMIF(#REF!,$N51,#REF!)</f>
        <v>#REF!</v>
      </c>
      <c r="AD51" s="274" t="e">
        <f>SUMIF(#REF!,$N51,#REF!)</f>
        <v>#REF!</v>
      </c>
      <c r="AE51" s="274" t="e">
        <f>SUMIF(#REF!,$N51,#REF!)</f>
        <v>#REF!</v>
      </c>
      <c r="AF51" s="274" t="e">
        <f>SUMIF(#REF!,$N51,#REF!)</f>
        <v>#REF!</v>
      </c>
      <c r="AG51" s="274" t="e">
        <f>SUMIF(#REF!,$N51,#REF!)</f>
        <v>#REF!</v>
      </c>
      <c r="AH51" s="274" t="e">
        <f>SUMIF(#REF!,$N51,#REF!)</f>
        <v>#REF!</v>
      </c>
      <c r="AI51" s="274" t="e">
        <f>SUMIF(#REF!,$N51,#REF!)</f>
        <v>#REF!</v>
      </c>
      <c r="AJ51" s="274" t="e">
        <f>SUMIF(#REF!,$N51,#REF!)</f>
        <v>#REF!</v>
      </c>
      <c r="AK51" s="274" t="e">
        <f>SUMIF(#REF!,$N51,#REF!)</f>
        <v>#REF!</v>
      </c>
      <c r="AL51" s="274" t="e">
        <f>SUMIF(#REF!,$N51,#REF!)</f>
        <v>#REF!</v>
      </c>
      <c r="AM51" s="274" t="e">
        <f>SUMIF(#REF!,$N51,#REF!)</f>
        <v>#REF!</v>
      </c>
      <c r="AN51" s="274" t="e">
        <f>SUMIF(#REF!,$N51,#REF!)</f>
        <v>#REF!</v>
      </c>
      <c r="AO51" s="274" t="e">
        <f>SUMIF(#REF!,$N51,#REF!)</f>
        <v>#REF!</v>
      </c>
      <c r="AP51" s="274" t="e">
        <f>SUMIF(#REF!,$N51,#REF!)</f>
        <v>#REF!</v>
      </c>
      <c r="AQ51" s="274" t="e">
        <f>SUMIF(#REF!,$N51,#REF!)</f>
        <v>#REF!</v>
      </c>
      <c r="AR51" s="274" t="e">
        <f>SUMIF(#REF!,$N51,#REF!)</f>
        <v>#REF!</v>
      </c>
      <c r="AS51" s="274" t="e">
        <f>SUMIF(#REF!,$N51,#REF!)</f>
        <v>#REF!</v>
      </c>
      <c r="AT51" s="274" t="e">
        <f>SUMIF(#REF!,$N51,#REF!)</f>
        <v>#REF!</v>
      </c>
      <c r="AU51" s="274" t="e">
        <f>SUMIF(#REF!,$N51,#REF!)</f>
        <v>#REF!</v>
      </c>
      <c r="AV51" s="274" t="e">
        <f>SUMIF(#REF!,$N51,#REF!)</f>
        <v>#REF!</v>
      </c>
      <c r="AW51" s="274" t="e">
        <f>SUMIF(#REF!,$N51,#REF!)</f>
        <v>#REF!</v>
      </c>
      <c r="AX51" s="274" t="e">
        <f>SUMIF(#REF!,$N51,#REF!)</f>
        <v>#REF!</v>
      </c>
      <c r="AY51" s="274" t="e">
        <f>SUMIF(#REF!,$N51,#REF!)</f>
        <v>#REF!</v>
      </c>
      <c r="AZ51" s="274" t="e">
        <f>SUMIF(#REF!,$N51,#REF!)</f>
        <v>#REF!</v>
      </c>
      <c r="BA51" s="274" t="e">
        <f>SUMIF(#REF!,$N51,#REF!)</f>
        <v>#REF!</v>
      </c>
      <c r="BB51" s="274" t="e">
        <f>SUMIF(#REF!,$N51,#REF!)</f>
        <v>#REF!</v>
      </c>
      <c r="BC51" s="274" t="e">
        <f>SUMIF(#REF!,$N51,#REF!)</f>
        <v>#REF!</v>
      </c>
      <c r="BD51" s="274" t="e">
        <f>SUMIF(#REF!,$N51,#REF!)</f>
        <v>#REF!</v>
      </c>
      <c r="BE51" s="274" t="e">
        <f>SUMIF(#REF!,$N51,#REF!)</f>
        <v>#REF!</v>
      </c>
      <c r="BF51" s="274" t="e">
        <f>SUMIF(#REF!,$N51,#REF!)</f>
        <v>#REF!</v>
      </c>
      <c r="BG51" s="274" t="e">
        <f>SUMIF(#REF!,$N51,#REF!)</f>
        <v>#REF!</v>
      </c>
      <c r="BH51" s="274" t="e">
        <f>SUMIF(#REF!,$N51,#REF!)</f>
        <v>#REF!</v>
      </c>
      <c r="BI51" s="274" t="e">
        <f>SUMIF(#REF!,$N51,#REF!)</f>
        <v>#REF!</v>
      </c>
      <c r="BJ51" s="274" t="e">
        <f>SUMIF(#REF!,$N51,#REF!)</f>
        <v>#REF!</v>
      </c>
      <c r="BK51" s="274" t="e">
        <f>SUMIF(#REF!,$N51,#REF!)</f>
        <v>#REF!</v>
      </c>
      <c r="BL51" s="274" t="e">
        <f>SUMIF(#REF!,$N51,#REF!)</f>
        <v>#REF!</v>
      </c>
      <c r="BM51" s="274" t="e">
        <f>SUMIF(#REF!,$N51,#REF!)</f>
        <v>#REF!</v>
      </c>
      <c r="BN51" s="274" t="e">
        <f>SUMIF(#REF!,$N51,#REF!)</f>
        <v>#REF!</v>
      </c>
      <c r="BO51" s="274" t="e">
        <f>SUMIF(#REF!,$N51,#REF!)</f>
        <v>#REF!</v>
      </c>
      <c r="BP51" s="274" t="e">
        <f>SUMIF(#REF!,$N51,#REF!)</f>
        <v>#REF!</v>
      </c>
      <c r="BQ51" s="274" t="e">
        <f>SUMIF(#REF!,$N51,#REF!)</f>
        <v>#REF!</v>
      </c>
      <c r="BR51" s="274" t="e">
        <f>SUMIF(#REF!,$N51,#REF!)</f>
        <v>#REF!</v>
      </c>
      <c r="BS51" s="274" t="e">
        <f>SUMIF(#REF!,$N51,#REF!)</f>
        <v>#REF!</v>
      </c>
      <c r="BT51" s="274" t="e">
        <f>SUMIF(#REF!,$N51,#REF!)</f>
        <v>#REF!</v>
      </c>
      <c r="BU51" s="274" t="e">
        <f>SUMIF(#REF!,$N51,#REF!)</f>
        <v>#REF!</v>
      </c>
      <c r="BV51" s="274" t="e">
        <f>SUMIF(#REF!,$N51,#REF!)</f>
        <v>#REF!</v>
      </c>
      <c r="BW51" s="274" t="e">
        <f>SUMIF(#REF!,$N51,#REF!)</f>
        <v>#REF!</v>
      </c>
      <c r="BX51" s="274" t="e">
        <f>SUMIF(#REF!,$N51,#REF!)</f>
        <v>#REF!</v>
      </c>
      <c r="BY51" s="274" t="e">
        <f>SUMIF(#REF!,$N51,#REF!)</f>
        <v>#REF!</v>
      </c>
      <c r="BZ51" s="274" t="e">
        <f>SUMIF(#REF!,$N51,#REF!)</f>
        <v>#REF!</v>
      </c>
      <c r="CA51" s="274" t="e">
        <f>SUMIF(#REF!,$N51,#REF!)</f>
        <v>#REF!</v>
      </c>
      <c r="CB51" s="274" t="e">
        <f>SUMIF(#REF!,$N51,#REF!)</f>
        <v>#REF!</v>
      </c>
    </row>
    <row r="52" spans="1:80">
      <c r="B52" s="234"/>
      <c r="C52" s="71"/>
      <c r="D52" s="268"/>
      <c r="E52" s="271"/>
      <c r="F52" s="270"/>
      <c r="G52" s="270"/>
      <c r="H52" s="275"/>
      <c r="I52" s="270"/>
      <c r="J52" s="306" t="str">
        <f t="shared" si="9"/>
        <v/>
      </c>
      <c r="K52" s="270"/>
      <c r="L52" s="71"/>
      <c r="M52" s="314"/>
      <c r="N52" s="234" t="s">
        <v>118</v>
      </c>
      <c r="O52" s="270"/>
      <c r="P52" s="342"/>
      <c r="Q52" s="332" t="e">
        <f t="shared" si="7"/>
        <v>#REF!</v>
      </c>
      <c r="R52" s="273">
        <f t="shared" si="8"/>
        <v>0</v>
      </c>
      <c r="S52" s="274" t="e">
        <f>SUMIF(#REF!,$N52,#REF!)</f>
        <v>#REF!</v>
      </c>
      <c r="T52" s="274" t="e">
        <f>SUMIF(#REF!,$N52,#REF!)</f>
        <v>#REF!</v>
      </c>
      <c r="U52" s="274" t="e">
        <f>SUMIF(#REF!,$N52,#REF!)</f>
        <v>#REF!</v>
      </c>
      <c r="V52" s="274" t="e">
        <f>SUMIF(#REF!,$N52,#REF!)</f>
        <v>#REF!</v>
      </c>
      <c r="W52" s="274" t="e">
        <f>SUMIF(#REF!,$N52,#REF!)</f>
        <v>#REF!</v>
      </c>
      <c r="X52" s="274" t="e">
        <f>SUMIF(#REF!,$N52,#REF!)</f>
        <v>#REF!</v>
      </c>
      <c r="Y52" s="274" t="e">
        <f>SUMIF(#REF!,$N52,#REF!)</f>
        <v>#REF!</v>
      </c>
      <c r="Z52" s="274" t="e">
        <f>SUMIF(#REF!,$N52,#REF!)</f>
        <v>#REF!</v>
      </c>
      <c r="AA52" s="274" t="e">
        <f>SUMIF(#REF!,$N52,#REF!)</f>
        <v>#REF!</v>
      </c>
      <c r="AB52" s="274" t="e">
        <f>SUMIF(#REF!,$N52,#REF!)</f>
        <v>#REF!</v>
      </c>
      <c r="AC52" s="274" t="e">
        <f>SUMIF(#REF!,$N52,#REF!)</f>
        <v>#REF!</v>
      </c>
      <c r="AD52" s="274" t="e">
        <f>SUMIF(#REF!,$N52,#REF!)</f>
        <v>#REF!</v>
      </c>
      <c r="AE52" s="274" t="e">
        <f>SUMIF(#REF!,$N52,#REF!)</f>
        <v>#REF!</v>
      </c>
      <c r="AF52" s="274" t="e">
        <f>SUMIF(#REF!,$N52,#REF!)</f>
        <v>#REF!</v>
      </c>
      <c r="AG52" s="274" t="e">
        <f>SUMIF(#REF!,$N52,#REF!)</f>
        <v>#REF!</v>
      </c>
      <c r="AH52" s="274" t="e">
        <f>SUMIF(#REF!,$N52,#REF!)</f>
        <v>#REF!</v>
      </c>
      <c r="AI52" s="274" t="e">
        <f>SUMIF(#REF!,$N52,#REF!)</f>
        <v>#REF!</v>
      </c>
      <c r="AJ52" s="274" t="e">
        <f>SUMIF(#REF!,$N52,#REF!)</f>
        <v>#REF!</v>
      </c>
      <c r="AK52" s="274" t="e">
        <f>SUMIF(#REF!,$N52,#REF!)</f>
        <v>#REF!</v>
      </c>
      <c r="AL52" s="274" t="e">
        <f>SUMIF(#REF!,$N52,#REF!)</f>
        <v>#REF!</v>
      </c>
      <c r="AM52" s="274" t="e">
        <f>SUMIF(#REF!,$N52,#REF!)</f>
        <v>#REF!</v>
      </c>
      <c r="AN52" s="274" t="e">
        <f>SUMIF(#REF!,$N52,#REF!)</f>
        <v>#REF!</v>
      </c>
      <c r="AO52" s="274" t="e">
        <f>SUMIF(#REF!,$N52,#REF!)</f>
        <v>#REF!</v>
      </c>
      <c r="AP52" s="274" t="e">
        <f>SUMIF(#REF!,$N52,#REF!)</f>
        <v>#REF!</v>
      </c>
      <c r="AQ52" s="274" t="e">
        <f>SUMIF(#REF!,$N52,#REF!)</f>
        <v>#REF!</v>
      </c>
      <c r="AR52" s="274" t="e">
        <f>SUMIF(#REF!,$N52,#REF!)</f>
        <v>#REF!</v>
      </c>
      <c r="AS52" s="274" t="e">
        <f>SUMIF(#REF!,$N52,#REF!)</f>
        <v>#REF!</v>
      </c>
      <c r="AT52" s="274" t="e">
        <f>SUMIF(#REF!,$N52,#REF!)</f>
        <v>#REF!</v>
      </c>
      <c r="AU52" s="274" t="e">
        <f>SUMIF(#REF!,$N52,#REF!)</f>
        <v>#REF!</v>
      </c>
      <c r="AV52" s="274" t="e">
        <f>SUMIF(#REF!,$N52,#REF!)</f>
        <v>#REF!</v>
      </c>
      <c r="AW52" s="274" t="e">
        <f>SUMIF(#REF!,$N52,#REF!)</f>
        <v>#REF!</v>
      </c>
      <c r="AX52" s="274" t="e">
        <f>SUMIF(#REF!,$N52,#REF!)</f>
        <v>#REF!</v>
      </c>
      <c r="AY52" s="274" t="e">
        <f>SUMIF(#REF!,$N52,#REF!)</f>
        <v>#REF!</v>
      </c>
      <c r="AZ52" s="274" t="e">
        <f>SUMIF(#REF!,$N52,#REF!)</f>
        <v>#REF!</v>
      </c>
      <c r="BA52" s="274" t="e">
        <f>SUMIF(#REF!,$N52,#REF!)</f>
        <v>#REF!</v>
      </c>
      <c r="BB52" s="274" t="e">
        <f>SUMIF(#REF!,$N52,#REF!)</f>
        <v>#REF!</v>
      </c>
      <c r="BC52" s="274" t="e">
        <f>SUMIF(#REF!,$N52,#REF!)</f>
        <v>#REF!</v>
      </c>
      <c r="BD52" s="274" t="e">
        <f>SUMIF(#REF!,$N52,#REF!)</f>
        <v>#REF!</v>
      </c>
      <c r="BE52" s="274" t="e">
        <f>SUMIF(#REF!,$N52,#REF!)</f>
        <v>#REF!</v>
      </c>
      <c r="BF52" s="274" t="e">
        <f>SUMIF(#REF!,$N52,#REF!)</f>
        <v>#REF!</v>
      </c>
      <c r="BG52" s="274" t="e">
        <f>SUMIF(#REF!,$N52,#REF!)</f>
        <v>#REF!</v>
      </c>
      <c r="BH52" s="274" t="e">
        <f>SUMIF(#REF!,$N52,#REF!)</f>
        <v>#REF!</v>
      </c>
      <c r="BI52" s="274" t="e">
        <f>SUMIF(#REF!,$N52,#REF!)</f>
        <v>#REF!</v>
      </c>
      <c r="BJ52" s="274" t="e">
        <f>SUMIF(#REF!,$N52,#REF!)</f>
        <v>#REF!</v>
      </c>
      <c r="BK52" s="274" t="e">
        <f>SUMIF(#REF!,$N52,#REF!)</f>
        <v>#REF!</v>
      </c>
      <c r="BL52" s="274" t="e">
        <f>SUMIF(#REF!,$N52,#REF!)</f>
        <v>#REF!</v>
      </c>
      <c r="BM52" s="274" t="e">
        <f>SUMIF(#REF!,$N52,#REF!)</f>
        <v>#REF!</v>
      </c>
      <c r="BN52" s="274" t="e">
        <f>SUMIF(#REF!,$N52,#REF!)</f>
        <v>#REF!</v>
      </c>
      <c r="BO52" s="274" t="e">
        <f>SUMIF(#REF!,$N52,#REF!)</f>
        <v>#REF!</v>
      </c>
      <c r="BP52" s="274" t="e">
        <f>SUMIF(#REF!,$N52,#REF!)</f>
        <v>#REF!</v>
      </c>
      <c r="BQ52" s="274" t="e">
        <f>SUMIF(#REF!,$N52,#REF!)</f>
        <v>#REF!</v>
      </c>
      <c r="BR52" s="274" t="e">
        <f>SUMIF(#REF!,$N52,#REF!)</f>
        <v>#REF!</v>
      </c>
      <c r="BS52" s="274" t="e">
        <f>SUMIF(#REF!,$N52,#REF!)</f>
        <v>#REF!</v>
      </c>
      <c r="BT52" s="274" t="e">
        <f>SUMIF(#REF!,$N52,#REF!)</f>
        <v>#REF!</v>
      </c>
      <c r="BU52" s="274" t="e">
        <f>SUMIF(#REF!,$N52,#REF!)</f>
        <v>#REF!</v>
      </c>
      <c r="BV52" s="274" t="e">
        <f>SUMIF(#REF!,$N52,#REF!)</f>
        <v>#REF!</v>
      </c>
      <c r="BW52" s="274" t="e">
        <f>SUMIF(#REF!,$N52,#REF!)</f>
        <v>#REF!</v>
      </c>
      <c r="BX52" s="274" t="e">
        <f>SUMIF(#REF!,$N52,#REF!)</f>
        <v>#REF!</v>
      </c>
      <c r="BY52" s="274" t="e">
        <f>SUMIF(#REF!,$N52,#REF!)</f>
        <v>#REF!</v>
      </c>
      <c r="BZ52" s="274" t="e">
        <f>SUMIF(#REF!,$N52,#REF!)</f>
        <v>#REF!</v>
      </c>
      <c r="CA52" s="274" t="e">
        <f>SUMIF(#REF!,$N52,#REF!)</f>
        <v>#REF!</v>
      </c>
      <c r="CB52" s="274" t="e">
        <f>SUMIF(#REF!,$N52,#REF!)</f>
        <v>#REF!</v>
      </c>
    </row>
    <row r="53" spans="1:80">
      <c r="B53" s="234"/>
      <c r="C53" s="71"/>
      <c r="D53" s="268"/>
      <c r="E53" s="271"/>
      <c r="F53" s="270"/>
      <c r="G53" s="270"/>
      <c r="H53" s="275"/>
      <c r="I53" s="270"/>
      <c r="J53" s="306" t="str">
        <f t="shared" si="9"/>
        <v/>
      </c>
      <c r="K53" s="270"/>
      <c r="L53" s="71"/>
      <c r="M53" s="314"/>
      <c r="N53" s="234"/>
      <c r="O53" s="270"/>
      <c r="P53" s="342"/>
      <c r="Q53" s="332"/>
      <c r="R53" s="273"/>
      <c r="S53" s="274" t="e">
        <f>SUMIF(#REF!,$N53,#REF!)</f>
        <v>#REF!</v>
      </c>
      <c r="T53" s="274" t="e">
        <f>SUMIF(#REF!,$N53,#REF!)</f>
        <v>#REF!</v>
      </c>
      <c r="U53" s="274" t="e">
        <f>SUMIF(#REF!,$N53,#REF!)</f>
        <v>#REF!</v>
      </c>
      <c r="V53" s="274" t="e">
        <f>SUMIF(#REF!,$N53,#REF!)</f>
        <v>#REF!</v>
      </c>
      <c r="W53" s="274" t="e">
        <f>SUMIF(#REF!,$N53,#REF!)</f>
        <v>#REF!</v>
      </c>
      <c r="X53" s="274" t="e">
        <f>SUMIF(#REF!,$N53,#REF!)</f>
        <v>#REF!</v>
      </c>
      <c r="Y53" s="274" t="e">
        <f>SUMIF(#REF!,$N53,#REF!)</f>
        <v>#REF!</v>
      </c>
      <c r="Z53" s="274" t="e">
        <f>SUMIF(#REF!,$N53,#REF!)</f>
        <v>#REF!</v>
      </c>
      <c r="AA53" s="274" t="e">
        <f>SUMIF(#REF!,$N53,#REF!)</f>
        <v>#REF!</v>
      </c>
      <c r="AB53" s="274" t="e">
        <f>SUMIF(#REF!,$N53,#REF!)</f>
        <v>#REF!</v>
      </c>
      <c r="AC53" s="274" t="e">
        <f>SUMIF(#REF!,$N53,#REF!)</f>
        <v>#REF!</v>
      </c>
      <c r="AD53" s="274" t="e">
        <f>SUMIF(#REF!,$N53,#REF!)</f>
        <v>#REF!</v>
      </c>
      <c r="AE53" s="274" t="e">
        <f>SUMIF(#REF!,$N53,#REF!)</f>
        <v>#REF!</v>
      </c>
      <c r="AF53" s="274" t="e">
        <f>SUMIF(#REF!,$N53,#REF!)</f>
        <v>#REF!</v>
      </c>
      <c r="AG53" s="274" t="e">
        <f>SUMIF(#REF!,$N53,#REF!)</f>
        <v>#REF!</v>
      </c>
      <c r="AH53" s="274" t="e">
        <f>SUMIF(#REF!,$N53,#REF!)</f>
        <v>#REF!</v>
      </c>
      <c r="AI53" s="274" t="e">
        <f>SUMIF(#REF!,$N53,#REF!)</f>
        <v>#REF!</v>
      </c>
      <c r="AJ53" s="274" t="e">
        <f>SUMIF(#REF!,$N53,#REF!)</f>
        <v>#REF!</v>
      </c>
      <c r="AK53" s="274" t="e">
        <f>SUMIF(#REF!,$N53,#REF!)</f>
        <v>#REF!</v>
      </c>
      <c r="AL53" s="274" t="e">
        <f>SUMIF(#REF!,$N53,#REF!)</f>
        <v>#REF!</v>
      </c>
      <c r="AM53" s="274" t="e">
        <f>SUMIF(#REF!,$N53,#REF!)</f>
        <v>#REF!</v>
      </c>
      <c r="AN53" s="274" t="e">
        <f>SUMIF(#REF!,$N53,#REF!)</f>
        <v>#REF!</v>
      </c>
      <c r="AO53" s="274" t="e">
        <f>SUMIF(#REF!,$N53,#REF!)</f>
        <v>#REF!</v>
      </c>
      <c r="AP53" s="274" t="e">
        <f>SUMIF(#REF!,$N53,#REF!)</f>
        <v>#REF!</v>
      </c>
      <c r="AQ53" s="274" t="e">
        <f>SUMIF(#REF!,$N53,#REF!)</f>
        <v>#REF!</v>
      </c>
      <c r="AR53" s="274" t="e">
        <f>SUMIF(#REF!,$N53,#REF!)</f>
        <v>#REF!</v>
      </c>
      <c r="AS53" s="274" t="e">
        <f>SUMIF(#REF!,$N53,#REF!)</f>
        <v>#REF!</v>
      </c>
      <c r="AT53" s="274" t="e">
        <f>SUMIF(#REF!,$N53,#REF!)</f>
        <v>#REF!</v>
      </c>
      <c r="AU53" s="274" t="e">
        <f>SUMIF(#REF!,$N53,#REF!)</f>
        <v>#REF!</v>
      </c>
      <c r="AV53" s="274" t="e">
        <f>SUMIF(#REF!,$N53,#REF!)</f>
        <v>#REF!</v>
      </c>
      <c r="AW53" s="274" t="e">
        <f>SUMIF(#REF!,$N53,#REF!)</f>
        <v>#REF!</v>
      </c>
      <c r="AX53" s="274" t="e">
        <f>SUMIF(#REF!,$N53,#REF!)</f>
        <v>#REF!</v>
      </c>
      <c r="AY53" s="274" t="e">
        <f>SUMIF(#REF!,$N53,#REF!)</f>
        <v>#REF!</v>
      </c>
      <c r="AZ53" s="274" t="e">
        <f>SUMIF(#REF!,$N53,#REF!)</f>
        <v>#REF!</v>
      </c>
      <c r="BA53" s="274" t="e">
        <f>SUMIF(#REF!,$N53,#REF!)</f>
        <v>#REF!</v>
      </c>
      <c r="BB53" s="274" t="e">
        <f>SUMIF(#REF!,$N53,#REF!)</f>
        <v>#REF!</v>
      </c>
      <c r="BC53" s="274" t="e">
        <f>SUMIF(#REF!,$N53,#REF!)</f>
        <v>#REF!</v>
      </c>
      <c r="BD53" s="274" t="e">
        <f>SUMIF(#REF!,$N53,#REF!)</f>
        <v>#REF!</v>
      </c>
      <c r="BE53" s="274" t="e">
        <f>SUMIF(#REF!,$N53,#REF!)</f>
        <v>#REF!</v>
      </c>
      <c r="BF53" s="274" t="e">
        <f>SUMIF(#REF!,$N53,#REF!)</f>
        <v>#REF!</v>
      </c>
      <c r="BG53" s="274" t="e">
        <f>SUMIF(#REF!,$N53,#REF!)</f>
        <v>#REF!</v>
      </c>
      <c r="BH53" s="274" t="e">
        <f>SUMIF(#REF!,$N53,#REF!)</f>
        <v>#REF!</v>
      </c>
      <c r="BI53" s="274" t="e">
        <f>SUMIF(#REF!,$N53,#REF!)</f>
        <v>#REF!</v>
      </c>
      <c r="BJ53" s="274" t="e">
        <f>SUMIF(#REF!,$N53,#REF!)</f>
        <v>#REF!</v>
      </c>
      <c r="BK53" s="274" t="e">
        <f>SUMIF(#REF!,$N53,#REF!)</f>
        <v>#REF!</v>
      </c>
      <c r="BL53" s="274" t="e">
        <f>SUMIF(#REF!,$N53,#REF!)</f>
        <v>#REF!</v>
      </c>
      <c r="BM53" s="274" t="e">
        <f>SUMIF(#REF!,$N53,#REF!)</f>
        <v>#REF!</v>
      </c>
      <c r="BN53" s="274" t="e">
        <f>SUMIF(#REF!,$N53,#REF!)</f>
        <v>#REF!</v>
      </c>
      <c r="BO53" s="274" t="e">
        <f>SUMIF(#REF!,$N53,#REF!)</f>
        <v>#REF!</v>
      </c>
      <c r="BP53" s="274" t="e">
        <f>SUMIF(#REF!,$N53,#REF!)</f>
        <v>#REF!</v>
      </c>
      <c r="BQ53" s="274" t="e">
        <f>SUMIF(#REF!,$N53,#REF!)</f>
        <v>#REF!</v>
      </c>
      <c r="BR53" s="274" t="e">
        <f>SUMIF(#REF!,$N53,#REF!)</f>
        <v>#REF!</v>
      </c>
      <c r="BS53" s="274" t="e">
        <f>SUMIF(#REF!,$N53,#REF!)</f>
        <v>#REF!</v>
      </c>
      <c r="BT53" s="274" t="e">
        <f>SUMIF(#REF!,$N53,#REF!)</f>
        <v>#REF!</v>
      </c>
      <c r="BU53" s="274" t="e">
        <f>SUMIF(#REF!,$N53,#REF!)</f>
        <v>#REF!</v>
      </c>
      <c r="BV53" s="274" t="e">
        <f>SUMIF(#REF!,$N53,#REF!)</f>
        <v>#REF!</v>
      </c>
      <c r="BW53" s="274" t="e">
        <f>SUMIF(#REF!,$N53,#REF!)</f>
        <v>#REF!</v>
      </c>
      <c r="BX53" s="274" t="e">
        <f>SUMIF(#REF!,$N53,#REF!)</f>
        <v>#REF!</v>
      </c>
      <c r="BY53" s="274" t="e">
        <f>SUMIF(#REF!,$N53,#REF!)</f>
        <v>#REF!</v>
      </c>
      <c r="BZ53" s="274" t="e">
        <f>SUMIF(#REF!,$N53,#REF!)</f>
        <v>#REF!</v>
      </c>
      <c r="CA53" s="274" t="e">
        <f>SUMIF(#REF!,$N53,#REF!)</f>
        <v>#REF!</v>
      </c>
      <c r="CB53" s="274" t="e">
        <f>SUMIF(#REF!,$N53,#REF!)</f>
        <v>#REF!</v>
      </c>
    </row>
    <row r="54" spans="1:80">
      <c r="B54" s="234"/>
      <c r="C54" s="71"/>
      <c r="D54" s="268"/>
      <c r="E54" s="271"/>
      <c r="F54" s="270"/>
      <c r="G54" s="270"/>
      <c r="H54" s="275"/>
      <c r="I54" s="270"/>
      <c r="J54" s="306" t="str">
        <f t="shared" si="9"/>
        <v/>
      </c>
      <c r="K54" s="270"/>
      <c r="L54" s="71"/>
      <c r="M54" s="314"/>
      <c r="N54" s="234"/>
      <c r="O54" s="270"/>
      <c r="P54" s="342"/>
      <c r="Q54" s="332"/>
      <c r="R54" s="273"/>
      <c r="S54" s="274" t="e">
        <f>SUMIF(#REF!,$N54,#REF!)</f>
        <v>#REF!</v>
      </c>
      <c r="T54" s="274" t="e">
        <f>SUMIF(#REF!,$N54,#REF!)</f>
        <v>#REF!</v>
      </c>
      <c r="U54" s="274" t="e">
        <f>SUMIF(#REF!,$N54,#REF!)</f>
        <v>#REF!</v>
      </c>
      <c r="V54" s="274" t="e">
        <f>SUMIF(#REF!,$N54,#REF!)</f>
        <v>#REF!</v>
      </c>
      <c r="W54" s="274" t="e">
        <f>SUMIF(#REF!,$N54,#REF!)</f>
        <v>#REF!</v>
      </c>
      <c r="X54" s="274" t="e">
        <f>SUMIF(#REF!,$N54,#REF!)</f>
        <v>#REF!</v>
      </c>
      <c r="Y54" s="274" t="e">
        <f>SUMIF(#REF!,$N54,#REF!)</f>
        <v>#REF!</v>
      </c>
      <c r="Z54" s="274" t="e">
        <f>SUMIF(#REF!,$N54,#REF!)</f>
        <v>#REF!</v>
      </c>
      <c r="AA54" s="274" t="e">
        <f>SUMIF(#REF!,$N54,#REF!)</f>
        <v>#REF!</v>
      </c>
      <c r="AB54" s="274" t="e">
        <f>SUMIF(#REF!,$N54,#REF!)</f>
        <v>#REF!</v>
      </c>
      <c r="AC54" s="274" t="e">
        <f>SUMIF(#REF!,$N54,#REF!)</f>
        <v>#REF!</v>
      </c>
      <c r="AD54" s="274" t="e">
        <f>SUMIF(#REF!,$N54,#REF!)</f>
        <v>#REF!</v>
      </c>
      <c r="AE54" s="274" t="e">
        <f>SUMIF(#REF!,$N54,#REF!)</f>
        <v>#REF!</v>
      </c>
      <c r="AF54" s="274" t="e">
        <f>SUMIF(#REF!,$N54,#REF!)</f>
        <v>#REF!</v>
      </c>
      <c r="AG54" s="274" t="e">
        <f>SUMIF(#REF!,$N54,#REF!)</f>
        <v>#REF!</v>
      </c>
      <c r="AH54" s="274" t="e">
        <f>SUMIF(#REF!,$N54,#REF!)</f>
        <v>#REF!</v>
      </c>
      <c r="AI54" s="274" t="e">
        <f>SUMIF(#REF!,$N54,#REF!)</f>
        <v>#REF!</v>
      </c>
      <c r="AJ54" s="274" t="e">
        <f>SUMIF(#REF!,$N54,#REF!)</f>
        <v>#REF!</v>
      </c>
      <c r="AK54" s="274" t="e">
        <f>SUMIF(#REF!,$N54,#REF!)</f>
        <v>#REF!</v>
      </c>
      <c r="AL54" s="274" t="e">
        <f>SUMIF(#REF!,$N54,#REF!)</f>
        <v>#REF!</v>
      </c>
      <c r="AM54" s="274" t="e">
        <f>SUMIF(#REF!,$N54,#REF!)</f>
        <v>#REF!</v>
      </c>
      <c r="AN54" s="274" t="e">
        <f>SUMIF(#REF!,$N54,#REF!)</f>
        <v>#REF!</v>
      </c>
      <c r="AO54" s="274" t="e">
        <f>SUMIF(#REF!,$N54,#REF!)</f>
        <v>#REF!</v>
      </c>
      <c r="AP54" s="274" t="e">
        <f>SUMIF(#REF!,$N54,#REF!)</f>
        <v>#REF!</v>
      </c>
      <c r="AQ54" s="274" t="e">
        <f>SUMIF(#REF!,$N54,#REF!)</f>
        <v>#REF!</v>
      </c>
      <c r="AR54" s="274" t="e">
        <f>SUMIF(#REF!,$N54,#REF!)</f>
        <v>#REF!</v>
      </c>
      <c r="AS54" s="274" t="e">
        <f>SUMIF(#REF!,$N54,#REF!)</f>
        <v>#REF!</v>
      </c>
      <c r="AT54" s="274" t="e">
        <f>SUMIF(#REF!,$N54,#REF!)</f>
        <v>#REF!</v>
      </c>
      <c r="AU54" s="274" t="e">
        <f>SUMIF(#REF!,$N54,#REF!)</f>
        <v>#REF!</v>
      </c>
      <c r="AV54" s="274" t="e">
        <f>SUMIF(#REF!,$N54,#REF!)</f>
        <v>#REF!</v>
      </c>
      <c r="AW54" s="274" t="e">
        <f>SUMIF(#REF!,$N54,#REF!)</f>
        <v>#REF!</v>
      </c>
      <c r="AX54" s="274" t="e">
        <f>SUMIF(#REF!,$N54,#REF!)</f>
        <v>#REF!</v>
      </c>
      <c r="AY54" s="274" t="e">
        <f>SUMIF(#REF!,$N54,#REF!)</f>
        <v>#REF!</v>
      </c>
      <c r="AZ54" s="274" t="e">
        <f>SUMIF(#REF!,$N54,#REF!)</f>
        <v>#REF!</v>
      </c>
      <c r="BA54" s="274" t="e">
        <f>SUMIF(#REF!,$N54,#REF!)</f>
        <v>#REF!</v>
      </c>
      <c r="BB54" s="274" t="e">
        <f>SUMIF(#REF!,$N54,#REF!)</f>
        <v>#REF!</v>
      </c>
      <c r="BC54" s="274" t="e">
        <f>SUMIF(#REF!,$N54,#REF!)</f>
        <v>#REF!</v>
      </c>
      <c r="BD54" s="274" t="e">
        <f>SUMIF(#REF!,$N54,#REF!)</f>
        <v>#REF!</v>
      </c>
      <c r="BE54" s="274" t="e">
        <f>SUMIF(#REF!,$N54,#REF!)</f>
        <v>#REF!</v>
      </c>
      <c r="BF54" s="274" t="e">
        <f>SUMIF(#REF!,$N54,#REF!)</f>
        <v>#REF!</v>
      </c>
      <c r="BG54" s="274" t="e">
        <f>SUMIF(#REF!,$N54,#REF!)</f>
        <v>#REF!</v>
      </c>
      <c r="BH54" s="274" t="e">
        <f>SUMIF(#REF!,$N54,#REF!)</f>
        <v>#REF!</v>
      </c>
      <c r="BI54" s="274" t="e">
        <f>SUMIF(#REF!,$N54,#REF!)</f>
        <v>#REF!</v>
      </c>
      <c r="BJ54" s="274" t="e">
        <f>SUMIF(#REF!,$N54,#REF!)</f>
        <v>#REF!</v>
      </c>
      <c r="BK54" s="274" t="e">
        <f>SUMIF(#REF!,$N54,#REF!)</f>
        <v>#REF!</v>
      </c>
      <c r="BL54" s="274" t="e">
        <f>SUMIF(#REF!,$N54,#REF!)</f>
        <v>#REF!</v>
      </c>
      <c r="BM54" s="274" t="e">
        <f>SUMIF(#REF!,$N54,#REF!)</f>
        <v>#REF!</v>
      </c>
      <c r="BN54" s="274" t="e">
        <f>SUMIF(#REF!,$N54,#REF!)</f>
        <v>#REF!</v>
      </c>
      <c r="BO54" s="274" t="e">
        <f>SUMIF(#REF!,$N54,#REF!)</f>
        <v>#REF!</v>
      </c>
      <c r="BP54" s="274" t="e">
        <f>SUMIF(#REF!,$N54,#REF!)</f>
        <v>#REF!</v>
      </c>
      <c r="BQ54" s="274" t="e">
        <f>SUMIF(#REF!,$N54,#REF!)</f>
        <v>#REF!</v>
      </c>
      <c r="BR54" s="274" t="e">
        <f>SUMIF(#REF!,$N54,#REF!)</f>
        <v>#REF!</v>
      </c>
      <c r="BS54" s="274" t="e">
        <f>SUMIF(#REF!,$N54,#REF!)</f>
        <v>#REF!</v>
      </c>
      <c r="BT54" s="274" t="e">
        <f>SUMIF(#REF!,$N54,#REF!)</f>
        <v>#REF!</v>
      </c>
      <c r="BU54" s="274" t="e">
        <f>SUMIF(#REF!,$N54,#REF!)</f>
        <v>#REF!</v>
      </c>
      <c r="BV54" s="274" t="e">
        <f>SUMIF(#REF!,$N54,#REF!)</f>
        <v>#REF!</v>
      </c>
      <c r="BW54" s="274" t="e">
        <f>SUMIF(#REF!,$N54,#REF!)</f>
        <v>#REF!</v>
      </c>
      <c r="BX54" s="274" t="e">
        <f>SUMIF(#REF!,$N54,#REF!)</f>
        <v>#REF!</v>
      </c>
      <c r="BY54" s="274" t="e">
        <f>SUMIF(#REF!,$N54,#REF!)</f>
        <v>#REF!</v>
      </c>
      <c r="BZ54" s="274" t="e">
        <f>SUMIF(#REF!,$N54,#REF!)</f>
        <v>#REF!</v>
      </c>
      <c r="CA54" s="274" t="e">
        <f>SUMIF(#REF!,$N54,#REF!)</f>
        <v>#REF!</v>
      </c>
      <c r="CB54" s="274" t="e">
        <f>SUMIF(#REF!,$N54,#REF!)</f>
        <v>#REF!</v>
      </c>
    </row>
    <row r="55" spans="1:80">
      <c r="B55" s="234"/>
      <c r="C55" s="278"/>
      <c r="D55" s="268"/>
      <c r="E55" s="271"/>
      <c r="F55" s="270"/>
      <c r="G55" s="270"/>
      <c r="H55" s="275"/>
      <c r="I55" s="270"/>
      <c r="J55" s="306" t="str">
        <f t="shared" si="9"/>
        <v/>
      </c>
      <c r="K55" s="270"/>
      <c r="L55" s="71"/>
      <c r="M55" s="314"/>
      <c r="N55" s="234"/>
      <c r="O55" s="270"/>
      <c r="P55" s="342"/>
      <c r="Q55" s="332"/>
      <c r="R55" s="273"/>
      <c r="S55" s="274" t="e">
        <f>SUMIF(#REF!,$N55,#REF!)</f>
        <v>#REF!</v>
      </c>
      <c r="T55" s="274" t="e">
        <f>SUMIF(#REF!,$N55,#REF!)</f>
        <v>#REF!</v>
      </c>
      <c r="U55" s="274" t="e">
        <f>SUMIF(#REF!,$N55,#REF!)</f>
        <v>#REF!</v>
      </c>
      <c r="V55" s="274" t="e">
        <f>SUMIF(#REF!,$N55,#REF!)</f>
        <v>#REF!</v>
      </c>
      <c r="W55" s="274" t="e">
        <f>SUMIF(#REF!,$N55,#REF!)</f>
        <v>#REF!</v>
      </c>
      <c r="X55" s="274" t="e">
        <f>SUMIF(#REF!,$N55,#REF!)</f>
        <v>#REF!</v>
      </c>
      <c r="Y55" s="274" t="e">
        <f>SUMIF(#REF!,$N55,#REF!)</f>
        <v>#REF!</v>
      </c>
      <c r="Z55" s="274" t="e">
        <f>SUMIF(#REF!,$N55,#REF!)</f>
        <v>#REF!</v>
      </c>
      <c r="AA55" s="274" t="e">
        <f>SUMIF(#REF!,$N55,#REF!)</f>
        <v>#REF!</v>
      </c>
      <c r="AB55" s="274" t="e">
        <f>SUMIF(#REF!,$N55,#REF!)</f>
        <v>#REF!</v>
      </c>
      <c r="AC55" s="274" t="e">
        <f>SUMIF(#REF!,$N55,#REF!)</f>
        <v>#REF!</v>
      </c>
      <c r="AD55" s="274" t="e">
        <f>SUMIF(#REF!,$N55,#REF!)</f>
        <v>#REF!</v>
      </c>
      <c r="AE55" s="274" t="e">
        <f>SUMIF(#REF!,$N55,#REF!)</f>
        <v>#REF!</v>
      </c>
      <c r="AF55" s="274" t="e">
        <f>SUMIF(#REF!,$N55,#REF!)</f>
        <v>#REF!</v>
      </c>
      <c r="AG55" s="274" t="e">
        <f>SUMIF(#REF!,$N55,#REF!)</f>
        <v>#REF!</v>
      </c>
      <c r="AH55" s="274" t="e">
        <f>SUMIF(#REF!,$N55,#REF!)</f>
        <v>#REF!</v>
      </c>
      <c r="AI55" s="274" t="e">
        <f>SUMIF(#REF!,$N55,#REF!)</f>
        <v>#REF!</v>
      </c>
      <c r="AJ55" s="274" t="e">
        <f>SUMIF(#REF!,$N55,#REF!)</f>
        <v>#REF!</v>
      </c>
      <c r="AK55" s="274" t="e">
        <f>SUMIF(#REF!,$N55,#REF!)</f>
        <v>#REF!</v>
      </c>
      <c r="AL55" s="274" t="e">
        <f>SUMIF(#REF!,$N55,#REF!)</f>
        <v>#REF!</v>
      </c>
      <c r="AM55" s="274" t="e">
        <f>SUMIF(#REF!,$N55,#REF!)</f>
        <v>#REF!</v>
      </c>
      <c r="AN55" s="274" t="e">
        <f>SUMIF(#REF!,$N55,#REF!)</f>
        <v>#REF!</v>
      </c>
      <c r="AO55" s="274" t="e">
        <f>SUMIF(#REF!,$N55,#REF!)</f>
        <v>#REF!</v>
      </c>
      <c r="AP55" s="274" t="e">
        <f>SUMIF(#REF!,$N55,#REF!)</f>
        <v>#REF!</v>
      </c>
      <c r="AQ55" s="274" t="e">
        <f>SUMIF(#REF!,$N55,#REF!)</f>
        <v>#REF!</v>
      </c>
      <c r="AR55" s="274" t="e">
        <f>SUMIF(#REF!,$N55,#REF!)</f>
        <v>#REF!</v>
      </c>
      <c r="AS55" s="274" t="e">
        <f>SUMIF(#REF!,$N55,#REF!)</f>
        <v>#REF!</v>
      </c>
      <c r="AT55" s="274" t="e">
        <f>SUMIF(#REF!,$N55,#REF!)</f>
        <v>#REF!</v>
      </c>
      <c r="AU55" s="274" t="e">
        <f>SUMIF(#REF!,$N55,#REF!)</f>
        <v>#REF!</v>
      </c>
      <c r="AV55" s="274" t="e">
        <f>SUMIF(#REF!,$N55,#REF!)</f>
        <v>#REF!</v>
      </c>
      <c r="AW55" s="274" t="e">
        <f>SUMIF(#REF!,$N55,#REF!)</f>
        <v>#REF!</v>
      </c>
      <c r="AX55" s="274" t="e">
        <f>SUMIF(#REF!,$N55,#REF!)</f>
        <v>#REF!</v>
      </c>
      <c r="AY55" s="274" t="e">
        <f>SUMIF(#REF!,$N55,#REF!)</f>
        <v>#REF!</v>
      </c>
      <c r="AZ55" s="274" t="e">
        <f>SUMIF(#REF!,$N55,#REF!)</f>
        <v>#REF!</v>
      </c>
      <c r="BA55" s="274" t="e">
        <f>SUMIF(#REF!,$N55,#REF!)</f>
        <v>#REF!</v>
      </c>
      <c r="BB55" s="274" t="e">
        <f>SUMIF(#REF!,$N55,#REF!)</f>
        <v>#REF!</v>
      </c>
      <c r="BC55" s="274" t="e">
        <f>SUMIF(#REF!,$N55,#REF!)</f>
        <v>#REF!</v>
      </c>
      <c r="BD55" s="274" t="e">
        <f>SUMIF(#REF!,$N55,#REF!)</f>
        <v>#REF!</v>
      </c>
      <c r="BE55" s="274" t="e">
        <f>SUMIF(#REF!,$N55,#REF!)</f>
        <v>#REF!</v>
      </c>
      <c r="BF55" s="274" t="e">
        <f>SUMIF(#REF!,$N55,#REF!)</f>
        <v>#REF!</v>
      </c>
      <c r="BG55" s="274" t="e">
        <f>SUMIF(#REF!,$N55,#REF!)</f>
        <v>#REF!</v>
      </c>
      <c r="BH55" s="274" t="e">
        <f>SUMIF(#REF!,$N55,#REF!)</f>
        <v>#REF!</v>
      </c>
      <c r="BI55" s="274" t="e">
        <f>SUMIF(#REF!,$N55,#REF!)</f>
        <v>#REF!</v>
      </c>
      <c r="BJ55" s="274" t="e">
        <f>SUMIF(#REF!,$N55,#REF!)</f>
        <v>#REF!</v>
      </c>
      <c r="BK55" s="274" t="e">
        <f>SUMIF(#REF!,$N55,#REF!)</f>
        <v>#REF!</v>
      </c>
      <c r="BL55" s="274" t="e">
        <f>SUMIF(#REF!,$N55,#REF!)</f>
        <v>#REF!</v>
      </c>
      <c r="BM55" s="274" t="e">
        <f>SUMIF(#REF!,$N55,#REF!)</f>
        <v>#REF!</v>
      </c>
      <c r="BN55" s="274" t="e">
        <f>SUMIF(#REF!,$N55,#REF!)</f>
        <v>#REF!</v>
      </c>
      <c r="BO55" s="274" t="e">
        <f>SUMIF(#REF!,$N55,#REF!)</f>
        <v>#REF!</v>
      </c>
      <c r="BP55" s="274" t="e">
        <f>SUMIF(#REF!,$N55,#REF!)</f>
        <v>#REF!</v>
      </c>
      <c r="BQ55" s="274" t="e">
        <f>SUMIF(#REF!,$N55,#REF!)</f>
        <v>#REF!</v>
      </c>
      <c r="BR55" s="274" t="e">
        <f>SUMIF(#REF!,$N55,#REF!)</f>
        <v>#REF!</v>
      </c>
      <c r="BS55" s="274" t="e">
        <f>SUMIF(#REF!,$N55,#REF!)</f>
        <v>#REF!</v>
      </c>
      <c r="BT55" s="274" t="e">
        <f>SUMIF(#REF!,$N55,#REF!)</f>
        <v>#REF!</v>
      </c>
      <c r="BU55" s="274" t="e">
        <f>SUMIF(#REF!,$N55,#REF!)</f>
        <v>#REF!</v>
      </c>
      <c r="BV55" s="274" t="e">
        <f>SUMIF(#REF!,$N55,#REF!)</f>
        <v>#REF!</v>
      </c>
      <c r="BW55" s="274" t="e">
        <f>SUMIF(#REF!,$N55,#REF!)</f>
        <v>#REF!</v>
      </c>
      <c r="BX55" s="274" t="e">
        <f>SUMIF(#REF!,$N55,#REF!)</f>
        <v>#REF!</v>
      </c>
      <c r="BY55" s="274" t="e">
        <f>SUMIF(#REF!,$N55,#REF!)</f>
        <v>#REF!</v>
      </c>
      <c r="BZ55" s="274" t="e">
        <f>SUMIF(#REF!,$N55,#REF!)</f>
        <v>#REF!</v>
      </c>
      <c r="CA55" s="274" t="e">
        <f>SUMIF(#REF!,$N55,#REF!)</f>
        <v>#REF!</v>
      </c>
      <c r="CB55" s="274" t="e">
        <f>SUMIF(#REF!,$N55,#REF!)</f>
        <v>#REF!</v>
      </c>
    </row>
    <row r="56" spans="1:80">
      <c r="B56" s="234"/>
      <c r="C56" s="278"/>
      <c r="D56" s="268"/>
      <c r="E56" s="271"/>
      <c r="F56" s="270"/>
      <c r="G56" s="270"/>
      <c r="H56" s="275"/>
      <c r="I56" s="270"/>
      <c r="J56" s="306" t="str">
        <f t="shared" si="9"/>
        <v/>
      </c>
      <c r="K56" s="270"/>
      <c r="L56" s="71"/>
      <c r="M56" s="314"/>
      <c r="N56" s="234"/>
      <c r="O56" s="270"/>
      <c r="P56" s="342"/>
      <c r="Q56" s="332"/>
      <c r="R56" s="273"/>
      <c r="S56" s="274" t="e">
        <f>SUMIF(#REF!,$N56,#REF!)</f>
        <v>#REF!</v>
      </c>
      <c r="T56" s="274" t="e">
        <f>SUMIF(#REF!,$N56,#REF!)</f>
        <v>#REF!</v>
      </c>
      <c r="U56" s="274" t="e">
        <f>SUMIF(#REF!,$N56,#REF!)</f>
        <v>#REF!</v>
      </c>
      <c r="V56" s="274" t="e">
        <f>SUMIF(#REF!,$N56,#REF!)</f>
        <v>#REF!</v>
      </c>
      <c r="W56" s="274" t="e">
        <f>SUMIF(#REF!,$N56,#REF!)</f>
        <v>#REF!</v>
      </c>
      <c r="X56" s="274" t="e">
        <f>SUMIF(#REF!,$N56,#REF!)</f>
        <v>#REF!</v>
      </c>
      <c r="Y56" s="274" t="e">
        <f>SUMIF(#REF!,$N56,#REF!)</f>
        <v>#REF!</v>
      </c>
      <c r="Z56" s="274" t="e">
        <f>SUMIF(#REF!,$N56,#REF!)</f>
        <v>#REF!</v>
      </c>
      <c r="AA56" s="274" t="e">
        <f>SUMIF(#REF!,$N56,#REF!)</f>
        <v>#REF!</v>
      </c>
      <c r="AB56" s="274" t="e">
        <f>SUMIF(#REF!,$N56,#REF!)</f>
        <v>#REF!</v>
      </c>
      <c r="AC56" s="274" t="e">
        <f>SUMIF(#REF!,$N56,#REF!)</f>
        <v>#REF!</v>
      </c>
      <c r="AD56" s="274" t="e">
        <f>SUMIF(#REF!,$N56,#REF!)</f>
        <v>#REF!</v>
      </c>
      <c r="AE56" s="274" t="e">
        <f>SUMIF(#REF!,$N56,#REF!)</f>
        <v>#REF!</v>
      </c>
      <c r="AF56" s="274" t="e">
        <f>SUMIF(#REF!,$N56,#REF!)</f>
        <v>#REF!</v>
      </c>
      <c r="AG56" s="274" t="e">
        <f>SUMIF(#REF!,$N56,#REF!)</f>
        <v>#REF!</v>
      </c>
      <c r="AH56" s="274" t="e">
        <f>SUMIF(#REF!,$N56,#REF!)</f>
        <v>#REF!</v>
      </c>
      <c r="AI56" s="274" t="e">
        <f>SUMIF(#REF!,$N56,#REF!)</f>
        <v>#REF!</v>
      </c>
      <c r="AJ56" s="274" t="e">
        <f>SUMIF(#REF!,$N56,#REF!)</f>
        <v>#REF!</v>
      </c>
      <c r="AK56" s="274" t="e">
        <f>SUMIF(#REF!,$N56,#REF!)</f>
        <v>#REF!</v>
      </c>
      <c r="AL56" s="274" t="e">
        <f>SUMIF(#REF!,$N56,#REF!)</f>
        <v>#REF!</v>
      </c>
      <c r="AM56" s="274" t="e">
        <f>SUMIF(#REF!,$N56,#REF!)</f>
        <v>#REF!</v>
      </c>
      <c r="AN56" s="274" t="e">
        <f>SUMIF(#REF!,$N56,#REF!)</f>
        <v>#REF!</v>
      </c>
      <c r="AO56" s="274" t="e">
        <f>SUMIF(#REF!,$N56,#REF!)</f>
        <v>#REF!</v>
      </c>
      <c r="AP56" s="274" t="e">
        <f>SUMIF(#REF!,$N56,#REF!)</f>
        <v>#REF!</v>
      </c>
      <c r="AQ56" s="274" t="e">
        <f>SUMIF(#REF!,$N56,#REF!)</f>
        <v>#REF!</v>
      </c>
      <c r="AR56" s="274" t="e">
        <f>SUMIF(#REF!,$N56,#REF!)</f>
        <v>#REF!</v>
      </c>
      <c r="AS56" s="274" t="e">
        <f>SUMIF(#REF!,$N56,#REF!)</f>
        <v>#REF!</v>
      </c>
      <c r="AT56" s="274" t="e">
        <f>SUMIF(#REF!,$N56,#REF!)</f>
        <v>#REF!</v>
      </c>
      <c r="AU56" s="274" t="e">
        <f>SUMIF(#REF!,$N56,#REF!)</f>
        <v>#REF!</v>
      </c>
      <c r="AV56" s="274" t="e">
        <f>SUMIF(#REF!,$N56,#REF!)</f>
        <v>#REF!</v>
      </c>
      <c r="AW56" s="274" t="e">
        <f>SUMIF(#REF!,$N56,#REF!)</f>
        <v>#REF!</v>
      </c>
      <c r="AX56" s="274" t="e">
        <f>SUMIF(#REF!,$N56,#REF!)</f>
        <v>#REF!</v>
      </c>
      <c r="AY56" s="274" t="e">
        <f>SUMIF(#REF!,$N56,#REF!)</f>
        <v>#REF!</v>
      </c>
      <c r="AZ56" s="274" t="e">
        <f>SUMIF(#REF!,$N56,#REF!)</f>
        <v>#REF!</v>
      </c>
      <c r="BA56" s="274" t="e">
        <f>SUMIF(#REF!,$N56,#REF!)</f>
        <v>#REF!</v>
      </c>
      <c r="BB56" s="274" t="e">
        <f>SUMIF(#REF!,$N56,#REF!)</f>
        <v>#REF!</v>
      </c>
      <c r="BC56" s="274" t="e">
        <f>SUMIF(#REF!,$N56,#REF!)</f>
        <v>#REF!</v>
      </c>
      <c r="BD56" s="274" t="e">
        <f>SUMIF(#REF!,$N56,#REF!)</f>
        <v>#REF!</v>
      </c>
      <c r="BE56" s="274" t="e">
        <f>SUMIF(#REF!,$N56,#REF!)</f>
        <v>#REF!</v>
      </c>
      <c r="BF56" s="274" t="e">
        <f>SUMIF(#REF!,$N56,#REF!)</f>
        <v>#REF!</v>
      </c>
      <c r="BG56" s="274" t="e">
        <f>SUMIF(#REF!,$N56,#REF!)</f>
        <v>#REF!</v>
      </c>
      <c r="BH56" s="274" t="e">
        <f>SUMIF(#REF!,$N56,#REF!)</f>
        <v>#REF!</v>
      </c>
      <c r="BI56" s="274" t="e">
        <f>SUMIF(#REF!,$N56,#REF!)</f>
        <v>#REF!</v>
      </c>
      <c r="BJ56" s="274" t="e">
        <f>SUMIF(#REF!,$N56,#REF!)</f>
        <v>#REF!</v>
      </c>
      <c r="BK56" s="274" t="e">
        <f>SUMIF(#REF!,$N56,#REF!)</f>
        <v>#REF!</v>
      </c>
      <c r="BL56" s="274" t="e">
        <f>SUMIF(#REF!,$N56,#REF!)</f>
        <v>#REF!</v>
      </c>
      <c r="BM56" s="274" t="e">
        <f>SUMIF(#REF!,$N56,#REF!)</f>
        <v>#REF!</v>
      </c>
      <c r="BN56" s="274" t="e">
        <f>SUMIF(#REF!,$N56,#REF!)</f>
        <v>#REF!</v>
      </c>
      <c r="BO56" s="274" t="e">
        <f>SUMIF(#REF!,$N56,#REF!)</f>
        <v>#REF!</v>
      </c>
      <c r="BP56" s="274" t="e">
        <f>SUMIF(#REF!,$N56,#REF!)</f>
        <v>#REF!</v>
      </c>
      <c r="BQ56" s="274" t="e">
        <f>SUMIF(#REF!,$N56,#REF!)</f>
        <v>#REF!</v>
      </c>
      <c r="BR56" s="274" t="e">
        <f>SUMIF(#REF!,$N56,#REF!)</f>
        <v>#REF!</v>
      </c>
      <c r="BS56" s="274" t="e">
        <f>SUMIF(#REF!,$N56,#REF!)</f>
        <v>#REF!</v>
      </c>
      <c r="BT56" s="274" t="e">
        <f>SUMIF(#REF!,$N56,#REF!)</f>
        <v>#REF!</v>
      </c>
      <c r="BU56" s="274" t="e">
        <f>SUMIF(#REF!,$N56,#REF!)</f>
        <v>#REF!</v>
      </c>
      <c r="BV56" s="274" t="e">
        <f>SUMIF(#REF!,$N56,#REF!)</f>
        <v>#REF!</v>
      </c>
      <c r="BW56" s="274" t="e">
        <f>SUMIF(#REF!,$N56,#REF!)</f>
        <v>#REF!</v>
      </c>
      <c r="BX56" s="274" t="e">
        <f>SUMIF(#REF!,$N56,#REF!)</f>
        <v>#REF!</v>
      </c>
      <c r="BY56" s="274" t="e">
        <f>SUMIF(#REF!,$N56,#REF!)</f>
        <v>#REF!</v>
      </c>
      <c r="BZ56" s="274" t="e">
        <f>SUMIF(#REF!,$N56,#REF!)</f>
        <v>#REF!</v>
      </c>
      <c r="CA56" s="274" t="e">
        <f>SUMIF(#REF!,$N56,#REF!)</f>
        <v>#REF!</v>
      </c>
      <c r="CB56" s="274" t="e">
        <f>SUMIF(#REF!,$N56,#REF!)</f>
        <v>#REF!</v>
      </c>
    </row>
    <row r="57" spans="1:80">
      <c r="A57" s="231"/>
      <c r="B57" s="234"/>
      <c r="C57" s="229"/>
      <c r="D57" s="268"/>
      <c r="E57" s="271"/>
      <c r="F57" s="270"/>
      <c r="G57" s="270"/>
      <c r="H57" s="275"/>
      <c r="I57" s="270"/>
      <c r="J57" s="306" t="str">
        <f t="shared" si="9"/>
        <v/>
      </c>
      <c r="K57" s="270"/>
      <c r="L57" s="71"/>
      <c r="M57" s="314"/>
      <c r="N57" s="234"/>
      <c r="O57" s="270"/>
      <c r="P57" s="342"/>
      <c r="Q57" s="332"/>
      <c r="R57" s="273"/>
      <c r="S57" s="274" t="e">
        <f>SUMIF(#REF!,$N57,#REF!)</f>
        <v>#REF!</v>
      </c>
      <c r="T57" s="274" t="e">
        <f>SUMIF(#REF!,$N57,#REF!)</f>
        <v>#REF!</v>
      </c>
      <c r="U57" s="274" t="e">
        <f>SUMIF(#REF!,$N57,#REF!)</f>
        <v>#REF!</v>
      </c>
      <c r="V57" s="274" t="e">
        <f>SUMIF(#REF!,$N57,#REF!)</f>
        <v>#REF!</v>
      </c>
      <c r="W57" s="274" t="e">
        <f>SUMIF(#REF!,$N57,#REF!)</f>
        <v>#REF!</v>
      </c>
      <c r="X57" s="274" t="e">
        <f>SUMIF(#REF!,$N57,#REF!)</f>
        <v>#REF!</v>
      </c>
      <c r="Y57" s="274" t="e">
        <f>SUMIF(#REF!,$N57,#REF!)</f>
        <v>#REF!</v>
      </c>
      <c r="Z57" s="274" t="e">
        <f>SUMIF(#REF!,$N57,#REF!)</f>
        <v>#REF!</v>
      </c>
      <c r="AA57" s="274" t="e">
        <f>SUMIF(#REF!,$N57,#REF!)</f>
        <v>#REF!</v>
      </c>
      <c r="AB57" s="274" t="e">
        <f>SUMIF(#REF!,$N57,#REF!)</f>
        <v>#REF!</v>
      </c>
      <c r="AC57" s="274" t="e">
        <f>SUMIF(#REF!,$N57,#REF!)</f>
        <v>#REF!</v>
      </c>
      <c r="AD57" s="274" t="e">
        <f>SUMIF(#REF!,$N57,#REF!)</f>
        <v>#REF!</v>
      </c>
      <c r="AE57" s="274" t="e">
        <f>SUMIF(#REF!,$N57,#REF!)</f>
        <v>#REF!</v>
      </c>
      <c r="AF57" s="274" t="e">
        <f>SUMIF(#REF!,$N57,#REF!)</f>
        <v>#REF!</v>
      </c>
      <c r="AG57" s="274" t="e">
        <f>SUMIF(#REF!,$N57,#REF!)</f>
        <v>#REF!</v>
      </c>
      <c r="AH57" s="274" t="e">
        <f>SUMIF(#REF!,$N57,#REF!)</f>
        <v>#REF!</v>
      </c>
      <c r="AI57" s="274" t="e">
        <f>SUMIF(#REF!,$N57,#REF!)</f>
        <v>#REF!</v>
      </c>
      <c r="AJ57" s="274" t="e">
        <f>SUMIF(#REF!,$N57,#REF!)</f>
        <v>#REF!</v>
      </c>
      <c r="AK57" s="274" t="e">
        <f>SUMIF(#REF!,$N57,#REF!)</f>
        <v>#REF!</v>
      </c>
      <c r="AL57" s="274" t="e">
        <f>SUMIF(#REF!,$N57,#REF!)</f>
        <v>#REF!</v>
      </c>
      <c r="AM57" s="274" t="e">
        <f>SUMIF(#REF!,$N57,#REF!)</f>
        <v>#REF!</v>
      </c>
      <c r="AN57" s="274" t="e">
        <f>SUMIF(#REF!,$N57,#REF!)</f>
        <v>#REF!</v>
      </c>
      <c r="AO57" s="274" t="e">
        <f>SUMIF(#REF!,$N57,#REF!)</f>
        <v>#REF!</v>
      </c>
      <c r="AP57" s="274" t="e">
        <f>SUMIF(#REF!,$N57,#REF!)</f>
        <v>#REF!</v>
      </c>
      <c r="AQ57" s="274" t="e">
        <f>SUMIF(#REF!,$N57,#REF!)</f>
        <v>#REF!</v>
      </c>
      <c r="AR57" s="274" t="e">
        <f>SUMIF(#REF!,$N57,#REF!)</f>
        <v>#REF!</v>
      </c>
      <c r="AS57" s="274" t="e">
        <f>SUMIF(#REF!,$N57,#REF!)</f>
        <v>#REF!</v>
      </c>
      <c r="AT57" s="274" t="e">
        <f>SUMIF(#REF!,$N57,#REF!)</f>
        <v>#REF!</v>
      </c>
      <c r="AU57" s="274" t="e">
        <f>SUMIF(#REF!,$N57,#REF!)</f>
        <v>#REF!</v>
      </c>
      <c r="AV57" s="274" t="e">
        <f>SUMIF(#REF!,$N57,#REF!)</f>
        <v>#REF!</v>
      </c>
      <c r="AW57" s="274" t="e">
        <f>SUMIF(#REF!,$N57,#REF!)</f>
        <v>#REF!</v>
      </c>
      <c r="AX57" s="274" t="e">
        <f>SUMIF(#REF!,$N57,#REF!)</f>
        <v>#REF!</v>
      </c>
      <c r="AY57" s="274" t="e">
        <f>SUMIF(#REF!,$N57,#REF!)</f>
        <v>#REF!</v>
      </c>
      <c r="AZ57" s="274" t="e">
        <f>SUMIF(#REF!,$N57,#REF!)</f>
        <v>#REF!</v>
      </c>
      <c r="BA57" s="274" t="e">
        <f>SUMIF(#REF!,$N57,#REF!)</f>
        <v>#REF!</v>
      </c>
      <c r="BB57" s="274" t="e">
        <f>SUMIF(#REF!,$N57,#REF!)</f>
        <v>#REF!</v>
      </c>
      <c r="BC57" s="274" t="e">
        <f>SUMIF(#REF!,$N57,#REF!)</f>
        <v>#REF!</v>
      </c>
      <c r="BD57" s="274" t="e">
        <f>SUMIF(#REF!,$N57,#REF!)</f>
        <v>#REF!</v>
      </c>
      <c r="BE57" s="274" t="e">
        <f>SUMIF(#REF!,$N57,#REF!)</f>
        <v>#REF!</v>
      </c>
      <c r="BF57" s="274" t="e">
        <f>SUMIF(#REF!,$N57,#REF!)</f>
        <v>#REF!</v>
      </c>
      <c r="BG57" s="274" t="e">
        <f>SUMIF(#REF!,$N57,#REF!)</f>
        <v>#REF!</v>
      </c>
      <c r="BH57" s="274" t="e">
        <f>SUMIF(#REF!,$N57,#REF!)</f>
        <v>#REF!</v>
      </c>
      <c r="BI57" s="274" t="e">
        <f>SUMIF(#REF!,$N57,#REF!)</f>
        <v>#REF!</v>
      </c>
      <c r="BJ57" s="274" t="e">
        <f>SUMIF(#REF!,$N57,#REF!)</f>
        <v>#REF!</v>
      </c>
      <c r="BK57" s="274" t="e">
        <f>SUMIF(#REF!,$N57,#REF!)</f>
        <v>#REF!</v>
      </c>
      <c r="BL57" s="274" t="e">
        <f>SUMIF(#REF!,$N57,#REF!)</f>
        <v>#REF!</v>
      </c>
      <c r="BM57" s="274" t="e">
        <f>SUMIF(#REF!,$N57,#REF!)</f>
        <v>#REF!</v>
      </c>
      <c r="BN57" s="274" t="e">
        <f>SUMIF(#REF!,$N57,#REF!)</f>
        <v>#REF!</v>
      </c>
      <c r="BO57" s="274" t="e">
        <f>SUMIF(#REF!,$N57,#REF!)</f>
        <v>#REF!</v>
      </c>
      <c r="BP57" s="274" t="e">
        <f>SUMIF(#REF!,$N57,#REF!)</f>
        <v>#REF!</v>
      </c>
      <c r="BQ57" s="274" t="e">
        <f>SUMIF(#REF!,$N57,#REF!)</f>
        <v>#REF!</v>
      </c>
      <c r="BR57" s="274" t="e">
        <f>SUMIF(#REF!,$N57,#REF!)</f>
        <v>#REF!</v>
      </c>
      <c r="BS57" s="274" t="e">
        <f>SUMIF(#REF!,$N57,#REF!)</f>
        <v>#REF!</v>
      </c>
      <c r="BT57" s="274" t="e">
        <f>SUMIF(#REF!,$N57,#REF!)</f>
        <v>#REF!</v>
      </c>
      <c r="BU57" s="274" t="e">
        <f>SUMIF(#REF!,$N57,#REF!)</f>
        <v>#REF!</v>
      </c>
      <c r="BV57" s="274" t="e">
        <f>SUMIF(#REF!,$N57,#REF!)</f>
        <v>#REF!</v>
      </c>
      <c r="BW57" s="274" t="e">
        <f>SUMIF(#REF!,$N57,#REF!)</f>
        <v>#REF!</v>
      </c>
      <c r="BX57" s="274" t="e">
        <f>SUMIF(#REF!,$N57,#REF!)</f>
        <v>#REF!</v>
      </c>
      <c r="BY57" s="274" t="e">
        <f>SUMIF(#REF!,$N57,#REF!)</f>
        <v>#REF!</v>
      </c>
      <c r="BZ57" s="274" t="e">
        <f>SUMIF(#REF!,$N57,#REF!)</f>
        <v>#REF!</v>
      </c>
      <c r="CA57" s="274" t="e">
        <f>SUMIF(#REF!,$N57,#REF!)</f>
        <v>#REF!</v>
      </c>
      <c r="CB57" s="274" t="e">
        <f>SUMIF(#REF!,$N57,#REF!)</f>
        <v>#REF!</v>
      </c>
    </row>
    <row r="58" spans="1:80">
      <c r="A58" s="231"/>
      <c r="B58" s="234"/>
      <c r="C58" s="229"/>
      <c r="D58" s="268"/>
      <c r="E58" s="271"/>
      <c r="F58" s="270"/>
      <c r="G58" s="270"/>
      <c r="H58" s="275"/>
      <c r="I58" s="270"/>
      <c r="J58" s="306" t="str">
        <f t="shared" si="9"/>
        <v/>
      </c>
      <c r="K58" s="270"/>
      <c r="L58" s="71"/>
      <c r="M58" s="314"/>
      <c r="N58" s="343"/>
      <c r="O58" s="270"/>
      <c r="P58" s="340"/>
      <c r="Q58" s="332"/>
      <c r="R58" s="273"/>
      <c r="S58" s="274" t="e">
        <f>SUMIF(#REF!,$N58,#REF!)</f>
        <v>#REF!</v>
      </c>
      <c r="T58" s="274" t="e">
        <f>SUMIF(#REF!,$N58,#REF!)</f>
        <v>#REF!</v>
      </c>
      <c r="U58" s="274" t="e">
        <f>SUMIF(#REF!,$N58,#REF!)</f>
        <v>#REF!</v>
      </c>
      <c r="V58" s="274" t="e">
        <f>SUMIF(#REF!,$N58,#REF!)</f>
        <v>#REF!</v>
      </c>
      <c r="W58" s="274" t="e">
        <f>SUMIF(#REF!,$N58,#REF!)</f>
        <v>#REF!</v>
      </c>
      <c r="X58" s="274" t="e">
        <f>SUMIF(#REF!,$N58,#REF!)</f>
        <v>#REF!</v>
      </c>
      <c r="Y58" s="274" t="e">
        <f>SUMIF(#REF!,$N58,#REF!)</f>
        <v>#REF!</v>
      </c>
      <c r="Z58" s="274" t="e">
        <f>SUMIF(#REF!,$N58,#REF!)</f>
        <v>#REF!</v>
      </c>
      <c r="AA58" s="274" t="e">
        <f>SUMIF(#REF!,$N58,#REF!)</f>
        <v>#REF!</v>
      </c>
      <c r="AB58" s="274" t="e">
        <f>SUMIF(#REF!,$N58,#REF!)</f>
        <v>#REF!</v>
      </c>
      <c r="AC58" s="274" t="e">
        <f>SUMIF(#REF!,$N58,#REF!)</f>
        <v>#REF!</v>
      </c>
      <c r="AD58" s="274" t="e">
        <f>SUMIF(#REF!,$N58,#REF!)</f>
        <v>#REF!</v>
      </c>
      <c r="AE58" s="274" t="e">
        <f>SUMIF(#REF!,$N58,#REF!)</f>
        <v>#REF!</v>
      </c>
      <c r="AF58" s="274" t="e">
        <f>SUMIF(#REF!,$N58,#REF!)</f>
        <v>#REF!</v>
      </c>
      <c r="AG58" s="274" t="e">
        <f>SUMIF(#REF!,$N58,#REF!)</f>
        <v>#REF!</v>
      </c>
      <c r="AH58" s="274" t="e">
        <f>SUMIF(#REF!,$N58,#REF!)</f>
        <v>#REF!</v>
      </c>
      <c r="AI58" s="274" t="e">
        <f>SUMIF(#REF!,$N58,#REF!)</f>
        <v>#REF!</v>
      </c>
      <c r="AJ58" s="274" t="e">
        <f>SUMIF(#REF!,$N58,#REF!)</f>
        <v>#REF!</v>
      </c>
      <c r="AK58" s="274" t="e">
        <f>SUMIF(#REF!,$N58,#REF!)</f>
        <v>#REF!</v>
      </c>
      <c r="AL58" s="274" t="e">
        <f>SUMIF(#REF!,$N58,#REF!)</f>
        <v>#REF!</v>
      </c>
      <c r="AM58" s="274" t="e">
        <f>SUMIF(#REF!,$N58,#REF!)</f>
        <v>#REF!</v>
      </c>
      <c r="AN58" s="274" t="e">
        <f>SUMIF(#REF!,$N58,#REF!)</f>
        <v>#REF!</v>
      </c>
      <c r="AO58" s="274" t="e">
        <f>SUMIF(#REF!,$N58,#REF!)</f>
        <v>#REF!</v>
      </c>
      <c r="AP58" s="274" t="e">
        <f>SUMIF(#REF!,$N58,#REF!)</f>
        <v>#REF!</v>
      </c>
      <c r="AQ58" s="274" t="e">
        <f>SUMIF(#REF!,$N58,#REF!)</f>
        <v>#REF!</v>
      </c>
      <c r="AR58" s="274" t="e">
        <f>SUMIF(#REF!,$N58,#REF!)</f>
        <v>#REF!</v>
      </c>
      <c r="AS58" s="274" t="e">
        <f>SUMIF(#REF!,$N58,#REF!)</f>
        <v>#REF!</v>
      </c>
      <c r="AT58" s="274" t="e">
        <f>SUMIF(#REF!,$N58,#REF!)</f>
        <v>#REF!</v>
      </c>
      <c r="AU58" s="274" t="e">
        <f>SUMIF(#REF!,$N58,#REF!)</f>
        <v>#REF!</v>
      </c>
      <c r="AV58" s="274" t="e">
        <f>SUMIF(#REF!,$N58,#REF!)</f>
        <v>#REF!</v>
      </c>
      <c r="AW58" s="274" t="e">
        <f>SUMIF(#REF!,$N58,#REF!)</f>
        <v>#REF!</v>
      </c>
      <c r="AX58" s="274" t="e">
        <f>SUMIF(#REF!,$N58,#REF!)</f>
        <v>#REF!</v>
      </c>
      <c r="AY58" s="274" t="e">
        <f>SUMIF(#REF!,$N58,#REF!)</f>
        <v>#REF!</v>
      </c>
      <c r="AZ58" s="274" t="e">
        <f>SUMIF(#REF!,$N58,#REF!)</f>
        <v>#REF!</v>
      </c>
      <c r="BA58" s="274" t="e">
        <f>SUMIF(#REF!,$N58,#REF!)</f>
        <v>#REF!</v>
      </c>
      <c r="BB58" s="274" t="e">
        <f>SUMIF(#REF!,$N58,#REF!)</f>
        <v>#REF!</v>
      </c>
      <c r="BC58" s="274" t="e">
        <f>SUMIF(#REF!,$N58,#REF!)</f>
        <v>#REF!</v>
      </c>
      <c r="BD58" s="274" t="e">
        <f>SUMIF(#REF!,$N58,#REF!)</f>
        <v>#REF!</v>
      </c>
      <c r="BE58" s="274" t="e">
        <f>SUMIF(#REF!,$N58,#REF!)</f>
        <v>#REF!</v>
      </c>
      <c r="BF58" s="274" t="e">
        <f>SUMIF(#REF!,$N58,#REF!)</f>
        <v>#REF!</v>
      </c>
      <c r="BG58" s="274" t="e">
        <f>SUMIF(#REF!,$N58,#REF!)</f>
        <v>#REF!</v>
      </c>
      <c r="BH58" s="274" t="e">
        <f>SUMIF(#REF!,$N58,#REF!)</f>
        <v>#REF!</v>
      </c>
      <c r="BI58" s="274" t="e">
        <f>SUMIF(#REF!,$N58,#REF!)</f>
        <v>#REF!</v>
      </c>
      <c r="BJ58" s="274" t="e">
        <f>SUMIF(#REF!,$N58,#REF!)</f>
        <v>#REF!</v>
      </c>
      <c r="BK58" s="274" t="e">
        <f>SUMIF(#REF!,$N58,#REF!)</f>
        <v>#REF!</v>
      </c>
      <c r="BL58" s="274" t="e">
        <f>SUMIF(#REF!,$N58,#REF!)</f>
        <v>#REF!</v>
      </c>
      <c r="BM58" s="274" t="e">
        <f>SUMIF(#REF!,$N58,#REF!)</f>
        <v>#REF!</v>
      </c>
      <c r="BN58" s="274" t="e">
        <f>SUMIF(#REF!,$N58,#REF!)</f>
        <v>#REF!</v>
      </c>
      <c r="BO58" s="274" t="e">
        <f>SUMIF(#REF!,$N58,#REF!)</f>
        <v>#REF!</v>
      </c>
      <c r="BP58" s="274" t="e">
        <f>SUMIF(#REF!,$N58,#REF!)</f>
        <v>#REF!</v>
      </c>
      <c r="BQ58" s="274" t="e">
        <f>SUMIF(#REF!,$N58,#REF!)</f>
        <v>#REF!</v>
      </c>
      <c r="BR58" s="274" t="e">
        <f>SUMIF(#REF!,$N58,#REF!)</f>
        <v>#REF!</v>
      </c>
      <c r="BS58" s="274" t="e">
        <f>SUMIF(#REF!,$N58,#REF!)</f>
        <v>#REF!</v>
      </c>
      <c r="BT58" s="274" t="e">
        <f>SUMIF(#REF!,$N58,#REF!)</f>
        <v>#REF!</v>
      </c>
      <c r="BU58" s="274" t="e">
        <f>SUMIF(#REF!,$N58,#REF!)</f>
        <v>#REF!</v>
      </c>
      <c r="BV58" s="274" t="e">
        <f>SUMIF(#REF!,$N58,#REF!)</f>
        <v>#REF!</v>
      </c>
      <c r="BW58" s="274" t="e">
        <f>SUMIF(#REF!,$N58,#REF!)</f>
        <v>#REF!</v>
      </c>
      <c r="BX58" s="274" t="e">
        <f>SUMIF(#REF!,$N58,#REF!)</f>
        <v>#REF!</v>
      </c>
      <c r="BY58" s="274" t="e">
        <f>SUMIF(#REF!,$N58,#REF!)</f>
        <v>#REF!</v>
      </c>
      <c r="BZ58" s="274" t="e">
        <f>SUMIF(#REF!,$N58,#REF!)</f>
        <v>#REF!</v>
      </c>
      <c r="CA58" s="274" t="e">
        <f>SUMIF(#REF!,$N58,#REF!)</f>
        <v>#REF!</v>
      </c>
      <c r="CB58" s="274" t="e">
        <f>SUMIF(#REF!,$N58,#REF!)</f>
        <v>#REF!</v>
      </c>
    </row>
    <row r="59" spans="1:80">
      <c r="A59" s="231"/>
      <c r="B59" s="344"/>
      <c r="C59" s="229"/>
      <c r="D59" s="268"/>
      <c r="E59" s="271"/>
      <c r="F59" s="270"/>
      <c r="G59" s="270"/>
      <c r="H59" s="275"/>
      <c r="I59" s="270"/>
      <c r="J59" s="306" t="str">
        <f t="shared" si="9"/>
        <v/>
      </c>
      <c r="K59" s="270"/>
      <c r="L59" s="71"/>
      <c r="M59" s="314"/>
      <c r="N59" s="343"/>
      <c r="O59" s="270"/>
      <c r="P59" s="340"/>
      <c r="Q59" s="332"/>
      <c r="R59" s="273"/>
      <c r="S59" s="274" t="e">
        <f>SUMIF(#REF!,$N59,#REF!)</f>
        <v>#REF!</v>
      </c>
      <c r="T59" s="274" t="e">
        <f>SUMIF(#REF!,$N59,#REF!)</f>
        <v>#REF!</v>
      </c>
      <c r="U59" s="274" t="e">
        <f>SUMIF(#REF!,$N59,#REF!)</f>
        <v>#REF!</v>
      </c>
      <c r="V59" s="274" t="e">
        <f>SUMIF(#REF!,$N59,#REF!)</f>
        <v>#REF!</v>
      </c>
      <c r="W59" s="274" t="e">
        <f>SUMIF(#REF!,$N59,#REF!)</f>
        <v>#REF!</v>
      </c>
      <c r="X59" s="274" t="e">
        <f>SUMIF(#REF!,$N59,#REF!)</f>
        <v>#REF!</v>
      </c>
      <c r="Y59" s="274" t="e">
        <f>SUMIF(#REF!,$N59,#REF!)</f>
        <v>#REF!</v>
      </c>
      <c r="Z59" s="274" t="e">
        <f>SUMIF(#REF!,$N59,#REF!)</f>
        <v>#REF!</v>
      </c>
      <c r="AA59" s="274" t="e">
        <f>SUMIF(#REF!,$N59,#REF!)</f>
        <v>#REF!</v>
      </c>
      <c r="AB59" s="274" t="e">
        <f>SUMIF(#REF!,$N59,#REF!)</f>
        <v>#REF!</v>
      </c>
      <c r="AC59" s="274" t="e">
        <f>SUMIF(#REF!,$N59,#REF!)</f>
        <v>#REF!</v>
      </c>
      <c r="AD59" s="274" t="e">
        <f>SUMIF(#REF!,$N59,#REF!)</f>
        <v>#REF!</v>
      </c>
      <c r="AE59" s="274" t="e">
        <f>SUMIF(#REF!,$N59,#REF!)</f>
        <v>#REF!</v>
      </c>
      <c r="AF59" s="274" t="e">
        <f>SUMIF(#REF!,$N59,#REF!)</f>
        <v>#REF!</v>
      </c>
      <c r="AG59" s="274" t="e">
        <f>SUMIF(#REF!,$N59,#REF!)</f>
        <v>#REF!</v>
      </c>
      <c r="AH59" s="274" t="e">
        <f>SUMIF(#REF!,$N59,#REF!)</f>
        <v>#REF!</v>
      </c>
      <c r="AI59" s="274" t="e">
        <f>SUMIF(#REF!,$N59,#REF!)</f>
        <v>#REF!</v>
      </c>
      <c r="AJ59" s="274" t="e">
        <f>SUMIF(#REF!,$N59,#REF!)</f>
        <v>#REF!</v>
      </c>
      <c r="AK59" s="274" t="e">
        <f>SUMIF(#REF!,$N59,#REF!)</f>
        <v>#REF!</v>
      </c>
      <c r="AL59" s="274" t="e">
        <f>SUMIF(#REF!,$N59,#REF!)</f>
        <v>#REF!</v>
      </c>
      <c r="AM59" s="274" t="e">
        <f>SUMIF(#REF!,$N59,#REF!)</f>
        <v>#REF!</v>
      </c>
      <c r="AN59" s="274" t="e">
        <f>SUMIF(#REF!,$N59,#REF!)</f>
        <v>#REF!</v>
      </c>
      <c r="AO59" s="274" t="e">
        <f>SUMIF(#REF!,$N59,#REF!)</f>
        <v>#REF!</v>
      </c>
      <c r="AP59" s="274" t="e">
        <f>SUMIF(#REF!,$N59,#REF!)</f>
        <v>#REF!</v>
      </c>
      <c r="AQ59" s="274" t="e">
        <f>SUMIF(#REF!,$N59,#REF!)</f>
        <v>#REF!</v>
      </c>
      <c r="AR59" s="274" t="e">
        <f>SUMIF(#REF!,$N59,#REF!)</f>
        <v>#REF!</v>
      </c>
      <c r="AS59" s="274" t="e">
        <f>SUMIF(#REF!,$N59,#REF!)</f>
        <v>#REF!</v>
      </c>
      <c r="AT59" s="274" t="e">
        <f>SUMIF(#REF!,$N59,#REF!)</f>
        <v>#REF!</v>
      </c>
      <c r="AU59" s="274" t="e">
        <f>SUMIF(#REF!,$N59,#REF!)</f>
        <v>#REF!</v>
      </c>
      <c r="AV59" s="274" t="e">
        <f>SUMIF(#REF!,$N59,#REF!)</f>
        <v>#REF!</v>
      </c>
      <c r="AW59" s="274" t="e">
        <f>SUMIF(#REF!,$N59,#REF!)</f>
        <v>#REF!</v>
      </c>
      <c r="AX59" s="274" t="e">
        <f>SUMIF(#REF!,$N59,#REF!)</f>
        <v>#REF!</v>
      </c>
      <c r="AY59" s="274" t="e">
        <f>SUMIF(#REF!,$N59,#REF!)</f>
        <v>#REF!</v>
      </c>
      <c r="AZ59" s="274" t="e">
        <f>SUMIF(#REF!,$N59,#REF!)</f>
        <v>#REF!</v>
      </c>
      <c r="BA59" s="274" t="e">
        <f>SUMIF(#REF!,$N59,#REF!)</f>
        <v>#REF!</v>
      </c>
      <c r="BB59" s="274" t="e">
        <f>SUMIF(#REF!,$N59,#REF!)</f>
        <v>#REF!</v>
      </c>
      <c r="BC59" s="274" t="e">
        <f>SUMIF(#REF!,$N59,#REF!)</f>
        <v>#REF!</v>
      </c>
      <c r="BD59" s="274" t="e">
        <f>SUMIF(#REF!,$N59,#REF!)</f>
        <v>#REF!</v>
      </c>
      <c r="BE59" s="274" t="e">
        <f>SUMIF(#REF!,$N59,#REF!)</f>
        <v>#REF!</v>
      </c>
      <c r="BF59" s="274" t="e">
        <f>SUMIF(#REF!,$N59,#REF!)</f>
        <v>#REF!</v>
      </c>
      <c r="BG59" s="274" t="e">
        <f>SUMIF(#REF!,$N59,#REF!)</f>
        <v>#REF!</v>
      </c>
      <c r="BH59" s="274" t="e">
        <f>SUMIF(#REF!,$N59,#REF!)</f>
        <v>#REF!</v>
      </c>
      <c r="BI59" s="274" t="e">
        <f>SUMIF(#REF!,$N59,#REF!)</f>
        <v>#REF!</v>
      </c>
      <c r="BJ59" s="274" t="e">
        <f>SUMIF(#REF!,$N59,#REF!)</f>
        <v>#REF!</v>
      </c>
      <c r="BK59" s="274" t="e">
        <f>SUMIF(#REF!,$N59,#REF!)</f>
        <v>#REF!</v>
      </c>
      <c r="BL59" s="274" t="e">
        <f>SUMIF(#REF!,$N59,#REF!)</f>
        <v>#REF!</v>
      </c>
      <c r="BM59" s="274" t="e">
        <f>SUMIF(#REF!,$N59,#REF!)</f>
        <v>#REF!</v>
      </c>
      <c r="BN59" s="274" t="e">
        <f>SUMIF(#REF!,$N59,#REF!)</f>
        <v>#REF!</v>
      </c>
      <c r="BO59" s="274" t="e">
        <f>SUMIF(#REF!,$N59,#REF!)</f>
        <v>#REF!</v>
      </c>
      <c r="BP59" s="274" t="e">
        <f>SUMIF(#REF!,$N59,#REF!)</f>
        <v>#REF!</v>
      </c>
      <c r="BQ59" s="274" t="e">
        <f>SUMIF(#REF!,$N59,#REF!)</f>
        <v>#REF!</v>
      </c>
      <c r="BR59" s="274" t="e">
        <f>SUMIF(#REF!,$N59,#REF!)</f>
        <v>#REF!</v>
      </c>
      <c r="BS59" s="274" t="e">
        <f>SUMIF(#REF!,$N59,#REF!)</f>
        <v>#REF!</v>
      </c>
      <c r="BT59" s="274" t="e">
        <f>SUMIF(#REF!,$N59,#REF!)</f>
        <v>#REF!</v>
      </c>
      <c r="BU59" s="274" t="e">
        <f>SUMIF(#REF!,$N59,#REF!)</f>
        <v>#REF!</v>
      </c>
      <c r="BV59" s="274" t="e">
        <f>SUMIF(#REF!,$N59,#REF!)</f>
        <v>#REF!</v>
      </c>
      <c r="BW59" s="274" t="e">
        <f>SUMIF(#REF!,$N59,#REF!)</f>
        <v>#REF!</v>
      </c>
      <c r="BX59" s="274" t="e">
        <f>SUMIF(#REF!,$N59,#REF!)</f>
        <v>#REF!</v>
      </c>
      <c r="BY59" s="274" t="e">
        <f>SUMIF(#REF!,$N59,#REF!)</f>
        <v>#REF!</v>
      </c>
      <c r="BZ59" s="274" t="e">
        <f>SUMIF(#REF!,$N59,#REF!)</f>
        <v>#REF!</v>
      </c>
      <c r="CA59" s="274" t="e">
        <f>SUMIF(#REF!,$N59,#REF!)</f>
        <v>#REF!</v>
      </c>
      <c r="CB59" s="274" t="e">
        <f>SUMIF(#REF!,$N59,#REF!)</f>
        <v>#REF!</v>
      </c>
    </row>
    <row r="60" spans="1:80">
      <c r="A60" s="231"/>
      <c r="B60" s="344"/>
      <c r="C60" s="229"/>
      <c r="D60" s="268"/>
      <c r="E60" s="271"/>
      <c r="F60" s="270"/>
      <c r="G60" s="270"/>
      <c r="H60" s="275"/>
      <c r="I60" s="270"/>
      <c r="J60" s="306" t="str">
        <f t="shared" si="9"/>
        <v/>
      </c>
      <c r="K60" s="270"/>
      <c r="L60" s="71"/>
      <c r="M60" s="314"/>
      <c r="N60" s="343"/>
      <c r="O60" s="270"/>
      <c r="P60" s="340"/>
      <c r="Q60" s="332"/>
      <c r="R60" s="273"/>
      <c r="S60" s="274" t="e">
        <f>SUMIF(#REF!,$N60,#REF!)</f>
        <v>#REF!</v>
      </c>
      <c r="T60" s="274" t="e">
        <f>SUMIF(#REF!,$N60,#REF!)</f>
        <v>#REF!</v>
      </c>
      <c r="U60" s="274" t="e">
        <f>SUMIF(#REF!,$N60,#REF!)</f>
        <v>#REF!</v>
      </c>
      <c r="V60" s="274" t="e">
        <f>SUMIF(#REF!,$N60,#REF!)</f>
        <v>#REF!</v>
      </c>
      <c r="W60" s="274" t="e">
        <f>SUMIF(#REF!,$N60,#REF!)</f>
        <v>#REF!</v>
      </c>
      <c r="X60" s="274" t="e">
        <f>SUMIF(#REF!,$N60,#REF!)</f>
        <v>#REF!</v>
      </c>
      <c r="Y60" s="274" t="e">
        <f>SUMIF(#REF!,$N60,#REF!)</f>
        <v>#REF!</v>
      </c>
      <c r="Z60" s="274" t="e">
        <f>SUMIF(#REF!,$N60,#REF!)</f>
        <v>#REF!</v>
      </c>
      <c r="AA60" s="274" t="e">
        <f>SUMIF(#REF!,$N60,#REF!)</f>
        <v>#REF!</v>
      </c>
      <c r="AB60" s="274" t="e">
        <f>SUMIF(#REF!,$N60,#REF!)</f>
        <v>#REF!</v>
      </c>
      <c r="AC60" s="274" t="e">
        <f>SUMIF(#REF!,$N60,#REF!)</f>
        <v>#REF!</v>
      </c>
      <c r="AD60" s="274" t="e">
        <f>SUMIF(#REF!,$N60,#REF!)</f>
        <v>#REF!</v>
      </c>
      <c r="AE60" s="274" t="e">
        <f>SUMIF(#REF!,$N60,#REF!)</f>
        <v>#REF!</v>
      </c>
      <c r="AF60" s="274" t="e">
        <f>SUMIF(#REF!,$N60,#REF!)</f>
        <v>#REF!</v>
      </c>
      <c r="AG60" s="274" t="e">
        <f>SUMIF(#REF!,$N60,#REF!)</f>
        <v>#REF!</v>
      </c>
      <c r="AH60" s="274" t="e">
        <f>SUMIF(#REF!,$N60,#REF!)</f>
        <v>#REF!</v>
      </c>
      <c r="AI60" s="274" t="e">
        <f>SUMIF(#REF!,$N60,#REF!)</f>
        <v>#REF!</v>
      </c>
      <c r="AJ60" s="274" t="e">
        <f>SUMIF(#REF!,$N60,#REF!)</f>
        <v>#REF!</v>
      </c>
      <c r="AK60" s="274" t="e">
        <f>SUMIF(#REF!,$N60,#REF!)</f>
        <v>#REF!</v>
      </c>
      <c r="AL60" s="274" t="e">
        <f>SUMIF(#REF!,$N60,#REF!)</f>
        <v>#REF!</v>
      </c>
      <c r="AM60" s="274" t="e">
        <f>SUMIF(#REF!,$N60,#REF!)</f>
        <v>#REF!</v>
      </c>
      <c r="AN60" s="274" t="e">
        <f>SUMIF(#REF!,$N60,#REF!)</f>
        <v>#REF!</v>
      </c>
      <c r="AO60" s="274" t="e">
        <f>SUMIF(#REF!,$N60,#REF!)</f>
        <v>#REF!</v>
      </c>
      <c r="AP60" s="274" t="e">
        <f>SUMIF(#REF!,$N60,#REF!)</f>
        <v>#REF!</v>
      </c>
      <c r="AQ60" s="274" t="e">
        <f>SUMIF(#REF!,$N60,#REF!)</f>
        <v>#REF!</v>
      </c>
      <c r="AR60" s="274" t="e">
        <f>SUMIF(#REF!,$N60,#REF!)</f>
        <v>#REF!</v>
      </c>
      <c r="AS60" s="274" t="e">
        <f>SUMIF(#REF!,$N60,#REF!)</f>
        <v>#REF!</v>
      </c>
      <c r="AT60" s="274" t="e">
        <f>SUMIF(#REF!,$N60,#REF!)</f>
        <v>#REF!</v>
      </c>
      <c r="AU60" s="274" t="e">
        <f>SUMIF(#REF!,$N60,#REF!)</f>
        <v>#REF!</v>
      </c>
      <c r="AV60" s="274" t="e">
        <f>SUMIF(#REF!,$N60,#REF!)</f>
        <v>#REF!</v>
      </c>
      <c r="AW60" s="274" t="e">
        <f>SUMIF(#REF!,$N60,#REF!)</f>
        <v>#REF!</v>
      </c>
      <c r="AX60" s="274" t="e">
        <f>SUMIF(#REF!,$N60,#REF!)</f>
        <v>#REF!</v>
      </c>
      <c r="AY60" s="274" t="e">
        <f>SUMIF(#REF!,$N60,#REF!)</f>
        <v>#REF!</v>
      </c>
      <c r="AZ60" s="274" t="e">
        <f>SUMIF(#REF!,$N60,#REF!)</f>
        <v>#REF!</v>
      </c>
      <c r="BA60" s="274" t="e">
        <f>SUMIF(#REF!,$N60,#REF!)</f>
        <v>#REF!</v>
      </c>
      <c r="BB60" s="274" t="e">
        <f>SUMIF(#REF!,$N60,#REF!)</f>
        <v>#REF!</v>
      </c>
      <c r="BC60" s="274" t="e">
        <f>SUMIF(#REF!,$N60,#REF!)</f>
        <v>#REF!</v>
      </c>
      <c r="BD60" s="274" t="e">
        <f>SUMIF(#REF!,$N60,#REF!)</f>
        <v>#REF!</v>
      </c>
      <c r="BE60" s="274" t="e">
        <f>SUMIF(#REF!,$N60,#REF!)</f>
        <v>#REF!</v>
      </c>
      <c r="BF60" s="274" t="e">
        <f>SUMIF(#REF!,$N60,#REF!)</f>
        <v>#REF!</v>
      </c>
      <c r="BG60" s="274" t="e">
        <f>SUMIF(#REF!,$N60,#REF!)</f>
        <v>#REF!</v>
      </c>
      <c r="BH60" s="274" t="e">
        <f>SUMIF(#REF!,$N60,#REF!)</f>
        <v>#REF!</v>
      </c>
      <c r="BI60" s="274" t="e">
        <f>SUMIF(#REF!,$N60,#REF!)</f>
        <v>#REF!</v>
      </c>
      <c r="BJ60" s="274" t="e">
        <f>SUMIF(#REF!,$N60,#REF!)</f>
        <v>#REF!</v>
      </c>
      <c r="BK60" s="274" t="e">
        <f>SUMIF(#REF!,$N60,#REF!)</f>
        <v>#REF!</v>
      </c>
      <c r="BL60" s="274" t="e">
        <f>SUMIF(#REF!,$N60,#REF!)</f>
        <v>#REF!</v>
      </c>
      <c r="BM60" s="274" t="e">
        <f>SUMIF(#REF!,$N60,#REF!)</f>
        <v>#REF!</v>
      </c>
      <c r="BN60" s="274" t="e">
        <f>SUMIF(#REF!,$N60,#REF!)</f>
        <v>#REF!</v>
      </c>
      <c r="BO60" s="274" t="e">
        <f>SUMIF(#REF!,$N60,#REF!)</f>
        <v>#REF!</v>
      </c>
      <c r="BP60" s="274" t="e">
        <f>SUMIF(#REF!,$N60,#REF!)</f>
        <v>#REF!</v>
      </c>
      <c r="BQ60" s="274" t="e">
        <f>SUMIF(#REF!,$N60,#REF!)</f>
        <v>#REF!</v>
      </c>
      <c r="BR60" s="274" t="e">
        <f>SUMIF(#REF!,$N60,#REF!)</f>
        <v>#REF!</v>
      </c>
      <c r="BS60" s="274" t="e">
        <f>SUMIF(#REF!,$N60,#REF!)</f>
        <v>#REF!</v>
      </c>
      <c r="BT60" s="274" t="e">
        <f>SUMIF(#REF!,$N60,#REF!)</f>
        <v>#REF!</v>
      </c>
      <c r="BU60" s="274" t="e">
        <f>SUMIF(#REF!,$N60,#REF!)</f>
        <v>#REF!</v>
      </c>
      <c r="BV60" s="274" t="e">
        <f>SUMIF(#REF!,$N60,#REF!)</f>
        <v>#REF!</v>
      </c>
      <c r="BW60" s="274" t="e">
        <f>SUMIF(#REF!,$N60,#REF!)</f>
        <v>#REF!</v>
      </c>
      <c r="BX60" s="274" t="e">
        <f>SUMIF(#REF!,$N60,#REF!)</f>
        <v>#REF!</v>
      </c>
      <c r="BY60" s="274" t="e">
        <f>SUMIF(#REF!,$N60,#REF!)</f>
        <v>#REF!</v>
      </c>
      <c r="BZ60" s="274" t="e">
        <f>SUMIF(#REF!,$N60,#REF!)</f>
        <v>#REF!</v>
      </c>
      <c r="CA60" s="274" t="e">
        <f>SUMIF(#REF!,$N60,#REF!)</f>
        <v>#REF!</v>
      </c>
      <c r="CB60" s="274" t="e">
        <f>SUMIF(#REF!,$N60,#REF!)</f>
        <v>#REF!</v>
      </c>
    </row>
    <row r="61" spans="1:80">
      <c r="A61" s="231"/>
      <c r="B61" s="344"/>
      <c r="C61" s="229"/>
      <c r="D61" s="268"/>
      <c r="E61" s="271"/>
      <c r="F61" s="270"/>
      <c r="G61" s="270"/>
      <c r="H61" s="275"/>
      <c r="I61" s="270"/>
      <c r="J61" s="306" t="str">
        <f t="shared" si="9"/>
        <v/>
      </c>
      <c r="K61" s="270"/>
      <c r="L61" s="71"/>
      <c r="M61" s="314"/>
      <c r="N61" s="343"/>
      <c r="O61" s="270"/>
      <c r="P61" s="340"/>
      <c r="Q61" s="332"/>
      <c r="R61" s="273"/>
      <c r="S61" s="274" t="e">
        <f>SUMIF(#REF!,$N61,#REF!)</f>
        <v>#REF!</v>
      </c>
      <c r="T61" s="274" t="e">
        <f>SUMIF(#REF!,$N61,#REF!)</f>
        <v>#REF!</v>
      </c>
      <c r="U61" s="274" t="e">
        <f>SUMIF(#REF!,$N61,#REF!)</f>
        <v>#REF!</v>
      </c>
      <c r="V61" s="274" t="e">
        <f>SUMIF(#REF!,$N61,#REF!)</f>
        <v>#REF!</v>
      </c>
      <c r="W61" s="274" t="e">
        <f>SUMIF(#REF!,$N61,#REF!)</f>
        <v>#REF!</v>
      </c>
      <c r="X61" s="274" t="e">
        <f>SUMIF(#REF!,$N61,#REF!)</f>
        <v>#REF!</v>
      </c>
      <c r="Y61" s="274" t="e">
        <f>SUMIF(#REF!,$N61,#REF!)</f>
        <v>#REF!</v>
      </c>
      <c r="Z61" s="274" t="e">
        <f>SUMIF(#REF!,$N61,#REF!)</f>
        <v>#REF!</v>
      </c>
      <c r="AA61" s="274" t="e">
        <f>SUMIF(#REF!,$N61,#REF!)</f>
        <v>#REF!</v>
      </c>
      <c r="AB61" s="274" t="e">
        <f>SUMIF(#REF!,$N61,#REF!)</f>
        <v>#REF!</v>
      </c>
      <c r="AC61" s="274" t="e">
        <f>SUMIF(#REF!,$N61,#REF!)</f>
        <v>#REF!</v>
      </c>
      <c r="AD61" s="274" t="e">
        <f>SUMIF(#REF!,$N61,#REF!)</f>
        <v>#REF!</v>
      </c>
      <c r="AE61" s="274" t="e">
        <f>SUMIF(#REF!,$N61,#REF!)</f>
        <v>#REF!</v>
      </c>
      <c r="AF61" s="274" t="e">
        <f>SUMIF(#REF!,$N61,#REF!)</f>
        <v>#REF!</v>
      </c>
      <c r="AG61" s="274" t="e">
        <f>SUMIF(#REF!,$N61,#REF!)</f>
        <v>#REF!</v>
      </c>
      <c r="AH61" s="274" t="e">
        <f>SUMIF(#REF!,$N61,#REF!)</f>
        <v>#REF!</v>
      </c>
      <c r="AI61" s="274" t="e">
        <f>SUMIF(#REF!,$N61,#REF!)</f>
        <v>#REF!</v>
      </c>
      <c r="AJ61" s="274" t="e">
        <f>SUMIF(#REF!,$N61,#REF!)</f>
        <v>#REF!</v>
      </c>
      <c r="AK61" s="274" t="e">
        <f>SUMIF(#REF!,$N61,#REF!)</f>
        <v>#REF!</v>
      </c>
      <c r="AL61" s="274" t="e">
        <f>SUMIF(#REF!,$N61,#REF!)</f>
        <v>#REF!</v>
      </c>
      <c r="AM61" s="274" t="e">
        <f>SUMIF(#REF!,$N61,#REF!)</f>
        <v>#REF!</v>
      </c>
      <c r="AN61" s="274" t="e">
        <f>SUMIF(#REF!,$N61,#REF!)</f>
        <v>#REF!</v>
      </c>
      <c r="AO61" s="274" t="e">
        <f>SUMIF(#REF!,$N61,#REF!)</f>
        <v>#REF!</v>
      </c>
      <c r="AP61" s="274" t="e">
        <f>SUMIF(#REF!,$N61,#REF!)</f>
        <v>#REF!</v>
      </c>
      <c r="AQ61" s="274" t="e">
        <f>SUMIF(#REF!,$N61,#REF!)</f>
        <v>#REF!</v>
      </c>
      <c r="AR61" s="274" t="e">
        <f>SUMIF(#REF!,$N61,#REF!)</f>
        <v>#REF!</v>
      </c>
      <c r="AS61" s="274" t="e">
        <f>SUMIF(#REF!,$N61,#REF!)</f>
        <v>#REF!</v>
      </c>
      <c r="AT61" s="274" t="e">
        <f>SUMIF(#REF!,$N61,#REF!)</f>
        <v>#REF!</v>
      </c>
      <c r="AU61" s="274" t="e">
        <f>SUMIF(#REF!,$N61,#REF!)</f>
        <v>#REF!</v>
      </c>
      <c r="AV61" s="274" t="e">
        <f>SUMIF(#REF!,$N61,#REF!)</f>
        <v>#REF!</v>
      </c>
      <c r="AW61" s="274" t="e">
        <f>SUMIF(#REF!,$N61,#REF!)</f>
        <v>#REF!</v>
      </c>
      <c r="AX61" s="274" t="e">
        <f>SUMIF(#REF!,$N61,#REF!)</f>
        <v>#REF!</v>
      </c>
      <c r="AY61" s="274" t="e">
        <f>SUMIF(#REF!,$N61,#REF!)</f>
        <v>#REF!</v>
      </c>
      <c r="AZ61" s="274" t="e">
        <f>SUMIF(#REF!,$N61,#REF!)</f>
        <v>#REF!</v>
      </c>
      <c r="BA61" s="274" t="e">
        <f>SUMIF(#REF!,$N61,#REF!)</f>
        <v>#REF!</v>
      </c>
      <c r="BB61" s="274" t="e">
        <f>SUMIF(#REF!,$N61,#REF!)</f>
        <v>#REF!</v>
      </c>
      <c r="BC61" s="274" t="e">
        <f>SUMIF(#REF!,$N61,#REF!)</f>
        <v>#REF!</v>
      </c>
      <c r="BD61" s="274" t="e">
        <f>SUMIF(#REF!,$N61,#REF!)</f>
        <v>#REF!</v>
      </c>
      <c r="BE61" s="274" t="e">
        <f>SUMIF(#REF!,$N61,#REF!)</f>
        <v>#REF!</v>
      </c>
      <c r="BF61" s="274" t="e">
        <f>SUMIF(#REF!,$N61,#REF!)</f>
        <v>#REF!</v>
      </c>
      <c r="BG61" s="274" t="e">
        <f>SUMIF(#REF!,$N61,#REF!)</f>
        <v>#REF!</v>
      </c>
      <c r="BH61" s="274" t="e">
        <f>SUMIF(#REF!,$N61,#REF!)</f>
        <v>#REF!</v>
      </c>
      <c r="BI61" s="274" t="e">
        <f>SUMIF(#REF!,$N61,#REF!)</f>
        <v>#REF!</v>
      </c>
      <c r="BJ61" s="274" t="e">
        <f>SUMIF(#REF!,$N61,#REF!)</f>
        <v>#REF!</v>
      </c>
      <c r="BK61" s="274" t="e">
        <f>SUMIF(#REF!,$N61,#REF!)</f>
        <v>#REF!</v>
      </c>
      <c r="BL61" s="274" t="e">
        <f>SUMIF(#REF!,$N61,#REF!)</f>
        <v>#REF!</v>
      </c>
      <c r="BM61" s="274" t="e">
        <f>SUMIF(#REF!,$N61,#REF!)</f>
        <v>#REF!</v>
      </c>
      <c r="BN61" s="274" t="e">
        <f>SUMIF(#REF!,$N61,#REF!)</f>
        <v>#REF!</v>
      </c>
      <c r="BO61" s="274" t="e">
        <f>SUMIF(#REF!,$N61,#REF!)</f>
        <v>#REF!</v>
      </c>
      <c r="BP61" s="274" t="e">
        <f>SUMIF(#REF!,$N61,#REF!)</f>
        <v>#REF!</v>
      </c>
      <c r="BQ61" s="274" t="e">
        <f>SUMIF(#REF!,$N61,#REF!)</f>
        <v>#REF!</v>
      </c>
      <c r="BR61" s="274" t="e">
        <f>SUMIF(#REF!,$N61,#REF!)</f>
        <v>#REF!</v>
      </c>
      <c r="BS61" s="274" t="e">
        <f>SUMIF(#REF!,$N61,#REF!)</f>
        <v>#REF!</v>
      </c>
      <c r="BT61" s="274" t="e">
        <f>SUMIF(#REF!,$N61,#REF!)</f>
        <v>#REF!</v>
      </c>
      <c r="BU61" s="274" t="e">
        <f>SUMIF(#REF!,$N61,#REF!)</f>
        <v>#REF!</v>
      </c>
      <c r="BV61" s="274" t="e">
        <f>SUMIF(#REF!,$N61,#REF!)</f>
        <v>#REF!</v>
      </c>
      <c r="BW61" s="274" t="e">
        <f>SUMIF(#REF!,$N61,#REF!)</f>
        <v>#REF!</v>
      </c>
      <c r="BX61" s="274" t="e">
        <f>SUMIF(#REF!,$N61,#REF!)</f>
        <v>#REF!</v>
      </c>
      <c r="BY61" s="274" t="e">
        <f>SUMIF(#REF!,$N61,#REF!)</f>
        <v>#REF!</v>
      </c>
      <c r="BZ61" s="274" t="e">
        <f>SUMIF(#REF!,$N61,#REF!)</f>
        <v>#REF!</v>
      </c>
      <c r="CA61" s="274" t="e">
        <f>SUMIF(#REF!,$N61,#REF!)</f>
        <v>#REF!</v>
      </c>
      <c r="CB61" s="274" t="e">
        <f>SUMIF(#REF!,$N61,#REF!)</f>
        <v>#REF!</v>
      </c>
    </row>
    <row r="62" spans="1:80">
      <c r="A62" s="231"/>
      <c r="B62" s="344"/>
      <c r="C62" s="229"/>
      <c r="D62" s="268"/>
      <c r="E62" s="271"/>
      <c r="F62" s="270"/>
      <c r="G62" s="270"/>
      <c r="H62" s="275"/>
      <c r="I62" s="270"/>
      <c r="J62" s="306" t="str">
        <f t="shared" si="9"/>
        <v/>
      </c>
      <c r="K62" s="270"/>
      <c r="L62" s="71"/>
      <c r="M62" s="314"/>
      <c r="N62" s="343"/>
      <c r="O62" s="270"/>
      <c r="P62" s="340"/>
      <c r="Q62" s="332"/>
      <c r="R62" s="273"/>
      <c r="S62" s="274" t="e">
        <f>SUMIF(#REF!,$N62,#REF!)</f>
        <v>#REF!</v>
      </c>
      <c r="T62" s="274" t="e">
        <f>SUMIF(#REF!,$N62,#REF!)</f>
        <v>#REF!</v>
      </c>
      <c r="U62" s="274" t="e">
        <f>SUMIF(#REF!,$N62,#REF!)</f>
        <v>#REF!</v>
      </c>
      <c r="V62" s="274" t="e">
        <f>SUMIF(#REF!,$N62,#REF!)</f>
        <v>#REF!</v>
      </c>
      <c r="W62" s="274" t="e">
        <f>SUMIF(#REF!,$N62,#REF!)</f>
        <v>#REF!</v>
      </c>
      <c r="X62" s="274" t="e">
        <f>SUMIF(#REF!,$N62,#REF!)</f>
        <v>#REF!</v>
      </c>
      <c r="Y62" s="274" t="e">
        <f>SUMIF(#REF!,$N62,#REF!)</f>
        <v>#REF!</v>
      </c>
      <c r="Z62" s="274" t="e">
        <f>SUMIF(#REF!,$N62,#REF!)</f>
        <v>#REF!</v>
      </c>
      <c r="AA62" s="274" t="e">
        <f>SUMIF(#REF!,$N62,#REF!)</f>
        <v>#REF!</v>
      </c>
      <c r="AB62" s="274" t="e">
        <f>SUMIF(#REF!,$N62,#REF!)</f>
        <v>#REF!</v>
      </c>
      <c r="AC62" s="274" t="e">
        <f>SUMIF(#REF!,$N62,#REF!)</f>
        <v>#REF!</v>
      </c>
      <c r="AD62" s="274" t="e">
        <f>SUMIF(#REF!,$N62,#REF!)</f>
        <v>#REF!</v>
      </c>
      <c r="AE62" s="274" t="e">
        <f>SUMIF(#REF!,$N62,#REF!)</f>
        <v>#REF!</v>
      </c>
      <c r="AF62" s="274" t="e">
        <f>SUMIF(#REF!,$N62,#REF!)</f>
        <v>#REF!</v>
      </c>
      <c r="AG62" s="274" t="e">
        <f>SUMIF(#REF!,$N62,#REF!)</f>
        <v>#REF!</v>
      </c>
      <c r="AH62" s="274" t="e">
        <f>SUMIF(#REF!,$N62,#REF!)</f>
        <v>#REF!</v>
      </c>
      <c r="AI62" s="274" t="e">
        <f>SUMIF(#REF!,$N62,#REF!)</f>
        <v>#REF!</v>
      </c>
      <c r="AJ62" s="274" t="e">
        <f>SUMIF(#REF!,$N62,#REF!)</f>
        <v>#REF!</v>
      </c>
      <c r="AK62" s="274" t="e">
        <f>SUMIF(#REF!,$N62,#REF!)</f>
        <v>#REF!</v>
      </c>
      <c r="AL62" s="274" t="e">
        <f>SUMIF(#REF!,$N62,#REF!)</f>
        <v>#REF!</v>
      </c>
      <c r="AM62" s="274" t="e">
        <f>SUMIF(#REF!,$N62,#REF!)</f>
        <v>#REF!</v>
      </c>
      <c r="AN62" s="274" t="e">
        <f>SUMIF(#REF!,$N62,#REF!)</f>
        <v>#REF!</v>
      </c>
      <c r="AO62" s="274" t="e">
        <f>SUMIF(#REF!,$N62,#REF!)</f>
        <v>#REF!</v>
      </c>
      <c r="AP62" s="274" t="e">
        <f>SUMIF(#REF!,$N62,#REF!)</f>
        <v>#REF!</v>
      </c>
      <c r="AQ62" s="274" t="e">
        <f>SUMIF(#REF!,$N62,#REF!)</f>
        <v>#REF!</v>
      </c>
      <c r="AR62" s="274" t="e">
        <f>SUMIF(#REF!,$N62,#REF!)</f>
        <v>#REF!</v>
      </c>
      <c r="AS62" s="274" t="e">
        <f>SUMIF(#REF!,$N62,#REF!)</f>
        <v>#REF!</v>
      </c>
      <c r="AT62" s="274" t="e">
        <f>SUMIF(#REF!,$N62,#REF!)</f>
        <v>#REF!</v>
      </c>
      <c r="AU62" s="274" t="e">
        <f>SUMIF(#REF!,$N62,#REF!)</f>
        <v>#REF!</v>
      </c>
      <c r="AV62" s="274" t="e">
        <f>SUMIF(#REF!,$N62,#REF!)</f>
        <v>#REF!</v>
      </c>
      <c r="AW62" s="274" t="e">
        <f>SUMIF(#REF!,$N62,#REF!)</f>
        <v>#REF!</v>
      </c>
      <c r="AX62" s="274" t="e">
        <f>SUMIF(#REF!,$N62,#REF!)</f>
        <v>#REF!</v>
      </c>
      <c r="AY62" s="274" t="e">
        <f>SUMIF(#REF!,$N62,#REF!)</f>
        <v>#REF!</v>
      </c>
      <c r="AZ62" s="274" t="e">
        <f>SUMIF(#REF!,$N62,#REF!)</f>
        <v>#REF!</v>
      </c>
      <c r="BA62" s="274" t="e">
        <f>SUMIF(#REF!,$N62,#REF!)</f>
        <v>#REF!</v>
      </c>
      <c r="BB62" s="274" t="e">
        <f>SUMIF(#REF!,$N62,#REF!)</f>
        <v>#REF!</v>
      </c>
      <c r="BC62" s="274" t="e">
        <f>SUMIF(#REF!,$N62,#REF!)</f>
        <v>#REF!</v>
      </c>
      <c r="BD62" s="274" t="e">
        <f>SUMIF(#REF!,$N62,#REF!)</f>
        <v>#REF!</v>
      </c>
      <c r="BE62" s="274" t="e">
        <f>SUMIF(#REF!,$N62,#REF!)</f>
        <v>#REF!</v>
      </c>
      <c r="BF62" s="274" t="e">
        <f>SUMIF(#REF!,$N62,#REF!)</f>
        <v>#REF!</v>
      </c>
      <c r="BG62" s="274" t="e">
        <f>SUMIF(#REF!,$N62,#REF!)</f>
        <v>#REF!</v>
      </c>
      <c r="BH62" s="274" t="e">
        <f>SUMIF(#REF!,$N62,#REF!)</f>
        <v>#REF!</v>
      </c>
      <c r="BI62" s="274" t="e">
        <f>SUMIF(#REF!,$N62,#REF!)</f>
        <v>#REF!</v>
      </c>
      <c r="BJ62" s="274" t="e">
        <f>SUMIF(#REF!,$N62,#REF!)</f>
        <v>#REF!</v>
      </c>
      <c r="BK62" s="274" t="e">
        <f>SUMIF(#REF!,$N62,#REF!)</f>
        <v>#REF!</v>
      </c>
      <c r="BL62" s="274" t="e">
        <f>SUMIF(#REF!,$N62,#REF!)</f>
        <v>#REF!</v>
      </c>
      <c r="BM62" s="274" t="e">
        <f>SUMIF(#REF!,$N62,#REF!)</f>
        <v>#REF!</v>
      </c>
      <c r="BN62" s="274" t="e">
        <f>SUMIF(#REF!,$N62,#REF!)</f>
        <v>#REF!</v>
      </c>
      <c r="BO62" s="274" t="e">
        <f>SUMIF(#REF!,$N62,#REF!)</f>
        <v>#REF!</v>
      </c>
      <c r="BP62" s="274" t="e">
        <f>SUMIF(#REF!,$N62,#REF!)</f>
        <v>#REF!</v>
      </c>
      <c r="BQ62" s="274" t="e">
        <f>SUMIF(#REF!,$N62,#REF!)</f>
        <v>#REF!</v>
      </c>
      <c r="BR62" s="274" t="e">
        <f>SUMIF(#REF!,$N62,#REF!)</f>
        <v>#REF!</v>
      </c>
      <c r="BS62" s="274" t="e">
        <f>SUMIF(#REF!,$N62,#REF!)</f>
        <v>#REF!</v>
      </c>
      <c r="BT62" s="274" t="e">
        <f>SUMIF(#REF!,$N62,#REF!)</f>
        <v>#REF!</v>
      </c>
      <c r="BU62" s="274" t="e">
        <f>SUMIF(#REF!,$N62,#REF!)</f>
        <v>#REF!</v>
      </c>
      <c r="BV62" s="274" t="e">
        <f>SUMIF(#REF!,$N62,#REF!)</f>
        <v>#REF!</v>
      </c>
      <c r="BW62" s="274" t="e">
        <f>SUMIF(#REF!,$N62,#REF!)</f>
        <v>#REF!</v>
      </c>
      <c r="BX62" s="274" t="e">
        <f>SUMIF(#REF!,$N62,#REF!)</f>
        <v>#REF!</v>
      </c>
      <c r="BY62" s="274" t="e">
        <f>SUMIF(#REF!,$N62,#REF!)</f>
        <v>#REF!</v>
      </c>
      <c r="BZ62" s="274" t="e">
        <f>SUMIF(#REF!,$N62,#REF!)</f>
        <v>#REF!</v>
      </c>
      <c r="CA62" s="274" t="e">
        <f>SUMIF(#REF!,$N62,#REF!)</f>
        <v>#REF!</v>
      </c>
      <c r="CB62" s="274" t="e">
        <f>SUMIF(#REF!,$N62,#REF!)</f>
        <v>#REF!</v>
      </c>
    </row>
    <row r="63" spans="1:80">
      <c r="A63" s="231"/>
      <c r="B63" s="344"/>
      <c r="C63" s="229"/>
      <c r="D63" s="268"/>
      <c r="E63" s="271"/>
      <c r="F63" s="270"/>
      <c r="G63" s="270"/>
      <c r="H63" s="268"/>
      <c r="I63" s="270"/>
      <c r="J63" s="306" t="str">
        <f t="shared" si="9"/>
        <v/>
      </c>
      <c r="K63" s="270"/>
      <c r="L63" s="71"/>
      <c r="M63" s="314"/>
      <c r="N63" s="343"/>
      <c r="O63" s="270"/>
      <c r="P63" s="340"/>
      <c r="Q63" s="332"/>
      <c r="R63" s="273"/>
      <c r="S63" s="274" t="e">
        <f>SUMIF(#REF!,$N63,#REF!)</f>
        <v>#REF!</v>
      </c>
      <c r="T63" s="274" t="e">
        <f>SUMIF(#REF!,$N63,#REF!)</f>
        <v>#REF!</v>
      </c>
      <c r="U63" s="274" t="e">
        <f>SUMIF(#REF!,$N63,#REF!)</f>
        <v>#REF!</v>
      </c>
      <c r="V63" s="274" t="e">
        <f>SUMIF(#REF!,$N63,#REF!)</f>
        <v>#REF!</v>
      </c>
      <c r="W63" s="274" t="e">
        <f>SUMIF(#REF!,$N63,#REF!)</f>
        <v>#REF!</v>
      </c>
      <c r="X63" s="274" t="e">
        <f>SUMIF(#REF!,$N63,#REF!)</f>
        <v>#REF!</v>
      </c>
      <c r="Y63" s="274" t="e">
        <f>SUMIF(#REF!,$N63,#REF!)</f>
        <v>#REF!</v>
      </c>
      <c r="Z63" s="274" t="e">
        <f>SUMIF(#REF!,$N63,#REF!)</f>
        <v>#REF!</v>
      </c>
      <c r="AA63" s="274" t="e">
        <f>SUMIF(#REF!,$N63,#REF!)</f>
        <v>#REF!</v>
      </c>
      <c r="AB63" s="274" t="e">
        <f>SUMIF(#REF!,$N63,#REF!)</f>
        <v>#REF!</v>
      </c>
      <c r="AC63" s="274" t="e">
        <f>SUMIF(#REF!,$N63,#REF!)</f>
        <v>#REF!</v>
      </c>
      <c r="AD63" s="274" t="e">
        <f>SUMIF(#REF!,$N63,#REF!)</f>
        <v>#REF!</v>
      </c>
      <c r="AE63" s="274" t="e">
        <f>SUMIF(#REF!,$N63,#REF!)</f>
        <v>#REF!</v>
      </c>
      <c r="AF63" s="274" t="e">
        <f>SUMIF(#REF!,$N63,#REF!)</f>
        <v>#REF!</v>
      </c>
      <c r="AG63" s="274" t="e">
        <f>SUMIF(#REF!,$N63,#REF!)</f>
        <v>#REF!</v>
      </c>
      <c r="AH63" s="274" t="e">
        <f>SUMIF(#REF!,$N63,#REF!)</f>
        <v>#REF!</v>
      </c>
      <c r="AI63" s="274" t="e">
        <f>SUMIF(#REF!,$N63,#REF!)</f>
        <v>#REF!</v>
      </c>
      <c r="AJ63" s="274" t="e">
        <f>SUMIF(#REF!,$N63,#REF!)</f>
        <v>#REF!</v>
      </c>
      <c r="AK63" s="274" t="e">
        <f>SUMIF(#REF!,$N63,#REF!)</f>
        <v>#REF!</v>
      </c>
      <c r="AL63" s="274" t="e">
        <f>SUMIF(#REF!,$N63,#REF!)</f>
        <v>#REF!</v>
      </c>
      <c r="AM63" s="274" t="e">
        <f>SUMIF(#REF!,$N63,#REF!)</f>
        <v>#REF!</v>
      </c>
      <c r="AN63" s="274" t="e">
        <f>SUMIF(#REF!,$N63,#REF!)</f>
        <v>#REF!</v>
      </c>
      <c r="AO63" s="274" t="e">
        <f>SUMIF(#REF!,$N63,#REF!)</f>
        <v>#REF!</v>
      </c>
      <c r="AP63" s="274" t="e">
        <f>SUMIF(#REF!,$N63,#REF!)</f>
        <v>#REF!</v>
      </c>
      <c r="AQ63" s="274" t="e">
        <f>SUMIF(#REF!,$N63,#REF!)</f>
        <v>#REF!</v>
      </c>
      <c r="AR63" s="274" t="e">
        <f>SUMIF(#REF!,$N63,#REF!)</f>
        <v>#REF!</v>
      </c>
      <c r="AS63" s="274" t="e">
        <f>SUMIF(#REF!,$N63,#REF!)</f>
        <v>#REF!</v>
      </c>
      <c r="AT63" s="274" t="e">
        <f>SUMIF(#REF!,$N63,#REF!)</f>
        <v>#REF!</v>
      </c>
      <c r="AU63" s="274" t="e">
        <f>SUMIF(#REF!,$N63,#REF!)</f>
        <v>#REF!</v>
      </c>
      <c r="AV63" s="274" t="e">
        <f>SUMIF(#REF!,$N63,#REF!)</f>
        <v>#REF!</v>
      </c>
      <c r="AW63" s="274" t="e">
        <f>SUMIF(#REF!,$N63,#REF!)</f>
        <v>#REF!</v>
      </c>
      <c r="AX63" s="274" t="e">
        <f>SUMIF(#REF!,$N63,#REF!)</f>
        <v>#REF!</v>
      </c>
      <c r="AY63" s="274" t="e">
        <f>SUMIF(#REF!,$N63,#REF!)</f>
        <v>#REF!</v>
      </c>
      <c r="AZ63" s="274" t="e">
        <f>SUMIF(#REF!,$N63,#REF!)</f>
        <v>#REF!</v>
      </c>
      <c r="BA63" s="274" t="e">
        <f>SUMIF(#REF!,$N63,#REF!)</f>
        <v>#REF!</v>
      </c>
      <c r="BB63" s="274" t="e">
        <f>SUMIF(#REF!,$N63,#REF!)</f>
        <v>#REF!</v>
      </c>
      <c r="BC63" s="274" t="e">
        <f>SUMIF(#REF!,$N63,#REF!)</f>
        <v>#REF!</v>
      </c>
      <c r="BD63" s="274" t="e">
        <f>SUMIF(#REF!,$N63,#REF!)</f>
        <v>#REF!</v>
      </c>
      <c r="BE63" s="274" t="e">
        <f>SUMIF(#REF!,$N63,#REF!)</f>
        <v>#REF!</v>
      </c>
      <c r="BF63" s="274" t="e">
        <f>SUMIF(#REF!,$N63,#REF!)</f>
        <v>#REF!</v>
      </c>
      <c r="BG63" s="274" t="e">
        <f>SUMIF(#REF!,$N63,#REF!)</f>
        <v>#REF!</v>
      </c>
      <c r="BH63" s="274" t="e">
        <f>SUMIF(#REF!,$N63,#REF!)</f>
        <v>#REF!</v>
      </c>
      <c r="BI63" s="274" t="e">
        <f>SUMIF(#REF!,$N63,#REF!)</f>
        <v>#REF!</v>
      </c>
      <c r="BJ63" s="274" t="e">
        <f>SUMIF(#REF!,$N63,#REF!)</f>
        <v>#REF!</v>
      </c>
      <c r="BK63" s="274" t="e">
        <f>SUMIF(#REF!,$N63,#REF!)</f>
        <v>#REF!</v>
      </c>
      <c r="BL63" s="274" t="e">
        <f>SUMIF(#REF!,$N63,#REF!)</f>
        <v>#REF!</v>
      </c>
      <c r="BM63" s="274" t="e">
        <f>SUMIF(#REF!,$N63,#REF!)</f>
        <v>#REF!</v>
      </c>
      <c r="BN63" s="274" t="e">
        <f>SUMIF(#REF!,$N63,#REF!)</f>
        <v>#REF!</v>
      </c>
      <c r="BO63" s="274" t="e">
        <f>SUMIF(#REF!,$N63,#REF!)</f>
        <v>#REF!</v>
      </c>
      <c r="BP63" s="274" t="e">
        <f>SUMIF(#REF!,$N63,#REF!)</f>
        <v>#REF!</v>
      </c>
      <c r="BQ63" s="274" t="e">
        <f>SUMIF(#REF!,$N63,#REF!)</f>
        <v>#REF!</v>
      </c>
      <c r="BR63" s="274" t="e">
        <f>SUMIF(#REF!,$N63,#REF!)</f>
        <v>#REF!</v>
      </c>
      <c r="BS63" s="274" t="e">
        <f>SUMIF(#REF!,$N63,#REF!)</f>
        <v>#REF!</v>
      </c>
      <c r="BT63" s="274" t="e">
        <f>SUMIF(#REF!,$N63,#REF!)</f>
        <v>#REF!</v>
      </c>
      <c r="BU63" s="274" t="e">
        <f>SUMIF(#REF!,$N63,#REF!)</f>
        <v>#REF!</v>
      </c>
      <c r="BV63" s="274" t="e">
        <f>SUMIF(#REF!,$N63,#REF!)</f>
        <v>#REF!</v>
      </c>
      <c r="BW63" s="274" t="e">
        <f>SUMIF(#REF!,$N63,#REF!)</f>
        <v>#REF!</v>
      </c>
      <c r="BX63" s="274" t="e">
        <f>SUMIF(#REF!,$N63,#REF!)</f>
        <v>#REF!</v>
      </c>
      <c r="BY63" s="274" t="e">
        <f>SUMIF(#REF!,$N63,#REF!)</f>
        <v>#REF!</v>
      </c>
      <c r="BZ63" s="274" t="e">
        <f>SUMIF(#REF!,$N63,#REF!)</f>
        <v>#REF!</v>
      </c>
      <c r="CA63" s="274" t="e">
        <f>SUMIF(#REF!,$N63,#REF!)</f>
        <v>#REF!</v>
      </c>
      <c r="CB63" s="274" t="e">
        <f>SUMIF(#REF!,$N63,#REF!)</f>
        <v>#REF!</v>
      </c>
    </row>
    <row r="64" spans="1:80">
      <c r="A64" s="233"/>
      <c r="B64" s="236"/>
      <c r="C64" s="229"/>
      <c r="D64" s="268"/>
      <c r="E64" s="271"/>
      <c r="F64" s="270"/>
      <c r="G64" s="270"/>
      <c r="H64" s="268"/>
      <c r="I64" s="270"/>
      <c r="J64" s="306" t="str">
        <f t="shared" si="9"/>
        <v/>
      </c>
      <c r="K64" s="270"/>
      <c r="L64" s="71"/>
      <c r="M64" s="314"/>
      <c r="N64" s="343"/>
      <c r="O64" s="270"/>
      <c r="P64" s="340"/>
      <c r="Q64" s="332"/>
      <c r="R64" s="273"/>
      <c r="S64" s="274" t="e">
        <f>SUMIF(#REF!,$N64,#REF!)</f>
        <v>#REF!</v>
      </c>
      <c r="T64" s="274" t="e">
        <f>SUMIF(#REF!,$N64,#REF!)</f>
        <v>#REF!</v>
      </c>
      <c r="U64" s="274" t="e">
        <f>SUMIF(#REF!,$N64,#REF!)</f>
        <v>#REF!</v>
      </c>
      <c r="V64" s="274" t="e">
        <f>SUMIF(#REF!,$N64,#REF!)</f>
        <v>#REF!</v>
      </c>
      <c r="W64" s="274" t="e">
        <f>SUMIF(#REF!,$N64,#REF!)</f>
        <v>#REF!</v>
      </c>
      <c r="X64" s="274" t="e">
        <f>SUMIF(#REF!,$N64,#REF!)</f>
        <v>#REF!</v>
      </c>
      <c r="Y64" s="274" t="e">
        <f>SUMIF(#REF!,$N64,#REF!)</f>
        <v>#REF!</v>
      </c>
      <c r="Z64" s="274" t="e">
        <f>SUMIF(#REF!,$N64,#REF!)</f>
        <v>#REF!</v>
      </c>
      <c r="AA64" s="274" t="e">
        <f>SUMIF(#REF!,$N64,#REF!)</f>
        <v>#REF!</v>
      </c>
      <c r="AB64" s="274" t="e">
        <f>SUMIF(#REF!,$N64,#REF!)</f>
        <v>#REF!</v>
      </c>
      <c r="AC64" s="274" t="e">
        <f>SUMIF(#REF!,$N64,#REF!)</f>
        <v>#REF!</v>
      </c>
      <c r="AD64" s="274" t="e">
        <f>SUMIF(#REF!,$N64,#REF!)</f>
        <v>#REF!</v>
      </c>
      <c r="AE64" s="274" t="e">
        <f>SUMIF(#REF!,$N64,#REF!)</f>
        <v>#REF!</v>
      </c>
      <c r="AF64" s="274" t="e">
        <f>SUMIF(#REF!,$N64,#REF!)</f>
        <v>#REF!</v>
      </c>
      <c r="AG64" s="274" t="e">
        <f>SUMIF(#REF!,$N64,#REF!)</f>
        <v>#REF!</v>
      </c>
      <c r="AH64" s="274" t="e">
        <f>SUMIF(#REF!,$N64,#REF!)</f>
        <v>#REF!</v>
      </c>
      <c r="AI64" s="274" t="e">
        <f>SUMIF(#REF!,$N64,#REF!)</f>
        <v>#REF!</v>
      </c>
      <c r="AJ64" s="274" t="e">
        <f>SUMIF(#REF!,$N64,#REF!)</f>
        <v>#REF!</v>
      </c>
      <c r="AK64" s="274" t="e">
        <f>SUMIF(#REF!,$N64,#REF!)</f>
        <v>#REF!</v>
      </c>
      <c r="AL64" s="274" t="e">
        <f>SUMIF(#REF!,$N64,#REF!)</f>
        <v>#REF!</v>
      </c>
      <c r="AM64" s="274" t="e">
        <f>SUMIF(#REF!,$N64,#REF!)</f>
        <v>#REF!</v>
      </c>
      <c r="AN64" s="274" t="e">
        <f>SUMIF(#REF!,$N64,#REF!)</f>
        <v>#REF!</v>
      </c>
      <c r="AO64" s="274" t="e">
        <f>SUMIF(#REF!,$N64,#REF!)</f>
        <v>#REF!</v>
      </c>
      <c r="AP64" s="274" t="e">
        <f>SUMIF(#REF!,$N64,#REF!)</f>
        <v>#REF!</v>
      </c>
      <c r="AQ64" s="274" t="e">
        <f>SUMIF(#REF!,$N64,#REF!)</f>
        <v>#REF!</v>
      </c>
      <c r="AR64" s="274" t="e">
        <f>SUMIF(#REF!,$N64,#REF!)</f>
        <v>#REF!</v>
      </c>
      <c r="AS64" s="274" t="e">
        <f>SUMIF(#REF!,$N64,#REF!)</f>
        <v>#REF!</v>
      </c>
      <c r="AT64" s="274" t="e">
        <f>SUMIF(#REF!,$N64,#REF!)</f>
        <v>#REF!</v>
      </c>
      <c r="AU64" s="274" t="e">
        <f>SUMIF(#REF!,$N64,#REF!)</f>
        <v>#REF!</v>
      </c>
      <c r="AV64" s="274" t="e">
        <f>SUMIF(#REF!,$N64,#REF!)</f>
        <v>#REF!</v>
      </c>
      <c r="AW64" s="274" t="e">
        <f>SUMIF(#REF!,$N64,#REF!)</f>
        <v>#REF!</v>
      </c>
      <c r="AX64" s="274" t="e">
        <f>SUMIF(#REF!,$N64,#REF!)</f>
        <v>#REF!</v>
      </c>
      <c r="AY64" s="274" t="e">
        <f>SUMIF(#REF!,$N64,#REF!)</f>
        <v>#REF!</v>
      </c>
      <c r="AZ64" s="274" t="e">
        <f>SUMIF(#REF!,$N64,#REF!)</f>
        <v>#REF!</v>
      </c>
      <c r="BA64" s="274" t="e">
        <f>SUMIF(#REF!,$N64,#REF!)</f>
        <v>#REF!</v>
      </c>
      <c r="BB64" s="274" t="e">
        <f>SUMIF(#REF!,$N64,#REF!)</f>
        <v>#REF!</v>
      </c>
      <c r="BC64" s="274" t="e">
        <f>SUMIF(#REF!,$N64,#REF!)</f>
        <v>#REF!</v>
      </c>
      <c r="BD64" s="274" t="e">
        <f>SUMIF(#REF!,$N64,#REF!)</f>
        <v>#REF!</v>
      </c>
      <c r="BE64" s="274" t="e">
        <f>SUMIF(#REF!,$N64,#REF!)</f>
        <v>#REF!</v>
      </c>
      <c r="BF64" s="274" t="e">
        <f>SUMIF(#REF!,$N64,#REF!)</f>
        <v>#REF!</v>
      </c>
      <c r="BG64" s="274" t="e">
        <f>SUMIF(#REF!,$N64,#REF!)</f>
        <v>#REF!</v>
      </c>
      <c r="BH64" s="274" t="e">
        <f>SUMIF(#REF!,$N64,#REF!)</f>
        <v>#REF!</v>
      </c>
      <c r="BI64" s="274" t="e">
        <f>SUMIF(#REF!,$N64,#REF!)</f>
        <v>#REF!</v>
      </c>
      <c r="BJ64" s="274" t="e">
        <f>SUMIF(#REF!,$N64,#REF!)</f>
        <v>#REF!</v>
      </c>
      <c r="BK64" s="274" t="e">
        <f>SUMIF(#REF!,$N64,#REF!)</f>
        <v>#REF!</v>
      </c>
      <c r="BL64" s="274" t="e">
        <f>SUMIF(#REF!,$N64,#REF!)</f>
        <v>#REF!</v>
      </c>
      <c r="BM64" s="274" t="e">
        <f>SUMIF(#REF!,$N64,#REF!)</f>
        <v>#REF!</v>
      </c>
      <c r="BN64" s="274" t="e">
        <f>SUMIF(#REF!,$N64,#REF!)</f>
        <v>#REF!</v>
      </c>
      <c r="BO64" s="274" t="e">
        <f>SUMIF(#REF!,$N64,#REF!)</f>
        <v>#REF!</v>
      </c>
      <c r="BP64" s="274" t="e">
        <f>SUMIF(#REF!,$N64,#REF!)</f>
        <v>#REF!</v>
      </c>
      <c r="BQ64" s="274" t="e">
        <f>SUMIF(#REF!,$N64,#REF!)</f>
        <v>#REF!</v>
      </c>
      <c r="BR64" s="274" t="e">
        <f>SUMIF(#REF!,$N64,#REF!)</f>
        <v>#REF!</v>
      </c>
      <c r="BS64" s="274" t="e">
        <f>SUMIF(#REF!,$N64,#REF!)</f>
        <v>#REF!</v>
      </c>
      <c r="BT64" s="274" t="e">
        <f>SUMIF(#REF!,$N64,#REF!)</f>
        <v>#REF!</v>
      </c>
      <c r="BU64" s="274" t="e">
        <f>SUMIF(#REF!,$N64,#REF!)</f>
        <v>#REF!</v>
      </c>
      <c r="BV64" s="274" t="e">
        <f>SUMIF(#REF!,$N64,#REF!)</f>
        <v>#REF!</v>
      </c>
      <c r="BW64" s="274" t="e">
        <f>SUMIF(#REF!,$N64,#REF!)</f>
        <v>#REF!</v>
      </c>
      <c r="BX64" s="274" t="e">
        <f>SUMIF(#REF!,$N64,#REF!)</f>
        <v>#REF!</v>
      </c>
      <c r="BY64" s="274" t="e">
        <f>SUMIF(#REF!,$N64,#REF!)</f>
        <v>#REF!</v>
      </c>
      <c r="BZ64" s="274" t="e">
        <f>SUMIF(#REF!,$N64,#REF!)</f>
        <v>#REF!</v>
      </c>
      <c r="CA64" s="274" t="e">
        <f>SUMIF(#REF!,$N64,#REF!)</f>
        <v>#REF!</v>
      </c>
      <c r="CB64" s="274" t="e">
        <f>SUMIF(#REF!,$N64,#REF!)</f>
        <v>#REF!</v>
      </c>
    </row>
    <row r="65" spans="1:80">
      <c r="A65" s="231"/>
      <c r="B65" s="236"/>
      <c r="C65" s="229"/>
      <c r="D65" s="268"/>
      <c r="E65" s="271"/>
      <c r="F65" s="270"/>
      <c r="G65" s="270"/>
      <c r="H65" s="268"/>
      <c r="I65" s="270"/>
      <c r="J65" s="306" t="str">
        <f>IFERROR(H65/F65,"")</f>
        <v/>
      </c>
      <c r="K65" s="270"/>
      <c r="L65" s="71"/>
      <c r="M65" s="314"/>
      <c r="N65" s="343"/>
      <c r="O65" s="270"/>
      <c r="P65" s="340"/>
      <c r="Q65" s="332"/>
      <c r="R65" s="273"/>
      <c r="S65" s="274" t="e">
        <f>SUMIF(#REF!,$N65,#REF!)</f>
        <v>#REF!</v>
      </c>
      <c r="T65" s="274" t="e">
        <f>SUMIF(#REF!,$N65,#REF!)</f>
        <v>#REF!</v>
      </c>
      <c r="U65" s="274" t="e">
        <f>SUMIF(#REF!,$N65,#REF!)</f>
        <v>#REF!</v>
      </c>
      <c r="V65" s="274" t="e">
        <f>SUMIF(#REF!,$N65,#REF!)</f>
        <v>#REF!</v>
      </c>
      <c r="W65" s="274" t="e">
        <f>SUMIF(#REF!,$N65,#REF!)</f>
        <v>#REF!</v>
      </c>
      <c r="X65" s="274" t="e">
        <f>SUMIF(#REF!,$N65,#REF!)</f>
        <v>#REF!</v>
      </c>
      <c r="Y65" s="274" t="e">
        <f>SUMIF(#REF!,$N65,#REF!)</f>
        <v>#REF!</v>
      </c>
      <c r="Z65" s="274" t="e">
        <f>SUMIF(#REF!,$N65,#REF!)</f>
        <v>#REF!</v>
      </c>
      <c r="AA65" s="274" t="e">
        <f>SUMIF(#REF!,$N65,#REF!)</f>
        <v>#REF!</v>
      </c>
      <c r="AB65" s="274" t="e">
        <f>SUMIF(#REF!,$N65,#REF!)</f>
        <v>#REF!</v>
      </c>
      <c r="AC65" s="274" t="e">
        <f>SUMIF(#REF!,$N65,#REF!)</f>
        <v>#REF!</v>
      </c>
      <c r="AD65" s="274" t="e">
        <f>SUMIF(#REF!,$N65,#REF!)</f>
        <v>#REF!</v>
      </c>
      <c r="AE65" s="274" t="e">
        <f>SUMIF(#REF!,$N65,#REF!)</f>
        <v>#REF!</v>
      </c>
      <c r="AF65" s="274" t="e">
        <f>SUMIF(#REF!,$N65,#REF!)</f>
        <v>#REF!</v>
      </c>
      <c r="AG65" s="274" t="e">
        <f>SUMIF(#REF!,$N65,#REF!)</f>
        <v>#REF!</v>
      </c>
      <c r="AH65" s="274" t="e">
        <f>SUMIF(#REF!,$N65,#REF!)</f>
        <v>#REF!</v>
      </c>
      <c r="AI65" s="274" t="e">
        <f>SUMIF(#REF!,$N65,#REF!)</f>
        <v>#REF!</v>
      </c>
      <c r="AJ65" s="274" t="e">
        <f>SUMIF(#REF!,$N65,#REF!)</f>
        <v>#REF!</v>
      </c>
      <c r="AK65" s="274" t="e">
        <f>SUMIF(#REF!,$N65,#REF!)</f>
        <v>#REF!</v>
      </c>
      <c r="AL65" s="274" t="e">
        <f>SUMIF(#REF!,$N65,#REF!)</f>
        <v>#REF!</v>
      </c>
      <c r="AM65" s="274" t="e">
        <f>SUMIF(#REF!,$N65,#REF!)</f>
        <v>#REF!</v>
      </c>
      <c r="AN65" s="274" t="e">
        <f>SUMIF(#REF!,$N65,#REF!)</f>
        <v>#REF!</v>
      </c>
      <c r="AO65" s="274" t="e">
        <f>SUMIF(#REF!,$N65,#REF!)</f>
        <v>#REF!</v>
      </c>
      <c r="AP65" s="274" t="e">
        <f>SUMIF(#REF!,$N65,#REF!)</f>
        <v>#REF!</v>
      </c>
      <c r="AQ65" s="274" t="e">
        <f>SUMIF(#REF!,$N65,#REF!)</f>
        <v>#REF!</v>
      </c>
      <c r="AR65" s="274" t="e">
        <f>SUMIF(#REF!,$N65,#REF!)</f>
        <v>#REF!</v>
      </c>
      <c r="AS65" s="274" t="e">
        <f>SUMIF(#REF!,$N65,#REF!)</f>
        <v>#REF!</v>
      </c>
      <c r="AT65" s="274" t="e">
        <f>SUMIF(#REF!,$N65,#REF!)</f>
        <v>#REF!</v>
      </c>
      <c r="AU65" s="274" t="e">
        <f>SUMIF(#REF!,$N65,#REF!)</f>
        <v>#REF!</v>
      </c>
      <c r="AV65" s="274" t="e">
        <f>SUMIF(#REF!,$N65,#REF!)</f>
        <v>#REF!</v>
      </c>
      <c r="AW65" s="274" t="e">
        <f>SUMIF(#REF!,$N65,#REF!)</f>
        <v>#REF!</v>
      </c>
      <c r="AX65" s="274" t="e">
        <f>SUMIF(#REF!,$N65,#REF!)</f>
        <v>#REF!</v>
      </c>
      <c r="AY65" s="274" t="e">
        <f>SUMIF(#REF!,$N65,#REF!)</f>
        <v>#REF!</v>
      </c>
      <c r="AZ65" s="274" t="e">
        <f>SUMIF(#REF!,$N65,#REF!)</f>
        <v>#REF!</v>
      </c>
      <c r="BA65" s="274" t="e">
        <f>SUMIF(#REF!,$N65,#REF!)</f>
        <v>#REF!</v>
      </c>
      <c r="BB65" s="274" t="e">
        <f>SUMIF(#REF!,$N65,#REF!)</f>
        <v>#REF!</v>
      </c>
      <c r="BC65" s="274" t="e">
        <f>SUMIF(#REF!,$N65,#REF!)</f>
        <v>#REF!</v>
      </c>
      <c r="BD65" s="274" t="e">
        <f>SUMIF(#REF!,$N65,#REF!)</f>
        <v>#REF!</v>
      </c>
      <c r="BE65" s="274" t="e">
        <f>SUMIF(#REF!,$N65,#REF!)</f>
        <v>#REF!</v>
      </c>
      <c r="BF65" s="274" t="e">
        <f>SUMIF(#REF!,$N65,#REF!)</f>
        <v>#REF!</v>
      </c>
      <c r="BG65" s="274" t="e">
        <f>SUMIF(#REF!,$N65,#REF!)</f>
        <v>#REF!</v>
      </c>
      <c r="BH65" s="274" t="e">
        <f>SUMIF(#REF!,$N65,#REF!)</f>
        <v>#REF!</v>
      </c>
      <c r="BI65" s="274" t="e">
        <f>SUMIF(#REF!,$N65,#REF!)</f>
        <v>#REF!</v>
      </c>
      <c r="BJ65" s="274" t="e">
        <f>SUMIF(#REF!,$N65,#REF!)</f>
        <v>#REF!</v>
      </c>
      <c r="BK65" s="274" t="e">
        <f>SUMIF(#REF!,$N65,#REF!)</f>
        <v>#REF!</v>
      </c>
      <c r="BL65" s="274" t="e">
        <f>SUMIF(#REF!,$N65,#REF!)</f>
        <v>#REF!</v>
      </c>
      <c r="BM65" s="274" t="e">
        <f>SUMIF(#REF!,$N65,#REF!)</f>
        <v>#REF!</v>
      </c>
      <c r="BN65" s="274" t="e">
        <f>SUMIF(#REF!,$N65,#REF!)</f>
        <v>#REF!</v>
      </c>
      <c r="BO65" s="274" t="e">
        <f>SUMIF(#REF!,$N65,#REF!)</f>
        <v>#REF!</v>
      </c>
      <c r="BP65" s="274" t="e">
        <f>SUMIF(#REF!,$N65,#REF!)</f>
        <v>#REF!</v>
      </c>
      <c r="BQ65" s="274" t="e">
        <f>SUMIF(#REF!,$N65,#REF!)</f>
        <v>#REF!</v>
      </c>
      <c r="BR65" s="274" t="e">
        <f>SUMIF(#REF!,$N65,#REF!)</f>
        <v>#REF!</v>
      </c>
      <c r="BS65" s="274" t="e">
        <f>SUMIF(#REF!,$N65,#REF!)</f>
        <v>#REF!</v>
      </c>
      <c r="BT65" s="274" t="e">
        <f>SUMIF(#REF!,$N65,#REF!)</f>
        <v>#REF!</v>
      </c>
      <c r="BU65" s="274" t="e">
        <f>SUMIF(#REF!,$N65,#REF!)</f>
        <v>#REF!</v>
      </c>
      <c r="BV65" s="274" t="e">
        <f>SUMIF(#REF!,$N65,#REF!)</f>
        <v>#REF!</v>
      </c>
      <c r="BW65" s="274" t="e">
        <f>SUMIF(#REF!,$N65,#REF!)</f>
        <v>#REF!</v>
      </c>
      <c r="BX65" s="274" t="e">
        <f>SUMIF(#REF!,$N65,#REF!)</f>
        <v>#REF!</v>
      </c>
      <c r="BY65" s="274" t="e">
        <f>SUMIF(#REF!,$N65,#REF!)</f>
        <v>#REF!</v>
      </c>
      <c r="BZ65" s="274" t="e">
        <f>SUMIF(#REF!,$N65,#REF!)</f>
        <v>#REF!</v>
      </c>
      <c r="CA65" s="274" t="e">
        <f>SUMIF(#REF!,$N65,#REF!)</f>
        <v>#REF!</v>
      </c>
      <c r="CB65" s="274" t="e">
        <f>SUMIF(#REF!,$N65,#REF!)</f>
        <v>#REF!</v>
      </c>
    </row>
    <row r="66" spans="1:80">
      <c r="A66" s="231"/>
      <c r="B66" s="236"/>
      <c r="C66" s="229"/>
      <c r="D66" s="268"/>
      <c r="E66" s="271"/>
      <c r="F66" s="270"/>
      <c r="G66" s="270">
        <f t="shared" ref="G66" si="11">F66*D66</f>
        <v>0</v>
      </c>
      <c r="H66" s="268"/>
      <c r="I66" s="270">
        <f t="shared" ref="I66" si="12">H66*D66</f>
        <v>0</v>
      </c>
      <c r="J66" s="306" t="str">
        <f t="shared" si="9"/>
        <v/>
      </c>
      <c r="K66" s="270"/>
      <c r="L66" s="71"/>
      <c r="M66" s="314"/>
      <c r="N66" s="343"/>
      <c r="O66" s="270"/>
      <c r="P66" s="340"/>
      <c r="Q66" s="332"/>
      <c r="R66" s="273"/>
      <c r="S66" s="274" t="e">
        <f>SUMIF(#REF!,$N66,#REF!)</f>
        <v>#REF!</v>
      </c>
      <c r="T66" s="274" t="e">
        <f>SUMIF(#REF!,$N66,#REF!)</f>
        <v>#REF!</v>
      </c>
      <c r="U66" s="274" t="e">
        <f>SUMIF(#REF!,$N66,#REF!)</f>
        <v>#REF!</v>
      </c>
      <c r="V66" s="274" t="e">
        <f>SUMIF(#REF!,$N66,#REF!)</f>
        <v>#REF!</v>
      </c>
      <c r="W66" s="274" t="e">
        <f>SUMIF(#REF!,$N66,#REF!)</f>
        <v>#REF!</v>
      </c>
      <c r="X66" s="274" t="e">
        <f>SUMIF(#REF!,$N66,#REF!)</f>
        <v>#REF!</v>
      </c>
      <c r="Y66" s="274" t="e">
        <f>SUMIF(#REF!,$N66,#REF!)</f>
        <v>#REF!</v>
      </c>
      <c r="Z66" s="274" t="e">
        <f>SUMIF(#REF!,$N66,#REF!)</f>
        <v>#REF!</v>
      </c>
      <c r="AA66" s="274" t="e">
        <f>SUMIF(#REF!,$N66,#REF!)</f>
        <v>#REF!</v>
      </c>
      <c r="AB66" s="274" t="e">
        <f>SUMIF(#REF!,$N66,#REF!)</f>
        <v>#REF!</v>
      </c>
      <c r="AC66" s="274" t="e">
        <f>SUMIF(#REF!,$N66,#REF!)</f>
        <v>#REF!</v>
      </c>
      <c r="AD66" s="274" t="e">
        <f>SUMIF(#REF!,$N66,#REF!)</f>
        <v>#REF!</v>
      </c>
      <c r="AE66" s="274" t="e">
        <f>SUMIF(#REF!,$N66,#REF!)</f>
        <v>#REF!</v>
      </c>
      <c r="AF66" s="274" t="e">
        <f>SUMIF(#REF!,$N66,#REF!)</f>
        <v>#REF!</v>
      </c>
      <c r="AG66" s="274" t="e">
        <f>SUMIF(#REF!,$N66,#REF!)</f>
        <v>#REF!</v>
      </c>
      <c r="AH66" s="274" t="e">
        <f>SUMIF(#REF!,$N66,#REF!)</f>
        <v>#REF!</v>
      </c>
      <c r="AI66" s="274" t="e">
        <f>SUMIF(#REF!,$N66,#REF!)</f>
        <v>#REF!</v>
      </c>
      <c r="AJ66" s="274" t="e">
        <f>SUMIF(#REF!,$N66,#REF!)</f>
        <v>#REF!</v>
      </c>
      <c r="AK66" s="274" t="e">
        <f>SUMIF(#REF!,$N66,#REF!)</f>
        <v>#REF!</v>
      </c>
      <c r="AL66" s="274" t="e">
        <f>SUMIF(#REF!,$N66,#REF!)</f>
        <v>#REF!</v>
      </c>
      <c r="AM66" s="274" t="e">
        <f>SUMIF(#REF!,$N66,#REF!)</f>
        <v>#REF!</v>
      </c>
      <c r="AN66" s="274" t="e">
        <f>SUMIF(#REF!,$N66,#REF!)</f>
        <v>#REF!</v>
      </c>
      <c r="AO66" s="274" t="e">
        <f>SUMIF(#REF!,$N66,#REF!)</f>
        <v>#REF!</v>
      </c>
      <c r="AP66" s="274" t="e">
        <f>SUMIF(#REF!,$N66,#REF!)</f>
        <v>#REF!</v>
      </c>
      <c r="AQ66" s="274" t="e">
        <f>SUMIF(#REF!,$N66,#REF!)</f>
        <v>#REF!</v>
      </c>
      <c r="AR66" s="274" t="e">
        <f>SUMIF(#REF!,$N66,#REF!)</f>
        <v>#REF!</v>
      </c>
      <c r="AS66" s="274" t="e">
        <f>SUMIF(#REF!,$N66,#REF!)</f>
        <v>#REF!</v>
      </c>
      <c r="AT66" s="274" t="e">
        <f>SUMIF(#REF!,$N66,#REF!)</f>
        <v>#REF!</v>
      </c>
      <c r="AU66" s="274" t="e">
        <f>SUMIF(#REF!,$N66,#REF!)</f>
        <v>#REF!</v>
      </c>
      <c r="AV66" s="274" t="e">
        <f>SUMIF(#REF!,$N66,#REF!)</f>
        <v>#REF!</v>
      </c>
      <c r="AW66" s="274" t="e">
        <f>SUMIF(#REF!,$N66,#REF!)</f>
        <v>#REF!</v>
      </c>
      <c r="AX66" s="274" t="e">
        <f>SUMIF(#REF!,$N66,#REF!)</f>
        <v>#REF!</v>
      </c>
      <c r="AY66" s="274" t="e">
        <f>SUMIF(#REF!,$N66,#REF!)</f>
        <v>#REF!</v>
      </c>
      <c r="AZ66" s="274" t="e">
        <f>SUMIF(#REF!,$N66,#REF!)</f>
        <v>#REF!</v>
      </c>
      <c r="BA66" s="274" t="e">
        <f>SUMIF(#REF!,$N66,#REF!)</f>
        <v>#REF!</v>
      </c>
      <c r="BB66" s="274" t="e">
        <f>SUMIF(#REF!,$N66,#REF!)</f>
        <v>#REF!</v>
      </c>
      <c r="BC66" s="274" t="e">
        <f>SUMIF(#REF!,$N66,#REF!)</f>
        <v>#REF!</v>
      </c>
      <c r="BD66" s="274" t="e">
        <f>SUMIF(#REF!,$N66,#REF!)</f>
        <v>#REF!</v>
      </c>
      <c r="BE66" s="274" t="e">
        <f>SUMIF(#REF!,$N66,#REF!)</f>
        <v>#REF!</v>
      </c>
      <c r="BF66" s="274" t="e">
        <f>SUMIF(#REF!,$N66,#REF!)</f>
        <v>#REF!</v>
      </c>
      <c r="BG66" s="274" t="e">
        <f>SUMIF(#REF!,$N66,#REF!)</f>
        <v>#REF!</v>
      </c>
      <c r="BH66" s="274" t="e">
        <f>SUMIF(#REF!,$N66,#REF!)</f>
        <v>#REF!</v>
      </c>
      <c r="BI66" s="274" t="e">
        <f>SUMIF(#REF!,$N66,#REF!)</f>
        <v>#REF!</v>
      </c>
      <c r="BJ66" s="274" t="e">
        <f>SUMIF(#REF!,$N66,#REF!)</f>
        <v>#REF!</v>
      </c>
      <c r="BK66" s="274" t="e">
        <f>SUMIF(#REF!,$N66,#REF!)</f>
        <v>#REF!</v>
      </c>
      <c r="BL66" s="274" t="e">
        <f>SUMIF(#REF!,$N66,#REF!)</f>
        <v>#REF!</v>
      </c>
      <c r="BM66" s="274" t="e">
        <f>SUMIF(#REF!,$N66,#REF!)</f>
        <v>#REF!</v>
      </c>
      <c r="BN66" s="274" t="e">
        <f>SUMIF(#REF!,$N66,#REF!)</f>
        <v>#REF!</v>
      </c>
      <c r="BO66" s="274" t="e">
        <f>SUMIF(#REF!,$N66,#REF!)</f>
        <v>#REF!</v>
      </c>
      <c r="BP66" s="274" t="e">
        <f>SUMIF(#REF!,$N66,#REF!)</f>
        <v>#REF!</v>
      </c>
      <c r="BQ66" s="274" t="e">
        <f>SUMIF(#REF!,$N66,#REF!)</f>
        <v>#REF!</v>
      </c>
      <c r="BR66" s="274" t="e">
        <f>SUMIF(#REF!,$N66,#REF!)</f>
        <v>#REF!</v>
      </c>
      <c r="BS66" s="274" t="e">
        <f>SUMIF(#REF!,$N66,#REF!)</f>
        <v>#REF!</v>
      </c>
      <c r="BT66" s="274" t="e">
        <f>SUMIF(#REF!,$N66,#REF!)</f>
        <v>#REF!</v>
      </c>
      <c r="BU66" s="274" t="e">
        <f>SUMIF(#REF!,$N66,#REF!)</f>
        <v>#REF!</v>
      </c>
      <c r="BV66" s="274" t="e">
        <f>SUMIF(#REF!,$N66,#REF!)</f>
        <v>#REF!</v>
      </c>
      <c r="BW66" s="274" t="e">
        <f>SUMIF(#REF!,$N66,#REF!)</f>
        <v>#REF!</v>
      </c>
      <c r="BX66" s="274" t="e">
        <f>SUMIF(#REF!,$N66,#REF!)</f>
        <v>#REF!</v>
      </c>
      <c r="BY66" s="274" t="e">
        <f>SUMIF(#REF!,$N66,#REF!)</f>
        <v>#REF!</v>
      </c>
      <c r="BZ66" s="274" t="e">
        <f>SUMIF(#REF!,$N66,#REF!)</f>
        <v>#REF!</v>
      </c>
      <c r="CA66" s="274" t="e">
        <f>SUMIF(#REF!,$N66,#REF!)</f>
        <v>#REF!</v>
      </c>
      <c r="CB66" s="274" t="e">
        <f>SUMIF(#REF!,$N66,#REF!)</f>
        <v>#REF!</v>
      </c>
    </row>
    <row r="67" spans="1:80">
      <c r="A67" s="231"/>
      <c r="B67" s="344"/>
      <c r="C67" s="229"/>
      <c r="D67" s="268"/>
      <c r="E67" s="271"/>
      <c r="F67" s="270"/>
      <c r="G67" s="270"/>
      <c r="H67" s="268"/>
      <c r="I67" s="270"/>
      <c r="J67" s="306" t="str">
        <f t="shared" si="9"/>
        <v/>
      </c>
      <c r="K67" s="270"/>
      <c r="L67" s="71"/>
      <c r="M67" s="314"/>
      <c r="N67" s="234"/>
      <c r="O67" s="270"/>
      <c r="P67" s="340"/>
      <c r="Q67" s="332"/>
      <c r="R67" s="273"/>
      <c r="S67" s="274" t="e">
        <f>SUMIF(#REF!,$N67,#REF!)</f>
        <v>#REF!</v>
      </c>
      <c r="T67" s="274" t="e">
        <f>SUMIF(#REF!,$N67,#REF!)</f>
        <v>#REF!</v>
      </c>
      <c r="U67" s="274" t="e">
        <f>SUMIF(#REF!,$N67,#REF!)</f>
        <v>#REF!</v>
      </c>
      <c r="V67" s="274" t="e">
        <f>SUMIF(#REF!,$N67,#REF!)</f>
        <v>#REF!</v>
      </c>
      <c r="W67" s="274" t="e">
        <f>SUMIF(#REF!,$N67,#REF!)</f>
        <v>#REF!</v>
      </c>
      <c r="X67" s="274" t="e">
        <f>SUMIF(#REF!,$N67,#REF!)</f>
        <v>#REF!</v>
      </c>
      <c r="Y67" s="274" t="e">
        <f>SUMIF(#REF!,$N67,#REF!)</f>
        <v>#REF!</v>
      </c>
      <c r="Z67" s="274" t="e">
        <f>SUMIF(#REF!,$N67,#REF!)</f>
        <v>#REF!</v>
      </c>
      <c r="AA67" s="274" t="e">
        <f>SUMIF(#REF!,$N67,#REF!)</f>
        <v>#REF!</v>
      </c>
      <c r="AB67" s="274" t="e">
        <f>SUMIF(#REF!,$N67,#REF!)</f>
        <v>#REF!</v>
      </c>
      <c r="AC67" s="274" t="e">
        <f>SUMIF(#REF!,$N67,#REF!)</f>
        <v>#REF!</v>
      </c>
      <c r="AD67" s="274" t="e">
        <f>SUMIF(#REF!,$N67,#REF!)</f>
        <v>#REF!</v>
      </c>
      <c r="AE67" s="274" t="e">
        <f>SUMIF(#REF!,$N67,#REF!)</f>
        <v>#REF!</v>
      </c>
      <c r="AF67" s="274" t="e">
        <f>SUMIF(#REF!,$N67,#REF!)</f>
        <v>#REF!</v>
      </c>
      <c r="AG67" s="274" t="e">
        <f>SUMIF(#REF!,$N67,#REF!)</f>
        <v>#REF!</v>
      </c>
      <c r="AH67" s="274" t="e">
        <f>SUMIF(#REF!,$N67,#REF!)</f>
        <v>#REF!</v>
      </c>
      <c r="AI67" s="274" t="e">
        <f>SUMIF(#REF!,$N67,#REF!)</f>
        <v>#REF!</v>
      </c>
      <c r="AJ67" s="274" t="e">
        <f>SUMIF(#REF!,$N67,#REF!)</f>
        <v>#REF!</v>
      </c>
      <c r="AK67" s="274" t="e">
        <f>SUMIF(#REF!,$N67,#REF!)</f>
        <v>#REF!</v>
      </c>
      <c r="AL67" s="274" t="e">
        <f>SUMIF(#REF!,$N67,#REF!)</f>
        <v>#REF!</v>
      </c>
      <c r="AM67" s="274" t="e">
        <f>SUMIF(#REF!,$N67,#REF!)</f>
        <v>#REF!</v>
      </c>
      <c r="AN67" s="274" t="e">
        <f>SUMIF(#REF!,$N67,#REF!)</f>
        <v>#REF!</v>
      </c>
      <c r="AO67" s="274" t="e">
        <f>SUMIF(#REF!,$N67,#REF!)</f>
        <v>#REF!</v>
      </c>
      <c r="AP67" s="274" t="e">
        <f>SUMIF(#REF!,$N67,#REF!)</f>
        <v>#REF!</v>
      </c>
      <c r="AQ67" s="274" t="e">
        <f>SUMIF(#REF!,$N67,#REF!)</f>
        <v>#REF!</v>
      </c>
      <c r="AR67" s="274" t="e">
        <f>SUMIF(#REF!,$N67,#REF!)</f>
        <v>#REF!</v>
      </c>
      <c r="AS67" s="274" t="e">
        <f>SUMIF(#REF!,$N67,#REF!)</f>
        <v>#REF!</v>
      </c>
      <c r="AT67" s="274" t="e">
        <f>SUMIF(#REF!,$N67,#REF!)</f>
        <v>#REF!</v>
      </c>
      <c r="AU67" s="274" t="e">
        <f>SUMIF(#REF!,$N67,#REF!)</f>
        <v>#REF!</v>
      </c>
      <c r="AV67" s="274" t="e">
        <f>SUMIF(#REF!,$N67,#REF!)</f>
        <v>#REF!</v>
      </c>
      <c r="AW67" s="274" t="e">
        <f>SUMIF(#REF!,$N67,#REF!)</f>
        <v>#REF!</v>
      </c>
      <c r="AX67" s="274" t="e">
        <f>SUMIF(#REF!,$N67,#REF!)</f>
        <v>#REF!</v>
      </c>
      <c r="AY67" s="274" t="e">
        <f>SUMIF(#REF!,$N67,#REF!)</f>
        <v>#REF!</v>
      </c>
      <c r="AZ67" s="274" t="e">
        <f>SUMIF(#REF!,$N67,#REF!)</f>
        <v>#REF!</v>
      </c>
      <c r="BA67" s="274" t="e">
        <f>SUMIF(#REF!,$N67,#REF!)</f>
        <v>#REF!</v>
      </c>
      <c r="BB67" s="274" t="e">
        <f>SUMIF(#REF!,$N67,#REF!)</f>
        <v>#REF!</v>
      </c>
      <c r="BC67" s="274" t="e">
        <f>SUMIF(#REF!,$N67,#REF!)</f>
        <v>#REF!</v>
      </c>
      <c r="BD67" s="274" t="e">
        <f>SUMIF(#REF!,$N67,#REF!)</f>
        <v>#REF!</v>
      </c>
      <c r="BE67" s="274" t="e">
        <f>SUMIF(#REF!,$N67,#REF!)</f>
        <v>#REF!</v>
      </c>
      <c r="BF67" s="274" t="e">
        <f>SUMIF(#REF!,$N67,#REF!)</f>
        <v>#REF!</v>
      </c>
      <c r="BG67" s="274" t="e">
        <f>SUMIF(#REF!,$N67,#REF!)</f>
        <v>#REF!</v>
      </c>
      <c r="BH67" s="274" t="e">
        <f>SUMIF(#REF!,$N67,#REF!)</f>
        <v>#REF!</v>
      </c>
      <c r="BI67" s="274" t="e">
        <f>SUMIF(#REF!,$N67,#REF!)</f>
        <v>#REF!</v>
      </c>
      <c r="BJ67" s="274" t="e">
        <f>SUMIF(#REF!,$N67,#REF!)</f>
        <v>#REF!</v>
      </c>
      <c r="BK67" s="274" t="e">
        <f>SUMIF(#REF!,$N67,#REF!)</f>
        <v>#REF!</v>
      </c>
      <c r="BL67" s="274" t="e">
        <f>SUMIF(#REF!,$N67,#REF!)</f>
        <v>#REF!</v>
      </c>
      <c r="BM67" s="274" t="e">
        <f>SUMIF(#REF!,$N67,#REF!)</f>
        <v>#REF!</v>
      </c>
      <c r="BN67" s="274" t="e">
        <f>SUMIF(#REF!,$N67,#REF!)</f>
        <v>#REF!</v>
      </c>
      <c r="BO67" s="274" t="e">
        <f>SUMIF(#REF!,$N67,#REF!)</f>
        <v>#REF!</v>
      </c>
      <c r="BP67" s="274" t="e">
        <f>SUMIF(#REF!,$N67,#REF!)</f>
        <v>#REF!</v>
      </c>
      <c r="BQ67" s="274" t="e">
        <f>SUMIF(#REF!,$N67,#REF!)</f>
        <v>#REF!</v>
      </c>
      <c r="BR67" s="274" t="e">
        <f>SUMIF(#REF!,$N67,#REF!)</f>
        <v>#REF!</v>
      </c>
      <c r="BS67" s="274" t="e">
        <f>SUMIF(#REF!,$N67,#REF!)</f>
        <v>#REF!</v>
      </c>
      <c r="BT67" s="274" t="e">
        <f>SUMIF(#REF!,$N67,#REF!)</f>
        <v>#REF!</v>
      </c>
      <c r="BU67" s="274" t="e">
        <f>SUMIF(#REF!,$N67,#REF!)</f>
        <v>#REF!</v>
      </c>
      <c r="BV67" s="274" t="e">
        <f>SUMIF(#REF!,$N67,#REF!)</f>
        <v>#REF!</v>
      </c>
      <c r="BW67" s="274" t="e">
        <f>SUMIF(#REF!,$N67,#REF!)</f>
        <v>#REF!</v>
      </c>
      <c r="BX67" s="274" t="e">
        <f>SUMIF(#REF!,$N67,#REF!)</f>
        <v>#REF!</v>
      </c>
      <c r="BY67" s="274" t="e">
        <f>SUMIF(#REF!,$N67,#REF!)</f>
        <v>#REF!</v>
      </c>
      <c r="BZ67" s="274" t="e">
        <f>SUMIF(#REF!,$N67,#REF!)</f>
        <v>#REF!</v>
      </c>
      <c r="CA67" s="274" t="e">
        <f>SUMIF(#REF!,$N67,#REF!)</f>
        <v>#REF!</v>
      </c>
      <c r="CB67" s="274" t="e">
        <f>SUMIF(#REF!,$N67,#REF!)</f>
        <v>#REF!</v>
      </c>
    </row>
    <row r="68" spans="1:80">
      <c r="A68" s="233"/>
      <c r="B68" s="236"/>
      <c r="C68" s="229"/>
      <c r="D68" s="268"/>
      <c r="E68" s="271"/>
      <c r="F68" s="270"/>
      <c r="G68" s="270"/>
      <c r="H68" s="268"/>
      <c r="I68" s="270"/>
      <c r="J68" s="306" t="str">
        <f t="shared" si="9"/>
        <v/>
      </c>
      <c r="K68" s="270"/>
      <c r="L68" s="71"/>
      <c r="M68" s="314"/>
      <c r="N68" s="234"/>
      <c r="O68" s="270"/>
      <c r="P68" s="340"/>
      <c r="Q68" s="332"/>
      <c r="R68" s="273"/>
      <c r="S68" s="274" t="e">
        <f>SUMIF(#REF!,$N68,#REF!)</f>
        <v>#REF!</v>
      </c>
      <c r="T68" s="274" t="e">
        <f>SUMIF(#REF!,$N68,#REF!)</f>
        <v>#REF!</v>
      </c>
      <c r="U68" s="274" t="e">
        <f>SUMIF(#REF!,$N68,#REF!)</f>
        <v>#REF!</v>
      </c>
      <c r="V68" s="274" t="e">
        <f>SUMIF(#REF!,$N68,#REF!)</f>
        <v>#REF!</v>
      </c>
      <c r="W68" s="274" t="e">
        <f>SUMIF(#REF!,$N68,#REF!)</f>
        <v>#REF!</v>
      </c>
      <c r="X68" s="274" t="e">
        <f>SUMIF(#REF!,$N68,#REF!)</f>
        <v>#REF!</v>
      </c>
      <c r="Y68" s="274" t="e">
        <f>SUMIF(#REF!,$N68,#REF!)</f>
        <v>#REF!</v>
      </c>
      <c r="Z68" s="274" t="e">
        <f>SUMIF(#REF!,$N68,#REF!)</f>
        <v>#REF!</v>
      </c>
      <c r="AA68" s="274" t="e">
        <f>SUMIF(#REF!,$N68,#REF!)</f>
        <v>#REF!</v>
      </c>
      <c r="AB68" s="274" t="e">
        <f>SUMIF(#REF!,$N68,#REF!)</f>
        <v>#REF!</v>
      </c>
      <c r="AC68" s="274" t="e">
        <f>SUMIF(#REF!,$N68,#REF!)</f>
        <v>#REF!</v>
      </c>
      <c r="AD68" s="274" t="e">
        <f>SUMIF(#REF!,$N68,#REF!)</f>
        <v>#REF!</v>
      </c>
      <c r="AE68" s="274" t="e">
        <f>SUMIF(#REF!,$N68,#REF!)</f>
        <v>#REF!</v>
      </c>
      <c r="AF68" s="274" t="e">
        <f>SUMIF(#REF!,$N68,#REF!)</f>
        <v>#REF!</v>
      </c>
      <c r="AG68" s="274" t="e">
        <f>SUMIF(#REF!,$N68,#REF!)</f>
        <v>#REF!</v>
      </c>
      <c r="AH68" s="274" t="e">
        <f>SUMIF(#REF!,$N68,#REF!)</f>
        <v>#REF!</v>
      </c>
      <c r="AI68" s="274" t="e">
        <f>SUMIF(#REF!,$N68,#REF!)</f>
        <v>#REF!</v>
      </c>
      <c r="AJ68" s="274" t="e">
        <f>SUMIF(#REF!,$N68,#REF!)</f>
        <v>#REF!</v>
      </c>
      <c r="AK68" s="274" t="e">
        <f>SUMIF(#REF!,$N68,#REF!)</f>
        <v>#REF!</v>
      </c>
      <c r="AL68" s="274" t="e">
        <f>SUMIF(#REF!,$N68,#REF!)</f>
        <v>#REF!</v>
      </c>
      <c r="AM68" s="274" t="e">
        <f>SUMIF(#REF!,$N68,#REF!)</f>
        <v>#REF!</v>
      </c>
      <c r="AN68" s="274" t="e">
        <f>SUMIF(#REF!,$N68,#REF!)</f>
        <v>#REF!</v>
      </c>
      <c r="AO68" s="274" t="e">
        <f>SUMIF(#REF!,$N68,#REF!)</f>
        <v>#REF!</v>
      </c>
      <c r="AP68" s="274" t="e">
        <f>SUMIF(#REF!,$N68,#REF!)</f>
        <v>#REF!</v>
      </c>
      <c r="AQ68" s="274" t="e">
        <f>SUMIF(#REF!,$N68,#REF!)</f>
        <v>#REF!</v>
      </c>
      <c r="AR68" s="274" t="e">
        <f>SUMIF(#REF!,$N68,#REF!)</f>
        <v>#REF!</v>
      </c>
      <c r="AS68" s="274" t="e">
        <f>SUMIF(#REF!,$N68,#REF!)</f>
        <v>#REF!</v>
      </c>
      <c r="AT68" s="274" t="e">
        <f>SUMIF(#REF!,$N68,#REF!)</f>
        <v>#REF!</v>
      </c>
      <c r="AU68" s="274" t="e">
        <f>SUMIF(#REF!,$N68,#REF!)</f>
        <v>#REF!</v>
      </c>
      <c r="AV68" s="274" t="e">
        <f>SUMIF(#REF!,$N68,#REF!)</f>
        <v>#REF!</v>
      </c>
      <c r="AW68" s="274" t="e">
        <f>SUMIF(#REF!,$N68,#REF!)</f>
        <v>#REF!</v>
      </c>
      <c r="AX68" s="274" t="e">
        <f>SUMIF(#REF!,$N68,#REF!)</f>
        <v>#REF!</v>
      </c>
      <c r="AY68" s="274" t="e">
        <f>SUMIF(#REF!,$N68,#REF!)</f>
        <v>#REF!</v>
      </c>
      <c r="AZ68" s="274" t="e">
        <f>SUMIF(#REF!,$N68,#REF!)</f>
        <v>#REF!</v>
      </c>
      <c r="BA68" s="274" t="e">
        <f>SUMIF(#REF!,$N68,#REF!)</f>
        <v>#REF!</v>
      </c>
      <c r="BB68" s="274" t="e">
        <f>SUMIF(#REF!,$N68,#REF!)</f>
        <v>#REF!</v>
      </c>
      <c r="BC68" s="274" t="e">
        <f>SUMIF(#REF!,$N68,#REF!)</f>
        <v>#REF!</v>
      </c>
      <c r="BD68" s="274" t="e">
        <f>SUMIF(#REF!,$N68,#REF!)</f>
        <v>#REF!</v>
      </c>
      <c r="BE68" s="274" t="e">
        <f>SUMIF(#REF!,$N68,#REF!)</f>
        <v>#REF!</v>
      </c>
      <c r="BF68" s="274" t="e">
        <f>SUMIF(#REF!,$N68,#REF!)</f>
        <v>#REF!</v>
      </c>
      <c r="BG68" s="274" t="e">
        <f>SUMIF(#REF!,$N68,#REF!)</f>
        <v>#REF!</v>
      </c>
      <c r="BH68" s="274" t="e">
        <f>SUMIF(#REF!,$N68,#REF!)</f>
        <v>#REF!</v>
      </c>
      <c r="BI68" s="274" t="e">
        <f>SUMIF(#REF!,$N68,#REF!)</f>
        <v>#REF!</v>
      </c>
      <c r="BJ68" s="274" t="e">
        <f>SUMIF(#REF!,$N68,#REF!)</f>
        <v>#REF!</v>
      </c>
      <c r="BK68" s="274" t="e">
        <f>SUMIF(#REF!,$N68,#REF!)</f>
        <v>#REF!</v>
      </c>
      <c r="BL68" s="274" t="e">
        <f>SUMIF(#REF!,$N68,#REF!)</f>
        <v>#REF!</v>
      </c>
      <c r="BM68" s="274" t="e">
        <f>SUMIF(#REF!,$N68,#REF!)</f>
        <v>#REF!</v>
      </c>
      <c r="BN68" s="274" t="e">
        <f>SUMIF(#REF!,$N68,#REF!)</f>
        <v>#REF!</v>
      </c>
      <c r="BO68" s="274" t="e">
        <f>SUMIF(#REF!,$N68,#REF!)</f>
        <v>#REF!</v>
      </c>
      <c r="BP68" s="274" t="e">
        <f>SUMIF(#REF!,$N68,#REF!)</f>
        <v>#REF!</v>
      </c>
      <c r="BQ68" s="274" t="e">
        <f>SUMIF(#REF!,$N68,#REF!)</f>
        <v>#REF!</v>
      </c>
      <c r="BR68" s="274" t="e">
        <f>SUMIF(#REF!,$N68,#REF!)</f>
        <v>#REF!</v>
      </c>
      <c r="BS68" s="274" t="e">
        <f>SUMIF(#REF!,$N68,#REF!)</f>
        <v>#REF!</v>
      </c>
      <c r="BT68" s="274" t="e">
        <f>SUMIF(#REF!,$N68,#REF!)</f>
        <v>#REF!</v>
      </c>
      <c r="BU68" s="274" t="e">
        <f>SUMIF(#REF!,$N68,#REF!)</f>
        <v>#REF!</v>
      </c>
      <c r="BV68" s="274" t="e">
        <f>SUMIF(#REF!,$N68,#REF!)</f>
        <v>#REF!</v>
      </c>
      <c r="BW68" s="274" t="e">
        <f>SUMIF(#REF!,$N68,#REF!)</f>
        <v>#REF!</v>
      </c>
      <c r="BX68" s="274" t="e">
        <f>SUMIF(#REF!,$N68,#REF!)</f>
        <v>#REF!</v>
      </c>
      <c r="BY68" s="274" t="e">
        <f>SUMIF(#REF!,$N68,#REF!)</f>
        <v>#REF!</v>
      </c>
      <c r="BZ68" s="274" t="e">
        <f>SUMIF(#REF!,$N68,#REF!)</f>
        <v>#REF!</v>
      </c>
      <c r="CA68" s="274" t="e">
        <f>SUMIF(#REF!,$N68,#REF!)</f>
        <v>#REF!</v>
      </c>
      <c r="CB68" s="274" t="e">
        <f>SUMIF(#REF!,$N68,#REF!)</f>
        <v>#REF!</v>
      </c>
    </row>
    <row r="69" spans="1:80">
      <c r="B69" s="296" t="s">
        <v>2</v>
      </c>
      <c r="C69" s="297"/>
      <c r="D69" s="297"/>
      <c r="E69" s="299">
        <f>SUMPRODUCT(E24:E68,D24:D68)</f>
        <v>0</v>
      </c>
      <c r="F69" s="298"/>
      <c r="G69" s="299">
        <f>SUM(G24:G68)</f>
        <v>0</v>
      </c>
      <c r="H69" s="298"/>
      <c r="I69" s="299">
        <f>SUM(G24:G45)</f>
        <v>0</v>
      </c>
      <c r="J69" s="298"/>
      <c r="K69" s="298"/>
      <c r="L69" s="297"/>
      <c r="M69" s="315"/>
      <c r="N69" s="343"/>
      <c r="O69" s="270"/>
      <c r="P69" s="342"/>
      <c r="Q69" s="332"/>
      <c r="R69" s="273"/>
      <c r="S69" s="274" t="e">
        <f>SUMIF(#REF!,$N69,#REF!)</f>
        <v>#REF!</v>
      </c>
      <c r="T69" s="274" t="e">
        <f>SUMIF(#REF!,$N69,#REF!)</f>
        <v>#REF!</v>
      </c>
      <c r="U69" s="274" t="e">
        <f>SUMIF(#REF!,$N69,#REF!)</f>
        <v>#REF!</v>
      </c>
      <c r="V69" s="274" t="e">
        <f>SUMIF(#REF!,$N69,#REF!)</f>
        <v>#REF!</v>
      </c>
      <c r="W69" s="274" t="e">
        <f>SUMIF(#REF!,$N69,#REF!)</f>
        <v>#REF!</v>
      </c>
      <c r="X69" s="274" t="e">
        <f>SUMIF(#REF!,$N69,#REF!)</f>
        <v>#REF!</v>
      </c>
      <c r="Y69" s="274" t="e">
        <f>SUMIF(#REF!,$N69,#REF!)</f>
        <v>#REF!</v>
      </c>
      <c r="Z69" s="274" t="e">
        <f>SUMIF(#REF!,$N69,#REF!)</f>
        <v>#REF!</v>
      </c>
      <c r="AA69" s="274" t="e">
        <f>SUMIF(#REF!,$N69,#REF!)</f>
        <v>#REF!</v>
      </c>
      <c r="AB69" s="274" t="e">
        <f>SUMIF(#REF!,$N69,#REF!)</f>
        <v>#REF!</v>
      </c>
      <c r="AC69" s="274" t="e">
        <f>SUMIF(#REF!,$N69,#REF!)</f>
        <v>#REF!</v>
      </c>
      <c r="AD69" s="274" t="e">
        <f>SUMIF(#REF!,$N69,#REF!)</f>
        <v>#REF!</v>
      </c>
      <c r="AE69" s="274" t="e">
        <f>SUMIF(#REF!,$N69,#REF!)</f>
        <v>#REF!</v>
      </c>
      <c r="AF69" s="274" t="e">
        <f>SUMIF(#REF!,$N69,#REF!)</f>
        <v>#REF!</v>
      </c>
      <c r="AG69" s="274" t="e">
        <f>SUMIF(#REF!,$N69,#REF!)</f>
        <v>#REF!</v>
      </c>
      <c r="AH69" s="274" t="e">
        <f>SUMIF(#REF!,$N69,#REF!)</f>
        <v>#REF!</v>
      </c>
      <c r="AI69" s="274" t="e">
        <f>SUMIF(#REF!,$N69,#REF!)</f>
        <v>#REF!</v>
      </c>
      <c r="AJ69" s="274" t="e">
        <f>SUMIF(#REF!,$N69,#REF!)</f>
        <v>#REF!</v>
      </c>
      <c r="AK69" s="274" t="e">
        <f>SUMIF(#REF!,$N69,#REF!)</f>
        <v>#REF!</v>
      </c>
      <c r="AL69" s="274" t="e">
        <f>SUMIF(#REF!,$N69,#REF!)</f>
        <v>#REF!</v>
      </c>
      <c r="AM69" s="274" t="e">
        <f>SUMIF(#REF!,$N69,#REF!)</f>
        <v>#REF!</v>
      </c>
      <c r="AN69" s="274" t="e">
        <f>SUMIF(#REF!,$N69,#REF!)</f>
        <v>#REF!</v>
      </c>
      <c r="AO69" s="274" t="e">
        <f>SUMIF(#REF!,$N69,#REF!)</f>
        <v>#REF!</v>
      </c>
      <c r="AP69" s="274" t="e">
        <f>SUMIF(#REF!,$N69,#REF!)</f>
        <v>#REF!</v>
      </c>
      <c r="AQ69" s="274" t="e">
        <f>SUMIF(#REF!,$N69,#REF!)</f>
        <v>#REF!</v>
      </c>
      <c r="AR69" s="274" t="e">
        <f>SUMIF(#REF!,$N69,#REF!)</f>
        <v>#REF!</v>
      </c>
      <c r="AS69" s="274" t="e">
        <f>SUMIF(#REF!,$N69,#REF!)</f>
        <v>#REF!</v>
      </c>
      <c r="AT69" s="274" t="e">
        <f>SUMIF(#REF!,$N69,#REF!)</f>
        <v>#REF!</v>
      </c>
      <c r="AU69" s="274" t="e">
        <f>SUMIF(#REF!,$N69,#REF!)</f>
        <v>#REF!</v>
      </c>
      <c r="AV69" s="274" t="e">
        <f>SUMIF(#REF!,$N69,#REF!)</f>
        <v>#REF!</v>
      </c>
      <c r="AW69" s="274" t="e">
        <f>SUMIF(#REF!,$N69,#REF!)</f>
        <v>#REF!</v>
      </c>
      <c r="AX69" s="274" t="e">
        <f>SUMIF(#REF!,$N69,#REF!)</f>
        <v>#REF!</v>
      </c>
      <c r="AY69" s="274" t="e">
        <f>SUMIF(#REF!,$N69,#REF!)</f>
        <v>#REF!</v>
      </c>
      <c r="AZ69" s="274" t="e">
        <f>SUMIF(#REF!,$N69,#REF!)</f>
        <v>#REF!</v>
      </c>
      <c r="BA69" s="274" t="e">
        <f>SUMIF(#REF!,$N69,#REF!)</f>
        <v>#REF!</v>
      </c>
      <c r="BB69" s="274" t="e">
        <f>SUMIF(#REF!,$N69,#REF!)</f>
        <v>#REF!</v>
      </c>
      <c r="BC69" s="274" t="e">
        <f>SUMIF(#REF!,$N69,#REF!)</f>
        <v>#REF!</v>
      </c>
      <c r="BD69" s="274" t="e">
        <f>SUMIF(#REF!,$N69,#REF!)</f>
        <v>#REF!</v>
      </c>
      <c r="BE69" s="274" t="e">
        <f>SUMIF(#REF!,$N69,#REF!)</f>
        <v>#REF!</v>
      </c>
      <c r="BF69" s="274" t="e">
        <f>SUMIF(#REF!,$N69,#REF!)</f>
        <v>#REF!</v>
      </c>
      <c r="BG69" s="274" t="e">
        <f>SUMIF(#REF!,$N69,#REF!)</f>
        <v>#REF!</v>
      </c>
      <c r="BH69" s="274" t="e">
        <f>SUMIF(#REF!,$N69,#REF!)</f>
        <v>#REF!</v>
      </c>
      <c r="BI69" s="274" t="e">
        <f>SUMIF(#REF!,$N69,#REF!)</f>
        <v>#REF!</v>
      </c>
      <c r="BJ69" s="274" t="e">
        <f>SUMIF(#REF!,$N69,#REF!)</f>
        <v>#REF!</v>
      </c>
      <c r="BK69" s="274" t="e">
        <f>SUMIF(#REF!,$N69,#REF!)</f>
        <v>#REF!</v>
      </c>
      <c r="BL69" s="274" t="e">
        <f>SUMIF(#REF!,$N69,#REF!)</f>
        <v>#REF!</v>
      </c>
      <c r="BM69" s="274" t="e">
        <f>SUMIF(#REF!,$N69,#REF!)</f>
        <v>#REF!</v>
      </c>
      <c r="BN69" s="274" t="e">
        <f>SUMIF(#REF!,$N69,#REF!)</f>
        <v>#REF!</v>
      </c>
      <c r="BO69" s="274" t="e">
        <f>SUMIF(#REF!,$N69,#REF!)</f>
        <v>#REF!</v>
      </c>
      <c r="BP69" s="274" t="e">
        <f>SUMIF(#REF!,$N69,#REF!)</f>
        <v>#REF!</v>
      </c>
      <c r="BQ69" s="274" t="e">
        <f>SUMIF(#REF!,$N69,#REF!)</f>
        <v>#REF!</v>
      </c>
      <c r="BR69" s="274" t="e">
        <f>SUMIF(#REF!,$N69,#REF!)</f>
        <v>#REF!</v>
      </c>
      <c r="BS69" s="274" t="e">
        <f>SUMIF(#REF!,$N69,#REF!)</f>
        <v>#REF!</v>
      </c>
      <c r="BT69" s="274" t="e">
        <f>SUMIF(#REF!,$N69,#REF!)</f>
        <v>#REF!</v>
      </c>
      <c r="BU69" s="274" t="e">
        <f>SUMIF(#REF!,$N69,#REF!)</f>
        <v>#REF!</v>
      </c>
      <c r="BV69" s="274" t="e">
        <f>SUMIF(#REF!,$N69,#REF!)</f>
        <v>#REF!</v>
      </c>
      <c r="BW69" s="274" t="e">
        <f>SUMIF(#REF!,$N69,#REF!)</f>
        <v>#REF!</v>
      </c>
      <c r="BX69" s="274" t="e">
        <f>SUMIF(#REF!,$N69,#REF!)</f>
        <v>#REF!</v>
      </c>
      <c r="BY69" s="274" t="e">
        <f>SUMIF(#REF!,$N69,#REF!)</f>
        <v>#REF!</v>
      </c>
      <c r="BZ69" s="274" t="e">
        <f>SUMIF(#REF!,$N69,#REF!)</f>
        <v>#REF!</v>
      </c>
      <c r="CA69" s="274" t="e">
        <f>SUMIF(#REF!,$N69,#REF!)</f>
        <v>#REF!</v>
      </c>
      <c r="CB69" s="274" t="e">
        <f>SUMIF(#REF!,$N69,#REF!)</f>
        <v>#REF!</v>
      </c>
    </row>
    <row r="70" spans="1:80">
      <c r="B70" s="316" t="s">
        <v>864</v>
      </c>
      <c r="C70" s="311" t="s">
        <v>3</v>
      </c>
      <c r="D70" s="317"/>
      <c r="E70" s="311" t="s">
        <v>3</v>
      </c>
      <c r="F70" s="242"/>
      <c r="G70" s="317"/>
      <c r="H70" s="317"/>
      <c r="I70" s="345"/>
      <c r="J70" s="317"/>
      <c r="K70" s="317"/>
      <c r="L70" s="317"/>
      <c r="M70" s="317"/>
      <c r="N70" s="71"/>
      <c r="O70" s="270"/>
      <c r="P70" s="342"/>
      <c r="Q70" s="332"/>
      <c r="R70" s="273"/>
      <c r="S70" s="274" t="e">
        <f>SUMIF(#REF!,$N70,#REF!)</f>
        <v>#REF!</v>
      </c>
      <c r="T70" s="274" t="e">
        <f>SUMIF(#REF!,$N70,#REF!)</f>
        <v>#REF!</v>
      </c>
      <c r="U70" s="274" t="e">
        <f>SUMIF(#REF!,$N70,#REF!)</f>
        <v>#REF!</v>
      </c>
      <c r="V70" s="274" t="e">
        <f>SUMIF(#REF!,$N70,#REF!)</f>
        <v>#REF!</v>
      </c>
      <c r="W70" s="274" t="e">
        <f>SUMIF(#REF!,$N70,#REF!)</f>
        <v>#REF!</v>
      </c>
      <c r="X70" s="274" t="e">
        <f>SUMIF(#REF!,$N70,#REF!)</f>
        <v>#REF!</v>
      </c>
      <c r="Y70" s="274" t="e">
        <f>SUMIF(#REF!,$N70,#REF!)</f>
        <v>#REF!</v>
      </c>
      <c r="Z70" s="274" t="e">
        <f>SUMIF(#REF!,$N70,#REF!)</f>
        <v>#REF!</v>
      </c>
      <c r="AA70" s="274" t="e">
        <f>SUMIF(#REF!,$N70,#REF!)</f>
        <v>#REF!</v>
      </c>
      <c r="AB70" s="274" t="e">
        <f>SUMIF(#REF!,$N70,#REF!)</f>
        <v>#REF!</v>
      </c>
      <c r="AC70" s="274" t="e">
        <f>SUMIF(#REF!,$N70,#REF!)</f>
        <v>#REF!</v>
      </c>
      <c r="AD70" s="274" t="e">
        <f>SUMIF(#REF!,$N70,#REF!)</f>
        <v>#REF!</v>
      </c>
      <c r="AE70" s="274" t="e">
        <f>SUMIF(#REF!,$N70,#REF!)</f>
        <v>#REF!</v>
      </c>
      <c r="AF70" s="274" t="e">
        <f>SUMIF(#REF!,$N70,#REF!)</f>
        <v>#REF!</v>
      </c>
      <c r="AG70" s="274" t="e">
        <f>SUMIF(#REF!,$N70,#REF!)</f>
        <v>#REF!</v>
      </c>
      <c r="AH70" s="274" t="e">
        <f>SUMIF(#REF!,$N70,#REF!)</f>
        <v>#REF!</v>
      </c>
      <c r="AI70" s="274" t="e">
        <f>SUMIF(#REF!,$N70,#REF!)</f>
        <v>#REF!</v>
      </c>
      <c r="AJ70" s="274" t="e">
        <f>SUMIF(#REF!,$N70,#REF!)</f>
        <v>#REF!</v>
      </c>
      <c r="AK70" s="274" t="e">
        <f>SUMIF(#REF!,$N70,#REF!)</f>
        <v>#REF!</v>
      </c>
      <c r="AL70" s="274" t="e">
        <f>SUMIF(#REF!,$N70,#REF!)</f>
        <v>#REF!</v>
      </c>
      <c r="AM70" s="274" t="e">
        <f>SUMIF(#REF!,$N70,#REF!)</f>
        <v>#REF!</v>
      </c>
      <c r="AN70" s="274" t="e">
        <f>SUMIF(#REF!,$N70,#REF!)</f>
        <v>#REF!</v>
      </c>
      <c r="AO70" s="274" t="e">
        <f>SUMIF(#REF!,$N70,#REF!)</f>
        <v>#REF!</v>
      </c>
      <c r="AP70" s="274" t="e">
        <f>SUMIF(#REF!,$N70,#REF!)</f>
        <v>#REF!</v>
      </c>
      <c r="AQ70" s="274" t="e">
        <f>SUMIF(#REF!,$N70,#REF!)</f>
        <v>#REF!</v>
      </c>
      <c r="AR70" s="274" t="e">
        <f>SUMIF(#REF!,$N70,#REF!)</f>
        <v>#REF!</v>
      </c>
      <c r="AS70" s="274" t="e">
        <f>SUMIF(#REF!,$N70,#REF!)</f>
        <v>#REF!</v>
      </c>
      <c r="AT70" s="274" t="e">
        <f>SUMIF(#REF!,$N70,#REF!)</f>
        <v>#REF!</v>
      </c>
      <c r="AU70" s="274" t="e">
        <f>SUMIF(#REF!,$N70,#REF!)</f>
        <v>#REF!</v>
      </c>
      <c r="AV70" s="274" t="e">
        <f>SUMIF(#REF!,$N70,#REF!)</f>
        <v>#REF!</v>
      </c>
      <c r="AW70" s="274" t="e">
        <f>SUMIF(#REF!,$N70,#REF!)</f>
        <v>#REF!</v>
      </c>
      <c r="AX70" s="274" t="e">
        <f>SUMIF(#REF!,$N70,#REF!)</f>
        <v>#REF!</v>
      </c>
      <c r="AY70" s="274" t="e">
        <f>SUMIF(#REF!,$N70,#REF!)</f>
        <v>#REF!</v>
      </c>
      <c r="AZ70" s="274" t="e">
        <f>SUMIF(#REF!,$N70,#REF!)</f>
        <v>#REF!</v>
      </c>
      <c r="BA70" s="274" t="e">
        <f>SUMIF(#REF!,$N70,#REF!)</f>
        <v>#REF!</v>
      </c>
      <c r="BB70" s="274" t="e">
        <f>SUMIF(#REF!,$N70,#REF!)</f>
        <v>#REF!</v>
      </c>
      <c r="BC70" s="274" t="e">
        <f>SUMIF(#REF!,$N70,#REF!)</f>
        <v>#REF!</v>
      </c>
      <c r="BD70" s="274" t="e">
        <f>SUMIF(#REF!,$N70,#REF!)</f>
        <v>#REF!</v>
      </c>
      <c r="BE70" s="274" t="e">
        <f>SUMIF(#REF!,$N70,#REF!)</f>
        <v>#REF!</v>
      </c>
      <c r="BF70" s="274" t="e">
        <f>SUMIF(#REF!,$N70,#REF!)</f>
        <v>#REF!</v>
      </c>
      <c r="BG70" s="274" t="e">
        <f>SUMIF(#REF!,$N70,#REF!)</f>
        <v>#REF!</v>
      </c>
      <c r="BH70" s="274" t="e">
        <f>SUMIF(#REF!,$N70,#REF!)</f>
        <v>#REF!</v>
      </c>
      <c r="BI70" s="274" t="e">
        <f>SUMIF(#REF!,$N70,#REF!)</f>
        <v>#REF!</v>
      </c>
      <c r="BJ70" s="274" t="e">
        <f>SUMIF(#REF!,$N70,#REF!)</f>
        <v>#REF!</v>
      </c>
      <c r="BK70" s="274" t="e">
        <f>SUMIF(#REF!,$N70,#REF!)</f>
        <v>#REF!</v>
      </c>
      <c r="BL70" s="274" t="e">
        <f>SUMIF(#REF!,$N70,#REF!)</f>
        <v>#REF!</v>
      </c>
      <c r="BM70" s="274" t="e">
        <f>SUMIF(#REF!,$N70,#REF!)</f>
        <v>#REF!</v>
      </c>
      <c r="BN70" s="274" t="e">
        <f>SUMIF(#REF!,$N70,#REF!)</f>
        <v>#REF!</v>
      </c>
      <c r="BO70" s="274" t="e">
        <f>SUMIF(#REF!,$N70,#REF!)</f>
        <v>#REF!</v>
      </c>
      <c r="BP70" s="274" t="e">
        <f>SUMIF(#REF!,$N70,#REF!)</f>
        <v>#REF!</v>
      </c>
      <c r="BQ70" s="274" t="e">
        <f>SUMIF(#REF!,$N70,#REF!)</f>
        <v>#REF!</v>
      </c>
      <c r="BR70" s="274" t="e">
        <f>SUMIF(#REF!,$N70,#REF!)</f>
        <v>#REF!</v>
      </c>
      <c r="BS70" s="274" t="e">
        <f>SUMIF(#REF!,$N70,#REF!)</f>
        <v>#REF!</v>
      </c>
      <c r="BT70" s="274" t="e">
        <f>SUMIF(#REF!,$N70,#REF!)</f>
        <v>#REF!</v>
      </c>
      <c r="BU70" s="274" t="e">
        <f>SUMIF(#REF!,$N70,#REF!)</f>
        <v>#REF!</v>
      </c>
      <c r="BV70" s="274" t="e">
        <f>SUMIF(#REF!,$N70,#REF!)</f>
        <v>#REF!</v>
      </c>
      <c r="BW70" s="274" t="e">
        <f>SUMIF(#REF!,$N70,#REF!)</f>
        <v>#REF!</v>
      </c>
      <c r="BX70" s="274" t="e">
        <f>SUMIF(#REF!,$N70,#REF!)</f>
        <v>#REF!</v>
      </c>
      <c r="BY70" s="274" t="e">
        <f>SUMIF(#REF!,$N70,#REF!)</f>
        <v>#REF!</v>
      </c>
      <c r="BZ70" s="274" t="e">
        <f>SUMIF(#REF!,$N70,#REF!)</f>
        <v>#REF!</v>
      </c>
      <c r="CA70" s="274" t="e">
        <f>SUMIF(#REF!,$N70,#REF!)</f>
        <v>#REF!</v>
      </c>
      <c r="CB70" s="274" t="e">
        <f>SUMIF(#REF!,$N70,#REF!)</f>
        <v>#REF!</v>
      </c>
    </row>
    <row r="71" spans="1:80" ht="15" thickBot="1">
      <c r="B71" s="318" t="s">
        <v>431</v>
      </c>
      <c r="C71" s="319">
        <f>R22</f>
        <v>0</v>
      </c>
      <c r="E71" s="319" t="e">
        <f>Q22</f>
        <v>#REF!</v>
      </c>
      <c r="N71" s="71"/>
      <c r="O71" s="270"/>
      <c r="P71" s="342"/>
      <c r="Q71" s="332"/>
      <c r="R71" s="273"/>
      <c r="S71" s="274" t="e">
        <f>SUMIF(#REF!,$N71,#REF!)</f>
        <v>#REF!</v>
      </c>
      <c r="T71" s="274" t="e">
        <f>SUMIF(#REF!,$N71,#REF!)</f>
        <v>#REF!</v>
      </c>
      <c r="U71" s="274" t="e">
        <f>SUMIF(#REF!,$N71,#REF!)</f>
        <v>#REF!</v>
      </c>
      <c r="V71" s="274" t="e">
        <f>SUMIF(#REF!,$N71,#REF!)</f>
        <v>#REF!</v>
      </c>
      <c r="W71" s="274" t="e">
        <f>SUMIF(#REF!,$N71,#REF!)</f>
        <v>#REF!</v>
      </c>
      <c r="X71" s="274" t="e">
        <f>SUMIF(#REF!,$N71,#REF!)</f>
        <v>#REF!</v>
      </c>
      <c r="Y71" s="274" t="e">
        <f>SUMIF(#REF!,$N71,#REF!)</f>
        <v>#REF!</v>
      </c>
      <c r="Z71" s="274" t="e">
        <f>SUMIF(#REF!,$N71,#REF!)</f>
        <v>#REF!</v>
      </c>
      <c r="AA71" s="274" t="e">
        <f>SUMIF(#REF!,$N71,#REF!)</f>
        <v>#REF!</v>
      </c>
      <c r="AB71" s="274" t="e">
        <f>SUMIF(#REF!,$N71,#REF!)</f>
        <v>#REF!</v>
      </c>
      <c r="AC71" s="274" t="e">
        <f>SUMIF(#REF!,$N71,#REF!)</f>
        <v>#REF!</v>
      </c>
      <c r="AD71" s="274" t="e">
        <f>SUMIF(#REF!,$N71,#REF!)</f>
        <v>#REF!</v>
      </c>
      <c r="AE71" s="274" t="e">
        <f>SUMIF(#REF!,$N71,#REF!)</f>
        <v>#REF!</v>
      </c>
      <c r="AF71" s="274" t="e">
        <f>SUMIF(#REF!,$N71,#REF!)</f>
        <v>#REF!</v>
      </c>
      <c r="AG71" s="274" t="e">
        <f>SUMIF(#REF!,$N71,#REF!)</f>
        <v>#REF!</v>
      </c>
      <c r="AH71" s="274" t="e">
        <f>SUMIF(#REF!,$N71,#REF!)</f>
        <v>#REF!</v>
      </c>
      <c r="AI71" s="274" t="e">
        <f>SUMIF(#REF!,$N71,#REF!)</f>
        <v>#REF!</v>
      </c>
      <c r="AJ71" s="274" t="e">
        <f>SUMIF(#REF!,$N71,#REF!)</f>
        <v>#REF!</v>
      </c>
      <c r="AK71" s="274" t="e">
        <f>SUMIF(#REF!,$N71,#REF!)</f>
        <v>#REF!</v>
      </c>
      <c r="AL71" s="274" t="e">
        <f>SUMIF(#REF!,$N71,#REF!)</f>
        <v>#REF!</v>
      </c>
      <c r="AM71" s="274" t="e">
        <f>SUMIF(#REF!,$N71,#REF!)</f>
        <v>#REF!</v>
      </c>
      <c r="AN71" s="274" t="e">
        <f>SUMIF(#REF!,$N71,#REF!)</f>
        <v>#REF!</v>
      </c>
      <c r="AO71" s="274" t="e">
        <f>SUMIF(#REF!,$N71,#REF!)</f>
        <v>#REF!</v>
      </c>
      <c r="AP71" s="274" t="e">
        <f>SUMIF(#REF!,$N71,#REF!)</f>
        <v>#REF!</v>
      </c>
      <c r="AQ71" s="274" t="e">
        <f>SUMIF(#REF!,$N71,#REF!)</f>
        <v>#REF!</v>
      </c>
      <c r="AR71" s="274" t="e">
        <f>SUMIF(#REF!,$N71,#REF!)</f>
        <v>#REF!</v>
      </c>
      <c r="AS71" s="274" t="e">
        <f>SUMIF(#REF!,$N71,#REF!)</f>
        <v>#REF!</v>
      </c>
      <c r="AT71" s="274" t="e">
        <f>SUMIF(#REF!,$N71,#REF!)</f>
        <v>#REF!</v>
      </c>
      <c r="AU71" s="274" t="e">
        <f>SUMIF(#REF!,$N71,#REF!)</f>
        <v>#REF!</v>
      </c>
      <c r="AV71" s="274" t="e">
        <f>SUMIF(#REF!,$N71,#REF!)</f>
        <v>#REF!</v>
      </c>
      <c r="AW71" s="274" t="e">
        <f>SUMIF(#REF!,$N71,#REF!)</f>
        <v>#REF!</v>
      </c>
      <c r="AX71" s="274" t="e">
        <f>SUMIF(#REF!,$N71,#REF!)</f>
        <v>#REF!</v>
      </c>
      <c r="AY71" s="274" t="e">
        <f>SUMIF(#REF!,$N71,#REF!)</f>
        <v>#REF!</v>
      </c>
      <c r="AZ71" s="274" t="e">
        <f>SUMIF(#REF!,$N71,#REF!)</f>
        <v>#REF!</v>
      </c>
      <c r="BA71" s="274" t="e">
        <f>SUMIF(#REF!,$N71,#REF!)</f>
        <v>#REF!</v>
      </c>
      <c r="BB71" s="274" t="e">
        <f>SUMIF(#REF!,$N71,#REF!)</f>
        <v>#REF!</v>
      </c>
      <c r="BC71" s="274" t="e">
        <f>SUMIF(#REF!,$N71,#REF!)</f>
        <v>#REF!</v>
      </c>
      <c r="BD71" s="274" t="e">
        <f>SUMIF(#REF!,$N71,#REF!)</f>
        <v>#REF!</v>
      </c>
      <c r="BE71" s="274" t="e">
        <f>SUMIF(#REF!,$N71,#REF!)</f>
        <v>#REF!</v>
      </c>
      <c r="BF71" s="274" t="e">
        <f>SUMIF(#REF!,$N71,#REF!)</f>
        <v>#REF!</v>
      </c>
      <c r="BG71" s="274" t="e">
        <f>SUMIF(#REF!,$N71,#REF!)</f>
        <v>#REF!</v>
      </c>
      <c r="BH71" s="274" t="e">
        <f>SUMIF(#REF!,$N71,#REF!)</f>
        <v>#REF!</v>
      </c>
      <c r="BI71" s="274" t="e">
        <f>SUMIF(#REF!,$N71,#REF!)</f>
        <v>#REF!</v>
      </c>
      <c r="BJ71" s="274" t="e">
        <f>SUMIF(#REF!,$N71,#REF!)</f>
        <v>#REF!</v>
      </c>
      <c r="BK71" s="274" t="e">
        <f>SUMIF(#REF!,$N71,#REF!)</f>
        <v>#REF!</v>
      </c>
      <c r="BL71" s="274" t="e">
        <f>SUMIF(#REF!,$N71,#REF!)</f>
        <v>#REF!</v>
      </c>
      <c r="BM71" s="274" t="e">
        <f>SUMIF(#REF!,$N71,#REF!)</f>
        <v>#REF!</v>
      </c>
      <c r="BN71" s="274" t="e">
        <f>SUMIF(#REF!,$N71,#REF!)</f>
        <v>#REF!</v>
      </c>
      <c r="BO71" s="274" t="e">
        <f>SUMIF(#REF!,$N71,#REF!)</f>
        <v>#REF!</v>
      </c>
      <c r="BP71" s="274" t="e">
        <f>SUMIF(#REF!,$N71,#REF!)</f>
        <v>#REF!</v>
      </c>
      <c r="BQ71" s="274" t="e">
        <f>SUMIF(#REF!,$N71,#REF!)</f>
        <v>#REF!</v>
      </c>
      <c r="BR71" s="274" t="e">
        <f>SUMIF(#REF!,$N71,#REF!)</f>
        <v>#REF!</v>
      </c>
      <c r="BS71" s="274" t="e">
        <f>SUMIF(#REF!,$N71,#REF!)</f>
        <v>#REF!</v>
      </c>
      <c r="BT71" s="274" t="e">
        <f>SUMIF(#REF!,$N71,#REF!)</f>
        <v>#REF!</v>
      </c>
      <c r="BU71" s="274" t="e">
        <f>SUMIF(#REF!,$N71,#REF!)</f>
        <v>#REF!</v>
      </c>
      <c r="BV71" s="274" t="e">
        <f>SUMIF(#REF!,$N71,#REF!)</f>
        <v>#REF!</v>
      </c>
      <c r="BW71" s="274" t="e">
        <f>SUMIF(#REF!,$N71,#REF!)</f>
        <v>#REF!</v>
      </c>
      <c r="BX71" s="274" t="e">
        <f>SUMIF(#REF!,$N71,#REF!)</f>
        <v>#REF!</v>
      </c>
      <c r="BY71" s="274" t="e">
        <f>SUMIF(#REF!,$N71,#REF!)</f>
        <v>#REF!</v>
      </c>
      <c r="BZ71" s="274" t="e">
        <f>SUMIF(#REF!,$N71,#REF!)</f>
        <v>#REF!</v>
      </c>
      <c r="CA71" s="274" t="e">
        <f>SUMIF(#REF!,$N71,#REF!)</f>
        <v>#REF!</v>
      </c>
      <c r="CB71" s="274" t="e">
        <f>SUMIF(#REF!,$N71,#REF!)</f>
        <v>#REF!</v>
      </c>
    </row>
    <row r="72" spans="1:80">
      <c r="B72" s="318" t="s">
        <v>432</v>
      </c>
      <c r="C72" s="319">
        <f>R26</f>
        <v>0</v>
      </c>
      <c r="E72" s="319" t="e">
        <f>Q26</f>
        <v>#REF!</v>
      </c>
      <c r="H72" s="1002"/>
      <c r="I72" s="1003"/>
      <c r="J72" s="346"/>
      <c r="K72" s="347" t="s">
        <v>442</v>
      </c>
      <c r="L72" s="348"/>
      <c r="N72" s="71"/>
      <c r="O72" s="270"/>
      <c r="P72" s="331"/>
      <c r="Q72" s="332"/>
      <c r="R72" s="273"/>
      <c r="S72" s="274" t="e">
        <f>SUMIF(#REF!,$N72,#REF!)</f>
        <v>#REF!</v>
      </c>
      <c r="T72" s="274" t="e">
        <f>SUMIF(#REF!,$N72,#REF!)</f>
        <v>#REF!</v>
      </c>
      <c r="U72" s="274" t="e">
        <f>SUMIF(#REF!,$N72,#REF!)</f>
        <v>#REF!</v>
      </c>
      <c r="V72" s="274" t="e">
        <f>SUMIF(#REF!,$N72,#REF!)</f>
        <v>#REF!</v>
      </c>
      <c r="W72" s="274" t="e">
        <f>SUMIF(#REF!,$N72,#REF!)</f>
        <v>#REF!</v>
      </c>
      <c r="X72" s="274" t="e">
        <f>SUMIF(#REF!,$N72,#REF!)</f>
        <v>#REF!</v>
      </c>
      <c r="Y72" s="274" t="e">
        <f>SUMIF(#REF!,$N72,#REF!)</f>
        <v>#REF!</v>
      </c>
      <c r="Z72" s="274" t="e">
        <f>SUMIF(#REF!,$N72,#REF!)</f>
        <v>#REF!</v>
      </c>
      <c r="AA72" s="274" t="e">
        <f>SUMIF(#REF!,$N72,#REF!)</f>
        <v>#REF!</v>
      </c>
      <c r="AB72" s="274" t="e">
        <f>SUMIF(#REF!,$N72,#REF!)</f>
        <v>#REF!</v>
      </c>
      <c r="AC72" s="274" t="e">
        <f>SUMIF(#REF!,$N72,#REF!)</f>
        <v>#REF!</v>
      </c>
      <c r="AD72" s="274" t="e">
        <f>SUMIF(#REF!,$N72,#REF!)</f>
        <v>#REF!</v>
      </c>
      <c r="AE72" s="274" t="e">
        <f>SUMIF(#REF!,$N72,#REF!)</f>
        <v>#REF!</v>
      </c>
      <c r="AF72" s="274" t="e">
        <f>SUMIF(#REF!,$N72,#REF!)</f>
        <v>#REF!</v>
      </c>
      <c r="AG72" s="274" t="e">
        <f>SUMIF(#REF!,$N72,#REF!)</f>
        <v>#REF!</v>
      </c>
      <c r="AH72" s="274" t="e">
        <f>SUMIF(#REF!,$N72,#REF!)</f>
        <v>#REF!</v>
      </c>
      <c r="AI72" s="274" t="e">
        <f>SUMIF(#REF!,$N72,#REF!)</f>
        <v>#REF!</v>
      </c>
      <c r="AJ72" s="274" t="e">
        <f>SUMIF(#REF!,$N72,#REF!)</f>
        <v>#REF!</v>
      </c>
      <c r="AK72" s="274" t="e">
        <f>SUMIF(#REF!,$N72,#REF!)</f>
        <v>#REF!</v>
      </c>
      <c r="AL72" s="274" t="e">
        <f>SUMIF(#REF!,$N72,#REF!)</f>
        <v>#REF!</v>
      </c>
      <c r="AM72" s="274" t="e">
        <f>SUMIF(#REF!,$N72,#REF!)</f>
        <v>#REF!</v>
      </c>
      <c r="AN72" s="274" t="e">
        <f>SUMIF(#REF!,$N72,#REF!)</f>
        <v>#REF!</v>
      </c>
      <c r="AO72" s="274" t="e">
        <f>SUMIF(#REF!,$N72,#REF!)</f>
        <v>#REF!</v>
      </c>
      <c r="AP72" s="274" t="e">
        <f>SUMIF(#REF!,$N72,#REF!)</f>
        <v>#REF!</v>
      </c>
      <c r="AQ72" s="274" t="e">
        <f>SUMIF(#REF!,$N72,#REF!)</f>
        <v>#REF!</v>
      </c>
      <c r="AR72" s="274" t="e">
        <f>SUMIF(#REF!,$N72,#REF!)</f>
        <v>#REF!</v>
      </c>
      <c r="AS72" s="274" t="e">
        <f>SUMIF(#REF!,$N72,#REF!)</f>
        <v>#REF!</v>
      </c>
      <c r="AT72" s="274" t="e">
        <f>SUMIF(#REF!,$N72,#REF!)</f>
        <v>#REF!</v>
      </c>
      <c r="AU72" s="274" t="e">
        <f>SUMIF(#REF!,$N72,#REF!)</f>
        <v>#REF!</v>
      </c>
      <c r="AV72" s="274" t="e">
        <f>SUMIF(#REF!,$N72,#REF!)</f>
        <v>#REF!</v>
      </c>
      <c r="AW72" s="274" t="e">
        <f>SUMIF(#REF!,$N72,#REF!)</f>
        <v>#REF!</v>
      </c>
      <c r="AX72" s="274" t="e">
        <f>SUMIF(#REF!,$N72,#REF!)</f>
        <v>#REF!</v>
      </c>
      <c r="AY72" s="274" t="e">
        <f>SUMIF(#REF!,$N72,#REF!)</f>
        <v>#REF!</v>
      </c>
      <c r="AZ72" s="274" t="e">
        <f>SUMIF(#REF!,$N72,#REF!)</f>
        <v>#REF!</v>
      </c>
      <c r="BA72" s="274" t="e">
        <f>SUMIF(#REF!,$N72,#REF!)</f>
        <v>#REF!</v>
      </c>
      <c r="BB72" s="274" t="e">
        <f>SUMIF(#REF!,$N72,#REF!)</f>
        <v>#REF!</v>
      </c>
      <c r="BC72" s="274" t="e">
        <f>SUMIF(#REF!,$N72,#REF!)</f>
        <v>#REF!</v>
      </c>
      <c r="BD72" s="274" t="e">
        <f>SUMIF(#REF!,$N72,#REF!)</f>
        <v>#REF!</v>
      </c>
      <c r="BE72" s="274" t="e">
        <f>SUMIF(#REF!,$N72,#REF!)</f>
        <v>#REF!</v>
      </c>
      <c r="BF72" s="274" t="e">
        <f>SUMIF(#REF!,$N72,#REF!)</f>
        <v>#REF!</v>
      </c>
      <c r="BG72" s="274" t="e">
        <f>SUMIF(#REF!,$N72,#REF!)</f>
        <v>#REF!</v>
      </c>
      <c r="BH72" s="274" t="e">
        <f>SUMIF(#REF!,$N72,#REF!)</f>
        <v>#REF!</v>
      </c>
      <c r="BI72" s="274" t="e">
        <f>SUMIF(#REF!,$N72,#REF!)</f>
        <v>#REF!</v>
      </c>
      <c r="BJ72" s="274" t="e">
        <f>SUMIF(#REF!,$N72,#REF!)</f>
        <v>#REF!</v>
      </c>
      <c r="BK72" s="274" t="e">
        <f>SUMIF(#REF!,$N72,#REF!)</f>
        <v>#REF!</v>
      </c>
      <c r="BL72" s="274" t="e">
        <f>SUMIF(#REF!,$N72,#REF!)</f>
        <v>#REF!</v>
      </c>
      <c r="BM72" s="274" t="e">
        <f>SUMIF(#REF!,$N72,#REF!)</f>
        <v>#REF!</v>
      </c>
      <c r="BN72" s="274" t="e">
        <f>SUMIF(#REF!,$N72,#REF!)</f>
        <v>#REF!</v>
      </c>
      <c r="BO72" s="274" t="e">
        <f>SUMIF(#REF!,$N72,#REF!)</f>
        <v>#REF!</v>
      </c>
      <c r="BP72" s="274" t="e">
        <f>SUMIF(#REF!,$N72,#REF!)</f>
        <v>#REF!</v>
      </c>
      <c r="BQ72" s="274" t="e">
        <f>SUMIF(#REF!,$N72,#REF!)</f>
        <v>#REF!</v>
      </c>
      <c r="BR72" s="274" t="e">
        <f>SUMIF(#REF!,$N72,#REF!)</f>
        <v>#REF!</v>
      </c>
      <c r="BS72" s="274" t="e">
        <f>SUMIF(#REF!,$N72,#REF!)</f>
        <v>#REF!</v>
      </c>
      <c r="BT72" s="274" t="e">
        <f>SUMIF(#REF!,$N72,#REF!)</f>
        <v>#REF!</v>
      </c>
      <c r="BU72" s="274" t="e">
        <f>SUMIF(#REF!,$N72,#REF!)</f>
        <v>#REF!</v>
      </c>
      <c r="BV72" s="274" t="e">
        <f>SUMIF(#REF!,$N72,#REF!)</f>
        <v>#REF!</v>
      </c>
      <c r="BW72" s="274" t="e">
        <f>SUMIF(#REF!,$N72,#REF!)</f>
        <v>#REF!</v>
      </c>
      <c r="BX72" s="274" t="e">
        <f>SUMIF(#REF!,$N72,#REF!)</f>
        <v>#REF!</v>
      </c>
      <c r="BY72" s="274" t="e">
        <f>SUMIF(#REF!,$N72,#REF!)</f>
        <v>#REF!</v>
      </c>
      <c r="BZ72" s="274" t="e">
        <f>SUMIF(#REF!,$N72,#REF!)</f>
        <v>#REF!</v>
      </c>
      <c r="CA72" s="274" t="e">
        <f>SUMIF(#REF!,$N72,#REF!)</f>
        <v>#REF!</v>
      </c>
      <c r="CB72" s="274" t="e">
        <f>SUMIF(#REF!,$N72,#REF!)</f>
        <v>#REF!</v>
      </c>
    </row>
    <row r="73" spans="1:80">
      <c r="B73" s="318" t="s">
        <v>433</v>
      </c>
      <c r="C73" s="319">
        <f>R75</f>
        <v>0</v>
      </c>
      <c r="E73" s="319" t="e">
        <f>Q75</f>
        <v>#REF!</v>
      </c>
      <c r="H73" s="349" t="s">
        <v>865</v>
      </c>
      <c r="I73" s="350">
        <f>DPR!H13</f>
        <v>0</v>
      </c>
      <c r="J73" s="351"/>
      <c r="K73" s="352"/>
      <c r="L73" s="353"/>
      <c r="N73" s="71"/>
      <c r="O73" s="270"/>
      <c r="P73" s="331"/>
      <c r="Q73" s="332"/>
      <c r="R73" s="273"/>
      <c r="S73" s="274" t="e">
        <f>SUMIF(#REF!,$N73,#REF!)</f>
        <v>#REF!</v>
      </c>
      <c r="T73" s="274" t="e">
        <f>SUMIF(#REF!,$N73,#REF!)</f>
        <v>#REF!</v>
      </c>
      <c r="U73" s="274" t="e">
        <f>SUMIF(#REF!,$N73,#REF!)</f>
        <v>#REF!</v>
      </c>
      <c r="V73" s="274" t="e">
        <f>SUMIF(#REF!,$N73,#REF!)</f>
        <v>#REF!</v>
      </c>
      <c r="W73" s="274" t="e">
        <f>SUMIF(#REF!,$N73,#REF!)</f>
        <v>#REF!</v>
      </c>
      <c r="X73" s="274" t="e">
        <f>SUMIF(#REF!,$N73,#REF!)</f>
        <v>#REF!</v>
      </c>
      <c r="Y73" s="274" t="e">
        <f>SUMIF(#REF!,$N73,#REF!)</f>
        <v>#REF!</v>
      </c>
      <c r="Z73" s="274" t="e">
        <f>SUMIF(#REF!,$N73,#REF!)</f>
        <v>#REF!</v>
      </c>
      <c r="AA73" s="274" t="e">
        <f>SUMIF(#REF!,$N73,#REF!)</f>
        <v>#REF!</v>
      </c>
      <c r="AB73" s="274" t="e">
        <f>SUMIF(#REF!,$N73,#REF!)</f>
        <v>#REF!</v>
      </c>
      <c r="AC73" s="274" t="e">
        <f>SUMIF(#REF!,$N73,#REF!)</f>
        <v>#REF!</v>
      </c>
      <c r="AD73" s="274" t="e">
        <f>SUMIF(#REF!,$N73,#REF!)</f>
        <v>#REF!</v>
      </c>
      <c r="AE73" s="274" t="e">
        <f>SUMIF(#REF!,$N73,#REF!)</f>
        <v>#REF!</v>
      </c>
      <c r="AF73" s="274" t="e">
        <f>SUMIF(#REF!,$N73,#REF!)</f>
        <v>#REF!</v>
      </c>
      <c r="AG73" s="274" t="e">
        <f>SUMIF(#REF!,$N73,#REF!)</f>
        <v>#REF!</v>
      </c>
      <c r="AH73" s="274" t="e">
        <f>SUMIF(#REF!,$N73,#REF!)</f>
        <v>#REF!</v>
      </c>
      <c r="AI73" s="274" t="e">
        <f>SUMIF(#REF!,$N73,#REF!)</f>
        <v>#REF!</v>
      </c>
      <c r="AJ73" s="274" t="e">
        <f>SUMIF(#REF!,$N73,#REF!)</f>
        <v>#REF!</v>
      </c>
      <c r="AK73" s="274" t="e">
        <f>SUMIF(#REF!,$N73,#REF!)</f>
        <v>#REF!</v>
      </c>
      <c r="AL73" s="274" t="e">
        <f>SUMIF(#REF!,$N73,#REF!)</f>
        <v>#REF!</v>
      </c>
      <c r="AM73" s="274" t="e">
        <f>SUMIF(#REF!,$N73,#REF!)</f>
        <v>#REF!</v>
      </c>
      <c r="AN73" s="274" t="e">
        <f>SUMIF(#REF!,$N73,#REF!)</f>
        <v>#REF!</v>
      </c>
      <c r="AO73" s="274" t="e">
        <f>SUMIF(#REF!,$N73,#REF!)</f>
        <v>#REF!</v>
      </c>
      <c r="AP73" s="274" t="e">
        <f>SUMIF(#REF!,$N73,#REF!)</f>
        <v>#REF!</v>
      </c>
      <c r="AQ73" s="274" t="e">
        <f>SUMIF(#REF!,$N73,#REF!)</f>
        <v>#REF!</v>
      </c>
      <c r="AR73" s="274" t="e">
        <f>SUMIF(#REF!,$N73,#REF!)</f>
        <v>#REF!</v>
      </c>
      <c r="AS73" s="274" t="e">
        <f>SUMIF(#REF!,$N73,#REF!)</f>
        <v>#REF!</v>
      </c>
      <c r="AT73" s="274" t="e">
        <f>SUMIF(#REF!,$N73,#REF!)</f>
        <v>#REF!</v>
      </c>
      <c r="AU73" s="274" t="e">
        <f>SUMIF(#REF!,$N73,#REF!)</f>
        <v>#REF!</v>
      </c>
      <c r="AV73" s="274" t="e">
        <f>SUMIF(#REF!,$N73,#REF!)</f>
        <v>#REF!</v>
      </c>
      <c r="AW73" s="274" t="e">
        <f>SUMIF(#REF!,$N73,#REF!)</f>
        <v>#REF!</v>
      </c>
      <c r="AX73" s="274" t="e">
        <f>SUMIF(#REF!,$N73,#REF!)</f>
        <v>#REF!</v>
      </c>
      <c r="AY73" s="274" t="e">
        <f>SUMIF(#REF!,$N73,#REF!)</f>
        <v>#REF!</v>
      </c>
      <c r="AZ73" s="274" t="e">
        <f>SUMIF(#REF!,$N73,#REF!)</f>
        <v>#REF!</v>
      </c>
      <c r="BA73" s="274" t="e">
        <f>SUMIF(#REF!,$N73,#REF!)</f>
        <v>#REF!</v>
      </c>
      <c r="BB73" s="274" t="e">
        <f>SUMIF(#REF!,$N73,#REF!)</f>
        <v>#REF!</v>
      </c>
      <c r="BC73" s="274" t="e">
        <f>SUMIF(#REF!,$N73,#REF!)</f>
        <v>#REF!</v>
      </c>
      <c r="BD73" s="274" t="e">
        <f>SUMIF(#REF!,$N73,#REF!)</f>
        <v>#REF!</v>
      </c>
      <c r="BE73" s="274" t="e">
        <f>SUMIF(#REF!,$N73,#REF!)</f>
        <v>#REF!</v>
      </c>
      <c r="BF73" s="274" t="e">
        <f>SUMIF(#REF!,$N73,#REF!)</f>
        <v>#REF!</v>
      </c>
      <c r="BG73" s="274" t="e">
        <f>SUMIF(#REF!,$N73,#REF!)</f>
        <v>#REF!</v>
      </c>
      <c r="BH73" s="274" t="e">
        <f>SUMIF(#REF!,$N73,#REF!)</f>
        <v>#REF!</v>
      </c>
      <c r="BI73" s="274" t="e">
        <f>SUMIF(#REF!,$N73,#REF!)</f>
        <v>#REF!</v>
      </c>
      <c r="BJ73" s="274" t="e">
        <f>SUMIF(#REF!,$N73,#REF!)</f>
        <v>#REF!</v>
      </c>
      <c r="BK73" s="274" t="e">
        <f>SUMIF(#REF!,$N73,#REF!)</f>
        <v>#REF!</v>
      </c>
      <c r="BL73" s="274" t="e">
        <f>SUMIF(#REF!,$N73,#REF!)</f>
        <v>#REF!</v>
      </c>
      <c r="BM73" s="274" t="e">
        <f>SUMIF(#REF!,$N73,#REF!)</f>
        <v>#REF!</v>
      </c>
      <c r="BN73" s="274" t="e">
        <f>SUMIF(#REF!,$N73,#REF!)</f>
        <v>#REF!</v>
      </c>
      <c r="BO73" s="274" t="e">
        <f>SUMIF(#REF!,$N73,#REF!)</f>
        <v>#REF!</v>
      </c>
      <c r="BP73" s="274" t="e">
        <f>SUMIF(#REF!,$N73,#REF!)</f>
        <v>#REF!</v>
      </c>
      <c r="BQ73" s="274" t="e">
        <f>SUMIF(#REF!,$N73,#REF!)</f>
        <v>#REF!</v>
      </c>
      <c r="BR73" s="274" t="e">
        <f>SUMIF(#REF!,$N73,#REF!)</f>
        <v>#REF!</v>
      </c>
      <c r="BS73" s="274" t="e">
        <f>SUMIF(#REF!,$N73,#REF!)</f>
        <v>#REF!</v>
      </c>
      <c r="BT73" s="274" t="e">
        <f>SUMIF(#REF!,$N73,#REF!)</f>
        <v>#REF!</v>
      </c>
      <c r="BU73" s="274" t="e">
        <f>SUMIF(#REF!,$N73,#REF!)</f>
        <v>#REF!</v>
      </c>
      <c r="BV73" s="274" t="e">
        <f>SUMIF(#REF!,$N73,#REF!)</f>
        <v>#REF!</v>
      </c>
      <c r="BW73" s="274" t="e">
        <f>SUMIF(#REF!,$N73,#REF!)</f>
        <v>#REF!</v>
      </c>
      <c r="BX73" s="274" t="e">
        <f>SUMIF(#REF!,$N73,#REF!)</f>
        <v>#REF!</v>
      </c>
      <c r="BY73" s="274" t="e">
        <f>SUMIF(#REF!,$N73,#REF!)</f>
        <v>#REF!</v>
      </c>
      <c r="BZ73" s="274" t="e">
        <f>SUMIF(#REF!,$N73,#REF!)</f>
        <v>#REF!</v>
      </c>
      <c r="CA73" s="274" t="e">
        <f>SUMIF(#REF!,$N73,#REF!)</f>
        <v>#REF!</v>
      </c>
      <c r="CB73" s="274" t="e">
        <f>SUMIF(#REF!,$N73,#REF!)</f>
        <v>#REF!</v>
      </c>
    </row>
    <row r="74" spans="1:80">
      <c r="B74" s="318" t="s">
        <v>434</v>
      </c>
      <c r="C74" s="319">
        <f>R79</f>
        <v>0</v>
      </c>
      <c r="E74" s="319" t="e">
        <f>Q79</f>
        <v>#REF!</v>
      </c>
      <c r="H74" s="354" t="s">
        <v>866</v>
      </c>
      <c r="I74" s="355">
        <f>DPR!H13/30*N2</f>
        <v>0</v>
      </c>
      <c r="J74" s="351"/>
      <c r="K74" s="356">
        <f>I74/N2</f>
        <v>0</v>
      </c>
      <c r="L74" s="353"/>
      <c r="N74" s="71"/>
      <c r="O74" s="270"/>
      <c r="P74" s="280"/>
      <c r="Q74" s="272"/>
      <c r="R74" s="273"/>
      <c r="S74" s="274" t="e">
        <f>SUMIF(#REF!,$N74,#REF!)</f>
        <v>#REF!</v>
      </c>
      <c r="T74" s="274" t="e">
        <f>SUMIF(#REF!,$N74,#REF!)</f>
        <v>#REF!</v>
      </c>
      <c r="U74" s="274" t="e">
        <f>SUMIF(#REF!,$N74,#REF!)</f>
        <v>#REF!</v>
      </c>
      <c r="V74" s="274" t="e">
        <f>SUMIF(#REF!,$N74,#REF!)</f>
        <v>#REF!</v>
      </c>
      <c r="W74" s="274" t="e">
        <f>SUMIF(#REF!,$N74,#REF!)</f>
        <v>#REF!</v>
      </c>
      <c r="X74" s="274" t="e">
        <f>SUMIF(#REF!,$N74,#REF!)</f>
        <v>#REF!</v>
      </c>
      <c r="Y74" s="274" t="e">
        <f>SUMIF(#REF!,$N74,#REF!)</f>
        <v>#REF!</v>
      </c>
      <c r="Z74" s="274" t="e">
        <f>SUMIF(#REF!,$N74,#REF!)</f>
        <v>#REF!</v>
      </c>
      <c r="AA74" s="274" t="e">
        <f>SUMIF(#REF!,$N74,#REF!)</f>
        <v>#REF!</v>
      </c>
      <c r="AB74" s="274" t="e">
        <f>SUMIF(#REF!,$N74,#REF!)</f>
        <v>#REF!</v>
      </c>
      <c r="AC74" s="274" t="e">
        <f>SUMIF(#REF!,$N74,#REF!)</f>
        <v>#REF!</v>
      </c>
      <c r="AD74" s="274" t="e">
        <f>SUMIF(#REF!,$N74,#REF!)</f>
        <v>#REF!</v>
      </c>
      <c r="AE74" s="274" t="e">
        <f>SUMIF(#REF!,$N74,#REF!)</f>
        <v>#REF!</v>
      </c>
      <c r="AF74" s="274" t="e">
        <f>SUMIF(#REF!,$N74,#REF!)</f>
        <v>#REF!</v>
      </c>
      <c r="AG74" s="274" t="e">
        <f>SUMIF(#REF!,$N74,#REF!)</f>
        <v>#REF!</v>
      </c>
      <c r="AH74" s="274" t="e">
        <f>SUMIF(#REF!,$N74,#REF!)</f>
        <v>#REF!</v>
      </c>
      <c r="AI74" s="274" t="e">
        <f>SUMIF(#REF!,$N74,#REF!)</f>
        <v>#REF!</v>
      </c>
      <c r="AJ74" s="274" t="e">
        <f>SUMIF(#REF!,$N74,#REF!)</f>
        <v>#REF!</v>
      </c>
      <c r="AK74" s="274" t="e">
        <f>SUMIF(#REF!,$N74,#REF!)</f>
        <v>#REF!</v>
      </c>
      <c r="AL74" s="274" t="e">
        <f>SUMIF(#REF!,$N74,#REF!)</f>
        <v>#REF!</v>
      </c>
      <c r="AM74" s="274" t="e">
        <f>SUMIF(#REF!,$N74,#REF!)</f>
        <v>#REF!</v>
      </c>
      <c r="AN74" s="274" t="e">
        <f>SUMIF(#REF!,$N74,#REF!)</f>
        <v>#REF!</v>
      </c>
      <c r="AO74" s="274" t="e">
        <f>SUMIF(#REF!,$N74,#REF!)</f>
        <v>#REF!</v>
      </c>
      <c r="AP74" s="274" t="e">
        <f>SUMIF(#REF!,$N74,#REF!)</f>
        <v>#REF!</v>
      </c>
      <c r="AQ74" s="274" t="e">
        <f>SUMIF(#REF!,$N74,#REF!)</f>
        <v>#REF!</v>
      </c>
      <c r="AR74" s="274" t="e">
        <f>SUMIF(#REF!,$N74,#REF!)</f>
        <v>#REF!</v>
      </c>
      <c r="AS74" s="274" t="e">
        <f>SUMIF(#REF!,$N74,#REF!)</f>
        <v>#REF!</v>
      </c>
      <c r="AT74" s="274" t="e">
        <f>SUMIF(#REF!,$N74,#REF!)</f>
        <v>#REF!</v>
      </c>
      <c r="AU74" s="274" t="e">
        <f>SUMIF(#REF!,$N74,#REF!)</f>
        <v>#REF!</v>
      </c>
      <c r="AV74" s="274" t="e">
        <f>SUMIF(#REF!,$N74,#REF!)</f>
        <v>#REF!</v>
      </c>
      <c r="AW74" s="274" t="e">
        <f>SUMIF(#REF!,$N74,#REF!)</f>
        <v>#REF!</v>
      </c>
      <c r="AX74" s="274" t="e">
        <f>SUMIF(#REF!,$N74,#REF!)</f>
        <v>#REF!</v>
      </c>
      <c r="AY74" s="274" t="e">
        <f>SUMIF(#REF!,$N74,#REF!)</f>
        <v>#REF!</v>
      </c>
      <c r="AZ74" s="274" t="e">
        <f>SUMIF(#REF!,$N74,#REF!)</f>
        <v>#REF!</v>
      </c>
      <c r="BA74" s="274" t="e">
        <f>SUMIF(#REF!,$N74,#REF!)</f>
        <v>#REF!</v>
      </c>
      <c r="BB74" s="274" t="e">
        <f>SUMIF(#REF!,$N74,#REF!)</f>
        <v>#REF!</v>
      </c>
      <c r="BC74" s="274" t="e">
        <f>SUMIF(#REF!,$N74,#REF!)</f>
        <v>#REF!</v>
      </c>
      <c r="BD74" s="274" t="e">
        <f>SUMIF(#REF!,$N74,#REF!)</f>
        <v>#REF!</v>
      </c>
      <c r="BE74" s="274" t="e">
        <f>SUMIF(#REF!,$N74,#REF!)</f>
        <v>#REF!</v>
      </c>
      <c r="BF74" s="274" t="e">
        <f>SUMIF(#REF!,$N74,#REF!)</f>
        <v>#REF!</v>
      </c>
      <c r="BG74" s="274" t="e">
        <f>SUMIF(#REF!,$N74,#REF!)</f>
        <v>#REF!</v>
      </c>
      <c r="BH74" s="274" t="e">
        <f>SUMIF(#REF!,$N74,#REF!)</f>
        <v>#REF!</v>
      </c>
      <c r="BI74" s="274" t="e">
        <f>SUMIF(#REF!,$N74,#REF!)</f>
        <v>#REF!</v>
      </c>
      <c r="BJ74" s="274" t="e">
        <f>SUMIF(#REF!,$N74,#REF!)</f>
        <v>#REF!</v>
      </c>
      <c r="BK74" s="274" t="e">
        <f>SUMIF(#REF!,$N74,#REF!)</f>
        <v>#REF!</v>
      </c>
      <c r="BL74" s="274" t="e">
        <f>SUMIF(#REF!,$N74,#REF!)</f>
        <v>#REF!</v>
      </c>
      <c r="BM74" s="274" t="e">
        <f>SUMIF(#REF!,$N74,#REF!)</f>
        <v>#REF!</v>
      </c>
      <c r="BN74" s="274" t="e">
        <f>SUMIF(#REF!,$N74,#REF!)</f>
        <v>#REF!</v>
      </c>
      <c r="BO74" s="274" t="e">
        <f>SUMIF(#REF!,$N74,#REF!)</f>
        <v>#REF!</v>
      </c>
      <c r="BP74" s="274" t="e">
        <f>SUMIF(#REF!,$N74,#REF!)</f>
        <v>#REF!</v>
      </c>
      <c r="BQ74" s="274" t="e">
        <f>SUMIF(#REF!,$N74,#REF!)</f>
        <v>#REF!</v>
      </c>
      <c r="BR74" s="274" t="e">
        <f>SUMIF(#REF!,$N74,#REF!)</f>
        <v>#REF!</v>
      </c>
      <c r="BS74" s="274" t="e">
        <f>SUMIF(#REF!,$N74,#REF!)</f>
        <v>#REF!</v>
      </c>
      <c r="BT74" s="274" t="e">
        <f>SUMIF(#REF!,$N74,#REF!)</f>
        <v>#REF!</v>
      </c>
      <c r="BU74" s="274" t="e">
        <f>SUMIF(#REF!,$N74,#REF!)</f>
        <v>#REF!</v>
      </c>
      <c r="BV74" s="274" t="e">
        <f>SUMIF(#REF!,$N74,#REF!)</f>
        <v>#REF!</v>
      </c>
      <c r="BW74" s="274" t="e">
        <f>SUMIF(#REF!,$N74,#REF!)</f>
        <v>#REF!</v>
      </c>
      <c r="BX74" s="274" t="e">
        <f>SUMIF(#REF!,$N74,#REF!)</f>
        <v>#REF!</v>
      </c>
      <c r="BY74" s="274" t="e">
        <f>SUMIF(#REF!,$N74,#REF!)</f>
        <v>#REF!</v>
      </c>
      <c r="BZ74" s="274" t="e">
        <f>SUMIF(#REF!,$N74,#REF!)</f>
        <v>#REF!</v>
      </c>
      <c r="CA74" s="274" t="e">
        <f>SUMIF(#REF!,$N74,#REF!)</f>
        <v>#REF!</v>
      </c>
      <c r="CB74" s="274" t="e">
        <f>SUMIF(#REF!,$N74,#REF!)</f>
        <v>#REF!</v>
      </c>
    </row>
    <row r="75" spans="1:80">
      <c r="B75" s="318" t="s">
        <v>435</v>
      </c>
      <c r="C75" s="319">
        <f>G22</f>
        <v>0</v>
      </c>
      <c r="E75" s="319">
        <f>E22</f>
        <v>0</v>
      </c>
      <c r="H75" s="354" t="s">
        <v>867</v>
      </c>
      <c r="I75" s="355">
        <f>C78</f>
        <v>0</v>
      </c>
      <c r="J75" s="351"/>
      <c r="K75" s="356" t="e">
        <f>E78</f>
        <v>#REF!</v>
      </c>
      <c r="L75" s="353"/>
      <c r="N75" s="297" t="s">
        <v>2</v>
      </c>
      <c r="O75" s="297"/>
      <c r="P75" s="297"/>
      <c r="Q75" s="299" t="e">
        <f>SUMPRODUCT(Q28:Q74,O28:O74)</f>
        <v>#REF!</v>
      </c>
      <c r="R75" s="336">
        <f>SUM(R29:R74)</f>
        <v>0</v>
      </c>
      <c r="S75" s="274"/>
      <c r="T75" s="274"/>
      <c r="U75" s="274"/>
      <c r="V75" s="274"/>
      <c r="W75" s="274"/>
      <c r="X75" s="274"/>
      <c r="Y75" s="274"/>
      <c r="Z75" s="274"/>
      <c r="AA75" s="274"/>
      <c r="AB75" s="274"/>
      <c r="AC75" s="274"/>
      <c r="AD75" s="274"/>
      <c r="AE75" s="274"/>
      <c r="AF75" s="274"/>
      <c r="AG75" s="274"/>
      <c r="AH75" s="274"/>
      <c r="AI75" s="274"/>
      <c r="AJ75" s="274"/>
      <c r="AK75" s="274"/>
      <c r="AL75" s="274"/>
      <c r="AM75" s="274"/>
      <c r="AN75" s="274"/>
      <c r="AO75" s="274"/>
      <c r="AP75" s="274"/>
      <c r="AQ75" s="274"/>
      <c r="AR75" s="274"/>
      <c r="AS75" s="274"/>
      <c r="AT75" s="274"/>
      <c r="AU75" s="274"/>
      <c r="AV75" s="274"/>
      <c r="AW75" s="274"/>
      <c r="AX75" s="274"/>
      <c r="AY75" s="274"/>
      <c r="AZ75" s="274"/>
      <c r="BA75" s="274"/>
      <c r="BB75" s="274"/>
      <c r="BC75" s="274"/>
      <c r="BD75" s="274"/>
      <c r="BE75" s="274"/>
      <c r="BF75" s="274"/>
      <c r="BG75" s="274"/>
      <c r="BH75" s="274"/>
      <c r="BI75" s="274"/>
      <c r="BJ75" s="274"/>
      <c r="BK75" s="274"/>
      <c r="BL75" s="274"/>
      <c r="BM75" s="274"/>
      <c r="BN75" s="274"/>
      <c r="BO75" s="274"/>
      <c r="BP75" s="274"/>
      <c r="BQ75" s="274"/>
      <c r="BR75" s="274"/>
      <c r="BS75" s="274"/>
      <c r="BT75" s="274"/>
      <c r="BU75" s="274"/>
      <c r="BV75" s="274"/>
      <c r="BW75" s="274"/>
      <c r="BX75" s="274"/>
      <c r="BY75" s="274"/>
      <c r="BZ75" s="274"/>
      <c r="CA75" s="274"/>
      <c r="CB75" s="274"/>
    </row>
    <row r="76" spans="1:80">
      <c r="B76" s="357" t="s">
        <v>436</v>
      </c>
      <c r="C76" s="307">
        <f>M22</f>
        <v>0</v>
      </c>
      <c r="E76" s="307">
        <f>K22</f>
        <v>0</v>
      </c>
      <c r="H76" s="354" t="s">
        <v>421</v>
      </c>
      <c r="I76" s="355">
        <f>I74-I75</f>
        <v>0</v>
      </c>
      <c r="J76" s="351"/>
      <c r="K76" s="356" t="e">
        <f>K74-K75</f>
        <v>#REF!</v>
      </c>
      <c r="L76" s="353"/>
      <c r="N76" s="304" t="s">
        <v>434</v>
      </c>
      <c r="O76" s="303"/>
      <c r="P76" s="303"/>
      <c r="Q76" s="320"/>
      <c r="R76" s="321"/>
      <c r="S76" s="274"/>
      <c r="T76" s="274"/>
      <c r="U76" s="274"/>
      <c r="V76" s="274"/>
      <c r="W76" s="274"/>
      <c r="X76" s="274"/>
      <c r="Y76" s="274"/>
      <c r="Z76" s="274"/>
      <c r="AA76" s="274"/>
      <c r="AB76" s="274"/>
      <c r="AC76" s="274"/>
      <c r="AD76" s="274"/>
      <c r="AE76" s="274"/>
      <c r="AF76" s="274"/>
      <c r="AG76" s="274"/>
      <c r="AH76" s="274"/>
      <c r="AI76" s="274"/>
      <c r="AJ76" s="274"/>
      <c r="AK76" s="274"/>
      <c r="AL76" s="274"/>
      <c r="AM76" s="274"/>
      <c r="AN76" s="274"/>
      <c r="AO76" s="274"/>
      <c r="AP76" s="274"/>
      <c r="AQ76" s="274"/>
      <c r="AR76" s="274"/>
      <c r="AS76" s="274"/>
      <c r="AT76" s="274"/>
      <c r="AU76" s="274"/>
      <c r="AV76" s="274"/>
      <c r="AW76" s="274"/>
      <c r="AX76" s="274"/>
      <c r="AY76" s="274"/>
      <c r="AZ76" s="274"/>
      <c r="BA76" s="274"/>
      <c r="BB76" s="274"/>
      <c r="BC76" s="274"/>
      <c r="BD76" s="274"/>
      <c r="BE76" s="274"/>
      <c r="BF76" s="274"/>
      <c r="BG76" s="274"/>
      <c r="BH76" s="274"/>
      <c r="BI76" s="274"/>
      <c r="BJ76" s="274"/>
      <c r="BK76" s="274"/>
      <c r="BL76" s="274"/>
      <c r="BM76" s="274"/>
      <c r="BN76" s="274"/>
      <c r="BO76" s="274"/>
      <c r="BP76" s="274"/>
      <c r="BQ76" s="274"/>
      <c r="BR76" s="274"/>
      <c r="BS76" s="274"/>
      <c r="BT76" s="274"/>
      <c r="BU76" s="274"/>
      <c r="BV76" s="274"/>
      <c r="BW76" s="274"/>
      <c r="BX76" s="274"/>
      <c r="BY76" s="274"/>
      <c r="BZ76" s="274"/>
      <c r="CA76" s="274"/>
      <c r="CB76" s="274"/>
    </row>
    <row r="77" spans="1:80">
      <c r="B77" s="318" t="s">
        <v>437</v>
      </c>
      <c r="C77" s="504">
        <f>G69+G21</f>
        <v>0</v>
      </c>
      <c r="E77" s="504">
        <f>E69+(E21*D21)</f>
        <v>0</v>
      </c>
      <c r="H77" s="505"/>
      <c r="I77" s="506"/>
      <c r="J77" s="351"/>
      <c r="K77" s="507"/>
      <c r="L77" s="353"/>
      <c r="N77" s="508"/>
      <c r="O77" s="278"/>
      <c r="P77" s="278"/>
      <c r="Q77" s="509"/>
      <c r="R77" s="510"/>
      <c r="S77" s="274"/>
      <c r="T77" s="274"/>
      <c r="U77" s="274"/>
      <c r="V77" s="274"/>
      <c r="W77" s="274"/>
      <c r="X77" s="274"/>
      <c r="Y77" s="274"/>
      <c r="Z77" s="274"/>
      <c r="AA77" s="274"/>
      <c r="AB77" s="274"/>
      <c r="AC77" s="274"/>
      <c r="AD77" s="274"/>
      <c r="AE77" s="274"/>
      <c r="AF77" s="274"/>
      <c r="AG77" s="274"/>
      <c r="AH77" s="274"/>
      <c r="AI77" s="274"/>
      <c r="AJ77" s="274"/>
      <c r="AK77" s="274"/>
      <c r="AL77" s="274"/>
      <c r="AM77" s="274"/>
      <c r="AN77" s="274"/>
      <c r="AO77" s="274"/>
      <c r="AP77" s="274"/>
      <c r="AQ77" s="274"/>
      <c r="AR77" s="274"/>
      <c r="AS77" s="274"/>
      <c r="AT77" s="274"/>
      <c r="AU77" s="274"/>
      <c r="AV77" s="274"/>
      <c r="AW77" s="274"/>
      <c r="AX77" s="274"/>
      <c r="AY77" s="274"/>
      <c r="AZ77" s="274"/>
      <c r="BA77" s="274"/>
      <c r="BB77" s="274"/>
      <c r="BC77" s="274"/>
      <c r="BD77" s="274"/>
      <c r="BE77" s="274"/>
      <c r="BF77" s="274"/>
      <c r="BG77" s="274"/>
      <c r="BH77" s="274"/>
      <c r="BI77" s="274"/>
      <c r="BJ77" s="274"/>
      <c r="BK77" s="274"/>
      <c r="BL77" s="274"/>
      <c r="BM77" s="274"/>
      <c r="BN77" s="274"/>
      <c r="BO77" s="274"/>
      <c r="BP77" s="274"/>
      <c r="BQ77" s="274"/>
      <c r="BR77" s="274"/>
      <c r="BS77" s="274"/>
      <c r="BT77" s="274"/>
      <c r="BU77" s="274"/>
      <c r="BV77" s="274"/>
      <c r="BW77" s="274"/>
      <c r="BX77" s="274"/>
      <c r="BY77" s="274"/>
      <c r="BZ77" s="274"/>
      <c r="CA77" s="274"/>
      <c r="CB77" s="274"/>
    </row>
    <row r="78" spans="1:80" ht="15" thickBot="1">
      <c r="B78" s="296" t="s">
        <v>2</v>
      </c>
      <c r="C78" s="298">
        <f>SUM(C71:C77)</f>
        <v>0</v>
      </c>
      <c r="E78" s="298" t="e">
        <f>SUM(E71:E77)</f>
        <v>#REF!</v>
      </c>
      <c r="H78" s="358" t="s">
        <v>868</v>
      </c>
      <c r="I78" s="359" t="str">
        <f>IFERROR(I76/I74,"")</f>
        <v/>
      </c>
      <c r="J78" s="360" t="str">
        <f>IF(I76&gt;=1,"Profit","Loss")</f>
        <v>Loss</v>
      </c>
      <c r="K78" s="361" t="str">
        <f>IFERROR(K76/K74,"")</f>
        <v/>
      </c>
      <c r="L78" s="362" t="e">
        <f>IF(K76&gt;=1,"Profit","Loss")</f>
        <v>#REF!</v>
      </c>
      <c r="N78" s="323" t="s">
        <v>854</v>
      </c>
      <c r="O78" s="323" t="s">
        <v>20</v>
      </c>
      <c r="P78" s="323" t="s">
        <v>869</v>
      </c>
      <c r="Q78" s="265" t="s">
        <v>442</v>
      </c>
      <c r="R78" s="324" t="s">
        <v>847</v>
      </c>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c r="AS78" s="71"/>
      <c r="AT78" s="71"/>
      <c r="AU78" s="71"/>
      <c r="AV78" s="71"/>
      <c r="AW78" s="71"/>
      <c r="AX78" s="71"/>
      <c r="AY78" s="71"/>
      <c r="AZ78" s="71"/>
      <c r="BA78" s="71"/>
      <c r="BB78" s="71"/>
      <c r="BC78" s="71"/>
      <c r="BD78" s="71"/>
      <c r="BE78" s="71"/>
      <c r="BF78" s="71"/>
      <c r="BG78" s="71"/>
      <c r="BH78" s="71"/>
      <c r="BI78" s="71"/>
      <c r="BJ78" s="71"/>
      <c r="BK78" s="71"/>
      <c r="BL78" s="71"/>
      <c r="BM78" s="71"/>
      <c r="BN78" s="71"/>
      <c r="BO78" s="71"/>
      <c r="BP78" s="71"/>
      <c r="BQ78" s="71"/>
      <c r="BR78" s="71"/>
      <c r="BS78" s="71"/>
      <c r="BT78" s="71"/>
      <c r="BU78" s="71"/>
      <c r="BV78" s="71"/>
      <c r="BW78" s="71"/>
      <c r="BX78" s="71"/>
      <c r="BY78" s="71"/>
      <c r="BZ78" s="71"/>
      <c r="CA78" s="71"/>
      <c r="CB78" s="71"/>
    </row>
    <row r="79" spans="1:80" ht="15" thickBot="1">
      <c r="B79" s="325"/>
      <c r="C79" s="326"/>
      <c r="D79" s="326"/>
      <c r="E79" s="326"/>
      <c r="F79" s="326"/>
      <c r="G79" s="326"/>
      <c r="H79" s="326"/>
      <c r="I79" s="326"/>
      <c r="J79" s="326"/>
      <c r="K79" s="326"/>
      <c r="L79" s="326"/>
      <c r="M79" s="326"/>
      <c r="N79" s="327" t="s">
        <v>870</v>
      </c>
      <c r="O79" s="327"/>
      <c r="P79" s="328">
        <f>'Summary-Financial'!AG1</f>
        <v>0.49109999999999998</v>
      </c>
      <c r="Q79" s="329" t="e">
        <f>Q75*P79</f>
        <v>#REF!</v>
      </c>
      <c r="R79" s="330">
        <f>R75*P79</f>
        <v>0</v>
      </c>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c r="AZ79" s="71"/>
      <c r="BA79" s="71"/>
      <c r="BB79" s="71"/>
      <c r="BC79" s="71"/>
      <c r="BD79" s="71"/>
      <c r="BE79" s="71"/>
      <c r="BF79" s="71"/>
      <c r="BG79" s="71"/>
      <c r="BH79" s="71"/>
      <c r="BI79" s="71"/>
      <c r="BJ79" s="71"/>
      <c r="BK79" s="71"/>
      <c r="BL79" s="71"/>
      <c r="BM79" s="71"/>
      <c r="BN79" s="71"/>
      <c r="BO79" s="71"/>
      <c r="BP79" s="71"/>
      <c r="BQ79" s="71"/>
      <c r="BR79" s="71"/>
      <c r="BS79" s="71"/>
      <c r="BT79" s="71"/>
      <c r="BU79" s="71"/>
      <c r="BV79" s="71"/>
      <c r="BW79" s="71"/>
      <c r="BX79" s="71"/>
      <c r="BY79" s="71"/>
      <c r="BZ79" s="71"/>
      <c r="CA79" s="71"/>
      <c r="CB79" s="71"/>
    </row>
    <row r="80" spans="1:80" ht="15" thickTop="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c r="AR80" s="71"/>
      <c r="AS80" s="71"/>
      <c r="AT80" s="71"/>
      <c r="AU80" s="71"/>
      <c r="AV80" s="71"/>
      <c r="AW80" s="71"/>
      <c r="AX80" s="71"/>
      <c r="AY80" s="71"/>
      <c r="AZ80" s="71"/>
      <c r="BA80" s="71"/>
      <c r="BB80" s="71"/>
      <c r="BC80" s="71"/>
      <c r="BD80" s="71"/>
      <c r="BE80" s="71"/>
      <c r="BF80" s="71"/>
      <c r="BG80" s="71"/>
      <c r="BH80" s="71"/>
      <c r="BI80" s="71"/>
      <c r="BJ80" s="71"/>
      <c r="BK80" s="71"/>
      <c r="BL80" s="71"/>
      <c r="BM80" s="71"/>
      <c r="BN80" s="71"/>
      <c r="BO80" s="71"/>
      <c r="BP80" s="71"/>
      <c r="BQ80" s="71"/>
      <c r="BR80" s="71"/>
      <c r="BS80" s="71"/>
      <c r="BT80" s="71"/>
      <c r="BU80" s="71"/>
      <c r="BV80" s="71"/>
      <c r="BW80" s="71"/>
      <c r="BX80" s="71"/>
      <c r="BY80" s="71"/>
      <c r="BZ80" s="71"/>
      <c r="CA80" s="71"/>
      <c r="CB80" s="71"/>
    </row>
    <row r="81" spans="5:80">
      <c r="E81" s="363">
        <f>E35*D35</f>
        <v>0</v>
      </c>
      <c r="I81" s="69"/>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71"/>
      <c r="AS81" s="71"/>
      <c r="AT81" s="71"/>
      <c r="AU81" s="71"/>
      <c r="AV81" s="71"/>
      <c r="AW81" s="71"/>
      <c r="AX81" s="71"/>
      <c r="AY81" s="71"/>
      <c r="AZ81" s="71"/>
      <c r="BA81" s="71"/>
      <c r="BB81" s="71"/>
      <c r="BC81" s="71"/>
      <c r="BD81" s="71"/>
      <c r="BE81" s="71"/>
      <c r="BF81" s="71"/>
      <c r="BG81" s="71"/>
      <c r="BH81" s="71"/>
      <c r="BI81" s="71"/>
      <c r="BJ81" s="71"/>
      <c r="BK81" s="71"/>
      <c r="BL81" s="71"/>
      <c r="BM81" s="71"/>
      <c r="BN81" s="71"/>
      <c r="BO81" s="71"/>
      <c r="BP81" s="71"/>
      <c r="BQ81" s="71"/>
      <c r="BR81" s="71"/>
      <c r="BS81" s="71"/>
      <c r="BT81" s="71"/>
      <c r="BU81" s="71"/>
      <c r="BV81" s="71"/>
      <c r="BW81" s="71"/>
      <c r="BX81" s="71"/>
      <c r="BY81" s="71"/>
      <c r="BZ81" s="71"/>
      <c r="CA81" s="71"/>
      <c r="CB81" s="71"/>
    </row>
    <row r="82" spans="5:80">
      <c r="S82" s="291"/>
      <c r="T82" s="291"/>
      <c r="U82" s="291"/>
      <c r="V82" s="291"/>
      <c r="W82" s="291"/>
      <c r="X82" s="291"/>
      <c r="Y82" s="291"/>
      <c r="Z82" s="291"/>
      <c r="AA82" s="291"/>
      <c r="AB82" s="291"/>
      <c r="AC82" s="291"/>
      <c r="AD82" s="291"/>
      <c r="AE82" s="291"/>
      <c r="AF82" s="291"/>
      <c r="AG82" s="291"/>
      <c r="AH82" s="291"/>
      <c r="AI82" s="291"/>
      <c r="AJ82" s="291"/>
      <c r="AK82" s="291"/>
      <c r="AL82" s="291"/>
      <c r="AM82" s="291"/>
      <c r="AN82" s="291"/>
      <c r="AO82" s="291"/>
      <c r="AP82" s="291"/>
      <c r="AQ82" s="291"/>
      <c r="AR82" s="291"/>
      <c r="AS82" s="291"/>
      <c r="AT82" s="291"/>
      <c r="AU82" s="291"/>
      <c r="AV82" s="291"/>
      <c r="AW82" s="291"/>
      <c r="AX82" s="291"/>
      <c r="AY82" s="291"/>
      <c r="AZ82" s="291"/>
      <c r="BA82" s="291"/>
      <c r="BB82" s="291"/>
      <c r="BC82" s="291"/>
      <c r="BD82" s="291"/>
      <c r="BE82" s="291"/>
      <c r="BF82" s="291"/>
      <c r="BG82" s="291"/>
      <c r="BH82" s="291"/>
      <c r="BI82" s="291"/>
      <c r="BJ82" s="291"/>
      <c r="BK82" s="291"/>
      <c r="BL82" s="291"/>
      <c r="BM82" s="291"/>
      <c r="BN82" s="291"/>
      <c r="BO82" s="291"/>
      <c r="BP82" s="291"/>
      <c r="BQ82" s="291"/>
      <c r="BR82" s="291"/>
      <c r="BS82" s="291"/>
      <c r="BT82" s="291"/>
      <c r="BU82" s="291"/>
      <c r="BV82" s="291"/>
      <c r="BW82" s="291"/>
      <c r="BX82" s="291"/>
      <c r="BY82" s="291"/>
      <c r="BZ82" s="291"/>
      <c r="CA82" s="291"/>
      <c r="CB82" s="291"/>
    </row>
    <row r="83" spans="5:80">
      <c r="I83">
        <v>65645</v>
      </c>
    </row>
    <row r="84" spans="5:80">
      <c r="I84" s="69">
        <f>I83-I69</f>
        <v>65645</v>
      </c>
    </row>
    <row r="85" spans="5:80">
      <c r="M85">
        <f>7065-5143</f>
        <v>1922</v>
      </c>
      <c r="N85">
        <v>1</v>
      </c>
      <c r="O85">
        <f t="shared" ref="O85:BZ85" si="13">N85+1</f>
        <v>2</v>
      </c>
      <c r="P85">
        <f t="shared" si="13"/>
        <v>3</v>
      </c>
      <c r="Q85">
        <f t="shared" si="13"/>
        <v>4</v>
      </c>
      <c r="R85">
        <f t="shared" si="13"/>
        <v>5</v>
      </c>
      <c r="S85">
        <f t="shared" si="13"/>
        <v>6</v>
      </c>
      <c r="T85">
        <f t="shared" si="13"/>
        <v>7</v>
      </c>
      <c r="U85">
        <f t="shared" si="13"/>
        <v>8</v>
      </c>
      <c r="V85">
        <f t="shared" si="13"/>
        <v>9</v>
      </c>
      <c r="W85">
        <f t="shared" si="13"/>
        <v>10</v>
      </c>
      <c r="X85">
        <f t="shared" si="13"/>
        <v>11</v>
      </c>
      <c r="Y85">
        <f t="shared" si="13"/>
        <v>12</v>
      </c>
      <c r="Z85">
        <f t="shared" si="13"/>
        <v>13</v>
      </c>
      <c r="AA85">
        <f t="shared" si="13"/>
        <v>14</v>
      </c>
      <c r="AB85">
        <f t="shared" si="13"/>
        <v>15</v>
      </c>
      <c r="AC85">
        <f t="shared" si="13"/>
        <v>16</v>
      </c>
      <c r="AD85">
        <f t="shared" si="13"/>
        <v>17</v>
      </c>
      <c r="AE85">
        <f t="shared" si="13"/>
        <v>18</v>
      </c>
      <c r="AF85">
        <f t="shared" si="13"/>
        <v>19</v>
      </c>
      <c r="AG85">
        <f t="shared" si="13"/>
        <v>20</v>
      </c>
      <c r="AH85">
        <f t="shared" si="13"/>
        <v>21</v>
      </c>
      <c r="AI85">
        <f t="shared" si="13"/>
        <v>22</v>
      </c>
      <c r="AJ85">
        <f t="shared" si="13"/>
        <v>23</v>
      </c>
      <c r="AK85">
        <f t="shared" si="13"/>
        <v>24</v>
      </c>
      <c r="AL85">
        <f t="shared" si="13"/>
        <v>25</v>
      </c>
      <c r="AM85">
        <f t="shared" si="13"/>
        <v>26</v>
      </c>
      <c r="AN85">
        <f t="shared" si="13"/>
        <v>27</v>
      </c>
      <c r="AO85">
        <f t="shared" si="13"/>
        <v>28</v>
      </c>
      <c r="AP85">
        <f t="shared" si="13"/>
        <v>29</v>
      </c>
      <c r="AQ85">
        <f t="shared" si="13"/>
        <v>30</v>
      </c>
      <c r="AR85">
        <f t="shared" si="13"/>
        <v>31</v>
      </c>
      <c r="AS85">
        <f t="shared" si="13"/>
        <v>32</v>
      </c>
      <c r="AT85">
        <f t="shared" si="13"/>
        <v>33</v>
      </c>
      <c r="AU85">
        <f t="shared" si="13"/>
        <v>34</v>
      </c>
      <c r="AV85">
        <f t="shared" si="13"/>
        <v>35</v>
      </c>
      <c r="AW85">
        <f t="shared" si="13"/>
        <v>36</v>
      </c>
      <c r="AX85">
        <f t="shared" si="13"/>
        <v>37</v>
      </c>
      <c r="AY85">
        <f t="shared" si="13"/>
        <v>38</v>
      </c>
      <c r="AZ85">
        <f t="shared" si="13"/>
        <v>39</v>
      </c>
      <c r="BA85">
        <f t="shared" si="13"/>
        <v>40</v>
      </c>
      <c r="BB85">
        <f t="shared" si="13"/>
        <v>41</v>
      </c>
      <c r="BC85">
        <f t="shared" si="13"/>
        <v>42</v>
      </c>
      <c r="BD85">
        <f t="shared" si="13"/>
        <v>43</v>
      </c>
      <c r="BE85">
        <f t="shared" si="13"/>
        <v>44</v>
      </c>
      <c r="BF85">
        <f t="shared" si="13"/>
        <v>45</v>
      </c>
      <c r="BG85">
        <f t="shared" si="13"/>
        <v>46</v>
      </c>
      <c r="BH85">
        <f t="shared" si="13"/>
        <v>47</v>
      </c>
      <c r="BI85">
        <f t="shared" si="13"/>
        <v>48</v>
      </c>
      <c r="BJ85">
        <f t="shared" si="13"/>
        <v>49</v>
      </c>
      <c r="BK85">
        <f t="shared" si="13"/>
        <v>50</v>
      </c>
      <c r="BL85">
        <f t="shared" si="13"/>
        <v>51</v>
      </c>
      <c r="BM85">
        <f t="shared" si="13"/>
        <v>52</v>
      </c>
      <c r="BN85">
        <f t="shared" si="13"/>
        <v>53</v>
      </c>
      <c r="BO85">
        <f t="shared" si="13"/>
        <v>54</v>
      </c>
      <c r="BP85">
        <f t="shared" si="13"/>
        <v>55</v>
      </c>
      <c r="BQ85">
        <f t="shared" si="13"/>
        <v>56</v>
      </c>
      <c r="BR85">
        <f t="shared" si="13"/>
        <v>57</v>
      </c>
      <c r="BS85">
        <f t="shared" si="13"/>
        <v>58</v>
      </c>
      <c r="BT85">
        <f t="shared" si="13"/>
        <v>59</v>
      </c>
      <c r="BU85">
        <f t="shared" si="13"/>
        <v>60</v>
      </c>
      <c r="BV85">
        <f t="shared" si="13"/>
        <v>61</v>
      </c>
      <c r="BW85">
        <f t="shared" si="13"/>
        <v>62</v>
      </c>
      <c r="BX85">
        <f t="shared" si="13"/>
        <v>63</v>
      </c>
      <c r="BY85">
        <f t="shared" si="13"/>
        <v>64</v>
      </c>
      <c r="BZ85">
        <f t="shared" si="13"/>
        <v>65</v>
      </c>
      <c r="CA85">
        <f t="shared" ref="CA85:CB85" si="14">BZ85+1</f>
        <v>66</v>
      </c>
      <c r="CB85">
        <f t="shared" si="14"/>
        <v>67</v>
      </c>
    </row>
    <row r="86" spans="5:80">
      <c r="Q86" s="2"/>
    </row>
    <row r="87" spans="5:80">
      <c r="L87">
        <f>3%*K74</f>
        <v>0</v>
      </c>
      <c r="Q87" s="2"/>
    </row>
    <row r="88" spans="5:80">
      <c r="L88" t="e">
        <f>3%*K75</f>
        <v>#REF!</v>
      </c>
      <c r="Q88" s="363"/>
    </row>
    <row r="89" spans="5:80">
      <c r="Q89" s="363"/>
    </row>
  </sheetData>
  <mergeCells count="33">
    <mergeCell ref="BW1:BX1"/>
    <mergeCell ref="BY1:BZ1"/>
    <mergeCell ref="CA1:CB1"/>
    <mergeCell ref="BM1:BN1"/>
    <mergeCell ref="BO1:BP1"/>
    <mergeCell ref="BQ1:BR1"/>
    <mergeCell ref="BS1:BT1"/>
    <mergeCell ref="BU1:BV1"/>
    <mergeCell ref="BC1:BD1"/>
    <mergeCell ref="BE1:BF1"/>
    <mergeCell ref="BG1:BH1"/>
    <mergeCell ref="BI1:BJ1"/>
    <mergeCell ref="BK1:BL1"/>
    <mergeCell ref="AS1:AT1"/>
    <mergeCell ref="AU1:AV1"/>
    <mergeCell ref="AW1:AX1"/>
    <mergeCell ref="AY1:AZ1"/>
    <mergeCell ref="BA1:BB1"/>
    <mergeCell ref="AI1:AJ1"/>
    <mergeCell ref="AK1:AL1"/>
    <mergeCell ref="AM1:AN1"/>
    <mergeCell ref="AO1:AP1"/>
    <mergeCell ref="AQ1:AR1"/>
    <mergeCell ref="Y1:Z1"/>
    <mergeCell ref="AA1:AB1"/>
    <mergeCell ref="AC1:AD1"/>
    <mergeCell ref="AE1:AF1"/>
    <mergeCell ref="AG1:AH1"/>
    <mergeCell ref="H72:I72"/>
    <mergeCell ref="S1:T1"/>
    <mergeCell ref="U1:V1"/>
    <mergeCell ref="W1:X1"/>
    <mergeCell ref="F2:L2"/>
  </mergeCells>
  <conditionalFormatting sqref="J78:L78">
    <cfRule type="cellIs" dxfId="59" priority="11" operator="equal">
      <formula>"Profit"</formula>
    </cfRule>
    <cfRule type="cellIs" dxfId="58" priority="12" operator="equal">
      <formula>"Loss"</formula>
    </cfRule>
  </conditionalFormatting>
  <conditionalFormatting sqref="N29:N38">
    <cfRule type="duplicateValues" dxfId="57" priority="7"/>
  </conditionalFormatting>
  <conditionalFormatting sqref="N29:N81">
    <cfRule type="duplicateValues" dxfId="56" priority="10"/>
  </conditionalFormatting>
  <conditionalFormatting sqref="N39:N40">
    <cfRule type="duplicateValues" dxfId="55" priority="6"/>
  </conditionalFormatting>
  <conditionalFormatting sqref="N40">
    <cfRule type="duplicateValues" dxfId="54" priority="4"/>
    <cfRule type="duplicateValues" dxfId="53" priority="5"/>
  </conditionalFormatting>
  <conditionalFormatting sqref="N41:N69">
    <cfRule type="duplicateValues" dxfId="52" priority="3"/>
  </conditionalFormatting>
  <conditionalFormatting sqref="N45">
    <cfRule type="duplicateValues" dxfId="51" priority="2"/>
  </conditionalFormatting>
  <conditionalFormatting sqref="N53">
    <cfRule type="duplicateValues" dxfId="50" priority="1"/>
  </conditionalFormatting>
  <conditionalFormatting sqref="N55:N71">
    <cfRule type="duplicateValues" dxfId="49" priority="9"/>
  </conditionalFormatting>
  <conditionalFormatting sqref="N72">
    <cfRule type="duplicateValues" dxfId="48" priority="8"/>
  </conditionalFormatting>
  <printOptions horizontalCentered="1" verticalCentered="1"/>
  <pageMargins left="0" right="0" top="0.5" bottom="0.5" header="0.1" footer="0.1"/>
  <pageSetup paperSize="8" scale="62"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1">
    <tabColor rgb="FFFF0000"/>
  </sheetPr>
  <dimension ref="A1:AR223"/>
  <sheetViews>
    <sheetView view="pageBreakPreview" zoomScaleNormal="93" zoomScaleSheetLayoutView="100" workbookViewId="0">
      <pane xSplit="4" ySplit="2" topLeftCell="E59" activePane="bottomRight" state="frozen"/>
      <selection activeCell="D25" sqref="D25"/>
      <selection pane="topRight" activeCell="D25" sqref="D25"/>
      <selection pane="bottomLeft" activeCell="D25" sqref="D25"/>
      <selection pane="bottomRight" activeCell="J21" sqref="J21"/>
    </sheetView>
  </sheetViews>
  <sheetFormatPr defaultRowHeight="14.4"/>
  <cols>
    <col min="1" max="1" width="6.88671875" customWidth="1"/>
    <col min="2" max="2" width="4.6640625" customWidth="1"/>
    <col min="3" max="3" width="7.5546875" style="6" customWidth="1"/>
    <col min="4" max="4" width="24.33203125" customWidth="1"/>
    <col min="5" max="5" width="14.109375" style="2" customWidth="1"/>
    <col min="6" max="7" width="8.33203125" customWidth="1"/>
    <col min="8" max="8" width="10.109375" customWidth="1"/>
    <col min="9" max="9" width="11.88671875" customWidth="1"/>
    <col min="10" max="10" width="12.5546875" customWidth="1"/>
    <col min="11" max="16" width="8.33203125" customWidth="1"/>
    <col min="17" max="17" width="9.44140625" customWidth="1"/>
    <col min="18" max="23" width="8.33203125" customWidth="1"/>
    <col min="24" max="24" width="9.88671875" customWidth="1"/>
    <col min="25" max="26" width="8.33203125" customWidth="1"/>
    <col min="27" max="27" width="10.44140625" customWidth="1"/>
    <col min="28" max="28" width="10" customWidth="1"/>
    <col min="29" max="33" width="7.88671875" hidden="1" customWidth="1"/>
    <col min="34" max="34" width="9.109375" hidden="1" customWidth="1"/>
    <col min="35" max="35" width="9.5546875" style="227" hidden="1" customWidth="1"/>
    <col min="36" max="36" width="9.109375" hidden="1" customWidth="1"/>
    <col min="37" max="37" width="9.5546875" hidden="1" customWidth="1"/>
    <col min="38" max="43" width="9.109375" hidden="1" customWidth="1"/>
    <col min="44" max="44" width="9.109375" customWidth="1"/>
  </cols>
  <sheetData>
    <row r="1" spans="1:43" ht="21.6" thickBot="1">
      <c r="C1" s="3" t="e">
        <f>SUMPRODUCT(--(#REF!='MP &amp; Eqpt Summary 1'!E1),#REF!*1)</f>
        <v>#REF!</v>
      </c>
      <c r="D1" s="511"/>
      <c r="E1" s="5" t="str">
        <f>'MP &amp; Eqpt Summary'!G1</f>
        <v>xxxx</v>
      </c>
      <c r="F1" s="987" t="s">
        <v>14</v>
      </c>
      <c r="G1" s="987"/>
      <c r="H1" s="987"/>
      <c r="I1" s="1005"/>
      <c r="J1" s="987"/>
      <c r="K1" s="1005"/>
      <c r="L1" s="1005"/>
      <c r="M1" s="1005"/>
      <c r="N1" s="1005"/>
      <c r="O1" s="987"/>
      <c r="P1" s="987"/>
      <c r="Q1" s="987"/>
      <c r="R1" s="1005"/>
      <c r="S1" s="987"/>
      <c r="T1" s="987"/>
      <c r="U1" s="1005"/>
      <c r="V1" s="987"/>
      <c r="W1" s="1005"/>
      <c r="X1" s="987"/>
      <c r="Y1" s="987"/>
      <c r="Z1" s="987"/>
      <c r="AA1" s="987"/>
      <c r="AB1" s="987"/>
    </row>
    <row r="2" spans="1:43" s="6" customFormat="1" ht="29.4" thickBot="1">
      <c r="C2" s="7" t="s">
        <v>15</v>
      </c>
      <c r="D2" s="8" t="s">
        <v>19</v>
      </c>
      <c r="E2" s="384" t="s">
        <v>20</v>
      </c>
      <c r="F2" s="8" t="s">
        <v>1068</v>
      </c>
      <c r="G2" s="8" t="s">
        <v>1068</v>
      </c>
      <c r="H2" s="8" t="s">
        <v>1068</v>
      </c>
      <c r="I2" s="8" t="s">
        <v>1068</v>
      </c>
      <c r="J2" s="8" t="s">
        <v>1068</v>
      </c>
      <c r="K2" s="8" t="s">
        <v>1068</v>
      </c>
      <c r="L2" s="8" t="s">
        <v>1068</v>
      </c>
      <c r="M2" s="8" t="s">
        <v>1068</v>
      </c>
      <c r="N2" s="8" t="s">
        <v>1068</v>
      </c>
      <c r="O2" s="8" t="s">
        <v>1068</v>
      </c>
      <c r="P2" s="8" t="s">
        <v>1068</v>
      </c>
      <c r="Q2" s="8" t="s">
        <v>1068</v>
      </c>
      <c r="R2" s="8" t="s">
        <v>1068</v>
      </c>
      <c r="S2" s="8" t="s">
        <v>1068</v>
      </c>
      <c r="T2" s="8" t="s">
        <v>1068</v>
      </c>
      <c r="U2" s="8" t="s">
        <v>1068</v>
      </c>
      <c r="V2" s="8" t="s">
        <v>1068</v>
      </c>
      <c r="W2" s="8" t="s">
        <v>1068</v>
      </c>
      <c r="X2" s="8" t="s">
        <v>1068</v>
      </c>
      <c r="Y2" s="10"/>
      <c r="Z2" s="8" t="s">
        <v>2</v>
      </c>
      <c r="AA2" s="8" t="s">
        <v>26</v>
      </c>
      <c r="AB2" s="11" t="s">
        <v>0</v>
      </c>
      <c r="AC2" s="8" t="s">
        <v>21</v>
      </c>
      <c r="AD2" s="8" t="s">
        <v>908</v>
      </c>
      <c r="AE2" s="8" t="s">
        <v>11</v>
      </c>
      <c r="AF2" s="8" t="s">
        <v>12</v>
      </c>
      <c r="AG2" s="8" t="s">
        <v>13</v>
      </c>
      <c r="AH2" s="8" t="s">
        <v>2</v>
      </c>
      <c r="AI2" s="385" t="s">
        <v>909</v>
      </c>
      <c r="AK2" s="6" t="s">
        <v>910</v>
      </c>
      <c r="AL2" s="6" t="s">
        <v>911</v>
      </c>
      <c r="AQ2" s="6" t="s">
        <v>11</v>
      </c>
    </row>
    <row r="3" spans="1:43" s="386" customFormat="1">
      <c r="A3" s="386" t="s">
        <v>27</v>
      </c>
      <c r="B3" s="386" t="s">
        <v>27</v>
      </c>
      <c r="C3" s="13">
        <v>1</v>
      </c>
      <c r="D3" s="801" t="s">
        <v>4</v>
      </c>
      <c r="E3" s="802"/>
      <c r="F3" s="803">
        <f>IFERROR(VLOOKUP(D3,#REF!,'MP &amp; Eqpt Summary 1'!$C$1,FALSE),0)</f>
        <v>0</v>
      </c>
      <c r="G3" s="803">
        <f>IFERROR(VLOOKUP(D3,#REF!,'MP &amp; Eqpt Summary 1'!$C$1,FALSE),0)</f>
        <v>0</v>
      </c>
      <c r="H3" s="803">
        <f>IFERROR(VLOOKUP(D3,#REF!,'MP &amp; Eqpt Summary 1'!$C$1,FALSE),0)</f>
        <v>0</v>
      </c>
      <c r="I3" s="803">
        <f>IFERROR(VLOOKUP(D3,#REF!,'MP &amp; Eqpt Summary 1'!$C$1,FALSE),0)</f>
        <v>0</v>
      </c>
      <c r="J3" s="803">
        <f>IFERROR(VLOOKUP(D3,#REF!,'MP &amp; Eqpt Summary 1'!$C$1,FALSE),0)</f>
        <v>0</v>
      </c>
      <c r="K3" s="803">
        <f>IFERROR(VLOOKUP(D3,#REF!,'MP &amp; Eqpt Summary 1'!$C$1,FALSE),0)</f>
        <v>0</v>
      </c>
      <c r="L3" s="803">
        <f>IFERROR(VLOOKUP(D3,#REF!,'MP &amp; Eqpt Summary 1'!$C$1,FALSE),0)</f>
        <v>0</v>
      </c>
      <c r="M3" s="803">
        <f>IFERROR(VLOOKUP(D3,#REF!,'MP &amp; Eqpt Summary 1'!$C$1,FALSE),0)</f>
        <v>0</v>
      </c>
      <c r="N3" s="803">
        <f>IFERROR(VLOOKUP($D3,#REF!,'MP &amp; Eqpt Summary 1'!$C$1,FALSE),0)</f>
        <v>0</v>
      </c>
      <c r="O3" s="803">
        <f>IFERROR(VLOOKUP(D3,#REF!,'MP &amp; Eqpt Summary 1'!$C$1,FALSE),0)</f>
        <v>0</v>
      </c>
      <c r="P3" s="803">
        <f>IFERROR(VLOOKUP(D3,#REF!,'MP &amp; Eqpt Summary 1'!$C$1,FALSE),0)</f>
        <v>0</v>
      </c>
      <c r="Q3" s="803">
        <f>IFERROR(VLOOKUP(D3,#REF!,'MP &amp; Eqpt Summary 1'!$C$1,FALSE),0)</f>
        <v>0</v>
      </c>
      <c r="R3" s="803">
        <f>IFERROR(VLOOKUP(D3,#REF!,'MP &amp; Eqpt Summary 1'!$C$1,FALSE),0)</f>
        <v>0</v>
      </c>
      <c r="S3" s="803">
        <f>IFERROR(VLOOKUP(D3,#REF!,'MP &amp; Eqpt Summary 1'!$C$1,FALSE),0)</f>
        <v>0</v>
      </c>
      <c r="T3" s="803">
        <f>IFERROR(VLOOKUP(D3,#REF!,'MP &amp; Eqpt Summary 1'!$C$1,FALSE),0)</f>
        <v>0</v>
      </c>
      <c r="U3" s="803">
        <f>IFERROR(VLOOKUP(D3,#REF!,'MP &amp; Eqpt Summary 1'!$C$1,FALSE),0)</f>
        <v>0</v>
      </c>
      <c r="V3" s="803">
        <f>IFERROR(VLOOKUP(D3,#REF!,'MP &amp; Eqpt Summary 1'!$C$1,FALSE),0)</f>
        <v>0</v>
      </c>
      <c r="W3" s="803">
        <f>IFERROR(VLOOKUP(D3,#REF!,'MP &amp; Eqpt Summary 1'!$C$1,FALSE),0)</f>
        <v>0</v>
      </c>
      <c r="X3" s="803">
        <f>IFERROR(VLOOKUP(D3,#REF!,'MP &amp; Eqpt Summary 1'!$C$1,FALSE),0)</f>
        <v>0</v>
      </c>
      <c r="Y3" s="814"/>
      <c r="Z3" s="804">
        <f t="shared" ref="Z3:Z34" si="0">SUM(F3:Y3)</f>
        <v>0</v>
      </c>
      <c r="AA3" s="803"/>
      <c r="AB3" s="388">
        <f t="shared" ref="AB3:AB66" si="1">AA3-Z3</f>
        <v>0</v>
      </c>
      <c r="AC3" s="389">
        <f>IFERROR(VLOOKUP(D3,#REF!,2,FALSE),0)+IFERROR(VLOOKUP(D3,#REF!,3,FALSE),0)</f>
        <v>0</v>
      </c>
      <c r="AD3" s="389">
        <f>IFERROR(VLOOKUP(D3,#REF!,2,FALSE),0)+IFERROR(VLOOKUP(D3,#REF!,3,FALSE),0)</f>
        <v>0</v>
      </c>
      <c r="AE3" s="389">
        <v>0</v>
      </c>
      <c r="AF3" s="389">
        <f>IFERROR(VLOOKUP(D3,#REF!,2,FALSE),0)+IFERROR(VLOOKUP(D3,#REF!,3,FALSE),0)</f>
        <v>0</v>
      </c>
      <c r="AG3" s="389">
        <f>IFERROR(VLOOKUP(D3,#REF!,2,FALSE),0)+IFERROR(VLOOKUP(D3,#REF!,3,FALSE),0)</f>
        <v>0</v>
      </c>
      <c r="AH3" s="390">
        <f t="shared" ref="AH3:AH61" si="2">SUM(AC3:AG3)</f>
        <v>0</v>
      </c>
      <c r="AI3" s="389">
        <f>AH3*E3</f>
        <v>0</v>
      </c>
      <c r="AJ3" s="389">
        <v>63.5</v>
      </c>
      <c r="AK3" s="390">
        <f>AJ3*E3</f>
        <v>0</v>
      </c>
      <c r="AL3" s="390">
        <f>AI3-AK3</f>
        <v>0</v>
      </c>
      <c r="AM3" s="391" t="e">
        <v>#VALUE!</v>
      </c>
      <c r="AN3" s="392" t="e">
        <v>#VALUE!</v>
      </c>
      <c r="AO3" s="391" t="e">
        <f>SUM(AM3:AN3)</f>
        <v>#VALUE!</v>
      </c>
      <c r="AP3" s="391" t="e">
        <f>AO3-AM3</f>
        <v>#VALUE!</v>
      </c>
    </row>
    <row r="4" spans="1:43" s="386" customFormat="1">
      <c r="A4" s="386" t="s">
        <v>31</v>
      </c>
      <c r="B4" s="386" t="s">
        <v>31</v>
      </c>
      <c r="C4" s="22">
        <f t="shared" ref="C4:C67" si="3">C3+1</f>
        <v>2</v>
      </c>
      <c r="D4" s="807" t="s">
        <v>33</v>
      </c>
      <c r="E4" s="802"/>
      <c r="F4" s="803">
        <f>IFERROR(VLOOKUP(D4,#REF!,'MP &amp; Eqpt Summary 1'!$C$1,FALSE),0)</f>
        <v>0</v>
      </c>
      <c r="G4" s="803">
        <f>IFERROR(VLOOKUP(D4,#REF!,'MP &amp; Eqpt Summary 1'!$C$1,FALSE),0)</f>
        <v>0</v>
      </c>
      <c r="H4" s="803">
        <f>IFERROR(VLOOKUP(D4,#REF!,'MP &amp; Eqpt Summary 1'!$C$1,FALSE),0)</f>
        <v>0</v>
      </c>
      <c r="I4" s="803">
        <f>IFERROR(VLOOKUP(D4,#REF!,'MP &amp; Eqpt Summary 1'!$C$1,FALSE),0)</f>
        <v>0</v>
      </c>
      <c r="J4" s="803">
        <f>IFERROR(VLOOKUP(D4,#REF!,'MP &amp; Eqpt Summary 1'!$C$1,FALSE),0)</f>
        <v>0</v>
      </c>
      <c r="K4" s="803">
        <f>IFERROR(VLOOKUP(D4,#REF!,'MP &amp; Eqpt Summary 1'!$C$1,FALSE),0)</f>
        <v>0</v>
      </c>
      <c r="L4" s="803">
        <f>IFERROR(VLOOKUP(D4,#REF!,'MP &amp; Eqpt Summary 1'!$C$1,FALSE),0)</f>
        <v>0</v>
      </c>
      <c r="M4" s="803">
        <f>IFERROR(VLOOKUP(D4,#REF!,'MP &amp; Eqpt Summary 1'!$C$1,FALSE),0)</f>
        <v>0</v>
      </c>
      <c r="N4" s="803">
        <f>IFERROR(VLOOKUP($D4,#REF!,'MP &amp; Eqpt Summary 1'!$C$1,FALSE),0)</f>
        <v>0</v>
      </c>
      <c r="O4" s="803">
        <f>IFERROR(VLOOKUP(D4,#REF!,'MP &amp; Eqpt Summary 1'!$C$1,FALSE),0)</f>
        <v>0</v>
      </c>
      <c r="P4" s="803">
        <f>IFERROR(VLOOKUP(D4,#REF!,'MP &amp; Eqpt Summary 1'!$C$1,FALSE),0)</f>
        <v>0</v>
      </c>
      <c r="Q4" s="803">
        <f>IFERROR(VLOOKUP(D4,#REF!,'MP &amp; Eqpt Summary 1'!$C$1,FALSE),0)</f>
        <v>0</v>
      </c>
      <c r="R4" s="803">
        <f>IFERROR(VLOOKUP(D4,#REF!,'MP &amp; Eqpt Summary 1'!$C$1,FALSE),0)</f>
        <v>0</v>
      </c>
      <c r="S4" s="803">
        <f>IFERROR(VLOOKUP(D4,#REF!,'MP &amp; Eqpt Summary 1'!$C$1,FALSE),0)</f>
        <v>0</v>
      </c>
      <c r="T4" s="803">
        <f>IFERROR(VLOOKUP(D4,#REF!,'MP &amp; Eqpt Summary 1'!$C$1,FALSE),0)</f>
        <v>0</v>
      </c>
      <c r="U4" s="803">
        <f>IFERROR(VLOOKUP(D4,#REF!,'MP &amp; Eqpt Summary 1'!$C$1,FALSE),0)</f>
        <v>0</v>
      </c>
      <c r="V4" s="803">
        <f>IFERROR(VLOOKUP(D4,#REF!,'MP &amp; Eqpt Summary 1'!$C$1,FALSE),0)</f>
        <v>0</v>
      </c>
      <c r="W4" s="803">
        <f>IFERROR(VLOOKUP(D4,#REF!,'MP &amp; Eqpt Summary 1'!$C$1,FALSE),0)</f>
        <v>0</v>
      </c>
      <c r="X4" s="803">
        <f>IFERROR(VLOOKUP(D4,#REF!,'MP &amp; Eqpt Summary 1'!$C$1,FALSE),0)</f>
        <v>0</v>
      </c>
      <c r="Y4" s="814"/>
      <c r="Z4" s="804">
        <f t="shared" si="0"/>
        <v>0</v>
      </c>
      <c r="AA4" s="803"/>
      <c r="AB4" s="34">
        <f t="shared" si="1"/>
        <v>0</v>
      </c>
      <c r="AC4" s="389">
        <f>IFERROR(VLOOKUP(D4,#REF!,2,FALSE),0)+IFERROR(VLOOKUP(D4,#REF!,3,FALSE),0)</f>
        <v>0</v>
      </c>
      <c r="AD4" s="389">
        <f>IFERROR(VLOOKUP(D4,#REF!,2,FALSE),0)+IFERROR(VLOOKUP(D4,#REF!,3,FALSE),0)</f>
        <v>0</v>
      </c>
      <c r="AE4" s="389">
        <v>0</v>
      </c>
      <c r="AF4" s="389">
        <f>IFERROR(VLOOKUP(D4,#REF!,2,FALSE),0)+IFERROR(VLOOKUP(D4,#REF!,3,FALSE),0)</f>
        <v>0</v>
      </c>
      <c r="AG4" s="389">
        <f>IFERROR(VLOOKUP(D4,#REF!,2,FALSE),0)+IFERROR(VLOOKUP(D4,#REF!,3,FALSE),0)</f>
        <v>0</v>
      </c>
      <c r="AH4" s="390">
        <f t="shared" si="2"/>
        <v>0</v>
      </c>
      <c r="AI4" s="389">
        <f>AH4*E4</f>
        <v>0</v>
      </c>
      <c r="AJ4" s="389">
        <v>86.5</v>
      </c>
      <c r="AK4" s="390">
        <f>AJ4*E4</f>
        <v>0</v>
      </c>
      <c r="AL4" s="390">
        <f t="shared" ref="AL4:AL61" si="4">AI4-AK4</f>
        <v>0</v>
      </c>
      <c r="AM4" s="391" t="e">
        <v>#VALUE!</v>
      </c>
      <c r="AN4" s="392" t="e">
        <v>#VALUE!</v>
      </c>
      <c r="AO4" s="391" t="e">
        <f t="shared" ref="AO4:AO61" si="5">SUM(AM4:AN4)</f>
        <v>#VALUE!</v>
      </c>
      <c r="AP4" s="391" t="e">
        <f t="shared" ref="AP4:AP61" si="6">AO4-AM4</f>
        <v>#VALUE!</v>
      </c>
    </row>
    <row r="5" spans="1:43" s="386" customFormat="1">
      <c r="A5" s="386" t="s">
        <v>37</v>
      </c>
      <c r="B5" s="386" t="s">
        <v>37</v>
      </c>
      <c r="C5" s="22">
        <f t="shared" si="3"/>
        <v>3</v>
      </c>
      <c r="D5" s="807" t="s">
        <v>38</v>
      </c>
      <c r="E5" s="802"/>
      <c r="F5" s="814">
        <f>IFERROR(VLOOKUP(D5,#REF!,'MP &amp; Eqpt Summary 1'!$C$1,FALSE),0)</f>
        <v>0</v>
      </c>
      <c r="G5" s="814">
        <f>IFERROR(VLOOKUP(D5,#REF!,'MP &amp; Eqpt Summary 1'!$C$1,FALSE),0)</f>
        <v>0</v>
      </c>
      <c r="H5" s="803">
        <f>IFERROR(VLOOKUP(D5,#REF!,'MP &amp; Eqpt Summary 1'!$C$1,FALSE),0)</f>
        <v>0</v>
      </c>
      <c r="I5" s="803">
        <f>IFERROR(VLOOKUP(D5,#REF!,'MP &amp; Eqpt Summary 1'!$C$1,FALSE),0)</f>
        <v>0</v>
      </c>
      <c r="J5" s="803">
        <f>IFERROR(VLOOKUP(D5,#REF!,'MP &amp; Eqpt Summary 1'!$C$1,FALSE),0)</f>
        <v>0</v>
      </c>
      <c r="K5" s="803">
        <f>IFERROR(VLOOKUP(D5,#REF!,'MP &amp; Eqpt Summary 1'!$C$1,FALSE),0)</f>
        <v>0</v>
      </c>
      <c r="L5" s="803">
        <f>IFERROR(VLOOKUP(D5,#REF!,'MP &amp; Eqpt Summary 1'!$C$1,FALSE),0)</f>
        <v>0</v>
      </c>
      <c r="M5" s="803">
        <f>IFERROR(VLOOKUP(D5,#REF!,'MP &amp; Eqpt Summary 1'!$C$1,FALSE),0)</f>
        <v>0</v>
      </c>
      <c r="N5" s="803">
        <f>IFERROR(VLOOKUP($D5,#REF!,'MP &amp; Eqpt Summary 1'!$C$1,FALSE),0)</f>
        <v>0</v>
      </c>
      <c r="O5" s="803">
        <f>IFERROR(VLOOKUP(D5,#REF!,'MP &amp; Eqpt Summary 1'!$C$1,FALSE),0)</f>
        <v>0</v>
      </c>
      <c r="P5" s="803">
        <f>IFERROR(VLOOKUP(D5,#REF!,'MP &amp; Eqpt Summary 1'!$C$1,FALSE),0)</f>
        <v>0</v>
      </c>
      <c r="Q5" s="803">
        <f>IFERROR(VLOOKUP(D5,#REF!,'MP &amp; Eqpt Summary 1'!$C$1,FALSE),0)</f>
        <v>0</v>
      </c>
      <c r="R5" s="803">
        <f>IFERROR(VLOOKUP(D5,#REF!,'MP &amp; Eqpt Summary 1'!$C$1,FALSE),0)</f>
        <v>0</v>
      </c>
      <c r="S5" s="803">
        <f>IFERROR(VLOOKUP(D5,#REF!,'MP &amp; Eqpt Summary 1'!$C$1,FALSE),0)</f>
        <v>0</v>
      </c>
      <c r="T5" s="803">
        <f>IFERROR(VLOOKUP(D5,#REF!,'MP &amp; Eqpt Summary 1'!$C$1,FALSE),0)</f>
        <v>0</v>
      </c>
      <c r="U5" s="803">
        <f>IFERROR(VLOOKUP(D5,#REF!,'MP &amp; Eqpt Summary 1'!$C$1,FALSE),0)</f>
        <v>0</v>
      </c>
      <c r="V5" s="803">
        <f>IFERROR(VLOOKUP(D5,#REF!,'MP &amp; Eqpt Summary 1'!$C$1,FALSE),0)</f>
        <v>0</v>
      </c>
      <c r="W5" s="803">
        <f>IFERROR(VLOOKUP(D5,#REF!,'MP &amp; Eqpt Summary 1'!$C$1,FALSE),0)</f>
        <v>0</v>
      </c>
      <c r="X5" s="803">
        <f>IFERROR(VLOOKUP(D5,#REF!,'MP &amp; Eqpt Summary 1'!$C$1,FALSE),0)</f>
        <v>0</v>
      </c>
      <c r="Y5" s="815"/>
      <c r="Z5" s="946">
        <f t="shared" si="0"/>
        <v>0</v>
      </c>
      <c r="AA5" s="803"/>
      <c r="AB5" s="34">
        <f t="shared" si="1"/>
        <v>0</v>
      </c>
      <c r="AC5" s="389">
        <f>IFERROR(VLOOKUP(D5,#REF!,2,FALSE),0)+IFERROR(VLOOKUP(D5,#REF!,3,FALSE),0)</f>
        <v>0</v>
      </c>
      <c r="AD5" s="389">
        <f>IFERROR(VLOOKUP(D5,#REF!,2,FALSE),0)+IFERROR(VLOOKUP(D5,#REF!,3,FALSE),0)</f>
        <v>0</v>
      </c>
      <c r="AE5" s="389">
        <v>0</v>
      </c>
      <c r="AF5" s="389">
        <f>IFERROR(VLOOKUP(D5,#REF!,2,FALSE),0)+IFERROR(VLOOKUP(D5,#REF!,3,FALSE),0)</f>
        <v>0</v>
      </c>
      <c r="AG5" s="389">
        <f>IFERROR(VLOOKUP(D5,#REF!,2,FALSE),0)+IFERROR(VLOOKUP(D5,#REF!,3,FALSE),0)</f>
        <v>0</v>
      </c>
      <c r="AH5" s="390">
        <f t="shared" si="2"/>
        <v>0</v>
      </c>
      <c r="AI5" s="389">
        <f>AH5*E5</f>
        <v>0</v>
      </c>
      <c r="AJ5" s="389">
        <v>47.55</v>
      </c>
      <c r="AK5" s="390">
        <f>AJ5*E5</f>
        <v>0</v>
      </c>
      <c r="AL5" s="390">
        <f t="shared" si="4"/>
        <v>0</v>
      </c>
      <c r="AM5" s="391" t="e">
        <v>#VALUE!</v>
      </c>
      <c r="AN5" s="392" t="e">
        <v>#VALUE!</v>
      </c>
      <c r="AO5" s="391" t="e">
        <f t="shared" si="5"/>
        <v>#VALUE!</v>
      </c>
      <c r="AP5" s="391" t="e">
        <f t="shared" si="6"/>
        <v>#VALUE!</v>
      </c>
    </row>
    <row r="6" spans="1:43" s="386" customFormat="1">
      <c r="A6" s="386" t="s">
        <v>39</v>
      </c>
      <c r="B6" s="386" t="s">
        <v>39</v>
      </c>
      <c r="C6" s="22">
        <f t="shared" si="3"/>
        <v>4</v>
      </c>
      <c r="D6" s="807" t="s">
        <v>41</v>
      </c>
      <c r="E6" s="802"/>
      <c r="F6" s="803">
        <f>IFERROR(VLOOKUP(D6,#REF!,'MP &amp; Eqpt Summary 1'!$C$1,FALSE),0)</f>
        <v>0</v>
      </c>
      <c r="G6" s="803">
        <f>IFERROR(VLOOKUP(D6,#REF!,'MP &amp; Eqpt Summary 1'!$C$1,FALSE),0)</f>
        <v>0</v>
      </c>
      <c r="H6" s="803">
        <f>IFERROR(VLOOKUP(D6,#REF!,'MP &amp; Eqpt Summary 1'!$C$1,FALSE),0)</f>
        <v>0</v>
      </c>
      <c r="I6" s="803">
        <f>IFERROR(VLOOKUP(D6,#REF!,'MP &amp; Eqpt Summary 1'!$C$1,FALSE),0)</f>
        <v>0</v>
      </c>
      <c r="J6" s="803">
        <f>IFERROR(VLOOKUP(D6,#REF!,'MP &amp; Eqpt Summary 1'!$C$1,FALSE),0)</f>
        <v>0</v>
      </c>
      <c r="K6" s="803">
        <f>IFERROR(VLOOKUP(D6,#REF!,'MP &amp; Eqpt Summary 1'!$C$1,FALSE),0)</f>
        <v>0</v>
      </c>
      <c r="L6" s="803">
        <f>IFERROR(VLOOKUP(D6,#REF!,'MP &amp; Eqpt Summary 1'!$C$1,FALSE),0)</f>
        <v>0</v>
      </c>
      <c r="M6" s="803">
        <f>IFERROR(VLOOKUP(D6,#REF!,'MP &amp; Eqpt Summary 1'!$C$1,FALSE),0)</f>
        <v>0</v>
      </c>
      <c r="N6" s="803">
        <f>IFERROR(VLOOKUP($D6,#REF!,'MP &amp; Eqpt Summary 1'!$C$1,FALSE),0)</f>
        <v>0</v>
      </c>
      <c r="O6" s="803">
        <f>IFERROR(VLOOKUP(D6,#REF!,'MP &amp; Eqpt Summary 1'!$C$1,FALSE),0)</f>
        <v>0</v>
      </c>
      <c r="P6" s="803">
        <f>IFERROR(VLOOKUP(D6,#REF!,'MP &amp; Eqpt Summary 1'!$C$1,FALSE),0)</f>
        <v>0</v>
      </c>
      <c r="Q6" s="803">
        <f>IFERROR(VLOOKUP(D6,#REF!,'MP &amp; Eqpt Summary 1'!$C$1,FALSE),0)</f>
        <v>0</v>
      </c>
      <c r="R6" s="803">
        <f>IFERROR(VLOOKUP(D6,#REF!,'MP &amp; Eqpt Summary 1'!$C$1,FALSE),0)</f>
        <v>0</v>
      </c>
      <c r="S6" s="803">
        <f>IFERROR(VLOOKUP(D6,#REF!,'MP &amp; Eqpt Summary 1'!$C$1,FALSE),0)</f>
        <v>0</v>
      </c>
      <c r="T6" s="803">
        <f>IFERROR(VLOOKUP(D6,#REF!,'MP &amp; Eqpt Summary 1'!$C$1,FALSE),0)</f>
        <v>0</v>
      </c>
      <c r="U6" s="803">
        <f>IFERROR(VLOOKUP(D6,#REF!,'MP &amp; Eqpt Summary 1'!$C$1,FALSE),0)</f>
        <v>0</v>
      </c>
      <c r="V6" s="803">
        <f>IFERROR(VLOOKUP(D6,#REF!,'MP &amp; Eqpt Summary 1'!$C$1,FALSE),0)</f>
        <v>0</v>
      </c>
      <c r="W6" s="803">
        <f>IFERROR(VLOOKUP(D6,#REF!,'MP &amp; Eqpt Summary 1'!$C$1,FALSE),0)</f>
        <v>0</v>
      </c>
      <c r="X6" s="803">
        <f>IFERROR(VLOOKUP(D6,#REF!,'MP &amp; Eqpt Summary 1'!$C$1,FALSE),0)</f>
        <v>0</v>
      </c>
      <c r="Y6" s="815"/>
      <c r="Z6" s="804">
        <f t="shared" si="0"/>
        <v>0</v>
      </c>
      <c r="AA6" s="803"/>
      <c r="AB6" s="34">
        <f t="shared" si="1"/>
        <v>0</v>
      </c>
      <c r="AC6" s="389">
        <f>IFERROR(VLOOKUP(D6,#REF!,2,FALSE),0)+IFERROR(VLOOKUP(D6,#REF!,3,FALSE),0)</f>
        <v>0</v>
      </c>
      <c r="AD6" s="389">
        <f>IFERROR(VLOOKUP(D6,#REF!,2,FALSE),0)+IFERROR(VLOOKUP(D6,#REF!,3,FALSE),0)</f>
        <v>0</v>
      </c>
      <c r="AE6" s="389">
        <v>0</v>
      </c>
      <c r="AF6" s="389">
        <f>IFERROR(VLOOKUP(D6,#REF!,2,FALSE),0)+IFERROR(VLOOKUP(D6,#REF!,3,FALSE),0)</f>
        <v>0</v>
      </c>
      <c r="AG6" s="389">
        <f>IFERROR(VLOOKUP(D6,#REF!,2,FALSE),0)+IFERROR(VLOOKUP(D6,#REF!,3,FALSE),0)</f>
        <v>0</v>
      </c>
      <c r="AH6" s="390">
        <f t="shared" si="2"/>
        <v>0</v>
      </c>
      <c r="AI6" s="389">
        <f>AH6*E6</f>
        <v>0</v>
      </c>
      <c r="AJ6" s="389">
        <v>123.5</v>
      </c>
      <c r="AK6" s="390">
        <f>AJ6*E6</f>
        <v>0</v>
      </c>
      <c r="AL6" s="390">
        <f t="shared" si="4"/>
        <v>0</v>
      </c>
      <c r="AM6" s="391" t="e">
        <v>#VALUE!</v>
      </c>
      <c r="AN6" s="392" t="e">
        <v>#VALUE!</v>
      </c>
      <c r="AO6" s="391" t="e">
        <f t="shared" si="5"/>
        <v>#VALUE!</v>
      </c>
      <c r="AP6" s="391" t="e">
        <f t="shared" si="6"/>
        <v>#VALUE!</v>
      </c>
    </row>
    <row r="7" spans="1:43" s="386" customFormat="1">
      <c r="A7" s="386" t="s">
        <v>912</v>
      </c>
      <c r="B7" s="386" t="s">
        <v>912</v>
      </c>
      <c r="C7" s="22">
        <f t="shared" si="3"/>
        <v>5</v>
      </c>
      <c r="D7" s="23" t="s">
        <v>913</v>
      </c>
      <c r="E7" s="388"/>
      <c r="F7" s="17">
        <f>IFERROR(VLOOKUP(D7,#REF!,'MP &amp; Eqpt Summary 1'!$C$1,FALSE),0)</f>
        <v>0</v>
      </c>
      <c r="G7" s="17">
        <f>IFERROR(VLOOKUP(D7,#REF!,'MP &amp; Eqpt Summary 1'!$C$1,FALSE),0)</f>
        <v>0</v>
      </c>
      <c r="H7" s="17">
        <f>IFERROR(VLOOKUP(D7,#REF!,'MP &amp; Eqpt Summary 1'!$C$1,FALSE),0)</f>
        <v>0</v>
      </c>
      <c r="I7" s="17">
        <f>IFERROR(VLOOKUP(D7,#REF!,'MP &amp; Eqpt Summary 1'!$C$1,FALSE),0)</f>
        <v>0</v>
      </c>
      <c r="J7" s="17">
        <f>IFERROR(VLOOKUP(D7,#REF!,'MP &amp; Eqpt Summary 1'!$C$1,FALSE),0)</f>
        <v>0</v>
      </c>
      <c r="K7" s="17">
        <f>IFERROR(VLOOKUP(D7,#REF!,'MP &amp; Eqpt Summary 1'!$C$1,FALSE),0)</f>
        <v>0</v>
      </c>
      <c r="L7" s="17">
        <f>IFERROR(VLOOKUP(D7,#REF!,'MP &amp; Eqpt Summary 1'!$C$1,FALSE),0)</f>
        <v>0</v>
      </c>
      <c r="M7" s="17">
        <f>IFERROR(VLOOKUP(D7,#REF!,'MP &amp; Eqpt Summary 1'!$C$1,FALSE),0)</f>
        <v>0</v>
      </c>
      <c r="N7" s="17">
        <f>IFERROR(VLOOKUP($D7,#REF!,'MP &amp; Eqpt Summary 1'!$C$1,FALSE),0)</f>
        <v>0</v>
      </c>
      <c r="O7" s="17">
        <f>IFERROR(VLOOKUP(D7,#REF!,'MP &amp; Eqpt Summary 1'!$C$1,FALSE),0)</f>
        <v>0</v>
      </c>
      <c r="P7" s="17">
        <f>IFERROR(VLOOKUP(D7,#REF!,'MP &amp; Eqpt Summary 1'!$C$1,FALSE),0)</f>
        <v>0</v>
      </c>
      <c r="Q7" s="17">
        <f>IFERROR(VLOOKUP(D7,#REF!,'MP &amp; Eqpt Summary 1'!$C$1,FALSE),0)</f>
        <v>0</v>
      </c>
      <c r="R7" s="17">
        <f>IFERROR(VLOOKUP(D7,#REF!,'MP &amp; Eqpt Summary 1'!$C$1,FALSE),0)</f>
        <v>0</v>
      </c>
      <c r="S7" s="17">
        <f>IFERROR(VLOOKUP(D7,#REF!,'MP &amp; Eqpt Summary 1'!$C$1,FALSE),0)</f>
        <v>0</v>
      </c>
      <c r="T7" s="17">
        <f>IFERROR(VLOOKUP(D7,#REF!,'MP &amp; Eqpt Summary 1'!$C$1,FALSE),0)</f>
        <v>0</v>
      </c>
      <c r="U7" s="17">
        <f>IFERROR(VLOOKUP(D7,#REF!,'MP &amp; Eqpt Summary 1'!$C$1,FALSE),0)</f>
        <v>0</v>
      </c>
      <c r="V7" s="17">
        <f>IFERROR(VLOOKUP(D7,#REF!,'MP &amp; Eqpt Summary 1'!$C$1,FALSE),0)</f>
        <v>0</v>
      </c>
      <c r="W7" s="17">
        <f>IFERROR(VLOOKUP(D7,#REF!,'MP &amp; Eqpt Summary 1'!$C$1,FALSE),0)</f>
        <v>0</v>
      </c>
      <c r="X7" s="17">
        <f>IFERROR(VLOOKUP(D7,#REF!,'MP &amp; Eqpt Summary 1'!$C$1,FALSE),0)</f>
        <v>0</v>
      </c>
      <c r="Y7" s="30"/>
      <c r="Z7" s="19">
        <f t="shared" si="0"/>
        <v>0</v>
      </c>
      <c r="AA7" s="17"/>
      <c r="AB7" s="34">
        <f>AA7-Z7</f>
        <v>0</v>
      </c>
      <c r="AC7" s="389"/>
      <c r="AD7" s="389"/>
      <c r="AE7" s="389"/>
      <c r="AF7" s="389"/>
      <c r="AG7" s="389"/>
      <c r="AH7" s="390"/>
      <c r="AI7" s="389"/>
      <c r="AJ7" s="389"/>
      <c r="AK7" s="390"/>
      <c r="AL7" s="390"/>
      <c r="AM7" s="391"/>
      <c r="AN7" s="392"/>
      <c r="AO7" s="391"/>
      <c r="AP7" s="391"/>
    </row>
    <row r="8" spans="1:43" s="386" customFormat="1">
      <c r="A8" s="12" t="s">
        <v>42</v>
      </c>
      <c r="B8" s="12" t="s">
        <v>42</v>
      </c>
      <c r="C8" s="22">
        <f t="shared" si="3"/>
        <v>6</v>
      </c>
      <c r="D8" s="807" t="s">
        <v>44</v>
      </c>
      <c r="E8" s="802"/>
      <c r="F8" s="836">
        <f>IFERROR(VLOOKUP(D8,#REF!,'MP &amp; Eqpt Summary 1'!$C$1,FALSE),0)</f>
        <v>0</v>
      </c>
      <c r="G8" s="836">
        <f>IFERROR(VLOOKUP(D8,#REF!,'MP &amp; Eqpt Summary 1'!$C$1,FALSE),0)</f>
        <v>0</v>
      </c>
      <c r="H8" s="803">
        <f>IFERROR(VLOOKUP(D8,#REF!,'MP &amp; Eqpt Summary 1'!$C$1,FALSE),0)</f>
        <v>0</v>
      </c>
      <c r="I8" s="803">
        <f>IFERROR(VLOOKUP(D8,#REF!,'MP &amp; Eqpt Summary 1'!$C$1,FALSE),0)</f>
        <v>0</v>
      </c>
      <c r="J8" s="803">
        <f>IFERROR(VLOOKUP(D8,#REF!,'MP &amp; Eqpt Summary 1'!$C$1,FALSE),0)</f>
        <v>0</v>
      </c>
      <c r="K8" s="836">
        <f>IFERROR(VLOOKUP(D8,#REF!,'MP &amp; Eqpt Summary 1'!$C$1,FALSE),0)</f>
        <v>0</v>
      </c>
      <c r="L8" s="803">
        <f>IFERROR(VLOOKUP(D8,#REF!,'MP &amp; Eqpt Summary 1'!$C$1,FALSE),0)</f>
        <v>0</v>
      </c>
      <c r="M8" s="803">
        <f>IFERROR(VLOOKUP(D8,#REF!,'MP &amp; Eqpt Summary 1'!$C$1,FALSE),0)</f>
        <v>0</v>
      </c>
      <c r="N8" s="803">
        <f>IFERROR(VLOOKUP($D8,#REF!,'MP &amp; Eqpt Summary 1'!$C$1,FALSE),0)</f>
        <v>0</v>
      </c>
      <c r="O8" s="803">
        <f>IFERROR(VLOOKUP(D8,#REF!,'MP &amp; Eqpt Summary 1'!$C$1,FALSE),0)</f>
        <v>0</v>
      </c>
      <c r="P8" s="803">
        <f>IFERROR(VLOOKUP(D8,#REF!,'MP &amp; Eqpt Summary 1'!$C$1,FALSE),0)</f>
        <v>0</v>
      </c>
      <c r="Q8" s="803">
        <f>IFERROR(VLOOKUP(D8,#REF!,'MP &amp; Eqpt Summary 1'!$C$1,FALSE),0)</f>
        <v>0</v>
      </c>
      <c r="R8" s="803">
        <f>IFERROR(VLOOKUP(D8,#REF!,'MP &amp; Eqpt Summary 1'!$C$1,FALSE),0)</f>
        <v>0</v>
      </c>
      <c r="S8" s="803">
        <f>IFERROR(VLOOKUP(D8,#REF!,'MP &amp; Eqpt Summary 1'!$C$1,FALSE),0)</f>
        <v>0</v>
      </c>
      <c r="T8" s="814">
        <f>IFERROR(VLOOKUP(D8,#REF!,'MP &amp; Eqpt Summary 1'!$C$1,FALSE),0)</f>
        <v>0</v>
      </c>
      <c r="U8" s="814">
        <f>IFERROR(VLOOKUP(D8,#REF!,'MP &amp; Eqpt Summary 1'!$C$1,FALSE),0)</f>
        <v>0</v>
      </c>
      <c r="V8" s="803">
        <f>IFERROR(VLOOKUP(D8,#REF!,'MP &amp; Eqpt Summary 1'!$C$1,FALSE),0)</f>
        <v>0</v>
      </c>
      <c r="W8" s="803">
        <f>IFERROR(VLOOKUP(D8,#REF!,'MP &amp; Eqpt Summary 1'!$C$1,FALSE),0)</f>
        <v>0</v>
      </c>
      <c r="X8" s="803">
        <f>IFERROR(VLOOKUP(D8,#REF!,'MP &amp; Eqpt Summary 1'!$C$1,FALSE),0)</f>
        <v>0</v>
      </c>
      <c r="Y8" s="815"/>
      <c r="Z8" s="804">
        <f t="shared" si="0"/>
        <v>0</v>
      </c>
      <c r="AA8" s="803"/>
      <c r="AB8" s="34">
        <f t="shared" si="1"/>
        <v>0</v>
      </c>
      <c r="AC8" s="389">
        <f>IFERROR(VLOOKUP(D8,#REF!,2,FALSE),0)+IFERROR(VLOOKUP(D8,#REF!,3,FALSE),0)</f>
        <v>0</v>
      </c>
      <c r="AD8" s="389">
        <f>IFERROR(VLOOKUP(D8,#REF!,2,FALSE),0)+IFERROR(VLOOKUP(D8,#REF!,3,FALSE),0)</f>
        <v>0</v>
      </c>
      <c r="AE8" s="389">
        <v>0</v>
      </c>
      <c r="AF8" s="389">
        <f>IFERROR(VLOOKUP(D8,#REF!,2,FALSE),0)+IFERROR(VLOOKUP(D8,#REF!,3,FALSE),0)</f>
        <v>0</v>
      </c>
      <c r="AG8" s="389">
        <f>IFERROR(VLOOKUP(D8,#REF!,2,FALSE),0)+IFERROR(VLOOKUP(D8,#REF!,3,FALSE),0)</f>
        <v>0</v>
      </c>
      <c r="AH8" s="390">
        <f t="shared" si="2"/>
        <v>0</v>
      </c>
      <c r="AI8" s="389">
        <f>AH8*E8</f>
        <v>0</v>
      </c>
      <c r="AJ8" s="389">
        <v>47</v>
      </c>
      <c r="AK8" s="390">
        <f>AJ8*E8</f>
        <v>0</v>
      </c>
      <c r="AL8" s="390">
        <f t="shared" si="4"/>
        <v>0</v>
      </c>
      <c r="AM8" s="391" t="e">
        <v>#VALUE!</v>
      </c>
      <c r="AN8" s="392" t="e">
        <v>#VALUE!</v>
      </c>
      <c r="AO8" s="391" t="e">
        <f t="shared" si="5"/>
        <v>#VALUE!</v>
      </c>
      <c r="AP8" s="391" t="e">
        <f t="shared" si="6"/>
        <v>#VALUE!</v>
      </c>
    </row>
    <row r="9" spans="1:43">
      <c r="A9" s="12" t="s">
        <v>914</v>
      </c>
      <c r="B9" s="12" t="s">
        <v>914</v>
      </c>
      <c r="C9" s="22">
        <f t="shared" si="3"/>
        <v>7</v>
      </c>
      <c r="D9" s="23" t="s">
        <v>47</v>
      </c>
      <c r="E9" s="34"/>
      <c r="F9" s="17">
        <f>IFERROR(VLOOKUP(D9,#REF!,'MP &amp; Eqpt Summary 1'!$C$1,FALSE),0)</f>
        <v>0</v>
      </c>
      <c r="G9" s="17">
        <f>IFERROR(VLOOKUP(D9,#REF!,'MP &amp; Eqpt Summary 1'!$C$1,FALSE),0)</f>
        <v>0</v>
      </c>
      <c r="H9" s="17">
        <f>IFERROR(VLOOKUP(D9,#REF!,'MP &amp; Eqpt Summary 1'!$C$1,FALSE),0)</f>
        <v>0</v>
      </c>
      <c r="I9" s="17">
        <f>IFERROR(VLOOKUP(D9,#REF!,'MP &amp; Eqpt Summary 1'!$C$1,FALSE),0)</f>
        <v>0</v>
      </c>
      <c r="J9" s="17">
        <f>IFERROR(VLOOKUP(D9,#REF!,'MP &amp; Eqpt Summary 1'!$C$1,FALSE),0)</f>
        <v>0</v>
      </c>
      <c r="K9" s="17">
        <f>IFERROR(VLOOKUP(D9,#REF!,'MP &amp; Eqpt Summary 1'!$C$1,FALSE),0)</f>
        <v>0</v>
      </c>
      <c r="L9" s="17">
        <f>IFERROR(VLOOKUP(D9,#REF!,'MP &amp; Eqpt Summary 1'!$C$1,FALSE),0)</f>
        <v>0</v>
      </c>
      <c r="M9" s="17">
        <f>IFERROR(VLOOKUP(D9,#REF!,'MP &amp; Eqpt Summary 1'!$C$1,FALSE),0)</f>
        <v>0</v>
      </c>
      <c r="N9" s="17">
        <f>IFERROR(VLOOKUP($D9,#REF!,'MP &amp; Eqpt Summary 1'!$C$1,FALSE),0)</f>
        <v>0</v>
      </c>
      <c r="O9" s="17">
        <f>IFERROR(VLOOKUP(D9,#REF!,'MP &amp; Eqpt Summary 1'!$C$1,FALSE),0)</f>
        <v>0</v>
      </c>
      <c r="P9" s="17">
        <f>IFERROR(VLOOKUP(D9,#REF!,'MP &amp; Eqpt Summary 1'!$C$1,FALSE),0)</f>
        <v>0</v>
      </c>
      <c r="Q9" s="17">
        <f>IFERROR(VLOOKUP(D9,#REF!,'MP &amp; Eqpt Summary 1'!$C$1,FALSE),0)</f>
        <v>0</v>
      </c>
      <c r="R9" s="17">
        <f>IFERROR(VLOOKUP(D9,#REF!,'MP &amp; Eqpt Summary 1'!$C$1,FALSE),0)</f>
        <v>0</v>
      </c>
      <c r="S9" s="17">
        <f>IFERROR(VLOOKUP(D9,#REF!,'MP &amp; Eqpt Summary 1'!$C$1,FALSE),0)</f>
        <v>0</v>
      </c>
      <c r="T9" s="17">
        <f>IFERROR(VLOOKUP(D9,#REF!,'MP &amp; Eqpt Summary 1'!$C$1,FALSE),0)</f>
        <v>0</v>
      </c>
      <c r="U9" s="17">
        <f>IFERROR(VLOOKUP(D9,#REF!,'MP &amp; Eqpt Summary 1'!$C$1,FALSE),0)</f>
        <v>0</v>
      </c>
      <c r="V9" s="17">
        <f>IFERROR(VLOOKUP(D9,#REF!,'MP &amp; Eqpt Summary 1'!$C$1,FALSE),0)</f>
        <v>0</v>
      </c>
      <c r="W9" s="17">
        <f>IFERROR(VLOOKUP(D9,#REF!,'MP &amp; Eqpt Summary 1'!$C$1,FALSE),0)</f>
        <v>0</v>
      </c>
      <c r="X9" s="17">
        <f>IFERROR(VLOOKUP(D9,#REF!,'MP &amp; Eqpt Summary 1'!$C$1,FALSE),0)</f>
        <v>0</v>
      </c>
      <c r="Y9" s="30"/>
      <c r="Z9" s="19">
        <f t="shared" si="0"/>
        <v>0</v>
      </c>
      <c r="AA9" s="17"/>
      <c r="AB9" s="34">
        <f t="shared" si="1"/>
        <v>0</v>
      </c>
      <c r="AC9" s="389">
        <f>IFERROR(VLOOKUP(D9,#REF!,2,FALSE),0)+IFERROR(VLOOKUP(D9,#REF!,3,FALSE),0)</f>
        <v>0</v>
      </c>
      <c r="AD9" s="389">
        <f>IFERROR(VLOOKUP(D9,#REF!,2,FALSE),0)+IFERROR(VLOOKUP(D9,#REF!,3,FALSE),0)</f>
        <v>0</v>
      </c>
      <c r="AE9" s="389">
        <v>0</v>
      </c>
      <c r="AF9" s="389">
        <f>IFERROR(VLOOKUP(D9,#REF!,2,FALSE),0)+IFERROR(VLOOKUP(D9,#REF!,3,FALSE),0)</f>
        <v>0</v>
      </c>
      <c r="AG9" s="389">
        <f>IFERROR(VLOOKUP(D9,#REF!,2,FALSE),0)+IFERROR(VLOOKUP(D9,#REF!,3,FALSE),0)</f>
        <v>0</v>
      </c>
      <c r="AH9" s="390">
        <f t="shared" si="2"/>
        <v>0</v>
      </c>
      <c r="AI9" s="389">
        <f>AH9*E9</f>
        <v>0</v>
      </c>
      <c r="AJ9" s="389">
        <v>0</v>
      </c>
      <c r="AK9" s="390">
        <f>AJ9*E9</f>
        <v>0</v>
      </c>
      <c r="AL9" s="390">
        <f t="shared" si="4"/>
        <v>0</v>
      </c>
      <c r="AM9" s="391" t="e">
        <v>#VALUE!</v>
      </c>
      <c r="AN9" s="392" t="e">
        <v>#VALUE!</v>
      </c>
      <c r="AO9" s="391" t="e">
        <f t="shared" si="5"/>
        <v>#VALUE!</v>
      </c>
      <c r="AP9" s="391" t="e">
        <f t="shared" si="6"/>
        <v>#VALUE!</v>
      </c>
    </row>
    <row r="10" spans="1:43">
      <c r="A10" s="12" t="s">
        <v>915</v>
      </c>
      <c r="B10" s="12" t="s">
        <v>915</v>
      </c>
      <c r="C10" s="22">
        <f t="shared" si="3"/>
        <v>8</v>
      </c>
      <c r="D10" s="23" t="s">
        <v>49</v>
      </c>
      <c r="E10" s="387"/>
      <c r="F10" s="17">
        <f>IFERROR(VLOOKUP(D10,#REF!,'MP &amp; Eqpt Summary 1'!$C$1,FALSE),0)</f>
        <v>0</v>
      </c>
      <c r="G10" s="17">
        <f>IFERROR(VLOOKUP(D10,#REF!,'MP &amp; Eqpt Summary 1'!$C$1,FALSE),0)</f>
        <v>0</v>
      </c>
      <c r="H10" s="17">
        <f>IFERROR(VLOOKUP(D10,#REF!,'MP &amp; Eqpt Summary 1'!$C$1,FALSE),0)</f>
        <v>0</v>
      </c>
      <c r="I10" s="17">
        <f>IFERROR(VLOOKUP(D10,#REF!,'MP &amp; Eqpt Summary 1'!$C$1,FALSE),0)</f>
        <v>0</v>
      </c>
      <c r="J10" s="17">
        <f>IFERROR(VLOOKUP(D10,#REF!,'MP &amp; Eqpt Summary 1'!$C$1,FALSE),0)</f>
        <v>0</v>
      </c>
      <c r="K10" s="17">
        <f>IFERROR(VLOOKUP(D10,#REF!,'MP &amp; Eqpt Summary 1'!$C$1,FALSE),0)</f>
        <v>0</v>
      </c>
      <c r="L10" s="17">
        <f>IFERROR(VLOOKUP(D10,#REF!,'MP &amp; Eqpt Summary 1'!$C$1,FALSE),0)</f>
        <v>0</v>
      </c>
      <c r="M10" s="17">
        <f>IFERROR(VLOOKUP(D10,#REF!,'MP &amp; Eqpt Summary 1'!$C$1,FALSE),0)</f>
        <v>0</v>
      </c>
      <c r="N10" s="17">
        <f>IFERROR(VLOOKUP($D10,#REF!,'MP &amp; Eqpt Summary 1'!$C$1,FALSE),0)</f>
        <v>0</v>
      </c>
      <c r="O10" s="17">
        <f>IFERROR(VLOOKUP(D10,#REF!,'MP &amp; Eqpt Summary 1'!$C$1,FALSE),0)</f>
        <v>0</v>
      </c>
      <c r="P10" s="17">
        <f>IFERROR(VLOOKUP(D10,#REF!,'MP &amp; Eqpt Summary 1'!$C$1,FALSE),0)</f>
        <v>0</v>
      </c>
      <c r="Q10" s="17">
        <f>IFERROR(VLOOKUP(D10,#REF!,'MP &amp; Eqpt Summary 1'!$C$1,FALSE),0)</f>
        <v>0</v>
      </c>
      <c r="R10" s="17">
        <f>IFERROR(VLOOKUP(D10,#REF!,'MP &amp; Eqpt Summary 1'!$C$1,FALSE),0)</f>
        <v>0</v>
      </c>
      <c r="S10" s="17">
        <f>IFERROR(VLOOKUP(D10,#REF!,'MP &amp; Eqpt Summary 1'!$C$1,FALSE),0)</f>
        <v>0</v>
      </c>
      <c r="T10" s="17">
        <f>IFERROR(VLOOKUP(D10,#REF!,'MP &amp; Eqpt Summary 1'!$C$1,FALSE),0)</f>
        <v>0</v>
      </c>
      <c r="U10" s="17">
        <f>IFERROR(VLOOKUP(D10,#REF!,'MP &amp; Eqpt Summary 1'!$C$1,FALSE),0)</f>
        <v>0</v>
      </c>
      <c r="V10" s="17">
        <f>IFERROR(VLOOKUP(D10,#REF!,'MP &amp; Eqpt Summary 1'!$C$1,FALSE),0)</f>
        <v>0</v>
      </c>
      <c r="W10" s="17">
        <f>IFERROR(VLOOKUP(D10,#REF!,'MP &amp; Eqpt Summary 1'!$C$1,FALSE),0)</f>
        <v>0</v>
      </c>
      <c r="X10" s="17">
        <f>IFERROR(VLOOKUP(D10,#REF!,'MP &amp; Eqpt Summary 1'!$C$1,FALSE),0)</f>
        <v>0</v>
      </c>
      <c r="Y10" s="30"/>
      <c r="Z10" s="19">
        <f t="shared" si="0"/>
        <v>0</v>
      </c>
      <c r="AA10" s="17"/>
      <c r="AB10" s="34">
        <f t="shared" si="1"/>
        <v>0</v>
      </c>
      <c r="AC10" s="389">
        <f>IFERROR(VLOOKUP(D10,#REF!,2,FALSE),0)+IFERROR(VLOOKUP(D10,#REF!,3,FALSE),0)</f>
        <v>0</v>
      </c>
      <c r="AD10" s="389">
        <f>IFERROR(VLOOKUP(D10,#REF!,2,FALSE),0)+IFERROR(VLOOKUP(D10,#REF!,3,FALSE),0)</f>
        <v>0</v>
      </c>
      <c r="AE10" s="389">
        <v>0</v>
      </c>
      <c r="AF10" s="389">
        <f>IFERROR(VLOOKUP(D10,#REF!,2,FALSE),0)+IFERROR(VLOOKUP(D10,#REF!,3,FALSE),0)</f>
        <v>0</v>
      </c>
      <c r="AG10" s="389">
        <f>IFERROR(VLOOKUP(D10,#REF!,2,FALSE),0)+IFERROR(VLOOKUP(D10,#REF!,3,FALSE),0)</f>
        <v>0</v>
      </c>
      <c r="AH10" s="390">
        <f t="shared" si="2"/>
        <v>0</v>
      </c>
      <c r="AI10" s="389">
        <f>AH10*E10</f>
        <v>0</v>
      </c>
      <c r="AJ10" s="389">
        <v>0</v>
      </c>
      <c r="AK10" s="390">
        <f>AJ10*E10</f>
        <v>0</v>
      </c>
      <c r="AL10" s="390">
        <f t="shared" si="4"/>
        <v>0</v>
      </c>
      <c r="AM10" s="391" t="e">
        <v>#VALUE!</v>
      </c>
      <c r="AN10" s="392" t="e">
        <v>#VALUE!</v>
      </c>
      <c r="AO10" s="391" t="e">
        <f t="shared" si="5"/>
        <v>#VALUE!</v>
      </c>
      <c r="AP10" s="391" t="e">
        <f t="shared" si="6"/>
        <v>#VALUE!</v>
      </c>
    </row>
    <row r="11" spans="1:43" s="386" customFormat="1">
      <c r="A11" s="12" t="s">
        <v>50</v>
      </c>
      <c r="B11" s="12" t="s">
        <v>50</v>
      </c>
      <c r="C11" s="22">
        <f t="shared" si="3"/>
        <v>9</v>
      </c>
      <c r="D11" s="807" t="s">
        <v>5</v>
      </c>
      <c r="E11" s="802"/>
      <c r="F11" s="803">
        <f>IFERROR(VLOOKUP(D11,#REF!,'MP &amp; Eqpt Summary 1'!$C$1,FALSE),0)</f>
        <v>0</v>
      </c>
      <c r="G11" s="803">
        <f>IFERROR(VLOOKUP(D11,#REF!,'MP &amp; Eqpt Summary 1'!$C$1,FALSE),0)</f>
        <v>0</v>
      </c>
      <c r="H11" s="803">
        <f>IFERROR(VLOOKUP(D11,#REF!,'MP &amp; Eqpt Summary 1'!$C$1,FALSE),0)</f>
        <v>0</v>
      </c>
      <c r="I11" s="803">
        <f>IFERROR(VLOOKUP(D11,#REF!,'MP &amp; Eqpt Summary 1'!$C$1,FALSE),0)</f>
        <v>0</v>
      </c>
      <c r="J11" s="803">
        <f>IFERROR(VLOOKUP(D11,#REF!,'MP &amp; Eqpt Summary 1'!$C$1,FALSE),0)</f>
        <v>0</v>
      </c>
      <c r="K11" s="803">
        <f>IFERROR(VLOOKUP(D11,#REF!,'MP &amp; Eqpt Summary 1'!$C$1,FALSE),0)</f>
        <v>0</v>
      </c>
      <c r="L11" s="803">
        <f>IFERROR(VLOOKUP(D11,#REF!,'MP &amp; Eqpt Summary 1'!$C$1,FALSE),0)</f>
        <v>0</v>
      </c>
      <c r="M11" s="803">
        <f>IFERROR(VLOOKUP(D11,#REF!,'MP &amp; Eqpt Summary 1'!$C$1,FALSE),0)</f>
        <v>0</v>
      </c>
      <c r="N11" s="803">
        <f>IFERROR(VLOOKUP($D11,#REF!,'MP &amp; Eqpt Summary 1'!$C$1,FALSE),0)</f>
        <v>0</v>
      </c>
      <c r="O11" s="803">
        <f>IFERROR(VLOOKUP(D11,#REF!,'MP &amp; Eqpt Summary 1'!$C$1,FALSE),0)</f>
        <v>0</v>
      </c>
      <c r="P11" s="803">
        <f>IFERROR(VLOOKUP(D11,#REF!,'MP &amp; Eqpt Summary 1'!$C$1,FALSE),0)</f>
        <v>0</v>
      </c>
      <c r="Q11" s="803">
        <f>IFERROR(VLOOKUP(D11,#REF!,'MP &amp; Eqpt Summary 1'!$C$1,FALSE),0)</f>
        <v>0</v>
      </c>
      <c r="R11" s="803">
        <f>IFERROR(VLOOKUP(D11,#REF!,'MP &amp; Eqpt Summary 1'!$C$1,FALSE),0)</f>
        <v>0</v>
      </c>
      <c r="S11" s="803">
        <f>IFERROR(VLOOKUP(D11,#REF!,'MP &amp; Eqpt Summary 1'!$C$1,FALSE),0)</f>
        <v>0</v>
      </c>
      <c r="T11" s="803">
        <f>IFERROR(VLOOKUP(D11,#REF!,'MP &amp; Eqpt Summary 1'!$C$1,FALSE),0)</f>
        <v>0</v>
      </c>
      <c r="U11" s="803">
        <f>IFERROR(VLOOKUP(D11,#REF!,'MP &amp; Eqpt Summary 1'!$C$1,FALSE),0)</f>
        <v>0</v>
      </c>
      <c r="V11" s="803">
        <f>IFERROR(VLOOKUP(D11,#REF!,'MP &amp; Eqpt Summary 1'!$C$1,FALSE),0)</f>
        <v>0</v>
      </c>
      <c r="W11" s="803">
        <f>IFERROR(VLOOKUP(D11,#REF!,'MP &amp; Eqpt Summary 1'!$C$1,FALSE),0)</f>
        <v>0</v>
      </c>
      <c r="X11" s="803">
        <f>IFERROR(VLOOKUP(D11,#REF!,'MP &amp; Eqpt Summary 1'!$C$1,FALSE),0)</f>
        <v>0</v>
      </c>
      <c r="Y11" s="815"/>
      <c r="Z11" s="948">
        <f t="shared" si="0"/>
        <v>0</v>
      </c>
      <c r="AA11" s="803"/>
      <c r="AB11" s="34">
        <f t="shared" si="1"/>
        <v>0</v>
      </c>
      <c r="AC11" s="389">
        <f>IFERROR(VLOOKUP(D11,#REF!,2,FALSE),0)+IFERROR(VLOOKUP(D11,#REF!,3,FALSE),0)</f>
        <v>0</v>
      </c>
      <c r="AD11" s="389">
        <f>IFERROR(VLOOKUP(D11,#REF!,2,FALSE),0)+IFERROR(VLOOKUP(D11,#REF!,3,FALSE),0)</f>
        <v>0</v>
      </c>
      <c r="AE11" s="389">
        <v>0</v>
      </c>
      <c r="AF11" s="389">
        <f>IFERROR(VLOOKUP(D11,#REF!,2,FALSE),0)+IFERROR(VLOOKUP(D11,#REF!,3,FALSE),0)</f>
        <v>0</v>
      </c>
      <c r="AG11" s="389">
        <f>IFERROR(VLOOKUP(D11,#REF!,2,FALSE),0)+IFERROR(VLOOKUP(D11,#REF!,3,FALSE),0)</f>
        <v>0</v>
      </c>
      <c r="AH11" s="390">
        <f t="shared" si="2"/>
        <v>0</v>
      </c>
      <c r="AI11" s="389">
        <f>AH11*E11</f>
        <v>0</v>
      </c>
      <c r="AJ11" s="389">
        <v>53.75</v>
      </c>
      <c r="AK11" s="390">
        <f>AJ11*E11</f>
        <v>0</v>
      </c>
      <c r="AL11" s="390">
        <f t="shared" si="4"/>
        <v>0</v>
      </c>
      <c r="AM11" s="391" t="e">
        <v>#VALUE!</v>
      </c>
      <c r="AN11" s="392" t="e">
        <v>#VALUE!</v>
      </c>
      <c r="AO11" s="391" t="e">
        <f t="shared" si="5"/>
        <v>#VALUE!</v>
      </c>
      <c r="AP11" s="391" t="e">
        <f t="shared" si="6"/>
        <v>#VALUE!</v>
      </c>
    </row>
    <row r="12" spans="1:43" s="386" customFormat="1">
      <c r="A12" s="12" t="s">
        <v>916</v>
      </c>
      <c r="B12" s="12" t="s">
        <v>916</v>
      </c>
      <c r="C12" s="22">
        <f t="shared" si="3"/>
        <v>10</v>
      </c>
      <c r="D12" s="23" t="s">
        <v>917</v>
      </c>
      <c r="E12" s="388"/>
      <c r="F12" s="17">
        <f>IFERROR(VLOOKUP(D12,#REF!,'MP &amp; Eqpt Summary 1'!$C$1,FALSE),0)</f>
        <v>0</v>
      </c>
      <c r="G12" s="17">
        <f>IFERROR(VLOOKUP(D12,#REF!,'MP &amp; Eqpt Summary 1'!$C$1,FALSE),0)</f>
        <v>0</v>
      </c>
      <c r="H12" s="17">
        <f>IFERROR(VLOOKUP(D12,#REF!,'MP &amp; Eqpt Summary 1'!$C$1,FALSE),0)</f>
        <v>0</v>
      </c>
      <c r="I12" s="17">
        <f>IFERROR(VLOOKUP(D12,#REF!,'MP &amp; Eqpt Summary 1'!$C$1,FALSE),0)</f>
        <v>0</v>
      </c>
      <c r="J12" s="17">
        <f>IFERROR(VLOOKUP(D12,#REF!,'MP &amp; Eqpt Summary 1'!$C$1,FALSE),0)</f>
        <v>0</v>
      </c>
      <c r="K12" s="17">
        <f>IFERROR(VLOOKUP(D12,#REF!,'MP &amp; Eqpt Summary 1'!$C$1,FALSE),0)</f>
        <v>0</v>
      </c>
      <c r="L12" s="17">
        <f>IFERROR(VLOOKUP(D12,#REF!,'MP &amp; Eqpt Summary 1'!$C$1,FALSE),0)</f>
        <v>0</v>
      </c>
      <c r="M12" s="17">
        <f>IFERROR(VLOOKUP(D12,#REF!,'MP &amp; Eqpt Summary 1'!$C$1,FALSE),0)</f>
        <v>0</v>
      </c>
      <c r="N12" s="17">
        <f>IFERROR(VLOOKUP($D12,#REF!,'MP &amp; Eqpt Summary 1'!$C$1,FALSE),0)</f>
        <v>0</v>
      </c>
      <c r="O12" s="17">
        <f>IFERROR(VLOOKUP(D12,#REF!,'MP &amp; Eqpt Summary 1'!$C$1,FALSE),0)</f>
        <v>0</v>
      </c>
      <c r="P12" s="17">
        <f>IFERROR(VLOOKUP(D12,#REF!,'MP &amp; Eqpt Summary 1'!$C$1,FALSE),0)</f>
        <v>0</v>
      </c>
      <c r="Q12" s="17">
        <f>IFERROR(VLOOKUP(D12,#REF!,'MP &amp; Eqpt Summary 1'!$C$1,FALSE),0)</f>
        <v>0</v>
      </c>
      <c r="R12" s="17">
        <f>IFERROR(VLOOKUP(D12,#REF!,'MP &amp; Eqpt Summary 1'!$C$1,FALSE),0)</f>
        <v>0</v>
      </c>
      <c r="S12" s="17">
        <f>IFERROR(VLOOKUP(D12,#REF!,'MP &amp; Eqpt Summary 1'!$C$1,FALSE),0)</f>
        <v>0</v>
      </c>
      <c r="T12" s="17">
        <f>IFERROR(VLOOKUP(D12,#REF!,'MP &amp; Eqpt Summary 1'!$C$1,FALSE),0)</f>
        <v>0</v>
      </c>
      <c r="U12" s="17">
        <f>IFERROR(VLOOKUP(D12,#REF!,'MP &amp; Eqpt Summary 1'!$C$1,FALSE),0)</f>
        <v>0</v>
      </c>
      <c r="V12" s="17">
        <f>IFERROR(VLOOKUP(D12,#REF!,'MP &amp; Eqpt Summary 1'!$C$1,FALSE),0)</f>
        <v>0</v>
      </c>
      <c r="W12" s="17">
        <f>IFERROR(VLOOKUP(D12,#REF!,'MP &amp; Eqpt Summary 1'!$C$1,FALSE),0)</f>
        <v>0</v>
      </c>
      <c r="X12" s="17">
        <f>IFERROR(VLOOKUP(D12,#REF!,'MP &amp; Eqpt Summary 1'!$C$1,FALSE),0)</f>
        <v>0</v>
      </c>
      <c r="Y12" s="30"/>
      <c r="Z12" s="19">
        <f t="shared" si="0"/>
        <v>0</v>
      </c>
      <c r="AA12" s="17"/>
      <c r="AB12" s="34">
        <f t="shared" si="1"/>
        <v>0</v>
      </c>
      <c r="AC12" s="389"/>
      <c r="AD12" s="389"/>
      <c r="AE12" s="389"/>
      <c r="AF12" s="389"/>
      <c r="AG12" s="389"/>
      <c r="AH12" s="390"/>
      <c r="AI12" s="389"/>
      <c r="AJ12" s="389"/>
      <c r="AK12" s="390"/>
      <c r="AL12" s="390"/>
      <c r="AM12" s="391"/>
      <c r="AN12" s="392"/>
      <c r="AO12" s="391"/>
      <c r="AP12" s="391"/>
    </row>
    <row r="13" spans="1:43" s="841" customFormat="1" ht="15.75" customHeight="1">
      <c r="A13" s="12" t="s">
        <v>51</v>
      </c>
      <c r="B13" s="12" t="s">
        <v>51</v>
      </c>
      <c r="C13" s="22">
        <f t="shared" si="3"/>
        <v>11</v>
      </c>
      <c r="D13" s="807" t="s">
        <v>53</v>
      </c>
      <c r="E13" s="802"/>
      <c r="F13" s="803">
        <f>IFERROR(VLOOKUP(D13,#REF!,'MP &amp; Eqpt Summary 1'!$C$1,FALSE),0)</f>
        <v>0</v>
      </c>
      <c r="G13" s="803">
        <f>IFERROR(VLOOKUP(D13,#REF!,'MP &amp; Eqpt Summary 1'!$C$1,FALSE),0)</f>
        <v>0</v>
      </c>
      <c r="H13" s="803">
        <f>IFERROR(VLOOKUP(D13,#REF!,'MP &amp; Eqpt Summary 1'!$C$1,FALSE),0)</f>
        <v>0</v>
      </c>
      <c r="I13" s="803">
        <f>IFERROR(VLOOKUP(D13,#REF!,'MP &amp; Eqpt Summary 1'!$C$1,FALSE),0)</f>
        <v>0</v>
      </c>
      <c r="J13" s="803">
        <f>IFERROR(VLOOKUP(D13,#REF!,'MP &amp; Eqpt Summary 1'!$C$1,FALSE),0)</f>
        <v>0</v>
      </c>
      <c r="K13" s="814">
        <f>IFERROR(VLOOKUP(D13,#REF!,'MP &amp; Eqpt Summary 1'!$C$1,FALSE),0)</f>
        <v>0</v>
      </c>
      <c r="L13" s="814">
        <f>IFERROR(VLOOKUP(D13,#REF!,'MP &amp; Eqpt Summary 1'!$C$1,FALSE),0)</f>
        <v>0</v>
      </c>
      <c r="M13" s="814">
        <f>IFERROR(VLOOKUP(D13,#REF!,'MP &amp; Eqpt Summary 1'!$C$1,FALSE),0)</f>
        <v>0</v>
      </c>
      <c r="N13" s="803">
        <f>IFERROR(VLOOKUP($D13,#REF!,'MP &amp; Eqpt Summary 1'!$C$1,FALSE),0)</f>
        <v>0</v>
      </c>
      <c r="O13" s="803">
        <f>IFERROR(VLOOKUP(D13,#REF!,'MP &amp; Eqpt Summary 1'!$C$1,FALSE),0)</f>
        <v>0</v>
      </c>
      <c r="P13" s="803">
        <f>IFERROR(VLOOKUP(D13,#REF!,'MP &amp; Eqpt Summary 1'!$C$1,FALSE),0)</f>
        <v>0</v>
      </c>
      <c r="Q13" s="803">
        <f>IFERROR(VLOOKUP(D13,#REF!,'MP &amp; Eqpt Summary 1'!$C$1,FALSE),0)</f>
        <v>0</v>
      </c>
      <c r="R13" s="803">
        <f>IFERROR(VLOOKUP(D13,#REF!,'MP &amp; Eqpt Summary 1'!$C$1,FALSE),0)</f>
        <v>0</v>
      </c>
      <c r="S13" s="803">
        <f>IFERROR(VLOOKUP(D13,#REF!,'MP &amp; Eqpt Summary 1'!$C$1,FALSE),0)</f>
        <v>0</v>
      </c>
      <c r="T13" s="803">
        <f>IFERROR(VLOOKUP(D13,#REF!,'MP &amp; Eqpt Summary 1'!$C$1,FALSE),0)</f>
        <v>0</v>
      </c>
      <c r="U13" s="814">
        <f>IFERROR(VLOOKUP(D13,#REF!,'MP &amp; Eqpt Summary 1'!$C$1,FALSE),0)</f>
        <v>0</v>
      </c>
      <c r="V13" s="803">
        <f>IFERROR(VLOOKUP(D13,#REF!,'MP &amp; Eqpt Summary 1'!$C$1,FALSE),0)</f>
        <v>0</v>
      </c>
      <c r="W13" s="836">
        <f>IFERROR(VLOOKUP(D13,#REF!,'MP &amp; Eqpt Summary 1'!$C$1,FALSE),0)</f>
        <v>0</v>
      </c>
      <c r="X13" s="803">
        <f>IFERROR(VLOOKUP(D13,#REF!,'MP &amp; Eqpt Summary 1'!$C$1,FALSE),0)</f>
        <v>0</v>
      </c>
      <c r="Y13" s="815"/>
      <c r="Z13" s="804">
        <f t="shared" si="0"/>
        <v>0</v>
      </c>
      <c r="AA13" s="803"/>
      <c r="AB13" s="808">
        <f t="shared" si="1"/>
        <v>0</v>
      </c>
      <c r="AC13" s="846">
        <f>IFERROR(VLOOKUP(D13,#REF!,2,FALSE),0)+IFERROR(VLOOKUP(D13,#REF!,3,FALSE),0)</f>
        <v>0</v>
      </c>
      <c r="AD13" s="846">
        <f>IFERROR(VLOOKUP(D13,#REF!,2,FALSE),0)+IFERROR(VLOOKUP(D13,#REF!,3,FALSE),0)</f>
        <v>0</v>
      </c>
      <c r="AE13" s="846">
        <v>0</v>
      </c>
      <c r="AF13" s="846">
        <f>IFERROR(VLOOKUP(D13,#REF!,2,FALSE),0)+IFERROR(VLOOKUP(D13,#REF!,3,FALSE),0)</f>
        <v>0</v>
      </c>
      <c r="AG13" s="846">
        <f>IFERROR(VLOOKUP(D13,#REF!,2,FALSE),0)+IFERROR(VLOOKUP(D13,#REF!,3,FALSE),0)</f>
        <v>0</v>
      </c>
      <c r="AH13" s="847">
        <f t="shared" si="2"/>
        <v>0</v>
      </c>
      <c r="AI13" s="846">
        <f>AH13*E13</f>
        <v>0</v>
      </c>
      <c r="AJ13" s="846">
        <v>99</v>
      </c>
      <c r="AK13" s="847">
        <f>AJ13*E13</f>
        <v>0</v>
      </c>
      <c r="AL13" s="847">
        <f t="shared" si="4"/>
        <v>0</v>
      </c>
      <c r="AM13" s="848" t="e">
        <v>#VALUE!</v>
      </c>
      <c r="AN13" s="849" t="e">
        <v>#VALUE!</v>
      </c>
      <c r="AO13" s="848" t="e">
        <f t="shared" si="5"/>
        <v>#VALUE!</v>
      </c>
      <c r="AP13" s="848" t="e">
        <f t="shared" si="6"/>
        <v>#VALUE!</v>
      </c>
    </row>
    <row r="14" spans="1:43" s="841" customFormat="1">
      <c r="A14" s="12" t="s">
        <v>54</v>
      </c>
      <c r="B14" s="12" t="s">
        <v>54</v>
      </c>
      <c r="C14" s="22">
        <f t="shared" si="3"/>
        <v>12</v>
      </c>
      <c r="D14" s="807" t="s">
        <v>56</v>
      </c>
      <c r="E14" s="808"/>
      <c r="F14" s="803">
        <f>IFERROR(VLOOKUP(D14,#REF!,'MP &amp; Eqpt Summary 1'!$C$1,FALSE),0)</f>
        <v>0</v>
      </c>
      <c r="G14" s="803">
        <f>IFERROR(VLOOKUP(D14,#REF!,'MP &amp; Eqpt Summary 1'!$C$1,FALSE),0)</f>
        <v>0</v>
      </c>
      <c r="H14" s="803">
        <f>IFERROR(VLOOKUP(D14,#REF!,'MP &amp; Eqpt Summary 1'!$C$1,FALSE),0)</f>
        <v>0</v>
      </c>
      <c r="I14" s="803">
        <f>IFERROR(VLOOKUP(D14,#REF!,'MP &amp; Eqpt Summary 1'!$C$1,FALSE),0)</f>
        <v>0</v>
      </c>
      <c r="J14" s="803">
        <f>IFERROR(VLOOKUP(D14,#REF!,'MP &amp; Eqpt Summary 1'!$C$1,FALSE),0)</f>
        <v>0</v>
      </c>
      <c r="K14" s="803">
        <f>IFERROR(VLOOKUP(D14,#REF!,'MP &amp; Eqpt Summary 1'!$C$1,FALSE),0)</f>
        <v>0</v>
      </c>
      <c r="L14" s="803">
        <f>IFERROR(VLOOKUP(D14,#REF!,'MP &amp; Eqpt Summary 1'!$C$1,FALSE),0)</f>
        <v>0</v>
      </c>
      <c r="M14" s="803">
        <f>IFERROR(VLOOKUP(D14,#REF!,'MP &amp; Eqpt Summary 1'!$C$1,FALSE),0)</f>
        <v>0</v>
      </c>
      <c r="N14" s="803">
        <f>IFERROR(VLOOKUP($D14,#REF!,'MP &amp; Eqpt Summary 1'!$C$1,FALSE),0)</f>
        <v>0</v>
      </c>
      <c r="O14" s="803">
        <f>IFERROR(VLOOKUP(D14,#REF!,'MP &amp; Eqpt Summary 1'!$C$1,FALSE),0)</f>
        <v>0</v>
      </c>
      <c r="P14" s="803">
        <f>IFERROR(VLOOKUP(D14,#REF!,'MP &amp; Eqpt Summary 1'!$C$1,FALSE),0)</f>
        <v>0</v>
      </c>
      <c r="Q14" s="803">
        <f>IFERROR(VLOOKUP(D14,#REF!,'MP &amp; Eqpt Summary 1'!$C$1,FALSE),0)</f>
        <v>0</v>
      </c>
      <c r="R14" s="803">
        <f>IFERROR(VLOOKUP(D14,#REF!,'MP &amp; Eqpt Summary 1'!$C$1,FALSE),0)</f>
        <v>0</v>
      </c>
      <c r="S14" s="803">
        <f>IFERROR(VLOOKUP(D14,#REF!,'MP &amp; Eqpt Summary 1'!$C$1,FALSE),0)</f>
        <v>0</v>
      </c>
      <c r="T14" s="803">
        <f>IFERROR(VLOOKUP(D14,#REF!,'MP &amp; Eqpt Summary 1'!$C$1,FALSE),0)</f>
        <v>0</v>
      </c>
      <c r="U14" s="803">
        <f>IFERROR(VLOOKUP(D14,#REF!,'MP &amp; Eqpt Summary 1'!$C$1,FALSE),0)</f>
        <v>0</v>
      </c>
      <c r="V14" s="803">
        <f>IFERROR(VLOOKUP(D14,#REF!,'MP &amp; Eqpt Summary 1'!$C$1,FALSE),0)</f>
        <v>0</v>
      </c>
      <c r="W14" s="803">
        <f>IFERROR(VLOOKUP(D14,#REF!,'MP &amp; Eqpt Summary 1'!$C$1,FALSE),0)</f>
        <v>0</v>
      </c>
      <c r="X14" s="803">
        <f>IFERROR(VLOOKUP(D14,#REF!,'MP &amp; Eqpt Summary 1'!$C$1,FALSE),0)</f>
        <v>0</v>
      </c>
      <c r="Y14" s="815"/>
      <c r="Z14" s="804">
        <f t="shared" si="0"/>
        <v>0</v>
      </c>
      <c r="AA14" s="803"/>
      <c r="AB14" s="808">
        <f t="shared" si="1"/>
        <v>0</v>
      </c>
      <c r="AC14" s="846">
        <f>IFERROR(VLOOKUP(D14,#REF!,2,FALSE),0)+IFERROR(VLOOKUP(D14,#REF!,3,FALSE),0)</f>
        <v>0</v>
      </c>
      <c r="AD14" s="846">
        <f>IFERROR(VLOOKUP(D14,#REF!,2,FALSE),0)+IFERROR(VLOOKUP(D14,#REF!,3,FALSE),0)</f>
        <v>0</v>
      </c>
      <c r="AE14" s="846">
        <v>0</v>
      </c>
      <c r="AF14" s="846">
        <f>IFERROR(VLOOKUP(D14,#REF!,2,FALSE),0)+IFERROR(VLOOKUP(D14,#REF!,3,FALSE),0)</f>
        <v>0</v>
      </c>
      <c r="AG14" s="846">
        <f>IFERROR(VLOOKUP(D14,#REF!,2,FALSE),0)+IFERROR(VLOOKUP(D14,#REF!,3,FALSE),0)</f>
        <v>0</v>
      </c>
      <c r="AH14" s="847">
        <f t="shared" si="2"/>
        <v>0</v>
      </c>
      <c r="AI14" s="846">
        <f>AH14*E14</f>
        <v>0</v>
      </c>
      <c r="AJ14" s="846">
        <v>18</v>
      </c>
      <c r="AK14" s="847">
        <f>AJ14*E14</f>
        <v>0</v>
      </c>
      <c r="AL14" s="847">
        <f t="shared" si="4"/>
        <v>0</v>
      </c>
      <c r="AM14" s="848" t="e">
        <v>#VALUE!</v>
      </c>
      <c r="AN14" s="849" t="e">
        <v>#VALUE!</v>
      </c>
      <c r="AO14" s="848" t="e">
        <f t="shared" si="5"/>
        <v>#VALUE!</v>
      </c>
      <c r="AP14" s="848" t="e">
        <f t="shared" si="6"/>
        <v>#VALUE!</v>
      </c>
    </row>
    <row r="15" spans="1:43" s="834" customFormat="1">
      <c r="A15" s="12" t="s">
        <v>918</v>
      </c>
      <c r="B15" s="12" t="s">
        <v>918</v>
      </c>
      <c r="C15" s="22">
        <f t="shared" si="3"/>
        <v>13</v>
      </c>
      <c r="D15" s="807" t="s">
        <v>59</v>
      </c>
      <c r="E15" s="808"/>
      <c r="F15" s="803">
        <f>IFERROR(VLOOKUP(D15,#REF!,'MP &amp; Eqpt Summary 1'!$C$1,FALSE),0)</f>
        <v>0</v>
      </c>
      <c r="G15" s="803">
        <f>IFERROR(VLOOKUP(D15,#REF!,'MP &amp; Eqpt Summary 1'!$C$1,FALSE),0)</f>
        <v>0</v>
      </c>
      <c r="H15" s="803">
        <f>IFERROR(VLOOKUP(D15,#REF!,'MP &amp; Eqpt Summary 1'!$C$1,FALSE),0)</f>
        <v>0</v>
      </c>
      <c r="I15" s="803">
        <f>IFERROR(VLOOKUP(D15,#REF!,'MP &amp; Eqpt Summary 1'!$C$1,FALSE),0)</f>
        <v>0</v>
      </c>
      <c r="J15" s="803">
        <f>IFERROR(VLOOKUP(D15,#REF!,'MP &amp; Eqpt Summary 1'!$C$1,FALSE),0)</f>
        <v>0</v>
      </c>
      <c r="K15" s="803">
        <f>IFERROR(VLOOKUP(D15,#REF!,'MP &amp; Eqpt Summary 1'!$C$1,FALSE),0)</f>
        <v>0</v>
      </c>
      <c r="L15" s="803">
        <f>IFERROR(VLOOKUP(D15,#REF!,'MP &amp; Eqpt Summary 1'!$C$1,FALSE),0)</f>
        <v>0</v>
      </c>
      <c r="M15" s="803">
        <f>IFERROR(VLOOKUP(D15,#REF!,'MP &amp; Eqpt Summary 1'!$C$1,FALSE),0)</f>
        <v>0</v>
      </c>
      <c r="N15" s="803">
        <f>IFERROR(VLOOKUP($D15,#REF!,'MP &amp; Eqpt Summary 1'!$C$1,FALSE),0)</f>
        <v>0</v>
      </c>
      <c r="O15" s="803">
        <f>IFERROR(VLOOKUP(D15,#REF!,'MP &amp; Eqpt Summary 1'!$C$1,FALSE),0)</f>
        <v>0</v>
      </c>
      <c r="P15" s="803">
        <f>IFERROR(VLOOKUP(D15,#REF!,'MP &amp; Eqpt Summary 1'!$C$1,FALSE),0)</f>
        <v>0</v>
      </c>
      <c r="Q15" s="803">
        <f>IFERROR(VLOOKUP(D15,#REF!,'MP &amp; Eqpt Summary 1'!$C$1,FALSE),0)</f>
        <v>0</v>
      </c>
      <c r="R15" s="803">
        <f>IFERROR(VLOOKUP(D15,#REF!,'MP &amp; Eqpt Summary 1'!$C$1,FALSE),0)</f>
        <v>0</v>
      </c>
      <c r="S15" s="803">
        <f>IFERROR(VLOOKUP(D15,#REF!,'MP &amp; Eqpt Summary 1'!$C$1,FALSE),0)</f>
        <v>0</v>
      </c>
      <c r="T15" s="803">
        <f>IFERROR(VLOOKUP(D15,#REF!,'MP &amp; Eqpt Summary 1'!$C$1,FALSE),0)</f>
        <v>0</v>
      </c>
      <c r="U15" s="803">
        <f>IFERROR(VLOOKUP(D15,#REF!,'MP &amp; Eqpt Summary 1'!$C$1,FALSE),0)</f>
        <v>0</v>
      </c>
      <c r="V15" s="803">
        <f>IFERROR(VLOOKUP(D15,#REF!,'MP &amp; Eqpt Summary 1'!$C$1,FALSE),0)</f>
        <v>0</v>
      </c>
      <c r="W15" s="803">
        <f>IFERROR(VLOOKUP(D15,#REF!,'MP &amp; Eqpt Summary 1'!$C$1,FALSE),0)</f>
        <v>0</v>
      </c>
      <c r="X15" s="803">
        <f>IFERROR(VLOOKUP(D15,#REF!,'MP &amp; Eqpt Summary 1'!$C$1,FALSE),0)</f>
        <v>0</v>
      </c>
      <c r="Y15" s="815"/>
      <c r="Z15" s="804">
        <f t="shared" si="0"/>
        <v>0</v>
      </c>
      <c r="AA15" s="803"/>
      <c r="AB15" s="808">
        <f t="shared" si="1"/>
        <v>0</v>
      </c>
      <c r="AC15" s="842">
        <f>IFERROR(VLOOKUP(D15,#REF!,2,FALSE),0)+IFERROR(VLOOKUP(D15,#REF!,3,FALSE),0)</f>
        <v>0</v>
      </c>
      <c r="AD15" s="842">
        <f>IFERROR(VLOOKUP(D15,#REF!,2,FALSE),0)+IFERROR(VLOOKUP(D15,#REF!,3,FALSE),0)</f>
        <v>0</v>
      </c>
      <c r="AE15" s="842">
        <v>0</v>
      </c>
      <c r="AF15" s="842">
        <f>IFERROR(VLOOKUP(D15,#REF!,2,FALSE),0)+IFERROR(VLOOKUP(D15,#REF!,3,FALSE),0)</f>
        <v>0</v>
      </c>
      <c r="AG15" s="842">
        <f>IFERROR(VLOOKUP(D15,#REF!,2,FALSE),0)+IFERROR(VLOOKUP(D15,#REF!,3,FALSE),0)</f>
        <v>0</v>
      </c>
      <c r="AH15" s="843">
        <f t="shared" si="2"/>
        <v>0</v>
      </c>
      <c r="AI15" s="842">
        <f>AH15*E15</f>
        <v>0</v>
      </c>
      <c r="AJ15" s="842">
        <v>0</v>
      </c>
      <c r="AK15" s="843">
        <f>AJ15*E15</f>
        <v>0</v>
      </c>
      <c r="AL15" s="843">
        <f t="shared" si="4"/>
        <v>0</v>
      </c>
      <c r="AM15" s="844" t="e">
        <v>#VALUE!</v>
      </c>
      <c r="AN15" s="845" t="e">
        <v>#VALUE!</v>
      </c>
      <c r="AO15" s="844" t="e">
        <f t="shared" si="5"/>
        <v>#VALUE!</v>
      </c>
      <c r="AP15" s="844" t="e">
        <f t="shared" si="6"/>
        <v>#VALUE!</v>
      </c>
    </row>
    <row r="16" spans="1:43" s="841" customFormat="1">
      <c r="A16" s="12" t="s">
        <v>919</v>
      </c>
      <c r="B16" s="12" t="s">
        <v>919</v>
      </c>
      <c r="C16" s="22">
        <f t="shared" si="3"/>
        <v>14</v>
      </c>
      <c r="D16" s="807" t="s">
        <v>920</v>
      </c>
      <c r="E16" s="802"/>
      <c r="F16" s="803">
        <f>IFERROR(VLOOKUP(D16,#REF!,'MP &amp; Eqpt Summary 1'!$C$1,FALSE),0)</f>
        <v>0</v>
      </c>
      <c r="G16" s="803">
        <f>IFERROR(VLOOKUP(D16,#REF!,'MP &amp; Eqpt Summary 1'!$C$1,FALSE),0)</f>
        <v>0</v>
      </c>
      <c r="H16" s="803">
        <f>IFERROR(VLOOKUP(D16,#REF!,'MP &amp; Eqpt Summary 1'!$C$1,FALSE),0)</f>
        <v>0</v>
      </c>
      <c r="I16" s="803">
        <f>IFERROR(VLOOKUP(D16,#REF!,'MP &amp; Eqpt Summary 1'!$C$1,FALSE),0)</f>
        <v>0</v>
      </c>
      <c r="J16" s="803">
        <f>IFERROR(VLOOKUP(D16,#REF!,'MP &amp; Eqpt Summary 1'!$C$1,FALSE),0)</f>
        <v>0</v>
      </c>
      <c r="K16" s="803">
        <f>IFERROR(VLOOKUP(D16,#REF!,'MP &amp; Eqpt Summary 1'!$C$1,FALSE),0)</f>
        <v>0</v>
      </c>
      <c r="L16" s="803">
        <f>IFERROR(VLOOKUP(D16,#REF!,'MP &amp; Eqpt Summary 1'!$C$1,FALSE),0)</f>
        <v>0</v>
      </c>
      <c r="M16" s="803">
        <f>IFERROR(VLOOKUP(D16,#REF!,'MP &amp; Eqpt Summary 1'!$C$1,FALSE),0)</f>
        <v>0</v>
      </c>
      <c r="N16" s="803">
        <f>IFERROR(VLOOKUP($D16,#REF!,'MP &amp; Eqpt Summary 1'!$C$1,FALSE),0)</f>
        <v>0</v>
      </c>
      <c r="O16" s="803">
        <f>IFERROR(VLOOKUP(D16,#REF!,'MP &amp; Eqpt Summary 1'!$C$1,FALSE),0)</f>
        <v>0</v>
      </c>
      <c r="P16" s="803">
        <f>IFERROR(VLOOKUP(D16,#REF!,'MP &amp; Eqpt Summary 1'!$C$1,FALSE),0)</f>
        <v>0</v>
      </c>
      <c r="Q16" s="803">
        <f>IFERROR(VLOOKUP(D16,#REF!,'MP &amp; Eqpt Summary 1'!$C$1,FALSE),0)</f>
        <v>0</v>
      </c>
      <c r="R16" s="803">
        <f>IFERROR(VLOOKUP(D16,#REF!,'MP &amp; Eqpt Summary 1'!$C$1,FALSE),0)</f>
        <v>0</v>
      </c>
      <c r="S16" s="803">
        <f>IFERROR(VLOOKUP(D16,#REF!,'MP &amp; Eqpt Summary 1'!$C$1,FALSE),0)</f>
        <v>0</v>
      </c>
      <c r="T16" s="803">
        <f>IFERROR(VLOOKUP(D16,#REF!,'MP &amp; Eqpt Summary 1'!$C$1,FALSE),0)</f>
        <v>0</v>
      </c>
      <c r="U16" s="803">
        <f>IFERROR(VLOOKUP(D16,#REF!,'MP &amp; Eqpt Summary 1'!$C$1,FALSE),0)</f>
        <v>0</v>
      </c>
      <c r="V16" s="803">
        <f>IFERROR(VLOOKUP(D16,#REF!,'MP &amp; Eqpt Summary 1'!$C$1,FALSE),0)</f>
        <v>0</v>
      </c>
      <c r="W16" s="803">
        <f>IFERROR(VLOOKUP(D16,#REF!,'MP &amp; Eqpt Summary 1'!$C$1,FALSE),0)</f>
        <v>0</v>
      </c>
      <c r="X16" s="803">
        <f>IFERROR(VLOOKUP(D16,#REF!,'MP &amp; Eqpt Summary 1'!$C$1,FALSE),0)</f>
        <v>0</v>
      </c>
      <c r="Y16" s="815"/>
      <c r="Z16" s="804">
        <f t="shared" si="0"/>
        <v>0</v>
      </c>
      <c r="AA16" s="803"/>
      <c r="AB16" s="808"/>
      <c r="AC16" s="846"/>
      <c r="AD16" s="846"/>
      <c r="AE16" s="846"/>
      <c r="AF16" s="846"/>
      <c r="AG16" s="846"/>
      <c r="AH16" s="847"/>
      <c r="AI16" s="846"/>
      <c r="AJ16" s="846"/>
      <c r="AK16" s="847"/>
      <c r="AL16" s="847"/>
      <c r="AM16" s="848"/>
      <c r="AN16" s="849"/>
      <c r="AO16" s="848"/>
      <c r="AP16" s="848"/>
    </row>
    <row r="17" spans="1:42" s="834" customFormat="1">
      <c r="A17" s="12" t="s">
        <v>60</v>
      </c>
      <c r="B17" s="12" t="s">
        <v>60</v>
      </c>
      <c r="C17" s="22">
        <f t="shared" si="3"/>
        <v>15</v>
      </c>
      <c r="D17" s="807" t="s">
        <v>6</v>
      </c>
      <c r="E17" s="802"/>
      <c r="F17" s="803">
        <f>IFERROR(VLOOKUP(D17,#REF!,'MP &amp; Eqpt Summary 1'!$C$1,FALSE),0)</f>
        <v>0</v>
      </c>
      <c r="G17" s="803">
        <f>IFERROR(VLOOKUP(D17,#REF!,'MP &amp; Eqpt Summary 1'!$C$1,FALSE),0)</f>
        <v>0</v>
      </c>
      <c r="H17" s="803">
        <f>IFERROR(VLOOKUP(D17,#REF!,'MP &amp; Eqpt Summary 1'!$C$1,FALSE),0)</f>
        <v>0</v>
      </c>
      <c r="I17" s="803">
        <f>IFERROR(VLOOKUP(D17,#REF!,'MP &amp; Eqpt Summary 1'!$C$1,FALSE),0)</f>
        <v>0</v>
      </c>
      <c r="J17" s="803">
        <f>IFERROR(VLOOKUP(D17,#REF!,'MP &amp; Eqpt Summary 1'!$C$1,FALSE),0)</f>
        <v>0</v>
      </c>
      <c r="K17" s="803">
        <f>IFERROR(VLOOKUP(D17,#REF!,'MP &amp; Eqpt Summary 1'!$C$1,FALSE),0)</f>
        <v>0</v>
      </c>
      <c r="L17" s="803">
        <f>IFERROR(VLOOKUP(D17,#REF!,'MP &amp; Eqpt Summary 1'!$C$1,FALSE),0)</f>
        <v>0</v>
      </c>
      <c r="M17" s="803">
        <f>IFERROR(VLOOKUP(D17,#REF!,'MP &amp; Eqpt Summary 1'!$C$1,FALSE),0)</f>
        <v>0</v>
      </c>
      <c r="N17" s="803">
        <f>IFERROR(VLOOKUP($D17,#REF!,'MP &amp; Eqpt Summary 1'!$C$1,FALSE),0)</f>
        <v>0</v>
      </c>
      <c r="O17" s="803">
        <f>IFERROR(VLOOKUP(D17,#REF!,'MP &amp; Eqpt Summary 1'!$C$1,FALSE),0)</f>
        <v>0</v>
      </c>
      <c r="P17" s="803">
        <f>IFERROR(VLOOKUP(D17,#REF!,'MP &amp; Eqpt Summary 1'!$C$1,FALSE),0)</f>
        <v>0</v>
      </c>
      <c r="Q17" s="803">
        <f>IFERROR(VLOOKUP(D17,#REF!,'MP &amp; Eqpt Summary 1'!$C$1,FALSE),0)</f>
        <v>0</v>
      </c>
      <c r="R17" s="803">
        <f>IFERROR(VLOOKUP(D17,#REF!,'MP &amp; Eqpt Summary 1'!$C$1,FALSE),0)</f>
        <v>0</v>
      </c>
      <c r="S17" s="803">
        <f>IFERROR(VLOOKUP(D17,#REF!,'MP &amp; Eqpt Summary 1'!$C$1,FALSE),0)</f>
        <v>0</v>
      </c>
      <c r="T17" s="803">
        <f>IFERROR(VLOOKUP(D17,#REF!,'MP &amp; Eqpt Summary 1'!$C$1,FALSE),0)</f>
        <v>0</v>
      </c>
      <c r="U17" s="803">
        <f>IFERROR(VLOOKUP(D17,#REF!,'MP &amp; Eqpt Summary 1'!$C$1,FALSE),0)</f>
        <v>0</v>
      </c>
      <c r="V17" s="803">
        <f>IFERROR(VLOOKUP(D17,#REF!,'MP &amp; Eqpt Summary 1'!$C$1,FALSE),0)</f>
        <v>0</v>
      </c>
      <c r="W17" s="803">
        <f>IFERROR(VLOOKUP(D17,#REF!,'MP &amp; Eqpt Summary 1'!$C$1,FALSE),0)</f>
        <v>0</v>
      </c>
      <c r="X17" s="803">
        <f>IFERROR(VLOOKUP(D17,#REF!,'MP &amp; Eqpt Summary 1'!$C$1,FALSE),0)</f>
        <v>0</v>
      </c>
      <c r="Y17" s="815"/>
      <c r="Z17" s="804">
        <f t="shared" si="0"/>
        <v>0</v>
      </c>
      <c r="AA17" s="803"/>
      <c r="AB17" s="808">
        <f>AA17-Z17</f>
        <v>0</v>
      </c>
      <c r="AC17" s="842">
        <f>IFERROR(VLOOKUP(D17,#REF!,2,FALSE),0)+IFERROR(VLOOKUP(D17,#REF!,3,FALSE),0)</f>
        <v>0</v>
      </c>
      <c r="AD17" s="842">
        <f>IFERROR(VLOOKUP(D17,#REF!,2,FALSE),0)+IFERROR(VLOOKUP(D17,#REF!,3,FALSE),0)</f>
        <v>0</v>
      </c>
      <c r="AE17" s="842">
        <v>0</v>
      </c>
      <c r="AF17" s="842">
        <f>IFERROR(VLOOKUP(D17,#REF!,2,FALSE),0)+IFERROR(VLOOKUP(D17,#REF!,3,FALSE),0)</f>
        <v>0</v>
      </c>
      <c r="AG17" s="842">
        <f>IFERROR(VLOOKUP(D17,#REF!,2,FALSE),0)+IFERROR(VLOOKUP(D17,#REF!,3,FALSE),0)</f>
        <v>0</v>
      </c>
      <c r="AH17" s="843">
        <f t="shared" si="2"/>
        <v>0</v>
      </c>
      <c r="AI17" s="842">
        <f t="shared" ref="AI17:AI44" si="7">AH17*E17</f>
        <v>0</v>
      </c>
      <c r="AJ17" s="842">
        <v>382.75</v>
      </c>
      <c r="AK17" s="843">
        <f t="shared" ref="AK17:AK44" si="8">AJ17*E17</f>
        <v>0</v>
      </c>
      <c r="AL17" s="843">
        <f t="shared" si="4"/>
        <v>0</v>
      </c>
      <c r="AM17" s="844" t="e">
        <v>#VALUE!</v>
      </c>
      <c r="AN17" s="845" t="e">
        <v>#VALUE!</v>
      </c>
      <c r="AO17" s="844" t="e">
        <f t="shared" si="5"/>
        <v>#VALUE!</v>
      </c>
      <c r="AP17" s="844" t="e">
        <f t="shared" si="6"/>
        <v>#VALUE!</v>
      </c>
    </row>
    <row r="18" spans="1:42">
      <c r="A18" s="12" t="s">
        <v>62</v>
      </c>
      <c r="B18" s="12" t="s">
        <v>62</v>
      </c>
      <c r="C18" s="22">
        <f t="shared" si="3"/>
        <v>16</v>
      </c>
      <c r="D18" s="807" t="s">
        <v>64</v>
      </c>
      <c r="E18" s="808"/>
      <c r="F18" s="803">
        <f>IFERROR(VLOOKUP(D18,#REF!,'MP &amp; Eqpt Summary 1'!$C$1,FALSE),0)</f>
        <v>0</v>
      </c>
      <c r="G18" s="803">
        <f>IFERROR(VLOOKUP(D18,#REF!,'MP &amp; Eqpt Summary 1'!$C$1,FALSE),0)</f>
        <v>0</v>
      </c>
      <c r="H18" s="803">
        <f>IFERROR(VLOOKUP(D18,#REF!,'MP &amp; Eqpt Summary 1'!$C$1,FALSE),0)</f>
        <v>0</v>
      </c>
      <c r="I18" s="803">
        <f>IFERROR(VLOOKUP(D18,#REF!,'MP &amp; Eqpt Summary 1'!$C$1,FALSE),0)</f>
        <v>0</v>
      </c>
      <c r="J18" s="803">
        <f>IFERROR(VLOOKUP(D18,#REF!,'MP &amp; Eqpt Summary 1'!$C$1,FALSE),0)</f>
        <v>0</v>
      </c>
      <c r="K18" s="803">
        <f>IFERROR(VLOOKUP(D18,#REF!,'MP &amp; Eqpt Summary 1'!$C$1,FALSE),0)</f>
        <v>0</v>
      </c>
      <c r="L18" s="803">
        <f>IFERROR(VLOOKUP(D18,#REF!,'MP &amp; Eqpt Summary 1'!$C$1,FALSE),0)</f>
        <v>0</v>
      </c>
      <c r="M18" s="803">
        <f>IFERROR(VLOOKUP(D18,#REF!,'MP &amp; Eqpt Summary 1'!$C$1,FALSE),0)</f>
        <v>0</v>
      </c>
      <c r="N18" s="803">
        <f>IFERROR(VLOOKUP($D18,#REF!,'MP &amp; Eqpt Summary 1'!$C$1,FALSE),0)</f>
        <v>0</v>
      </c>
      <c r="O18" s="803">
        <f>IFERROR(VLOOKUP(D18,#REF!,'MP &amp; Eqpt Summary 1'!$C$1,FALSE),0)</f>
        <v>0</v>
      </c>
      <c r="P18" s="803">
        <f>IFERROR(VLOOKUP(D18,#REF!,'MP &amp; Eqpt Summary 1'!$C$1,FALSE),0)</f>
        <v>0</v>
      </c>
      <c r="Q18" s="803">
        <f>IFERROR(VLOOKUP(D18,#REF!,'MP &amp; Eqpt Summary 1'!$C$1,FALSE),0)</f>
        <v>0</v>
      </c>
      <c r="R18" s="803">
        <f>IFERROR(VLOOKUP(D18,#REF!,'MP &amp; Eqpt Summary 1'!$C$1,FALSE),0)</f>
        <v>0</v>
      </c>
      <c r="S18" s="803">
        <f>IFERROR(VLOOKUP(D18,#REF!,'MP &amp; Eqpt Summary 1'!$C$1,FALSE),0)</f>
        <v>0</v>
      </c>
      <c r="T18" s="803">
        <f>IFERROR(VLOOKUP(D18,#REF!,'MP &amp; Eqpt Summary 1'!$C$1,FALSE),0)</f>
        <v>0</v>
      </c>
      <c r="U18" s="803">
        <f>IFERROR(VLOOKUP(D18,#REF!,'MP &amp; Eqpt Summary 1'!$C$1,FALSE),0)</f>
        <v>0</v>
      </c>
      <c r="V18" s="803">
        <f>IFERROR(VLOOKUP(D18,#REF!,'MP &amp; Eqpt Summary 1'!$C$1,FALSE),0)</f>
        <v>0</v>
      </c>
      <c r="W18" s="803">
        <f>IFERROR(VLOOKUP(D18,#REF!,'MP &amp; Eqpt Summary 1'!$C$1,FALSE),0)</f>
        <v>0</v>
      </c>
      <c r="X18" s="803">
        <f>IFERROR(VLOOKUP(D18,#REF!,'MP &amp; Eqpt Summary 1'!$C$1,FALSE),0)</f>
        <v>0</v>
      </c>
      <c r="Y18" s="815"/>
      <c r="Z18" s="804">
        <f t="shared" si="0"/>
        <v>0</v>
      </c>
      <c r="AA18" s="803"/>
      <c r="AB18" s="34">
        <f t="shared" si="1"/>
        <v>0</v>
      </c>
      <c r="AC18" s="389">
        <f>IFERROR(VLOOKUP(D18,#REF!,2,FALSE),0)+IFERROR(VLOOKUP(D18,#REF!,3,FALSE),0)</f>
        <v>0</v>
      </c>
      <c r="AD18" s="389">
        <f>IFERROR(VLOOKUP(D18,#REF!,2,FALSE),0)+IFERROR(VLOOKUP(D18,#REF!,3,FALSE),0)</f>
        <v>0</v>
      </c>
      <c r="AE18" s="389">
        <v>0</v>
      </c>
      <c r="AF18" s="389">
        <f>IFERROR(VLOOKUP(D18,#REF!,2,FALSE),0)+IFERROR(VLOOKUP(D18,#REF!,3,FALSE),0)</f>
        <v>0</v>
      </c>
      <c r="AG18" s="389">
        <f>IFERROR(VLOOKUP(D18,#REF!,2,FALSE),0)+IFERROR(VLOOKUP(D18,#REF!,3,FALSE),0)</f>
        <v>0</v>
      </c>
      <c r="AH18" s="390">
        <f t="shared" si="2"/>
        <v>0</v>
      </c>
      <c r="AI18" s="389">
        <f t="shared" si="7"/>
        <v>0</v>
      </c>
      <c r="AJ18" s="389">
        <v>0</v>
      </c>
      <c r="AK18" s="390">
        <f t="shared" si="8"/>
        <v>0</v>
      </c>
      <c r="AL18" s="390">
        <f t="shared" si="4"/>
        <v>0</v>
      </c>
      <c r="AM18" s="391" t="e">
        <v>#VALUE!</v>
      </c>
      <c r="AN18" s="392" t="e">
        <v>#VALUE!</v>
      </c>
      <c r="AO18" s="391" t="e">
        <f t="shared" si="5"/>
        <v>#VALUE!</v>
      </c>
      <c r="AP18" s="391" t="e">
        <f t="shared" si="6"/>
        <v>#VALUE!</v>
      </c>
    </row>
    <row r="19" spans="1:42">
      <c r="A19" s="12" t="s">
        <v>65</v>
      </c>
      <c r="B19" s="12" t="s">
        <v>65</v>
      </c>
      <c r="C19" s="22">
        <f t="shared" si="3"/>
        <v>17</v>
      </c>
      <c r="D19" s="807" t="s">
        <v>67</v>
      </c>
      <c r="E19" s="808"/>
      <c r="F19" s="803">
        <f>IFERROR(VLOOKUP(D19,#REF!,'MP &amp; Eqpt Summary 1'!$C$1,FALSE),0)</f>
        <v>0</v>
      </c>
      <c r="G19" s="803">
        <f>IFERROR(VLOOKUP(D19,#REF!,'MP &amp; Eqpt Summary 1'!$C$1,FALSE),0)</f>
        <v>0</v>
      </c>
      <c r="H19" s="803">
        <f>IFERROR(VLOOKUP(D19,#REF!,'MP &amp; Eqpt Summary 1'!$C$1,FALSE),0)</f>
        <v>0</v>
      </c>
      <c r="I19" s="803">
        <f>IFERROR(VLOOKUP(D19,#REF!,'MP &amp; Eqpt Summary 1'!$C$1,FALSE),0)</f>
        <v>0</v>
      </c>
      <c r="J19" s="803">
        <f>IFERROR(VLOOKUP(D19,#REF!,'MP &amp; Eqpt Summary 1'!$C$1,FALSE),0)</f>
        <v>0</v>
      </c>
      <c r="K19" s="803">
        <f>IFERROR(VLOOKUP(D19,#REF!,'MP &amp; Eqpt Summary 1'!$C$1,FALSE),0)</f>
        <v>0</v>
      </c>
      <c r="L19" s="803">
        <f>IFERROR(VLOOKUP(D19,#REF!,'MP &amp; Eqpt Summary 1'!$C$1,FALSE),0)</f>
        <v>0</v>
      </c>
      <c r="M19" s="803">
        <f>IFERROR(VLOOKUP(D19,#REF!,'MP &amp; Eqpt Summary 1'!$C$1,FALSE),0)</f>
        <v>0</v>
      </c>
      <c r="N19" s="803">
        <f>IFERROR(VLOOKUP($D19,#REF!,'MP &amp; Eqpt Summary 1'!$C$1,FALSE),0)</f>
        <v>0</v>
      </c>
      <c r="O19" s="803">
        <f>IFERROR(VLOOKUP(D19,#REF!,'MP &amp; Eqpt Summary 1'!$C$1,FALSE),0)</f>
        <v>0</v>
      </c>
      <c r="P19" s="803">
        <f>IFERROR(VLOOKUP(D19,#REF!,'MP &amp; Eqpt Summary 1'!$C$1,FALSE),0)</f>
        <v>0</v>
      </c>
      <c r="Q19" s="803">
        <f>IFERROR(VLOOKUP(D19,#REF!,'MP &amp; Eqpt Summary 1'!$C$1,FALSE),0)</f>
        <v>0</v>
      </c>
      <c r="R19" s="803">
        <f>IFERROR(VLOOKUP(D19,#REF!,'MP &amp; Eqpt Summary 1'!$C$1,FALSE),0)</f>
        <v>0</v>
      </c>
      <c r="S19" s="803">
        <f>IFERROR(VLOOKUP(D19,#REF!,'MP &amp; Eqpt Summary 1'!$C$1,FALSE),0)</f>
        <v>0</v>
      </c>
      <c r="T19" s="803">
        <f>IFERROR(VLOOKUP(D19,#REF!,'MP &amp; Eqpt Summary 1'!$C$1,FALSE),0)</f>
        <v>0</v>
      </c>
      <c r="U19" s="803">
        <f>IFERROR(VLOOKUP(D19,#REF!,'MP &amp; Eqpt Summary 1'!$C$1,FALSE),0)</f>
        <v>0</v>
      </c>
      <c r="V19" s="803">
        <f>IFERROR(VLOOKUP(D19,#REF!,'MP &amp; Eqpt Summary 1'!$C$1,FALSE),0)</f>
        <v>0</v>
      </c>
      <c r="W19" s="803">
        <f>IFERROR(VLOOKUP(D19,#REF!,'MP &amp; Eqpt Summary 1'!$C$1,FALSE),0)</f>
        <v>0</v>
      </c>
      <c r="X19" s="803">
        <f>IFERROR(VLOOKUP(D19,#REF!,'MP &amp; Eqpt Summary 1'!$C$1,FALSE),0)</f>
        <v>0</v>
      </c>
      <c r="Y19" s="815"/>
      <c r="Z19" s="804">
        <f t="shared" si="0"/>
        <v>0</v>
      </c>
      <c r="AA19" s="803"/>
      <c r="AB19" s="816">
        <f t="shared" si="1"/>
        <v>0</v>
      </c>
      <c r="AC19" s="389">
        <f>IFERROR(VLOOKUP(D19,#REF!,2,FALSE),0)+IFERROR(VLOOKUP(D19,#REF!,3,FALSE),0)</f>
        <v>0</v>
      </c>
      <c r="AD19" s="389">
        <f>IFERROR(VLOOKUP(D19,#REF!,2,FALSE),0)+IFERROR(VLOOKUP(D19,#REF!,3,FALSE),0)</f>
        <v>0</v>
      </c>
      <c r="AE19" s="389">
        <v>0</v>
      </c>
      <c r="AF19" s="389">
        <f>IFERROR(VLOOKUP(D19,#REF!,2,FALSE),0)+IFERROR(VLOOKUP(D19,#REF!,3,FALSE),0)</f>
        <v>0</v>
      </c>
      <c r="AG19" s="389">
        <f>IFERROR(VLOOKUP(D19,#REF!,2,FALSE),0)+IFERROR(VLOOKUP(D19,#REF!,3,FALSE),0)</f>
        <v>0</v>
      </c>
      <c r="AH19" s="390">
        <f t="shared" si="2"/>
        <v>0</v>
      </c>
      <c r="AI19" s="389">
        <f t="shared" si="7"/>
        <v>0</v>
      </c>
      <c r="AJ19" s="389">
        <v>3</v>
      </c>
      <c r="AK19" s="390">
        <f t="shared" si="8"/>
        <v>0</v>
      </c>
      <c r="AL19" s="390">
        <f t="shared" si="4"/>
        <v>0</v>
      </c>
      <c r="AM19" s="391" t="e">
        <v>#VALUE!</v>
      </c>
      <c r="AN19" s="392" t="e">
        <v>#VALUE!</v>
      </c>
      <c r="AO19" s="391" t="e">
        <f t="shared" si="5"/>
        <v>#VALUE!</v>
      </c>
      <c r="AP19" s="391" t="e">
        <f t="shared" si="6"/>
        <v>#VALUE!</v>
      </c>
    </row>
    <row r="20" spans="1:42">
      <c r="A20" s="12" t="s">
        <v>68</v>
      </c>
      <c r="B20" s="12" t="s">
        <v>68</v>
      </c>
      <c r="C20" s="22">
        <f t="shared" si="3"/>
        <v>18</v>
      </c>
      <c r="D20" s="807" t="s">
        <v>68</v>
      </c>
      <c r="E20" s="808"/>
      <c r="F20" s="803">
        <f>IFERROR(VLOOKUP(D20,#REF!,'MP &amp; Eqpt Summary 1'!$C$1,FALSE),0)</f>
        <v>0</v>
      </c>
      <c r="G20" s="803">
        <f>IFERROR(VLOOKUP(D20,#REF!,'MP &amp; Eqpt Summary 1'!$C$1,FALSE),0)</f>
        <v>0</v>
      </c>
      <c r="H20" s="803">
        <f>IFERROR(VLOOKUP(D20,#REF!,'MP &amp; Eqpt Summary 1'!$C$1,FALSE),0)</f>
        <v>0</v>
      </c>
      <c r="I20" s="803">
        <f>IFERROR(VLOOKUP(D20,#REF!,'MP &amp; Eqpt Summary 1'!$C$1,FALSE),0)</f>
        <v>0</v>
      </c>
      <c r="J20" s="803">
        <f>IFERROR(VLOOKUP(D20,#REF!,'MP &amp; Eqpt Summary 1'!$C$1,FALSE),0)</f>
        <v>0</v>
      </c>
      <c r="K20" s="803">
        <f>IFERROR(VLOOKUP(D20,#REF!,'MP &amp; Eqpt Summary 1'!$C$1,FALSE),0)</f>
        <v>0</v>
      </c>
      <c r="L20" s="803">
        <f>IFERROR(VLOOKUP(D20,#REF!,'MP &amp; Eqpt Summary 1'!$C$1,FALSE),0)</f>
        <v>0</v>
      </c>
      <c r="M20" s="803">
        <f>IFERROR(VLOOKUP(D20,#REF!,'MP &amp; Eqpt Summary 1'!$C$1,FALSE),0)</f>
        <v>0</v>
      </c>
      <c r="N20" s="803">
        <f>IFERROR(VLOOKUP($D20,#REF!,'MP &amp; Eqpt Summary 1'!$C$1,FALSE),0)</f>
        <v>0</v>
      </c>
      <c r="O20" s="803">
        <f>IFERROR(VLOOKUP(D20,#REF!,'MP &amp; Eqpt Summary 1'!$C$1,FALSE),0)</f>
        <v>0</v>
      </c>
      <c r="P20" s="803">
        <f>IFERROR(VLOOKUP(D20,#REF!,'MP &amp; Eqpt Summary 1'!$C$1,FALSE),0)</f>
        <v>0</v>
      </c>
      <c r="Q20" s="803">
        <f>IFERROR(VLOOKUP(D20,#REF!,'MP &amp; Eqpt Summary 1'!$C$1,FALSE),0)</f>
        <v>0</v>
      </c>
      <c r="R20" s="803">
        <f>IFERROR(VLOOKUP(D20,#REF!,'MP &amp; Eqpt Summary 1'!$C$1,FALSE),0)</f>
        <v>0</v>
      </c>
      <c r="S20" s="803">
        <f>IFERROR(VLOOKUP(D20,#REF!,'MP &amp; Eqpt Summary 1'!$C$1,FALSE),0)</f>
        <v>0</v>
      </c>
      <c r="T20" s="803">
        <f>IFERROR(VLOOKUP(D20,#REF!,'MP &amp; Eqpt Summary 1'!$C$1,FALSE),0)</f>
        <v>0</v>
      </c>
      <c r="U20" s="803">
        <f>IFERROR(VLOOKUP(D20,#REF!,'MP &amp; Eqpt Summary 1'!$C$1,FALSE),0)</f>
        <v>0</v>
      </c>
      <c r="V20" s="803">
        <f>IFERROR(VLOOKUP(D20,#REF!,'MP &amp; Eqpt Summary 1'!$C$1,FALSE),0)</f>
        <v>0</v>
      </c>
      <c r="W20" s="803">
        <f>IFERROR(VLOOKUP(D20,#REF!,'MP &amp; Eqpt Summary 1'!$C$1,FALSE),0)</f>
        <v>0</v>
      </c>
      <c r="X20" s="803">
        <f>IFERROR(VLOOKUP(D20,#REF!,'MP &amp; Eqpt Summary 1'!$C$1,FALSE),0)</f>
        <v>0</v>
      </c>
      <c r="Y20" s="815"/>
      <c r="Z20" s="804">
        <f t="shared" si="0"/>
        <v>0</v>
      </c>
      <c r="AA20" s="803"/>
      <c r="AB20" s="816">
        <f t="shared" si="1"/>
        <v>0</v>
      </c>
      <c r="AC20" s="389">
        <f>IFERROR(VLOOKUP(D20,#REF!,2,FALSE),0)+IFERROR(VLOOKUP(D20,#REF!,3,FALSE),0)</f>
        <v>0</v>
      </c>
      <c r="AD20" s="389">
        <f>IFERROR(VLOOKUP(D20,#REF!,2,FALSE),0)+IFERROR(VLOOKUP(D20,#REF!,3,FALSE),0)</f>
        <v>0</v>
      </c>
      <c r="AE20" s="389">
        <v>0</v>
      </c>
      <c r="AF20" s="389">
        <f>IFERROR(VLOOKUP(D20,#REF!,2,FALSE),0)+IFERROR(VLOOKUP(D20,#REF!,3,FALSE),0)</f>
        <v>0</v>
      </c>
      <c r="AG20" s="389">
        <f>IFERROR(VLOOKUP(D20,#REF!,2,FALSE),0)+IFERROR(VLOOKUP(D20,#REF!,3,FALSE),0)</f>
        <v>0</v>
      </c>
      <c r="AH20" s="390">
        <f t="shared" si="2"/>
        <v>0</v>
      </c>
      <c r="AI20" s="389">
        <f t="shared" si="7"/>
        <v>0</v>
      </c>
      <c r="AJ20" s="389">
        <v>3</v>
      </c>
      <c r="AK20" s="390">
        <f t="shared" si="8"/>
        <v>0</v>
      </c>
      <c r="AL20" s="390">
        <f t="shared" si="4"/>
        <v>0</v>
      </c>
      <c r="AM20" s="391" t="e">
        <v>#VALUE!</v>
      </c>
      <c r="AN20" s="392" t="e">
        <v>#VALUE!</v>
      </c>
      <c r="AO20" s="391" t="e">
        <f t="shared" si="5"/>
        <v>#VALUE!</v>
      </c>
      <c r="AP20" s="391" t="e">
        <f t="shared" si="6"/>
        <v>#VALUE!</v>
      </c>
    </row>
    <row r="21" spans="1:42">
      <c r="A21" s="12" t="s">
        <v>70</v>
      </c>
      <c r="B21" s="12" t="s">
        <v>70</v>
      </c>
      <c r="C21" s="22">
        <f t="shared" si="3"/>
        <v>19</v>
      </c>
      <c r="D21" s="807" t="s">
        <v>72</v>
      </c>
      <c r="E21" s="808"/>
      <c r="F21" s="803">
        <f>IFERROR(VLOOKUP(D21,#REF!,'MP &amp; Eqpt Summary 1'!$C$1,FALSE),0)</f>
        <v>0</v>
      </c>
      <c r="G21" s="803">
        <f>IFERROR(VLOOKUP(D21,#REF!,'MP &amp; Eqpt Summary 1'!$C$1,FALSE),0)</f>
        <v>0</v>
      </c>
      <c r="H21" s="803">
        <f>IFERROR(VLOOKUP(D21,#REF!,'MP &amp; Eqpt Summary 1'!$C$1,FALSE),0)</f>
        <v>0</v>
      </c>
      <c r="I21" s="803">
        <f>IFERROR(VLOOKUP(D21,#REF!,'MP &amp; Eqpt Summary 1'!$C$1,FALSE),0)</f>
        <v>0</v>
      </c>
      <c r="J21" s="803">
        <f>IFERROR(VLOOKUP(D21,#REF!,'MP &amp; Eqpt Summary 1'!$C$1,FALSE),0)</f>
        <v>0</v>
      </c>
      <c r="K21" s="803">
        <f>IFERROR(VLOOKUP(D21,#REF!,'MP &amp; Eqpt Summary 1'!$C$1,FALSE),0)</f>
        <v>0</v>
      </c>
      <c r="L21" s="803">
        <f>IFERROR(VLOOKUP(D21,#REF!,'MP &amp; Eqpt Summary 1'!$C$1,FALSE),0)</f>
        <v>0</v>
      </c>
      <c r="M21" s="803">
        <f>IFERROR(VLOOKUP(D21,#REF!,'MP &amp; Eqpt Summary 1'!$C$1,FALSE),0)</f>
        <v>0</v>
      </c>
      <c r="N21" s="803">
        <f>IFERROR(VLOOKUP($D21,#REF!,'MP &amp; Eqpt Summary 1'!$C$1,FALSE),0)</f>
        <v>0</v>
      </c>
      <c r="O21" s="803">
        <f>IFERROR(VLOOKUP(D21,#REF!,'MP &amp; Eqpt Summary 1'!$C$1,FALSE),0)</f>
        <v>0</v>
      </c>
      <c r="P21" s="803">
        <f>IFERROR(VLOOKUP(D21,#REF!,'MP &amp; Eqpt Summary 1'!$C$1,FALSE),0)</f>
        <v>0</v>
      </c>
      <c r="Q21" s="803">
        <f>IFERROR(VLOOKUP(D21,#REF!,'MP &amp; Eqpt Summary 1'!$C$1,FALSE),0)</f>
        <v>0</v>
      </c>
      <c r="R21" s="803">
        <f>IFERROR(VLOOKUP(D21,#REF!,'MP &amp; Eqpt Summary 1'!$C$1,FALSE),0)</f>
        <v>0</v>
      </c>
      <c r="S21" s="803">
        <f>IFERROR(VLOOKUP(D21,#REF!,'MP &amp; Eqpt Summary 1'!$C$1,FALSE),0)</f>
        <v>0</v>
      </c>
      <c r="T21" s="803">
        <f>IFERROR(VLOOKUP(D21,#REF!,'MP &amp; Eqpt Summary 1'!$C$1,FALSE),0)</f>
        <v>0</v>
      </c>
      <c r="U21" s="803">
        <f>IFERROR(VLOOKUP(D21,#REF!,'MP &amp; Eqpt Summary 1'!$C$1,FALSE),0)</f>
        <v>0</v>
      </c>
      <c r="V21" s="803">
        <f>IFERROR(VLOOKUP(D21,#REF!,'MP &amp; Eqpt Summary 1'!$C$1,FALSE),0)</f>
        <v>0</v>
      </c>
      <c r="W21" s="803">
        <f>IFERROR(VLOOKUP(D21,#REF!,'MP &amp; Eqpt Summary 1'!$C$1,FALSE),0)</f>
        <v>0</v>
      </c>
      <c r="X21" s="803">
        <f>IFERROR(VLOOKUP(D21,#REF!,'MP &amp; Eqpt Summary 1'!$C$1,FALSE),0)</f>
        <v>0</v>
      </c>
      <c r="Y21" s="815"/>
      <c r="Z21" s="804">
        <f t="shared" si="0"/>
        <v>0</v>
      </c>
      <c r="AA21" s="803"/>
      <c r="AB21" s="816">
        <f t="shared" si="1"/>
        <v>0</v>
      </c>
      <c r="AC21" s="389">
        <f>IFERROR(VLOOKUP(D21,#REF!,2,FALSE),0)+IFERROR(VLOOKUP(D21,#REF!,3,FALSE),0)</f>
        <v>0</v>
      </c>
      <c r="AD21" s="389">
        <f>IFERROR(VLOOKUP(D21,#REF!,2,FALSE),0)+IFERROR(VLOOKUP(D21,#REF!,3,FALSE),0)</f>
        <v>0</v>
      </c>
      <c r="AE21" s="389">
        <v>0</v>
      </c>
      <c r="AF21" s="389">
        <f>IFERROR(VLOOKUP(D21,#REF!,2,FALSE),0)+IFERROR(VLOOKUP(D21,#REF!,3,FALSE),0)</f>
        <v>0</v>
      </c>
      <c r="AG21" s="389">
        <f>IFERROR(VLOOKUP(D21,#REF!,2,FALSE),0)+IFERROR(VLOOKUP(D21,#REF!,3,FALSE),0)</f>
        <v>0</v>
      </c>
      <c r="AH21" s="390">
        <f t="shared" si="2"/>
        <v>0</v>
      </c>
      <c r="AI21" s="389">
        <f t="shared" si="7"/>
        <v>0</v>
      </c>
      <c r="AJ21" s="389">
        <v>0</v>
      </c>
      <c r="AK21" s="390">
        <f t="shared" si="8"/>
        <v>0</v>
      </c>
      <c r="AL21" s="390">
        <f t="shared" si="4"/>
        <v>0</v>
      </c>
      <c r="AM21" s="391" t="e">
        <v>#VALUE!</v>
      </c>
      <c r="AN21" s="392" t="e">
        <v>#VALUE!</v>
      </c>
      <c r="AO21" s="391" t="e">
        <f t="shared" si="5"/>
        <v>#VALUE!</v>
      </c>
      <c r="AP21" s="391" t="e">
        <f t="shared" si="6"/>
        <v>#VALUE!</v>
      </c>
    </row>
    <row r="22" spans="1:42">
      <c r="A22" s="12" t="s">
        <v>73</v>
      </c>
      <c r="B22" s="12" t="s">
        <v>73</v>
      </c>
      <c r="C22" s="22">
        <f t="shared" si="3"/>
        <v>20</v>
      </c>
      <c r="D22" s="807" t="s">
        <v>75</v>
      </c>
      <c r="E22" s="808"/>
      <c r="F22" s="803">
        <f>IFERROR(VLOOKUP(D22,#REF!,'MP &amp; Eqpt Summary 1'!$C$1,FALSE),0)</f>
        <v>0</v>
      </c>
      <c r="G22" s="803">
        <f>IFERROR(VLOOKUP(D22,#REF!,'MP &amp; Eqpt Summary 1'!$C$1,FALSE),0)</f>
        <v>0</v>
      </c>
      <c r="H22" s="803">
        <f>IFERROR(VLOOKUP(D22,#REF!,'MP &amp; Eqpt Summary 1'!$C$1,FALSE),0)</f>
        <v>0</v>
      </c>
      <c r="I22" s="803">
        <f>IFERROR(VLOOKUP(D22,#REF!,'MP &amp; Eqpt Summary 1'!$C$1,FALSE),0)</f>
        <v>0</v>
      </c>
      <c r="J22" s="803">
        <f>IFERROR(VLOOKUP(D22,#REF!,'MP &amp; Eqpt Summary 1'!$C$1,FALSE),0)</f>
        <v>0</v>
      </c>
      <c r="K22" s="803">
        <f>IFERROR(VLOOKUP(D22,#REF!,'MP &amp; Eqpt Summary 1'!$C$1,FALSE),0)</f>
        <v>0</v>
      </c>
      <c r="L22" s="803">
        <f>IFERROR(VLOOKUP(D22,#REF!,'MP &amp; Eqpt Summary 1'!$C$1,FALSE),0)</f>
        <v>0</v>
      </c>
      <c r="M22" s="803">
        <f>IFERROR(VLOOKUP(D22,#REF!,'MP &amp; Eqpt Summary 1'!$C$1,FALSE),0)</f>
        <v>0</v>
      </c>
      <c r="N22" s="803">
        <f>IFERROR(VLOOKUP($D22,#REF!,'MP &amp; Eqpt Summary 1'!$C$1,FALSE),0)</f>
        <v>0</v>
      </c>
      <c r="O22" s="803">
        <f>IFERROR(VLOOKUP(D22,#REF!,'MP &amp; Eqpt Summary 1'!$C$1,FALSE),0)</f>
        <v>0</v>
      </c>
      <c r="P22" s="803">
        <f>IFERROR(VLOOKUP(D22,#REF!,'MP &amp; Eqpt Summary 1'!$C$1,FALSE),0)</f>
        <v>0</v>
      </c>
      <c r="Q22" s="803">
        <f>IFERROR(VLOOKUP(D22,#REF!,'MP &amp; Eqpt Summary 1'!$C$1,FALSE),0)</f>
        <v>0</v>
      </c>
      <c r="R22" s="803">
        <f>IFERROR(VLOOKUP(D22,#REF!,'MP &amp; Eqpt Summary 1'!$C$1,FALSE),0)</f>
        <v>0</v>
      </c>
      <c r="S22" s="803">
        <f>IFERROR(VLOOKUP(D22,#REF!,'MP &amp; Eqpt Summary 1'!$C$1,FALSE),0)</f>
        <v>0</v>
      </c>
      <c r="T22" s="803">
        <f>IFERROR(VLOOKUP(D22,#REF!,'MP &amp; Eqpt Summary 1'!$C$1,FALSE),0)</f>
        <v>0</v>
      </c>
      <c r="U22" s="803">
        <f>IFERROR(VLOOKUP(D22,#REF!,'MP &amp; Eqpt Summary 1'!$C$1,FALSE),0)</f>
        <v>0</v>
      </c>
      <c r="V22" s="803">
        <f>IFERROR(VLOOKUP(D22,#REF!,'MP &amp; Eqpt Summary 1'!$C$1,FALSE),0)</f>
        <v>0</v>
      </c>
      <c r="W22" s="803">
        <f>IFERROR(VLOOKUP(D22,#REF!,'MP &amp; Eqpt Summary 1'!$C$1,FALSE),0)</f>
        <v>0</v>
      </c>
      <c r="X22" s="803">
        <f>IFERROR(VLOOKUP(D22,#REF!,'MP &amp; Eqpt Summary 1'!$C$1,FALSE),0)</f>
        <v>0</v>
      </c>
      <c r="Y22" s="815"/>
      <c r="Z22" s="804">
        <f t="shared" si="0"/>
        <v>0</v>
      </c>
      <c r="AA22" s="803"/>
      <c r="AB22" s="34">
        <f t="shared" si="1"/>
        <v>0</v>
      </c>
      <c r="AC22" s="389">
        <f>IFERROR(VLOOKUP(D22,#REF!,2,FALSE),0)+IFERROR(VLOOKUP(D22,#REF!,3,FALSE),0)</f>
        <v>0</v>
      </c>
      <c r="AD22" s="389">
        <f>IFERROR(VLOOKUP(D22,#REF!,2,FALSE),0)+IFERROR(VLOOKUP(D22,#REF!,3,FALSE),0)</f>
        <v>0</v>
      </c>
      <c r="AE22" s="389">
        <v>0</v>
      </c>
      <c r="AF22" s="389">
        <f>IFERROR(VLOOKUP(D22,#REF!,2,FALSE),0)+IFERROR(VLOOKUP(D22,#REF!,3,FALSE),0)</f>
        <v>0</v>
      </c>
      <c r="AG22" s="389">
        <f>IFERROR(VLOOKUP(D22,#REF!,2,FALSE),0)+IFERROR(VLOOKUP(D22,#REF!,3,FALSE),0)</f>
        <v>0</v>
      </c>
      <c r="AH22" s="390">
        <f t="shared" si="2"/>
        <v>0</v>
      </c>
      <c r="AI22" s="389">
        <f t="shared" si="7"/>
        <v>0</v>
      </c>
      <c r="AJ22" s="389">
        <v>5</v>
      </c>
      <c r="AK22" s="390">
        <f t="shared" si="8"/>
        <v>0</v>
      </c>
      <c r="AL22" s="390">
        <f t="shared" si="4"/>
        <v>0</v>
      </c>
      <c r="AM22" s="391" t="e">
        <v>#VALUE!</v>
      </c>
      <c r="AN22" s="392" t="e">
        <v>#VALUE!</v>
      </c>
      <c r="AO22" s="391" t="e">
        <f t="shared" si="5"/>
        <v>#VALUE!</v>
      </c>
      <c r="AP22" s="391" t="e">
        <f t="shared" si="6"/>
        <v>#VALUE!</v>
      </c>
    </row>
    <row r="23" spans="1:42" s="841" customFormat="1">
      <c r="A23" s="12" t="s">
        <v>76</v>
      </c>
      <c r="B23" s="12" t="s">
        <v>76</v>
      </c>
      <c r="C23" s="22">
        <f t="shared" si="3"/>
        <v>21</v>
      </c>
      <c r="D23" s="807" t="s">
        <v>78</v>
      </c>
      <c r="E23" s="802"/>
      <c r="F23" s="803">
        <f>IFERROR(VLOOKUP(D23,#REF!,'MP &amp; Eqpt Summary 1'!$C$1,FALSE),0)</f>
        <v>0</v>
      </c>
      <c r="G23" s="803">
        <f>IFERROR(VLOOKUP(D23,#REF!,'MP &amp; Eqpt Summary 1'!$C$1,FALSE),0)</f>
        <v>0</v>
      </c>
      <c r="H23" s="803">
        <f>IFERROR(VLOOKUP(D23,#REF!,'MP &amp; Eqpt Summary 1'!$C$1,FALSE),0)</f>
        <v>0</v>
      </c>
      <c r="I23" s="803">
        <f>IFERROR(VLOOKUP(D23,#REF!,'MP &amp; Eqpt Summary 1'!$C$1,FALSE),0)</f>
        <v>0</v>
      </c>
      <c r="J23" s="803">
        <f>IFERROR(VLOOKUP(D23,#REF!,'MP &amp; Eqpt Summary 1'!$C$1,FALSE),0)</f>
        <v>0</v>
      </c>
      <c r="K23" s="836">
        <f>IFERROR(VLOOKUP(D23,#REF!,'MP &amp; Eqpt Summary 1'!$C$1,FALSE),0)</f>
        <v>0</v>
      </c>
      <c r="L23" s="836">
        <f>IFERROR(VLOOKUP(D23,#REF!,'MP &amp; Eqpt Summary 1'!$C$1,FALSE),0)</f>
        <v>0</v>
      </c>
      <c r="M23" s="803">
        <f>IFERROR(VLOOKUP(D23,#REF!,'MP &amp; Eqpt Summary 1'!$C$1,FALSE),0)</f>
        <v>0</v>
      </c>
      <c r="N23" s="803">
        <f>IFERROR(VLOOKUP($D23,#REF!,'MP &amp; Eqpt Summary 1'!$C$1,FALSE),0)</f>
        <v>0</v>
      </c>
      <c r="O23" s="803">
        <f>IFERROR(VLOOKUP(D23,#REF!,'MP &amp; Eqpt Summary 1'!$C$1,FALSE),0)</f>
        <v>0</v>
      </c>
      <c r="P23" s="803">
        <f>IFERROR(VLOOKUP(D23,#REF!,'MP &amp; Eqpt Summary 1'!$C$1,FALSE),0)</f>
        <v>0</v>
      </c>
      <c r="Q23" s="803">
        <f>IFERROR(VLOOKUP(D23,#REF!,'MP &amp; Eqpt Summary 1'!$C$1,FALSE),0)</f>
        <v>0</v>
      </c>
      <c r="R23" s="803">
        <f>IFERROR(VLOOKUP(D23,#REF!,'MP &amp; Eqpt Summary 1'!$C$1,FALSE),0)</f>
        <v>0</v>
      </c>
      <c r="S23" s="803">
        <f>IFERROR(VLOOKUP(D23,#REF!,'MP &amp; Eqpt Summary 1'!$C$1,FALSE),0)</f>
        <v>0</v>
      </c>
      <c r="T23" s="803">
        <f>IFERROR(VLOOKUP(D23,#REF!,'MP &amp; Eqpt Summary 1'!$C$1,FALSE),0)</f>
        <v>0</v>
      </c>
      <c r="U23" s="803">
        <f>IFERROR(VLOOKUP(D23,#REF!,'MP &amp; Eqpt Summary 1'!$C$1,FALSE),0)</f>
        <v>0</v>
      </c>
      <c r="V23" s="803">
        <f>IFERROR(VLOOKUP(D23,#REF!,'MP &amp; Eqpt Summary 1'!$C$1,FALSE),0)</f>
        <v>0</v>
      </c>
      <c r="W23" s="803">
        <f>IFERROR(VLOOKUP(D23,#REF!,'MP &amp; Eqpt Summary 1'!$C$1,FALSE),0)</f>
        <v>0</v>
      </c>
      <c r="X23" s="803">
        <f>IFERROR(VLOOKUP(D23,#REF!,'MP &amp; Eqpt Summary 1'!$C$1,FALSE),0)</f>
        <v>0</v>
      </c>
      <c r="Y23" s="815"/>
      <c r="Z23" s="804">
        <f t="shared" si="0"/>
        <v>0</v>
      </c>
      <c r="AA23" s="803"/>
      <c r="AB23" s="808">
        <f t="shared" si="1"/>
        <v>0</v>
      </c>
      <c r="AC23" s="846">
        <f>IFERROR(VLOOKUP(D23,#REF!,2,FALSE),0)+IFERROR(VLOOKUP(D23,#REF!,3,FALSE),0)</f>
        <v>0</v>
      </c>
      <c r="AD23" s="846">
        <f>IFERROR(VLOOKUP(D23,#REF!,2,FALSE),0)+IFERROR(VLOOKUP(D23,#REF!,3,FALSE),0)</f>
        <v>0</v>
      </c>
      <c r="AE23" s="846">
        <v>0</v>
      </c>
      <c r="AF23" s="846">
        <f>IFERROR(VLOOKUP(D23,#REF!,2,FALSE),0)+IFERROR(VLOOKUP(D23,#REF!,3,FALSE),0)</f>
        <v>0</v>
      </c>
      <c r="AG23" s="846">
        <f>IFERROR(VLOOKUP(D23,#REF!,2,FALSE),0)+IFERROR(VLOOKUP(D23,#REF!,3,FALSE),0)</f>
        <v>0</v>
      </c>
      <c r="AH23" s="847">
        <f t="shared" si="2"/>
        <v>0</v>
      </c>
      <c r="AI23" s="846">
        <f t="shared" si="7"/>
        <v>0</v>
      </c>
      <c r="AJ23" s="846">
        <v>25</v>
      </c>
      <c r="AK23" s="847">
        <f t="shared" si="8"/>
        <v>0</v>
      </c>
      <c r="AL23" s="847">
        <f t="shared" si="4"/>
        <v>0</v>
      </c>
      <c r="AM23" s="848" t="e">
        <v>#VALUE!</v>
      </c>
      <c r="AN23" s="849" t="e">
        <v>#VALUE!</v>
      </c>
      <c r="AO23" s="848" t="e">
        <f t="shared" si="5"/>
        <v>#VALUE!</v>
      </c>
      <c r="AP23" s="848" t="e">
        <f t="shared" si="6"/>
        <v>#VALUE!</v>
      </c>
    </row>
    <row r="24" spans="1:42">
      <c r="A24" s="12" t="s">
        <v>921</v>
      </c>
      <c r="B24" s="12" t="s">
        <v>921</v>
      </c>
      <c r="C24" s="22">
        <f t="shared" si="3"/>
        <v>22</v>
      </c>
      <c r="D24" s="807" t="s">
        <v>81</v>
      </c>
      <c r="E24" s="808"/>
      <c r="F24" s="803">
        <f>IFERROR(VLOOKUP(D24,#REF!,'MP &amp; Eqpt Summary 1'!$C$1,FALSE),0)</f>
        <v>0</v>
      </c>
      <c r="G24" s="803">
        <f>IFERROR(VLOOKUP(D24,#REF!,'MP &amp; Eqpt Summary 1'!$C$1,FALSE),0)</f>
        <v>0</v>
      </c>
      <c r="H24" s="803">
        <f>IFERROR(VLOOKUP(D24,#REF!,'MP &amp; Eqpt Summary 1'!$C$1,FALSE),0)</f>
        <v>0</v>
      </c>
      <c r="I24" s="803">
        <f>IFERROR(VLOOKUP(D24,#REF!,'MP &amp; Eqpt Summary 1'!$C$1,FALSE),0)</f>
        <v>0</v>
      </c>
      <c r="J24" s="803">
        <f>IFERROR(VLOOKUP(D24,#REF!,'MP &amp; Eqpt Summary 1'!$C$1,FALSE),0)</f>
        <v>0</v>
      </c>
      <c r="K24" s="803">
        <f>IFERROR(VLOOKUP(D24,#REF!,'MP &amp; Eqpt Summary 1'!$C$1,FALSE),0)</f>
        <v>0</v>
      </c>
      <c r="L24" s="803">
        <f>IFERROR(VLOOKUP(D24,#REF!,'MP &amp; Eqpt Summary 1'!$C$1,FALSE),0)</f>
        <v>0</v>
      </c>
      <c r="M24" s="803">
        <f>IFERROR(VLOOKUP(D24,#REF!,'MP &amp; Eqpt Summary 1'!$C$1,FALSE),0)</f>
        <v>0</v>
      </c>
      <c r="N24" s="803">
        <f>IFERROR(VLOOKUP($D24,#REF!,'MP &amp; Eqpt Summary 1'!$C$1,FALSE),0)</f>
        <v>0</v>
      </c>
      <c r="O24" s="803">
        <f>IFERROR(VLOOKUP(D24,#REF!,'MP &amp; Eqpt Summary 1'!$C$1,FALSE),0)</f>
        <v>0</v>
      </c>
      <c r="P24" s="803">
        <f>IFERROR(VLOOKUP(D24,#REF!,'MP &amp; Eqpt Summary 1'!$C$1,FALSE),0)</f>
        <v>0</v>
      </c>
      <c r="Q24" s="803">
        <f>IFERROR(VLOOKUP(D24,#REF!,'MP &amp; Eqpt Summary 1'!$C$1,FALSE),0)</f>
        <v>0</v>
      </c>
      <c r="R24" s="803">
        <f>IFERROR(VLOOKUP(D24,#REF!,'MP &amp; Eqpt Summary 1'!$C$1,FALSE),0)</f>
        <v>0</v>
      </c>
      <c r="S24" s="803">
        <f>IFERROR(VLOOKUP(D24,#REF!,'MP &amp; Eqpt Summary 1'!$C$1,FALSE),0)</f>
        <v>0</v>
      </c>
      <c r="T24" s="803">
        <f>IFERROR(VLOOKUP(D24,#REF!,'MP &amp; Eqpt Summary 1'!$C$1,FALSE),0)</f>
        <v>0</v>
      </c>
      <c r="U24" s="803">
        <f>IFERROR(VLOOKUP(D24,#REF!,'MP &amp; Eqpt Summary 1'!$C$1,FALSE),0)</f>
        <v>0</v>
      </c>
      <c r="V24" s="803">
        <f>IFERROR(VLOOKUP(D24,#REF!,'MP &amp; Eqpt Summary 1'!$C$1,FALSE),0)</f>
        <v>0</v>
      </c>
      <c r="W24" s="803">
        <f>IFERROR(VLOOKUP(D24,#REF!,'MP &amp; Eqpt Summary 1'!$C$1,FALSE),0)</f>
        <v>0</v>
      </c>
      <c r="X24" s="803">
        <f>IFERROR(VLOOKUP(D24,#REF!,'MP &amp; Eqpt Summary 1'!$C$1,FALSE),0)</f>
        <v>0</v>
      </c>
      <c r="Y24" s="815"/>
      <c r="Z24" s="804">
        <f t="shared" si="0"/>
        <v>0</v>
      </c>
      <c r="AA24" s="803"/>
      <c r="AB24" s="34">
        <f t="shared" si="1"/>
        <v>0</v>
      </c>
      <c r="AC24" s="389">
        <f>IFERROR(VLOOKUP(D24,#REF!,2,FALSE),0)+IFERROR(VLOOKUP(D24,#REF!,3,FALSE),0)</f>
        <v>0</v>
      </c>
      <c r="AD24" s="389">
        <f>IFERROR(VLOOKUP(D24,#REF!,2,FALSE),0)+IFERROR(VLOOKUP(D24,#REF!,3,FALSE),0)</f>
        <v>0</v>
      </c>
      <c r="AE24" s="389">
        <v>0</v>
      </c>
      <c r="AF24" s="389">
        <f>IFERROR(VLOOKUP(D24,#REF!,2,FALSE),0)+IFERROR(VLOOKUP(D24,#REF!,3,FALSE),0)</f>
        <v>0</v>
      </c>
      <c r="AG24" s="389">
        <f>IFERROR(VLOOKUP(D24,#REF!,2,FALSE),0)+IFERROR(VLOOKUP(D24,#REF!,3,FALSE),0)</f>
        <v>0</v>
      </c>
      <c r="AH24" s="390">
        <f t="shared" si="2"/>
        <v>0</v>
      </c>
      <c r="AI24" s="389">
        <f t="shared" si="7"/>
        <v>0</v>
      </c>
      <c r="AJ24" s="389">
        <v>18</v>
      </c>
      <c r="AK24" s="390">
        <f t="shared" si="8"/>
        <v>0</v>
      </c>
      <c r="AL24" s="390">
        <f t="shared" si="4"/>
        <v>0</v>
      </c>
      <c r="AM24" s="391" t="e">
        <v>#VALUE!</v>
      </c>
      <c r="AN24" s="392" t="e">
        <v>#VALUE!</v>
      </c>
      <c r="AO24" s="391" t="e">
        <f t="shared" si="5"/>
        <v>#VALUE!</v>
      </c>
      <c r="AP24" s="391" t="e">
        <f t="shared" si="6"/>
        <v>#VALUE!</v>
      </c>
    </row>
    <row r="25" spans="1:42" s="841" customFormat="1">
      <c r="A25" s="12" t="s">
        <v>82</v>
      </c>
      <c r="B25" s="12" t="s">
        <v>82</v>
      </c>
      <c r="C25" s="22">
        <f t="shared" si="3"/>
        <v>23</v>
      </c>
      <c r="D25" s="807" t="s">
        <v>84</v>
      </c>
      <c r="E25" s="808"/>
      <c r="F25" s="803">
        <f>IFERROR(VLOOKUP(D25,#REF!,'MP &amp; Eqpt Summary 1'!$C$1,FALSE),0)</f>
        <v>0</v>
      </c>
      <c r="G25" s="803">
        <f>IFERROR(VLOOKUP(D25,#REF!,'MP &amp; Eqpt Summary 1'!$C$1,FALSE),0)</f>
        <v>0</v>
      </c>
      <c r="H25" s="803">
        <f>IFERROR(VLOOKUP(D25,#REF!,'MP &amp; Eqpt Summary 1'!$C$1,FALSE),0)</f>
        <v>0</v>
      </c>
      <c r="I25" s="803">
        <f>IFERROR(VLOOKUP(D25,#REF!,'MP &amp; Eqpt Summary 1'!$C$1,FALSE),0)</f>
        <v>0</v>
      </c>
      <c r="J25" s="803">
        <f>IFERROR(VLOOKUP(D25,#REF!,'MP &amp; Eqpt Summary 1'!$C$1,FALSE),0)</f>
        <v>0</v>
      </c>
      <c r="K25" s="803">
        <f>IFERROR(VLOOKUP(D25,#REF!,'MP &amp; Eqpt Summary 1'!$C$1,FALSE),0)</f>
        <v>0</v>
      </c>
      <c r="L25" s="803">
        <f>IFERROR(VLOOKUP(D25,#REF!,'MP &amp; Eqpt Summary 1'!$C$1,FALSE),0)</f>
        <v>0</v>
      </c>
      <c r="M25" s="803">
        <f>IFERROR(VLOOKUP(D25,#REF!,'MP &amp; Eqpt Summary 1'!$C$1,FALSE),0)</f>
        <v>0</v>
      </c>
      <c r="N25" s="803">
        <f>IFERROR(VLOOKUP($D25,#REF!,'MP &amp; Eqpt Summary 1'!$C$1,FALSE),0)</f>
        <v>0</v>
      </c>
      <c r="O25" s="803">
        <f>IFERROR(VLOOKUP(D25,#REF!,'MP &amp; Eqpt Summary 1'!$C$1,FALSE),0)</f>
        <v>0</v>
      </c>
      <c r="P25" s="803">
        <f>IFERROR(VLOOKUP(D25,#REF!,'MP &amp; Eqpt Summary 1'!$C$1,FALSE),0)</f>
        <v>0</v>
      </c>
      <c r="Q25" s="803">
        <f>IFERROR(VLOOKUP(D25,#REF!,'MP &amp; Eqpt Summary 1'!$C$1,FALSE),0)</f>
        <v>0</v>
      </c>
      <c r="R25" s="803">
        <f>IFERROR(VLOOKUP(D25,#REF!,'MP &amp; Eqpt Summary 1'!$C$1,FALSE),0)</f>
        <v>0</v>
      </c>
      <c r="S25" s="803">
        <f>IFERROR(VLOOKUP(D25,#REF!,'MP &amp; Eqpt Summary 1'!$C$1,FALSE),0)</f>
        <v>0</v>
      </c>
      <c r="T25" s="803">
        <f>IFERROR(VLOOKUP(D25,#REF!,'MP &amp; Eqpt Summary 1'!$C$1,FALSE),0)</f>
        <v>0</v>
      </c>
      <c r="U25" s="803">
        <f>IFERROR(VLOOKUP(D25,#REF!,'MP &amp; Eqpt Summary 1'!$C$1,FALSE),0)</f>
        <v>0</v>
      </c>
      <c r="V25" s="803">
        <f>IFERROR(VLOOKUP(D25,#REF!,'MP &amp; Eqpt Summary 1'!$C$1,FALSE),0)</f>
        <v>0</v>
      </c>
      <c r="W25" s="803">
        <f>IFERROR(VLOOKUP(D25,#REF!,'MP &amp; Eqpt Summary 1'!$C$1,FALSE),0)</f>
        <v>0</v>
      </c>
      <c r="X25" s="803">
        <f>IFERROR(VLOOKUP(D25,#REF!,'MP &amp; Eqpt Summary 1'!$C$1,FALSE),0)</f>
        <v>0</v>
      </c>
      <c r="Y25" s="815"/>
      <c r="Z25" s="804">
        <f t="shared" si="0"/>
        <v>0</v>
      </c>
      <c r="AA25" s="803"/>
      <c r="AB25" s="808">
        <f t="shared" si="1"/>
        <v>0</v>
      </c>
      <c r="AC25" s="846">
        <f>IFERROR(VLOOKUP(D25,#REF!,2,FALSE),0)+IFERROR(VLOOKUP(D25,#REF!,3,FALSE),0)</f>
        <v>0</v>
      </c>
      <c r="AD25" s="846">
        <f>IFERROR(VLOOKUP(D25,#REF!,2,FALSE),0)+IFERROR(VLOOKUP(D25,#REF!,3,FALSE),0)</f>
        <v>0</v>
      </c>
      <c r="AE25" s="846">
        <v>0</v>
      </c>
      <c r="AF25" s="846">
        <f>IFERROR(VLOOKUP(D25,#REF!,2,FALSE),0)+IFERROR(VLOOKUP(D25,#REF!,3,FALSE),0)</f>
        <v>0</v>
      </c>
      <c r="AG25" s="846">
        <f>IFERROR(VLOOKUP(D25,#REF!,2,FALSE),0)+IFERROR(VLOOKUP(D25,#REF!,3,FALSE),0)</f>
        <v>0</v>
      </c>
      <c r="AH25" s="847">
        <f t="shared" si="2"/>
        <v>0</v>
      </c>
      <c r="AI25" s="846">
        <f t="shared" si="7"/>
        <v>0</v>
      </c>
      <c r="AJ25" s="846">
        <v>12</v>
      </c>
      <c r="AK25" s="847">
        <f t="shared" si="8"/>
        <v>0</v>
      </c>
      <c r="AL25" s="847">
        <f t="shared" si="4"/>
        <v>0</v>
      </c>
      <c r="AM25" s="848" t="e">
        <v>#VALUE!</v>
      </c>
      <c r="AN25" s="849" t="e">
        <v>#VALUE!</v>
      </c>
      <c r="AO25" s="848" t="e">
        <f t="shared" si="5"/>
        <v>#VALUE!</v>
      </c>
      <c r="AP25" s="848" t="e">
        <f t="shared" si="6"/>
        <v>#VALUE!</v>
      </c>
    </row>
    <row r="26" spans="1:42" s="841" customFormat="1">
      <c r="A26" s="12" t="s">
        <v>85</v>
      </c>
      <c r="B26" s="12" t="s">
        <v>85</v>
      </c>
      <c r="C26" s="22">
        <f t="shared" si="3"/>
        <v>24</v>
      </c>
      <c r="D26" s="807" t="s">
        <v>86</v>
      </c>
      <c r="E26" s="802"/>
      <c r="F26" s="803">
        <f>IFERROR(VLOOKUP(D26,#REF!,'MP &amp; Eqpt Summary 1'!$C$1,FALSE),0)</f>
        <v>0</v>
      </c>
      <c r="G26" s="803">
        <f>IFERROR(VLOOKUP(D26,#REF!,'MP &amp; Eqpt Summary 1'!$C$1,FALSE),0)</f>
        <v>0</v>
      </c>
      <c r="H26" s="803">
        <f>IFERROR(VLOOKUP(D26,#REF!,'MP &amp; Eqpt Summary 1'!$C$1,FALSE),0)</f>
        <v>0</v>
      </c>
      <c r="I26" s="803">
        <f>IFERROR(VLOOKUP(D26,#REF!,'MP &amp; Eqpt Summary 1'!$C$1,FALSE),0)</f>
        <v>0</v>
      </c>
      <c r="J26" s="803">
        <f>IFERROR(VLOOKUP(D26,#REF!,'MP &amp; Eqpt Summary 1'!$C$1,FALSE),0)</f>
        <v>0</v>
      </c>
      <c r="K26" s="803">
        <f>IFERROR(VLOOKUP(D26,#REF!,'MP &amp; Eqpt Summary 1'!$C$1,FALSE),0)</f>
        <v>0</v>
      </c>
      <c r="L26" s="803">
        <f>IFERROR(VLOOKUP(D26,#REF!,'MP &amp; Eqpt Summary 1'!$C$1,FALSE),0)</f>
        <v>0</v>
      </c>
      <c r="M26" s="803">
        <f>IFERROR(VLOOKUP(D26,#REF!,'MP &amp; Eqpt Summary 1'!$C$1,FALSE),0)</f>
        <v>0</v>
      </c>
      <c r="N26" s="803">
        <f>IFERROR(VLOOKUP($D26,#REF!,'MP &amp; Eqpt Summary 1'!$C$1,FALSE),0)</f>
        <v>0</v>
      </c>
      <c r="O26" s="803">
        <f>IFERROR(VLOOKUP(D26,#REF!,'MP &amp; Eqpt Summary 1'!$C$1,FALSE),0)</f>
        <v>0</v>
      </c>
      <c r="P26" s="803">
        <f>IFERROR(VLOOKUP(D26,#REF!,'MP &amp; Eqpt Summary 1'!$C$1,FALSE),0)</f>
        <v>0</v>
      </c>
      <c r="Q26" s="803">
        <f>IFERROR(VLOOKUP(D26,#REF!,'MP &amp; Eqpt Summary 1'!$C$1,FALSE),0)</f>
        <v>0</v>
      </c>
      <c r="R26" s="803">
        <f>IFERROR(VLOOKUP(D26,#REF!,'MP &amp; Eqpt Summary 1'!$C$1,FALSE),0)</f>
        <v>0</v>
      </c>
      <c r="S26" s="803">
        <f>IFERROR(VLOOKUP(D26,#REF!,'MP &amp; Eqpt Summary 1'!$C$1,FALSE),0)</f>
        <v>0</v>
      </c>
      <c r="T26" s="803">
        <f>IFERROR(VLOOKUP(D26,#REF!,'MP &amp; Eqpt Summary 1'!$C$1,FALSE),0)</f>
        <v>0</v>
      </c>
      <c r="U26" s="803">
        <f>IFERROR(VLOOKUP(D26,#REF!,'MP &amp; Eqpt Summary 1'!$C$1,FALSE),0)</f>
        <v>0</v>
      </c>
      <c r="V26" s="803">
        <f>IFERROR(VLOOKUP(D26,#REF!,'MP &amp; Eqpt Summary 1'!$C$1,FALSE),0)</f>
        <v>0</v>
      </c>
      <c r="W26" s="803">
        <f>IFERROR(VLOOKUP(D26,#REF!,'MP &amp; Eqpt Summary 1'!$C$1,FALSE),0)</f>
        <v>0</v>
      </c>
      <c r="X26" s="803">
        <f>IFERROR(VLOOKUP(D26,#REF!,'MP &amp; Eqpt Summary 1'!$C$1,FALSE),0)</f>
        <v>0</v>
      </c>
      <c r="Y26" s="815"/>
      <c r="Z26" s="804">
        <f t="shared" si="0"/>
        <v>0</v>
      </c>
      <c r="AA26" s="803"/>
      <c r="AB26" s="808">
        <f>AA26-Z26</f>
        <v>0</v>
      </c>
      <c r="AC26" s="846">
        <f>IFERROR(VLOOKUP(D26,#REF!,2,FALSE),0)+IFERROR(VLOOKUP(D26,#REF!,3,FALSE),0)</f>
        <v>0</v>
      </c>
      <c r="AD26" s="846">
        <f>IFERROR(VLOOKUP(D26,#REF!,2,FALSE),0)+IFERROR(VLOOKUP(D26,#REF!,3,FALSE),0)</f>
        <v>0</v>
      </c>
      <c r="AE26" s="846">
        <v>0</v>
      </c>
      <c r="AF26" s="846">
        <f>IFERROR(VLOOKUP(D26,#REF!,2,FALSE),0)+IFERROR(VLOOKUP(D26,#REF!,3,FALSE),0)</f>
        <v>0</v>
      </c>
      <c r="AG26" s="846">
        <f>IFERROR(VLOOKUP(D26,#REF!,2,FALSE),0)+IFERROR(VLOOKUP(D26,#REF!,3,FALSE),0)</f>
        <v>0</v>
      </c>
      <c r="AH26" s="847">
        <f>SUM(AC26:AG26)</f>
        <v>0</v>
      </c>
      <c r="AI26" s="846">
        <f t="shared" si="7"/>
        <v>0</v>
      </c>
      <c r="AJ26" s="846" t="e">
        <v>#N/A</v>
      </c>
      <c r="AK26" s="847" t="e">
        <f t="shared" si="8"/>
        <v>#N/A</v>
      </c>
      <c r="AL26" s="847" t="e">
        <f>AI26-AK26</f>
        <v>#N/A</v>
      </c>
      <c r="AM26" s="848" t="e">
        <v>#VALUE!</v>
      </c>
      <c r="AN26" s="849" t="e">
        <v>#VALUE!</v>
      </c>
      <c r="AO26" s="848" t="e">
        <f>SUM(AM26:AN26)</f>
        <v>#VALUE!</v>
      </c>
      <c r="AP26" s="848" t="e">
        <f>AO26-AM26</f>
        <v>#VALUE!</v>
      </c>
    </row>
    <row r="27" spans="1:42">
      <c r="A27" s="12" t="s">
        <v>87</v>
      </c>
      <c r="B27" s="12" t="s">
        <v>87</v>
      </c>
      <c r="C27" s="22">
        <f t="shared" si="3"/>
        <v>25</v>
      </c>
      <c r="D27" s="807" t="s">
        <v>89</v>
      </c>
      <c r="E27" s="802"/>
      <c r="F27" s="803">
        <f>IFERROR(VLOOKUP(D27,#REF!,'MP &amp; Eqpt Summary 1'!$C$1,FALSE),0)</f>
        <v>0</v>
      </c>
      <c r="G27" s="803">
        <f>IFERROR(VLOOKUP(D27,#REF!,'MP &amp; Eqpt Summary 1'!$C$1,FALSE),0)</f>
        <v>0</v>
      </c>
      <c r="H27" s="803">
        <f>IFERROR(VLOOKUP(D27,#REF!,'MP &amp; Eqpt Summary 1'!$C$1,FALSE),0)</f>
        <v>0</v>
      </c>
      <c r="I27" s="803">
        <f>IFERROR(VLOOKUP(D27,#REF!,'MP &amp; Eqpt Summary 1'!$C$1,FALSE),0)</f>
        <v>0</v>
      </c>
      <c r="J27" s="803">
        <f>IFERROR(VLOOKUP(D27,#REF!,'MP &amp; Eqpt Summary 1'!$C$1,FALSE),0)</f>
        <v>0</v>
      </c>
      <c r="K27" s="803">
        <f>IFERROR(VLOOKUP(D27,#REF!,'MP &amp; Eqpt Summary 1'!$C$1,FALSE),0)</f>
        <v>0</v>
      </c>
      <c r="L27" s="803">
        <f>IFERROR(VLOOKUP(D27,#REF!,'MP &amp; Eqpt Summary 1'!$C$1,FALSE),0)</f>
        <v>0</v>
      </c>
      <c r="M27" s="803">
        <f>IFERROR(VLOOKUP(D27,#REF!,'MP &amp; Eqpt Summary 1'!$C$1,FALSE),0)</f>
        <v>0</v>
      </c>
      <c r="N27" s="803">
        <f>IFERROR(VLOOKUP($D27,#REF!,'MP &amp; Eqpt Summary 1'!$C$1,FALSE),0)</f>
        <v>0</v>
      </c>
      <c r="O27" s="803">
        <f>IFERROR(VLOOKUP(D27,#REF!,'MP &amp; Eqpt Summary 1'!$C$1,FALSE),0)</f>
        <v>0</v>
      </c>
      <c r="P27" s="803">
        <f>IFERROR(VLOOKUP(D27,#REF!,'MP &amp; Eqpt Summary 1'!$C$1,FALSE),0)</f>
        <v>0</v>
      </c>
      <c r="Q27" s="803">
        <f>IFERROR(VLOOKUP(D27,#REF!,'MP &amp; Eqpt Summary 1'!$C$1,FALSE),0)</f>
        <v>0</v>
      </c>
      <c r="R27" s="803">
        <f>IFERROR(VLOOKUP(D27,#REF!,'MP &amp; Eqpt Summary 1'!$C$1,FALSE),0)</f>
        <v>0</v>
      </c>
      <c r="S27" s="803">
        <f>IFERROR(VLOOKUP(D27,#REF!,'MP &amp; Eqpt Summary 1'!$C$1,FALSE),0)</f>
        <v>0</v>
      </c>
      <c r="T27" s="803">
        <f>IFERROR(VLOOKUP(D27,#REF!,'MP &amp; Eqpt Summary 1'!$C$1,FALSE),0)</f>
        <v>0</v>
      </c>
      <c r="U27" s="803">
        <f>IFERROR(VLOOKUP(D27,#REF!,'MP &amp; Eqpt Summary 1'!$C$1,FALSE),0)</f>
        <v>0</v>
      </c>
      <c r="V27" s="803">
        <f>IFERROR(VLOOKUP(D27,#REF!,'MP &amp; Eqpt Summary 1'!$C$1,FALSE),0)</f>
        <v>0</v>
      </c>
      <c r="W27" s="803">
        <f>IFERROR(VLOOKUP(D27,#REF!,'MP &amp; Eqpt Summary 1'!$C$1,FALSE),0)</f>
        <v>0</v>
      </c>
      <c r="X27" s="803">
        <f>IFERROR(VLOOKUP(D27,#REF!,'MP &amp; Eqpt Summary 1'!$C$1,FALSE),0)</f>
        <v>0</v>
      </c>
      <c r="Y27" s="815"/>
      <c r="Z27" s="804">
        <f t="shared" si="0"/>
        <v>0</v>
      </c>
      <c r="AA27" s="803"/>
      <c r="AB27" s="34">
        <f t="shared" si="1"/>
        <v>0</v>
      </c>
      <c r="AC27" s="389">
        <f>IFERROR(VLOOKUP(D27,#REF!,2,FALSE),0)+IFERROR(VLOOKUP(D27,#REF!,3,FALSE),0)</f>
        <v>0</v>
      </c>
      <c r="AD27" s="389">
        <f>IFERROR(VLOOKUP(D27,#REF!,2,FALSE),0)+IFERROR(VLOOKUP(D27,#REF!,3,FALSE),0)</f>
        <v>0</v>
      </c>
      <c r="AE27" s="389">
        <v>0</v>
      </c>
      <c r="AF27" s="389">
        <f>IFERROR(VLOOKUP(D27,#REF!,2,FALSE),0)+IFERROR(VLOOKUP(D27,#REF!,3,FALSE),0)</f>
        <v>0</v>
      </c>
      <c r="AG27" s="389">
        <f>IFERROR(VLOOKUP(D27,#REF!,2,FALSE),0)+IFERROR(VLOOKUP(D27,#REF!,3,FALSE),0)</f>
        <v>0</v>
      </c>
      <c r="AH27" s="390">
        <f t="shared" si="2"/>
        <v>0</v>
      </c>
      <c r="AI27" s="389">
        <f t="shared" si="7"/>
        <v>0</v>
      </c>
      <c r="AJ27" s="389">
        <v>0</v>
      </c>
      <c r="AK27" s="390">
        <f t="shared" si="8"/>
        <v>0</v>
      </c>
      <c r="AL27" s="390">
        <f t="shared" si="4"/>
        <v>0</v>
      </c>
      <c r="AM27" s="391" t="e">
        <v>#VALUE!</v>
      </c>
      <c r="AN27" s="392" t="e">
        <v>#VALUE!</v>
      </c>
      <c r="AO27" s="391" t="e">
        <f t="shared" si="5"/>
        <v>#VALUE!</v>
      </c>
      <c r="AP27" s="391" t="e">
        <f t="shared" si="6"/>
        <v>#VALUE!</v>
      </c>
    </row>
    <row r="28" spans="1:42">
      <c r="A28" s="12" t="s">
        <v>90</v>
      </c>
      <c r="B28" s="12" t="s">
        <v>90</v>
      </c>
      <c r="C28" s="22">
        <f t="shared" si="3"/>
        <v>26</v>
      </c>
      <c r="D28" s="807" t="s">
        <v>92</v>
      </c>
      <c r="E28" s="802"/>
      <c r="F28" s="803">
        <f>IFERROR(VLOOKUP(D28,#REF!,'MP &amp; Eqpt Summary 1'!$C$1,FALSE),0)</f>
        <v>0</v>
      </c>
      <c r="G28" s="803">
        <f>IFERROR(VLOOKUP(D28,#REF!,'MP &amp; Eqpt Summary 1'!$C$1,FALSE),0)</f>
        <v>0</v>
      </c>
      <c r="H28" s="803">
        <f>IFERROR(VLOOKUP(D28,#REF!,'MP &amp; Eqpt Summary 1'!$C$1,FALSE),0)</f>
        <v>0</v>
      </c>
      <c r="I28" s="803">
        <f>IFERROR(VLOOKUP(D28,#REF!,'MP &amp; Eqpt Summary 1'!$C$1,FALSE),0)</f>
        <v>0</v>
      </c>
      <c r="J28" s="803">
        <f>IFERROR(VLOOKUP(D28,#REF!,'MP &amp; Eqpt Summary 1'!$C$1,FALSE),0)</f>
        <v>0</v>
      </c>
      <c r="K28" s="803">
        <f>IFERROR(VLOOKUP(D28,#REF!,'MP &amp; Eqpt Summary 1'!$C$1,FALSE),0)</f>
        <v>0</v>
      </c>
      <c r="L28" s="803">
        <f>IFERROR(VLOOKUP(D28,#REF!,'MP &amp; Eqpt Summary 1'!$C$1,FALSE),0)</f>
        <v>0</v>
      </c>
      <c r="M28" s="803">
        <f>IFERROR(VLOOKUP(D28,#REF!,'MP &amp; Eqpt Summary 1'!$C$1,FALSE),0)</f>
        <v>0</v>
      </c>
      <c r="N28" s="803">
        <f>IFERROR(VLOOKUP($D28,#REF!,'MP &amp; Eqpt Summary 1'!$C$1,FALSE),0)</f>
        <v>0</v>
      </c>
      <c r="O28" s="803">
        <f>IFERROR(VLOOKUP(D28,#REF!,'MP &amp; Eqpt Summary 1'!$C$1,FALSE),0)</f>
        <v>0</v>
      </c>
      <c r="P28" s="803">
        <f>IFERROR(VLOOKUP(D28,#REF!,'MP &amp; Eqpt Summary 1'!$C$1,FALSE),0)</f>
        <v>0</v>
      </c>
      <c r="Q28" s="803">
        <f>IFERROR(VLOOKUP(D28,#REF!,'MP &amp; Eqpt Summary 1'!$C$1,FALSE),0)</f>
        <v>0</v>
      </c>
      <c r="R28" s="803">
        <f>IFERROR(VLOOKUP(D28,#REF!,'MP &amp; Eqpt Summary 1'!$C$1,FALSE),0)</f>
        <v>0</v>
      </c>
      <c r="S28" s="803">
        <f>IFERROR(VLOOKUP(D28,#REF!,'MP &amp; Eqpt Summary 1'!$C$1,FALSE),0)</f>
        <v>0</v>
      </c>
      <c r="T28" s="803">
        <f>IFERROR(VLOOKUP(D28,#REF!,'MP &amp; Eqpt Summary 1'!$C$1,FALSE),0)</f>
        <v>0</v>
      </c>
      <c r="U28" s="803">
        <f>IFERROR(VLOOKUP(D28,#REF!,'MP &amp; Eqpt Summary 1'!$C$1,FALSE),0)</f>
        <v>0</v>
      </c>
      <c r="V28" s="803">
        <f>IFERROR(VLOOKUP(D28,#REF!,'MP &amp; Eqpt Summary 1'!$C$1,FALSE),0)</f>
        <v>0</v>
      </c>
      <c r="W28" s="803">
        <f>IFERROR(VLOOKUP(D28,#REF!,'MP &amp; Eqpt Summary 1'!$C$1,FALSE),0)</f>
        <v>0</v>
      </c>
      <c r="X28" s="803">
        <f>IFERROR(VLOOKUP(D28,#REF!,'MP &amp; Eqpt Summary 1'!$C$1,FALSE),0)</f>
        <v>0</v>
      </c>
      <c r="Y28" s="815"/>
      <c r="Z28" s="804">
        <f t="shared" si="0"/>
        <v>0</v>
      </c>
      <c r="AA28" s="803"/>
      <c r="AB28" s="34">
        <f t="shared" si="1"/>
        <v>0</v>
      </c>
      <c r="AC28" s="389">
        <f>IFERROR(VLOOKUP(D28,#REF!,2,FALSE),0)+IFERROR(VLOOKUP(D28,#REF!,3,FALSE),0)</f>
        <v>0</v>
      </c>
      <c r="AD28" s="389">
        <f>IFERROR(VLOOKUP(D28,#REF!,2,FALSE),0)+IFERROR(VLOOKUP(D28,#REF!,3,FALSE),0)</f>
        <v>0</v>
      </c>
      <c r="AE28" s="389">
        <v>0</v>
      </c>
      <c r="AF28" s="389">
        <f>IFERROR(VLOOKUP(D28,#REF!,2,FALSE),0)+IFERROR(VLOOKUP(D28,#REF!,3,FALSE),0)</f>
        <v>0</v>
      </c>
      <c r="AG28" s="389">
        <f>IFERROR(VLOOKUP(D28,#REF!,2,FALSE),0)+IFERROR(VLOOKUP(D28,#REF!,3,FALSE),0)</f>
        <v>0</v>
      </c>
      <c r="AH28" s="390">
        <f t="shared" si="2"/>
        <v>0</v>
      </c>
      <c r="AI28" s="389">
        <f t="shared" si="7"/>
        <v>0</v>
      </c>
      <c r="AJ28" s="389">
        <v>0</v>
      </c>
      <c r="AK28" s="390">
        <f t="shared" si="8"/>
        <v>0</v>
      </c>
      <c r="AL28" s="390">
        <f t="shared" si="4"/>
        <v>0</v>
      </c>
      <c r="AM28" s="391" t="e">
        <v>#VALUE!</v>
      </c>
      <c r="AN28" s="392" t="e">
        <v>#VALUE!</v>
      </c>
      <c r="AO28" s="391" t="e">
        <f t="shared" si="5"/>
        <v>#VALUE!</v>
      </c>
      <c r="AP28" s="391" t="e">
        <f t="shared" si="6"/>
        <v>#VALUE!</v>
      </c>
    </row>
    <row r="29" spans="1:42">
      <c r="A29" s="12" t="s">
        <v>93</v>
      </c>
      <c r="B29" s="12" t="s">
        <v>93</v>
      </c>
      <c r="C29" s="22">
        <f t="shared" si="3"/>
        <v>27</v>
      </c>
      <c r="D29" s="807" t="s">
        <v>95</v>
      </c>
      <c r="E29" s="802"/>
      <c r="F29" s="803">
        <f>IFERROR(VLOOKUP(D29,#REF!,'MP &amp; Eqpt Summary 1'!$C$1,FALSE),0)</f>
        <v>0</v>
      </c>
      <c r="G29" s="803">
        <f>IFERROR(VLOOKUP(D29,#REF!,'MP &amp; Eqpt Summary 1'!$C$1,FALSE),0)</f>
        <v>0</v>
      </c>
      <c r="H29" s="803">
        <f>IFERROR(VLOOKUP(D29,#REF!,'MP &amp; Eqpt Summary 1'!$C$1,FALSE),0)</f>
        <v>0</v>
      </c>
      <c r="I29" s="803">
        <f>IFERROR(VLOOKUP(D29,#REF!,'MP &amp; Eqpt Summary 1'!$C$1,FALSE),0)</f>
        <v>0</v>
      </c>
      <c r="J29" s="803">
        <f>IFERROR(VLOOKUP(D29,#REF!,'MP &amp; Eqpt Summary 1'!$C$1,FALSE),0)</f>
        <v>0</v>
      </c>
      <c r="K29" s="803">
        <f>IFERROR(VLOOKUP(D29,#REF!,'MP &amp; Eqpt Summary 1'!$C$1,FALSE),0)</f>
        <v>0</v>
      </c>
      <c r="L29" s="803">
        <f>IFERROR(VLOOKUP(D29,#REF!,'MP &amp; Eqpt Summary 1'!$C$1,FALSE),0)</f>
        <v>0</v>
      </c>
      <c r="M29" s="803">
        <f>IFERROR(VLOOKUP(D29,#REF!,'MP &amp; Eqpt Summary 1'!$C$1,FALSE),0)</f>
        <v>0</v>
      </c>
      <c r="N29" s="803">
        <f>IFERROR(VLOOKUP($D29,#REF!,'MP &amp; Eqpt Summary 1'!$C$1,FALSE),0)</f>
        <v>0</v>
      </c>
      <c r="O29" s="803">
        <f>IFERROR(VLOOKUP(D29,#REF!,'MP &amp; Eqpt Summary 1'!$C$1,FALSE),0)</f>
        <v>0</v>
      </c>
      <c r="P29" s="803">
        <f>IFERROR(VLOOKUP(D29,#REF!,'MP &amp; Eqpt Summary 1'!$C$1,FALSE),0)</f>
        <v>0</v>
      </c>
      <c r="Q29" s="803">
        <f>IFERROR(VLOOKUP(D29,#REF!,'MP &amp; Eqpt Summary 1'!$C$1,FALSE),0)</f>
        <v>0</v>
      </c>
      <c r="R29" s="803">
        <f>IFERROR(VLOOKUP(D29,#REF!,'MP &amp; Eqpt Summary 1'!$C$1,FALSE),0)</f>
        <v>0</v>
      </c>
      <c r="S29" s="803">
        <f>IFERROR(VLOOKUP(D29,#REF!,'MP &amp; Eqpt Summary 1'!$C$1,FALSE),0)</f>
        <v>0</v>
      </c>
      <c r="T29" s="803">
        <f>IFERROR(VLOOKUP(D29,#REF!,'MP &amp; Eqpt Summary 1'!$C$1,FALSE),0)</f>
        <v>0</v>
      </c>
      <c r="U29" s="803">
        <f>IFERROR(VLOOKUP(D29,#REF!,'MP &amp; Eqpt Summary 1'!$C$1,FALSE),0)</f>
        <v>0</v>
      </c>
      <c r="V29" s="803">
        <f>IFERROR(VLOOKUP(D29,#REF!,'MP &amp; Eqpt Summary 1'!$C$1,FALSE),0)</f>
        <v>0</v>
      </c>
      <c r="W29" s="803">
        <f>IFERROR(VLOOKUP(D29,#REF!,'MP &amp; Eqpt Summary 1'!$C$1,FALSE),0)</f>
        <v>0</v>
      </c>
      <c r="X29" s="803">
        <f>IFERROR(VLOOKUP(D29,#REF!,'MP &amp; Eqpt Summary 1'!$C$1,FALSE),0)</f>
        <v>0</v>
      </c>
      <c r="Y29" s="815"/>
      <c r="Z29" s="804">
        <f t="shared" si="0"/>
        <v>0</v>
      </c>
      <c r="AA29" s="803"/>
      <c r="AB29" s="34">
        <f t="shared" si="1"/>
        <v>0</v>
      </c>
      <c r="AC29" s="389">
        <f>IFERROR(VLOOKUP(D29,#REF!,2,FALSE),0)+IFERROR(VLOOKUP(D29,#REF!,3,FALSE),0)</f>
        <v>0</v>
      </c>
      <c r="AD29" s="389">
        <f>IFERROR(VLOOKUP(D29,#REF!,2,FALSE),0)+IFERROR(VLOOKUP(D29,#REF!,3,FALSE),0)</f>
        <v>0</v>
      </c>
      <c r="AE29" s="389">
        <v>0</v>
      </c>
      <c r="AF29" s="389">
        <f>IFERROR(VLOOKUP(D29,#REF!,2,FALSE),0)+IFERROR(VLOOKUP(D29,#REF!,3,FALSE),0)</f>
        <v>0</v>
      </c>
      <c r="AG29" s="389">
        <f>IFERROR(VLOOKUP(D29,#REF!,2,FALSE),0)+IFERROR(VLOOKUP(D29,#REF!,3,FALSE),0)</f>
        <v>0</v>
      </c>
      <c r="AH29" s="390">
        <f t="shared" si="2"/>
        <v>0</v>
      </c>
      <c r="AI29" s="389">
        <f t="shared" si="7"/>
        <v>0</v>
      </c>
      <c r="AJ29" s="389">
        <v>7</v>
      </c>
      <c r="AK29" s="390">
        <f t="shared" si="8"/>
        <v>0</v>
      </c>
      <c r="AL29" s="390">
        <f t="shared" si="4"/>
        <v>0</v>
      </c>
      <c r="AM29" s="391" t="e">
        <v>#VALUE!</v>
      </c>
      <c r="AN29" s="392" t="e">
        <v>#VALUE!</v>
      </c>
      <c r="AO29" s="391" t="e">
        <f t="shared" si="5"/>
        <v>#VALUE!</v>
      </c>
      <c r="AP29" s="391" t="e">
        <f t="shared" si="6"/>
        <v>#VALUE!</v>
      </c>
    </row>
    <row r="30" spans="1:42">
      <c r="A30" s="12" t="s">
        <v>922</v>
      </c>
      <c r="B30" s="12" t="s">
        <v>922</v>
      </c>
      <c r="C30" s="22">
        <f t="shared" si="3"/>
        <v>28</v>
      </c>
      <c r="D30" s="807" t="s">
        <v>98</v>
      </c>
      <c r="E30" s="802"/>
      <c r="F30" s="803">
        <f>IFERROR(VLOOKUP(D30,#REF!,'MP &amp; Eqpt Summary 1'!$C$1,FALSE),0)</f>
        <v>0</v>
      </c>
      <c r="G30" s="803">
        <f>IFERROR(VLOOKUP(D30,#REF!,'MP &amp; Eqpt Summary 1'!$C$1,FALSE),0)</f>
        <v>0</v>
      </c>
      <c r="H30" s="803">
        <f>IFERROR(VLOOKUP(D30,#REF!,'MP &amp; Eqpt Summary 1'!$C$1,FALSE),0)</f>
        <v>0</v>
      </c>
      <c r="I30" s="803">
        <f>IFERROR(VLOOKUP(D30,#REF!,'MP &amp; Eqpt Summary 1'!$C$1,FALSE),0)</f>
        <v>0</v>
      </c>
      <c r="J30" s="803">
        <f>IFERROR(VLOOKUP(D30,#REF!,'MP &amp; Eqpt Summary 1'!$C$1,FALSE),0)</f>
        <v>0</v>
      </c>
      <c r="K30" s="803">
        <f>IFERROR(VLOOKUP(D30,#REF!,'MP &amp; Eqpt Summary 1'!$C$1,FALSE),0)</f>
        <v>0</v>
      </c>
      <c r="L30" s="803">
        <f>IFERROR(VLOOKUP(D30,#REF!,'MP &amp; Eqpt Summary 1'!$C$1,FALSE),0)</f>
        <v>0</v>
      </c>
      <c r="M30" s="803">
        <f>IFERROR(VLOOKUP(D30,#REF!,'MP &amp; Eqpt Summary 1'!$C$1,FALSE),0)</f>
        <v>0</v>
      </c>
      <c r="N30" s="803">
        <f>IFERROR(VLOOKUP($D30,#REF!,'MP &amp; Eqpt Summary 1'!$C$1,FALSE),0)</f>
        <v>0</v>
      </c>
      <c r="O30" s="803">
        <f>IFERROR(VLOOKUP(D30,#REF!,'MP &amp; Eqpt Summary 1'!$C$1,FALSE),0)</f>
        <v>0</v>
      </c>
      <c r="P30" s="803">
        <f>IFERROR(VLOOKUP(D30,#REF!,'MP &amp; Eqpt Summary 1'!$C$1,FALSE),0)</f>
        <v>0</v>
      </c>
      <c r="Q30" s="803">
        <f>IFERROR(VLOOKUP(D30,#REF!,'MP &amp; Eqpt Summary 1'!$C$1,FALSE),0)</f>
        <v>0</v>
      </c>
      <c r="R30" s="803">
        <f>IFERROR(VLOOKUP(D30,#REF!,'MP &amp; Eqpt Summary 1'!$C$1,FALSE),0)</f>
        <v>0</v>
      </c>
      <c r="S30" s="803">
        <f>IFERROR(VLOOKUP(D30,#REF!,'MP &amp; Eqpt Summary 1'!$C$1,FALSE),0)</f>
        <v>0</v>
      </c>
      <c r="T30" s="803">
        <f>IFERROR(VLOOKUP(D30,#REF!,'MP &amp; Eqpt Summary 1'!$C$1,FALSE),0)</f>
        <v>0</v>
      </c>
      <c r="U30" s="803">
        <f>IFERROR(VLOOKUP(D30,#REF!,'MP &amp; Eqpt Summary 1'!$C$1,FALSE),0)</f>
        <v>0</v>
      </c>
      <c r="V30" s="803">
        <f>IFERROR(VLOOKUP(D30,#REF!,'MP &amp; Eqpt Summary 1'!$C$1,FALSE),0)</f>
        <v>0</v>
      </c>
      <c r="W30" s="803">
        <f>IFERROR(VLOOKUP(D30,#REF!,'MP &amp; Eqpt Summary 1'!$C$1,FALSE),0)</f>
        <v>0</v>
      </c>
      <c r="X30" s="803">
        <f>IFERROR(VLOOKUP(D30,#REF!,'MP &amp; Eqpt Summary 1'!$C$1,FALSE),0)</f>
        <v>0</v>
      </c>
      <c r="Y30" s="815"/>
      <c r="Z30" s="804">
        <f t="shared" si="0"/>
        <v>0</v>
      </c>
      <c r="AA30" s="803"/>
      <c r="AB30" s="34">
        <f t="shared" si="1"/>
        <v>0</v>
      </c>
      <c r="AC30" s="389">
        <f>IFERROR(VLOOKUP(D30,#REF!,2,FALSE),0)+IFERROR(VLOOKUP(D30,#REF!,3,FALSE),0)</f>
        <v>0</v>
      </c>
      <c r="AD30" s="389">
        <f>IFERROR(VLOOKUP(D30,#REF!,2,FALSE),0)+IFERROR(VLOOKUP(D30,#REF!,3,FALSE),0)</f>
        <v>0</v>
      </c>
      <c r="AE30" s="389">
        <v>0</v>
      </c>
      <c r="AF30" s="389">
        <f>IFERROR(VLOOKUP(D30,#REF!,2,FALSE),0)+IFERROR(VLOOKUP(D30,#REF!,3,FALSE),0)</f>
        <v>0</v>
      </c>
      <c r="AG30" s="389">
        <f>IFERROR(VLOOKUP(D30,#REF!,2,FALSE),0)+IFERROR(VLOOKUP(D30,#REF!,3,FALSE),0)</f>
        <v>0</v>
      </c>
      <c r="AH30" s="390">
        <f t="shared" si="2"/>
        <v>0</v>
      </c>
      <c r="AI30" s="389">
        <f t="shared" si="7"/>
        <v>0</v>
      </c>
      <c r="AJ30" s="389">
        <v>7</v>
      </c>
      <c r="AK30" s="390">
        <f t="shared" si="8"/>
        <v>0</v>
      </c>
      <c r="AL30" s="390">
        <f t="shared" si="4"/>
        <v>0</v>
      </c>
      <c r="AM30" s="391" t="e">
        <v>#VALUE!</v>
      </c>
      <c r="AN30" s="392" t="e">
        <v>#VALUE!</v>
      </c>
      <c r="AO30" s="391" t="e">
        <f t="shared" si="5"/>
        <v>#VALUE!</v>
      </c>
      <c r="AP30" s="391" t="e">
        <f t="shared" si="6"/>
        <v>#VALUE!</v>
      </c>
    </row>
    <row r="31" spans="1:42">
      <c r="A31" s="12" t="s">
        <v>99</v>
      </c>
      <c r="B31" s="12" t="s">
        <v>99</v>
      </c>
      <c r="C31" s="22">
        <f t="shared" si="3"/>
        <v>29</v>
      </c>
      <c r="D31" s="807" t="s">
        <v>101</v>
      </c>
      <c r="E31" s="802"/>
      <c r="F31" s="803">
        <f>IFERROR(VLOOKUP(D31,#REF!,'MP &amp; Eqpt Summary 1'!$C$1,FALSE),0)</f>
        <v>0</v>
      </c>
      <c r="G31" s="803">
        <f>IFERROR(VLOOKUP(D31,#REF!,'MP &amp; Eqpt Summary 1'!$C$1,FALSE),0)</f>
        <v>0</v>
      </c>
      <c r="H31" s="803">
        <f>IFERROR(VLOOKUP(D31,#REF!,'MP &amp; Eqpt Summary 1'!$C$1,FALSE),0)</f>
        <v>0</v>
      </c>
      <c r="I31" s="803">
        <f>IFERROR(VLOOKUP(D31,#REF!,'MP &amp; Eqpt Summary 1'!$C$1,FALSE),0)</f>
        <v>0</v>
      </c>
      <c r="J31" s="803">
        <f>IFERROR(VLOOKUP(D31,#REF!,'MP &amp; Eqpt Summary 1'!$C$1,FALSE),0)</f>
        <v>0</v>
      </c>
      <c r="K31" s="803">
        <f>IFERROR(VLOOKUP(D31,#REF!,'MP &amp; Eqpt Summary 1'!$C$1,FALSE),0)</f>
        <v>0</v>
      </c>
      <c r="L31" s="803">
        <f>IFERROR(VLOOKUP(D31,#REF!,'MP &amp; Eqpt Summary 1'!$C$1,FALSE),0)</f>
        <v>0</v>
      </c>
      <c r="M31" s="803">
        <f>IFERROR(VLOOKUP(D31,#REF!,'MP &amp; Eqpt Summary 1'!$C$1,FALSE),0)</f>
        <v>0</v>
      </c>
      <c r="N31" s="803">
        <f>IFERROR(VLOOKUP($D31,#REF!,'MP &amp; Eqpt Summary 1'!$C$1,FALSE),0)</f>
        <v>0</v>
      </c>
      <c r="O31" s="803">
        <f>IFERROR(VLOOKUP(D31,#REF!,'MP &amp; Eqpt Summary 1'!$C$1,FALSE),0)</f>
        <v>0</v>
      </c>
      <c r="P31" s="803">
        <f>IFERROR(VLOOKUP(D31,#REF!,'MP &amp; Eqpt Summary 1'!$C$1,FALSE),0)</f>
        <v>0</v>
      </c>
      <c r="Q31" s="803">
        <f>IFERROR(VLOOKUP(D31,#REF!,'MP &amp; Eqpt Summary 1'!$C$1,FALSE),0)</f>
        <v>0</v>
      </c>
      <c r="R31" s="803">
        <f>IFERROR(VLOOKUP(D31,#REF!,'MP &amp; Eqpt Summary 1'!$C$1,FALSE),0)</f>
        <v>0</v>
      </c>
      <c r="S31" s="803">
        <f>IFERROR(VLOOKUP(D31,#REF!,'MP &amp; Eqpt Summary 1'!$C$1,FALSE),0)</f>
        <v>0</v>
      </c>
      <c r="T31" s="803">
        <f>IFERROR(VLOOKUP(D31,#REF!,'MP &amp; Eqpt Summary 1'!$C$1,FALSE),0)</f>
        <v>0</v>
      </c>
      <c r="U31" s="803">
        <f>IFERROR(VLOOKUP(D31,#REF!,'MP &amp; Eqpt Summary 1'!$C$1,FALSE),0)</f>
        <v>0</v>
      </c>
      <c r="V31" s="803">
        <f>IFERROR(VLOOKUP(D31,#REF!,'MP &amp; Eqpt Summary 1'!$C$1,FALSE),0)</f>
        <v>0</v>
      </c>
      <c r="W31" s="803">
        <f>IFERROR(VLOOKUP(D31,#REF!,'MP &amp; Eqpt Summary 1'!$C$1,FALSE),0)</f>
        <v>0</v>
      </c>
      <c r="X31" s="803">
        <f>IFERROR(VLOOKUP(D31,#REF!,'MP &amp; Eqpt Summary 1'!$C$1,FALSE),0)</f>
        <v>0</v>
      </c>
      <c r="Y31" s="815"/>
      <c r="Z31" s="804">
        <f t="shared" si="0"/>
        <v>0</v>
      </c>
      <c r="AA31" s="803"/>
      <c r="AB31" s="34">
        <f t="shared" si="1"/>
        <v>0</v>
      </c>
      <c r="AC31" s="389">
        <f>IFERROR(VLOOKUP(D31,#REF!,2,FALSE),0)+IFERROR(VLOOKUP(D31,#REF!,3,FALSE),0)</f>
        <v>0</v>
      </c>
      <c r="AD31" s="389">
        <f>IFERROR(VLOOKUP(D31,#REF!,2,FALSE),0)+IFERROR(VLOOKUP(D31,#REF!,3,FALSE),0)</f>
        <v>0</v>
      </c>
      <c r="AE31" s="389">
        <v>0</v>
      </c>
      <c r="AF31" s="389">
        <f>IFERROR(VLOOKUP(D31,#REF!,2,FALSE),0)+IFERROR(VLOOKUP(D31,#REF!,3,FALSE),0)</f>
        <v>0</v>
      </c>
      <c r="AG31" s="389">
        <f>IFERROR(VLOOKUP(D31,#REF!,2,FALSE),0)+IFERROR(VLOOKUP(D31,#REF!,3,FALSE),0)</f>
        <v>0</v>
      </c>
      <c r="AH31" s="390">
        <f t="shared" si="2"/>
        <v>0</v>
      </c>
      <c r="AI31" s="389">
        <f t="shared" si="7"/>
        <v>0</v>
      </c>
      <c r="AJ31" s="389">
        <v>0</v>
      </c>
      <c r="AK31" s="390">
        <f t="shared" si="8"/>
        <v>0</v>
      </c>
      <c r="AL31" s="390">
        <f t="shared" si="4"/>
        <v>0</v>
      </c>
      <c r="AM31" s="391" t="e">
        <v>#VALUE!</v>
      </c>
      <c r="AN31" s="392" t="e">
        <v>#VALUE!</v>
      </c>
      <c r="AO31" s="391" t="e">
        <f t="shared" si="5"/>
        <v>#VALUE!</v>
      </c>
      <c r="AP31" s="391" t="e">
        <f t="shared" si="6"/>
        <v>#VALUE!</v>
      </c>
    </row>
    <row r="32" spans="1:42">
      <c r="A32" s="12" t="s">
        <v>102</v>
      </c>
      <c r="B32" s="12" t="s">
        <v>102</v>
      </c>
      <c r="C32" s="22">
        <f t="shared" si="3"/>
        <v>30</v>
      </c>
      <c r="D32" s="807" t="s">
        <v>104</v>
      </c>
      <c r="E32" s="802"/>
      <c r="F32" s="803">
        <f>IFERROR(VLOOKUP(D32,#REF!,'MP &amp; Eqpt Summary 1'!$C$1,FALSE),0)</f>
        <v>0</v>
      </c>
      <c r="G32" s="803">
        <f>IFERROR(VLOOKUP(D32,#REF!,'MP &amp; Eqpt Summary 1'!$C$1,FALSE),0)</f>
        <v>0</v>
      </c>
      <c r="H32" s="803">
        <f>IFERROR(VLOOKUP(D32,#REF!,'MP &amp; Eqpt Summary 1'!$C$1,FALSE),0)</f>
        <v>0</v>
      </c>
      <c r="I32" s="803">
        <f>IFERROR(VLOOKUP(D32,#REF!,'MP &amp; Eqpt Summary 1'!$C$1,FALSE),0)</f>
        <v>0</v>
      </c>
      <c r="J32" s="803">
        <f>IFERROR(VLOOKUP(D32,#REF!,'MP &amp; Eqpt Summary 1'!$C$1,FALSE),0)</f>
        <v>0</v>
      </c>
      <c r="K32" s="803">
        <f>IFERROR(VLOOKUP(D32,#REF!,'MP &amp; Eqpt Summary 1'!$C$1,FALSE),0)</f>
        <v>0</v>
      </c>
      <c r="L32" s="803">
        <f>IFERROR(VLOOKUP(D32,#REF!,'MP &amp; Eqpt Summary 1'!$C$1,FALSE),0)</f>
        <v>0</v>
      </c>
      <c r="M32" s="803">
        <f>IFERROR(VLOOKUP(D32,#REF!,'MP &amp; Eqpt Summary 1'!$C$1,FALSE),0)</f>
        <v>0</v>
      </c>
      <c r="N32" s="803">
        <f>IFERROR(VLOOKUP($D32,#REF!,'MP &amp; Eqpt Summary 1'!$C$1,FALSE),0)</f>
        <v>0</v>
      </c>
      <c r="O32" s="803">
        <f>IFERROR(VLOOKUP(D32,#REF!,'MP &amp; Eqpt Summary 1'!$C$1,FALSE),0)</f>
        <v>0</v>
      </c>
      <c r="P32" s="803">
        <f>IFERROR(VLOOKUP(D32,#REF!,'MP &amp; Eqpt Summary 1'!$C$1,FALSE),0)</f>
        <v>0</v>
      </c>
      <c r="Q32" s="803">
        <f>IFERROR(VLOOKUP(D32,#REF!,'MP &amp; Eqpt Summary 1'!$C$1,FALSE),0)</f>
        <v>0</v>
      </c>
      <c r="R32" s="803">
        <f>IFERROR(VLOOKUP(D32,#REF!,'MP &amp; Eqpt Summary 1'!$C$1,FALSE),0)</f>
        <v>0</v>
      </c>
      <c r="S32" s="803">
        <f>IFERROR(VLOOKUP(D32,#REF!,'MP &amp; Eqpt Summary 1'!$C$1,FALSE),0)</f>
        <v>0</v>
      </c>
      <c r="T32" s="803">
        <f>IFERROR(VLOOKUP(D32,#REF!,'MP &amp; Eqpt Summary 1'!$C$1,FALSE),0)</f>
        <v>0</v>
      </c>
      <c r="U32" s="803">
        <f>IFERROR(VLOOKUP(D32,#REF!,'MP &amp; Eqpt Summary 1'!$C$1,FALSE),0)</f>
        <v>0</v>
      </c>
      <c r="V32" s="803">
        <f>IFERROR(VLOOKUP(D32,#REF!,'MP &amp; Eqpt Summary 1'!$C$1,FALSE),0)</f>
        <v>0</v>
      </c>
      <c r="W32" s="803">
        <f>IFERROR(VLOOKUP(D32,#REF!,'MP &amp; Eqpt Summary 1'!$C$1,FALSE),0)</f>
        <v>0</v>
      </c>
      <c r="X32" s="803">
        <f>IFERROR(VLOOKUP(D32,#REF!,'MP &amp; Eqpt Summary 1'!$C$1,FALSE),0)</f>
        <v>0</v>
      </c>
      <c r="Y32" s="815"/>
      <c r="Z32" s="804">
        <f t="shared" si="0"/>
        <v>0</v>
      </c>
      <c r="AA32" s="803"/>
      <c r="AB32" s="34">
        <f t="shared" si="1"/>
        <v>0</v>
      </c>
      <c r="AC32" s="389">
        <f>IFERROR(VLOOKUP(D32,#REF!,2,FALSE),0)+IFERROR(VLOOKUP(D32,#REF!,3,FALSE),0)</f>
        <v>0</v>
      </c>
      <c r="AD32" s="389">
        <f>IFERROR(VLOOKUP(D32,#REF!,2,FALSE),0)+IFERROR(VLOOKUP(D32,#REF!,3,FALSE),0)</f>
        <v>0</v>
      </c>
      <c r="AE32" s="389">
        <v>0</v>
      </c>
      <c r="AF32" s="389">
        <f>IFERROR(VLOOKUP(D32,#REF!,2,FALSE),0)+IFERROR(VLOOKUP(D32,#REF!,3,FALSE),0)</f>
        <v>0</v>
      </c>
      <c r="AG32" s="389">
        <f>IFERROR(VLOOKUP(D32,#REF!,2,FALSE),0)+IFERROR(VLOOKUP(D32,#REF!,3,FALSE),0)</f>
        <v>0</v>
      </c>
      <c r="AH32" s="390">
        <f t="shared" si="2"/>
        <v>0</v>
      </c>
      <c r="AI32" s="389">
        <f t="shared" si="7"/>
        <v>0</v>
      </c>
      <c r="AJ32" s="389">
        <v>49</v>
      </c>
      <c r="AK32" s="390">
        <f t="shared" si="8"/>
        <v>0</v>
      </c>
      <c r="AL32" s="390">
        <f t="shared" si="4"/>
        <v>0</v>
      </c>
      <c r="AM32" s="391" t="e">
        <v>#VALUE!</v>
      </c>
      <c r="AN32" s="392" t="e">
        <v>#VALUE!</v>
      </c>
      <c r="AO32" s="391" t="e">
        <f t="shared" si="5"/>
        <v>#VALUE!</v>
      </c>
      <c r="AP32" s="391" t="e">
        <f t="shared" si="6"/>
        <v>#VALUE!</v>
      </c>
    </row>
    <row r="33" spans="1:42">
      <c r="A33" s="12" t="s">
        <v>105</v>
      </c>
      <c r="B33" s="12" t="s">
        <v>105</v>
      </c>
      <c r="C33" s="22">
        <f t="shared" si="3"/>
        <v>31</v>
      </c>
      <c r="D33" s="807" t="s">
        <v>106</v>
      </c>
      <c r="E33" s="802"/>
      <c r="F33" s="803">
        <f>IFERROR(VLOOKUP(D33,#REF!,'MP &amp; Eqpt Summary 1'!$C$1,FALSE),0)</f>
        <v>0</v>
      </c>
      <c r="G33" s="803">
        <f>IFERROR(VLOOKUP(D33,#REF!,'MP &amp; Eqpt Summary 1'!$C$1,FALSE),0)</f>
        <v>0</v>
      </c>
      <c r="H33" s="803">
        <f>IFERROR(VLOOKUP(D33,#REF!,'MP &amp; Eqpt Summary 1'!$C$1,FALSE),0)</f>
        <v>0</v>
      </c>
      <c r="I33" s="803">
        <f>IFERROR(VLOOKUP(D33,#REF!,'MP &amp; Eqpt Summary 1'!$C$1,FALSE),0)</f>
        <v>0</v>
      </c>
      <c r="J33" s="803">
        <f>IFERROR(VLOOKUP(D33,#REF!,'MP &amp; Eqpt Summary 1'!$C$1,FALSE),0)</f>
        <v>0</v>
      </c>
      <c r="K33" s="803">
        <f>IFERROR(VLOOKUP(D33,#REF!,'MP &amp; Eqpt Summary 1'!$C$1,FALSE),0)</f>
        <v>0</v>
      </c>
      <c r="L33" s="803">
        <f>IFERROR(VLOOKUP(D33,#REF!,'MP &amp; Eqpt Summary 1'!$C$1,FALSE),0)</f>
        <v>0</v>
      </c>
      <c r="M33" s="803">
        <f>IFERROR(VLOOKUP(D33,#REF!,'MP &amp; Eqpt Summary 1'!$C$1,FALSE),0)</f>
        <v>0</v>
      </c>
      <c r="N33" s="803">
        <f>IFERROR(VLOOKUP($D33,#REF!,'MP &amp; Eqpt Summary 1'!$C$1,FALSE),0)</f>
        <v>0</v>
      </c>
      <c r="O33" s="803">
        <f>IFERROR(VLOOKUP(D33,#REF!,'MP &amp; Eqpt Summary 1'!$C$1,FALSE),0)</f>
        <v>0</v>
      </c>
      <c r="P33" s="803">
        <f>IFERROR(VLOOKUP(D33,#REF!,'MP &amp; Eqpt Summary 1'!$C$1,FALSE),0)</f>
        <v>0</v>
      </c>
      <c r="Q33" s="803">
        <f>IFERROR(VLOOKUP(D33,#REF!,'MP &amp; Eqpt Summary 1'!$C$1,FALSE),0)</f>
        <v>0</v>
      </c>
      <c r="R33" s="803">
        <f>IFERROR(VLOOKUP(D33,#REF!,'MP &amp; Eqpt Summary 1'!$C$1,FALSE),0)</f>
        <v>0</v>
      </c>
      <c r="S33" s="803">
        <f>IFERROR(VLOOKUP(D33,#REF!,'MP &amp; Eqpt Summary 1'!$C$1,FALSE),0)</f>
        <v>0</v>
      </c>
      <c r="T33" s="803">
        <f>IFERROR(VLOOKUP(D33,#REF!,'MP &amp; Eqpt Summary 1'!$C$1,FALSE),0)</f>
        <v>0</v>
      </c>
      <c r="U33" s="803">
        <f>IFERROR(VLOOKUP(D33,#REF!,'MP &amp; Eqpt Summary 1'!$C$1,FALSE),0)</f>
        <v>0</v>
      </c>
      <c r="V33" s="803">
        <f>IFERROR(VLOOKUP(D33,#REF!,'MP &amp; Eqpt Summary 1'!$C$1,FALSE),0)</f>
        <v>0</v>
      </c>
      <c r="W33" s="803">
        <f>IFERROR(VLOOKUP(D33,#REF!,'MP &amp; Eqpt Summary 1'!$C$1,FALSE),0)</f>
        <v>0</v>
      </c>
      <c r="X33" s="803">
        <f>IFERROR(VLOOKUP(D33,#REF!,'MP &amp; Eqpt Summary 1'!$C$1,FALSE),0)</f>
        <v>0</v>
      </c>
      <c r="Y33" s="815"/>
      <c r="Z33" s="804">
        <f t="shared" si="0"/>
        <v>0</v>
      </c>
      <c r="AA33" s="803"/>
      <c r="AB33" s="34">
        <f t="shared" si="1"/>
        <v>0</v>
      </c>
      <c r="AC33" s="389">
        <f>IFERROR(VLOOKUP(D33,#REF!,2,FALSE),0)+IFERROR(VLOOKUP(D33,#REF!,3,FALSE),0)</f>
        <v>0</v>
      </c>
      <c r="AD33" s="389">
        <f>IFERROR(VLOOKUP(D33,#REF!,2,FALSE),0)+IFERROR(VLOOKUP(D33,#REF!,3,FALSE),0)</f>
        <v>0</v>
      </c>
      <c r="AE33" s="389">
        <v>0</v>
      </c>
      <c r="AF33" s="389">
        <f>IFERROR(VLOOKUP(D33,#REF!,2,FALSE),0)+IFERROR(VLOOKUP(D33,#REF!,3,FALSE),0)</f>
        <v>0</v>
      </c>
      <c r="AG33" s="389">
        <f>IFERROR(VLOOKUP(D33,#REF!,2,FALSE),0)+IFERROR(VLOOKUP(D33,#REF!,3,FALSE),0)</f>
        <v>0</v>
      </c>
      <c r="AH33" s="390">
        <f t="shared" si="2"/>
        <v>0</v>
      </c>
      <c r="AI33" s="389">
        <f t="shared" si="7"/>
        <v>0</v>
      </c>
      <c r="AJ33" s="389">
        <v>63</v>
      </c>
      <c r="AK33" s="390">
        <f t="shared" si="8"/>
        <v>0</v>
      </c>
      <c r="AL33" s="390">
        <f t="shared" si="4"/>
        <v>0</v>
      </c>
      <c r="AM33" s="391" t="e">
        <v>#VALUE!</v>
      </c>
      <c r="AN33" s="392" t="e">
        <v>#VALUE!</v>
      </c>
      <c r="AO33" s="391" t="e">
        <f t="shared" si="5"/>
        <v>#VALUE!</v>
      </c>
      <c r="AP33" s="391" t="e">
        <f t="shared" si="6"/>
        <v>#VALUE!</v>
      </c>
    </row>
    <row r="34" spans="1:42">
      <c r="A34" s="12" t="s">
        <v>107</v>
      </c>
      <c r="B34" s="12" t="s">
        <v>107</v>
      </c>
      <c r="C34" s="22">
        <f t="shared" si="3"/>
        <v>32</v>
      </c>
      <c r="D34" s="807" t="s">
        <v>109</v>
      </c>
      <c r="E34" s="802"/>
      <c r="F34" s="803">
        <f>IFERROR(VLOOKUP(D34,#REF!,'MP &amp; Eqpt Summary 1'!$C$1,FALSE),0)</f>
        <v>0</v>
      </c>
      <c r="G34" s="803">
        <f>IFERROR(VLOOKUP(D34,#REF!,'MP &amp; Eqpt Summary 1'!$C$1,FALSE),0)</f>
        <v>0</v>
      </c>
      <c r="H34" s="803">
        <f>IFERROR(VLOOKUP(D34,#REF!,'MP &amp; Eqpt Summary 1'!$C$1,FALSE),0)</f>
        <v>0</v>
      </c>
      <c r="I34" s="803">
        <f>IFERROR(VLOOKUP(D34,#REF!,'MP &amp; Eqpt Summary 1'!$C$1,FALSE),0)</f>
        <v>0</v>
      </c>
      <c r="J34" s="803">
        <f>IFERROR(VLOOKUP(D34,#REF!,'MP &amp; Eqpt Summary 1'!$C$1,FALSE),0)</f>
        <v>0</v>
      </c>
      <c r="K34" s="803">
        <f>IFERROR(VLOOKUP(D34,#REF!,'MP &amp; Eqpt Summary 1'!$C$1,FALSE),0)</f>
        <v>0</v>
      </c>
      <c r="L34" s="803">
        <f>IFERROR(VLOOKUP(D34,#REF!,'MP &amp; Eqpt Summary 1'!$C$1,FALSE),0)</f>
        <v>0</v>
      </c>
      <c r="M34" s="803">
        <f>IFERROR(VLOOKUP(D34,#REF!,'MP &amp; Eqpt Summary 1'!$C$1,FALSE),0)</f>
        <v>0</v>
      </c>
      <c r="N34" s="803">
        <f>IFERROR(VLOOKUP($D34,#REF!,'MP &amp; Eqpt Summary 1'!$C$1,FALSE),0)</f>
        <v>0</v>
      </c>
      <c r="O34" s="803">
        <f>IFERROR(VLOOKUP(D34,#REF!,'MP &amp; Eqpt Summary 1'!$C$1,FALSE),0)</f>
        <v>0</v>
      </c>
      <c r="P34" s="803">
        <f>IFERROR(VLOOKUP(D34,#REF!,'MP &amp; Eqpt Summary 1'!$C$1,FALSE),0)</f>
        <v>0</v>
      </c>
      <c r="Q34" s="803">
        <f>IFERROR(VLOOKUP(D34,#REF!,'MP &amp; Eqpt Summary 1'!$C$1,FALSE),0)</f>
        <v>0</v>
      </c>
      <c r="R34" s="803">
        <f>IFERROR(VLOOKUP(D34,#REF!,'MP &amp; Eqpt Summary 1'!$C$1,FALSE),0)</f>
        <v>0</v>
      </c>
      <c r="S34" s="803">
        <f>IFERROR(VLOOKUP(D34,#REF!,'MP &amp; Eqpt Summary 1'!$C$1,FALSE),0)</f>
        <v>0</v>
      </c>
      <c r="T34" s="803">
        <f>IFERROR(VLOOKUP(D34,#REF!,'MP &amp; Eqpt Summary 1'!$C$1,FALSE),0)</f>
        <v>0</v>
      </c>
      <c r="U34" s="803">
        <f>IFERROR(VLOOKUP(D34,#REF!,'MP &amp; Eqpt Summary 1'!$C$1,FALSE),0)</f>
        <v>0</v>
      </c>
      <c r="V34" s="803">
        <f>IFERROR(VLOOKUP(D34,#REF!,'MP &amp; Eqpt Summary 1'!$C$1,FALSE),0)</f>
        <v>0</v>
      </c>
      <c r="W34" s="803">
        <f>IFERROR(VLOOKUP(D34,#REF!,'MP &amp; Eqpt Summary 1'!$C$1,FALSE),0)</f>
        <v>0</v>
      </c>
      <c r="X34" s="803">
        <f>IFERROR(VLOOKUP(D34,#REF!,'MP &amp; Eqpt Summary 1'!$C$1,FALSE),0)</f>
        <v>0</v>
      </c>
      <c r="Y34" s="815"/>
      <c r="Z34" s="804">
        <f t="shared" si="0"/>
        <v>0</v>
      </c>
      <c r="AA34" s="803"/>
      <c r="AB34" s="34">
        <f t="shared" si="1"/>
        <v>0</v>
      </c>
      <c r="AC34" s="389">
        <f>IFERROR(VLOOKUP(D34,#REF!,2,FALSE),0)+IFERROR(VLOOKUP(D34,#REF!,3,FALSE),0)</f>
        <v>0</v>
      </c>
      <c r="AD34" s="389">
        <f>IFERROR(VLOOKUP(D34,#REF!,2,FALSE),0)+IFERROR(VLOOKUP(D34,#REF!,3,FALSE),0)</f>
        <v>0</v>
      </c>
      <c r="AE34" s="389">
        <v>0</v>
      </c>
      <c r="AF34" s="389">
        <f>IFERROR(VLOOKUP(D34,#REF!,2,FALSE),0)+IFERROR(VLOOKUP(D34,#REF!,3,FALSE),0)</f>
        <v>0</v>
      </c>
      <c r="AG34" s="389">
        <f>IFERROR(VLOOKUP(D34,#REF!,2,FALSE),0)+IFERROR(VLOOKUP(D34,#REF!,3,FALSE),0)</f>
        <v>0</v>
      </c>
      <c r="AH34" s="390">
        <f t="shared" si="2"/>
        <v>0</v>
      </c>
      <c r="AI34" s="389">
        <f t="shared" si="7"/>
        <v>0</v>
      </c>
      <c r="AJ34" s="389">
        <v>31</v>
      </c>
      <c r="AK34" s="390">
        <f t="shared" si="8"/>
        <v>0</v>
      </c>
      <c r="AL34" s="390">
        <f t="shared" si="4"/>
        <v>0</v>
      </c>
      <c r="AM34" s="391" t="e">
        <v>#VALUE!</v>
      </c>
      <c r="AN34" s="392" t="e">
        <v>#VALUE!</v>
      </c>
      <c r="AO34" s="391" t="e">
        <f t="shared" si="5"/>
        <v>#VALUE!</v>
      </c>
      <c r="AP34" s="391" t="e">
        <f t="shared" si="6"/>
        <v>#VALUE!</v>
      </c>
    </row>
    <row r="35" spans="1:42">
      <c r="A35" s="12" t="s">
        <v>110</v>
      </c>
      <c r="B35" s="12" t="s">
        <v>110</v>
      </c>
      <c r="C35" s="22">
        <f t="shared" si="3"/>
        <v>33</v>
      </c>
      <c r="D35" s="807" t="s">
        <v>112</v>
      </c>
      <c r="E35" s="802"/>
      <c r="F35" s="803">
        <f>IFERROR(VLOOKUP(D35,#REF!,'MP &amp; Eqpt Summary 1'!$C$1,FALSE),0)</f>
        <v>0</v>
      </c>
      <c r="G35" s="803">
        <f>IFERROR(VLOOKUP(D35,#REF!,'MP &amp; Eqpt Summary 1'!$C$1,FALSE),0)</f>
        <v>0</v>
      </c>
      <c r="H35" s="803">
        <f>IFERROR(VLOOKUP(D35,#REF!,'MP &amp; Eqpt Summary 1'!$C$1,FALSE),0)</f>
        <v>0</v>
      </c>
      <c r="I35" s="803">
        <f>IFERROR(VLOOKUP(D35,#REF!,'MP &amp; Eqpt Summary 1'!$C$1,FALSE),0)</f>
        <v>0</v>
      </c>
      <c r="J35" s="803">
        <f>IFERROR(VLOOKUP(D35,#REF!,'MP &amp; Eqpt Summary 1'!$C$1,FALSE),0)</f>
        <v>0</v>
      </c>
      <c r="K35" s="803">
        <f>IFERROR(VLOOKUP(D35,#REF!,'MP &amp; Eqpt Summary 1'!$C$1,FALSE),0)</f>
        <v>0</v>
      </c>
      <c r="L35" s="803">
        <f>IFERROR(VLOOKUP(D35,#REF!,'MP &amp; Eqpt Summary 1'!$C$1,FALSE),0)</f>
        <v>0</v>
      </c>
      <c r="M35" s="803">
        <f>IFERROR(VLOOKUP(D35,#REF!,'MP &amp; Eqpt Summary 1'!$C$1,FALSE),0)</f>
        <v>0</v>
      </c>
      <c r="N35" s="803">
        <f>IFERROR(VLOOKUP($D35,#REF!,'MP &amp; Eqpt Summary 1'!$C$1,FALSE),0)</f>
        <v>0</v>
      </c>
      <c r="O35" s="803">
        <f>IFERROR(VLOOKUP(D35,#REF!,'MP &amp; Eqpt Summary 1'!$C$1,FALSE),0)</f>
        <v>0</v>
      </c>
      <c r="P35" s="803">
        <f>IFERROR(VLOOKUP(D35,#REF!,'MP &amp; Eqpt Summary 1'!$C$1,FALSE),0)</f>
        <v>0</v>
      </c>
      <c r="Q35" s="803">
        <f>IFERROR(VLOOKUP(D35,#REF!,'MP &amp; Eqpt Summary 1'!$C$1,FALSE),0)</f>
        <v>0</v>
      </c>
      <c r="R35" s="803">
        <f>IFERROR(VLOOKUP(D35,#REF!,'MP &amp; Eqpt Summary 1'!$C$1,FALSE),0)</f>
        <v>0</v>
      </c>
      <c r="S35" s="803">
        <f>IFERROR(VLOOKUP(D35,#REF!,'MP &amp; Eqpt Summary 1'!$C$1,FALSE),0)</f>
        <v>0</v>
      </c>
      <c r="T35" s="803">
        <f>IFERROR(VLOOKUP(D35,#REF!,'MP &amp; Eqpt Summary 1'!$C$1,FALSE),0)</f>
        <v>0</v>
      </c>
      <c r="U35" s="803">
        <f>IFERROR(VLOOKUP(D35,#REF!,'MP &amp; Eqpt Summary 1'!$C$1,FALSE),0)</f>
        <v>0</v>
      </c>
      <c r="V35" s="803">
        <f>IFERROR(VLOOKUP(D35,#REF!,'MP &amp; Eqpt Summary 1'!$C$1,FALSE),0)</f>
        <v>0</v>
      </c>
      <c r="W35" s="803">
        <f>IFERROR(VLOOKUP(D35,#REF!,'MP &amp; Eqpt Summary 1'!$C$1,FALSE),0)</f>
        <v>0</v>
      </c>
      <c r="X35" s="803">
        <f>IFERROR(VLOOKUP(D35,#REF!,'MP &amp; Eqpt Summary 1'!$C$1,FALSE),0)</f>
        <v>0</v>
      </c>
      <c r="Y35" s="815"/>
      <c r="Z35" s="804">
        <f t="shared" ref="Z35:Z66" si="9">SUM(F35:Y35)</f>
        <v>0</v>
      </c>
      <c r="AA35" s="803"/>
      <c r="AB35" s="34">
        <f t="shared" si="1"/>
        <v>0</v>
      </c>
      <c r="AC35" s="389">
        <f>IFERROR(VLOOKUP(D35,#REF!,2,FALSE),0)+IFERROR(VLOOKUP(D35,#REF!,3,FALSE),0)</f>
        <v>0</v>
      </c>
      <c r="AD35" s="389">
        <f>IFERROR(VLOOKUP(D35,#REF!,2,FALSE),0)+IFERROR(VLOOKUP(D35,#REF!,3,FALSE),0)</f>
        <v>0</v>
      </c>
      <c r="AE35" s="389">
        <v>0</v>
      </c>
      <c r="AF35" s="389">
        <f>IFERROR(VLOOKUP(D35,#REF!,2,FALSE),0)+IFERROR(VLOOKUP(D35,#REF!,3,FALSE),0)</f>
        <v>0</v>
      </c>
      <c r="AG35" s="389">
        <f>IFERROR(VLOOKUP(D35,#REF!,2,FALSE),0)+IFERROR(VLOOKUP(D35,#REF!,3,FALSE),0)</f>
        <v>0</v>
      </c>
      <c r="AH35" s="390">
        <f t="shared" si="2"/>
        <v>0</v>
      </c>
      <c r="AI35" s="389">
        <f t="shared" si="7"/>
        <v>0</v>
      </c>
      <c r="AJ35" s="389">
        <v>35</v>
      </c>
      <c r="AK35" s="390">
        <f t="shared" si="8"/>
        <v>0</v>
      </c>
      <c r="AL35" s="390">
        <f t="shared" si="4"/>
        <v>0</v>
      </c>
      <c r="AM35" s="391" t="e">
        <v>#VALUE!</v>
      </c>
      <c r="AN35" s="392" t="e">
        <v>#VALUE!</v>
      </c>
      <c r="AO35" s="391" t="e">
        <f t="shared" si="5"/>
        <v>#VALUE!</v>
      </c>
      <c r="AP35" s="391" t="e">
        <f t="shared" si="6"/>
        <v>#VALUE!</v>
      </c>
    </row>
    <row r="36" spans="1:42">
      <c r="A36" s="12" t="s">
        <v>113</v>
      </c>
      <c r="B36" s="12" t="s">
        <v>113</v>
      </c>
      <c r="C36" s="22">
        <f t="shared" si="3"/>
        <v>34</v>
      </c>
      <c r="D36" s="807" t="s">
        <v>115</v>
      </c>
      <c r="E36" s="802"/>
      <c r="F36" s="803">
        <f>IFERROR(VLOOKUP(D36,#REF!,'MP &amp; Eqpt Summary 1'!$C$1,FALSE),0)</f>
        <v>0</v>
      </c>
      <c r="G36" s="803">
        <f>IFERROR(VLOOKUP(D36,#REF!,'MP &amp; Eqpt Summary 1'!$C$1,FALSE),0)</f>
        <v>0</v>
      </c>
      <c r="H36" s="803">
        <f>IFERROR(VLOOKUP(D36,#REF!,'MP &amp; Eqpt Summary 1'!$C$1,FALSE),0)</f>
        <v>0</v>
      </c>
      <c r="I36" s="803">
        <f>IFERROR(VLOOKUP(D36,#REF!,'MP &amp; Eqpt Summary 1'!$C$1,FALSE),0)</f>
        <v>0</v>
      </c>
      <c r="J36" s="803">
        <f>IFERROR(VLOOKUP(D36,#REF!,'MP &amp; Eqpt Summary 1'!$C$1,FALSE),0)</f>
        <v>0</v>
      </c>
      <c r="K36" s="803">
        <f>IFERROR(VLOOKUP(D36,#REF!,'MP &amp; Eqpt Summary 1'!$C$1,FALSE),0)</f>
        <v>0</v>
      </c>
      <c r="L36" s="803">
        <f>IFERROR(VLOOKUP(D36,#REF!,'MP &amp; Eqpt Summary 1'!$C$1,FALSE),0)</f>
        <v>0</v>
      </c>
      <c r="M36" s="803">
        <f>IFERROR(VLOOKUP(D36,#REF!,'MP &amp; Eqpt Summary 1'!$C$1,FALSE),0)</f>
        <v>0</v>
      </c>
      <c r="N36" s="803">
        <f>IFERROR(VLOOKUP($D36,#REF!,'MP &amp; Eqpt Summary 1'!$C$1,FALSE),0)</f>
        <v>0</v>
      </c>
      <c r="O36" s="803">
        <f>IFERROR(VLOOKUP(D36,#REF!,'MP &amp; Eqpt Summary 1'!$C$1,FALSE),0)</f>
        <v>0</v>
      </c>
      <c r="P36" s="803">
        <f>IFERROR(VLOOKUP(D36,#REF!,'MP &amp; Eqpt Summary 1'!$C$1,FALSE),0)</f>
        <v>0</v>
      </c>
      <c r="Q36" s="803">
        <f>IFERROR(VLOOKUP(D36,#REF!,'MP &amp; Eqpt Summary 1'!$C$1,FALSE),0)</f>
        <v>0</v>
      </c>
      <c r="R36" s="803">
        <f>IFERROR(VLOOKUP(D36,#REF!,'MP &amp; Eqpt Summary 1'!$C$1,FALSE),0)</f>
        <v>0</v>
      </c>
      <c r="S36" s="803">
        <f>IFERROR(VLOOKUP(D36,#REF!,'MP &amp; Eqpt Summary 1'!$C$1,FALSE),0)</f>
        <v>0</v>
      </c>
      <c r="T36" s="803">
        <f>IFERROR(VLOOKUP(D36,#REF!,'MP &amp; Eqpt Summary 1'!$C$1,FALSE),0)</f>
        <v>0</v>
      </c>
      <c r="U36" s="803">
        <f>IFERROR(VLOOKUP(D36,#REF!,'MP &amp; Eqpt Summary 1'!$C$1,FALSE),0)</f>
        <v>0</v>
      </c>
      <c r="V36" s="803">
        <f>IFERROR(VLOOKUP(D36,#REF!,'MP &amp; Eqpt Summary 1'!$C$1,FALSE),0)</f>
        <v>0</v>
      </c>
      <c r="W36" s="803">
        <f>IFERROR(VLOOKUP(D36,#REF!,'MP &amp; Eqpt Summary 1'!$C$1,FALSE),0)</f>
        <v>0</v>
      </c>
      <c r="X36" s="803">
        <f>IFERROR(VLOOKUP(D36,#REF!,'MP &amp; Eqpt Summary 1'!$C$1,FALSE),0)</f>
        <v>0</v>
      </c>
      <c r="Y36" s="815"/>
      <c r="Z36" s="804">
        <f t="shared" si="9"/>
        <v>0</v>
      </c>
      <c r="AA36" s="803"/>
      <c r="AB36" s="34">
        <f t="shared" si="1"/>
        <v>0</v>
      </c>
      <c r="AC36" s="389">
        <f>IFERROR(VLOOKUP(D36,#REF!,2,FALSE),0)+IFERROR(VLOOKUP(D36,#REF!,3,FALSE),0)</f>
        <v>0</v>
      </c>
      <c r="AD36" s="389">
        <f>IFERROR(VLOOKUP(D36,#REF!,2,FALSE),0)+IFERROR(VLOOKUP(D36,#REF!,3,FALSE),0)</f>
        <v>0</v>
      </c>
      <c r="AE36" s="389">
        <v>0</v>
      </c>
      <c r="AF36" s="389">
        <f>IFERROR(VLOOKUP(D36,#REF!,2,FALSE),0)+IFERROR(VLOOKUP(D36,#REF!,3,FALSE),0)</f>
        <v>0</v>
      </c>
      <c r="AG36" s="389">
        <f>IFERROR(VLOOKUP(D36,#REF!,2,FALSE),0)+IFERROR(VLOOKUP(D36,#REF!,3,FALSE),0)</f>
        <v>0</v>
      </c>
      <c r="AH36" s="390">
        <f t="shared" si="2"/>
        <v>0</v>
      </c>
      <c r="AI36" s="389">
        <f t="shared" si="7"/>
        <v>0</v>
      </c>
      <c r="AJ36" s="389">
        <v>35</v>
      </c>
      <c r="AK36" s="390">
        <f t="shared" si="8"/>
        <v>0</v>
      </c>
      <c r="AL36" s="390">
        <f t="shared" si="4"/>
        <v>0</v>
      </c>
      <c r="AM36" s="391" t="e">
        <v>#VALUE!</v>
      </c>
      <c r="AN36" s="392" t="e">
        <v>#VALUE!</v>
      </c>
      <c r="AO36" s="391" t="e">
        <f t="shared" si="5"/>
        <v>#VALUE!</v>
      </c>
      <c r="AP36" s="391" t="e">
        <f t="shared" si="6"/>
        <v>#VALUE!</v>
      </c>
    </row>
    <row r="37" spans="1:42">
      <c r="A37" s="12" t="s">
        <v>116</v>
      </c>
      <c r="B37" s="12" t="s">
        <v>116</v>
      </c>
      <c r="C37" s="22">
        <f t="shared" si="3"/>
        <v>35</v>
      </c>
      <c r="D37" s="807" t="s">
        <v>118</v>
      </c>
      <c r="E37" s="802"/>
      <c r="F37" s="803">
        <f>IFERROR(VLOOKUP(D37,#REF!,'MP &amp; Eqpt Summary 1'!$C$1,FALSE),0)</f>
        <v>0</v>
      </c>
      <c r="G37" s="803">
        <f>IFERROR(VLOOKUP(D37,#REF!,'MP &amp; Eqpt Summary 1'!$C$1,FALSE),0)</f>
        <v>0</v>
      </c>
      <c r="H37" s="803">
        <f>IFERROR(VLOOKUP(D37,#REF!,'MP &amp; Eqpt Summary 1'!$C$1,FALSE),0)</f>
        <v>0</v>
      </c>
      <c r="I37" s="803">
        <f>IFERROR(VLOOKUP(D37,#REF!,'MP &amp; Eqpt Summary 1'!$C$1,FALSE),0)</f>
        <v>0</v>
      </c>
      <c r="J37" s="803">
        <f>IFERROR(VLOOKUP(D37,#REF!,'MP &amp; Eqpt Summary 1'!$C$1,FALSE),0)</f>
        <v>0</v>
      </c>
      <c r="K37" s="803">
        <f>IFERROR(VLOOKUP(D37,#REF!,'MP &amp; Eqpt Summary 1'!$C$1,FALSE),0)</f>
        <v>0</v>
      </c>
      <c r="L37" s="803">
        <f>IFERROR(VLOOKUP(D37,#REF!,'MP &amp; Eqpt Summary 1'!$C$1,FALSE),0)</f>
        <v>0</v>
      </c>
      <c r="M37" s="803">
        <f>IFERROR(VLOOKUP(D37,#REF!,'MP &amp; Eqpt Summary 1'!$C$1,FALSE),0)</f>
        <v>0</v>
      </c>
      <c r="N37" s="803">
        <f>IFERROR(VLOOKUP($D37,#REF!,'MP &amp; Eqpt Summary 1'!$C$1,FALSE),0)</f>
        <v>0</v>
      </c>
      <c r="O37" s="803">
        <f>IFERROR(VLOOKUP(D37,#REF!,'MP &amp; Eqpt Summary 1'!$C$1,FALSE),0)</f>
        <v>0</v>
      </c>
      <c r="P37" s="803">
        <f>IFERROR(VLOOKUP(D37,#REF!,'MP &amp; Eqpt Summary 1'!$C$1,FALSE),0)</f>
        <v>0</v>
      </c>
      <c r="Q37" s="803">
        <f>IFERROR(VLOOKUP(D37,#REF!,'MP &amp; Eqpt Summary 1'!$C$1,FALSE),0)</f>
        <v>0</v>
      </c>
      <c r="R37" s="803">
        <f>IFERROR(VLOOKUP(D37,#REF!,'MP &amp; Eqpt Summary 1'!$C$1,FALSE),0)</f>
        <v>0</v>
      </c>
      <c r="S37" s="803">
        <f>IFERROR(VLOOKUP(D37,#REF!,'MP &amp; Eqpt Summary 1'!$C$1,FALSE),0)</f>
        <v>0</v>
      </c>
      <c r="T37" s="803">
        <f>IFERROR(VLOOKUP(D37,#REF!,'MP &amp; Eqpt Summary 1'!$C$1,FALSE),0)</f>
        <v>0</v>
      </c>
      <c r="U37" s="803">
        <f>IFERROR(VLOOKUP(D37,#REF!,'MP &amp; Eqpt Summary 1'!$C$1,FALSE),0)</f>
        <v>0</v>
      </c>
      <c r="V37" s="803">
        <f>IFERROR(VLOOKUP(D37,#REF!,'MP &amp; Eqpt Summary 1'!$C$1,FALSE),0)</f>
        <v>0</v>
      </c>
      <c r="W37" s="803">
        <f>IFERROR(VLOOKUP(D37,#REF!,'MP &amp; Eqpt Summary 1'!$C$1,FALSE),0)</f>
        <v>0</v>
      </c>
      <c r="X37" s="803">
        <f>IFERROR(VLOOKUP(D37,#REF!,'MP &amp; Eqpt Summary 1'!$C$1,FALSE),0)</f>
        <v>0</v>
      </c>
      <c r="Y37" s="815"/>
      <c r="Z37" s="804">
        <f t="shared" si="9"/>
        <v>0</v>
      </c>
      <c r="AA37" s="803"/>
      <c r="AB37" s="34">
        <f t="shared" si="1"/>
        <v>0</v>
      </c>
      <c r="AC37" s="389">
        <f>IFERROR(VLOOKUP(D37,#REF!,2,FALSE),0)+IFERROR(VLOOKUP(D37,#REF!,3,FALSE),0)</f>
        <v>0</v>
      </c>
      <c r="AD37" s="389">
        <f>IFERROR(VLOOKUP(D37,#REF!,2,FALSE),0)+IFERROR(VLOOKUP(D37,#REF!,3,FALSE),0)</f>
        <v>0</v>
      </c>
      <c r="AE37" s="389">
        <v>0</v>
      </c>
      <c r="AF37" s="389">
        <f>IFERROR(VLOOKUP(D37,#REF!,2,FALSE),0)+IFERROR(VLOOKUP(D37,#REF!,3,FALSE),0)</f>
        <v>0</v>
      </c>
      <c r="AG37" s="389">
        <f>IFERROR(VLOOKUP(D37,#REF!,2,FALSE),0)+IFERROR(VLOOKUP(D37,#REF!,3,FALSE),0)</f>
        <v>0</v>
      </c>
      <c r="AH37" s="390">
        <f t="shared" si="2"/>
        <v>0</v>
      </c>
      <c r="AI37" s="389">
        <f t="shared" si="7"/>
        <v>0</v>
      </c>
      <c r="AJ37" s="389">
        <v>20</v>
      </c>
      <c r="AK37" s="390">
        <f t="shared" si="8"/>
        <v>0</v>
      </c>
      <c r="AL37" s="390">
        <f t="shared" si="4"/>
        <v>0</v>
      </c>
      <c r="AM37" s="391" t="e">
        <v>#VALUE!</v>
      </c>
      <c r="AN37" s="392" t="e">
        <v>#VALUE!</v>
      </c>
      <c r="AO37" s="391" t="e">
        <f t="shared" si="5"/>
        <v>#VALUE!</v>
      </c>
      <c r="AP37" s="391" t="e">
        <f t="shared" si="6"/>
        <v>#VALUE!</v>
      </c>
    </row>
    <row r="38" spans="1:42">
      <c r="A38" s="12" t="s">
        <v>119</v>
      </c>
      <c r="B38" s="12" t="s">
        <v>119</v>
      </c>
      <c r="C38" s="22">
        <f t="shared" si="3"/>
        <v>36</v>
      </c>
      <c r="D38" s="807" t="s">
        <v>120</v>
      </c>
      <c r="E38" s="802"/>
      <c r="F38" s="803">
        <f>IFERROR(VLOOKUP(D38,#REF!,'MP &amp; Eqpt Summary 1'!$C$1,FALSE),0)</f>
        <v>0</v>
      </c>
      <c r="G38" s="803">
        <f>IFERROR(VLOOKUP(D38,#REF!,'MP &amp; Eqpt Summary 1'!$C$1,FALSE),0)</f>
        <v>0</v>
      </c>
      <c r="H38" s="803">
        <f>IFERROR(VLOOKUP(D38,#REF!,'MP &amp; Eqpt Summary 1'!$C$1,FALSE),0)</f>
        <v>0</v>
      </c>
      <c r="I38" s="803">
        <f>IFERROR(VLOOKUP(D38,#REF!,'MP &amp; Eqpt Summary 1'!$C$1,FALSE),0)</f>
        <v>0</v>
      </c>
      <c r="J38" s="803">
        <f>IFERROR(VLOOKUP(D38,#REF!,'MP &amp; Eqpt Summary 1'!$C$1,FALSE),0)</f>
        <v>0</v>
      </c>
      <c r="K38" s="803">
        <f>IFERROR(VLOOKUP(D38,#REF!,'MP &amp; Eqpt Summary 1'!$C$1,FALSE),0)</f>
        <v>0</v>
      </c>
      <c r="L38" s="803">
        <f>IFERROR(VLOOKUP(D38,#REF!,'MP &amp; Eqpt Summary 1'!$C$1,FALSE),0)</f>
        <v>0</v>
      </c>
      <c r="M38" s="803">
        <f>IFERROR(VLOOKUP(D38,#REF!,'MP &amp; Eqpt Summary 1'!$C$1,FALSE),0)</f>
        <v>0</v>
      </c>
      <c r="N38" s="803">
        <f>IFERROR(VLOOKUP($D38,#REF!,'MP &amp; Eqpt Summary 1'!$C$1,FALSE),0)</f>
        <v>0</v>
      </c>
      <c r="O38" s="803">
        <f>IFERROR(VLOOKUP(D38,#REF!,'MP &amp; Eqpt Summary 1'!$C$1,FALSE),0)</f>
        <v>0</v>
      </c>
      <c r="P38" s="803">
        <f>IFERROR(VLOOKUP(D38,#REF!,'MP &amp; Eqpt Summary 1'!$C$1,FALSE),0)</f>
        <v>0</v>
      </c>
      <c r="Q38" s="803">
        <f>IFERROR(VLOOKUP(D38,#REF!,'MP &amp; Eqpt Summary 1'!$C$1,FALSE),0)</f>
        <v>0</v>
      </c>
      <c r="R38" s="803">
        <f>IFERROR(VLOOKUP(D38,#REF!,'MP &amp; Eqpt Summary 1'!$C$1,FALSE),0)</f>
        <v>0</v>
      </c>
      <c r="S38" s="803">
        <f>IFERROR(VLOOKUP(D38,#REF!,'MP &amp; Eqpt Summary 1'!$C$1,FALSE),0)</f>
        <v>0</v>
      </c>
      <c r="T38" s="803">
        <f>IFERROR(VLOOKUP(D38,#REF!,'MP &amp; Eqpt Summary 1'!$C$1,FALSE),0)</f>
        <v>0</v>
      </c>
      <c r="U38" s="803">
        <f>IFERROR(VLOOKUP(D38,#REF!,'MP &amp; Eqpt Summary 1'!$C$1,FALSE),0)</f>
        <v>0</v>
      </c>
      <c r="V38" s="803">
        <f>IFERROR(VLOOKUP(D38,#REF!,'MP &amp; Eqpt Summary 1'!$C$1,FALSE),0)</f>
        <v>0</v>
      </c>
      <c r="W38" s="803">
        <f>IFERROR(VLOOKUP(D38,#REF!,'MP &amp; Eqpt Summary 1'!$C$1,FALSE),0)</f>
        <v>0</v>
      </c>
      <c r="X38" s="803">
        <f>IFERROR(VLOOKUP(D38,#REF!,'MP &amp; Eqpt Summary 1'!$C$1,FALSE),0)</f>
        <v>0</v>
      </c>
      <c r="Y38" s="815"/>
      <c r="Z38" s="804">
        <f t="shared" si="9"/>
        <v>0</v>
      </c>
      <c r="AA38" s="803"/>
      <c r="AB38" s="34">
        <f t="shared" si="1"/>
        <v>0</v>
      </c>
      <c r="AC38" s="389">
        <f>IFERROR(VLOOKUP(D38,#REF!,2,FALSE),0)+IFERROR(VLOOKUP(D38,#REF!,3,FALSE),0)</f>
        <v>0</v>
      </c>
      <c r="AD38" s="389">
        <f>IFERROR(VLOOKUP(D38,#REF!,2,FALSE),0)+IFERROR(VLOOKUP(D38,#REF!,3,FALSE),0)</f>
        <v>0</v>
      </c>
      <c r="AE38" s="389">
        <v>0</v>
      </c>
      <c r="AF38" s="389">
        <f>IFERROR(VLOOKUP(D38,#REF!,2,FALSE),0)+IFERROR(VLOOKUP(D38,#REF!,3,FALSE),0)</f>
        <v>0</v>
      </c>
      <c r="AG38" s="389">
        <f>IFERROR(VLOOKUP(D38,#REF!,2,FALSE),0)+IFERROR(VLOOKUP(D38,#REF!,3,FALSE),0)</f>
        <v>0</v>
      </c>
      <c r="AH38" s="390">
        <f t="shared" si="2"/>
        <v>0</v>
      </c>
      <c r="AI38" s="389">
        <f t="shared" si="7"/>
        <v>0</v>
      </c>
      <c r="AJ38" s="389">
        <v>122</v>
      </c>
      <c r="AK38" s="390">
        <f t="shared" si="8"/>
        <v>0</v>
      </c>
      <c r="AL38" s="390">
        <f t="shared" si="4"/>
        <v>0</v>
      </c>
      <c r="AM38" s="391" t="e">
        <v>#VALUE!</v>
      </c>
      <c r="AN38" s="392" t="e">
        <v>#VALUE!</v>
      </c>
      <c r="AO38" s="391" t="e">
        <f t="shared" si="5"/>
        <v>#VALUE!</v>
      </c>
      <c r="AP38" s="391" t="e">
        <f t="shared" si="6"/>
        <v>#VALUE!</v>
      </c>
    </row>
    <row r="39" spans="1:42">
      <c r="A39" s="12" t="s">
        <v>121</v>
      </c>
      <c r="B39" s="12" t="s">
        <v>121</v>
      </c>
      <c r="C39" s="22">
        <f t="shared" si="3"/>
        <v>37</v>
      </c>
      <c r="D39" s="807" t="s">
        <v>123</v>
      </c>
      <c r="E39" s="802"/>
      <c r="F39" s="803">
        <f>IFERROR(VLOOKUP(D39,#REF!,'MP &amp; Eqpt Summary 1'!$C$1,FALSE),0)</f>
        <v>0</v>
      </c>
      <c r="G39" s="803">
        <f>IFERROR(VLOOKUP(D39,#REF!,'MP &amp; Eqpt Summary 1'!$C$1,FALSE),0)</f>
        <v>0</v>
      </c>
      <c r="H39" s="803">
        <f>IFERROR(VLOOKUP(D39,#REF!,'MP &amp; Eqpt Summary 1'!$C$1,FALSE),0)</f>
        <v>0</v>
      </c>
      <c r="I39" s="803">
        <f>IFERROR(VLOOKUP(D39,#REF!,'MP &amp; Eqpt Summary 1'!$C$1,FALSE),0)</f>
        <v>0</v>
      </c>
      <c r="J39" s="803">
        <f>IFERROR(VLOOKUP(D39,#REF!,'MP &amp; Eqpt Summary 1'!$C$1,FALSE),0)</f>
        <v>0</v>
      </c>
      <c r="K39" s="803">
        <f>IFERROR(VLOOKUP(D39,#REF!,'MP &amp; Eqpt Summary 1'!$C$1,FALSE),0)</f>
        <v>0</v>
      </c>
      <c r="L39" s="803">
        <f>IFERROR(VLOOKUP(D39,#REF!,'MP &amp; Eqpt Summary 1'!$C$1,FALSE),0)</f>
        <v>0</v>
      </c>
      <c r="M39" s="803">
        <f>IFERROR(VLOOKUP(D39,#REF!,'MP &amp; Eqpt Summary 1'!$C$1,FALSE),0)</f>
        <v>0</v>
      </c>
      <c r="N39" s="803">
        <f>IFERROR(VLOOKUP($D39,#REF!,'MP &amp; Eqpt Summary 1'!$C$1,FALSE),0)</f>
        <v>0</v>
      </c>
      <c r="O39" s="803">
        <f>IFERROR(VLOOKUP(D39,#REF!,'MP &amp; Eqpt Summary 1'!$C$1,FALSE),0)</f>
        <v>0</v>
      </c>
      <c r="P39" s="803">
        <f>IFERROR(VLOOKUP(D39,#REF!,'MP &amp; Eqpt Summary 1'!$C$1,FALSE),0)</f>
        <v>0</v>
      </c>
      <c r="Q39" s="803">
        <f>IFERROR(VLOOKUP(D39,#REF!,'MP &amp; Eqpt Summary 1'!$C$1,FALSE),0)</f>
        <v>0</v>
      </c>
      <c r="R39" s="803">
        <f>IFERROR(VLOOKUP(D39,#REF!,'MP &amp; Eqpt Summary 1'!$C$1,FALSE),0)</f>
        <v>0</v>
      </c>
      <c r="S39" s="803">
        <f>IFERROR(VLOOKUP(D39,#REF!,'MP &amp; Eqpt Summary 1'!$C$1,FALSE),0)</f>
        <v>0</v>
      </c>
      <c r="T39" s="803">
        <f>IFERROR(VLOOKUP(D39,#REF!,'MP &amp; Eqpt Summary 1'!$C$1,FALSE),0)</f>
        <v>0</v>
      </c>
      <c r="U39" s="803">
        <f>IFERROR(VLOOKUP(D39,#REF!,'MP &amp; Eqpt Summary 1'!$C$1,FALSE),0)</f>
        <v>0</v>
      </c>
      <c r="V39" s="803">
        <f>IFERROR(VLOOKUP(D39,#REF!,'MP &amp; Eqpt Summary 1'!$C$1,FALSE),0)</f>
        <v>0</v>
      </c>
      <c r="W39" s="803">
        <f>IFERROR(VLOOKUP(D39,#REF!,'MP &amp; Eqpt Summary 1'!$C$1,FALSE),0)</f>
        <v>0</v>
      </c>
      <c r="X39" s="803">
        <f>IFERROR(VLOOKUP(D39,#REF!,'MP &amp; Eqpt Summary 1'!$C$1,FALSE),0)</f>
        <v>0</v>
      </c>
      <c r="Y39" s="815"/>
      <c r="Z39" s="804">
        <f t="shared" si="9"/>
        <v>0</v>
      </c>
      <c r="AA39" s="803"/>
      <c r="AB39" s="34">
        <f t="shared" si="1"/>
        <v>0</v>
      </c>
      <c r="AC39" s="389">
        <f>IFERROR(VLOOKUP(D39,#REF!,2,FALSE),0)+IFERROR(VLOOKUP(D39,#REF!,3,FALSE),0)</f>
        <v>0</v>
      </c>
      <c r="AD39" s="389">
        <f>IFERROR(VLOOKUP(D39,#REF!,2,FALSE),0)+IFERROR(VLOOKUP(D39,#REF!,3,FALSE),0)</f>
        <v>0</v>
      </c>
      <c r="AE39" s="389">
        <v>0</v>
      </c>
      <c r="AF39" s="389">
        <f>IFERROR(VLOOKUP(D39,#REF!,2,FALSE),0)+IFERROR(VLOOKUP(D39,#REF!,3,FALSE),0)</f>
        <v>0</v>
      </c>
      <c r="AG39" s="389">
        <f>IFERROR(VLOOKUP(D39,#REF!,2,FALSE),0)+IFERROR(VLOOKUP(D39,#REF!,3,FALSE),0)</f>
        <v>0</v>
      </c>
      <c r="AH39" s="390">
        <f t="shared" si="2"/>
        <v>0</v>
      </c>
      <c r="AI39" s="389">
        <f t="shared" si="7"/>
        <v>0</v>
      </c>
      <c r="AJ39" s="389">
        <v>36</v>
      </c>
      <c r="AK39" s="390">
        <f t="shared" si="8"/>
        <v>0</v>
      </c>
      <c r="AL39" s="390">
        <f t="shared" si="4"/>
        <v>0</v>
      </c>
      <c r="AM39" s="391" t="e">
        <v>#VALUE!</v>
      </c>
      <c r="AN39" s="392" t="e">
        <v>#VALUE!</v>
      </c>
      <c r="AO39" s="391" t="e">
        <f t="shared" si="5"/>
        <v>#VALUE!</v>
      </c>
      <c r="AP39" s="391" t="e">
        <f t="shared" si="6"/>
        <v>#VALUE!</v>
      </c>
    </row>
    <row r="40" spans="1:42">
      <c r="A40" s="12" t="s">
        <v>923</v>
      </c>
      <c r="B40" s="12" t="s">
        <v>923</v>
      </c>
      <c r="C40" s="22">
        <f t="shared" si="3"/>
        <v>38</v>
      </c>
      <c r="D40" s="807" t="s">
        <v>126</v>
      </c>
      <c r="E40" s="808"/>
      <c r="F40" s="803">
        <f>IFERROR(VLOOKUP(D40,#REF!,'MP &amp; Eqpt Summary 1'!$C$1,FALSE),0)</f>
        <v>0</v>
      </c>
      <c r="G40" s="803">
        <f>IFERROR(VLOOKUP(D40,#REF!,'MP &amp; Eqpt Summary 1'!$C$1,FALSE),0)</f>
        <v>0</v>
      </c>
      <c r="H40" s="803">
        <f>IFERROR(VLOOKUP(D40,#REF!,'MP &amp; Eqpt Summary 1'!$C$1,FALSE),0)</f>
        <v>0</v>
      </c>
      <c r="I40" s="803">
        <f>IFERROR(VLOOKUP(D40,#REF!,'MP &amp; Eqpt Summary 1'!$C$1,FALSE),0)</f>
        <v>0</v>
      </c>
      <c r="J40" s="803">
        <f>IFERROR(VLOOKUP(D40,#REF!,'MP &amp; Eqpt Summary 1'!$C$1,FALSE),0)</f>
        <v>0</v>
      </c>
      <c r="K40" s="803">
        <f>IFERROR(VLOOKUP(D40,#REF!,'MP &amp; Eqpt Summary 1'!$C$1,FALSE),0)</f>
        <v>0</v>
      </c>
      <c r="L40" s="803">
        <f>IFERROR(VLOOKUP(D40,#REF!,'MP &amp; Eqpt Summary 1'!$C$1,FALSE),0)</f>
        <v>0</v>
      </c>
      <c r="M40" s="803">
        <f>IFERROR(VLOOKUP(D40,#REF!,'MP &amp; Eqpt Summary 1'!$C$1,FALSE),0)</f>
        <v>0</v>
      </c>
      <c r="N40" s="803">
        <f>IFERROR(VLOOKUP($D40,#REF!,'MP &amp; Eqpt Summary 1'!$C$1,FALSE),0)</f>
        <v>0</v>
      </c>
      <c r="O40" s="803">
        <f>IFERROR(VLOOKUP(D40,#REF!,'MP &amp; Eqpt Summary 1'!$C$1,FALSE),0)</f>
        <v>0</v>
      </c>
      <c r="P40" s="803">
        <f>IFERROR(VLOOKUP(D40,#REF!,'MP &amp; Eqpt Summary 1'!$C$1,FALSE),0)</f>
        <v>0</v>
      </c>
      <c r="Q40" s="803">
        <f>IFERROR(VLOOKUP(D40,#REF!,'MP &amp; Eqpt Summary 1'!$C$1,FALSE),0)</f>
        <v>0</v>
      </c>
      <c r="R40" s="803">
        <f>IFERROR(VLOOKUP(D40,#REF!,'MP &amp; Eqpt Summary 1'!$C$1,FALSE),0)</f>
        <v>0</v>
      </c>
      <c r="S40" s="803">
        <f>IFERROR(VLOOKUP(D40,#REF!,'MP &amp; Eqpt Summary 1'!$C$1,FALSE),0)</f>
        <v>0</v>
      </c>
      <c r="T40" s="803">
        <f>IFERROR(VLOOKUP(D40,#REF!,'MP &amp; Eqpt Summary 1'!$C$1,FALSE),0)</f>
        <v>0</v>
      </c>
      <c r="U40" s="803">
        <f>IFERROR(VLOOKUP(D40,#REF!,'MP &amp; Eqpt Summary 1'!$C$1,FALSE),0)</f>
        <v>0</v>
      </c>
      <c r="V40" s="803">
        <f>IFERROR(VLOOKUP(D40,#REF!,'MP &amp; Eqpt Summary 1'!$C$1,FALSE),0)</f>
        <v>0</v>
      </c>
      <c r="W40" s="803">
        <f>IFERROR(VLOOKUP(D40,#REF!,'MP &amp; Eqpt Summary 1'!$C$1,FALSE),0)</f>
        <v>0</v>
      </c>
      <c r="X40" s="803">
        <f>IFERROR(VLOOKUP(D40,#REF!,'MP &amp; Eqpt Summary 1'!$C$1,FALSE),0)</f>
        <v>0</v>
      </c>
      <c r="Y40" s="815"/>
      <c r="Z40" s="804">
        <f t="shared" si="9"/>
        <v>0</v>
      </c>
      <c r="AA40" s="803"/>
      <c r="AB40" s="34">
        <f t="shared" si="1"/>
        <v>0</v>
      </c>
      <c r="AC40" s="389">
        <f>IFERROR(VLOOKUP(D40,#REF!,2,FALSE),0)+IFERROR(VLOOKUP(D40,#REF!,3,FALSE),0)</f>
        <v>0</v>
      </c>
      <c r="AD40" s="389">
        <f>IFERROR(VLOOKUP(D40,#REF!,2,FALSE),0)+IFERROR(VLOOKUP(D40,#REF!,3,FALSE),0)</f>
        <v>0</v>
      </c>
      <c r="AE40" s="389">
        <v>0</v>
      </c>
      <c r="AF40" s="389">
        <f>IFERROR(VLOOKUP(D40,#REF!,2,FALSE),0)+IFERROR(VLOOKUP(D40,#REF!,3,FALSE),0)</f>
        <v>0</v>
      </c>
      <c r="AG40" s="389">
        <f>IFERROR(VLOOKUP(D40,#REF!,2,FALSE),0)+IFERROR(VLOOKUP(D40,#REF!,3,FALSE),0)</f>
        <v>0</v>
      </c>
      <c r="AH40" s="390">
        <f t="shared" si="2"/>
        <v>0</v>
      </c>
      <c r="AI40" s="389">
        <f t="shared" si="7"/>
        <v>0</v>
      </c>
      <c r="AJ40" s="389">
        <v>0</v>
      </c>
      <c r="AK40" s="390">
        <f t="shared" si="8"/>
        <v>0</v>
      </c>
      <c r="AL40" s="390">
        <f t="shared" si="4"/>
        <v>0</v>
      </c>
      <c r="AM40" s="391" t="e">
        <v>#VALUE!</v>
      </c>
      <c r="AN40" s="392" t="e">
        <v>#VALUE!</v>
      </c>
      <c r="AO40" s="391" t="e">
        <f t="shared" si="5"/>
        <v>#VALUE!</v>
      </c>
      <c r="AP40" s="391" t="e">
        <f t="shared" si="6"/>
        <v>#VALUE!</v>
      </c>
    </row>
    <row r="41" spans="1:42">
      <c r="A41" s="12" t="s">
        <v>128</v>
      </c>
      <c r="B41" s="12" t="s">
        <v>128</v>
      </c>
      <c r="C41" s="22">
        <f t="shared" si="3"/>
        <v>39</v>
      </c>
      <c r="D41" s="807" t="s">
        <v>129</v>
      </c>
      <c r="E41" s="808"/>
      <c r="F41" s="803">
        <f>IFERROR(VLOOKUP(D41,#REF!,'MP &amp; Eqpt Summary 1'!$C$1,FALSE),0)</f>
        <v>0</v>
      </c>
      <c r="G41" s="803">
        <f>IFERROR(VLOOKUP(D41,#REF!,'MP &amp; Eqpt Summary 1'!$C$1,FALSE),0)</f>
        <v>0</v>
      </c>
      <c r="H41" s="803">
        <f>IFERROR(VLOOKUP(D41,#REF!,'MP &amp; Eqpt Summary 1'!$C$1,FALSE),0)</f>
        <v>0</v>
      </c>
      <c r="I41" s="803">
        <f>IFERROR(VLOOKUP(D41,#REF!,'MP &amp; Eqpt Summary 1'!$C$1,FALSE),0)</f>
        <v>0</v>
      </c>
      <c r="J41" s="803">
        <f>IFERROR(VLOOKUP(D41,#REF!,'MP &amp; Eqpt Summary 1'!$C$1,FALSE),0)</f>
        <v>0</v>
      </c>
      <c r="K41" s="803">
        <f>IFERROR(VLOOKUP(D41,#REF!,'MP &amp; Eqpt Summary 1'!$C$1,FALSE),0)</f>
        <v>0</v>
      </c>
      <c r="L41" s="803">
        <f>IFERROR(VLOOKUP(D41,#REF!,'MP &amp; Eqpt Summary 1'!$C$1,FALSE),0)</f>
        <v>0</v>
      </c>
      <c r="M41" s="803">
        <f>IFERROR(VLOOKUP(D41,#REF!,'MP &amp; Eqpt Summary 1'!$C$1,FALSE),0)</f>
        <v>0</v>
      </c>
      <c r="N41" s="803">
        <f>IFERROR(VLOOKUP($D41,#REF!,'MP &amp; Eqpt Summary 1'!$C$1,FALSE),0)</f>
        <v>0</v>
      </c>
      <c r="O41" s="803">
        <f>IFERROR(VLOOKUP(D41,#REF!,'MP &amp; Eqpt Summary 1'!$C$1,FALSE),0)</f>
        <v>0</v>
      </c>
      <c r="P41" s="803">
        <f>IFERROR(VLOOKUP(D41,#REF!,'MP &amp; Eqpt Summary 1'!$C$1,FALSE),0)</f>
        <v>0</v>
      </c>
      <c r="Q41" s="803">
        <f>IFERROR(VLOOKUP(D41,#REF!,'MP &amp; Eqpt Summary 1'!$C$1,FALSE),0)</f>
        <v>0</v>
      </c>
      <c r="R41" s="803">
        <f>IFERROR(VLOOKUP(D41,#REF!,'MP &amp; Eqpt Summary 1'!$C$1,FALSE),0)</f>
        <v>0</v>
      </c>
      <c r="S41" s="803">
        <f>IFERROR(VLOOKUP(D41,#REF!,'MP &amp; Eqpt Summary 1'!$C$1,FALSE),0)</f>
        <v>0</v>
      </c>
      <c r="T41" s="803">
        <f>IFERROR(VLOOKUP(D41,#REF!,'MP &amp; Eqpt Summary 1'!$C$1,FALSE),0)</f>
        <v>0</v>
      </c>
      <c r="U41" s="803">
        <f>IFERROR(VLOOKUP(D41,#REF!,'MP &amp; Eqpt Summary 1'!$C$1,FALSE),0)</f>
        <v>0</v>
      </c>
      <c r="V41" s="803">
        <f>IFERROR(VLOOKUP(D41,#REF!,'MP &amp; Eqpt Summary 1'!$C$1,FALSE),0)</f>
        <v>0</v>
      </c>
      <c r="W41" s="803">
        <f>IFERROR(VLOOKUP(D41,#REF!,'MP &amp; Eqpt Summary 1'!$C$1,FALSE),0)</f>
        <v>0</v>
      </c>
      <c r="X41" s="803">
        <f>IFERROR(VLOOKUP(D41,#REF!,'MP &amp; Eqpt Summary 1'!$C$1,FALSE),0)</f>
        <v>0</v>
      </c>
      <c r="Y41" s="815"/>
      <c r="Z41" s="804">
        <f t="shared" si="9"/>
        <v>0</v>
      </c>
      <c r="AA41" s="803"/>
      <c r="AB41" s="34">
        <f t="shared" si="1"/>
        <v>0</v>
      </c>
      <c r="AC41" s="389">
        <f>IFERROR(VLOOKUP(D41,#REF!,2,FALSE),0)+IFERROR(VLOOKUP(D41,#REF!,3,FALSE),0)</f>
        <v>0</v>
      </c>
      <c r="AD41" s="389">
        <f>IFERROR(VLOOKUP(D41,#REF!,2,FALSE),0)+IFERROR(VLOOKUP(D41,#REF!,3,FALSE),0)</f>
        <v>0</v>
      </c>
      <c r="AE41" s="389">
        <v>0</v>
      </c>
      <c r="AF41" s="389">
        <f>IFERROR(VLOOKUP(D41,#REF!,2,FALSE),0)+IFERROR(VLOOKUP(D41,#REF!,3,FALSE),0)</f>
        <v>0</v>
      </c>
      <c r="AG41" s="389">
        <f>IFERROR(VLOOKUP(D41,#REF!,2,FALSE),0)+IFERROR(VLOOKUP(D41,#REF!,3,FALSE),0)</f>
        <v>0</v>
      </c>
      <c r="AH41" s="390">
        <f t="shared" si="2"/>
        <v>0</v>
      </c>
      <c r="AI41" s="389">
        <f t="shared" si="7"/>
        <v>0</v>
      </c>
      <c r="AJ41" s="389">
        <v>0</v>
      </c>
      <c r="AK41" s="390">
        <f t="shared" si="8"/>
        <v>0</v>
      </c>
      <c r="AL41" s="390">
        <f t="shared" si="4"/>
        <v>0</v>
      </c>
      <c r="AM41" s="391" t="e">
        <v>#VALUE!</v>
      </c>
      <c r="AN41" s="392" t="e">
        <v>#VALUE!</v>
      </c>
      <c r="AO41" s="391" t="e">
        <f t="shared" si="5"/>
        <v>#VALUE!</v>
      </c>
      <c r="AP41" s="391" t="e">
        <f t="shared" si="6"/>
        <v>#VALUE!</v>
      </c>
    </row>
    <row r="42" spans="1:42">
      <c r="A42" s="12" t="s">
        <v>130</v>
      </c>
      <c r="B42" s="12" t="s">
        <v>130</v>
      </c>
      <c r="C42" s="22">
        <f t="shared" si="3"/>
        <v>40</v>
      </c>
      <c r="D42" s="807" t="s">
        <v>132</v>
      </c>
      <c r="E42" s="802"/>
      <c r="F42" s="803">
        <f>IFERROR(VLOOKUP(D42,#REF!,'MP &amp; Eqpt Summary 1'!$C$1,FALSE),0)</f>
        <v>0</v>
      </c>
      <c r="G42" s="803">
        <f>IFERROR(VLOOKUP(D42,#REF!,'MP &amp; Eqpt Summary 1'!$C$1,FALSE),0)</f>
        <v>0</v>
      </c>
      <c r="H42" s="803">
        <f>IFERROR(VLOOKUP(D42,#REF!,'MP &amp; Eqpt Summary 1'!$C$1,FALSE),0)</f>
        <v>0</v>
      </c>
      <c r="I42" s="803">
        <f>IFERROR(VLOOKUP(D42,#REF!,'MP &amp; Eqpt Summary 1'!$C$1,FALSE),0)</f>
        <v>0</v>
      </c>
      <c r="J42" s="803">
        <f>IFERROR(VLOOKUP(D42,#REF!,'MP &amp; Eqpt Summary 1'!$C$1,FALSE),0)</f>
        <v>0</v>
      </c>
      <c r="K42" s="803">
        <f>IFERROR(VLOOKUP(D42,#REF!,'MP &amp; Eqpt Summary 1'!$C$1,FALSE),0)</f>
        <v>0</v>
      </c>
      <c r="L42" s="803">
        <f>IFERROR(VLOOKUP(D42,#REF!,'MP &amp; Eqpt Summary 1'!$C$1,FALSE),0)</f>
        <v>0</v>
      </c>
      <c r="M42" s="803">
        <f>IFERROR(VLOOKUP(D42,#REF!,'MP &amp; Eqpt Summary 1'!$C$1,FALSE),0)</f>
        <v>0</v>
      </c>
      <c r="N42" s="803">
        <f>IFERROR(VLOOKUP($D42,#REF!,'MP &amp; Eqpt Summary 1'!$C$1,FALSE),0)</f>
        <v>0</v>
      </c>
      <c r="O42" s="803">
        <f>IFERROR(VLOOKUP(D42,#REF!,'MP &amp; Eqpt Summary 1'!$C$1,FALSE),0)</f>
        <v>0</v>
      </c>
      <c r="P42" s="803">
        <f>IFERROR(VLOOKUP(D42,#REF!,'MP &amp; Eqpt Summary 1'!$C$1,FALSE),0)</f>
        <v>0</v>
      </c>
      <c r="Q42" s="803">
        <f>IFERROR(VLOOKUP(D42,#REF!,'MP &amp; Eqpt Summary 1'!$C$1,FALSE),0)</f>
        <v>0</v>
      </c>
      <c r="R42" s="803">
        <f>IFERROR(VLOOKUP(D42,#REF!,'MP &amp; Eqpt Summary 1'!$C$1,FALSE),0)</f>
        <v>0</v>
      </c>
      <c r="S42" s="803">
        <f>IFERROR(VLOOKUP(D42,#REF!,'MP &amp; Eqpt Summary 1'!$C$1,FALSE),0)</f>
        <v>0</v>
      </c>
      <c r="T42" s="803">
        <f>IFERROR(VLOOKUP(D42,#REF!,'MP &amp; Eqpt Summary 1'!$C$1,FALSE),0)</f>
        <v>0</v>
      </c>
      <c r="U42" s="803">
        <f>IFERROR(VLOOKUP(D42,#REF!,'MP &amp; Eqpt Summary 1'!$C$1,FALSE),0)</f>
        <v>0</v>
      </c>
      <c r="V42" s="803">
        <f>IFERROR(VLOOKUP(D42,#REF!,'MP &amp; Eqpt Summary 1'!$C$1,FALSE),0)</f>
        <v>0</v>
      </c>
      <c r="W42" s="803">
        <f>IFERROR(VLOOKUP(D42,#REF!,'MP &amp; Eqpt Summary 1'!$C$1,FALSE),0)</f>
        <v>0</v>
      </c>
      <c r="X42" s="803">
        <f>IFERROR(VLOOKUP(D42,#REF!,'MP &amp; Eqpt Summary 1'!$C$1,FALSE),0)</f>
        <v>0</v>
      </c>
      <c r="Y42" s="815"/>
      <c r="Z42" s="804">
        <f t="shared" si="9"/>
        <v>0</v>
      </c>
      <c r="AA42" s="803"/>
      <c r="AB42" s="394">
        <f t="shared" si="1"/>
        <v>0</v>
      </c>
      <c r="AC42" s="389">
        <f>IFERROR(VLOOKUP(D42,#REF!,2,FALSE),0)+IFERROR(VLOOKUP(D42,#REF!,3,FALSE),0)</f>
        <v>0</v>
      </c>
      <c r="AD42" s="389">
        <f>IFERROR(VLOOKUP(D42,#REF!,2,FALSE),0)+IFERROR(VLOOKUP(D42,#REF!,3,FALSE),0)</f>
        <v>0</v>
      </c>
      <c r="AE42" s="389">
        <v>0</v>
      </c>
      <c r="AF42" s="389">
        <f>IFERROR(VLOOKUP(D42,#REF!,2,FALSE),0)+IFERROR(VLOOKUP(D42,#REF!,3,FALSE),0)</f>
        <v>0</v>
      </c>
      <c r="AG42" s="389">
        <f>IFERROR(VLOOKUP(D42,#REF!,2,FALSE),0)+IFERROR(VLOOKUP(D42,#REF!,3,FALSE),0)</f>
        <v>0</v>
      </c>
      <c r="AH42" s="390">
        <f t="shared" si="2"/>
        <v>0</v>
      </c>
      <c r="AI42" s="389">
        <f t="shared" si="7"/>
        <v>0</v>
      </c>
      <c r="AJ42" s="389">
        <v>14</v>
      </c>
      <c r="AK42" s="390">
        <f t="shared" si="8"/>
        <v>0</v>
      </c>
      <c r="AL42" s="390">
        <f t="shared" si="4"/>
        <v>0</v>
      </c>
      <c r="AM42" s="391" t="e">
        <v>#VALUE!</v>
      </c>
      <c r="AN42" s="392" t="e">
        <v>#VALUE!</v>
      </c>
      <c r="AO42" s="391" t="e">
        <f t="shared" si="5"/>
        <v>#VALUE!</v>
      </c>
      <c r="AP42" s="391" t="e">
        <f t="shared" si="6"/>
        <v>#VALUE!</v>
      </c>
    </row>
    <row r="43" spans="1:42">
      <c r="A43" s="12" t="s">
        <v>924</v>
      </c>
      <c r="B43" s="12" t="s">
        <v>924</v>
      </c>
      <c r="C43" s="22">
        <f t="shared" si="3"/>
        <v>41</v>
      </c>
      <c r="D43" s="807" t="s">
        <v>134</v>
      </c>
      <c r="E43" s="808"/>
      <c r="F43" s="803">
        <f>IFERROR(VLOOKUP(D43,#REF!,'MP &amp; Eqpt Summary 1'!$C$1,FALSE),0)</f>
        <v>0</v>
      </c>
      <c r="G43" s="803">
        <f>IFERROR(VLOOKUP(D43,#REF!,'MP &amp; Eqpt Summary 1'!$C$1,FALSE),0)</f>
        <v>0</v>
      </c>
      <c r="H43" s="803">
        <f>IFERROR(VLOOKUP(D43,#REF!,'MP &amp; Eqpt Summary 1'!$C$1,FALSE),0)</f>
        <v>0</v>
      </c>
      <c r="I43" s="803">
        <f>IFERROR(VLOOKUP(D43,#REF!,'MP &amp; Eqpt Summary 1'!$C$1,FALSE),0)</f>
        <v>0</v>
      </c>
      <c r="J43" s="803">
        <f>IFERROR(VLOOKUP(D43,#REF!,'MP &amp; Eqpt Summary 1'!$C$1,FALSE),0)</f>
        <v>0</v>
      </c>
      <c r="K43" s="803">
        <f>IFERROR(VLOOKUP(D43,#REF!,'MP &amp; Eqpt Summary 1'!$C$1,FALSE),0)</f>
        <v>0</v>
      </c>
      <c r="L43" s="803">
        <f>IFERROR(VLOOKUP(D43,#REF!,'MP &amp; Eqpt Summary 1'!$C$1,FALSE),0)</f>
        <v>0</v>
      </c>
      <c r="M43" s="803">
        <f>IFERROR(VLOOKUP(D43,#REF!,'MP &amp; Eqpt Summary 1'!$C$1,FALSE),0)</f>
        <v>0</v>
      </c>
      <c r="N43" s="803">
        <f>IFERROR(VLOOKUP($D43,#REF!,'MP &amp; Eqpt Summary 1'!$C$1,FALSE),0)</f>
        <v>0</v>
      </c>
      <c r="O43" s="803">
        <f>IFERROR(VLOOKUP(D43,#REF!,'MP &amp; Eqpt Summary 1'!$C$1,FALSE),0)</f>
        <v>0</v>
      </c>
      <c r="P43" s="803">
        <f>IFERROR(VLOOKUP(D43,#REF!,'MP &amp; Eqpt Summary 1'!$C$1,FALSE),0)</f>
        <v>0</v>
      </c>
      <c r="Q43" s="803">
        <f>IFERROR(VLOOKUP(D43,#REF!,'MP &amp; Eqpt Summary 1'!$C$1,FALSE),0)</f>
        <v>0</v>
      </c>
      <c r="R43" s="803">
        <f>IFERROR(VLOOKUP(D43,#REF!,'MP &amp; Eqpt Summary 1'!$C$1,FALSE),0)</f>
        <v>0</v>
      </c>
      <c r="S43" s="803">
        <f>IFERROR(VLOOKUP(D43,#REF!,'MP &amp; Eqpt Summary 1'!$C$1,FALSE),0)</f>
        <v>0</v>
      </c>
      <c r="T43" s="803">
        <f>IFERROR(VLOOKUP(D43,#REF!,'MP &amp; Eqpt Summary 1'!$C$1,FALSE),0)</f>
        <v>0</v>
      </c>
      <c r="U43" s="803">
        <f>IFERROR(VLOOKUP(D43,#REF!,'MP &amp; Eqpt Summary 1'!$C$1,FALSE),0)</f>
        <v>0</v>
      </c>
      <c r="V43" s="803">
        <f>IFERROR(VLOOKUP(D43,#REF!,'MP &amp; Eqpt Summary 1'!$C$1,FALSE),0)</f>
        <v>0</v>
      </c>
      <c r="W43" s="803">
        <f>IFERROR(VLOOKUP(D43,#REF!,'MP &amp; Eqpt Summary 1'!$C$1,FALSE),0)</f>
        <v>0</v>
      </c>
      <c r="X43" s="803">
        <f>IFERROR(VLOOKUP(D43,#REF!,'MP &amp; Eqpt Summary 1'!$C$1,FALSE),0)</f>
        <v>0</v>
      </c>
      <c r="Y43" s="815"/>
      <c r="Z43" s="804">
        <f t="shared" si="9"/>
        <v>0</v>
      </c>
      <c r="AA43" s="803"/>
      <c r="AB43" s="35">
        <f t="shared" si="1"/>
        <v>0</v>
      </c>
      <c r="AC43" s="389">
        <f>IFERROR(VLOOKUP(D43,#REF!,2,FALSE),0)+IFERROR(VLOOKUP(D43,#REF!,3,FALSE),0)</f>
        <v>0</v>
      </c>
      <c r="AD43" s="389">
        <f>IFERROR(VLOOKUP(D43,#REF!,2,FALSE),0)+IFERROR(VLOOKUP(D43,#REF!,3,FALSE),0)</f>
        <v>0</v>
      </c>
      <c r="AE43" s="389">
        <v>0</v>
      </c>
      <c r="AF43" s="389">
        <f>IFERROR(VLOOKUP(D43,#REF!,2,FALSE),0)+IFERROR(VLOOKUP(D43,#REF!,3,FALSE),0)</f>
        <v>0</v>
      </c>
      <c r="AG43" s="389">
        <f>IFERROR(VLOOKUP(D43,#REF!,2,FALSE),0)+IFERROR(VLOOKUP(D43,#REF!,3,FALSE),0)</f>
        <v>0</v>
      </c>
      <c r="AH43" s="390">
        <f t="shared" si="2"/>
        <v>0</v>
      </c>
      <c r="AI43" s="389">
        <f t="shared" si="7"/>
        <v>0</v>
      </c>
      <c r="AJ43" s="389" t="e">
        <v>#N/A</v>
      </c>
      <c r="AK43" s="390" t="e">
        <f t="shared" si="8"/>
        <v>#N/A</v>
      </c>
      <c r="AL43" s="390" t="e">
        <f t="shared" si="4"/>
        <v>#N/A</v>
      </c>
      <c r="AM43" s="391" t="e">
        <v>#VALUE!</v>
      </c>
      <c r="AN43" s="392" t="e">
        <v>#VALUE!</v>
      </c>
      <c r="AO43" s="391" t="e">
        <f t="shared" si="5"/>
        <v>#VALUE!</v>
      </c>
      <c r="AP43" s="391" t="e">
        <f t="shared" si="6"/>
        <v>#VALUE!</v>
      </c>
    </row>
    <row r="44" spans="1:42">
      <c r="A44" s="12" t="s">
        <v>925</v>
      </c>
      <c r="B44" s="12" t="s">
        <v>925</v>
      </c>
      <c r="C44" s="22">
        <f t="shared" si="3"/>
        <v>42</v>
      </c>
      <c r="D44" s="807" t="s">
        <v>136</v>
      </c>
      <c r="E44" s="808"/>
      <c r="F44" s="803">
        <f>IFERROR(VLOOKUP(D44,#REF!,'MP &amp; Eqpt Summary 1'!$C$1,FALSE),0)</f>
        <v>0</v>
      </c>
      <c r="G44" s="803">
        <f>IFERROR(VLOOKUP(D44,#REF!,'MP &amp; Eqpt Summary 1'!$C$1,FALSE),0)</f>
        <v>0</v>
      </c>
      <c r="H44" s="803">
        <f>IFERROR(VLOOKUP(D44,#REF!,'MP &amp; Eqpt Summary 1'!$C$1,FALSE),0)</f>
        <v>0</v>
      </c>
      <c r="I44" s="803">
        <f>IFERROR(VLOOKUP(D44,#REF!,'MP &amp; Eqpt Summary 1'!$C$1,FALSE),0)</f>
        <v>0</v>
      </c>
      <c r="J44" s="803">
        <f>IFERROR(VLOOKUP(D44,#REF!,'MP &amp; Eqpt Summary 1'!$C$1,FALSE),0)</f>
        <v>0</v>
      </c>
      <c r="K44" s="803">
        <f>IFERROR(VLOOKUP(D44,#REF!,'MP &amp; Eqpt Summary 1'!$C$1,FALSE),0)</f>
        <v>0</v>
      </c>
      <c r="L44" s="803">
        <f>IFERROR(VLOOKUP(D44,#REF!,'MP &amp; Eqpt Summary 1'!$C$1,FALSE),0)</f>
        <v>0</v>
      </c>
      <c r="M44" s="803">
        <f>IFERROR(VLOOKUP(D44,#REF!,'MP &amp; Eqpt Summary 1'!$C$1,FALSE),0)</f>
        <v>0</v>
      </c>
      <c r="N44" s="803">
        <f>IFERROR(VLOOKUP($D44,#REF!,'MP &amp; Eqpt Summary 1'!$C$1,FALSE),0)</f>
        <v>0</v>
      </c>
      <c r="O44" s="803">
        <f>IFERROR(VLOOKUP(D44,#REF!,'MP &amp; Eqpt Summary 1'!$C$1,FALSE),0)</f>
        <v>0</v>
      </c>
      <c r="P44" s="803">
        <f>IFERROR(VLOOKUP(D44,#REF!,'MP &amp; Eqpt Summary 1'!$C$1,FALSE),0)</f>
        <v>0</v>
      </c>
      <c r="Q44" s="803">
        <f>IFERROR(VLOOKUP(D44,#REF!,'MP &amp; Eqpt Summary 1'!$C$1,FALSE),0)</f>
        <v>0</v>
      </c>
      <c r="R44" s="803">
        <f>IFERROR(VLOOKUP(D44,#REF!,'MP &amp; Eqpt Summary 1'!$C$1,FALSE),0)</f>
        <v>0</v>
      </c>
      <c r="S44" s="803">
        <f>IFERROR(VLOOKUP(D44,#REF!,'MP &amp; Eqpt Summary 1'!$C$1,FALSE),0)</f>
        <v>0</v>
      </c>
      <c r="T44" s="803">
        <f>IFERROR(VLOOKUP(D44,#REF!,'MP &amp; Eqpt Summary 1'!$C$1,FALSE),0)</f>
        <v>0</v>
      </c>
      <c r="U44" s="803">
        <f>IFERROR(VLOOKUP(D44,#REF!,'MP &amp; Eqpt Summary 1'!$C$1,FALSE),0)</f>
        <v>0</v>
      </c>
      <c r="V44" s="803">
        <f>IFERROR(VLOOKUP(D44,#REF!,'MP &amp; Eqpt Summary 1'!$C$1,FALSE),0)</f>
        <v>0</v>
      </c>
      <c r="W44" s="803">
        <f>IFERROR(VLOOKUP(D44,#REF!,'MP &amp; Eqpt Summary 1'!$C$1,FALSE),0)</f>
        <v>0</v>
      </c>
      <c r="X44" s="803">
        <f>IFERROR(VLOOKUP(D44,#REF!,'MP &amp; Eqpt Summary 1'!$C$1,FALSE),0)</f>
        <v>0</v>
      </c>
      <c r="Y44" s="815"/>
      <c r="Z44" s="804">
        <f t="shared" si="9"/>
        <v>0</v>
      </c>
      <c r="AA44" s="817"/>
      <c r="AB44" s="35">
        <f t="shared" si="1"/>
        <v>0</v>
      </c>
      <c r="AC44" s="389">
        <f>IFERROR(VLOOKUP(D44,#REF!,2,FALSE),0)+IFERROR(VLOOKUP(D44,#REF!,3,FALSE),0)</f>
        <v>0</v>
      </c>
      <c r="AD44" s="389">
        <f>IFERROR(VLOOKUP(D44,#REF!,2,FALSE),0)+IFERROR(VLOOKUP(D44,#REF!,3,FALSE),0)</f>
        <v>0</v>
      </c>
      <c r="AE44" s="389">
        <v>0</v>
      </c>
      <c r="AF44" s="389">
        <f>IFERROR(VLOOKUP(D44,#REF!,2,FALSE),0)+IFERROR(VLOOKUP(D44,#REF!,3,FALSE),0)</f>
        <v>0</v>
      </c>
      <c r="AG44" s="389">
        <f>IFERROR(VLOOKUP(D44,#REF!,2,FALSE),0)+IFERROR(VLOOKUP(D44,#REF!,3,FALSE),0)</f>
        <v>0</v>
      </c>
      <c r="AH44" s="390">
        <f t="shared" si="2"/>
        <v>0</v>
      </c>
      <c r="AI44" s="389">
        <f t="shared" si="7"/>
        <v>0</v>
      </c>
      <c r="AJ44" s="389" t="e">
        <v>#N/A</v>
      </c>
      <c r="AK44" s="390" t="e">
        <f t="shared" si="8"/>
        <v>#N/A</v>
      </c>
      <c r="AL44" s="390" t="e">
        <f t="shared" si="4"/>
        <v>#N/A</v>
      </c>
      <c r="AM44" s="391" t="e">
        <v>#VALUE!</v>
      </c>
      <c r="AN44" s="392" t="e">
        <v>#VALUE!</v>
      </c>
      <c r="AO44" s="391" t="e">
        <f t="shared" si="5"/>
        <v>#VALUE!</v>
      </c>
      <c r="AP44" s="391" t="e">
        <f t="shared" si="6"/>
        <v>#VALUE!</v>
      </c>
    </row>
    <row r="45" spans="1:42">
      <c r="A45" s="12" t="s">
        <v>135</v>
      </c>
      <c r="B45" s="12" t="s">
        <v>135</v>
      </c>
      <c r="C45" s="22">
        <f t="shared" si="3"/>
        <v>43</v>
      </c>
      <c r="D45" s="807" t="s">
        <v>137</v>
      </c>
      <c r="E45" s="818"/>
      <c r="F45" s="803">
        <f>IFERROR(VLOOKUP(D45,#REF!,'MP &amp; Eqpt Summary 1'!$C$1,FALSE),0)</f>
        <v>0</v>
      </c>
      <c r="G45" s="803">
        <f>IFERROR(VLOOKUP(D45,#REF!,'MP &amp; Eqpt Summary 1'!$C$1,FALSE),0)</f>
        <v>0</v>
      </c>
      <c r="H45" s="803">
        <f>IFERROR(VLOOKUP(D45,#REF!,'MP &amp; Eqpt Summary 1'!$C$1,FALSE),0)</f>
        <v>0</v>
      </c>
      <c r="I45" s="803">
        <f>IFERROR(VLOOKUP(D45,#REF!,'MP &amp; Eqpt Summary 1'!$C$1,FALSE),0)</f>
        <v>0</v>
      </c>
      <c r="J45" s="803">
        <f>IFERROR(VLOOKUP(D45,#REF!,'MP &amp; Eqpt Summary 1'!$C$1,FALSE),0)</f>
        <v>0</v>
      </c>
      <c r="K45" s="803">
        <f>IFERROR(VLOOKUP(D45,#REF!,'MP &amp; Eqpt Summary 1'!$C$1,FALSE),0)</f>
        <v>0</v>
      </c>
      <c r="L45" s="803">
        <f>IFERROR(VLOOKUP(D45,#REF!,'MP &amp; Eqpt Summary 1'!$C$1,FALSE),0)</f>
        <v>0</v>
      </c>
      <c r="M45" s="803">
        <f>IFERROR(VLOOKUP(D45,#REF!,'MP &amp; Eqpt Summary 1'!$C$1,FALSE),0)</f>
        <v>0</v>
      </c>
      <c r="N45" s="803">
        <f>IFERROR(VLOOKUP($D45,#REF!,'MP &amp; Eqpt Summary 1'!$C$1,FALSE),0)</f>
        <v>0</v>
      </c>
      <c r="O45" s="803">
        <f>IFERROR(VLOOKUP(D45,#REF!,'MP &amp; Eqpt Summary 1'!$C$1,FALSE),0)</f>
        <v>0</v>
      </c>
      <c r="P45" s="803">
        <f>IFERROR(VLOOKUP(D45,#REF!,'MP &amp; Eqpt Summary 1'!$C$1,FALSE),0)</f>
        <v>0</v>
      </c>
      <c r="Q45" s="803">
        <f>IFERROR(VLOOKUP(D45,#REF!,'MP &amp; Eqpt Summary 1'!$C$1,FALSE),0)</f>
        <v>0</v>
      </c>
      <c r="R45" s="803">
        <f>IFERROR(VLOOKUP(D45,#REF!,'MP &amp; Eqpt Summary 1'!$C$1,FALSE),0)</f>
        <v>0</v>
      </c>
      <c r="S45" s="803">
        <f>IFERROR(VLOOKUP(D45,#REF!,'MP &amp; Eqpt Summary 1'!$C$1,FALSE),0)</f>
        <v>0</v>
      </c>
      <c r="T45" s="803">
        <f>IFERROR(VLOOKUP(D45,#REF!,'MP &amp; Eqpt Summary 1'!$C$1,FALSE),0)</f>
        <v>0</v>
      </c>
      <c r="U45" s="803">
        <f>IFERROR(VLOOKUP(D45,#REF!,'MP &amp; Eqpt Summary 1'!$C$1,FALSE),0)</f>
        <v>0</v>
      </c>
      <c r="V45" s="803">
        <f>IFERROR(VLOOKUP(D45,#REF!,'MP &amp; Eqpt Summary 1'!$C$1,FALSE),0)</f>
        <v>0</v>
      </c>
      <c r="W45" s="803">
        <f>IFERROR(VLOOKUP(D45,#REF!,'MP &amp; Eqpt Summary 1'!$C$1,FALSE),0)</f>
        <v>0</v>
      </c>
      <c r="X45" s="803">
        <f>IFERROR(VLOOKUP(D45,#REF!,'MP &amp; Eqpt Summary 1'!$C$1,FALSE),0)</f>
        <v>0</v>
      </c>
      <c r="Y45" s="815"/>
      <c r="Z45" s="804">
        <f t="shared" si="9"/>
        <v>0</v>
      </c>
      <c r="AA45" s="817"/>
      <c r="AB45" s="35">
        <f t="shared" si="1"/>
        <v>0</v>
      </c>
      <c r="AC45" s="389"/>
      <c r="AD45" s="389"/>
      <c r="AE45" s="389"/>
      <c r="AF45" s="389"/>
      <c r="AG45" s="389"/>
      <c r="AH45" s="390"/>
      <c r="AI45" s="389"/>
      <c r="AJ45" s="389"/>
      <c r="AK45" s="390"/>
      <c r="AL45" s="390"/>
      <c r="AM45" s="391"/>
      <c r="AN45" s="392"/>
      <c r="AO45" s="391"/>
      <c r="AP45" s="391"/>
    </row>
    <row r="46" spans="1:42">
      <c r="A46" s="12" t="s">
        <v>926</v>
      </c>
      <c r="B46" s="12" t="s">
        <v>926</v>
      </c>
      <c r="C46" s="22">
        <f t="shared" si="3"/>
        <v>44</v>
      </c>
      <c r="D46" s="807" t="s">
        <v>138</v>
      </c>
      <c r="E46" s="818"/>
      <c r="F46" s="803">
        <f>IFERROR(VLOOKUP(D46,#REF!,'MP &amp; Eqpt Summary 1'!$C$1,FALSE),0)</f>
        <v>0</v>
      </c>
      <c r="G46" s="803">
        <f>IFERROR(VLOOKUP(D46,#REF!,'MP &amp; Eqpt Summary 1'!$C$1,FALSE),0)</f>
        <v>0</v>
      </c>
      <c r="H46" s="803">
        <f>IFERROR(VLOOKUP(D46,#REF!,'MP &amp; Eqpt Summary 1'!$C$1,FALSE),0)</f>
        <v>0</v>
      </c>
      <c r="I46" s="803">
        <f>IFERROR(VLOOKUP(D46,#REF!,'MP &amp; Eqpt Summary 1'!$C$1,FALSE),0)</f>
        <v>0</v>
      </c>
      <c r="J46" s="803">
        <f>IFERROR(VLOOKUP(D46,#REF!,'MP &amp; Eqpt Summary 1'!$C$1,FALSE),0)</f>
        <v>0</v>
      </c>
      <c r="K46" s="803">
        <f>IFERROR(VLOOKUP(D46,#REF!,'MP &amp; Eqpt Summary 1'!$C$1,FALSE),0)</f>
        <v>0</v>
      </c>
      <c r="L46" s="803">
        <f>IFERROR(VLOOKUP(D46,#REF!,'MP &amp; Eqpt Summary 1'!$C$1,FALSE),0)</f>
        <v>0</v>
      </c>
      <c r="M46" s="803">
        <f>IFERROR(VLOOKUP(D46,#REF!,'MP &amp; Eqpt Summary 1'!$C$1,FALSE),0)</f>
        <v>0</v>
      </c>
      <c r="N46" s="803">
        <f>IFERROR(VLOOKUP($D46,#REF!,'MP &amp; Eqpt Summary 1'!$C$1,FALSE),0)</f>
        <v>0</v>
      </c>
      <c r="O46" s="803">
        <f>IFERROR(VLOOKUP(D46,#REF!,'MP &amp; Eqpt Summary 1'!$C$1,FALSE),0)</f>
        <v>0</v>
      </c>
      <c r="P46" s="803">
        <f>IFERROR(VLOOKUP(D46,#REF!,'MP &amp; Eqpt Summary 1'!$C$1,FALSE),0)</f>
        <v>0</v>
      </c>
      <c r="Q46" s="803">
        <f>IFERROR(VLOOKUP(D46,#REF!,'MP &amp; Eqpt Summary 1'!$C$1,FALSE),0)</f>
        <v>0</v>
      </c>
      <c r="R46" s="803">
        <f>IFERROR(VLOOKUP(D46,#REF!,'MP &amp; Eqpt Summary 1'!$C$1,FALSE),0)</f>
        <v>0</v>
      </c>
      <c r="S46" s="803">
        <f>IFERROR(VLOOKUP(D46,#REF!,'MP &amp; Eqpt Summary 1'!$C$1,FALSE),0)</f>
        <v>0</v>
      </c>
      <c r="T46" s="803">
        <f>IFERROR(VLOOKUP(D46,#REF!,'MP &amp; Eqpt Summary 1'!$C$1,FALSE),0)</f>
        <v>0</v>
      </c>
      <c r="U46" s="803">
        <f>IFERROR(VLOOKUP(D46,#REF!,'MP &amp; Eqpt Summary 1'!$C$1,FALSE),0)</f>
        <v>0</v>
      </c>
      <c r="V46" s="803">
        <f>IFERROR(VLOOKUP(D46,#REF!,'MP &amp; Eqpt Summary 1'!$C$1,FALSE),0)</f>
        <v>0</v>
      </c>
      <c r="W46" s="803">
        <f>IFERROR(VLOOKUP(D46,#REF!,'MP &amp; Eqpt Summary 1'!$C$1,FALSE),0)</f>
        <v>0</v>
      </c>
      <c r="X46" s="803">
        <f>IFERROR(VLOOKUP(D46,#REF!,'MP &amp; Eqpt Summary 1'!$C$1,FALSE),0)</f>
        <v>0</v>
      </c>
      <c r="Y46" s="815"/>
      <c r="Z46" s="804">
        <f t="shared" si="9"/>
        <v>0</v>
      </c>
      <c r="AA46" s="817"/>
      <c r="AB46" s="35">
        <f t="shared" si="1"/>
        <v>0</v>
      </c>
      <c r="AC46" s="389"/>
      <c r="AD46" s="389"/>
      <c r="AE46" s="389"/>
      <c r="AF46" s="389"/>
      <c r="AG46" s="389"/>
      <c r="AH46" s="390"/>
      <c r="AI46" s="389"/>
      <c r="AJ46" s="389"/>
      <c r="AK46" s="390"/>
      <c r="AL46" s="390"/>
      <c r="AM46" s="391"/>
      <c r="AN46" s="392"/>
      <c r="AO46" s="391"/>
      <c r="AP46" s="391"/>
    </row>
    <row r="47" spans="1:42">
      <c r="A47" s="12" t="s">
        <v>927</v>
      </c>
      <c r="B47" s="12" t="s">
        <v>927</v>
      </c>
      <c r="C47" s="22">
        <f t="shared" si="3"/>
        <v>45</v>
      </c>
      <c r="D47" s="807" t="s">
        <v>139</v>
      </c>
      <c r="E47" s="818"/>
      <c r="F47" s="803">
        <f>IFERROR(VLOOKUP(D47,#REF!,'MP &amp; Eqpt Summary 1'!$C$1,FALSE),0)</f>
        <v>0</v>
      </c>
      <c r="G47" s="803">
        <f>IFERROR(VLOOKUP(D47,#REF!,'MP &amp; Eqpt Summary 1'!$C$1,FALSE),0)</f>
        <v>0</v>
      </c>
      <c r="H47" s="803">
        <f>IFERROR(VLOOKUP(D47,#REF!,'MP &amp; Eqpt Summary 1'!$C$1,FALSE),0)</f>
        <v>0</v>
      </c>
      <c r="I47" s="803">
        <f>IFERROR(VLOOKUP(D47,#REF!,'MP &amp; Eqpt Summary 1'!$C$1,FALSE),0)</f>
        <v>0</v>
      </c>
      <c r="J47" s="803">
        <f>IFERROR(VLOOKUP(D47,#REF!,'MP &amp; Eqpt Summary 1'!$C$1,FALSE),0)</f>
        <v>0</v>
      </c>
      <c r="K47" s="803">
        <f>IFERROR(VLOOKUP(D47,#REF!,'MP &amp; Eqpt Summary 1'!$C$1,FALSE),0)</f>
        <v>0</v>
      </c>
      <c r="L47" s="803">
        <f>IFERROR(VLOOKUP(D47,#REF!,'MP &amp; Eqpt Summary 1'!$C$1,FALSE),0)</f>
        <v>0</v>
      </c>
      <c r="M47" s="803">
        <f>IFERROR(VLOOKUP(D47,#REF!,'MP &amp; Eqpt Summary 1'!$C$1,FALSE),0)</f>
        <v>0</v>
      </c>
      <c r="N47" s="803">
        <f>IFERROR(VLOOKUP($D47,#REF!,'MP &amp; Eqpt Summary 1'!$C$1,FALSE),0)</f>
        <v>0</v>
      </c>
      <c r="O47" s="803">
        <f>IFERROR(VLOOKUP(D47,#REF!,'MP &amp; Eqpt Summary 1'!$C$1,FALSE),0)</f>
        <v>0</v>
      </c>
      <c r="P47" s="803">
        <f>IFERROR(VLOOKUP(D47,#REF!,'MP &amp; Eqpt Summary 1'!$C$1,FALSE),0)</f>
        <v>0</v>
      </c>
      <c r="Q47" s="803">
        <f>IFERROR(VLOOKUP(D47,#REF!,'MP &amp; Eqpt Summary 1'!$C$1,FALSE),0)</f>
        <v>0</v>
      </c>
      <c r="R47" s="803">
        <f>IFERROR(VLOOKUP(D47,#REF!,'MP &amp; Eqpt Summary 1'!$C$1,FALSE),0)</f>
        <v>0</v>
      </c>
      <c r="S47" s="803">
        <f>IFERROR(VLOOKUP(D47,#REF!,'MP &amp; Eqpt Summary 1'!$C$1,FALSE),0)</f>
        <v>0</v>
      </c>
      <c r="T47" s="803">
        <f>IFERROR(VLOOKUP(D47,#REF!,'MP &amp; Eqpt Summary 1'!$C$1,FALSE),0)</f>
        <v>0</v>
      </c>
      <c r="U47" s="803">
        <f>IFERROR(VLOOKUP(D47,#REF!,'MP &amp; Eqpt Summary 1'!$C$1,FALSE),0)</f>
        <v>0</v>
      </c>
      <c r="V47" s="803">
        <f>IFERROR(VLOOKUP(D47,#REF!,'MP &amp; Eqpt Summary 1'!$C$1,FALSE),0)</f>
        <v>0</v>
      </c>
      <c r="W47" s="803">
        <f>IFERROR(VLOOKUP(D47,#REF!,'MP &amp; Eqpt Summary 1'!$C$1,FALSE),0)</f>
        <v>0</v>
      </c>
      <c r="X47" s="803">
        <f>IFERROR(VLOOKUP(D47,#REF!,'MP &amp; Eqpt Summary 1'!$C$1,FALSE),0)</f>
        <v>0</v>
      </c>
      <c r="Y47" s="815"/>
      <c r="Z47" s="804">
        <f t="shared" si="9"/>
        <v>0</v>
      </c>
      <c r="AA47" s="817"/>
      <c r="AB47" s="35"/>
      <c r="AC47" s="389"/>
      <c r="AD47" s="389"/>
      <c r="AE47" s="389"/>
      <c r="AF47" s="389"/>
      <c r="AG47" s="389"/>
      <c r="AH47" s="390"/>
      <c r="AI47" s="389"/>
      <c r="AJ47" s="389"/>
      <c r="AK47" s="390"/>
      <c r="AL47" s="390"/>
      <c r="AM47" s="391"/>
      <c r="AN47" s="392"/>
      <c r="AO47" s="391"/>
      <c r="AP47" s="391"/>
    </row>
    <row r="48" spans="1:42" s="841" customFormat="1">
      <c r="A48" s="12" t="s">
        <v>140</v>
      </c>
      <c r="B48" s="12" t="s">
        <v>140</v>
      </c>
      <c r="C48" s="22">
        <f t="shared" si="3"/>
        <v>46</v>
      </c>
      <c r="D48" s="807" t="s">
        <v>142</v>
      </c>
      <c r="E48" s="814"/>
      <c r="F48" s="803">
        <f>IFERROR(VLOOKUP(D48,#REF!,'MP &amp; Eqpt Summary 1'!$C$1,FALSE),0)</f>
        <v>0</v>
      </c>
      <c r="G48" s="803">
        <f>IFERROR(VLOOKUP(D48,#REF!,'MP &amp; Eqpt Summary 1'!$C$1,FALSE),0)</f>
        <v>0</v>
      </c>
      <c r="H48" s="803">
        <f>IFERROR(VLOOKUP(D48,#REF!,'MP &amp; Eqpt Summary 1'!$C$1,FALSE),0)</f>
        <v>0</v>
      </c>
      <c r="I48" s="803">
        <f>IFERROR(VLOOKUP(D48,#REF!,'MP &amp; Eqpt Summary 1'!$C$1,FALSE),0)</f>
        <v>0</v>
      </c>
      <c r="J48" s="803">
        <f>IFERROR(VLOOKUP(D48,#REF!,'MP &amp; Eqpt Summary 1'!$C$1,FALSE),0)</f>
        <v>0</v>
      </c>
      <c r="K48" s="803">
        <f>IFERROR(VLOOKUP(D48,#REF!,'MP &amp; Eqpt Summary 1'!$C$1,FALSE),0)</f>
        <v>0</v>
      </c>
      <c r="L48" s="803">
        <f>IFERROR(VLOOKUP(D48,#REF!,'MP &amp; Eqpt Summary 1'!$C$1,FALSE),0)</f>
        <v>0</v>
      </c>
      <c r="M48" s="803">
        <f>IFERROR(VLOOKUP(D48,#REF!,'MP &amp; Eqpt Summary 1'!$C$1,FALSE),0)</f>
        <v>0</v>
      </c>
      <c r="N48" s="803">
        <f>IFERROR(VLOOKUP($D48,#REF!,'MP &amp; Eqpt Summary 1'!$C$1,FALSE),0)</f>
        <v>0</v>
      </c>
      <c r="O48" s="803">
        <f>IFERROR(VLOOKUP(D48,#REF!,'MP &amp; Eqpt Summary 1'!$C$1,FALSE),0)</f>
        <v>0</v>
      </c>
      <c r="P48" s="803">
        <f>IFERROR(VLOOKUP(D48,#REF!,'MP &amp; Eqpt Summary 1'!$C$1,FALSE),0)</f>
        <v>0</v>
      </c>
      <c r="Q48" s="803">
        <f>IFERROR(VLOOKUP(D48,#REF!,'MP &amp; Eqpt Summary 1'!$C$1,FALSE),0)</f>
        <v>0</v>
      </c>
      <c r="R48" s="803">
        <f>IFERROR(VLOOKUP(D48,#REF!,'MP &amp; Eqpt Summary 1'!$C$1,FALSE),0)</f>
        <v>0</v>
      </c>
      <c r="S48" s="803">
        <f>IFERROR(VLOOKUP(D48,#REF!,'MP &amp; Eqpt Summary 1'!$C$1,FALSE),0)</f>
        <v>0</v>
      </c>
      <c r="T48" s="803">
        <f>IFERROR(VLOOKUP(D48,#REF!,'MP &amp; Eqpt Summary 1'!$C$1,FALSE),0)</f>
        <v>0</v>
      </c>
      <c r="U48" s="803">
        <f>IFERROR(VLOOKUP(D48,#REF!,'MP &amp; Eqpt Summary 1'!$C$1,FALSE),0)</f>
        <v>0</v>
      </c>
      <c r="V48" s="803">
        <f>IFERROR(VLOOKUP(D48,#REF!,'MP &amp; Eqpt Summary 1'!$C$1,FALSE),0)</f>
        <v>0</v>
      </c>
      <c r="W48" s="803">
        <f>IFERROR(VLOOKUP(D48,#REF!,'MP &amp; Eqpt Summary 1'!$C$1,FALSE),0)</f>
        <v>0</v>
      </c>
      <c r="X48" s="803">
        <f>IFERROR(VLOOKUP(D48,#REF!,'MP &amp; Eqpt Summary 1'!$C$1,FALSE),0)</f>
        <v>0</v>
      </c>
      <c r="Y48" s="806"/>
      <c r="Z48" s="804">
        <f t="shared" si="9"/>
        <v>0</v>
      </c>
      <c r="AA48" s="817"/>
      <c r="AB48" s="809">
        <f t="shared" si="1"/>
        <v>0</v>
      </c>
      <c r="AC48" s="846">
        <f>IFERROR(VLOOKUP(D48,#REF!,2,FALSE),0)+IFERROR(VLOOKUP(D48,#REF!,3,FALSE),0)</f>
        <v>0</v>
      </c>
      <c r="AD48" s="846">
        <f>IFERROR(VLOOKUP(D48,#REF!,2,FALSE),0)+IFERROR(VLOOKUP(D48,#REF!,3,FALSE),0)</f>
        <v>0</v>
      </c>
      <c r="AE48" s="846">
        <v>0</v>
      </c>
      <c r="AF48" s="846">
        <f>IFERROR(VLOOKUP(D48,#REF!,2,FALSE),0)+IFERROR(VLOOKUP(D48,#REF!,3,FALSE),0)</f>
        <v>0</v>
      </c>
      <c r="AG48" s="846">
        <f>IFERROR(VLOOKUP(D48,#REF!,2,FALSE),0)+IFERROR(VLOOKUP(D48,#REF!,3,FALSE),0)</f>
        <v>0</v>
      </c>
      <c r="AH48" s="847">
        <f t="shared" si="2"/>
        <v>0</v>
      </c>
      <c r="AI48" s="846">
        <f t="shared" ref="AI48:AI61" si="10">AH48*E48</f>
        <v>0</v>
      </c>
      <c r="AJ48" s="846">
        <v>49</v>
      </c>
      <c r="AK48" s="847">
        <f t="shared" ref="AK48:AK61" si="11">AJ48*E48</f>
        <v>0</v>
      </c>
      <c r="AL48" s="847">
        <f t="shared" si="4"/>
        <v>0</v>
      </c>
      <c r="AM48" s="848" t="e">
        <v>#VALUE!</v>
      </c>
      <c r="AN48" s="849" t="e">
        <v>#VALUE!</v>
      </c>
      <c r="AO48" s="848" t="e">
        <f t="shared" si="5"/>
        <v>#VALUE!</v>
      </c>
      <c r="AP48" s="848" t="e">
        <f t="shared" si="6"/>
        <v>#VALUE!</v>
      </c>
    </row>
    <row r="49" spans="1:44" s="841" customFormat="1">
      <c r="A49" s="12" t="s">
        <v>143</v>
      </c>
      <c r="B49" s="12" t="s">
        <v>143</v>
      </c>
      <c r="C49" s="22">
        <f t="shared" si="3"/>
        <v>47</v>
      </c>
      <c r="D49" s="807" t="s">
        <v>145</v>
      </c>
      <c r="E49" s="814"/>
      <c r="F49" s="803">
        <f>IFERROR(VLOOKUP(D49,#REF!,'MP &amp; Eqpt Summary 1'!$C$1,FALSE),0)</f>
        <v>0</v>
      </c>
      <c r="G49" s="803">
        <f>IFERROR(VLOOKUP(D49,#REF!,'MP &amp; Eqpt Summary 1'!$C$1,FALSE),0)</f>
        <v>0</v>
      </c>
      <c r="H49" s="803">
        <f>IFERROR(VLOOKUP(D49,#REF!,'MP &amp; Eqpt Summary 1'!$C$1,FALSE),0)</f>
        <v>0</v>
      </c>
      <c r="I49" s="803">
        <f>IFERROR(VLOOKUP(D49,#REF!,'MP &amp; Eqpt Summary 1'!$C$1,FALSE),0)</f>
        <v>0</v>
      </c>
      <c r="J49" s="803">
        <f>IFERROR(VLOOKUP(D49,#REF!,'MP &amp; Eqpt Summary 1'!$C$1,FALSE),0)</f>
        <v>0</v>
      </c>
      <c r="K49" s="803">
        <f>IFERROR(VLOOKUP(D49,#REF!,'MP &amp; Eqpt Summary 1'!$C$1,FALSE),0)</f>
        <v>0</v>
      </c>
      <c r="L49" s="803">
        <f>IFERROR(VLOOKUP(D49,#REF!,'MP &amp; Eqpt Summary 1'!$C$1,FALSE),0)</f>
        <v>0</v>
      </c>
      <c r="M49" s="803">
        <f>IFERROR(VLOOKUP(D49,#REF!,'MP &amp; Eqpt Summary 1'!$C$1,FALSE),0)</f>
        <v>0</v>
      </c>
      <c r="N49" s="803">
        <f>IFERROR(VLOOKUP($D49,#REF!,'MP &amp; Eqpt Summary 1'!$C$1,FALSE),0)</f>
        <v>0</v>
      </c>
      <c r="O49" s="803">
        <f>IFERROR(VLOOKUP(D49,#REF!,'MP &amp; Eqpt Summary 1'!$C$1,FALSE),0)</f>
        <v>0</v>
      </c>
      <c r="P49" s="803">
        <f>IFERROR(VLOOKUP(D49,#REF!,'MP &amp; Eqpt Summary 1'!$C$1,FALSE),0)</f>
        <v>0</v>
      </c>
      <c r="Q49" s="803">
        <f>IFERROR(VLOOKUP(D49,#REF!,'MP &amp; Eqpt Summary 1'!$C$1,FALSE),0)</f>
        <v>0</v>
      </c>
      <c r="R49" s="803">
        <f>IFERROR(VLOOKUP(D49,#REF!,'MP &amp; Eqpt Summary 1'!$C$1,FALSE),0)</f>
        <v>0</v>
      </c>
      <c r="S49" s="803">
        <f>IFERROR(VLOOKUP(D49,#REF!,'MP &amp; Eqpt Summary 1'!$C$1,FALSE),0)</f>
        <v>0</v>
      </c>
      <c r="T49" s="803">
        <f>IFERROR(VLOOKUP(D49,#REF!,'MP &amp; Eqpt Summary 1'!$C$1,FALSE),0)</f>
        <v>0</v>
      </c>
      <c r="U49" s="803">
        <f>IFERROR(VLOOKUP(D49,#REF!,'MP &amp; Eqpt Summary 1'!$C$1,FALSE),0)</f>
        <v>0</v>
      </c>
      <c r="V49" s="803">
        <f>IFERROR(VLOOKUP(D49,#REF!,'MP &amp; Eqpt Summary 1'!$C$1,FALSE),0)</f>
        <v>0</v>
      </c>
      <c r="W49" s="803">
        <f>IFERROR(VLOOKUP(D49,#REF!,'MP &amp; Eqpt Summary 1'!$C$1,FALSE),0)</f>
        <v>0</v>
      </c>
      <c r="X49" s="803">
        <f>IFERROR(VLOOKUP(D49,#REF!,'MP &amp; Eqpt Summary 1'!$C$1,FALSE),0)</f>
        <v>0</v>
      </c>
      <c r="Y49" s="806"/>
      <c r="Z49" s="804">
        <f t="shared" si="9"/>
        <v>0</v>
      </c>
      <c r="AA49" s="817"/>
      <c r="AB49" s="808">
        <f t="shared" si="1"/>
        <v>0</v>
      </c>
      <c r="AC49" s="846">
        <f>IFERROR(VLOOKUP(D49,#REF!,2,FALSE),0)+IFERROR(VLOOKUP(D49,#REF!,3,FALSE),0)</f>
        <v>0</v>
      </c>
      <c r="AD49" s="846">
        <f>IFERROR(VLOOKUP(D49,#REF!,2,FALSE),0)+IFERROR(VLOOKUP(D49,#REF!,3,FALSE),0)</f>
        <v>0</v>
      </c>
      <c r="AE49" s="846">
        <v>0</v>
      </c>
      <c r="AF49" s="846">
        <f>IFERROR(VLOOKUP(D49,#REF!,2,FALSE),0)+IFERROR(VLOOKUP(D49,#REF!,3,FALSE),0)</f>
        <v>0</v>
      </c>
      <c r="AG49" s="846">
        <f>IFERROR(VLOOKUP(D49,#REF!,2,FALSE),0)+IFERROR(VLOOKUP(D49,#REF!,3,FALSE),0)</f>
        <v>0</v>
      </c>
      <c r="AH49" s="847">
        <f t="shared" si="2"/>
        <v>0</v>
      </c>
      <c r="AI49" s="846">
        <f t="shared" si="10"/>
        <v>0</v>
      </c>
      <c r="AJ49" s="846">
        <v>50.75</v>
      </c>
      <c r="AK49" s="847">
        <f t="shared" si="11"/>
        <v>0</v>
      </c>
      <c r="AL49" s="847">
        <f t="shared" si="4"/>
        <v>0</v>
      </c>
      <c r="AM49" s="848" t="e">
        <v>#VALUE!</v>
      </c>
      <c r="AN49" s="849" t="e">
        <v>#VALUE!</v>
      </c>
      <c r="AO49" s="848" t="e">
        <f t="shared" si="5"/>
        <v>#VALUE!</v>
      </c>
      <c r="AP49" s="848" t="e">
        <f t="shared" si="6"/>
        <v>#VALUE!</v>
      </c>
    </row>
    <row r="50" spans="1:44" s="841" customFormat="1">
      <c r="A50" s="12" t="s">
        <v>146</v>
      </c>
      <c r="B50" s="12" t="s">
        <v>146</v>
      </c>
      <c r="C50" s="22">
        <f t="shared" si="3"/>
        <v>48</v>
      </c>
      <c r="D50" s="807" t="s">
        <v>148</v>
      </c>
      <c r="E50" s="814"/>
      <c r="F50" s="803">
        <f>IFERROR(VLOOKUP(D50,#REF!,'MP &amp; Eqpt Summary 1'!$C$1,FALSE),0)</f>
        <v>0</v>
      </c>
      <c r="G50" s="803">
        <f>IFERROR(VLOOKUP(D50,#REF!,'MP &amp; Eqpt Summary 1'!$C$1,FALSE),0)</f>
        <v>0</v>
      </c>
      <c r="H50" s="803">
        <f>IFERROR(VLOOKUP(D50,#REF!,'MP &amp; Eqpt Summary 1'!$C$1,FALSE),0)</f>
        <v>0</v>
      </c>
      <c r="I50" s="803">
        <f>IFERROR(VLOOKUP(D50,#REF!,'MP &amp; Eqpt Summary 1'!$C$1,FALSE),0)</f>
        <v>0</v>
      </c>
      <c r="J50" s="803">
        <f>IFERROR(VLOOKUP(D50,#REF!,'MP &amp; Eqpt Summary 1'!$C$1,FALSE),0)</f>
        <v>0</v>
      </c>
      <c r="K50" s="803">
        <f>IFERROR(VLOOKUP(D50,#REF!,'MP &amp; Eqpt Summary 1'!$C$1,FALSE),0)</f>
        <v>0</v>
      </c>
      <c r="L50" s="803">
        <f>IFERROR(VLOOKUP(D50,#REF!,'MP &amp; Eqpt Summary 1'!$C$1,FALSE),0)</f>
        <v>0</v>
      </c>
      <c r="M50" s="803">
        <f>IFERROR(VLOOKUP(D50,#REF!,'MP &amp; Eqpt Summary 1'!$C$1,FALSE),0)</f>
        <v>0</v>
      </c>
      <c r="N50" s="803">
        <f>IFERROR(VLOOKUP($D50,#REF!,'MP &amp; Eqpt Summary 1'!$C$1,FALSE),0)</f>
        <v>0</v>
      </c>
      <c r="O50" s="803">
        <f>IFERROR(VLOOKUP(D50,#REF!,'MP &amp; Eqpt Summary 1'!$C$1,FALSE),0)</f>
        <v>0</v>
      </c>
      <c r="P50" s="803">
        <f>IFERROR(VLOOKUP(D50,#REF!,'MP &amp; Eqpt Summary 1'!$C$1,FALSE),0)</f>
        <v>0</v>
      </c>
      <c r="Q50" s="803">
        <f>IFERROR(VLOOKUP(D50,#REF!,'MP &amp; Eqpt Summary 1'!$C$1,FALSE),0)</f>
        <v>0</v>
      </c>
      <c r="R50" s="803">
        <f>IFERROR(VLOOKUP(D50,#REF!,'MP &amp; Eqpt Summary 1'!$C$1,FALSE),0)</f>
        <v>0</v>
      </c>
      <c r="S50" s="803">
        <f>IFERROR(VLOOKUP(D50,#REF!,'MP &amp; Eqpt Summary 1'!$C$1,FALSE),0)</f>
        <v>0</v>
      </c>
      <c r="T50" s="803">
        <f>IFERROR(VLOOKUP(D50,#REF!,'MP &amp; Eqpt Summary 1'!$C$1,FALSE),0)</f>
        <v>0</v>
      </c>
      <c r="U50" s="803">
        <f>IFERROR(VLOOKUP(D50,#REF!,'MP &amp; Eqpt Summary 1'!$C$1,FALSE),0)</f>
        <v>0</v>
      </c>
      <c r="V50" s="803">
        <f>IFERROR(VLOOKUP(D50,#REF!,'MP &amp; Eqpt Summary 1'!$C$1,FALSE),0)</f>
        <v>0</v>
      </c>
      <c r="W50" s="803">
        <f>IFERROR(VLOOKUP(D50,#REF!,'MP &amp; Eqpt Summary 1'!$C$1,FALSE),0)</f>
        <v>0</v>
      </c>
      <c r="X50" s="803">
        <f>IFERROR(VLOOKUP(D50,#REF!,'MP &amp; Eqpt Summary 1'!$C$1,FALSE),0)</f>
        <v>0</v>
      </c>
      <c r="Y50" s="806"/>
      <c r="Z50" s="804">
        <f t="shared" si="9"/>
        <v>0</v>
      </c>
      <c r="AA50" s="817"/>
      <c r="AB50" s="809">
        <f t="shared" si="1"/>
        <v>0</v>
      </c>
      <c r="AC50" s="846">
        <f>IFERROR(VLOOKUP(D50,#REF!,2,FALSE),0)+IFERROR(VLOOKUP(D50,#REF!,3,FALSE),0)</f>
        <v>0</v>
      </c>
      <c r="AD50" s="846">
        <f>IFERROR(VLOOKUP(D50,#REF!,2,FALSE),0)+IFERROR(VLOOKUP(D50,#REF!,3,FALSE),0)</f>
        <v>0</v>
      </c>
      <c r="AE50" s="846">
        <v>0</v>
      </c>
      <c r="AF50" s="846">
        <f>IFERROR(VLOOKUP(D50,#REF!,2,FALSE),0)+IFERROR(VLOOKUP(D50,#REF!,3,FALSE),0)</f>
        <v>0</v>
      </c>
      <c r="AG50" s="846">
        <f>IFERROR(VLOOKUP(D50,#REF!,2,FALSE),0)+IFERROR(VLOOKUP(D50,#REF!,3,FALSE),0)</f>
        <v>0</v>
      </c>
      <c r="AH50" s="847">
        <f t="shared" si="2"/>
        <v>0</v>
      </c>
      <c r="AI50" s="846">
        <f t="shared" si="10"/>
        <v>0</v>
      </c>
      <c r="AJ50" s="846">
        <v>28.25</v>
      </c>
      <c r="AK50" s="847">
        <f t="shared" si="11"/>
        <v>0</v>
      </c>
      <c r="AL50" s="847">
        <f t="shared" si="4"/>
        <v>0</v>
      </c>
      <c r="AM50" s="848" t="e">
        <v>#VALUE!</v>
      </c>
      <c r="AN50" s="849" t="e">
        <v>#VALUE!</v>
      </c>
      <c r="AO50" s="848" t="e">
        <f t="shared" si="5"/>
        <v>#VALUE!</v>
      </c>
      <c r="AP50" s="848" t="e">
        <f t="shared" si="6"/>
        <v>#VALUE!</v>
      </c>
    </row>
    <row r="51" spans="1:44" s="386" customFormat="1">
      <c r="A51" s="12" t="s">
        <v>149</v>
      </c>
      <c r="B51" s="12" t="s">
        <v>149</v>
      </c>
      <c r="C51" s="22">
        <f t="shared" si="3"/>
        <v>49</v>
      </c>
      <c r="D51" s="807" t="s">
        <v>151</v>
      </c>
      <c r="E51" s="814"/>
      <c r="F51" s="803">
        <f>IFERROR(VLOOKUP(D51,#REF!,'MP &amp; Eqpt Summary 1'!$C$1,FALSE),0)</f>
        <v>0</v>
      </c>
      <c r="G51" s="803">
        <f>IFERROR(VLOOKUP(D51,#REF!,'MP &amp; Eqpt Summary 1'!$C$1,FALSE),0)</f>
        <v>0</v>
      </c>
      <c r="H51" s="803">
        <f>IFERROR(VLOOKUP(D51,#REF!,'MP &amp; Eqpt Summary 1'!$C$1,FALSE),0)</f>
        <v>0</v>
      </c>
      <c r="I51" s="803">
        <f>IFERROR(VLOOKUP(D51,#REF!,'MP &amp; Eqpt Summary 1'!$C$1,FALSE),0)</f>
        <v>0</v>
      </c>
      <c r="J51" s="803">
        <f>IFERROR(VLOOKUP(D51,#REF!,'MP &amp; Eqpt Summary 1'!$C$1,FALSE),0)</f>
        <v>0</v>
      </c>
      <c r="K51" s="803">
        <f>IFERROR(VLOOKUP(D51,#REF!,'MP &amp; Eqpt Summary 1'!$C$1,FALSE),0)</f>
        <v>0</v>
      </c>
      <c r="L51" s="803">
        <f>IFERROR(VLOOKUP(D51,#REF!,'MP &amp; Eqpt Summary 1'!$C$1,FALSE),0)</f>
        <v>0</v>
      </c>
      <c r="M51" s="803">
        <f>IFERROR(VLOOKUP(D51,#REF!,'MP &amp; Eqpt Summary 1'!$C$1,FALSE),0)</f>
        <v>0</v>
      </c>
      <c r="N51" s="803">
        <f>IFERROR(VLOOKUP($D51,#REF!,'MP &amp; Eqpt Summary 1'!$C$1,FALSE),0)</f>
        <v>0</v>
      </c>
      <c r="O51" s="803">
        <f>IFERROR(VLOOKUP(D51,#REF!,'MP &amp; Eqpt Summary 1'!$C$1,FALSE),0)</f>
        <v>0</v>
      </c>
      <c r="P51" s="803">
        <f>IFERROR(VLOOKUP(D51,#REF!,'MP &amp; Eqpt Summary 1'!$C$1,FALSE),0)</f>
        <v>0</v>
      </c>
      <c r="Q51" s="803">
        <f>IFERROR(VLOOKUP(D51,#REF!,'MP &amp; Eqpt Summary 1'!$C$1,FALSE),0)</f>
        <v>0</v>
      </c>
      <c r="R51" s="803">
        <f>IFERROR(VLOOKUP(D51,#REF!,'MP &amp; Eqpt Summary 1'!$C$1,FALSE),0)</f>
        <v>0</v>
      </c>
      <c r="S51" s="803">
        <f>IFERROR(VLOOKUP(D51,#REF!,'MP &amp; Eqpt Summary 1'!$C$1,FALSE),0)</f>
        <v>0</v>
      </c>
      <c r="T51" s="803">
        <f>IFERROR(VLOOKUP(D51,#REF!,'MP &amp; Eqpt Summary 1'!$C$1,FALSE),0)</f>
        <v>0</v>
      </c>
      <c r="U51" s="803">
        <f>IFERROR(VLOOKUP(D51,#REF!,'MP &amp; Eqpt Summary 1'!$C$1,FALSE),0)</f>
        <v>0</v>
      </c>
      <c r="V51" s="803">
        <f>IFERROR(VLOOKUP(D51,#REF!,'MP &amp; Eqpt Summary 1'!$C$1,FALSE),0)</f>
        <v>0</v>
      </c>
      <c r="W51" s="803">
        <f>IFERROR(VLOOKUP(D51,#REF!,'MP &amp; Eqpt Summary 1'!$C$1,FALSE),0)</f>
        <v>0</v>
      </c>
      <c r="X51" s="803">
        <f>IFERROR(VLOOKUP(D51,#REF!,'MP &amp; Eqpt Summary 1'!$C$1,FALSE),0)</f>
        <v>0</v>
      </c>
      <c r="Y51" s="806"/>
      <c r="Z51" s="804">
        <f t="shared" si="9"/>
        <v>0</v>
      </c>
      <c r="AA51" s="817"/>
      <c r="AB51" s="420">
        <f t="shared" si="1"/>
        <v>0</v>
      </c>
      <c r="AC51" s="389">
        <f>IFERROR(VLOOKUP(D51,#REF!,2,FALSE),0)+IFERROR(VLOOKUP(D51,#REF!,3,FALSE),0)</f>
        <v>0</v>
      </c>
      <c r="AD51" s="389">
        <f>IFERROR(VLOOKUP(D51,#REF!,2,FALSE),0)+IFERROR(VLOOKUP(D51,#REF!,3,FALSE),0)</f>
        <v>0</v>
      </c>
      <c r="AE51" s="389">
        <v>0</v>
      </c>
      <c r="AF51" s="389">
        <f>IFERROR(VLOOKUP(D51,#REF!,2,FALSE),0)+IFERROR(VLOOKUP(D51,#REF!,3,FALSE),0)</f>
        <v>0</v>
      </c>
      <c r="AG51" s="389">
        <f>IFERROR(VLOOKUP(D51,#REF!,2,FALSE),0)+IFERROR(VLOOKUP(D51,#REF!,3,FALSE),0)</f>
        <v>0</v>
      </c>
      <c r="AH51" s="390">
        <f t="shared" si="2"/>
        <v>0</v>
      </c>
      <c r="AI51" s="389">
        <f t="shared" si="10"/>
        <v>0</v>
      </c>
      <c r="AJ51" s="389">
        <v>72</v>
      </c>
      <c r="AK51" s="390">
        <f t="shared" si="11"/>
        <v>0</v>
      </c>
      <c r="AL51" s="390">
        <f t="shared" si="4"/>
        <v>0</v>
      </c>
      <c r="AM51" s="391" t="e">
        <v>#VALUE!</v>
      </c>
      <c r="AN51" s="392" t="e">
        <v>#VALUE!</v>
      </c>
      <c r="AO51" s="391" t="e">
        <f t="shared" si="5"/>
        <v>#VALUE!</v>
      </c>
      <c r="AP51" s="391" t="e">
        <f t="shared" si="6"/>
        <v>#VALUE!</v>
      </c>
    </row>
    <row r="52" spans="1:44" s="396" customFormat="1">
      <c r="A52" s="12" t="s">
        <v>152</v>
      </c>
      <c r="B52" s="12" t="s">
        <v>152</v>
      </c>
      <c r="C52" s="22">
        <f t="shared" si="3"/>
        <v>50</v>
      </c>
      <c r="D52" s="807" t="s">
        <v>153</v>
      </c>
      <c r="E52" s="814"/>
      <c r="F52" s="803">
        <f>IFERROR(VLOOKUP(D52,#REF!,'MP &amp; Eqpt Summary 1'!$C$1,FALSE),0)</f>
        <v>0</v>
      </c>
      <c r="G52" s="803">
        <f>IFERROR(VLOOKUP(D52,#REF!,'MP &amp; Eqpt Summary 1'!$C$1,FALSE),0)</f>
        <v>0</v>
      </c>
      <c r="H52" s="803">
        <f>IFERROR(VLOOKUP(D52,#REF!,'MP &amp; Eqpt Summary 1'!$C$1,FALSE),0)</f>
        <v>0</v>
      </c>
      <c r="I52" s="803">
        <f>IFERROR(VLOOKUP(D52,#REF!,'MP &amp; Eqpt Summary 1'!$C$1,FALSE),0)</f>
        <v>0</v>
      </c>
      <c r="J52" s="803">
        <f>IFERROR(VLOOKUP(D52,#REF!,'MP &amp; Eqpt Summary 1'!$C$1,FALSE),0)</f>
        <v>0</v>
      </c>
      <c r="K52" s="803">
        <f>IFERROR(VLOOKUP(D52,#REF!,'MP &amp; Eqpt Summary 1'!$C$1,FALSE),0)</f>
        <v>0</v>
      </c>
      <c r="L52" s="803">
        <f>IFERROR(VLOOKUP(D52,#REF!,'MP &amp; Eqpt Summary 1'!$C$1,FALSE),0)</f>
        <v>0</v>
      </c>
      <c r="M52" s="803">
        <f>IFERROR(VLOOKUP(D52,#REF!,'MP &amp; Eqpt Summary 1'!$C$1,FALSE),0)</f>
        <v>0</v>
      </c>
      <c r="N52" s="803">
        <f>IFERROR(VLOOKUP($D52,#REF!,'MP &amp; Eqpt Summary 1'!$C$1,FALSE),0)</f>
        <v>0</v>
      </c>
      <c r="O52" s="803">
        <f>IFERROR(VLOOKUP(D52,#REF!,'MP &amp; Eqpt Summary 1'!$C$1,FALSE),0)</f>
        <v>0</v>
      </c>
      <c r="P52" s="803">
        <f>IFERROR(VLOOKUP(D52,#REF!,'MP &amp; Eqpt Summary 1'!$C$1,FALSE),0)</f>
        <v>0</v>
      </c>
      <c r="Q52" s="803">
        <f>IFERROR(VLOOKUP(D52,#REF!,'MP &amp; Eqpt Summary 1'!$C$1,FALSE),0)</f>
        <v>0</v>
      </c>
      <c r="R52" s="803">
        <f>IFERROR(VLOOKUP(D52,#REF!,'MP &amp; Eqpt Summary 1'!$C$1,FALSE),0)</f>
        <v>0</v>
      </c>
      <c r="S52" s="803">
        <f>IFERROR(VLOOKUP(D52,#REF!,'MP &amp; Eqpt Summary 1'!$C$1,FALSE),0)</f>
        <v>0</v>
      </c>
      <c r="T52" s="803">
        <f>IFERROR(VLOOKUP(D52,#REF!,'MP &amp; Eqpt Summary 1'!$C$1,FALSE),0)</f>
        <v>0</v>
      </c>
      <c r="U52" s="803">
        <f>IFERROR(VLOOKUP(D52,#REF!,'MP &amp; Eqpt Summary 1'!$C$1,FALSE),0)</f>
        <v>0</v>
      </c>
      <c r="V52" s="803">
        <f>IFERROR(VLOOKUP(D52,#REF!,'MP &amp; Eqpt Summary 1'!$C$1,FALSE),0)</f>
        <v>0</v>
      </c>
      <c r="W52" s="803">
        <f>IFERROR(VLOOKUP(D52,#REF!,'MP &amp; Eqpt Summary 1'!$C$1,FALSE),0)</f>
        <v>0</v>
      </c>
      <c r="X52" s="803">
        <f>IFERROR(VLOOKUP(D52,#REF!,'MP &amp; Eqpt Summary 1'!$C$1,FALSE),0)</f>
        <v>0</v>
      </c>
      <c r="Y52" s="806"/>
      <c r="Z52" s="804">
        <f t="shared" si="9"/>
        <v>0</v>
      </c>
      <c r="AA52" s="817"/>
      <c r="AB52" s="420">
        <f t="shared" si="1"/>
        <v>0</v>
      </c>
      <c r="AC52" s="389">
        <f>IFERROR(VLOOKUP(D52,#REF!,2,FALSE),0)+IFERROR(VLOOKUP(D52,#REF!,3,FALSE),0)</f>
        <v>0</v>
      </c>
      <c r="AD52" s="389">
        <f>IFERROR(VLOOKUP(D52,#REF!,2,FALSE),0)+IFERROR(VLOOKUP(D52,#REF!,3,FALSE),0)</f>
        <v>0</v>
      </c>
      <c r="AE52" s="389">
        <v>0</v>
      </c>
      <c r="AF52" s="389">
        <f>IFERROR(VLOOKUP(D52,#REF!,2,FALSE),0)+IFERROR(VLOOKUP(D52,#REF!,3,FALSE),0)</f>
        <v>0</v>
      </c>
      <c r="AG52" s="389">
        <f>IFERROR(VLOOKUP(D52,#REF!,2,FALSE),0)+IFERROR(VLOOKUP(D52,#REF!,3,FALSE),0)</f>
        <v>0</v>
      </c>
      <c r="AH52" s="390">
        <f t="shared" si="2"/>
        <v>0</v>
      </c>
      <c r="AI52" s="389">
        <f t="shared" si="10"/>
        <v>0</v>
      </c>
      <c r="AJ52" s="389">
        <v>55</v>
      </c>
      <c r="AK52" s="390">
        <f t="shared" si="11"/>
        <v>0</v>
      </c>
      <c r="AL52" s="390">
        <f t="shared" si="4"/>
        <v>0</v>
      </c>
      <c r="AM52" s="391" t="e">
        <v>#VALUE!</v>
      </c>
      <c r="AN52" s="392" t="e">
        <v>#VALUE!</v>
      </c>
      <c r="AO52" s="391" t="e">
        <f t="shared" si="5"/>
        <v>#VALUE!</v>
      </c>
      <c r="AP52" s="391" t="e">
        <f t="shared" si="6"/>
        <v>#VALUE!</v>
      </c>
    </row>
    <row r="53" spans="1:44" s="841" customFormat="1">
      <c r="A53" s="12" t="s">
        <v>154</v>
      </c>
      <c r="B53" s="12" t="s">
        <v>154</v>
      </c>
      <c r="C53" s="22">
        <f t="shared" si="3"/>
        <v>51</v>
      </c>
      <c r="D53" s="807" t="s">
        <v>155</v>
      </c>
      <c r="E53" s="814"/>
      <c r="F53" s="803">
        <f>IFERROR(VLOOKUP(D53,#REF!,'MP &amp; Eqpt Summary 1'!$C$1,FALSE),0)</f>
        <v>0</v>
      </c>
      <c r="G53" s="803">
        <f>IFERROR(VLOOKUP(D53,#REF!,'MP &amp; Eqpt Summary 1'!$C$1,FALSE),0)</f>
        <v>0</v>
      </c>
      <c r="H53" s="803">
        <f>IFERROR(VLOOKUP(D53,#REF!,'MP &amp; Eqpt Summary 1'!$C$1,FALSE),0)</f>
        <v>0</v>
      </c>
      <c r="I53" s="803">
        <f>IFERROR(VLOOKUP(D53,#REF!,'MP &amp; Eqpt Summary 1'!$C$1,FALSE),0)</f>
        <v>0</v>
      </c>
      <c r="J53" s="803">
        <f>IFERROR(VLOOKUP(D53,#REF!,'MP &amp; Eqpt Summary 1'!$C$1,FALSE),0)</f>
        <v>0</v>
      </c>
      <c r="K53" s="803">
        <f>IFERROR(VLOOKUP(D53,#REF!,'MP &amp; Eqpt Summary 1'!$C$1,FALSE),0)</f>
        <v>0</v>
      </c>
      <c r="L53" s="803">
        <f>IFERROR(VLOOKUP(D53,#REF!,'MP &amp; Eqpt Summary 1'!$C$1,FALSE),0)</f>
        <v>0</v>
      </c>
      <c r="M53" s="803">
        <f>IFERROR(VLOOKUP(D53,#REF!,'MP &amp; Eqpt Summary 1'!$C$1,FALSE),0)</f>
        <v>0</v>
      </c>
      <c r="N53" s="803">
        <f>IFERROR(VLOOKUP($D53,#REF!,'MP &amp; Eqpt Summary 1'!$C$1,FALSE),0)</f>
        <v>0</v>
      </c>
      <c r="O53" s="803">
        <f>IFERROR(VLOOKUP(D53,#REF!,'MP &amp; Eqpt Summary 1'!$C$1,FALSE),0)</f>
        <v>0</v>
      </c>
      <c r="P53" s="803">
        <f>IFERROR(VLOOKUP(D53,#REF!,'MP &amp; Eqpt Summary 1'!$C$1,FALSE),0)</f>
        <v>0</v>
      </c>
      <c r="Q53" s="803">
        <f>IFERROR(VLOOKUP(D53,#REF!,'MP &amp; Eqpt Summary 1'!$C$1,FALSE),0)</f>
        <v>0</v>
      </c>
      <c r="R53" s="803">
        <f>IFERROR(VLOOKUP(D53,#REF!,'MP &amp; Eqpt Summary 1'!$C$1,FALSE),0)</f>
        <v>0</v>
      </c>
      <c r="S53" s="803">
        <f>IFERROR(VLOOKUP(D53,#REF!,'MP &amp; Eqpt Summary 1'!$C$1,FALSE),0)</f>
        <v>0</v>
      </c>
      <c r="T53" s="803">
        <f>IFERROR(VLOOKUP(D53,#REF!,'MP &amp; Eqpt Summary 1'!$C$1,FALSE),0)</f>
        <v>0</v>
      </c>
      <c r="U53" s="803">
        <f>IFERROR(VLOOKUP(D53,#REF!,'MP &amp; Eqpt Summary 1'!$C$1,FALSE),0)</f>
        <v>0</v>
      </c>
      <c r="V53" s="803">
        <f>IFERROR(VLOOKUP(D53,#REF!,'MP &amp; Eqpt Summary 1'!$C$1,FALSE),0)</f>
        <v>0</v>
      </c>
      <c r="W53" s="803">
        <f>IFERROR(VLOOKUP(D53,#REF!,'MP &amp; Eqpt Summary 1'!$C$1,FALSE),0)</f>
        <v>0</v>
      </c>
      <c r="X53" s="803">
        <f>IFERROR(VLOOKUP(D53,#REF!,'MP &amp; Eqpt Summary 1'!$C$1,FALSE),0)</f>
        <v>0</v>
      </c>
      <c r="Y53" s="806"/>
      <c r="Z53" s="804">
        <f t="shared" si="9"/>
        <v>0</v>
      </c>
      <c r="AA53" s="817"/>
      <c r="AB53" s="809">
        <f t="shared" si="1"/>
        <v>0</v>
      </c>
      <c r="AC53" s="846">
        <f>IFERROR(VLOOKUP(D53,#REF!,2,FALSE),0)+IFERROR(VLOOKUP(D53,#REF!,3,FALSE),0)</f>
        <v>0</v>
      </c>
      <c r="AD53" s="846">
        <f>IFERROR(VLOOKUP(D53,#REF!,2,FALSE),0)+IFERROR(VLOOKUP(D53,#REF!,3,FALSE),0)</f>
        <v>0</v>
      </c>
      <c r="AE53" s="846">
        <v>0</v>
      </c>
      <c r="AF53" s="846">
        <f>IFERROR(VLOOKUP(D53,#REF!,2,FALSE),0)+IFERROR(VLOOKUP(D53,#REF!,3,FALSE),0)</f>
        <v>0</v>
      </c>
      <c r="AG53" s="846">
        <f>IFERROR(VLOOKUP(D53,#REF!,2,FALSE),0)+IFERROR(VLOOKUP(D53,#REF!,3,FALSE),0)</f>
        <v>0</v>
      </c>
      <c r="AH53" s="847">
        <f t="shared" si="2"/>
        <v>0</v>
      </c>
      <c r="AI53" s="846">
        <f t="shared" si="10"/>
        <v>0</v>
      </c>
      <c r="AJ53" s="846">
        <v>12.25</v>
      </c>
      <c r="AK53" s="847">
        <f t="shared" si="11"/>
        <v>0</v>
      </c>
      <c r="AL53" s="847">
        <f t="shared" si="4"/>
        <v>0</v>
      </c>
      <c r="AM53" s="848" t="e">
        <v>#VALUE!</v>
      </c>
      <c r="AN53" s="849" t="e">
        <v>#VALUE!</v>
      </c>
      <c r="AO53" s="848" t="e">
        <f t="shared" si="5"/>
        <v>#VALUE!</v>
      </c>
      <c r="AP53" s="848" t="e">
        <f t="shared" si="6"/>
        <v>#VALUE!</v>
      </c>
    </row>
    <row r="54" spans="1:44" s="396" customFormat="1">
      <c r="A54" s="12" t="s">
        <v>156</v>
      </c>
      <c r="B54" s="12" t="s">
        <v>156</v>
      </c>
      <c r="C54" s="22">
        <f t="shared" si="3"/>
        <v>52</v>
      </c>
      <c r="D54" s="807" t="s">
        <v>157</v>
      </c>
      <c r="E54" s="814"/>
      <c r="F54" s="803">
        <f>IFERROR(VLOOKUP(D54,#REF!,'MP &amp; Eqpt Summary 1'!$C$1,FALSE),0)</f>
        <v>0</v>
      </c>
      <c r="G54" s="803">
        <f>IFERROR(VLOOKUP(D54,#REF!,'MP &amp; Eqpt Summary 1'!$C$1,FALSE),0)</f>
        <v>0</v>
      </c>
      <c r="H54" s="803">
        <f>IFERROR(VLOOKUP(D54,#REF!,'MP &amp; Eqpt Summary 1'!$C$1,FALSE),0)</f>
        <v>0</v>
      </c>
      <c r="I54" s="803">
        <f>IFERROR(VLOOKUP(D54,#REF!,'MP &amp; Eqpt Summary 1'!$C$1,FALSE),0)</f>
        <v>0</v>
      </c>
      <c r="J54" s="803">
        <f>IFERROR(VLOOKUP(D54,#REF!,'MP &amp; Eqpt Summary 1'!$C$1,FALSE),0)</f>
        <v>0</v>
      </c>
      <c r="K54" s="803">
        <f>IFERROR(VLOOKUP(D54,#REF!,'MP &amp; Eqpt Summary 1'!$C$1,FALSE),0)</f>
        <v>0</v>
      </c>
      <c r="L54" s="803">
        <f>IFERROR(VLOOKUP(D54,#REF!,'MP &amp; Eqpt Summary 1'!$C$1,FALSE),0)</f>
        <v>0</v>
      </c>
      <c r="M54" s="803">
        <f>IFERROR(VLOOKUP(D54,#REF!,'MP &amp; Eqpt Summary 1'!$C$1,FALSE),0)</f>
        <v>0</v>
      </c>
      <c r="N54" s="803">
        <f>IFERROR(VLOOKUP($D54,#REF!,'MP &amp; Eqpt Summary 1'!$C$1,FALSE),0)</f>
        <v>0</v>
      </c>
      <c r="O54" s="803">
        <f>IFERROR(VLOOKUP(D54,#REF!,'MP &amp; Eqpt Summary 1'!$C$1,FALSE),0)</f>
        <v>0</v>
      </c>
      <c r="P54" s="803">
        <f>IFERROR(VLOOKUP(D54,#REF!,'MP &amp; Eqpt Summary 1'!$C$1,FALSE),0)</f>
        <v>0</v>
      </c>
      <c r="Q54" s="803">
        <f>IFERROR(VLOOKUP(D54,#REF!,'MP &amp; Eqpt Summary 1'!$C$1,FALSE),0)</f>
        <v>0</v>
      </c>
      <c r="R54" s="803">
        <f>IFERROR(VLOOKUP(D54,#REF!,'MP &amp; Eqpt Summary 1'!$C$1,FALSE),0)</f>
        <v>0</v>
      </c>
      <c r="S54" s="803">
        <f>IFERROR(VLOOKUP(D54,#REF!,'MP &amp; Eqpt Summary 1'!$C$1,FALSE),0)</f>
        <v>0</v>
      </c>
      <c r="T54" s="803">
        <f>IFERROR(VLOOKUP(D54,#REF!,'MP &amp; Eqpt Summary 1'!$C$1,FALSE),0)</f>
        <v>0</v>
      </c>
      <c r="U54" s="803">
        <f>IFERROR(VLOOKUP(D54,#REF!,'MP &amp; Eqpt Summary 1'!$C$1,FALSE),0)</f>
        <v>0</v>
      </c>
      <c r="V54" s="803">
        <f>IFERROR(VLOOKUP(D54,#REF!,'MP &amp; Eqpt Summary 1'!$C$1,FALSE),0)</f>
        <v>0</v>
      </c>
      <c r="W54" s="803">
        <f>IFERROR(VLOOKUP(D54,#REF!,'MP &amp; Eqpt Summary 1'!$C$1,FALSE),0)</f>
        <v>0</v>
      </c>
      <c r="X54" s="803">
        <f>IFERROR(VLOOKUP(D54,#REF!,'MP &amp; Eqpt Summary 1'!$C$1,FALSE),0)</f>
        <v>0</v>
      </c>
      <c r="Y54" s="806"/>
      <c r="Z54" s="804">
        <f t="shared" si="9"/>
        <v>0</v>
      </c>
      <c r="AA54" s="817"/>
      <c r="AB54" s="420">
        <f t="shared" si="1"/>
        <v>0</v>
      </c>
      <c r="AC54" s="389">
        <f>IFERROR(VLOOKUP(D54,#REF!,2,FALSE),0)+IFERROR(VLOOKUP(D54,#REF!,3,FALSE),0)</f>
        <v>0</v>
      </c>
      <c r="AD54" s="389">
        <f>IFERROR(VLOOKUP(D54,#REF!,2,FALSE),0)+IFERROR(VLOOKUP(D54,#REF!,3,FALSE),0)</f>
        <v>0</v>
      </c>
      <c r="AE54" s="389">
        <v>0</v>
      </c>
      <c r="AF54" s="389">
        <f>IFERROR(VLOOKUP(D54,#REF!,2,FALSE),0)+IFERROR(VLOOKUP(D54,#REF!,3,FALSE),0)</f>
        <v>0</v>
      </c>
      <c r="AG54" s="389">
        <f>IFERROR(VLOOKUP(D54,#REF!,2,FALSE),0)+IFERROR(VLOOKUP(D54,#REF!,3,FALSE),0)</f>
        <v>0</v>
      </c>
      <c r="AH54" s="390">
        <f t="shared" si="2"/>
        <v>0</v>
      </c>
      <c r="AI54" s="389">
        <f t="shared" si="10"/>
        <v>0</v>
      </c>
      <c r="AJ54" s="389">
        <v>157</v>
      </c>
      <c r="AK54" s="390">
        <f t="shared" si="11"/>
        <v>0</v>
      </c>
      <c r="AL54" s="390">
        <f t="shared" si="4"/>
        <v>0</v>
      </c>
      <c r="AM54" s="391" t="e">
        <v>#VALUE!</v>
      </c>
      <c r="AN54" s="392" t="e">
        <v>#VALUE!</v>
      </c>
      <c r="AO54" s="391" t="e">
        <f t="shared" si="5"/>
        <v>#VALUE!</v>
      </c>
      <c r="AP54" s="391" t="e">
        <f t="shared" si="6"/>
        <v>#VALUE!</v>
      </c>
    </row>
    <row r="55" spans="1:44" s="386" customFormat="1">
      <c r="A55" s="12" t="s">
        <v>158</v>
      </c>
      <c r="B55" s="12" t="s">
        <v>158</v>
      </c>
      <c r="C55" s="22">
        <f t="shared" si="3"/>
        <v>53</v>
      </c>
      <c r="D55" s="807" t="s">
        <v>160</v>
      </c>
      <c r="E55" s="814"/>
      <c r="F55" s="803">
        <f>IFERROR(VLOOKUP(D55,#REF!,'MP &amp; Eqpt Summary 1'!$C$1,FALSE),0)</f>
        <v>0</v>
      </c>
      <c r="G55" s="803">
        <f>IFERROR(VLOOKUP(D55,#REF!,'MP &amp; Eqpt Summary 1'!$C$1,FALSE),0)</f>
        <v>0</v>
      </c>
      <c r="H55" s="803">
        <f>IFERROR(VLOOKUP(D55,#REF!,'MP &amp; Eqpt Summary 1'!$C$1,FALSE),0)</f>
        <v>0</v>
      </c>
      <c r="I55" s="803">
        <f>IFERROR(VLOOKUP(D55,#REF!,'MP &amp; Eqpt Summary 1'!$C$1,FALSE),0)</f>
        <v>0</v>
      </c>
      <c r="J55" s="803">
        <f>IFERROR(VLOOKUP(D55,#REF!,'MP &amp; Eqpt Summary 1'!$C$1,FALSE),0)</f>
        <v>0</v>
      </c>
      <c r="K55" s="803">
        <f>IFERROR(VLOOKUP(D55,#REF!,'MP &amp; Eqpt Summary 1'!$C$1,FALSE),0)</f>
        <v>0</v>
      </c>
      <c r="L55" s="803">
        <f>IFERROR(VLOOKUP(D55,#REF!,'MP &amp; Eqpt Summary 1'!$C$1,FALSE),0)</f>
        <v>0</v>
      </c>
      <c r="M55" s="803">
        <f>IFERROR(VLOOKUP(D55,#REF!,'MP &amp; Eqpt Summary 1'!$C$1,FALSE),0)</f>
        <v>0</v>
      </c>
      <c r="N55" s="803">
        <f>IFERROR(VLOOKUP($D55,#REF!,'MP &amp; Eqpt Summary 1'!$C$1,FALSE),0)</f>
        <v>0</v>
      </c>
      <c r="O55" s="803">
        <f>IFERROR(VLOOKUP(D55,#REF!,'MP &amp; Eqpt Summary 1'!$C$1,FALSE),0)</f>
        <v>0</v>
      </c>
      <c r="P55" s="803">
        <f>IFERROR(VLOOKUP(D55,#REF!,'MP &amp; Eqpt Summary 1'!$C$1,FALSE),0)</f>
        <v>0</v>
      </c>
      <c r="Q55" s="803">
        <f>IFERROR(VLOOKUP(D55,#REF!,'MP &amp; Eqpt Summary 1'!$C$1,FALSE),0)</f>
        <v>0</v>
      </c>
      <c r="R55" s="803">
        <f>IFERROR(VLOOKUP(D55,#REF!,'MP &amp; Eqpt Summary 1'!$C$1,FALSE),0)</f>
        <v>0</v>
      </c>
      <c r="S55" s="803">
        <f>IFERROR(VLOOKUP(D55,#REF!,'MP &amp; Eqpt Summary 1'!$C$1,FALSE),0)</f>
        <v>0</v>
      </c>
      <c r="T55" s="803">
        <f>IFERROR(VLOOKUP(D55,#REF!,'MP &amp; Eqpt Summary 1'!$C$1,FALSE),0)</f>
        <v>0</v>
      </c>
      <c r="U55" s="803">
        <f>IFERROR(VLOOKUP(D55,#REF!,'MP &amp; Eqpt Summary 1'!$C$1,FALSE),0)</f>
        <v>0</v>
      </c>
      <c r="V55" s="803">
        <f>IFERROR(VLOOKUP(D55,#REF!,'MP &amp; Eqpt Summary 1'!$C$1,FALSE),0)</f>
        <v>0</v>
      </c>
      <c r="W55" s="803">
        <f>IFERROR(VLOOKUP(D55,#REF!,'MP &amp; Eqpt Summary 1'!$C$1,FALSE),0)</f>
        <v>0</v>
      </c>
      <c r="X55" s="803">
        <f>IFERROR(VLOOKUP(D55,#REF!,'MP &amp; Eqpt Summary 1'!$C$1,FALSE),0)</f>
        <v>0</v>
      </c>
      <c r="Y55" s="806"/>
      <c r="Z55" s="804">
        <f t="shared" si="9"/>
        <v>0</v>
      </c>
      <c r="AA55" s="817"/>
      <c r="AB55" s="420">
        <f t="shared" si="1"/>
        <v>0</v>
      </c>
      <c r="AC55" s="389">
        <f>IFERROR(VLOOKUP(D55,#REF!,2,FALSE),0)+IFERROR(VLOOKUP(D55,#REF!,3,FALSE),0)</f>
        <v>0</v>
      </c>
      <c r="AD55" s="389">
        <f>IFERROR(VLOOKUP(D55,#REF!,2,FALSE),0)+IFERROR(VLOOKUP(D55,#REF!,3,FALSE),0)</f>
        <v>0</v>
      </c>
      <c r="AE55" s="389">
        <v>0</v>
      </c>
      <c r="AF55" s="389">
        <f>IFERROR(VLOOKUP(D55,#REF!,2,FALSE),0)+IFERROR(VLOOKUP(D55,#REF!,3,FALSE),0)</f>
        <v>0</v>
      </c>
      <c r="AG55" s="389">
        <f>IFERROR(VLOOKUP(D55,#REF!,2,FALSE),0)+IFERROR(VLOOKUP(D55,#REF!,3,FALSE),0)</f>
        <v>0</v>
      </c>
      <c r="AH55" s="390">
        <f t="shared" si="2"/>
        <v>0</v>
      </c>
      <c r="AI55" s="389">
        <f t="shared" si="10"/>
        <v>0</v>
      </c>
      <c r="AJ55" s="389">
        <v>7</v>
      </c>
      <c r="AK55" s="390">
        <f t="shared" si="11"/>
        <v>0</v>
      </c>
      <c r="AL55" s="390">
        <f t="shared" si="4"/>
        <v>0</v>
      </c>
      <c r="AM55" s="391" t="e">
        <v>#VALUE!</v>
      </c>
      <c r="AN55" s="392" t="e">
        <v>#VALUE!</v>
      </c>
      <c r="AO55" s="391" t="e">
        <f t="shared" si="5"/>
        <v>#VALUE!</v>
      </c>
      <c r="AP55" s="391" t="e">
        <f t="shared" si="6"/>
        <v>#VALUE!</v>
      </c>
    </row>
    <row r="56" spans="1:44" s="841" customFormat="1">
      <c r="A56" s="12" t="s">
        <v>161</v>
      </c>
      <c r="B56" s="12" t="s">
        <v>161</v>
      </c>
      <c r="C56" s="22">
        <f t="shared" si="3"/>
        <v>54</v>
      </c>
      <c r="D56" s="807" t="s">
        <v>163</v>
      </c>
      <c r="E56" s="814"/>
      <c r="F56" s="803">
        <f>IFERROR(VLOOKUP(D56,#REF!,'MP &amp; Eqpt Summary 1'!$C$1,FALSE),0)</f>
        <v>0</v>
      </c>
      <c r="G56" s="803">
        <f>IFERROR(VLOOKUP(D56,#REF!,'MP &amp; Eqpt Summary 1'!$C$1,FALSE),0)</f>
        <v>0</v>
      </c>
      <c r="H56" s="803">
        <f>IFERROR(VLOOKUP(D56,#REF!,'MP &amp; Eqpt Summary 1'!$C$1,FALSE),0)</f>
        <v>0</v>
      </c>
      <c r="I56" s="803">
        <f>IFERROR(VLOOKUP(D56,#REF!,'MP &amp; Eqpt Summary 1'!$C$1,FALSE),0)</f>
        <v>0</v>
      </c>
      <c r="J56" s="803">
        <f>IFERROR(VLOOKUP(D56,#REF!,'MP &amp; Eqpt Summary 1'!$C$1,FALSE),0)</f>
        <v>0</v>
      </c>
      <c r="K56" s="803">
        <f>IFERROR(VLOOKUP(D56,#REF!,'MP &amp; Eqpt Summary 1'!$C$1,FALSE),0)</f>
        <v>0</v>
      </c>
      <c r="L56" s="803">
        <f>IFERROR(VLOOKUP(D56,#REF!,'MP &amp; Eqpt Summary 1'!$C$1,FALSE),0)</f>
        <v>0</v>
      </c>
      <c r="M56" s="803">
        <f>IFERROR(VLOOKUP(D56,#REF!,'MP &amp; Eqpt Summary 1'!$C$1,FALSE),0)</f>
        <v>0</v>
      </c>
      <c r="N56" s="803">
        <f>IFERROR(VLOOKUP($D56,#REF!,'MP &amp; Eqpt Summary 1'!$C$1,FALSE),0)</f>
        <v>0</v>
      </c>
      <c r="O56" s="803">
        <f>IFERROR(VLOOKUP(D56,#REF!,'MP &amp; Eqpt Summary 1'!$C$1,FALSE),0)</f>
        <v>0</v>
      </c>
      <c r="P56" s="803">
        <f>IFERROR(VLOOKUP(D56,#REF!,'MP &amp; Eqpt Summary 1'!$C$1,FALSE),0)</f>
        <v>0</v>
      </c>
      <c r="Q56" s="803">
        <f>IFERROR(VLOOKUP(D56,#REF!,'MP &amp; Eqpt Summary 1'!$C$1,FALSE),0)</f>
        <v>0</v>
      </c>
      <c r="R56" s="803">
        <f>IFERROR(VLOOKUP(D56,#REF!,'MP &amp; Eqpt Summary 1'!$C$1,FALSE),0)</f>
        <v>0</v>
      </c>
      <c r="S56" s="803">
        <f>IFERROR(VLOOKUP(D56,#REF!,'MP &amp; Eqpt Summary 1'!$C$1,FALSE),0)</f>
        <v>0</v>
      </c>
      <c r="T56" s="803">
        <f>IFERROR(VLOOKUP(D56,#REF!,'MP &amp; Eqpt Summary 1'!$C$1,FALSE),0)</f>
        <v>0</v>
      </c>
      <c r="U56" s="803">
        <f>IFERROR(VLOOKUP(D56,#REF!,'MP &amp; Eqpt Summary 1'!$C$1,FALSE),0)</f>
        <v>0</v>
      </c>
      <c r="V56" s="803">
        <f>IFERROR(VLOOKUP(D56,#REF!,'MP &amp; Eqpt Summary 1'!$C$1,FALSE),0)</f>
        <v>0</v>
      </c>
      <c r="W56" s="803">
        <f>IFERROR(VLOOKUP(D56,#REF!,'MP &amp; Eqpt Summary 1'!$C$1,FALSE),0)</f>
        <v>0</v>
      </c>
      <c r="X56" s="803">
        <f>IFERROR(VLOOKUP(D56,#REF!,'MP &amp; Eqpt Summary 1'!$C$1,FALSE),0)</f>
        <v>0</v>
      </c>
      <c r="Y56" s="806"/>
      <c r="Z56" s="804">
        <f t="shared" si="9"/>
        <v>0</v>
      </c>
      <c r="AA56" s="817"/>
      <c r="AB56" s="809">
        <f t="shared" si="1"/>
        <v>0</v>
      </c>
      <c r="AC56" s="846">
        <f>IFERROR(VLOOKUP(D56,#REF!,2,FALSE),0)+IFERROR(VLOOKUP(D56,#REF!,3,FALSE),0)</f>
        <v>0</v>
      </c>
      <c r="AD56" s="846">
        <f>IFERROR(VLOOKUP(D56,#REF!,2,FALSE),0)+IFERROR(VLOOKUP(D56,#REF!,3,FALSE),0)</f>
        <v>0</v>
      </c>
      <c r="AE56" s="846">
        <v>0</v>
      </c>
      <c r="AF56" s="846">
        <f>IFERROR(VLOOKUP(D56,#REF!,2,FALSE),0)+IFERROR(VLOOKUP(D56,#REF!,3,FALSE),0)</f>
        <v>0</v>
      </c>
      <c r="AG56" s="846">
        <f>IFERROR(VLOOKUP(D56,#REF!,2,FALSE),0)+IFERROR(VLOOKUP(D56,#REF!,3,FALSE),0)</f>
        <v>0</v>
      </c>
      <c r="AH56" s="847">
        <f t="shared" si="2"/>
        <v>0</v>
      </c>
      <c r="AI56" s="846">
        <f t="shared" si="10"/>
        <v>0</v>
      </c>
      <c r="AJ56" s="846">
        <v>12.25</v>
      </c>
      <c r="AK56" s="847">
        <f t="shared" si="11"/>
        <v>0</v>
      </c>
      <c r="AL56" s="847">
        <f t="shared" si="4"/>
        <v>0</v>
      </c>
      <c r="AM56" s="848" t="e">
        <v>#VALUE!</v>
      </c>
      <c r="AN56" s="849" t="e">
        <v>#VALUE!</v>
      </c>
      <c r="AO56" s="848" t="e">
        <f t="shared" si="5"/>
        <v>#VALUE!</v>
      </c>
      <c r="AP56" s="848" t="e">
        <f t="shared" si="6"/>
        <v>#VALUE!</v>
      </c>
    </row>
    <row r="57" spans="1:44" s="386" customFormat="1">
      <c r="A57" s="12" t="s">
        <v>164</v>
      </c>
      <c r="B57" s="12" t="s">
        <v>164</v>
      </c>
      <c r="C57" s="22">
        <f t="shared" si="3"/>
        <v>55</v>
      </c>
      <c r="D57" s="807" t="s">
        <v>166</v>
      </c>
      <c r="E57" s="814"/>
      <c r="F57" s="803">
        <f>IFERROR(VLOOKUP(D57,#REF!,'MP &amp; Eqpt Summary 1'!$C$1,FALSE),0)</f>
        <v>0</v>
      </c>
      <c r="G57" s="803">
        <f>IFERROR(VLOOKUP(D57,#REF!,'MP &amp; Eqpt Summary 1'!$C$1,FALSE),0)</f>
        <v>0</v>
      </c>
      <c r="H57" s="803">
        <f>IFERROR(VLOOKUP(D57,#REF!,'MP &amp; Eqpt Summary 1'!$C$1,FALSE),0)</f>
        <v>0</v>
      </c>
      <c r="I57" s="803">
        <f>IFERROR(VLOOKUP(D57,#REF!,'MP &amp; Eqpt Summary 1'!$C$1,FALSE),0)</f>
        <v>0</v>
      </c>
      <c r="J57" s="803">
        <f>IFERROR(VLOOKUP(D57,#REF!,'MP &amp; Eqpt Summary 1'!$C$1,FALSE),0)</f>
        <v>0</v>
      </c>
      <c r="K57" s="803">
        <f>IFERROR(VLOOKUP(D57,#REF!,'MP &amp; Eqpt Summary 1'!$C$1,FALSE),0)</f>
        <v>0</v>
      </c>
      <c r="L57" s="803">
        <f>IFERROR(VLOOKUP(D57,#REF!,'MP &amp; Eqpt Summary 1'!$C$1,FALSE),0)</f>
        <v>0</v>
      </c>
      <c r="M57" s="803">
        <f>IFERROR(VLOOKUP(D57,#REF!,'MP &amp; Eqpt Summary 1'!$C$1,FALSE),0)</f>
        <v>0</v>
      </c>
      <c r="N57" s="803">
        <f>IFERROR(VLOOKUP($D57,#REF!,'MP &amp; Eqpt Summary 1'!$C$1,FALSE),0)</f>
        <v>0</v>
      </c>
      <c r="O57" s="803">
        <f>IFERROR(VLOOKUP(D57,#REF!,'MP &amp; Eqpt Summary 1'!$C$1,FALSE),0)</f>
        <v>0</v>
      </c>
      <c r="P57" s="803">
        <f>IFERROR(VLOOKUP(D57,#REF!,'MP &amp; Eqpt Summary 1'!$C$1,FALSE),0)</f>
        <v>0</v>
      </c>
      <c r="Q57" s="803">
        <f>IFERROR(VLOOKUP(D57,#REF!,'MP &amp; Eqpt Summary 1'!$C$1,FALSE),0)</f>
        <v>0</v>
      </c>
      <c r="R57" s="803">
        <f>IFERROR(VLOOKUP(D57,#REF!,'MP &amp; Eqpt Summary 1'!$C$1,FALSE),0)</f>
        <v>0</v>
      </c>
      <c r="S57" s="803">
        <f>IFERROR(VLOOKUP(D57,#REF!,'MP &amp; Eqpt Summary 1'!$C$1,FALSE),0)</f>
        <v>0</v>
      </c>
      <c r="T57" s="803">
        <f>IFERROR(VLOOKUP(D57,#REF!,'MP &amp; Eqpt Summary 1'!$C$1,FALSE),0)</f>
        <v>0</v>
      </c>
      <c r="U57" s="803">
        <f>IFERROR(VLOOKUP(D57,#REF!,'MP &amp; Eqpt Summary 1'!$C$1,FALSE),0)</f>
        <v>0</v>
      </c>
      <c r="V57" s="803">
        <f>IFERROR(VLOOKUP(D57,#REF!,'MP &amp; Eqpt Summary 1'!$C$1,FALSE),0)</f>
        <v>0</v>
      </c>
      <c r="W57" s="803">
        <f>IFERROR(VLOOKUP(D57,#REF!,'MP &amp; Eqpt Summary 1'!$C$1,FALSE),0)</f>
        <v>0</v>
      </c>
      <c r="X57" s="803">
        <f>IFERROR(VLOOKUP(D57,#REF!,'MP &amp; Eqpt Summary 1'!$C$1,FALSE),0)</f>
        <v>0</v>
      </c>
      <c r="Y57" s="806"/>
      <c r="Z57" s="804">
        <f t="shared" si="9"/>
        <v>0</v>
      </c>
      <c r="AA57" s="817"/>
      <c r="AB57" s="420">
        <f t="shared" si="1"/>
        <v>0</v>
      </c>
      <c r="AC57" s="389">
        <f>IFERROR(VLOOKUP(D57,#REF!,2,FALSE),0)+IFERROR(VLOOKUP(D57,#REF!,3,FALSE),0)</f>
        <v>0</v>
      </c>
      <c r="AD57" s="389">
        <f>IFERROR(VLOOKUP(D57,#REF!,2,FALSE),0)+IFERROR(VLOOKUP(D57,#REF!,3,FALSE),0)</f>
        <v>0</v>
      </c>
      <c r="AE57" s="389">
        <v>0</v>
      </c>
      <c r="AF57" s="389">
        <f>IFERROR(VLOOKUP(D57,#REF!,2,FALSE),0)+IFERROR(VLOOKUP(D57,#REF!,3,FALSE),0)</f>
        <v>0</v>
      </c>
      <c r="AG57" s="389">
        <f>IFERROR(VLOOKUP(D57,#REF!,2,FALSE),0)+IFERROR(VLOOKUP(D57,#REF!,3,FALSE),0)</f>
        <v>0</v>
      </c>
      <c r="AH57" s="390">
        <f t="shared" si="2"/>
        <v>0</v>
      </c>
      <c r="AI57" s="389">
        <f t="shared" si="10"/>
        <v>0</v>
      </c>
      <c r="AJ57" s="389">
        <v>14</v>
      </c>
      <c r="AK57" s="390">
        <f t="shared" si="11"/>
        <v>0</v>
      </c>
      <c r="AL57" s="390">
        <f t="shared" si="4"/>
        <v>0</v>
      </c>
      <c r="AM57" s="391" t="e">
        <v>#VALUE!</v>
      </c>
      <c r="AN57" s="392" t="e">
        <v>#VALUE!</v>
      </c>
      <c r="AO57" s="391" t="e">
        <f t="shared" si="5"/>
        <v>#VALUE!</v>
      </c>
      <c r="AP57" s="391" t="e">
        <f t="shared" si="6"/>
        <v>#VALUE!</v>
      </c>
    </row>
    <row r="58" spans="1:44" s="841" customFormat="1">
      <c r="A58" s="12" t="s">
        <v>167</v>
      </c>
      <c r="B58" s="12" t="s">
        <v>167</v>
      </c>
      <c r="C58" s="22">
        <f t="shared" si="3"/>
        <v>56</v>
      </c>
      <c r="D58" s="807" t="s">
        <v>168</v>
      </c>
      <c r="E58" s="814"/>
      <c r="F58" s="803">
        <f>IFERROR(VLOOKUP(D58,#REF!,'MP &amp; Eqpt Summary 1'!$C$1,FALSE),0)</f>
        <v>0</v>
      </c>
      <c r="G58" s="803">
        <f>IFERROR(VLOOKUP(D58,#REF!,'MP &amp; Eqpt Summary 1'!$C$1,FALSE),0)</f>
        <v>0</v>
      </c>
      <c r="H58" s="803">
        <f>IFERROR(VLOOKUP(D58,#REF!,'MP &amp; Eqpt Summary 1'!$C$1,FALSE),0)</f>
        <v>0</v>
      </c>
      <c r="I58" s="803">
        <f>IFERROR(VLOOKUP(D58,#REF!,'MP &amp; Eqpt Summary 1'!$C$1,FALSE),0)</f>
        <v>0</v>
      </c>
      <c r="J58" s="803">
        <f>IFERROR(VLOOKUP(D58,#REF!,'MP &amp; Eqpt Summary 1'!$C$1,FALSE),0)</f>
        <v>0</v>
      </c>
      <c r="K58" s="803">
        <f>IFERROR(VLOOKUP(D58,#REF!,'MP &amp; Eqpt Summary 1'!$C$1,FALSE),0)</f>
        <v>0</v>
      </c>
      <c r="L58" s="803">
        <f>IFERROR(VLOOKUP(D58,#REF!,'MP &amp; Eqpt Summary 1'!$C$1,FALSE),0)</f>
        <v>0</v>
      </c>
      <c r="M58" s="803">
        <f>IFERROR(VLOOKUP(D58,#REF!,'MP &amp; Eqpt Summary 1'!$C$1,FALSE),0)</f>
        <v>0</v>
      </c>
      <c r="N58" s="803">
        <f>IFERROR(VLOOKUP($D58,#REF!,'MP &amp; Eqpt Summary 1'!$C$1,FALSE),0)</f>
        <v>0</v>
      </c>
      <c r="O58" s="803">
        <f>IFERROR(VLOOKUP(D58,#REF!,'MP &amp; Eqpt Summary 1'!$C$1,FALSE),0)</f>
        <v>0</v>
      </c>
      <c r="P58" s="803">
        <f>IFERROR(VLOOKUP(D58,#REF!,'MP &amp; Eqpt Summary 1'!$C$1,FALSE),0)</f>
        <v>0</v>
      </c>
      <c r="Q58" s="803">
        <f>IFERROR(VLOOKUP(D58,#REF!,'MP &amp; Eqpt Summary 1'!$C$1,FALSE),0)</f>
        <v>0</v>
      </c>
      <c r="R58" s="803">
        <f>IFERROR(VLOOKUP(D58,#REF!,'MP &amp; Eqpt Summary 1'!$C$1,FALSE),0)</f>
        <v>0</v>
      </c>
      <c r="S58" s="803">
        <f>IFERROR(VLOOKUP(D58,#REF!,'MP &amp; Eqpt Summary 1'!$C$1,FALSE),0)</f>
        <v>0</v>
      </c>
      <c r="T58" s="803">
        <f>IFERROR(VLOOKUP(D58,#REF!,'MP &amp; Eqpt Summary 1'!$C$1,FALSE),0)</f>
        <v>0</v>
      </c>
      <c r="U58" s="803">
        <f>IFERROR(VLOOKUP(D58,#REF!,'MP &amp; Eqpt Summary 1'!$C$1,FALSE),0)</f>
        <v>0</v>
      </c>
      <c r="V58" s="803">
        <f>IFERROR(VLOOKUP(D58,#REF!,'MP &amp; Eqpt Summary 1'!$C$1,FALSE),0)</f>
        <v>0</v>
      </c>
      <c r="W58" s="803">
        <f>IFERROR(VLOOKUP(D58,#REF!,'MP &amp; Eqpt Summary 1'!$C$1,FALSE),0)</f>
        <v>0</v>
      </c>
      <c r="X58" s="803">
        <f>IFERROR(VLOOKUP(D58,#REF!,'MP &amp; Eqpt Summary 1'!$C$1,FALSE),0)</f>
        <v>0</v>
      </c>
      <c r="Y58" s="806"/>
      <c r="Z58" s="804">
        <f t="shared" si="9"/>
        <v>0</v>
      </c>
      <c r="AA58" s="817"/>
      <c r="AB58" s="809">
        <f t="shared" si="1"/>
        <v>0</v>
      </c>
      <c r="AC58" s="846">
        <f>IFERROR(VLOOKUP(D58,#REF!,2,FALSE),0)+IFERROR(VLOOKUP(D58,#REF!,3,FALSE),0)</f>
        <v>0</v>
      </c>
      <c r="AD58" s="846">
        <f>IFERROR(VLOOKUP(D58,#REF!,2,FALSE),0)+IFERROR(VLOOKUP(D58,#REF!,3,FALSE),0)</f>
        <v>0</v>
      </c>
      <c r="AE58" s="846">
        <v>0</v>
      </c>
      <c r="AF58" s="846">
        <f>IFERROR(VLOOKUP(D58,#REF!,2,FALSE),0)+IFERROR(VLOOKUP(D58,#REF!,3,FALSE),0)</f>
        <v>0</v>
      </c>
      <c r="AG58" s="846">
        <f>IFERROR(VLOOKUP(D58,#REF!,2,FALSE),0)+IFERROR(VLOOKUP(D58,#REF!,3,FALSE),0)</f>
        <v>0</v>
      </c>
      <c r="AH58" s="847">
        <f t="shared" si="2"/>
        <v>0</v>
      </c>
      <c r="AI58" s="846">
        <f t="shared" si="10"/>
        <v>0</v>
      </c>
      <c r="AJ58" s="846">
        <v>12.25</v>
      </c>
      <c r="AK58" s="847">
        <f t="shared" si="11"/>
        <v>0</v>
      </c>
      <c r="AL58" s="847">
        <f t="shared" si="4"/>
        <v>0</v>
      </c>
      <c r="AM58" s="848" t="e">
        <v>#VALUE!</v>
      </c>
      <c r="AN58" s="849" t="e">
        <v>#VALUE!</v>
      </c>
      <c r="AO58" s="848" t="e">
        <f t="shared" si="5"/>
        <v>#VALUE!</v>
      </c>
      <c r="AP58" s="848" t="e">
        <f t="shared" si="6"/>
        <v>#VALUE!</v>
      </c>
    </row>
    <row r="59" spans="1:44" s="386" customFormat="1">
      <c r="A59" s="12" t="s">
        <v>928</v>
      </c>
      <c r="B59" s="12" t="s">
        <v>928</v>
      </c>
      <c r="C59" s="22">
        <f t="shared" si="3"/>
        <v>57</v>
      </c>
      <c r="D59" s="807" t="s">
        <v>170</v>
      </c>
      <c r="E59" s="814"/>
      <c r="F59" s="803">
        <f>IFERROR(VLOOKUP(D59,#REF!,'MP &amp; Eqpt Summary 1'!$C$1,FALSE),0)</f>
        <v>0</v>
      </c>
      <c r="G59" s="803">
        <f>IFERROR(VLOOKUP(D59,#REF!,'MP &amp; Eqpt Summary 1'!$C$1,FALSE),0)</f>
        <v>0</v>
      </c>
      <c r="H59" s="803">
        <f>IFERROR(VLOOKUP(D59,#REF!,'MP &amp; Eqpt Summary 1'!$C$1,FALSE),0)</f>
        <v>0</v>
      </c>
      <c r="I59" s="803">
        <f>IFERROR(VLOOKUP(D59,#REF!,'MP &amp; Eqpt Summary 1'!$C$1,FALSE),0)</f>
        <v>0</v>
      </c>
      <c r="J59" s="803">
        <f>IFERROR(VLOOKUP(D59,#REF!,'MP &amp; Eqpt Summary 1'!$C$1,FALSE),0)</f>
        <v>0</v>
      </c>
      <c r="K59" s="803">
        <f>IFERROR(VLOOKUP(D59,#REF!,'MP &amp; Eqpt Summary 1'!$C$1,FALSE),0)</f>
        <v>0</v>
      </c>
      <c r="L59" s="803">
        <f>IFERROR(VLOOKUP(D59,#REF!,'MP &amp; Eqpt Summary 1'!$C$1,FALSE),0)</f>
        <v>0</v>
      </c>
      <c r="M59" s="803">
        <f>IFERROR(VLOOKUP(D59,#REF!,'MP &amp; Eqpt Summary 1'!$C$1,FALSE),0)</f>
        <v>0</v>
      </c>
      <c r="N59" s="803">
        <f>IFERROR(VLOOKUP($D59,#REF!,'MP &amp; Eqpt Summary 1'!$C$1,FALSE),0)</f>
        <v>0</v>
      </c>
      <c r="O59" s="803">
        <f>IFERROR(VLOOKUP(D59,#REF!,'MP &amp; Eqpt Summary 1'!$C$1,FALSE),0)</f>
        <v>0</v>
      </c>
      <c r="P59" s="803">
        <f>IFERROR(VLOOKUP(D59,#REF!,'MP &amp; Eqpt Summary 1'!$C$1,FALSE),0)</f>
        <v>0</v>
      </c>
      <c r="Q59" s="803">
        <f>IFERROR(VLOOKUP(D59,#REF!,'MP &amp; Eqpt Summary 1'!$C$1,FALSE),0)</f>
        <v>0</v>
      </c>
      <c r="R59" s="803">
        <f>IFERROR(VLOOKUP(D59,#REF!,'MP &amp; Eqpt Summary 1'!$C$1,FALSE),0)</f>
        <v>0</v>
      </c>
      <c r="S59" s="803">
        <f>IFERROR(VLOOKUP(D59,#REF!,'MP &amp; Eqpt Summary 1'!$C$1,FALSE),0)</f>
        <v>0</v>
      </c>
      <c r="T59" s="803">
        <f>IFERROR(VLOOKUP(D59,#REF!,'MP &amp; Eqpt Summary 1'!$C$1,FALSE),0)</f>
        <v>0</v>
      </c>
      <c r="U59" s="803">
        <f>IFERROR(VLOOKUP(D59,#REF!,'MP &amp; Eqpt Summary 1'!$C$1,FALSE),0)</f>
        <v>0</v>
      </c>
      <c r="V59" s="803">
        <f>IFERROR(VLOOKUP(D59,#REF!,'MP &amp; Eqpt Summary 1'!$C$1,FALSE),0)</f>
        <v>0</v>
      </c>
      <c r="W59" s="803">
        <f>IFERROR(VLOOKUP(D59,#REF!,'MP &amp; Eqpt Summary 1'!$C$1,FALSE),0)</f>
        <v>0</v>
      </c>
      <c r="X59" s="803">
        <f>IFERROR(VLOOKUP(D59,#REF!,'MP &amp; Eqpt Summary 1'!$C$1,FALSE),0)</f>
        <v>0</v>
      </c>
      <c r="Y59" s="806"/>
      <c r="Z59" s="804">
        <f t="shared" si="9"/>
        <v>0</v>
      </c>
      <c r="AA59" s="817"/>
      <c r="AB59" s="420">
        <f t="shared" si="1"/>
        <v>0</v>
      </c>
      <c r="AC59" s="389">
        <f>IFERROR(VLOOKUP(D59,#REF!,2,FALSE),0)+IFERROR(VLOOKUP(D59,#REF!,3,FALSE),0)</f>
        <v>0</v>
      </c>
      <c r="AD59" s="389">
        <f>IFERROR(VLOOKUP(D59,#REF!,2,FALSE),0)+IFERROR(VLOOKUP(D59,#REF!,3,FALSE),0)</f>
        <v>0</v>
      </c>
      <c r="AE59" s="389">
        <v>0</v>
      </c>
      <c r="AF59" s="389">
        <f>IFERROR(VLOOKUP(D59,#REF!,2,FALSE),0)+IFERROR(VLOOKUP(D59,#REF!,3,FALSE),0)</f>
        <v>0</v>
      </c>
      <c r="AG59" s="389">
        <f>IFERROR(VLOOKUP(D59,#REF!,2,FALSE),0)+IFERROR(VLOOKUP(D59,#REF!,3,FALSE),0)</f>
        <v>0</v>
      </c>
      <c r="AH59" s="390">
        <f t="shared" si="2"/>
        <v>0</v>
      </c>
      <c r="AI59" s="389">
        <f t="shared" si="10"/>
        <v>0</v>
      </c>
      <c r="AJ59" s="389">
        <v>14</v>
      </c>
      <c r="AK59" s="390">
        <f t="shared" si="11"/>
        <v>0</v>
      </c>
      <c r="AL59" s="390">
        <f t="shared" si="4"/>
        <v>0</v>
      </c>
      <c r="AM59" s="391" t="e">
        <v>#VALUE!</v>
      </c>
      <c r="AN59" s="392" t="e">
        <v>#VALUE!</v>
      </c>
      <c r="AO59" s="391" t="e">
        <f t="shared" si="5"/>
        <v>#VALUE!</v>
      </c>
      <c r="AP59" s="391" t="e">
        <f t="shared" si="6"/>
        <v>#VALUE!</v>
      </c>
    </row>
    <row r="60" spans="1:44" s="386" customFormat="1">
      <c r="A60" s="12" t="s">
        <v>929</v>
      </c>
      <c r="B60" s="12" t="s">
        <v>929</v>
      </c>
      <c r="C60" s="22">
        <f t="shared" si="3"/>
        <v>58</v>
      </c>
      <c r="D60" s="415" t="s">
        <v>173</v>
      </c>
      <c r="E60" s="416"/>
      <c r="F60" s="417">
        <f>IFERROR(VLOOKUP(D60,#REF!,'MP &amp; Eqpt Summary 1'!$C$1,FALSE),0)</f>
        <v>0</v>
      </c>
      <c r="G60" s="417">
        <f>IFERROR(VLOOKUP(D60,#REF!,'MP &amp; Eqpt Summary 1'!$C$1,FALSE),0)</f>
        <v>0</v>
      </c>
      <c r="H60" s="803">
        <f>IFERROR(VLOOKUP(D60,#REF!,'MP &amp; Eqpt Summary 1'!$C$1,FALSE),0)</f>
        <v>0</v>
      </c>
      <c r="I60" s="803">
        <f>IFERROR(VLOOKUP(D60,#REF!,'MP &amp; Eqpt Summary 1'!$C$1,FALSE),0)</f>
        <v>0</v>
      </c>
      <c r="J60" s="803">
        <f>IFERROR(VLOOKUP(D60,#REF!,'MP &amp; Eqpt Summary 1'!$C$1,FALSE),0)</f>
        <v>0</v>
      </c>
      <c r="K60" s="417">
        <f>IFERROR(VLOOKUP(D60,#REF!,'MP &amp; Eqpt Summary 1'!$C$1,FALSE),0)</f>
        <v>0</v>
      </c>
      <c r="L60" s="417">
        <f>IFERROR(VLOOKUP(D60,#REF!,'MP &amp; Eqpt Summary 1'!$C$1,FALSE),0)</f>
        <v>0</v>
      </c>
      <c r="M60" s="417">
        <f>IFERROR(VLOOKUP(D60,#REF!,'MP &amp; Eqpt Summary 1'!$C$1,FALSE),0)</f>
        <v>0</v>
      </c>
      <c r="N60" s="803">
        <f>IFERROR(VLOOKUP($D60,#REF!,'MP &amp; Eqpt Summary 1'!$C$1,FALSE),0)</f>
        <v>0</v>
      </c>
      <c r="O60" s="803">
        <f>IFERROR(VLOOKUP(D60,#REF!,'MP &amp; Eqpt Summary 1'!$C$1,FALSE),0)</f>
        <v>0</v>
      </c>
      <c r="P60" s="803">
        <f>IFERROR(VLOOKUP(D60,#REF!,'MP &amp; Eqpt Summary 1'!$C$1,FALSE),0)</f>
        <v>0</v>
      </c>
      <c r="Q60" s="803">
        <f>IFERROR(VLOOKUP(D60,#REF!,'MP &amp; Eqpt Summary 1'!$C$1,FALSE),0)</f>
        <v>0</v>
      </c>
      <c r="R60" s="803">
        <f>IFERROR(VLOOKUP(D60,#REF!,'MP &amp; Eqpt Summary 1'!$C$1,FALSE),0)</f>
        <v>0</v>
      </c>
      <c r="S60" s="803">
        <f>IFERROR(VLOOKUP(D60,#REF!,'MP &amp; Eqpt Summary 1'!$C$1,FALSE),0)</f>
        <v>0</v>
      </c>
      <c r="T60" s="417">
        <f>IFERROR(VLOOKUP(D60,#REF!,'MP &amp; Eqpt Summary 1'!$C$1,FALSE),0)</f>
        <v>0</v>
      </c>
      <c r="U60" s="17">
        <f>IFERROR(VLOOKUP(D60,#REF!,'MP &amp; Eqpt Summary 1'!$C$1,FALSE),0)</f>
        <v>0</v>
      </c>
      <c r="V60" s="417">
        <f>IFERROR(VLOOKUP(D60,#REF!,'MP &amp; Eqpt Summary 1'!$C$1,FALSE),0)</f>
        <v>0</v>
      </c>
      <c r="W60" s="417">
        <f>IFERROR(VLOOKUP(D60,#REF!,'MP &amp; Eqpt Summary 1'!$C$1,FALSE),0)</f>
        <v>0</v>
      </c>
      <c r="X60" s="417">
        <f>IFERROR(VLOOKUP(D60,#REF!,'MP &amp; Eqpt Summary 1'!$C$1,FALSE),0)</f>
        <v>0</v>
      </c>
      <c r="Y60" s="422"/>
      <c r="Z60" s="418">
        <f t="shared" si="9"/>
        <v>0</v>
      </c>
      <c r="AA60" s="419"/>
      <c r="AB60" s="420">
        <f t="shared" si="1"/>
        <v>0</v>
      </c>
      <c r="AC60" s="389">
        <f>IFERROR(VLOOKUP(D60,#REF!,2,FALSE),0)+IFERROR(VLOOKUP(D60,#REF!,3,FALSE),0)</f>
        <v>0</v>
      </c>
      <c r="AD60" s="389">
        <f>IFERROR(VLOOKUP(D60,#REF!,2,FALSE),0)+IFERROR(VLOOKUP(D60,#REF!,3,FALSE),0)</f>
        <v>0</v>
      </c>
      <c r="AE60" s="389">
        <v>0</v>
      </c>
      <c r="AF60" s="389">
        <f>IFERROR(VLOOKUP(D60,#REF!,2,FALSE),0)+IFERROR(VLOOKUP(D60,#REF!,3,FALSE),0)</f>
        <v>0</v>
      </c>
      <c r="AG60" s="389">
        <f>IFERROR(VLOOKUP(D60,#REF!,2,FALSE),0)+IFERROR(VLOOKUP(D60,#REF!,3,FALSE),0)</f>
        <v>0</v>
      </c>
      <c r="AH60" s="390">
        <f t="shared" si="2"/>
        <v>0</v>
      </c>
      <c r="AI60" s="389">
        <f t="shared" si="10"/>
        <v>0</v>
      </c>
      <c r="AJ60" s="389">
        <v>0</v>
      </c>
      <c r="AK60" s="390">
        <f t="shared" si="11"/>
        <v>0</v>
      </c>
      <c r="AL60" s="390">
        <f t="shared" si="4"/>
        <v>0</v>
      </c>
      <c r="AM60" s="391" t="e">
        <v>#VALUE!</v>
      </c>
      <c r="AN60" s="392" t="e">
        <v>#VALUE!</v>
      </c>
      <c r="AO60" s="391" t="e">
        <f t="shared" si="5"/>
        <v>#VALUE!</v>
      </c>
      <c r="AP60" s="391" t="e">
        <f t="shared" si="6"/>
        <v>#VALUE!</v>
      </c>
    </row>
    <row r="61" spans="1:44" s="386" customFormat="1" ht="16.5" customHeight="1" thickBot="1">
      <c r="A61" s="12" t="s">
        <v>174</v>
      </c>
      <c r="B61" s="12" t="s">
        <v>174</v>
      </c>
      <c r="C61" s="22">
        <f t="shared" si="3"/>
        <v>59</v>
      </c>
      <c r="D61" s="810" t="s">
        <v>176</v>
      </c>
      <c r="E61" s="819"/>
      <c r="F61" s="803">
        <f>IFERROR(VLOOKUP(D61,#REF!,'MP &amp; Eqpt Summary 1'!$C$1,FALSE),0)</f>
        <v>0</v>
      </c>
      <c r="G61" s="803">
        <f>IFERROR(VLOOKUP(D61,#REF!,'MP &amp; Eqpt Summary 1'!$C$1,FALSE),0)</f>
        <v>0</v>
      </c>
      <c r="H61" s="803">
        <f>IFERROR(VLOOKUP(D61,#REF!,'MP &amp; Eqpt Summary 1'!$C$1,FALSE),0)</f>
        <v>0</v>
      </c>
      <c r="I61" s="803">
        <f>IFERROR(VLOOKUP(D61,#REF!,'MP &amp; Eqpt Summary 1'!$C$1,FALSE),0)</f>
        <v>0</v>
      </c>
      <c r="J61" s="803">
        <f>IFERROR(VLOOKUP(D61,#REF!,'MP &amp; Eqpt Summary 1'!$C$1,FALSE),0)</f>
        <v>0</v>
      </c>
      <c r="K61" s="803">
        <f>IFERROR(VLOOKUP(D61,#REF!,'MP &amp; Eqpt Summary 1'!$C$1,FALSE),0)</f>
        <v>0</v>
      </c>
      <c r="L61" s="803">
        <f>IFERROR(VLOOKUP(D61,#REF!,'MP &amp; Eqpt Summary 1'!$C$1,FALSE),0)</f>
        <v>0</v>
      </c>
      <c r="M61" s="803">
        <f>IFERROR(VLOOKUP(D61,#REF!,'MP &amp; Eqpt Summary 1'!$C$1,FALSE),0)</f>
        <v>0</v>
      </c>
      <c r="N61" s="803">
        <f>IFERROR(VLOOKUP($D61,#REF!,'MP &amp; Eqpt Summary 1'!$C$1,FALSE),0)</f>
        <v>0</v>
      </c>
      <c r="O61" s="803">
        <f>IFERROR(VLOOKUP(D61,#REF!,'MP &amp; Eqpt Summary 1'!$C$1,FALSE),0)</f>
        <v>0</v>
      </c>
      <c r="P61" s="803">
        <f>IFERROR(VLOOKUP(D61,#REF!,'MP &amp; Eqpt Summary 1'!$C$1,FALSE),0)</f>
        <v>0</v>
      </c>
      <c r="Q61" s="803">
        <f>IFERROR(VLOOKUP(D61,#REF!,'MP &amp; Eqpt Summary 1'!$C$1,FALSE),0)</f>
        <v>0</v>
      </c>
      <c r="R61" s="803">
        <f>IFERROR(VLOOKUP(D61,#REF!,'MP &amp; Eqpt Summary 1'!$C$1,FALSE),0)</f>
        <v>0</v>
      </c>
      <c r="S61" s="803">
        <f>IFERROR(VLOOKUP(D61,#REF!,'MP &amp; Eqpt Summary 1'!$C$1,FALSE),0)</f>
        <v>0</v>
      </c>
      <c r="T61" s="803">
        <f>IFERROR(VLOOKUP(D61,#REF!,'MP &amp; Eqpt Summary 1'!$C$1,FALSE),0)</f>
        <v>0</v>
      </c>
      <c r="U61" s="803">
        <f>IFERROR(VLOOKUP(D61,#REF!,'MP &amp; Eqpt Summary 1'!$C$1,FALSE),0)</f>
        <v>0</v>
      </c>
      <c r="V61" s="803">
        <f>IFERROR(VLOOKUP(D61,#REF!,'MP &amp; Eqpt Summary 1'!$C$1,FALSE),0)</f>
        <v>0</v>
      </c>
      <c r="W61" s="803">
        <f>IFERROR(VLOOKUP(D61,#REF!,'MP &amp; Eqpt Summary 1'!$C$1,FALSE),0)</f>
        <v>0</v>
      </c>
      <c r="X61" s="803">
        <f>IFERROR(VLOOKUP(D61,#REF!,'MP &amp; Eqpt Summary 1'!$C$1,FALSE),0)</f>
        <v>0</v>
      </c>
      <c r="Y61" s="812"/>
      <c r="Z61" s="804">
        <f t="shared" si="9"/>
        <v>0</v>
      </c>
      <c r="AA61" s="820"/>
      <c r="AB61" s="421">
        <f t="shared" si="1"/>
        <v>0</v>
      </c>
      <c r="AC61" s="389">
        <f>IFERROR(VLOOKUP(D61,#REF!,2,FALSE),0)+IFERROR(VLOOKUP(D61,#REF!,3,FALSE),0)</f>
        <v>0</v>
      </c>
      <c r="AD61" s="389">
        <f>IFERROR(VLOOKUP(D61,#REF!,2,FALSE),0)+IFERROR(VLOOKUP(D61,#REF!,3,FALSE),0)</f>
        <v>0</v>
      </c>
      <c r="AE61" s="389">
        <v>0</v>
      </c>
      <c r="AF61" s="389">
        <f>IFERROR(VLOOKUP(D61,#REF!,2,FALSE),0)+IFERROR(VLOOKUP(D61,#REF!,3,FALSE),0)</f>
        <v>0</v>
      </c>
      <c r="AG61" s="389">
        <f>IFERROR(VLOOKUP(D61,#REF!,2,FALSE),0)+IFERROR(VLOOKUP(D61,#REF!,3,FALSE),0)</f>
        <v>0</v>
      </c>
      <c r="AH61" s="390">
        <f t="shared" si="2"/>
        <v>0</v>
      </c>
      <c r="AI61" s="389">
        <f t="shared" si="10"/>
        <v>0</v>
      </c>
      <c r="AJ61" s="389">
        <v>7</v>
      </c>
      <c r="AK61" s="390">
        <f t="shared" si="11"/>
        <v>0</v>
      </c>
      <c r="AL61" s="390">
        <f t="shared" si="4"/>
        <v>0</v>
      </c>
      <c r="AM61" s="391" t="e">
        <v>#VALUE!</v>
      </c>
      <c r="AN61" s="392" t="e">
        <v>#VALUE!</v>
      </c>
      <c r="AO61" s="391" t="e">
        <f t="shared" si="5"/>
        <v>#VALUE!</v>
      </c>
      <c r="AP61" s="391" t="e">
        <f t="shared" si="6"/>
        <v>#VALUE!</v>
      </c>
    </row>
    <row r="62" spans="1:44">
      <c r="A62" s="12" t="s">
        <v>930</v>
      </c>
      <c r="B62" s="12" t="s">
        <v>930</v>
      </c>
      <c r="C62" s="22">
        <f t="shared" si="3"/>
        <v>60</v>
      </c>
      <c r="D62" s="801" t="s">
        <v>178</v>
      </c>
      <c r="E62" s="802"/>
      <c r="F62" s="803">
        <f>IFERROR(VLOOKUP(D62,#REF!,4,FALSE),0)</f>
        <v>0</v>
      </c>
      <c r="G62" s="803">
        <f>IFERROR(VLOOKUP(D62,#REF!,4,FALSE),0)</f>
        <v>0</v>
      </c>
      <c r="H62" s="803">
        <f>IFERROR(VLOOKUP(D62,Saiful-[20]TS!$N$6:$R$21,4,FALSE),0)</f>
        <v>0</v>
      </c>
      <c r="I62" s="803">
        <f>IFERROR(VLOOKUP(D62,#REF!,4,FALSE),0)</f>
        <v>0</v>
      </c>
      <c r="J62" s="803">
        <f>IFERROR(VLOOKUP(D62,Saiful-[21]NAG!$N$6:$R$21,4,FALSE),0)</f>
        <v>0</v>
      </c>
      <c r="K62" s="803">
        <f>IFERROR(VLOOKUP(D62,#REF!,4,FALSE),0)</f>
        <v>0</v>
      </c>
      <c r="L62" s="803">
        <f>IFERROR(VLOOKUP(D62,#REF!,4,FALSE),0)</f>
        <v>0</v>
      </c>
      <c r="M62" s="803">
        <f>IFERROR(VLOOKUP(D62,#REF!,4,FALSE),0)</f>
        <v>0</v>
      </c>
      <c r="N62" s="803">
        <f>IFERROR(VLOOKUP($D62,#REF!,4,FALSE),0)</f>
        <v>0</v>
      </c>
      <c r="O62" s="803">
        <f>IFERROR(VLOOKUP($D62,#REF!,4,FALSE),0)</f>
        <v>0</v>
      </c>
      <c r="P62" s="803">
        <f>IFERROR(VLOOKUP($D62,#REF!,4,FALSE),0)</f>
        <v>0</v>
      </c>
      <c r="Q62" s="803">
        <f>IFERROR(VLOOKUP($D62,#REF!,4,FALSE),0)</f>
        <v>0</v>
      </c>
      <c r="R62" s="803">
        <f>IFERROR(VLOOKUP(D62,#REF!,4,FALSE),0)</f>
        <v>0</v>
      </c>
      <c r="S62" s="803">
        <f>IFERROR(VLOOKUP(D62,#REF!,4,FALSE),0)</f>
        <v>0</v>
      </c>
      <c r="T62" s="803">
        <f>IFERROR(VLOOKUP(D62,#REF!,4,FALSE),0)</f>
        <v>0</v>
      </c>
      <c r="U62" s="803">
        <f>IFERROR(VLOOKUP(D62,#REF!,'MP &amp; Eqpt Summary 1'!$C$1,FALSE),0)</f>
        <v>0</v>
      </c>
      <c r="V62" s="803">
        <f>IFERROR(VLOOKUP(D62,PRE!$N$6:$R$26,4,FALSE),0)</f>
        <v>0</v>
      </c>
      <c r="W62" s="803">
        <f>IFERROR(VLOOKUP(D62,#REF!,4,FALSE),0)</f>
        <v>0</v>
      </c>
      <c r="X62" s="803">
        <f>IFERROR(VLOOKUP(D62,#REF!,4,FALSE),0)</f>
        <v>0</v>
      </c>
      <c r="Y62" s="803"/>
      <c r="Z62" s="804">
        <f t="shared" si="9"/>
        <v>0</v>
      </c>
      <c r="AA62" s="805"/>
      <c r="AB62" s="53">
        <f t="shared" si="1"/>
        <v>0</v>
      </c>
      <c r="AC62" s="386"/>
      <c r="AD62" s="69">
        <f>(Z62+AC62)-AA62</f>
        <v>0</v>
      </c>
      <c r="AE62" s="69" t="e">
        <f>F62+G62+#REF!+I62+#REF!+#REF!</f>
        <v>#REF!</v>
      </c>
      <c r="AR62" s="69">
        <f>Z62-123</f>
        <v>-123</v>
      </c>
    </row>
    <row r="63" spans="1:44">
      <c r="A63" s="12" t="s">
        <v>931</v>
      </c>
      <c r="B63" s="12" t="s">
        <v>931</v>
      </c>
      <c r="C63" s="22">
        <f t="shared" si="3"/>
        <v>61</v>
      </c>
      <c r="D63" s="807" t="s">
        <v>179</v>
      </c>
      <c r="E63" s="808"/>
      <c r="F63" s="803">
        <f>IFERROR(VLOOKUP(D63,#REF!,4,FALSE),0)</f>
        <v>0</v>
      </c>
      <c r="G63" s="803">
        <f>IFERROR(VLOOKUP(D63,#REF!,4,FALSE),0)</f>
        <v>0</v>
      </c>
      <c r="H63" s="803">
        <f>IFERROR(VLOOKUP(D63,Saiful-[20]TS!$N$6:$R$21,4,FALSE),0)</f>
        <v>0</v>
      </c>
      <c r="I63" s="803">
        <f>IFERROR(VLOOKUP(D63,#REF!,4,FALSE),0)</f>
        <v>0</v>
      </c>
      <c r="J63" s="803">
        <f>IFERROR(VLOOKUP(D63,Saiful-[21]NAG!$N$6:$R$21,4,FALSE),0)</f>
        <v>0</v>
      </c>
      <c r="K63" s="803">
        <f>IFERROR(VLOOKUP(D63,#REF!,4,FALSE),0)</f>
        <v>0</v>
      </c>
      <c r="L63" s="803">
        <f>IFERROR(VLOOKUP(D63,#REF!,4,FALSE),0)</f>
        <v>0</v>
      </c>
      <c r="M63" s="803">
        <f>IFERROR(VLOOKUP(D63,#REF!,4,FALSE),0)</f>
        <v>0</v>
      </c>
      <c r="N63" s="803">
        <f>IFERROR(VLOOKUP($D63,#REF!,4,FALSE),0)</f>
        <v>0</v>
      </c>
      <c r="O63" s="803">
        <f>IFERROR(VLOOKUP($D63,#REF!,4,FALSE),0)</f>
        <v>0</v>
      </c>
      <c r="P63" s="803">
        <f>IFERROR(VLOOKUP($D63,#REF!,4,FALSE),0)</f>
        <v>0</v>
      </c>
      <c r="Q63" s="803">
        <f>IFERROR(VLOOKUP($D63,#REF!,4,FALSE),0)</f>
        <v>0</v>
      </c>
      <c r="R63" s="803">
        <f>IFERROR(VLOOKUP(D63,#REF!,4,FALSE),0)</f>
        <v>0</v>
      </c>
      <c r="S63" s="803">
        <f>IFERROR(VLOOKUP(D63,#REF!,4,FALSE),0)</f>
        <v>0</v>
      </c>
      <c r="T63" s="803">
        <f>IFERROR(VLOOKUP(D63,#REF!,4,FALSE),0)</f>
        <v>0</v>
      </c>
      <c r="U63" s="803">
        <f>IFERROR(VLOOKUP(D63,#REF!,4,FALSE),0)</f>
        <v>0</v>
      </c>
      <c r="V63" s="803">
        <f>IFERROR(VLOOKUP(D63,PRE!$N$6:$R$26,4,FALSE),0)</f>
        <v>0</v>
      </c>
      <c r="W63" s="803">
        <f>IFERROR(VLOOKUP(D63,#REF!,4,FALSE),0)</f>
        <v>0</v>
      </c>
      <c r="X63" s="803">
        <f>IFERROR(VLOOKUP(D63,#REF!,4,FALSE),0)</f>
        <v>0</v>
      </c>
      <c r="Y63" s="806"/>
      <c r="Z63" s="804">
        <f t="shared" si="9"/>
        <v>0</v>
      </c>
      <c r="AA63" s="805"/>
      <c r="AB63" s="29">
        <f t="shared" si="1"/>
        <v>0</v>
      </c>
      <c r="AC63" s="386"/>
      <c r="AD63" s="69">
        <f t="shared" ref="AD63:AD81" si="12">(Z63+AC63)-AA63</f>
        <v>0</v>
      </c>
      <c r="AE63" s="69" t="e">
        <f>F63+G63+#REF!+I63+#REF!+#REF!</f>
        <v>#REF!</v>
      </c>
      <c r="AH63" t="s">
        <v>932</v>
      </c>
      <c r="AI63" s="227">
        <f>SUM(AI3:AI61)</f>
        <v>0</v>
      </c>
      <c r="AK63" s="227" t="e">
        <f>SUM(AK3:AK61)</f>
        <v>#N/A</v>
      </c>
    </row>
    <row r="64" spans="1:44">
      <c r="A64" s="12" t="s">
        <v>180</v>
      </c>
      <c r="B64" s="12" t="s">
        <v>180</v>
      </c>
      <c r="C64" s="22">
        <f t="shared" si="3"/>
        <v>62</v>
      </c>
      <c r="D64" s="807" t="s">
        <v>181</v>
      </c>
      <c r="E64" s="808"/>
      <c r="F64" s="803">
        <f>IFERROR(VLOOKUP(D64,#REF!,4,FALSE),0)</f>
        <v>0</v>
      </c>
      <c r="G64" s="803">
        <f>IFERROR(VLOOKUP(D64,#REF!,4,FALSE),0)</f>
        <v>0</v>
      </c>
      <c r="H64" s="803">
        <f>IFERROR(VLOOKUP(D64,Saiful-[20]TS!$N$6:$R$21,4,FALSE),0)</f>
        <v>0</v>
      </c>
      <c r="I64" s="803">
        <f>IFERROR(VLOOKUP(D64,#REF!,4,FALSE),0)</f>
        <v>0</v>
      </c>
      <c r="J64" s="803">
        <f>IFERROR(VLOOKUP(D64,Saiful-[21]NAG!$N$6:$R$21,4,FALSE),0)</f>
        <v>0</v>
      </c>
      <c r="K64" s="803">
        <f>IFERROR(VLOOKUP(D64,#REF!,4,FALSE),0)</f>
        <v>0</v>
      </c>
      <c r="L64" s="803">
        <f>IFERROR(VLOOKUP(D64,#REF!,4,FALSE),0)</f>
        <v>0</v>
      </c>
      <c r="M64" s="803">
        <f>IFERROR(VLOOKUP(D64,#REF!,4,FALSE),0)</f>
        <v>0</v>
      </c>
      <c r="N64" s="803">
        <f>IFERROR(VLOOKUP($D64,#REF!,4,FALSE),0)</f>
        <v>0</v>
      </c>
      <c r="O64" s="803">
        <f>IFERROR(VLOOKUP($D64,#REF!,4,FALSE),0)</f>
        <v>0</v>
      </c>
      <c r="P64" s="803">
        <f>IFERROR(VLOOKUP($D64,#REF!,4,FALSE),0)</f>
        <v>0</v>
      </c>
      <c r="Q64" s="803">
        <f>IFERROR(VLOOKUP($D64,#REF!,4,FALSE),0)</f>
        <v>0</v>
      </c>
      <c r="R64" s="803">
        <f>IFERROR(VLOOKUP(D64,#REF!,4,FALSE),0)</f>
        <v>0</v>
      </c>
      <c r="S64" s="803">
        <f>IFERROR(VLOOKUP(D64,#REF!,4,FALSE),0)</f>
        <v>0</v>
      </c>
      <c r="T64" s="803">
        <f>IFERROR(VLOOKUP(D64,#REF!,4,FALSE),0)</f>
        <v>0</v>
      </c>
      <c r="U64" s="803">
        <f>IFERROR(VLOOKUP(D64,#REF!,4,FALSE),0)</f>
        <v>0</v>
      </c>
      <c r="V64" s="803">
        <f>IFERROR(VLOOKUP(D64,PRE!$N$6:$R$26,4,FALSE),0)</f>
        <v>0</v>
      </c>
      <c r="W64" s="803">
        <f>IFERROR(VLOOKUP(D64,#REF!,4,FALSE),0)</f>
        <v>0</v>
      </c>
      <c r="X64" s="803">
        <f>IFERROR(VLOOKUP(D64,#REF!,4,FALSE),0)</f>
        <v>0</v>
      </c>
      <c r="Y64" s="806"/>
      <c r="Z64" s="804">
        <f t="shared" si="9"/>
        <v>0</v>
      </c>
      <c r="AA64" s="805"/>
      <c r="AB64" s="29">
        <f t="shared" si="1"/>
        <v>0</v>
      </c>
      <c r="AC64" s="386">
        <v>0</v>
      </c>
      <c r="AD64" s="69">
        <f t="shared" si="12"/>
        <v>0</v>
      </c>
      <c r="AE64" s="69" t="e">
        <f>F64+G64+#REF!+I64+#REF!+#REF!</f>
        <v>#REF!</v>
      </c>
      <c r="AH64" t="s">
        <v>933</v>
      </c>
      <c r="AI64" s="227" t="e">
        <f>#REF!</f>
        <v>#REF!</v>
      </c>
      <c r="AK64" s="227" t="e">
        <f>#REF!</f>
        <v>#REF!</v>
      </c>
    </row>
    <row r="65" spans="1:44">
      <c r="A65" s="12" t="s">
        <v>182</v>
      </c>
      <c r="B65" s="12" t="s">
        <v>182</v>
      </c>
      <c r="C65" s="22">
        <f t="shared" si="3"/>
        <v>63</v>
      </c>
      <c r="D65" s="807" t="s">
        <v>183</v>
      </c>
      <c r="E65" s="808"/>
      <c r="F65" s="803">
        <f>IFERROR(VLOOKUP(D65,#REF!,4,FALSE),0)</f>
        <v>0</v>
      </c>
      <c r="G65" s="803">
        <f>IFERROR(VLOOKUP(D65,#REF!,4,FALSE),0)</f>
        <v>0</v>
      </c>
      <c r="H65" s="803">
        <f>IFERROR(VLOOKUP(D65,Saiful-[20]TS!$N$6:$R$21,4,FALSE),0)</f>
        <v>0</v>
      </c>
      <c r="I65" s="803">
        <f>IFERROR(VLOOKUP(D65,#REF!,4,FALSE),0)</f>
        <v>0</v>
      </c>
      <c r="J65" s="803">
        <f>IFERROR(VLOOKUP(D65,Saiful-[21]NAG!$N$6:$R$21,4,FALSE),0)</f>
        <v>0</v>
      </c>
      <c r="K65" s="803">
        <f>IFERROR(VLOOKUP(D65,#REF!,4,FALSE),0)</f>
        <v>0</v>
      </c>
      <c r="L65" s="803">
        <f>IFERROR(VLOOKUP(D65,#REF!,4,FALSE),0)</f>
        <v>0</v>
      </c>
      <c r="M65" s="803">
        <f>IFERROR(VLOOKUP(D65,#REF!,4,FALSE),0)</f>
        <v>0</v>
      </c>
      <c r="N65" s="803">
        <f>IFERROR(VLOOKUP($D65,#REF!,4,FALSE),0)</f>
        <v>0</v>
      </c>
      <c r="O65" s="803">
        <f>IFERROR(VLOOKUP($D65,#REF!,4,FALSE),0)</f>
        <v>0</v>
      </c>
      <c r="P65" s="803">
        <f>IFERROR(VLOOKUP($D65,#REF!,4,FALSE),0)</f>
        <v>0</v>
      </c>
      <c r="Q65" s="803">
        <f>IFERROR(VLOOKUP($D65,#REF!,4,FALSE),0)</f>
        <v>0</v>
      </c>
      <c r="R65" s="803">
        <f>IFERROR(VLOOKUP(D65,#REF!,4,FALSE),0)</f>
        <v>0</v>
      </c>
      <c r="S65" s="803">
        <f>IFERROR(VLOOKUP(D65,#REF!,4,FALSE),0)</f>
        <v>0</v>
      </c>
      <c r="T65" s="803">
        <f>IFERROR(VLOOKUP(D65,#REF!,4,FALSE),0)</f>
        <v>0</v>
      </c>
      <c r="U65" s="803">
        <f>IFERROR(VLOOKUP(D65,#REF!,4,FALSE),0)</f>
        <v>0</v>
      </c>
      <c r="V65" s="803">
        <f>IFERROR(VLOOKUP(D65,PRE!$N$6:$R$26,4,FALSE),0)</f>
        <v>0</v>
      </c>
      <c r="W65" s="803">
        <f>IFERROR(VLOOKUP(D65,#REF!,4,FALSE),0)</f>
        <v>0</v>
      </c>
      <c r="X65" s="803">
        <f>IFERROR(VLOOKUP(D65,#REF!,4,FALSE),0)</f>
        <v>0</v>
      </c>
      <c r="Y65" s="806"/>
      <c r="Z65" s="804">
        <f t="shared" si="9"/>
        <v>0</v>
      </c>
      <c r="AA65" s="803"/>
      <c r="AB65" s="29">
        <f t="shared" si="1"/>
        <v>0</v>
      </c>
      <c r="AC65" s="386">
        <v>0</v>
      </c>
      <c r="AD65" s="69">
        <f t="shared" si="12"/>
        <v>0</v>
      </c>
      <c r="AE65" s="69" t="e">
        <f>F65+G65+#REF!+I65+#REF!+#REF!</f>
        <v>#REF!</v>
      </c>
      <c r="AI65" s="227" t="e">
        <f>SUM(AI63:AI64)</f>
        <v>#REF!</v>
      </c>
      <c r="AK65" s="227" t="e">
        <f>SUM(AK63:AK64)</f>
        <v>#N/A</v>
      </c>
    </row>
    <row r="66" spans="1:44">
      <c r="A66" s="12" t="s">
        <v>934</v>
      </c>
      <c r="B66" s="12" t="s">
        <v>934</v>
      </c>
      <c r="C66" s="22">
        <f t="shared" si="3"/>
        <v>64</v>
      </c>
      <c r="D66" s="807" t="s">
        <v>191</v>
      </c>
      <c r="E66" s="808"/>
      <c r="F66" s="803">
        <f>IFERROR(VLOOKUP(D66,#REF!,4,FALSE),0)</f>
        <v>0</v>
      </c>
      <c r="G66" s="803">
        <f>IFERROR(VLOOKUP(D66,#REF!,4,FALSE),0)</f>
        <v>0</v>
      </c>
      <c r="H66" s="803">
        <f>IFERROR(VLOOKUP(D66,Saiful-[20]TS!$N$6:$R$21,4,FALSE),0)</f>
        <v>0</v>
      </c>
      <c r="I66" s="803">
        <f>IFERROR(VLOOKUP(D66,#REF!,4,FALSE),0)</f>
        <v>0</v>
      </c>
      <c r="J66" s="803">
        <f>IFERROR(VLOOKUP(D66,Saiful-[21]NAG!$N$6:$R$21,4,FALSE),0)</f>
        <v>0</v>
      </c>
      <c r="K66" s="803">
        <f>IFERROR(VLOOKUP(D66,#REF!,4,FALSE),0)</f>
        <v>0</v>
      </c>
      <c r="L66" s="803">
        <f>IFERROR(VLOOKUP(D66,#REF!,4,FALSE),0)</f>
        <v>0</v>
      </c>
      <c r="M66" s="803">
        <f>IFERROR(VLOOKUP(D66,#REF!,4,FALSE),0)</f>
        <v>0</v>
      </c>
      <c r="N66" s="803">
        <f>IFERROR(VLOOKUP($D66,#REF!,4,FALSE),0)</f>
        <v>0</v>
      </c>
      <c r="O66" s="803">
        <f>IFERROR(VLOOKUP($D66,#REF!,4,FALSE),0)</f>
        <v>0</v>
      </c>
      <c r="P66" s="803">
        <f>IFERROR(VLOOKUP($D66,#REF!,4,FALSE),0)</f>
        <v>0</v>
      </c>
      <c r="Q66" s="803">
        <f>IFERROR(VLOOKUP($D66,#REF!,4,FALSE),0)</f>
        <v>0</v>
      </c>
      <c r="R66" s="803">
        <f>IFERROR(VLOOKUP(D66,#REF!,4,FALSE),0)</f>
        <v>0</v>
      </c>
      <c r="S66" s="803">
        <f>IFERROR(VLOOKUP(D66,#REF!,4,FALSE),0)</f>
        <v>0</v>
      </c>
      <c r="T66" s="803">
        <f>IFERROR(VLOOKUP(D66,#REF!,4,FALSE),0)</f>
        <v>0</v>
      </c>
      <c r="U66" s="803">
        <f>IFERROR(VLOOKUP(D66,#REF!,4,FALSE),0)</f>
        <v>0</v>
      </c>
      <c r="V66" s="803">
        <f>IFERROR(VLOOKUP(D66,PRE!$N$6:$R$26,4,FALSE),0)</f>
        <v>0</v>
      </c>
      <c r="W66" s="803">
        <f>IFERROR(VLOOKUP(D66,#REF!,4,FALSE),0)</f>
        <v>0</v>
      </c>
      <c r="X66" s="803">
        <f>IFERROR(VLOOKUP(D66,#REF!,4,FALSE),0)</f>
        <v>0</v>
      </c>
      <c r="Y66" s="806"/>
      <c r="Z66" s="804">
        <f t="shared" si="9"/>
        <v>0</v>
      </c>
      <c r="AA66" s="803"/>
      <c r="AB66" s="29">
        <f t="shared" si="1"/>
        <v>0</v>
      </c>
      <c r="AC66" s="386">
        <v>0</v>
      </c>
      <c r="AD66" s="69">
        <f t="shared" si="12"/>
        <v>0</v>
      </c>
      <c r="AE66" s="69" t="e">
        <f>F66+G66+#REF!+I66+#REF!+#REF!</f>
        <v>#REF!</v>
      </c>
    </row>
    <row r="67" spans="1:44">
      <c r="A67" s="12" t="s">
        <v>935</v>
      </c>
      <c r="B67" s="12" t="s">
        <v>935</v>
      </c>
      <c r="C67" s="22">
        <f t="shared" si="3"/>
        <v>65</v>
      </c>
      <c r="D67" s="807" t="s">
        <v>189</v>
      </c>
      <c r="E67" s="808"/>
      <c r="F67" s="803">
        <f>IFERROR(VLOOKUP(D67,#REF!,4,FALSE),0)</f>
        <v>0</v>
      </c>
      <c r="G67" s="803">
        <f>IFERROR(VLOOKUP(D67,#REF!,4,FALSE),0)</f>
        <v>0</v>
      </c>
      <c r="H67" s="803">
        <f>IFERROR(VLOOKUP(D67,Saiful-[20]TS!$N$6:$R$21,4,FALSE),0)+7</f>
        <v>7</v>
      </c>
      <c r="I67" s="803">
        <f>IFERROR(VLOOKUP(D67,#REF!,4,FALSE),0)</f>
        <v>0</v>
      </c>
      <c r="J67" s="803">
        <f>IFERROR(VLOOKUP(D67,Saiful-[21]NAG!$N$6:$R$21,4,FALSE),0)</f>
        <v>0</v>
      </c>
      <c r="K67" s="803">
        <f>IFERROR(VLOOKUP(D67,#REF!,4,FALSE),0)</f>
        <v>0</v>
      </c>
      <c r="L67" s="803">
        <f>IFERROR(VLOOKUP(D67,#REF!,4,FALSE),0)</f>
        <v>0</v>
      </c>
      <c r="M67" s="803">
        <f>IFERROR(VLOOKUP(D67,#REF!,4,FALSE),0)</f>
        <v>0</v>
      </c>
      <c r="N67" s="803">
        <f>IFERROR(VLOOKUP($D67,#REF!,4,FALSE),0)</f>
        <v>0</v>
      </c>
      <c r="O67" s="803">
        <f>IFERROR(VLOOKUP($D67,#REF!,4,FALSE),0)</f>
        <v>0</v>
      </c>
      <c r="P67" s="803">
        <f>IFERROR(VLOOKUP($D67,#REF!,4,FALSE),0)</f>
        <v>0</v>
      </c>
      <c r="Q67" s="803">
        <f>IFERROR(VLOOKUP($D67,#REF!,4,FALSE),0)</f>
        <v>0</v>
      </c>
      <c r="R67" s="803">
        <f>IFERROR(VLOOKUP(D67,#REF!,4,FALSE),0)</f>
        <v>0</v>
      </c>
      <c r="S67" s="803">
        <f>IFERROR(VLOOKUP(D67,#REF!,4,FALSE),0)</f>
        <v>0</v>
      </c>
      <c r="T67" s="803">
        <f>IFERROR(VLOOKUP(D67,#REF!,4,FALSE),0)</f>
        <v>0</v>
      </c>
      <c r="U67" s="803">
        <f>IFERROR(VLOOKUP(D67,#REF!,4,FALSE),0)</f>
        <v>0</v>
      </c>
      <c r="V67" s="803">
        <f>IFERROR(VLOOKUP(D67,PRE!$N$6:$R$26,4,FALSE),0)</f>
        <v>0</v>
      </c>
      <c r="W67" s="803">
        <f>IFERROR(VLOOKUP(D67,#REF!,4,FALSE),0)</f>
        <v>0</v>
      </c>
      <c r="X67" s="803">
        <f>IFERROR(VLOOKUP(D67,#REF!,4,FALSE),0)</f>
        <v>0</v>
      </c>
      <c r="Y67" s="806"/>
      <c r="Z67" s="804">
        <f>SUM(F67:Y67)</f>
        <v>7</v>
      </c>
      <c r="AA67" s="803"/>
      <c r="AB67" s="29">
        <f t="shared" ref="AB67:AB80" si="13">AA67-Z67</f>
        <v>-7</v>
      </c>
      <c r="AC67" s="389">
        <v>6</v>
      </c>
      <c r="AD67" s="69">
        <f t="shared" si="12"/>
        <v>13</v>
      </c>
      <c r="AE67" s="69" t="e">
        <f>F67+G67+#REF!+I67+#REF!+#REF!</f>
        <v>#REF!</v>
      </c>
    </row>
    <row r="68" spans="1:44" hidden="1">
      <c r="A68" s="12" t="s">
        <v>936</v>
      </c>
      <c r="B68" s="12" t="s">
        <v>936</v>
      </c>
      <c r="C68" s="22">
        <f t="shared" ref="C68:C80" si="14">C67+1</f>
        <v>66</v>
      </c>
      <c r="D68" s="807" t="s">
        <v>937</v>
      </c>
      <c r="E68" s="808"/>
      <c r="F68" s="803">
        <f>IFERROR(VLOOKUP(D68,#REF!,4,FALSE),0)</f>
        <v>0</v>
      </c>
      <c r="G68" s="803">
        <f>IFERROR(VLOOKUP(D68,#REF!,4,FALSE),0)</f>
        <v>0</v>
      </c>
      <c r="H68" s="803">
        <f>IFERROR(VLOOKUP(D68,Saiful-[20]TS!$N$6:$R$21,4,FALSE),0)</f>
        <v>0</v>
      </c>
      <c r="I68" s="803">
        <f>IFERROR(VLOOKUP(D68,#REF!,4,FALSE),0)</f>
        <v>0</v>
      </c>
      <c r="J68" s="803">
        <f>IFERROR(VLOOKUP(D68,Saiful-[21]NAG!$N$6:$R$21,4,FALSE),0)</f>
        <v>0</v>
      </c>
      <c r="K68" s="803">
        <f>IFERROR(VLOOKUP(D68,#REF!,4,FALSE),0)</f>
        <v>0</v>
      </c>
      <c r="L68" s="803">
        <f>IFERROR(VLOOKUP(D68,#REF!,4,FALSE),0)</f>
        <v>0</v>
      </c>
      <c r="M68" s="803">
        <f>IFERROR(VLOOKUP(D68,#REF!,4,FALSE),0)</f>
        <v>0</v>
      </c>
      <c r="N68" s="803">
        <f>IFERROR(VLOOKUP($D68,#REF!,4,FALSE),0)</f>
        <v>0</v>
      </c>
      <c r="O68" s="803">
        <f>IFERROR(VLOOKUP($D68,#REF!,4,FALSE),0)</f>
        <v>0</v>
      </c>
      <c r="P68" s="803">
        <f>IFERROR(VLOOKUP($D68,#REF!,4,FALSE),0)</f>
        <v>0</v>
      </c>
      <c r="Q68" s="803">
        <f>IFERROR(VLOOKUP($D68,#REF!,4,FALSE),0)</f>
        <v>0</v>
      </c>
      <c r="R68" s="803">
        <f>IFERROR(VLOOKUP(D68,#REF!,4,FALSE),0)</f>
        <v>0</v>
      </c>
      <c r="S68" s="803">
        <f>IFERROR(VLOOKUP(D68,#REF!,4,FALSE),0)</f>
        <v>0</v>
      </c>
      <c r="T68" s="803">
        <f>IFERROR(VLOOKUP(D68,#REF!,4,FALSE),0)</f>
        <v>0</v>
      </c>
      <c r="U68" s="803">
        <f>IFERROR(VLOOKUP(D68,#REF!,4,FALSE),0)</f>
        <v>0</v>
      </c>
      <c r="V68" s="803">
        <f>IFERROR(VLOOKUP(D68,PRE!$N$6:$R$26,4,FALSE),0)</f>
        <v>0</v>
      </c>
      <c r="W68" s="803">
        <f>IFERROR(VLOOKUP(D68,#REF!,4,FALSE),0)</f>
        <v>0</v>
      </c>
      <c r="X68" s="803">
        <f>IFERROR(VLOOKUP(D68,#REF!,4,FALSE),0)</f>
        <v>0</v>
      </c>
      <c r="Y68" s="806"/>
      <c r="Z68" s="804">
        <f t="shared" ref="Z67:Z80" si="15">SUM(F68:Y68)</f>
        <v>0</v>
      </c>
      <c r="AA68" s="803"/>
      <c r="AB68" s="29"/>
      <c r="AC68" s="389">
        <v>0</v>
      </c>
      <c r="AD68" s="69">
        <f t="shared" si="12"/>
        <v>0</v>
      </c>
      <c r="AE68" s="69" t="e">
        <f>F68+G68+#REF!+I68+#REF!+#REF!</f>
        <v>#REF!</v>
      </c>
    </row>
    <row r="69" spans="1:44">
      <c r="A69" s="12" t="s">
        <v>938</v>
      </c>
      <c r="B69" s="12" t="s">
        <v>938</v>
      </c>
      <c r="C69" s="22">
        <f t="shared" si="14"/>
        <v>67</v>
      </c>
      <c r="D69" s="807" t="s">
        <v>185</v>
      </c>
      <c r="E69" s="808"/>
      <c r="F69" s="803">
        <f>IFERROR(VLOOKUP(D69,#REF!,4,FALSE),0)</f>
        <v>0</v>
      </c>
      <c r="G69" s="803">
        <f>IFERROR(VLOOKUP(D69,#REF!,4,FALSE),0)</f>
        <v>0</v>
      </c>
      <c r="H69" s="803">
        <f>IFERROR(VLOOKUP(D69,Saiful-[20]TS!$N$6:$R$21,4,FALSE),0)</f>
        <v>0</v>
      </c>
      <c r="I69" s="803">
        <f>IFERROR(VLOOKUP(D69,#REF!,4,FALSE),0)</f>
        <v>0</v>
      </c>
      <c r="J69" s="803">
        <f>IFERROR(VLOOKUP(D69,Saiful-[21]NAG!$N$6:$R$21,4,FALSE),0)</f>
        <v>0</v>
      </c>
      <c r="K69" s="803">
        <f>IFERROR(VLOOKUP(D69,#REF!,4,FALSE),0)</f>
        <v>0</v>
      </c>
      <c r="L69" s="803">
        <f>IFERROR(VLOOKUP(D69,#REF!,4,FALSE),0)</f>
        <v>0</v>
      </c>
      <c r="M69" s="803">
        <f>IFERROR(VLOOKUP(D69,#REF!,4,FALSE),0)</f>
        <v>0</v>
      </c>
      <c r="N69" s="803">
        <f>IFERROR(VLOOKUP($D69,#REF!,4,FALSE),0)</f>
        <v>0</v>
      </c>
      <c r="O69" s="803">
        <f>IFERROR(VLOOKUP($D69,#REF!,4,FALSE),0)</f>
        <v>0</v>
      </c>
      <c r="P69" s="803">
        <f>IFERROR(VLOOKUP($D69,#REF!,4,FALSE),0)</f>
        <v>0</v>
      </c>
      <c r="Q69" s="803">
        <f>IFERROR(VLOOKUP($D69,#REF!,4,FALSE),0)</f>
        <v>0</v>
      </c>
      <c r="R69" s="803">
        <f>IFERROR(VLOOKUP(D69,#REF!,4,FALSE),0)</f>
        <v>0</v>
      </c>
      <c r="S69" s="803">
        <f>IFERROR(VLOOKUP(D69,#REF!,4,FALSE),0)</f>
        <v>0</v>
      </c>
      <c r="T69" s="803">
        <f>IFERROR(VLOOKUP(D69,#REF!,4,FALSE),0)</f>
        <v>0</v>
      </c>
      <c r="U69" s="803">
        <f>IFERROR(VLOOKUP(D69,#REF!,4,FALSE),0)</f>
        <v>0</v>
      </c>
      <c r="V69" s="803">
        <f>IFERROR(VLOOKUP(D69,PRE!$N$6:$R$26,4,FALSE),0)</f>
        <v>0</v>
      </c>
      <c r="W69" s="803">
        <f>IFERROR(VLOOKUP(D69,#REF!,4,FALSE),0)</f>
        <v>0</v>
      </c>
      <c r="X69" s="803">
        <f>IFERROR(VLOOKUP(D69,#REF!,4,FALSE),0)</f>
        <v>0</v>
      </c>
      <c r="Y69" s="806"/>
      <c r="Z69" s="804">
        <f t="shared" si="15"/>
        <v>0</v>
      </c>
      <c r="AA69" s="803"/>
      <c r="AB69" s="29">
        <f t="shared" si="13"/>
        <v>0</v>
      </c>
      <c r="AC69" s="389">
        <v>26</v>
      </c>
      <c r="AD69" s="69">
        <f t="shared" si="12"/>
        <v>26</v>
      </c>
      <c r="AE69" s="69" t="e">
        <f>F69+G69+#REF!+I69+#REF!+#REF!</f>
        <v>#REF!</v>
      </c>
    </row>
    <row r="70" spans="1:44">
      <c r="A70" s="12" t="s">
        <v>939</v>
      </c>
      <c r="B70" s="12" t="s">
        <v>939</v>
      </c>
      <c r="C70" s="22">
        <f t="shared" si="14"/>
        <v>68</v>
      </c>
      <c r="D70" s="807" t="s">
        <v>187</v>
      </c>
      <c r="E70" s="808"/>
      <c r="F70" s="803">
        <f>IFERROR(VLOOKUP(D70,#REF!,4,FALSE),0)</f>
        <v>0</v>
      </c>
      <c r="G70" s="803">
        <f>IFERROR(VLOOKUP(D70,#REF!,4,FALSE),0)</f>
        <v>0</v>
      </c>
      <c r="H70" s="803">
        <f>IFERROR(VLOOKUP(D70,Saiful-[20]TS!$N$6:$R$21,4,FALSE),0)</f>
        <v>0</v>
      </c>
      <c r="I70" s="803">
        <f>IFERROR(VLOOKUP(D70,#REF!,4,FALSE),0)</f>
        <v>0</v>
      </c>
      <c r="J70" s="803">
        <f>IFERROR(VLOOKUP(D70,Saiful-[21]NAG!$N$6:$R$21,4,FALSE),0)</f>
        <v>0</v>
      </c>
      <c r="K70" s="803">
        <f>IFERROR(VLOOKUP(D70,#REF!,4,FALSE),0)</f>
        <v>0</v>
      </c>
      <c r="L70" s="803">
        <f>IFERROR(VLOOKUP(D70,#REF!,4,FALSE),0)</f>
        <v>0</v>
      </c>
      <c r="M70" s="803">
        <f>IFERROR(VLOOKUP(D70,#REF!,4,FALSE),0)</f>
        <v>0</v>
      </c>
      <c r="N70" s="803">
        <f>IFERROR(VLOOKUP($D70,#REF!,4,FALSE),0)</f>
        <v>0</v>
      </c>
      <c r="O70" s="803">
        <f>IFERROR(VLOOKUP($D70,#REF!,4,FALSE),0)</f>
        <v>0</v>
      </c>
      <c r="P70" s="803">
        <f>IFERROR(VLOOKUP($D70,#REF!,4,FALSE),0)</f>
        <v>0</v>
      </c>
      <c r="Q70" s="803">
        <f>IFERROR(VLOOKUP($D70,#REF!,4,FALSE),0)</f>
        <v>0</v>
      </c>
      <c r="R70" s="803">
        <f>IFERROR(VLOOKUP(D70,#REF!,4,FALSE),0)</f>
        <v>0</v>
      </c>
      <c r="S70" s="803">
        <f>IFERROR(VLOOKUP(D70,#REF!,4,FALSE),0)</f>
        <v>0</v>
      </c>
      <c r="T70" s="803">
        <f>IFERROR(VLOOKUP(D70,#REF!,4,FALSE),0)</f>
        <v>0</v>
      </c>
      <c r="U70" s="803">
        <f>IFERROR(VLOOKUP(D70,#REF!,4,FALSE),0)</f>
        <v>0</v>
      </c>
      <c r="V70" s="803">
        <f>IFERROR(VLOOKUP(D70,PRE!$N$6:$R$26,4,FALSE),0)</f>
        <v>0</v>
      </c>
      <c r="W70" s="803">
        <f>IFERROR(VLOOKUP(D70,#REF!,4,FALSE),0)</f>
        <v>0</v>
      </c>
      <c r="X70" s="803">
        <f>IFERROR(VLOOKUP(D70,#REF!,4,FALSE),0)</f>
        <v>0</v>
      </c>
      <c r="Y70" s="806"/>
      <c r="Z70" s="804">
        <f t="shared" si="15"/>
        <v>0</v>
      </c>
      <c r="AA70" s="803"/>
      <c r="AB70" s="29">
        <f t="shared" si="13"/>
        <v>0</v>
      </c>
      <c r="AC70" s="389">
        <v>7.98</v>
      </c>
      <c r="AD70" s="69">
        <f t="shared" si="12"/>
        <v>7.98</v>
      </c>
      <c r="AE70" s="69" t="e">
        <f>F70+G70+#REF!+I70+#REF!+#REF!</f>
        <v>#REF!</v>
      </c>
    </row>
    <row r="71" spans="1:44">
      <c r="A71" s="12" t="s">
        <v>940</v>
      </c>
      <c r="B71" s="12" t="s">
        <v>940</v>
      </c>
      <c r="C71" s="22">
        <f t="shared" si="14"/>
        <v>69</v>
      </c>
      <c r="D71" s="807" t="s">
        <v>195</v>
      </c>
      <c r="E71" s="808"/>
      <c r="F71" s="803">
        <f>IFERROR(VLOOKUP(D71,#REF!,4,FALSE),0)</f>
        <v>0</v>
      </c>
      <c r="G71" s="803">
        <f>IFERROR(VLOOKUP(D71,#REF!,4,FALSE),0)</f>
        <v>0</v>
      </c>
      <c r="H71" s="803">
        <f>IFERROR(VLOOKUP(D71,Saiful-[20]TS!$N$6:$R$21,4,FALSE),0)</f>
        <v>0</v>
      </c>
      <c r="I71" s="803">
        <f>IFERROR(VLOOKUP(D71,#REF!,4,FALSE),0)</f>
        <v>0</v>
      </c>
      <c r="J71" s="803">
        <f>IFERROR(VLOOKUP(D71,Saiful-[21]NAG!$N$6:$R$21,4,FALSE),0)</f>
        <v>0</v>
      </c>
      <c r="K71" s="803">
        <f>IFERROR(VLOOKUP(D71,#REF!,4,FALSE),0)</f>
        <v>0</v>
      </c>
      <c r="L71" s="803">
        <f>IFERROR(VLOOKUP(D71,#REF!,4,FALSE),0)</f>
        <v>0</v>
      </c>
      <c r="M71" s="803">
        <f>IFERROR(VLOOKUP(D71,#REF!,4,FALSE),0)</f>
        <v>0</v>
      </c>
      <c r="N71" s="803">
        <f>IFERROR(VLOOKUP($D71,#REF!,4,FALSE),0)</f>
        <v>0</v>
      </c>
      <c r="O71" s="803">
        <f>IFERROR(VLOOKUP($D71,#REF!,4,FALSE),0)</f>
        <v>0</v>
      </c>
      <c r="P71" s="803">
        <f>IFERROR(VLOOKUP($D71,#REF!,4,FALSE),0)</f>
        <v>0</v>
      </c>
      <c r="Q71" s="803">
        <f>IFERROR(VLOOKUP($D71,#REF!,4,FALSE),0)</f>
        <v>0</v>
      </c>
      <c r="R71" s="803">
        <f>IFERROR(VLOOKUP(D71,#REF!,4,FALSE),0)</f>
        <v>0</v>
      </c>
      <c r="S71" s="803">
        <f>IFERROR(VLOOKUP(D71,#REF!,4,FALSE),0)</f>
        <v>0</v>
      </c>
      <c r="T71" s="803">
        <f>IFERROR(VLOOKUP(D71,#REF!,4,FALSE),0)</f>
        <v>0</v>
      </c>
      <c r="U71" s="803">
        <f>IFERROR(VLOOKUP(D71,#REF!,4,FALSE),0)</f>
        <v>0</v>
      </c>
      <c r="V71" s="803">
        <f>IFERROR(VLOOKUP(D71,PRE!$N$6:$R$26,4,FALSE),0)</f>
        <v>0</v>
      </c>
      <c r="W71" s="803">
        <f>IFERROR(VLOOKUP(D71,#REF!,4,FALSE),0)</f>
        <v>0</v>
      </c>
      <c r="X71" s="803">
        <f>IFERROR(VLOOKUP(D71,#REF!,4,FALSE),0)</f>
        <v>0</v>
      </c>
      <c r="Y71" s="806"/>
      <c r="Z71" s="804">
        <f t="shared" si="15"/>
        <v>0</v>
      </c>
      <c r="AA71" s="803"/>
      <c r="AB71" s="33">
        <f t="shared" si="13"/>
        <v>0</v>
      </c>
      <c r="AC71" s="389">
        <v>22</v>
      </c>
      <c r="AD71" s="69">
        <f t="shared" si="12"/>
        <v>22</v>
      </c>
      <c r="AE71" s="69" t="e">
        <f>F71+G71+#REF!+I71+#REF!+#REF!</f>
        <v>#REF!</v>
      </c>
    </row>
    <row r="72" spans="1:44">
      <c r="A72" s="12" t="s">
        <v>941</v>
      </c>
      <c r="B72" s="12" t="s">
        <v>941</v>
      </c>
      <c r="C72" s="22">
        <f t="shared" si="14"/>
        <v>70</v>
      </c>
      <c r="D72" s="807" t="s">
        <v>197</v>
      </c>
      <c r="E72" s="808"/>
      <c r="F72" s="803">
        <f>IFERROR(VLOOKUP(D72,#REF!,4,FALSE),0)</f>
        <v>0</v>
      </c>
      <c r="G72" s="803">
        <f>IFERROR(VLOOKUP(D72,#REF!,4,FALSE),0)</f>
        <v>0</v>
      </c>
      <c r="H72" s="803">
        <f>IFERROR(VLOOKUP(D72,Saiful-[20]TS!$N$6:$R$21,4,FALSE),0)</f>
        <v>0</v>
      </c>
      <c r="I72" s="803">
        <f>IFERROR(VLOOKUP(D72,#REF!,4,FALSE),0)</f>
        <v>0</v>
      </c>
      <c r="J72" s="803">
        <f>IFERROR(VLOOKUP(D72,Saiful-[21]NAG!$N$6:$R$21,4,FALSE),0)</f>
        <v>0</v>
      </c>
      <c r="K72" s="803">
        <f>IFERROR(VLOOKUP(D72,#REF!,4,FALSE),0)</f>
        <v>0</v>
      </c>
      <c r="L72" s="803">
        <f>IFERROR(VLOOKUP(D72,#REF!,4,FALSE),0)</f>
        <v>0</v>
      </c>
      <c r="M72" s="803">
        <f>IFERROR(VLOOKUP(D72,#REF!,4,FALSE),0)</f>
        <v>0</v>
      </c>
      <c r="N72" s="803">
        <f>IFERROR(VLOOKUP($D72,#REF!,4,FALSE),0)</f>
        <v>0</v>
      </c>
      <c r="O72" s="803">
        <f>IFERROR(VLOOKUP($D72,#REF!,4,FALSE),0)</f>
        <v>0</v>
      </c>
      <c r="P72" s="803">
        <f>IFERROR(VLOOKUP($D72,#REF!,4,FALSE),0)</f>
        <v>0</v>
      </c>
      <c r="Q72" s="803">
        <f>IFERROR(VLOOKUP($D72,#REF!,4,FALSE),0)</f>
        <v>0</v>
      </c>
      <c r="R72" s="803">
        <f>IFERROR(VLOOKUP(D72,#REF!,4,FALSE),0)</f>
        <v>0</v>
      </c>
      <c r="S72" s="803">
        <f>IFERROR(VLOOKUP(D72,#REF!,4,FALSE),0)</f>
        <v>0</v>
      </c>
      <c r="T72" s="803">
        <f>IFERROR(VLOOKUP(D72,#REF!,4,FALSE),0)</f>
        <v>0</v>
      </c>
      <c r="U72" s="803">
        <f>IFERROR(VLOOKUP(D72,#REF!,4,FALSE),0)</f>
        <v>0</v>
      </c>
      <c r="V72" s="803">
        <f>IFERROR(VLOOKUP(D72,PRE!$N$6:$R$26,4,FALSE),0)</f>
        <v>0</v>
      </c>
      <c r="W72" s="803">
        <f>IFERROR(VLOOKUP(D72,#REF!,4,FALSE),0)</f>
        <v>0</v>
      </c>
      <c r="X72" s="803">
        <f>IFERROR(VLOOKUP(D72,#REF!,4,FALSE),0)</f>
        <v>0</v>
      </c>
      <c r="Y72" s="806"/>
      <c r="Z72" s="804">
        <f t="shared" si="15"/>
        <v>0</v>
      </c>
      <c r="AA72" s="803"/>
      <c r="AB72" s="29">
        <f t="shared" si="13"/>
        <v>0</v>
      </c>
      <c r="AC72" s="389">
        <v>0</v>
      </c>
      <c r="AD72" s="69">
        <f t="shared" si="12"/>
        <v>0</v>
      </c>
      <c r="AE72" s="69" t="e">
        <f>F72+G72+#REF!+I72+#REF!+#REF!</f>
        <v>#REF!</v>
      </c>
    </row>
    <row r="73" spans="1:44" hidden="1">
      <c r="A73" s="386" t="s">
        <v>942</v>
      </c>
      <c r="B73" s="386" t="s">
        <v>942</v>
      </c>
      <c r="C73" s="22">
        <f t="shared" si="14"/>
        <v>71</v>
      </c>
      <c r="D73" s="807" t="s">
        <v>199</v>
      </c>
      <c r="E73" s="808"/>
      <c r="F73" s="803">
        <f>IFERROR(VLOOKUP(D73,#REF!,4,FALSE),0)</f>
        <v>0</v>
      </c>
      <c r="G73" s="803">
        <f>IFERROR(VLOOKUP(D73,#REF!,4,FALSE),0)</f>
        <v>0</v>
      </c>
      <c r="H73" s="803">
        <f>IFERROR(VLOOKUP(D73,Saiful-[20]TS!$N$6:$R$21,4,FALSE),0)</f>
        <v>0</v>
      </c>
      <c r="I73" s="803">
        <f>IFERROR(VLOOKUP(D73,#REF!,4,FALSE),0)</f>
        <v>0</v>
      </c>
      <c r="J73" s="803">
        <f>IFERROR(VLOOKUP(D73,Saiful-[21]NAG!$N$6:$R$21,4,FALSE),0)</f>
        <v>0</v>
      </c>
      <c r="K73" s="803">
        <f>IFERROR(VLOOKUP(D73,#REF!,4,FALSE),0)</f>
        <v>0</v>
      </c>
      <c r="L73" s="803">
        <f>IFERROR(VLOOKUP(D73,#REF!,4,FALSE),0)</f>
        <v>0</v>
      </c>
      <c r="M73" s="803">
        <f>IFERROR(VLOOKUP(D73,#REF!,4,FALSE),0)</f>
        <v>0</v>
      </c>
      <c r="N73" s="803">
        <f>IFERROR(VLOOKUP($D73,#REF!,4,FALSE),0)</f>
        <v>0</v>
      </c>
      <c r="O73" s="803">
        <f>IFERROR(VLOOKUP($D73,#REF!,4,FALSE),0)</f>
        <v>0</v>
      </c>
      <c r="P73" s="803">
        <f>IFERROR(VLOOKUP($D73,#REF!,4,FALSE),0)</f>
        <v>0</v>
      </c>
      <c r="Q73" s="803">
        <f>IFERROR(VLOOKUP($D73,#REF!,4,FALSE),0)</f>
        <v>0</v>
      </c>
      <c r="R73" s="803">
        <f>IFERROR(VLOOKUP(D73,#REF!,4,FALSE),0)</f>
        <v>0</v>
      </c>
      <c r="S73" s="803">
        <f>IFERROR(VLOOKUP(D73,#REF!,4,FALSE),0)</f>
        <v>0</v>
      </c>
      <c r="T73" s="803">
        <f>IFERROR(VLOOKUP(D73,#REF!,4,FALSE),0)</f>
        <v>0</v>
      </c>
      <c r="U73" s="803">
        <f>IFERROR(VLOOKUP(D73,#REF!,4,FALSE),0)</f>
        <v>0</v>
      </c>
      <c r="V73" s="803">
        <f>IFERROR(VLOOKUP(D73,PRE!$N$6:$R$26,4,FALSE),0)</f>
        <v>0</v>
      </c>
      <c r="W73" s="803">
        <f>IFERROR(VLOOKUP(D73,#REF!,4,FALSE),0)</f>
        <v>0</v>
      </c>
      <c r="X73" s="803">
        <f>IFERROR(VLOOKUP(D73,#REF!,4,FALSE),0)</f>
        <v>0</v>
      </c>
      <c r="Y73" s="806"/>
      <c r="Z73" s="804">
        <f t="shared" si="15"/>
        <v>0</v>
      </c>
      <c r="AA73" s="803"/>
      <c r="AB73" s="809">
        <f t="shared" si="13"/>
        <v>0</v>
      </c>
      <c r="AC73" s="389">
        <v>0</v>
      </c>
      <c r="AD73" s="69">
        <f t="shared" si="12"/>
        <v>0</v>
      </c>
      <c r="AE73" s="69" t="e">
        <f>F73+G73+#REF!+I73+#REF!+#REF!</f>
        <v>#REF!</v>
      </c>
    </row>
    <row r="74" spans="1:44">
      <c r="A74" s="386" t="s">
        <v>943</v>
      </c>
      <c r="B74" s="386" t="s">
        <v>943</v>
      </c>
      <c r="C74" s="22">
        <f t="shared" si="14"/>
        <v>72</v>
      </c>
      <c r="D74" s="807" t="s">
        <v>201</v>
      </c>
      <c r="E74" s="808"/>
      <c r="F74" s="803">
        <f>IFERROR(VLOOKUP(D74,#REF!,4,FALSE),0)</f>
        <v>0</v>
      </c>
      <c r="G74" s="803">
        <f>IFERROR(VLOOKUP(D74,#REF!,4,FALSE),0)</f>
        <v>0</v>
      </c>
      <c r="H74" s="803">
        <f>IFERROR(VLOOKUP(D74,Saiful-[20]TS!$N$6:$R$21,4,FALSE),0)</f>
        <v>0</v>
      </c>
      <c r="I74" s="803">
        <f>IFERROR(VLOOKUP(D74,#REF!,4,FALSE),0)</f>
        <v>0</v>
      </c>
      <c r="J74" s="803">
        <f>IFERROR(VLOOKUP(D74,Saiful-[21]NAG!$N$6:$R$21,4,FALSE),0)</f>
        <v>0</v>
      </c>
      <c r="K74" s="803">
        <f>IFERROR(VLOOKUP(D74,#REF!,4,FALSE),0)</f>
        <v>0</v>
      </c>
      <c r="L74" s="803">
        <f>IFERROR(VLOOKUP(D74,#REF!,4,FALSE),0)</f>
        <v>0</v>
      </c>
      <c r="M74" s="803">
        <f>IFERROR(VLOOKUP(D74,#REF!,4,FALSE),0)</f>
        <v>0</v>
      </c>
      <c r="N74" s="803">
        <f>IFERROR(VLOOKUP($D74,#REF!,4,FALSE),0)</f>
        <v>0</v>
      </c>
      <c r="O74" s="803">
        <f>IFERROR(VLOOKUP($D74,#REF!,4,FALSE),0)</f>
        <v>0</v>
      </c>
      <c r="P74" s="803">
        <f>IFERROR(VLOOKUP($D74,#REF!,4,FALSE),0)</f>
        <v>0</v>
      </c>
      <c r="Q74" s="803">
        <f>IFERROR(VLOOKUP($D74,#REF!,4,FALSE),0)</f>
        <v>0</v>
      </c>
      <c r="R74" s="803">
        <f>IFERROR(VLOOKUP(D74,#REF!,4,FALSE),0)</f>
        <v>0</v>
      </c>
      <c r="S74" s="803">
        <f>IFERROR(VLOOKUP(D74,#REF!,4,FALSE),0)</f>
        <v>0</v>
      </c>
      <c r="T74" s="803">
        <f>IFERROR(VLOOKUP(D74,#REF!,4,FALSE),0)</f>
        <v>0</v>
      </c>
      <c r="U74" s="803">
        <f>IFERROR(VLOOKUP(D74,#REF!,4,FALSE),0)</f>
        <v>0</v>
      </c>
      <c r="V74" s="803">
        <f>IFERROR(VLOOKUP(D74,PRE!$N$6:$R$26,4,FALSE),0)</f>
        <v>0</v>
      </c>
      <c r="W74" s="803">
        <f>IFERROR(VLOOKUP(D74,#REF!,4,FALSE),0)</f>
        <v>0</v>
      </c>
      <c r="X74" s="803">
        <f>IFERROR(VLOOKUP(D74,#REF!,4,FALSE),0)</f>
        <v>0</v>
      </c>
      <c r="Y74" s="806"/>
      <c r="Z74" s="804">
        <f t="shared" si="15"/>
        <v>0</v>
      </c>
      <c r="AA74" s="803"/>
      <c r="AB74" s="29">
        <f t="shared" si="13"/>
        <v>0</v>
      </c>
      <c r="AC74" s="386"/>
      <c r="AD74" s="69">
        <f t="shared" si="12"/>
        <v>0</v>
      </c>
      <c r="AE74" s="69" t="e">
        <f>F74+G74+#REF!+I74+#REF!+#REF!</f>
        <v>#REF!</v>
      </c>
      <c r="AR74" s="69">
        <f>Z74-77</f>
        <v>-77</v>
      </c>
    </row>
    <row r="75" spans="1:44">
      <c r="A75" s="386" t="s">
        <v>944</v>
      </c>
      <c r="B75" s="386" t="s">
        <v>944</v>
      </c>
      <c r="C75" s="22">
        <f t="shared" si="14"/>
        <v>73</v>
      </c>
      <c r="D75" s="807" t="s">
        <v>202</v>
      </c>
      <c r="E75" s="808"/>
      <c r="F75" s="803">
        <f>IFERROR(VLOOKUP(D75,#REF!,4,FALSE),0)</f>
        <v>0</v>
      </c>
      <c r="G75" s="803">
        <f>IFERROR(VLOOKUP(D75,#REF!,4,FALSE),0)</f>
        <v>0</v>
      </c>
      <c r="H75" s="803">
        <f>IFERROR(VLOOKUP(D75,Saiful-[20]TS!$N$6:$R$21,4,FALSE),0)</f>
        <v>0</v>
      </c>
      <c r="I75" s="803">
        <f>IFERROR(VLOOKUP(D75,#REF!,4,FALSE),0)</f>
        <v>0</v>
      </c>
      <c r="J75" s="803">
        <f>IFERROR(VLOOKUP(D75,Saiful-[21]NAG!$N$6:$R$21,4,FALSE),0)</f>
        <v>0</v>
      </c>
      <c r="K75" s="803">
        <f>IFERROR(VLOOKUP(D75,#REF!,4,FALSE),0)</f>
        <v>0</v>
      </c>
      <c r="L75" s="803">
        <f>IFERROR(VLOOKUP(D75,#REF!,4,FALSE),0)</f>
        <v>0</v>
      </c>
      <c r="M75" s="803">
        <f>IFERROR(VLOOKUP(D75,#REF!,4,FALSE),0)</f>
        <v>0</v>
      </c>
      <c r="N75" s="803">
        <f>IFERROR(VLOOKUP($D75,#REF!,4,FALSE),0)</f>
        <v>0</v>
      </c>
      <c r="O75" s="803">
        <f>IFERROR(VLOOKUP($D75,#REF!,4,FALSE),0)</f>
        <v>0</v>
      </c>
      <c r="P75" s="803">
        <f>IFERROR(VLOOKUP($D75,#REF!,4,FALSE),0)</f>
        <v>0</v>
      </c>
      <c r="Q75" s="803">
        <f>IFERROR(VLOOKUP($D75,#REF!,4,FALSE),0)</f>
        <v>0</v>
      </c>
      <c r="R75" s="803">
        <f>IFERROR(VLOOKUP(D75,#REF!,4,FALSE),0)</f>
        <v>0</v>
      </c>
      <c r="S75" s="803">
        <f>IFERROR(VLOOKUP(D75,#REF!,4,FALSE),0)</f>
        <v>0</v>
      </c>
      <c r="T75" s="803">
        <f>IFERROR(VLOOKUP(D75,#REF!,4,FALSE),0)</f>
        <v>0</v>
      </c>
      <c r="U75" s="803">
        <f>IFERROR(VLOOKUP(D75,#REF!,4,FALSE),0)</f>
        <v>0</v>
      </c>
      <c r="V75" s="803">
        <f>IFERROR(VLOOKUP(D75,PRE!$N$6:$R$26,4,FALSE),0)</f>
        <v>0</v>
      </c>
      <c r="W75" s="803">
        <f>IFERROR(VLOOKUP(D75,#REF!,4,FALSE),0)</f>
        <v>0</v>
      </c>
      <c r="X75" s="803">
        <f>IFERROR(VLOOKUP(D75,#REF!,4,FALSE),0)</f>
        <v>0</v>
      </c>
      <c r="Y75" s="806"/>
      <c r="Z75" s="804">
        <f t="shared" si="15"/>
        <v>0</v>
      </c>
      <c r="AA75" s="803"/>
      <c r="AB75" s="29">
        <f t="shared" si="13"/>
        <v>0</v>
      </c>
      <c r="AC75" s="386"/>
      <c r="AD75" s="69">
        <f t="shared" si="12"/>
        <v>0</v>
      </c>
      <c r="AE75" s="69" t="e">
        <f>F75+G75+#REF!+I75+#REF!+#REF!</f>
        <v>#REF!</v>
      </c>
    </row>
    <row r="76" spans="1:44">
      <c r="A76" s="386" t="s">
        <v>945</v>
      </c>
      <c r="B76" s="386" t="s">
        <v>945</v>
      </c>
      <c r="C76" s="22">
        <f t="shared" si="14"/>
        <v>74</v>
      </c>
      <c r="D76" s="807" t="s">
        <v>204</v>
      </c>
      <c r="E76" s="808"/>
      <c r="F76" s="803">
        <f>IFERROR(VLOOKUP(D76,#REF!,4,FALSE),0)</f>
        <v>0</v>
      </c>
      <c r="G76" s="803">
        <f>IFERROR(VLOOKUP(D76,#REF!,4,FALSE),0)</f>
        <v>0</v>
      </c>
      <c r="H76" s="803">
        <f>IFERROR(VLOOKUP(D76,Saiful-[20]TS!$N$6:$R$21,4,FALSE),0)</f>
        <v>0</v>
      </c>
      <c r="I76" s="803">
        <f>IFERROR(VLOOKUP(D76,#REF!,4,FALSE),0)</f>
        <v>0</v>
      </c>
      <c r="J76" s="803">
        <f>IFERROR(VLOOKUP(D76,Saiful-[21]NAG!$N$6:$R$21,4,FALSE),0)</f>
        <v>0</v>
      </c>
      <c r="K76" s="803">
        <f>IFERROR(VLOOKUP(D76,#REF!,4,FALSE),0)</f>
        <v>0</v>
      </c>
      <c r="L76" s="803">
        <f>IFERROR(VLOOKUP(D76,#REF!,4,FALSE),0)</f>
        <v>0</v>
      </c>
      <c r="M76" s="803">
        <f>IFERROR(VLOOKUP(D76,#REF!,4,FALSE),0)</f>
        <v>0</v>
      </c>
      <c r="N76" s="803">
        <f>IFERROR(VLOOKUP($D76,#REF!,4,FALSE),0)</f>
        <v>0</v>
      </c>
      <c r="O76" s="803">
        <f>IFERROR(VLOOKUP($D76,#REF!,4,FALSE),0)</f>
        <v>0</v>
      </c>
      <c r="P76" s="803">
        <f>IFERROR(VLOOKUP($D76,#REF!,4,FALSE),0)</f>
        <v>0</v>
      </c>
      <c r="Q76" s="803">
        <f>IFERROR(VLOOKUP($D76,#REF!,4,FALSE),0)</f>
        <v>0</v>
      </c>
      <c r="R76" s="803">
        <f>IFERROR(VLOOKUP(D76,#REF!,4,FALSE),0)</f>
        <v>0</v>
      </c>
      <c r="S76" s="803">
        <f>IFERROR(VLOOKUP(D76,#REF!,4,FALSE),0)</f>
        <v>0</v>
      </c>
      <c r="T76" s="803">
        <f>IFERROR(VLOOKUP(D76,#REF!,4,FALSE),0)</f>
        <v>0</v>
      </c>
      <c r="U76" s="803">
        <f>IFERROR(VLOOKUP(D76,#REF!,4,FALSE),0)</f>
        <v>0</v>
      </c>
      <c r="V76" s="803">
        <f>IFERROR(VLOOKUP(D76,PRE!$N$6:$R$26,4,FALSE),0)</f>
        <v>0</v>
      </c>
      <c r="W76" s="803">
        <f>IFERROR(VLOOKUP(D76,#REF!,4,FALSE),0)</f>
        <v>0</v>
      </c>
      <c r="X76" s="803">
        <f>IFERROR(VLOOKUP(D76,#REF!,4,FALSE),0)</f>
        <v>0</v>
      </c>
      <c r="Y76" s="806"/>
      <c r="Z76" s="804">
        <f t="shared" si="15"/>
        <v>0</v>
      </c>
      <c r="AA76" s="803"/>
      <c r="AB76" s="29">
        <f t="shared" si="13"/>
        <v>0</v>
      </c>
      <c r="AC76" s="386"/>
      <c r="AD76" s="69">
        <f t="shared" si="12"/>
        <v>0</v>
      </c>
      <c r="AE76" s="69" t="e">
        <f>F76+G76+#REF!+I76+#REF!+#REF!</f>
        <v>#REF!</v>
      </c>
    </row>
    <row r="77" spans="1:44" hidden="1">
      <c r="A77" s="386" t="s">
        <v>946</v>
      </c>
      <c r="B77" s="386" t="s">
        <v>946</v>
      </c>
      <c r="C77" s="22">
        <f t="shared" si="14"/>
        <v>75</v>
      </c>
      <c r="D77" s="807" t="s">
        <v>206</v>
      </c>
      <c r="E77" s="808"/>
      <c r="F77" s="803">
        <f>IFERROR(VLOOKUP(D77,#REF!,4,FALSE),0)</f>
        <v>0</v>
      </c>
      <c r="G77" s="803">
        <f>IFERROR(VLOOKUP(D77,#REF!,4,FALSE),0)</f>
        <v>0</v>
      </c>
      <c r="H77" s="803">
        <f>IFERROR(VLOOKUP(D77,Saiful-[20]TS!$N$6:$R$21,4,FALSE),0)</f>
        <v>0</v>
      </c>
      <c r="I77" s="803">
        <f>IFERROR(VLOOKUP(D77,#REF!,4,FALSE),0)</f>
        <v>0</v>
      </c>
      <c r="J77" s="803">
        <f>IFERROR(VLOOKUP(D77,Saiful-[21]NAG!$N$6:$R$21,4,FALSE),0)</f>
        <v>0</v>
      </c>
      <c r="K77" s="803">
        <f>IFERROR(VLOOKUP(D77,#REF!,4,FALSE),0)</f>
        <v>0</v>
      </c>
      <c r="L77" s="803">
        <f>IFERROR(VLOOKUP(D77,#REF!,4,FALSE),0)</f>
        <v>0</v>
      </c>
      <c r="M77" s="803">
        <f>IFERROR(VLOOKUP(D77,#REF!,4,FALSE),0)</f>
        <v>0</v>
      </c>
      <c r="N77" s="803">
        <f>IFERROR(VLOOKUP($D77,#REF!,4,FALSE),0)</f>
        <v>0</v>
      </c>
      <c r="O77" s="803">
        <f>IFERROR(VLOOKUP($D77,#REF!,4,FALSE),0)</f>
        <v>0</v>
      </c>
      <c r="P77" s="803">
        <f>IFERROR(VLOOKUP($D77,#REF!,4,FALSE),0)</f>
        <v>0</v>
      </c>
      <c r="Q77" s="803">
        <f>IFERROR(VLOOKUP($D77,#REF!,4,FALSE),0)</f>
        <v>0</v>
      </c>
      <c r="R77" s="803">
        <f>IFERROR(VLOOKUP(D77,#REF!,4,FALSE),0)</f>
        <v>0</v>
      </c>
      <c r="S77" s="803">
        <f>IFERROR(VLOOKUP(D77,#REF!,4,FALSE),0)</f>
        <v>0</v>
      </c>
      <c r="T77" s="803">
        <f>IFERROR(VLOOKUP(D77,#REF!,4,FALSE),0)</f>
        <v>0</v>
      </c>
      <c r="U77" s="803">
        <f>IFERROR(VLOOKUP(D77,#REF!,4,FALSE),0)</f>
        <v>0</v>
      </c>
      <c r="V77" s="803">
        <f>IFERROR(VLOOKUP(D77,PRE!$N$6:$R$26,4,FALSE),0)</f>
        <v>0</v>
      </c>
      <c r="W77" s="803">
        <f>IFERROR(VLOOKUP(D77,#REF!,4,FALSE),0)</f>
        <v>0</v>
      </c>
      <c r="X77" s="803">
        <f>IFERROR(VLOOKUP(D77,#REF!,4,FALSE),0)</f>
        <v>0</v>
      </c>
      <c r="Y77" s="806"/>
      <c r="Z77" s="804">
        <f t="shared" si="15"/>
        <v>0</v>
      </c>
      <c r="AA77" s="803"/>
      <c r="AB77" s="29">
        <f t="shared" si="13"/>
        <v>0</v>
      </c>
      <c r="AC77" s="386"/>
      <c r="AD77" s="69">
        <f t="shared" si="12"/>
        <v>0</v>
      </c>
      <c r="AE77" s="69" t="e">
        <f>F77+G77+#REF!+I77+#REF!+#REF!</f>
        <v>#REF!</v>
      </c>
    </row>
    <row r="78" spans="1:44">
      <c r="A78" s="386" t="s">
        <v>947</v>
      </c>
      <c r="B78" s="386" t="s">
        <v>947</v>
      </c>
      <c r="C78" s="22">
        <f t="shared" si="14"/>
        <v>76</v>
      </c>
      <c r="D78" s="807" t="s">
        <v>208</v>
      </c>
      <c r="E78" s="808"/>
      <c r="F78" s="803">
        <f>IFERROR(VLOOKUP(D78,#REF!,4,FALSE),0)</f>
        <v>0</v>
      </c>
      <c r="G78" s="803">
        <f>IFERROR(VLOOKUP(D78,#REF!,4,FALSE),0)</f>
        <v>0</v>
      </c>
      <c r="H78" s="803">
        <f>IFERROR(VLOOKUP(D78,Saiful-[20]TS!$N$6:$R$21,4,FALSE),0)</f>
        <v>0</v>
      </c>
      <c r="I78" s="803">
        <f>IFERROR(VLOOKUP(D78,#REF!,4,FALSE),0)</f>
        <v>0</v>
      </c>
      <c r="J78" s="803">
        <f>IFERROR(VLOOKUP(D78,Saiful-[21]NAG!$N$6:$R$21,4,FALSE),0)</f>
        <v>0</v>
      </c>
      <c r="K78" s="803">
        <f>IFERROR(VLOOKUP(D78,#REF!,4,FALSE),0)</f>
        <v>0</v>
      </c>
      <c r="L78" s="803">
        <f>IFERROR(VLOOKUP(D78,#REF!,4,FALSE),0)</f>
        <v>0</v>
      </c>
      <c r="M78" s="803">
        <f>IFERROR(VLOOKUP(D78,#REF!,4,FALSE),0)</f>
        <v>0</v>
      </c>
      <c r="N78" s="803">
        <f>IFERROR(VLOOKUP($D78,#REF!,4,FALSE),0)</f>
        <v>0</v>
      </c>
      <c r="O78" s="803">
        <f>IFERROR(VLOOKUP($D78,#REF!,4,FALSE),0)</f>
        <v>0</v>
      </c>
      <c r="P78" s="803">
        <f>IFERROR(VLOOKUP($D78,#REF!,4,FALSE),0)</f>
        <v>0</v>
      </c>
      <c r="Q78" s="803">
        <f>IFERROR(VLOOKUP($D78,#REF!,4,FALSE),0)</f>
        <v>0</v>
      </c>
      <c r="R78" s="803">
        <f>IFERROR(VLOOKUP(D78,#REF!,4,FALSE),0)</f>
        <v>0</v>
      </c>
      <c r="S78" s="803">
        <f>IFERROR(VLOOKUP(D78,#REF!,4,FALSE),0)</f>
        <v>0</v>
      </c>
      <c r="T78" s="803">
        <f>IFERROR(VLOOKUP(D78,#REF!,4,FALSE),0)</f>
        <v>0</v>
      </c>
      <c r="U78" s="803">
        <f>IFERROR(VLOOKUP(D78,#REF!,4,FALSE),0)</f>
        <v>0</v>
      </c>
      <c r="V78" s="803">
        <f>IFERROR(VLOOKUP(D78,PRE!$N$6:$R$26,4,FALSE),0)</f>
        <v>0</v>
      </c>
      <c r="W78" s="803">
        <f>IFERROR(VLOOKUP(D78,#REF!,4,FALSE),0)</f>
        <v>0</v>
      </c>
      <c r="X78" s="803">
        <f>IFERROR(VLOOKUP(D78,#REF!,4,FALSE),0)</f>
        <v>0</v>
      </c>
      <c r="Y78" s="806"/>
      <c r="Z78" s="804">
        <f t="shared" si="15"/>
        <v>0</v>
      </c>
      <c r="AA78" s="803"/>
      <c r="AB78" s="29">
        <f t="shared" si="13"/>
        <v>0</v>
      </c>
      <c r="AC78" s="386"/>
      <c r="AD78" s="69">
        <f t="shared" si="12"/>
        <v>0</v>
      </c>
      <c r="AE78" s="69" t="e">
        <f>F78+G78+#REF!+I78+#REF!+#REF!</f>
        <v>#REF!</v>
      </c>
    </row>
    <row r="79" spans="1:44">
      <c r="A79" s="386" t="s">
        <v>948</v>
      </c>
      <c r="B79" s="386" t="s">
        <v>948</v>
      </c>
      <c r="C79" s="22">
        <f t="shared" si="14"/>
        <v>77</v>
      </c>
      <c r="D79" s="807" t="s">
        <v>209</v>
      </c>
      <c r="E79" s="808"/>
      <c r="F79" s="803">
        <f>IFERROR(VLOOKUP(D79,#REF!,4,FALSE),0)</f>
        <v>0</v>
      </c>
      <c r="G79" s="803">
        <f>IFERROR(VLOOKUP(D79,#REF!,4,FALSE),0)</f>
        <v>0</v>
      </c>
      <c r="H79" s="803">
        <f>IFERROR(VLOOKUP(D79,Saiful-[20]TS!$N$6:$R$21,4,FALSE),0)</f>
        <v>0</v>
      </c>
      <c r="I79" s="803">
        <f>IFERROR(VLOOKUP(D79,#REF!,4,FALSE),0)</f>
        <v>0</v>
      </c>
      <c r="J79" s="803">
        <f>IFERROR(VLOOKUP(D79,Saiful-[21]NAG!$N$6:$R$21,4,FALSE),0)</f>
        <v>0</v>
      </c>
      <c r="K79" s="803">
        <f>IFERROR(VLOOKUP(D79,#REF!,4,FALSE),0)</f>
        <v>0</v>
      </c>
      <c r="L79" s="803">
        <f>IFERROR(VLOOKUP(D79,#REF!,4,FALSE),0)</f>
        <v>0</v>
      </c>
      <c r="M79" s="803">
        <f>IFERROR(VLOOKUP(D79,#REF!,4,FALSE),0)</f>
        <v>0</v>
      </c>
      <c r="N79" s="803">
        <f>IFERROR(VLOOKUP($D79,#REF!,4,FALSE),0)</f>
        <v>0</v>
      </c>
      <c r="O79" s="803">
        <f>IFERROR(VLOOKUP($D79,#REF!,4,FALSE),0)</f>
        <v>0</v>
      </c>
      <c r="P79" s="803">
        <f>IFERROR(VLOOKUP($D79,#REF!,4,FALSE),0)</f>
        <v>0</v>
      </c>
      <c r="Q79" s="803">
        <f>IFERROR(VLOOKUP($D79,#REF!,4,FALSE),0)</f>
        <v>0</v>
      </c>
      <c r="R79" s="803">
        <f>IFERROR(VLOOKUP(D79,#REF!,4,FALSE),0)</f>
        <v>0</v>
      </c>
      <c r="S79" s="803">
        <f>IFERROR(VLOOKUP(D79,#REF!,4,FALSE),0)</f>
        <v>0</v>
      </c>
      <c r="T79" s="803">
        <f>IFERROR(VLOOKUP(D79,#REF!,4,FALSE),0)</f>
        <v>0</v>
      </c>
      <c r="U79" s="803">
        <f>IFERROR(VLOOKUP(D79,#REF!,4,FALSE),0)</f>
        <v>0</v>
      </c>
      <c r="V79" s="803">
        <f>IFERROR(VLOOKUP(D79,PRE!$N$6:$R$26,4,FALSE),0)</f>
        <v>0</v>
      </c>
      <c r="W79" s="803">
        <f>IFERROR(VLOOKUP(D79,#REF!,4,FALSE),0)</f>
        <v>0</v>
      </c>
      <c r="X79" s="803">
        <f>IFERROR(VLOOKUP(D79,#REF!,4,FALSE),0)</f>
        <v>0</v>
      </c>
      <c r="Y79" s="806"/>
      <c r="Z79" s="804">
        <f t="shared" si="15"/>
        <v>0</v>
      </c>
      <c r="AA79" s="803"/>
      <c r="AB79" s="29">
        <f t="shared" si="13"/>
        <v>0</v>
      </c>
      <c r="AC79" s="386"/>
      <c r="AD79" s="69">
        <f t="shared" si="12"/>
        <v>0</v>
      </c>
      <c r="AE79" s="69" t="e">
        <f>F79+G79+#REF!+I79+#REF!+#REF!</f>
        <v>#REF!</v>
      </c>
    </row>
    <row r="80" spans="1:44" ht="15" thickBot="1">
      <c r="A80" s="386" t="s">
        <v>949</v>
      </c>
      <c r="B80" s="386" t="s">
        <v>949</v>
      </c>
      <c r="C80" s="22">
        <f t="shared" si="14"/>
        <v>78</v>
      </c>
      <c r="D80" s="810" t="s">
        <v>211</v>
      </c>
      <c r="E80" s="811"/>
      <c r="F80" s="803">
        <f>IFERROR(VLOOKUP(D80,#REF!,4,FALSE),0)</f>
        <v>0</v>
      </c>
      <c r="G80" s="803">
        <f>IFERROR(VLOOKUP(D80,#REF!,4,FALSE),0)</f>
        <v>0</v>
      </c>
      <c r="H80" s="803">
        <f>IFERROR(VLOOKUP(D80,Saiful-[20]TS!$N$6:$R$21,4,FALSE),0)</f>
        <v>0</v>
      </c>
      <c r="I80" s="803">
        <f>IFERROR(VLOOKUP(D80,#REF!,4,FALSE),0)</f>
        <v>0</v>
      </c>
      <c r="J80" s="803">
        <f>IFERROR(VLOOKUP(D80,Saiful-[21]NAG!$N$6:$R$21,4,FALSE),0)</f>
        <v>0</v>
      </c>
      <c r="K80" s="803">
        <f>IFERROR(VLOOKUP(D80,#REF!,4,FALSE),0)</f>
        <v>0</v>
      </c>
      <c r="L80" s="803">
        <f>IFERROR(VLOOKUP(D80,#REF!,4,FALSE),0)</f>
        <v>0</v>
      </c>
      <c r="M80" s="803">
        <f>IFERROR(VLOOKUP(D80,#REF!,4,FALSE),0)</f>
        <v>0</v>
      </c>
      <c r="N80" s="803">
        <f>IFERROR(VLOOKUP($D80,#REF!,4,FALSE),0)</f>
        <v>0</v>
      </c>
      <c r="O80" s="803">
        <f>IFERROR(VLOOKUP($D80,#REF!,4,FALSE),0)</f>
        <v>0</v>
      </c>
      <c r="P80" s="803">
        <f>IFERROR(VLOOKUP($D80,#REF!,4,FALSE),0)</f>
        <v>0</v>
      </c>
      <c r="Q80" s="803">
        <f>IFERROR(VLOOKUP($D80,#REF!,4,FALSE),0)</f>
        <v>0</v>
      </c>
      <c r="R80" s="803">
        <f>IFERROR(VLOOKUP(D80,#REF!,4,FALSE),0)</f>
        <v>0</v>
      </c>
      <c r="S80" s="803">
        <f>IFERROR(VLOOKUP(D80,#REF!,4,FALSE),0)</f>
        <v>0</v>
      </c>
      <c r="T80" s="803">
        <f>IFERROR(VLOOKUP(D80,#REF!,4,FALSE),0)</f>
        <v>0</v>
      </c>
      <c r="U80" s="803">
        <f>IFERROR(VLOOKUP(D80,#REF!,4,FALSE),0)</f>
        <v>0</v>
      </c>
      <c r="V80" s="803">
        <f>IFERROR(VLOOKUP(D80,PRE!$N$6:$R$26,4,FALSE),0)</f>
        <v>0</v>
      </c>
      <c r="W80" s="803">
        <f>IFERROR(VLOOKUP(D80,#REF!,4,FALSE),0)</f>
        <v>0</v>
      </c>
      <c r="X80" s="803">
        <f>IFERROR(VLOOKUP(D80,#REF!,4,FALSE),0)</f>
        <v>0</v>
      </c>
      <c r="Y80" s="812"/>
      <c r="Z80" s="804">
        <f t="shared" si="15"/>
        <v>0</v>
      </c>
      <c r="AA80" s="813"/>
      <c r="AB80" s="64">
        <f t="shared" si="13"/>
        <v>0</v>
      </c>
      <c r="AC80" s="386"/>
      <c r="AD80" s="69">
        <f t="shared" si="12"/>
        <v>0</v>
      </c>
      <c r="AE80" s="69" t="e">
        <f>F80+G80+#REF!+I80+#REF!+#REF!</f>
        <v>#REF!</v>
      </c>
    </row>
    <row r="81" spans="1:31" ht="15" thickBot="1">
      <c r="A81" s="386"/>
      <c r="B81" s="386"/>
      <c r="C81" s="22"/>
      <c r="D81" s="810"/>
      <c r="E81" s="811"/>
      <c r="F81" s="803"/>
      <c r="G81" s="803"/>
      <c r="H81" s="803"/>
      <c r="I81" s="803"/>
      <c r="J81" s="803"/>
      <c r="K81" s="803"/>
      <c r="L81" s="803"/>
      <c r="M81" s="803"/>
      <c r="N81" s="803"/>
      <c r="O81" s="803"/>
      <c r="P81" s="803"/>
      <c r="Q81" s="803"/>
      <c r="R81" s="803"/>
      <c r="S81" s="803"/>
      <c r="T81" s="803"/>
      <c r="U81" s="803"/>
      <c r="V81" s="803"/>
      <c r="W81" s="803"/>
      <c r="X81" s="803"/>
      <c r="Y81" s="812"/>
      <c r="Z81" s="804"/>
      <c r="AA81" s="813"/>
      <c r="AB81" s="64"/>
      <c r="AC81" s="386"/>
      <c r="AD81" s="69">
        <f t="shared" si="12"/>
        <v>0</v>
      </c>
      <c r="AE81" s="69"/>
    </row>
    <row r="82" spans="1:31">
      <c r="C82" s="22"/>
      <c r="D82" s="71"/>
      <c r="E82" s="73"/>
    </row>
    <row r="83" spans="1:31">
      <c r="C83" s="22"/>
      <c r="D83" s="71"/>
      <c r="E83" s="73"/>
      <c r="T83">
        <f>1700*18</f>
        <v>30600</v>
      </c>
      <c r="U83">
        <f>349*168</f>
        <v>58632</v>
      </c>
      <c r="AA83" s="69"/>
    </row>
    <row r="84" spans="1:31">
      <c r="C84" s="22"/>
      <c r="D84" s="71"/>
      <c r="E84" s="73"/>
    </row>
    <row r="85" spans="1:31">
      <c r="C85" s="22"/>
      <c r="D85" s="71"/>
      <c r="E85" s="73"/>
    </row>
    <row r="86" spans="1:31">
      <c r="C86" s="22"/>
      <c r="D86" s="71"/>
      <c r="E86" s="73"/>
    </row>
    <row r="87" spans="1:31">
      <c r="C87" s="22"/>
      <c r="D87" s="71"/>
      <c r="E87" s="73"/>
    </row>
    <row r="88" spans="1:31">
      <c r="C88" s="22"/>
      <c r="D88" s="71"/>
      <c r="E88" s="73"/>
    </row>
    <row r="89" spans="1:31">
      <c r="C89" s="22"/>
      <c r="D89" s="71"/>
      <c r="E89" s="73"/>
      <c r="X89">
        <f>946/2.45</f>
        <v>386.12244897959181</v>
      </c>
    </row>
    <row r="90" spans="1:31">
      <c r="C90" s="22"/>
      <c r="D90" s="71"/>
      <c r="E90" s="73"/>
    </row>
    <row r="91" spans="1:31">
      <c r="C91" s="22"/>
      <c r="D91" s="71"/>
      <c r="E91" s="73"/>
      <c r="S91">
        <f>11+4</f>
        <v>15</v>
      </c>
      <c r="AB91" t="s">
        <v>224</v>
      </c>
    </row>
    <row r="92" spans="1:31">
      <c r="C92" s="22"/>
      <c r="D92" s="71"/>
      <c r="E92" s="73"/>
      <c r="AB92">
        <f>2500/26</f>
        <v>96.15384615384616</v>
      </c>
    </row>
    <row r="93" spans="1:31">
      <c r="C93" s="22"/>
      <c r="D93" s="71"/>
      <c r="E93" s="73"/>
    </row>
    <row r="94" spans="1:31">
      <c r="C94" s="22"/>
      <c r="D94" s="71"/>
      <c r="E94" s="73"/>
    </row>
    <row r="95" spans="1:31">
      <c r="C95" s="22"/>
      <c r="D95" s="71"/>
      <c r="E95" s="73"/>
    </row>
    <row r="96" spans="1:31">
      <c r="C96" s="22"/>
      <c r="D96" s="71"/>
      <c r="E96" s="73"/>
    </row>
    <row r="97" spans="3:5">
      <c r="C97" s="22"/>
      <c r="D97" s="71"/>
      <c r="E97" s="73"/>
    </row>
    <row r="98" spans="3:5">
      <c r="C98" s="22"/>
      <c r="D98" s="71"/>
      <c r="E98" s="73"/>
    </row>
    <row r="99" spans="3:5">
      <c r="C99" s="22"/>
      <c r="D99" s="71"/>
      <c r="E99" s="73"/>
    </row>
    <row r="100" spans="3:5">
      <c r="C100" s="22"/>
      <c r="D100" s="71"/>
      <c r="E100" s="73"/>
    </row>
    <row r="101" spans="3:5">
      <c r="C101" s="22"/>
      <c r="D101" s="71"/>
      <c r="E101" s="73"/>
    </row>
    <row r="102" spans="3:5">
      <c r="C102" s="22"/>
      <c r="D102" s="71"/>
      <c r="E102" s="73"/>
    </row>
    <row r="103" spans="3:5">
      <c r="C103" s="22"/>
      <c r="D103" s="71"/>
      <c r="E103" s="73"/>
    </row>
    <row r="104" spans="3:5">
      <c r="C104" s="22"/>
      <c r="D104" s="71"/>
      <c r="E104" s="73"/>
    </row>
    <row r="105" spans="3:5">
      <c r="C105" s="22"/>
      <c r="D105" s="71"/>
      <c r="E105" s="73"/>
    </row>
    <row r="106" spans="3:5">
      <c r="C106" s="22"/>
      <c r="D106" s="71"/>
      <c r="E106" s="73"/>
    </row>
    <row r="107" spans="3:5">
      <c r="C107" s="22"/>
      <c r="D107" s="71"/>
      <c r="E107" s="73"/>
    </row>
    <row r="108" spans="3:5">
      <c r="C108" s="22"/>
      <c r="D108" s="71"/>
      <c r="E108" s="73"/>
    </row>
    <row r="109" spans="3:5">
      <c r="C109" s="22"/>
      <c r="D109" s="71"/>
      <c r="E109" s="73"/>
    </row>
    <row r="110" spans="3:5">
      <c r="C110" s="22"/>
      <c r="D110" s="71"/>
      <c r="E110" s="73"/>
    </row>
    <row r="111" spans="3:5">
      <c r="C111" s="22"/>
      <c r="D111" s="71"/>
      <c r="E111" s="73"/>
    </row>
    <row r="112" spans="3:5">
      <c r="C112" s="22"/>
      <c r="D112" s="71"/>
      <c r="E112" s="73"/>
    </row>
    <row r="113" spans="3:5">
      <c r="C113" s="22"/>
      <c r="D113" s="71"/>
      <c r="E113" s="73"/>
    </row>
    <row r="114" spans="3:5">
      <c r="C114" s="22"/>
      <c r="D114" s="71"/>
      <c r="E114" s="73"/>
    </row>
    <row r="115" spans="3:5">
      <c r="C115" s="22"/>
      <c r="D115" s="71"/>
      <c r="E115" s="73"/>
    </row>
    <row r="116" spans="3:5">
      <c r="C116" s="22"/>
      <c r="D116" s="71"/>
      <c r="E116" s="73"/>
    </row>
    <row r="117" spans="3:5">
      <c r="C117" s="22"/>
      <c r="D117" s="71"/>
      <c r="E117" s="73"/>
    </row>
    <row r="118" spans="3:5">
      <c r="C118" s="22"/>
      <c r="D118" s="71"/>
      <c r="E118" s="73"/>
    </row>
    <row r="119" spans="3:5">
      <c r="C119" s="22"/>
      <c r="D119" s="71"/>
      <c r="E119" s="73"/>
    </row>
    <row r="120" spans="3:5">
      <c r="C120" s="22"/>
      <c r="D120" s="71"/>
      <c r="E120" s="73"/>
    </row>
    <row r="121" spans="3:5">
      <c r="C121" s="22"/>
      <c r="D121" s="71"/>
      <c r="E121" s="73"/>
    </row>
    <row r="122" spans="3:5">
      <c r="C122" s="22"/>
      <c r="D122" s="71"/>
      <c r="E122" s="73"/>
    </row>
    <row r="123" spans="3:5">
      <c r="C123" s="22"/>
      <c r="D123" s="71"/>
      <c r="E123" s="73"/>
    </row>
    <row r="124" spans="3:5">
      <c r="C124" s="22"/>
      <c r="D124" s="71"/>
      <c r="E124" s="73"/>
    </row>
    <row r="125" spans="3:5">
      <c r="C125" s="22"/>
      <c r="D125" s="71"/>
      <c r="E125" s="73"/>
    </row>
    <row r="126" spans="3:5">
      <c r="C126" s="22"/>
      <c r="D126" s="71"/>
      <c r="E126" s="73"/>
    </row>
    <row r="127" spans="3:5">
      <c r="C127" s="22"/>
      <c r="D127" s="71"/>
      <c r="E127" s="73"/>
    </row>
    <row r="128" spans="3:5">
      <c r="C128" s="22"/>
      <c r="D128" s="71"/>
      <c r="E128" s="73"/>
    </row>
    <row r="129" spans="3:5">
      <c r="C129" s="22"/>
      <c r="D129" s="71"/>
      <c r="E129" s="73"/>
    </row>
    <row r="130" spans="3:5">
      <c r="C130" s="22"/>
      <c r="D130" s="71"/>
      <c r="E130" s="73"/>
    </row>
    <row r="131" spans="3:5">
      <c r="C131" s="22"/>
      <c r="D131" s="71"/>
      <c r="E131" s="73"/>
    </row>
    <row r="132" spans="3:5">
      <c r="C132" s="22"/>
      <c r="D132" s="71"/>
      <c r="E132" s="73"/>
    </row>
    <row r="133" spans="3:5">
      <c r="C133" s="22"/>
      <c r="D133" s="71"/>
      <c r="E133" s="73"/>
    </row>
    <row r="134" spans="3:5">
      <c r="C134" s="22"/>
      <c r="D134" s="71"/>
      <c r="E134" s="73"/>
    </row>
    <row r="135" spans="3:5">
      <c r="C135" s="22"/>
      <c r="D135" s="71"/>
      <c r="E135" s="73"/>
    </row>
    <row r="136" spans="3:5">
      <c r="C136" s="22"/>
      <c r="D136" s="71"/>
      <c r="E136" s="73"/>
    </row>
    <row r="137" spans="3:5">
      <c r="C137" s="22"/>
      <c r="D137" s="71"/>
      <c r="E137" s="73"/>
    </row>
    <row r="138" spans="3:5">
      <c r="C138" s="22"/>
      <c r="D138" s="71"/>
      <c r="E138" s="73"/>
    </row>
    <row r="139" spans="3:5">
      <c r="C139" s="22"/>
      <c r="D139" s="71"/>
      <c r="E139" s="73"/>
    </row>
    <row r="140" spans="3:5">
      <c r="C140" s="22"/>
      <c r="D140" s="71"/>
      <c r="E140" s="73"/>
    </row>
    <row r="141" spans="3:5">
      <c r="C141" s="22"/>
      <c r="D141" s="71"/>
      <c r="E141" s="73"/>
    </row>
    <row r="142" spans="3:5">
      <c r="C142" s="22"/>
      <c r="D142" s="71"/>
      <c r="E142" s="73"/>
    </row>
    <row r="143" spans="3:5">
      <c r="C143" s="22"/>
      <c r="D143" s="71"/>
      <c r="E143" s="73"/>
    </row>
    <row r="144" spans="3:5">
      <c r="C144" s="22"/>
      <c r="D144" s="71"/>
      <c r="E144" s="73"/>
    </row>
    <row r="145" spans="3:5">
      <c r="C145" s="22"/>
      <c r="D145" s="71"/>
      <c r="E145" s="73"/>
    </row>
    <row r="146" spans="3:5">
      <c r="C146" s="22"/>
      <c r="D146" s="71"/>
      <c r="E146" s="73"/>
    </row>
    <row r="147" spans="3:5">
      <c r="C147" s="22"/>
      <c r="D147" s="71"/>
      <c r="E147" s="73"/>
    </row>
    <row r="148" spans="3:5">
      <c r="C148" s="22"/>
      <c r="D148" s="71"/>
      <c r="E148" s="73"/>
    </row>
    <row r="149" spans="3:5">
      <c r="C149" s="22"/>
      <c r="D149" s="71"/>
      <c r="E149" s="73"/>
    </row>
    <row r="150" spans="3:5">
      <c r="C150" s="22"/>
      <c r="D150" s="71"/>
      <c r="E150" s="73"/>
    </row>
    <row r="151" spans="3:5">
      <c r="C151" s="22"/>
      <c r="D151" s="71"/>
      <c r="E151" s="73"/>
    </row>
    <row r="152" spans="3:5">
      <c r="C152" s="22"/>
      <c r="D152" s="71"/>
      <c r="E152" s="73"/>
    </row>
    <row r="153" spans="3:5">
      <c r="C153" s="22"/>
      <c r="D153" s="71"/>
      <c r="E153" s="73"/>
    </row>
    <row r="154" spans="3:5">
      <c r="C154" s="22"/>
      <c r="D154" s="71"/>
      <c r="E154" s="73"/>
    </row>
    <row r="155" spans="3:5">
      <c r="C155" s="22"/>
      <c r="D155" s="71"/>
      <c r="E155" s="73"/>
    </row>
    <row r="156" spans="3:5">
      <c r="C156" s="22"/>
      <c r="D156" s="71"/>
      <c r="E156" s="73"/>
    </row>
    <row r="157" spans="3:5">
      <c r="C157" s="22"/>
      <c r="D157" s="71"/>
      <c r="E157" s="73"/>
    </row>
    <row r="158" spans="3:5">
      <c r="C158" s="22"/>
      <c r="D158" s="71"/>
      <c r="E158" s="73"/>
    </row>
    <row r="159" spans="3:5">
      <c r="C159" s="22"/>
      <c r="D159" s="71"/>
      <c r="E159" s="73"/>
    </row>
    <row r="160" spans="3:5">
      <c r="C160" s="22"/>
      <c r="D160" s="71"/>
      <c r="E160" s="73"/>
    </row>
    <row r="161" spans="3:5">
      <c r="C161" s="22"/>
      <c r="D161" s="71"/>
      <c r="E161" s="73"/>
    </row>
    <row r="162" spans="3:5">
      <c r="C162" s="22"/>
      <c r="D162" s="71"/>
      <c r="E162" s="73"/>
    </row>
    <row r="163" spans="3:5">
      <c r="C163" s="22"/>
      <c r="D163" s="71"/>
      <c r="E163" s="73"/>
    </row>
    <row r="164" spans="3:5">
      <c r="C164" s="22"/>
      <c r="D164" s="71"/>
      <c r="E164" s="73"/>
    </row>
    <row r="165" spans="3:5">
      <c r="C165" s="22"/>
      <c r="D165" s="71"/>
      <c r="E165" s="73"/>
    </row>
    <row r="166" spans="3:5">
      <c r="C166" s="22"/>
      <c r="D166" s="71"/>
      <c r="E166" s="73"/>
    </row>
    <row r="167" spans="3:5">
      <c r="C167" s="22"/>
      <c r="D167" s="71"/>
      <c r="E167" s="73"/>
    </row>
    <row r="168" spans="3:5">
      <c r="C168" s="22"/>
      <c r="D168" s="71"/>
      <c r="E168" s="73"/>
    </row>
    <row r="169" spans="3:5">
      <c r="C169" s="22"/>
      <c r="D169" s="71"/>
      <c r="E169" s="73"/>
    </row>
    <row r="170" spans="3:5">
      <c r="C170" s="22"/>
      <c r="D170" s="71"/>
      <c r="E170" s="73"/>
    </row>
    <row r="171" spans="3:5">
      <c r="C171" s="22"/>
      <c r="D171" s="71"/>
      <c r="E171" s="73"/>
    </row>
    <row r="172" spans="3:5">
      <c r="C172" s="22"/>
      <c r="D172" s="71"/>
      <c r="E172" s="73"/>
    </row>
    <row r="173" spans="3:5">
      <c r="C173" s="22"/>
      <c r="D173" s="71"/>
      <c r="E173" s="73"/>
    </row>
    <row r="174" spans="3:5">
      <c r="C174" s="22"/>
      <c r="D174" s="71"/>
      <c r="E174" s="73"/>
    </row>
    <row r="175" spans="3:5">
      <c r="C175" s="22"/>
      <c r="D175" s="71"/>
      <c r="E175" s="73"/>
    </row>
    <row r="176" spans="3:5">
      <c r="C176" s="22"/>
      <c r="D176" s="71"/>
      <c r="E176" s="73"/>
    </row>
    <row r="177" spans="3:5">
      <c r="C177" s="22"/>
      <c r="D177" s="71"/>
      <c r="E177" s="73"/>
    </row>
    <row r="178" spans="3:5">
      <c r="C178" s="22"/>
      <c r="D178" s="71"/>
      <c r="E178" s="73"/>
    </row>
    <row r="179" spans="3:5">
      <c r="C179" s="22"/>
      <c r="D179" s="71"/>
      <c r="E179" s="73"/>
    </row>
    <row r="180" spans="3:5">
      <c r="C180" s="22"/>
      <c r="D180" s="71"/>
      <c r="E180" s="73"/>
    </row>
    <row r="181" spans="3:5">
      <c r="C181" s="22"/>
      <c r="D181" s="71"/>
      <c r="E181" s="73"/>
    </row>
    <row r="182" spans="3:5">
      <c r="C182" s="22"/>
      <c r="D182" s="71"/>
      <c r="E182" s="73"/>
    </row>
    <row r="183" spans="3:5">
      <c r="C183" s="22"/>
      <c r="D183" s="71"/>
      <c r="E183" s="73"/>
    </row>
    <row r="184" spans="3:5">
      <c r="C184" s="22"/>
      <c r="D184" s="71"/>
      <c r="E184" s="73"/>
    </row>
    <row r="185" spans="3:5">
      <c r="C185" s="22"/>
      <c r="D185" s="71"/>
      <c r="E185" s="73"/>
    </row>
    <row r="186" spans="3:5">
      <c r="C186" s="22"/>
      <c r="D186" s="71"/>
      <c r="E186" s="73"/>
    </row>
    <row r="187" spans="3:5">
      <c r="C187" s="22"/>
      <c r="D187" s="71"/>
      <c r="E187" s="73"/>
    </row>
    <row r="188" spans="3:5">
      <c r="C188" s="22"/>
      <c r="D188" s="71"/>
      <c r="E188" s="73"/>
    </row>
    <row r="189" spans="3:5">
      <c r="C189" s="22"/>
      <c r="D189" s="71"/>
      <c r="E189" s="73"/>
    </row>
    <row r="190" spans="3:5">
      <c r="C190" s="22"/>
      <c r="D190" s="71"/>
      <c r="E190" s="73"/>
    </row>
    <row r="191" spans="3:5">
      <c r="C191" s="22"/>
      <c r="D191" s="71"/>
      <c r="E191" s="73"/>
    </row>
    <row r="192" spans="3:5">
      <c r="C192" s="22"/>
      <c r="D192" s="71"/>
      <c r="E192" s="73"/>
    </row>
    <row r="193" spans="3:5">
      <c r="C193" s="22"/>
      <c r="D193" s="71"/>
      <c r="E193" s="73"/>
    </row>
    <row r="194" spans="3:5">
      <c r="C194" s="22"/>
      <c r="D194" s="71"/>
      <c r="E194" s="73"/>
    </row>
    <row r="195" spans="3:5">
      <c r="C195" s="22"/>
      <c r="D195" s="71"/>
      <c r="E195" s="73"/>
    </row>
    <row r="196" spans="3:5">
      <c r="C196" s="22"/>
      <c r="D196" s="71"/>
      <c r="E196" s="73"/>
    </row>
    <row r="197" spans="3:5">
      <c r="C197" s="22"/>
      <c r="D197" s="71"/>
      <c r="E197" s="73"/>
    </row>
    <row r="198" spans="3:5">
      <c r="C198" s="22"/>
      <c r="D198" s="71"/>
      <c r="E198" s="73"/>
    </row>
    <row r="199" spans="3:5">
      <c r="C199" s="22"/>
      <c r="D199" s="71"/>
      <c r="E199" s="73"/>
    </row>
    <row r="200" spans="3:5">
      <c r="C200" s="22"/>
      <c r="D200" s="71"/>
      <c r="E200" s="73"/>
    </row>
    <row r="201" spans="3:5">
      <c r="C201" s="22"/>
      <c r="D201" s="71"/>
      <c r="E201" s="73"/>
    </row>
    <row r="202" spans="3:5">
      <c r="C202" s="22"/>
      <c r="D202" s="71"/>
      <c r="E202" s="73"/>
    </row>
    <row r="203" spans="3:5">
      <c r="C203" s="22"/>
      <c r="D203" s="71"/>
      <c r="E203" s="73"/>
    </row>
    <row r="204" spans="3:5">
      <c r="C204" s="22"/>
      <c r="D204" s="71"/>
      <c r="E204" s="73"/>
    </row>
    <row r="205" spans="3:5">
      <c r="C205" s="22"/>
      <c r="D205" s="71"/>
      <c r="E205" s="73"/>
    </row>
    <row r="206" spans="3:5">
      <c r="C206" s="22"/>
      <c r="D206" s="71"/>
      <c r="E206" s="73"/>
    </row>
    <row r="207" spans="3:5">
      <c r="C207" s="22"/>
      <c r="D207" s="71"/>
      <c r="E207" s="73"/>
    </row>
    <row r="208" spans="3:5">
      <c r="C208" s="22"/>
      <c r="D208" s="71"/>
      <c r="E208" s="73"/>
    </row>
    <row r="209" spans="3:5">
      <c r="C209" s="22"/>
      <c r="D209" s="71"/>
      <c r="E209" s="73"/>
    </row>
    <row r="210" spans="3:5">
      <c r="C210" s="22"/>
      <c r="D210" s="71"/>
      <c r="E210" s="73"/>
    </row>
    <row r="211" spans="3:5">
      <c r="C211" s="22"/>
      <c r="D211" s="71"/>
      <c r="E211" s="73"/>
    </row>
    <row r="212" spans="3:5">
      <c r="C212" s="22"/>
      <c r="D212" s="71"/>
      <c r="E212" s="73"/>
    </row>
    <row r="213" spans="3:5">
      <c r="C213" s="22"/>
      <c r="D213" s="71"/>
      <c r="E213" s="73"/>
    </row>
    <row r="214" spans="3:5">
      <c r="C214" s="22"/>
      <c r="D214" s="71"/>
      <c r="E214" s="73"/>
    </row>
    <row r="215" spans="3:5">
      <c r="C215" s="22"/>
      <c r="D215" s="71"/>
      <c r="E215" s="73"/>
    </row>
    <row r="216" spans="3:5">
      <c r="C216" s="22"/>
      <c r="D216" s="71"/>
      <c r="E216" s="73"/>
    </row>
    <row r="217" spans="3:5">
      <c r="C217" s="22"/>
      <c r="D217" s="71"/>
      <c r="E217" s="73"/>
    </row>
    <row r="218" spans="3:5">
      <c r="C218" s="22"/>
      <c r="D218" s="71"/>
      <c r="E218" s="73"/>
    </row>
    <row r="219" spans="3:5">
      <c r="C219" s="22"/>
      <c r="D219" s="71"/>
      <c r="E219" s="73"/>
    </row>
    <row r="220" spans="3:5">
      <c r="C220" s="22"/>
      <c r="D220" s="71"/>
      <c r="E220" s="73"/>
    </row>
    <row r="221" spans="3:5">
      <c r="C221" s="22"/>
      <c r="D221" s="71"/>
      <c r="E221" s="73"/>
    </row>
    <row r="222" spans="3:5">
      <c r="C222" s="22"/>
      <c r="D222" s="71"/>
      <c r="E222" s="73"/>
    </row>
    <row r="223" spans="3:5" ht="15" thickBot="1">
      <c r="C223" s="22"/>
      <c r="D223" s="74"/>
      <c r="E223" s="76"/>
    </row>
  </sheetData>
  <autoFilter ref="A2:AR81" xr:uid="{00000000-0009-0000-0000-00001A000000}"/>
  <mergeCells count="1">
    <mergeCell ref="F1:AB1"/>
  </mergeCells>
  <conditionalFormatting sqref="AA84:AA94">
    <cfRule type="duplicateValues" dxfId="47" priority="1"/>
  </conditionalFormatting>
  <pageMargins left="0.7" right="0.7" top="0.75" bottom="0.75" header="0.3" footer="0.3"/>
  <pageSetup paperSize="9" scale="50" orientation="landscape" horizontalDpi="300" verticalDpi="300" r:id="rId1"/>
  <rowBreaks count="1" manualBreakCount="1">
    <brk id="32" max="27" man="1"/>
  </row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A1:BO266"/>
  <sheetViews>
    <sheetView tabSelected="1" view="pageBreakPreview" zoomScale="85" zoomScaleSheetLayoutView="85" workbookViewId="0">
      <pane xSplit="5" ySplit="8" topLeftCell="F68" activePane="bottomRight" state="frozen"/>
      <selection activeCell="P96" sqref="P96:BO180"/>
      <selection pane="topRight" activeCell="P96" sqref="P96:BO180"/>
      <selection pane="bottomLeft" activeCell="P96" sqref="P96:BO180"/>
      <selection pane="bottomRight" activeCell="F1" sqref="F1"/>
    </sheetView>
  </sheetViews>
  <sheetFormatPr defaultRowHeight="14.4" outlineLevelRow="1"/>
  <cols>
    <col min="3" max="3" width="31.109375" customWidth="1"/>
    <col min="4" max="5" width="9" customWidth="1"/>
    <col min="6" max="7" width="10.6640625" customWidth="1"/>
    <col min="8" max="15" width="9.109375" customWidth="1"/>
    <col min="16" max="16" width="9.88671875" customWidth="1"/>
    <col min="17" max="17" width="9.109375" customWidth="1"/>
    <col min="18" max="25" width="9.88671875" customWidth="1"/>
    <col min="26" max="26" width="10.44140625" customWidth="1"/>
    <col min="27" max="27" width="9.88671875" customWidth="1"/>
    <col min="28" max="30" width="10.44140625" customWidth="1"/>
    <col min="31" max="50" width="10.109375" customWidth="1"/>
    <col min="51" max="51" width="10.44140625" customWidth="1"/>
    <col min="52" max="63" width="10.109375" customWidth="1"/>
    <col min="64" max="67" width="10.109375" bestFit="1" customWidth="1"/>
  </cols>
  <sheetData>
    <row r="1" spans="2:67">
      <c r="B1" t="s">
        <v>1109</v>
      </c>
    </row>
    <row r="2" spans="2:67">
      <c r="B2" s="1" t="s">
        <v>950</v>
      </c>
    </row>
    <row r="4" spans="2:67" ht="18">
      <c r="B4" s="397" t="s">
        <v>951</v>
      </c>
      <c r="F4" s="1004" t="s">
        <v>1110</v>
      </c>
      <c r="G4" s="1004"/>
      <c r="H4" s="1004" t="s">
        <v>1111</v>
      </c>
      <c r="I4" s="1004"/>
      <c r="J4" s="1004" t="s">
        <v>1112</v>
      </c>
      <c r="K4" s="1004"/>
      <c r="L4" s="1004" t="s">
        <v>1113</v>
      </c>
      <c r="M4" s="1004"/>
      <c r="N4" s="1004" t="s">
        <v>1114</v>
      </c>
      <c r="O4" s="1004"/>
      <c r="P4" s="1004" t="s">
        <v>1115</v>
      </c>
      <c r="Q4" s="1004"/>
      <c r="R4" s="1004" t="s">
        <v>1116</v>
      </c>
      <c r="S4" s="1004"/>
      <c r="T4" s="1004" t="s">
        <v>1117</v>
      </c>
      <c r="U4" s="1004"/>
      <c r="V4" s="1004" t="s">
        <v>1118</v>
      </c>
      <c r="W4" s="1004"/>
      <c r="X4" s="1004" t="s">
        <v>1119</v>
      </c>
      <c r="Y4" s="1004"/>
      <c r="Z4" s="1004" t="s">
        <v>1120</v>
      </c>
      <c r="AA4" s="1004"/>
      <c r="AB4" s="1004" t="s">
        <v>1121</v>
      </c>
      <c r="AC4" s="1004"/>
      <c r="AD4" s="1004" t="s">
        <v>1122</v>
      </c>
      <c r="AE4" s="1004"/>
      <c r="AF4" s="1004" t="s">
        <v>1123</v>
      </c>
      <c r="AG4" s="1004"/>
      <c r="AH4" s="1004" t="s">
        <v>1124</v>
      </c>
      <c r="AI4" s="1004"/>
      <c r="AJ4" s="1004" t="s">
        <v>1125</v>
      </c>
      <c r="AK4" s="1004"/>
      <c r="AL4" s="1004" t="s">
        <v>1126</v>
      </c>
      <c r="AM4" s="1004"/>
      <c r="AN4" s="1004" t="s">
        <v>1127</v>
      </c>
      <c r="AO4" s="1004"/>
      <c r="AP4" s="1004" t="s">
        <v>1128</v>
      </c>
      <c r="AQ4" s="1004"/>
      <c r="AR4" s="1004" t="s">
        <v>1129</v>
      </c>
      <c r="AS4" s="1004"/>
      <c r="AT4" s="1004" t="s">
        <v>1130</v>
      </c>
      <c r="AU4" s="1004"/>
      <c r="AV4" s="1004" t="s">
        <v>1131</v>
      </c>
      <c r="AW4" s="1004"/>
      <c r="AX4" s="1004" t="s">
        <v>1132</v>
      </c>
      <c r="AY4" s="1004"/>
      <c r="AZ4" s="1004" t="s">
        <v>1133</v>
      </c>
      <c r="BA4" s="1004"/>
      <c r="BB4" s="1004" t="s">
        <v>1134</v>
      </c>
      <c r="BC4" s="1004"/>
      <c r="BD4" s="1004" t="s">
        <v>1135</v>
      </c>
      <c r="BE4" s="1004"/>
      <c r="BF4" s="1004" t="s">
        <v>1136</v>
      </c>
      <c r="BG4" s="1004"/>
      <c r="BH4" s="1004" t="s">
        <v>1137</v>
      </c>
      <c r="BI4" s="1004"/>
      <c r="BJ4" s="1004" t="s">
        <v>1138</v>
      </c>
      <c r="BK4" s="1004"/>
      <c r="BL4" s="1004" t="s">
        <v>1139</v>
      </c>
      <c r="BM4" s="1004"/>
      <c r="BN4" s="1004" t="s">
        <v>1140</v>
      </c>
      <c r="BO4" s="1004"/>
    </row>
    <row r="6" spans="2:67" s="1" customFormat="1">
      <c r="F6" s="1132" t="s">
        <v>1110</v>
      </c>
      <c r="G6" s="1132" t="str">
        <f>+F6</f>
        <v>date1</v>
      </c>
      <c r="H6" s="1132" t="s">
        <v>1111</v>
      </c>
      <c r="I6" s="1132" t="str">
        <f t="shared" ref="I6:AN6" si="0">+H6</f>
        <v>date2</v>
      </c>
      <c r="J6" s="1132" t="s">
        <v>1112</v>
      </c>
      <c r="K6" s="1132" t="str">
        <f t="shared" ref="K6:AP6" si="1">+J6</f>
        <v>date3</v>
      </c>
      <c r="L6" s="1132" t="s">
        <v>1113</v>
      </c>
      <c r="M6" s="1132" t="str">
        <f t="shared" ref="M6:AR6" si="2">+L6</f>
        <v>date4</v>
      </c>
      <c r="N6" s="1132" t="s">
        <v>1114</v>
      </c>
      <c r="O6" s="1132" t="str">
        <f t="shared" ref="O6:AT6" si="3">+N6</f>
        <v>date5</v>
      </c>
      <c r="P6" s="1132" t="s">
        <v>1115</v>
      </c>
      <c r="Q6" s="1132" t="str">
        <f t="shared" ref="Q6:AV6" si="4">+P6</f>
        <v>date6</v>
      </c>
      <c r="R6" s="1132" t="s">
        <v>1116</v>
      </c>
      <c r="S6" s="1132" t="str">
        <f t="shared" ref="S6:AX6" si="5">+R6</f>
        <v>date7</v>
      </c>
      <c r="T6" s="1132" t="s">
        <v>1117</v>
      </c>
      <c r="U6" s="1132" t="str">
        <f t="shared" ref="U6:BO6" si="6">+T6</f>
        <v>date8</v>
      </c>
      <c r="V6" s="1132" t="s">
        <v>1118</v>
      </c>
      <c r="W6" s="1132" t="str">
        <f t="shared" ref="W6:BO6" si="7">+V6</f>
        <v>date9</v>
      </c>
      <c r="X6" s="1132" t="s">
        <v>1119</v>
      </c>
      <c r="Y6" s="1132" t="str">
        <f t="shared" ref="Y6:BO6" si="8">+X6</f>
        <v>date10</v>
      </c>
      <c r="Z6" s="1132" t="s">
        <v>1120</v>
      </c>
      <c r="AA6" s="1132" t="str">
        <f t="shared" ref="AA6:BO6" si="9">+Z6</f>
        <v>date11</v>
      </c>
      <c r="AB6" s="1132" t="s">
        <v>1121</v>
      </c>
      <c r="AC6" s="1132" t="str">
        <f t="shared" ref="AC6:BO6" si="10">+AB6</f>
        <v>date12</v>
      </c>
      <c r="AD6" s="1132" t="s">
        <v>1122</v>
      </c>
      <c r="AE6" s="1132" t="str">
        <f t="shared" ref="AE6:BO6" si="11">+AD6</f>
        <v>date13</v>
      </c>
      <c r="AF6" s="1132" t="s">
        <v>1123</v>
      </c>
      <c r="AG6" s="1132" t="str">
        <f t="shared" ref="AG6:BO6" si="12">+AF6</f>
        <v>date14</v>
      </c>
      <c r="AH6" s="1132" t="s">
        <v>1124</v>
      </c>
      <c r="AI6" s="1132" t="str">
        <f t="shared" ref="AI6:BO6" si="13">+AH6</f>
        <v>date15</v>
      </c>
      <c r="AJ6" s="1132" t="s">
        <v>1125</v>
      </c>
      <c r="AK6" s="1132" t="str">
        <f t="shared" ref="AK6:BO6" si="14">+AJ6</f>
        <v>date16</v>
      </c>
      <c r="AL6" s="1132" t="s">
        <v>1126</v>
      </c>
      <c r="AM6" s="1132" t="str">
        <f t="shared" ref="AM6:BO6" si="15">+AL6</f>
        <v>date17</v>
      </c>
      <c r="AN6" s="1132" t="s">
        <v>1127</v>
      </c>
      <c r="AO6" s="1132" t="str">
        <f t="shared" ref="AO6:BO6" si="16">+AN6</f>
        <v>date18</v>
      </c>
      <c r="AP6" s="1132" t="s">
        <v>1128</v>
      </c>
      <c r="AQ6" s="1132" t="str">
        <f t="shared" ref="AQ6:BO6" si="17">+AP6</f>
        <v>date19</v>
      </c>
      <c r="AR6" s="1132" t="s">
        <v>1129</v>
      </c>
      <c r="AS6" s="1132" t="str">
        <f t="shared" ref="AS6:BO6" si="18">+AR6</f>
        <v>date20</v>
      </c>
      <c r="AT6" s="1132" t="s">
        <v>1130</v>
      </c>
      <c r="AU6" s="1132" t="str">
        <f t="shared" ref="AU6:BO6" si="19">+AT6</f>
        <v>date21</v>
      </c>
      <c r="AV6" s="1132" t="s">
        <v>1131</v>
      </c>
      <c r="AW6" s="1132" t="str">
        <f t="shared" ref="AW6:BO6" si="20">+AV6</f>
        <v>date22</v>
      </c>
      <c r="AX6" s="1132" t="s">
        <v>1132</v>
      </c>
      <c r="AY6" s="1132" t="str">
        <f t="shared" ref="AY6:BO6" si="21">+AX6</f>
        <v>date23</v>
      </c>
      <c r="AZ6" s="1132" t="s">
        <v>1133</v>
      </c>
      <c r="BA6" s="1132" t="str">
        <f t="shared" ref="BA6:BO6" si="22">+AZ6</f>
        <v>date24</v>
      </c>
      <c r="BB6" s="1132" t="s">
        <v>1134</v>
      </c>
      <c r="BC6" s="1132" t="str">
        <f t="shared" ref="BC6:BO6" si="23">+BB6</f>
        <v>date25</v>
      </c>
      <c r="BD6" s="1132" t="s">
        <v>1135</v>
      </c>
      <c r="BE6" s="1132" t="str">
        <f t="shared" ref="BE6:BO6" si="24">+BD6</f>
        <v>date26</v>
      </c>
      <c r="BF6" s="1132" t="s">
        <v>1136</v>
      </c>
      <c r="BG6" s="1132" t="str">
        <f t="shared" ref="BG6:BO6" si="25">+BF6</f>
        <v>date27</v>
      </c>
      <c r="BH6" s="1132" t="s">
        <v>1137</v>
      </c>
      <c r="BI6" s="1132" t="str">
        <f t="shared" ref="BI6:BO6" si="26">+BH6</f>
        <v>date28</v>
      </c>
      <c r="BJ6" s="1132" t="s">
        <v>1138</v>
      </c>
      <c r="BK6" s="1132" t="str">
        <f t="shared" ref="BK6:BO6" si="27">+BJ6</f>
        <v>date29</v>
      </c>
      <c r="BL6" s="1132" t="s">
        <v>1139</v>
      </c>
      <c r="BM6" s="1132" t="str">
        <f t="shared" ref="BM6:BO6" si="28">+BL6</f>
        <v>date30</v>
      </c>
      <c r="BN6" s="1132" t="s">
        <v>1140</v>
      </c>
      <c r="BO6" s="1132" t="str">
        <f t="shared" ref="BO6" si="29">+BN6</f>
        <v>date31</v>
      </c>
    </row>
    <row r="8" spans="2:67" ht="15" thickBot="1">
      <c r="B8" s="398" t="s">
        <v>952</v>
      </c>
      <c r="C8" s="399"/>
      <c r="D8" s="400" t="s">
        <v>30</v>
      </c>
      <c r="E8" s="400" t="s">
        <v>853</v>
      </c>
      <c r="F8" s="400" t="s">
        <v>30</v>
      </c>
      <c r="G8" s="400" t="s">
        <v>853</v>
      </c>
      <c r="H8" s="400" t="s">
        <v>30</v>
      </c>
      <c r="I8" s="400" t="s">
        <v>853</v>
      </c>
      <c r="J8" s="400" t="s">
        <v>30</v>
      </c>
      <c r="K8" s="400" t="s">
        <v>853</v>
      </c>
      <c r="L8" s="400" t="s">
        <v>30</v>
      </c>
      <c r="M8" s="400" t="s">
        <v>853</v>
      </c>
      <c r="N8" s="400" t="s">
        <v>30</v>
      </c>
      <c r="O8" s="400" t="s">
        <v>853</v>
      </c>
      <c r="P8" s="400" t="s">
        <v>30</v>
      </c>
      <c r="Q8" s="400" t="s">
        <v>853</v>
      </c>
      <c r="R8" s="400" t="s">
        <v>30</v>
      </c>
      <c r="S8" s="400" t="s">
        <v>853</v>
      </c>
      <c r="T8" s="400" t="s">
        <v>30</v>
      </c>
      <c r="U8" s="400" t="s">
        <v>853</v>
      </c>
      <c r="V8" s="400" t="s">
        <v>30</v>
      </c>
      <c r="W8" s="400" t="s">
        <v>853</v>
      </c>
      <c r="X8" s="400" t="s">
        <v>30</v>
      </c>
      <c r="Y8" s="400" t="s">
        <v>853</v>
      </c>
      <c r="Z8" s="400" t="s">
        <v>30</v>
      </c>
      <c r="AA8" s="400" t="s">
        <v>853</v>
      </c>
      <c r="AB8" s="400" t="s">
        <v>30</v>
      </c>
      <c r="AC8" s="400" t="s">
        <v>853</v>
      </c>
      <c r="AD8" s="400" t="s">
        <v>30</v>
      </c>
      <c r="AE8" s="400" t="s">
        <v>853</v>
      </c>
      <c r="AF8" s="400" t="s">
        <v>30</v>
      </c>
      <c r="AG8" s="400" t="s">
        <v>853</v>
      </c>
      <c r="AH8" s="400" t="s">
        <v>30</v>
      </c>
      <c r="AI8" s="400" t="s">
        <v>853</v>
      </c>
      <c r="AJ8" s="400" t="s">
        <v>30</v>
      </c>
      <c r="AK8" s="400" t="s">
        <v>853</v>
      </c>
      <c r="AL8" s="400" t="s">
        <v>30</v>
      </c>
      <c r="AM8" s="400" t="s">
        <v>853</v>
      </c>
      <c r="AN8" s="400" t="s">
        <v>30</v>
      </c>
      <c r="AO8" s="400" t="s">
        <v>853</v>
      </c>
      <c r="AP8" s="400" t="s">
        <v>30</v>
      </c>
      <c r="AQ8" s="400" t="s">
        <v>853</v>
      </c>
      <c r="AR8" s="400" t="s">
        <v>30</v>
      </c>
      <c r="AS8" s="400" t="s">
        <v>853</v>
      </c>
      <c r="AT8" s="400" t="s">
        <v>30</v>
      </c>
      <c r="AU8" s="400" t="s">
        <v>853</v>
      </c>
      <c r="AV8" s="400" t="s">
        <v>30</v>
      </c>
      <c r="AW8" s="400" t="s">
        <v>853</v>
      </c>
      <c r="AX8" s="400" t="s">
        <v>30</v>
      </c>
      <c r="AY8" s="400" t="s">
        <v>853</v>
      </c>
      <c r="AZ8" s="400" t="s">
        <v>30</v>
      </c>
      <c r="BA8" s="400" t="s">
        <v>853</v>
      </c>
      <c r="BB8" s="400" t="s">
        <v>30</v>
      </c>
      <c r="BC8" s="400" t="s">
        <v>853</v>
      </c>
      <c r="BD8" s="400" t="s">
        <v>30</v>
      </c>
      <c r="BE8" s="400" t="s">
        <v>853</v>
      </c>
      <c r="BF8" s="400" t="s">
        <v>30</v>
      </c>
      <c r="BG8" s="400" t="s">
        <v>853</v>
      </c>
      <c r="BH8" s="400" t="s">
        <v>30</v>
      </c>
      <c r="BI8" s="400" t="s">
        <v>853</v>
      </c>
      <c r="BJ8" s="400" t="s">
        <v>30</v>
      </c>
      <c r="BK8" s="400" t="s">
        <v>853</v>
      </c>
      <c r="BL8" s="400" t="s">
        <v>30</v>
      </c>
      <c r="BM8" s="400" t="s">
        <v>853</v>
      </c>
      <c r="BN8" s="400" t="s">
        <v>30</v>
      </c>
      <c r="BO8" s="400" t="s">
        <v>853</v>
      </c>
    </row>
    <row r="9" spans="2:67" ht="15" thickTop="1">
      <c r="B9" s="363">
        <f t="shared" ref="B9:B67" si="30">D9+E9</f>
        <v>0</v>
      </c>
      <c r="C9" s="339" t="s">
        <v>4</v>
      </c>
      <c r="D9" s="393">
        <f>SUMPRODUCT(($F$6:$BO$6&lt;=$BN$4)*1*($F$8:$BO$8=$D$8)*1*(F9:BO9)*1)</f>
        <v>0</v>
      </c>
      <c r="E9" s="17">
        <f>SUMPRODUCT(($F$6:$BO$6&lt;=$BN$4)*1*($F$8:$BO$8=$E$8)*1*(F9:BO9)*1)*0.75</f>
        <v>0</v>
      </c>
      <c r="F9" s="401">
        <f>SUMIF($C$96:$C$159,$C9,F$96:F$159)</f>
        <v>0</v>
      </c>
      <c r="G9" s="401">
        <f t="shared" ref="G9:BO13" si="31">SUMIF($C$96:$C$159,$C9,G$96:G$159)</f>
        <v>0</v>
      </c>
      <c r="H9" s="401">
        <f>SUMIF($C$96:$C$159,$C9,H$96:H$159)</f>
        <v>0</v>
      </c>
      <c r="I9" s="401">
        <f t="shared" ref="I9" si="32">SUMIF($C$96:$C$159,$C9,I$96:I$159)</f>
        <v>0</v>
      </c>
      <c r="J9" s="401">
        <f t="shared" si="31"/>
        <v>0</v>
      </c>
      <c r="K9" s="401">
        <f t="shared" si="31"/>
        <v>0</v>
      </c>
      <c r="L9" s="401">
        <f t="shared" si="31"/>
        <v>0</v>
      </c>
      <c r="M9" s="401">
        <f t="shared" si="31"/>
        <v>0</v>
      </c>
      <c r="N9" s="401">
        <f t="shared" si="31"/>
        <v>0</v>
      </c>
      <c r="O9" s="401">
        <f t="shared" si="31"/>
        <v>0</v>
      </c>
      <c r="P9" s="401">
        <f t="shared" si="31"/>
        <v>0</v>
      </c>
      <c r="Q9" s="401">
        <f t="shared" si="31"/>
        <v>0</v>
      </c>
      <c r="R9" s="401">
        <f t="shared" si="31"/>
        <v>0</v>
      </c>
      <c r="S9" s="401">
        <f t="shared" si="31"/>
        <v>0</v>
      </c>
      <c r="T9" s="401">
        <f t="shared" si="31"/>
        <v>0</v>
      </c>
      <c r="U9" s="401">
        <f t="shared" si="31"/>
        <v>0</v>
      </c>
      <c r="V9" s="401">
        <f t="shared" si="31"/>
        <v>0</v>
      </c>
      <c r="W9" s="401">
        <f t="shared" si="31"/>
        <v>0</v>
      </c>
      <c r="X9" s="401">
        <f t="shared" si="31"/>
        <v>0</v>
      </c>
      <c r="Y9" s="401">
        <f t="shared" si="31"/>
        <v>0</v>
      </c>
      <c r="Z9" s="401">
        <f t="shared" si="31"/>
        <v>0</v>
      </c>
      <c r="AA9" s="401">
        <f t="shared" si="31"/>
        <v>0</v>
      </c>
      <c r="AB9" s="401">
        <f t="shared" si="31"/>
        <v>0</v>
      </c>
      <c r="AC9" s="401">
        <f t="shared" si="31"/>
        <v>0</v>
      </c>
      <c r="AD9" s="401">
        <f t="shared" si="31"/>
        <v>0</v>
      </c>
      <c r="AE9" s="401">
        <f t="shared" si="31"/>
        <v>0</v>
      </c>
      <c r="AF9" s="401">
        <f t="shared" si="31"/>
        <v>0</v>
      </c>
      <c r="AG9" s="401">
        <f t="shared" si="31"/>
        <v>0</v>
      </c>
      <c r="AH9" s="401">
        <f t="shared" si="31"/>
        <v>0</v>
      </c>
      <c r="AI9" s="401">
        <f t="shared" si="31"/>
        <v>0</v>
      </c>
      <c r="AJ9" s="401">
        <f t="shared" si="31"/>
        <v>0</v>
      </c>
      <c r="AK9" s="401">
        <f t="shared" si="31"/>
        <v>0</v>
      </c>
      <c r="AL9" s="401">
        <f t="shared" si="31"/>
        <v>0</v>
      </c>
      <c r="AM9" s="401">
        <f t="shared" si="31"/>
        <v>0</v>
      </c>
      <c r="AN9" s="401">
        <f t="shared" si="31"/>
        <v>0</v>
      </c>
      <c r="AO9" s="401">
        <f t="shared" si="31"/>
        <v>0</v>
      </c>
      <c r="AP9" s="401">
        <f t="shared" si="31"/>
        <v>0</v>
      </c>
      <c r="AQ9" s="401">
        <f t="shared" si="31"/>
        <v>0</v>
      </c>
      <c r="AR9" s="401">
        <f t="shared" si="31"/>
        <v>0</v>
      </c>
      <c r="AS9" s="401">
        <f t="shared" si="31"/>
        <v>0</v>
      </c>
      <c r="AT9" s="401">
        <f t="shared" si="31"/>
        <v>0</v>
      </c>
      <c r="AU9" s="401">
        <f t="shared" si="31"/>
        <v>0</v>
      </c>
      <c r="AV9" s="401">
        <f t="shared" si="31"/>
        <v>0</v>
      </c>
      <c r="AW9" s="401">
        <f t="shared" si="31"/>
        <v>0</v>
      </c>
      <c r="AX9" s="401">
        <f t="shared" si="31"/>
        <v>0</v>
      </c>
      <c r="AY9" s="401">
        <f t="shared" si="31"/>
        <v>0</v>
      </c>
      <c r="AZ9" s="401">
        <f t="shared" si="31"/>
        <v>0</v>
      </c>
      <c r="BA9" s="401">
        <f t="shared" si="31"/>
        <v>0</v>
      </c>
      <c r="BB9" s="401">
        <f t="shared" si="31"/>
        <v>0</v>
      </c>
      <c r="BC9" s="401">
        <f t="shared" si="31"/>
        <v>0</v>
      </c>
      <c r="BD9" s="401">
        <f t="shared" si="31"/>
        <v>0</v>
      </c>
      <c r="BE9" s="401">
        <f t="shared" si="31"/>
        <v>0</v>
      </c>
      <c r="BF9" s="401">
        <f t="shared" si="31"/>
        <v>0</v>
      </c>
      <c r="BG9" s="401">
        <f t="shared" si="31"/>
        <v>0</v>
      </c>
      <c r="BH9" s="401">
        <f t="shared" si="31"/>
        <v>0</v>
      </c>
      <c r="BI9" s="401">
        <f t="shared" si="31"/>
        <v>0</v>
      </c>
      <c r="BJ9" s="401">
        <f t="shared" si="31"/>
        <v>0</v>
      </c>
      <c r="BK9" s="401">
        <f t="shared" si="31"/>
        <v>0</v>
      </c>
      <c r="BL9" s="401">
        <f t="shared" si="31"/>
        <v>0</v>
      </c>
      <c r="BM9" s="401">
        <f t="shared" si="31"/>
        <v>0</v>
      </c>
      <c r="BN9" s="401">
        <f t="shared" si="31"/>
        <v>0</v>
      </c>
      <c r="BO9" s="401">
        <f t="shared" si="31"/>
        <v>0</v>
      </c>
    </row>
    <row r="10" spans="2:67">
      <c r="B10" s="363">
        <f t="shared" si="30"/>
        <v>0</v>
      </c>
      <c r="C10" s="234" t="s">
        <v>33</v>
      </c>
      <c r="D10" s="393">
        <f t="shared" ref="D10:D67" si="33">SUMPRODUCT(($F$6:$BO$6&lt;=$BN$4)*1*($F$8:$BO$8=$D$8)*1*(F10:BO10)*1)</f>
        <v>0</v>
      </c>
      <c r="E10" s="17">
        <f t="shared" ref="E10:E67" si="34">SUMPRODUCT(($F$6:$BO$6&lt;=$BN$4)*1*($F$8:$BO$8=$E$8)*1*(F10:BO10)*1)*0.75</f>
        <v>0</v>
      </c>
      <c r="F10" s="401">
        <f t="shared" ref="F10:U28" si="35">SUMIF($C$96:$C$159,$C10,F$96:F$159)</f>
        <v>0</v>
      </c>
      <c r="G10" s="401">
        <f t="shared" si="35"/>
        <v>0</v>
      </c>
      <c r="H10" s="401">
        <f t="shared" si="35"/>
        <v>0</v>
      </c>
      <c r="I10" s="401">
        <f t="shared" si="35"/>
        <v>0</v>
      </c>
      <c r="J10" s="401">
        <f t="shared" si="35"/>
        <v>0</v>
      </c>
      <c r="K10" s="401">
        <f t="shared" si="35"/>
        <v>0</v>
      </c>
      <c r="L10" s="401">
        <f t="shared" si="35"/>
        <v>0</v>
      </c>
      <c r="M10" s="401">
        <f t="shared" si="35"/>
        <v>0</v>
      </c>
      <c r="N10" s="401">
        <f t="shared" si="35"/>
        <v>0</v>
      </c>
      <c r="O10" s="401">
        <f t="shared" si="35"/>
        <v>0</v>
      </c>
      <c r="P10" s="401">
        <f t="shared" si="35"/>
        <v>0</v>
      </c>
      <c r="Q10" s="401">
        <f t="shared" si="35"/>
        <v>0</v>
      </c>
      <c r="R10" s="401">
        <f t="shared" si="35"/>
        <v>0</v>
      </c>
      <c r="S10" s="401">
        <f t="shared" si="35"/>
        <v>0</v>
      </c>
      <c r="T10" s="401">
        <f t="shared" si="35"/>
        <v>0</v>
      </c>
      <c r="U10" s="401">
        <f t="shared" si="35"/>
        <v>0</v>
      </c>
      <c r="V10" s="401">
        <f t="shared" si="31"/>
        <v>0</v>
      </c>
      <c r="W10" s="401">
        <f t="shared" si="31"/>
        <v>0</v>
      </c>
      <c r="X10" s="401">
        <f t="shared" si="31"/>
        <v>0</v>
      </c>
      <c r="Y10" s="401">
        <f t="shared" si="31"/>
        <v>0</v>
      </c>
      <c r="Z10" s="401">
        <f t="shared" si="31"/>
        <v>0</v>
      </c>
      <c r="AA10" s="401">
        <f t="shared" si="31"/>
        <v>0</v>
      </c>
      <c r="AB10" s="401">
        <f t="shared" si="31"/>
        <v>0</v>
      </c>
      <c r="AC10" s="401">
        <f t="shared" si="31"/>
        <v>0</v>
      </c>
      <c r="AD10" s="401">
        <f t="shared" si="31"/>
        <v>0</v>
      </c>
      <c r="AE10" s="401">
        <f t="shared" si="31"/>
        <v>0</v>
      </c>
      <c r="AF10" s="401">
        <f t="shared" si="31"/>
        <v>0</v>
      </c>
      <c r="AG10" s="401">
        <f t="shared" si="31"/>
        <v>0</v>
      </c>
      <c r="AH10" s="401">
        <f t="shared" si="31"/>
        <v>0</v>
      </c>
      <c r="AI10" s="401">
        <f t="shared" si="31"/>
        <v>0</v>
      </c>
      <c r="AJ10" s="401">
        <f t="shared" si="31"/>
        <v>0</v>
      </c>
      <c r="AK10" s="401">
        <f t="shared" si="31"/>
        <v>0</v>
      </c>
      <c r="AL10" s="401">
        <f t="shared" si="31"/>
        <v>0</v>
      </c>
      <c r="AM10" s="401">
        <f t="shared" si="31"/>
        <v>0</v>
      </c>
      <c r="AN10" s="401">
        <f t="shared" si="31"/>
        <v>0</v>
      </c>
      <c r="AO10" s="401">
        <f t="shared" si="31"/>
        <v>0</v>
      </c>
      <c r="AP10" s="401">
        <f t="shared" si="31"/>
        <v>0</v>
      </c>
      <c r="AQ10" s="401">
        <f t="shared" si="31"/>
        <v>0</v>
      </c>
      <c r="AR10" s="401">
        <f t="shared" si="31"/>
        <v>0</v>
      </c>
      <c r="AS10" s="401">
        <f t="shared" si="31"/>
        <v>0</v>
      </c>
      <c r="AT10" s="401">
        <f t="shared" si="31"/>
        <v>0</v>
      </c>
      <c r="AU10" s="401">
        <f t="shared" si="31"/>
        <v>0</v>
      </c>
      <c r="AV10" s="401">
        <f t="shared" si="31"/>
        <v>0</v>
      </c>
      <c r="AW10" s="401">
        <f t="shared" si="31"/>
        <v>0</v>
      </c>
      <c r="AX10" s="401">
        <f t="shared" si="31"/>
        <v>0</v>
      </c>
      <c r="AY10" s="401">
        <f t="shared" si="31"/>
        <v>0</v>
      </c>
      <c r="AZ10" s="401">
        <f t="shared" si="31"/>
        <v>0</v>
      </c>
      <c r="BA10" s="401">
        <f t="shared" si="31"/>
        <v>0</v>
      </c>
      <c r="BB10" s="401">
        <f t="shared" si="31"/>
        <v>0</v>
      </c>
      <c r="BC10" s="401">
        <f t="shared" si="31"/>
        <v>0</v>
      </c>
      <c r="BD10" s="401">
        <f t="shared" si="31"/>
        <v>0</v>
      </c>
      <c r="BE10" s="401">
        <f t="shared" si="31"/>
        <v>0</v>
      </c>
      <c r="BF10" s="401">
        <f t="shared" si="31"/>
        <v>0</v>
      </c>
      <c r="BG10" s="401">
        <f t="shared" si="31"/>
        <v>0</v>
      </c>
      <c r="BH10" s="401">
        <f t="shared" si="31"/>
        <v>0</v>
      </c>
      <c r="BI10" s="401">
        <f t="shared" si="31"/>
        <v>0</v>
      </c>
      <c r="BJ10" s="401">
        <f t="shared" si="31"/>
        <v>0</v>
      </c>
      <c r="BK10" s="401">
        <f t="shared" si="31"/>
        <v>0</v>
      </c>
      <c r="BL10" s="401">
        <f t="shared" si="31"/>
        <v>0</v>
      </c>
      <c r="BM10" s="401">
        <f t="shared" si="31"/>
        <v>0</v>
      </c>
      <c r="BN10" s="401">
        <f t="shared" si="31"/>
        <v>0</v>
      </c>
      <c r="BO10" s="401">
        <f t="shared" si="31"/>
        <v>0</v>
      </c>
    </row>
    <row r="11" spans="2:67">
      <c r="B11" s="363">
        <f t="shared" si="30"/>
        <v>0</v>
      </c>
      <c r="C11" s="234" t="s">
        <v>38</v>
      </c>
      <c r="D11" s="393">
        <f t="shared" si="33"/>
        <v>0</v>
      </c>
      <c r="E11" s="17">
        <f t="shared" si="34"/>
        <v>0</v>
      </c>
      <c r="F11" s="401">
        <f t="shared" si="35"/>
        <v>0</v>
      </c>
      <c r="G11" s="401">
        <f t="shared" si="35"/>
        <v>0</v>
      </c>
      <c r="H11" s="401">
        <f t="shared" si="35"/>
        <v>0</v>
      </c>
      <c r="I11" s="401">
        <f t="shared" si="35"/>
        <v>0</v>
      </c>
      <c r="J11" s="401">
        <f t="shared" si="31"/>
        <v>0</v>
      </c>
      <c r="K11" s="401">
        <f t="shared" si="31"/>
        <v>0</v>
      </c>
      <c r="L11" s="401">
        <f t="shared" si="31"/>
        <v>0</v>
      </c>
      <c r="M11" s="401">
        <f t="shared" si="31"/>
        <v>0</v>
      </c>
      <c r="N11" s="401">
        <f t="shared" si="31"/>
        <v>0</v>
      </c>
      <c r="O11" s="401">
        <f t="shared" si="31"/>
        <v>0</v>
      </c>
      <c r="P11" s="401">
        <f t="shared" si="31"/>
        <v>0</v>
      </c>
      <c r="Q11" s="401">
        <f t="shared" si="31"/>
        <v>0</v>
      </c>
      <c r="R11" s="401">
        <f t="shared" si="31"/>
        <v>0</v>
      </c>
      <c r="S11" s="401">
        <f t="shared" si="31"/>
        <v>0</v>
      </c>
      <c r="T11" s="401">
        <f t="shared" si="31"/>
        <v>0</v>
      </c>
      <c r="U11" s="401">
        <f t="shared" si="31"/>
        <v>0</v>
      </c>
      <c r="V11" s="401">
        <f t="shared" si="31"/>
        <v>0</v>
      </c>
      <c r="W11" s="401">
        <f t="shared" si="31"/>
        <v>0</v>
      </c>
      <c r="X11" s="401">
        <f t="shared" si="31"/>
        <v>0</v>
      </c>
      <c r="Y11" s="401">
        <f t="shared" si="31"/>
        <v>0</v>
      </c>
      <c r="Z11" s="401">
        <f t="shared" si="31"/>
        <v>0</v>
      </c>
      <c r="AA11" s="401">
        <f t="shared" si="31"/>
        <v>0</v>
      </c>
      <c r="AB11" s="401">
        <f t="shared" si="31"/>
        <v>0</v>
      </c>
      <c r="AC11" s="401">
        <f t="shared" si="31"/>
        <v>0</v>
      </c>
      <c r="AD11" s="401">
        <f t="shared" si="31"/>
        <v>0</v>
      </c>
      <c r="AE11" s="401">
        <f t="shared" si="31"/>
        <v>0</v>
      </c>
      <c r="AF11" s="401">
        <f t="shared" si="31"/>
        <v>0</v>
      </c>
      <c r="AG11" s="401">
        <f t="shared" si="31"/>
        <v>0</v>
      </c>
      <c r="AH11" s="401">
        <f t="shared" si="31"/>
        <v>0</v>
      </c>
      <c r="AI11" s="401">
        <f t="shared" si="31"/>
        <v>0</v>
      </c>
      <c r="AJ11" s="401">
        <f t="shared" si="31"/>
        <v>0</v>
      </c>
      <c r="AK11" s="401">
        <f t="shared" si="31"/>
        <v>0</v>
      </c>
      <c r="AL11" s="401">
        <f t="shared" si="31"/>
        <v>0</v>
      </c>
      <c r="AM11" s="401">
        <f t="shared" si="31"/>
        <v>0</v>
      </c>
      <c r="AN11" s="401">
        <f t="shared" si="31"/>
        <v>0</v>
      </c>
      <c r="AO11" s="401">
        <f t="shared" si="31"/>
        <v>0</v>
      </c>
      <c r="AP11" s="401">
        <f t="shared" si="31"/>
        <v>0</v>
      </c>
      <c r="AQ11" s="401">
        <f t="shared" si="31"/>
        <v>0</v>
      </c>
      <c r="AR11" s="401">
        <f t="shared" si="31"/>
        <v>0</v>
      </c>
      <c r="AS11" s="401">
        <f t="shared" si="31"/>
        <v>0</v>
      </c>
      <c r="AT11" s="401">
        <f t="shared" si="31"/>
        <v>0</v>
      </c>
      <c r="AU11" s="401">
        <f t="shared" si="31"/>
        <v>0</v>
      </c>
      <c r="AV11" s="401">
        <f t="shared" si="31"/>
        <v>0</v>
      </c>
      <c r="AW11" s="401">
        <f t="shared" si="31"/>
        <v>0</v>
      </c>
      <c r="AX11" s="401">
        <f t="shared" si="31"/>
        <v>0</v>
      </c>
      <c r="AY11" s="401">
        <f t="shared" si="31"/>
        <v>0</v>
      </c>
      <c r="AZ11" s="401">
        <f t="shared" si="31"/>
        <v>0</v>
      </c>
      <c r="BA11" s="401">
        <f t="shared" si="31"/>
        <v>0</v>
      </c>
      <c r="BB11" s="401">
        <f t="shared" si="31"/>
        <v>0</v>
      </c>
      <c r="BC11" s="401">
        <f t="shared" si="31"/>
        <v>0</v>
      </c>
      <c r="BD11" s="401">
        <f t="shared" si="31"/>
        <v>0</v>
      </c>
      <c r="BE11" s="401">
        <f t="shared" si="31"/>
        <v>0</v>
      </c>
      <c r="BF11" s="401">
        <f t="shared" si="31"/>
        <v>0</v>
      </c>
      <c r="BG11" s="401">
        <f t="shared" si="31"/>
        <v>0</v>
      </c>
      <c r="BH11" s="401">
        <f t="shared" si="31"/>
        <v>0</v>
      </c>
      <c r="BI11" s="401">
        <f t="shared" si="31"/>
        <v>0</v>
      </c>
      <c r="BJ11" s="401">
        <f t="shared" si="31"/>
        <v>0</v>
      </c>
      <c r="BK11" s="401">
        <f t="shared" si="31"/>
        <v>0</v>
      </c>
      <c r="BL11" s="401">
        <f t="shared" si="31"/>
        <v>0</v>
      </c>
      <c r="BM11" s="401">
        <f t="shared" si="31"/>
        <v>0</v>
      </c>
      <c r="BN11" s="401">
        <f t="shared" si="31"/>
        <v>0</v>
      </c>
      <c r="BO11" s="401">
        <f t="shared" si="31"/>
        <v>0</v>
      </c>
    </row>
    <row r="12" spans="2:67">
      <c r="B12" s="363">
        <f t="shared" si="30"/>
        <v>0</v>
      </c>
      <c r="C12" s="234" t="s">
        <v>41</v>
      </c>
      <c r="D12" s="393">
        <f t="shared" si="33"/>
        <v>0</v>
      </c>
      <c r="E12" s="17">
        <f t="shared" si="34"/>
        <v>0</v>
      </c>
      <c r="F12" s="401">
        <f t="shared" si="35"/>
        <v>0</v>
      </c>
      <c r="G12" s="401">
        <f t="shared" si="35"/>
        <v>0</v>
      </c>
      <c r="H12" s="401">
        <f t="shared" si="35"/>
        <v>0</v>
      </c>
      <c r="I12" s="401">
        <f t="shared" si="35"/>
        <v>0</v>
      </c>
      <c r="J12" s="401">
        <f t="shared" si="31"/>
        <v>0</v>
      </c>
      <c r="K12" s="401">
        <f t="shared" si="31"/>
        <v>0</v>
      </c>
      <c r="L12" s="401">
        <f t="shared" si="31"/>
        <v>0</v>
      </c>
      <c r="M12" s="401">
        <f t="shared" si="31"/>
        <v>0</v>
      </c>
      <c r="N12" s="401">
        <f t="shared" si="31"/>
        <v>0</v>
      </c>
      <c r="O12" s="401">
        <f t="shared" si="31"/>
        <v>0</v>
      </c>
      <c r="P12" s="401">
        <f t="shared" si="31"/>
        <v>0</v>
      </c>
      <c r="Q12" s="401">
        <f t="shared" si="31"/>
        <v>0</v>
      </c>
      <c r="R12" s="401">
        <f t="shared" si="31"/>
        <v>0</v>
      </c>
      <c r="S12" s="401">
        <f t="shared" si="31"/>
        <v>0</v>
      </c>
      <c r="T12" s="401">
        <f t="shared" si="31"/>
        <v>0</v>
      </c>
      <c r="U12" s="401">
        <f t="shared" si="31"/>
        <v>0</v>
      </c>
      <c r="V12" s="401">
        <f t="shared" si="31"/>
        <v>0</v>
      </c>
      <c r="W12" s="401">
        <f t="shared" si="31"/>
        <v>0</v>
      </c>
      <c r="X12" s="401">
        <f t="shared" si="31"/>
        <v>0</v>
      </c>
      <c r="Y12" s="401">
        <f t="shared" si="31"/>
        <v>0</v>
      </c>
      <c r="Z12" s="401">
        <f t="shared" si="31"/>
        <v>0</v>
      </c>
      <c r="AA12" s="401">
        <f t="shared" si="31"/>
        <v>0</v>
      </c>
      <c r="AB12" s="401">
        <f t="shared" si="31"/>
        <v>0</v>
      </c>
      <c r="AC12" s="401">
        <f t="shared" si="31"/>
        <v>0</v>
      </c>
      <c r="AD12" s="401">
        <f t="shared" si="31"/>
        <v>0</v>
      </c>
      <c r="AE12" s="401">
        <f t="shared" si="31"/>
        <v>0</v>
      </c>
      <c r="AF12" s="401">
        <f t="shared" si="31"/>
        <v>0</v>
      </c>
      <c r="AG12" s="401">
        <f t="shared" si="31"/>
        <v>0</v>
      </c>
      <c r="AH12" s="401">
        <f t="shared" si="31"/>
        <v>0</v>
      </c>
      <c r="AI12" s="401">
        <f t="shared" si="31"/>
        <v>0</v>
      </c>
      <c r="AJ12" s="401">
        <f t="shared" si="31"/>
        <v>0</v>
      </c>
      <c r="AK12" s="401">
        <f t="shared" si="31"/>
        <v>0</v>
      </c>
      <c r="AL12" s="401">
        <f t="shared" si="31"/>
        <v>0</v>
      </c>
      <c r="AM12" s="401">
        <f t="shared" si="31"/>
        <v>0</v>
      </c>
      <c r="AN12" s="401">
        <f t="shared" si="31"/>
        <v>0</v>
      </c>
      <c r="AO12" s="401">
        <f t="shared" si="31"/>
        <v>0</v>
      </c>
      <c r="AP12" s="401">
        <f t="shared" si="31"/>
        <v>0</v>
      </c>
      <c r="AQ12" s="401">
        <f t="shared" si="31"/>
        <v>0</v>
      </c>
      <c r="AR12" s="401">
        <f t="shared" si="31"/>
        <v>0</v>
      </c>
      <c r="AS12" s="401">
        <f t="shared" si="31"/>
        <v>0</v>
      </c>
      <c r="AT12" s="401">
        <f t="shared" si="31"/>
        <v>0</v>
      </c>
      <c r="AU12" s="401">
        <f t="shared" si="31"/>
        <v>0</v>
      </c>
      <c r="AV12" s="401">
        <f t="shared" si="31"/>
        <v>0</v>
      </c>
      <c r="AW12" s="401">
        <f t="shared" si="31"/>
        <v>0</v>
      </c>
      <c r="AX12" s="401">
        <f t="shared" si="31"/>
        <v>0</v>
      </c>
      <c r="AY12" s="401">
        <f t="shared" si="31"/>
        <v>0</v>
      </c>
      <c r="AZ12" s="401">
        <f t="shared" si="31"/>
        <v>0</v>
      </c>
      <c r="BA12" s="401">
        <f t="shared" si="31"/>
        <v>0</v>
      </c>
      <c r="BB12" s="401">
        <f t="shared" si="31"/>
        <v>0</v>
      </c>
      <c r="BC12" s="401">
        <f t="shared" si="31"/>
        <v>0</v>
      </c>
      <c r="BD12" s="401">
        <f t="shared" si="31"/>
        <v>0</v>
      </c>
      <c r="BE12" s="401">
        <f t="shared" si="31"/>
        <v>0</v>
      </c>
      <c r="BF12" s="401">
        <f t="shared" si="31"/>
        <v>0</v>
      </c>
      <c r="BG12" s="401">
        <f t="shared" si="31"/>
        <v>0</v>
      </c>
      <c r="BH12" s="401">
        <f t="shared" si="31"/>
        <v>0</v>
      </c>
      <c r="BI12" s="401">
        <f t="shared" si="31"/>
        <v>0</v>
      </c>
      <c r="BJ12" s="401">
        <f t="shared" si="31"/>
        <v>0</v>
      </c>
      <c r="BK12" s="401">
        <f t="shared" si="31"/>
        <v>0</v>
      </c>
      <c r="BL12" s="401">
        <f t="shared" si="31"/>
        <v>0</v>
      </c>
      <c r="BM12" s="401">
        <f t="shared" si="31"/>
        <v>0</v>
      </c>
      <c r="BN12" s="401">
        <f t="shared" si="31"/>
        <v>0</v>
      </c>
      <c r="BO12" s="401">
        <f t="shared" si="31"/>
        <v>0</v>
      </c>
    </row>
    <row r="13" spans="2:67">
      <c r="B13" s="363">
        <f t="shared" si="30"/>
        <v>0</v>
      </c>
      <c r="C13" s="234" t="s">
        <v>913</v>
      </c>
      <c r="D13" s="393">
        <f t="shared" si="33"/>
        <v>0</v>
      </c>
      <c r="E13" s="17">
        <f t="shared" si="34"/>
        <v>0</v>
      </c>
      <c r="F13" s="401">
        <f t="shared" si="35"/>
        <v>0</v>
      </c>
      <c r="G13" s="401">
        <f t="shared" si="35"/>
        <v>0</v>
      </c>
      <c r="H13" s="401">
        <f t="shared" si="35"/>
        <v>0</v>
      </c>
      <c r="I13" s="401">
        <f t="shared" si="35"/>
        <v>0</v>
      </c>
      <c r="J13" s="401">
        <f t="shared" si="31"/>
        <v>0</v>
      </c>
      <c r="K13" s="401">
        <f t="shared" si="31"/>
        <v>0</v>
      </c>
      <c r="L13" s="401">
        <f t="shared" si="31"/>
        <v>0</v>
      </c>
      <c r="M13" s="401">
        <f t="shared" si="31"/>
        <v>0</v>
      </c>
      <c r="N13" s="401">
        <f t="shared" si="31"/>
        <v>0</v>
      </c>
      <c r="O13" s="401">
        <f t="shared" si="31"/>
        <v>0</v>
      </c>
      <c r="P13" s="401">
        <f t="shared" si="31"/>
        <v>0</v>
      </c>
      <c r="Q13" s="401">
        <f t="shared" si="31"/>
        <v>0</v>
      </c>
      <c r="R13" s="401">
        <f t="shared" si="31"/>
        <v>0</v>
      </c>
      <c r="S13" s="401">
        <f t="shared" si="31"/>
        <v>0</v>
      </c>
      <c r="T13" s="401">
        <f t="shared" si="31"/>
        <v>0</v>
      </c>
      <c r="U13" s="401">
        <f t="shared" si="31"/>
        <v>0</v>
      </c>
      <c r="V13" s="401">
        <f t="shared" si="31"/>
        <v>0</v>
      </c>
      <c r="W13" s="401">
        <f t="shared" si="31"/>
        <v>0</v>
      </c>
      <c r="X13" s="401">
        <f t="shared" si="31"/>
        <v>0</v>
      </c>
      <c r="Y13" s="401">
        <f t="shared" si="31"/>
        <v>0</v>
      </c>
      <c r="Z13" s="401">
        <f t="shared" si="31"/>
        <v>0</v>
      </c>
      <c r="AA13" s="401">
        <f t="shared" si="31"/>
        <v>0</v>
      </c>
      <c r="AB13" s="401">
        <f t="shared" si="31"/>
        <v>0</v>
      </c>
      <c r="AC13" s="401">
        <f t="shared" si="31"/>
        <v>0</v>
      </c>
      <c r="AD13" s="401">
        <f t="shared" si="31"/>
        <v>0</v>
      </c>
      <c r="AE13" s="401">
        <f t="shared" si="31"/>
        <v>0</v>
      </c>
      <c r="AF13" s="401">
        <f t="shared" si="31"/>
        <v>0</v>
      </c>
      <c r="AG13" s="401">
        <f t="shared" si="31"/>
        <v>0</v>
      </c>
      <c r="AH13" s="401">
        <f t="shared" si="31"/>
        <v>0</v>
      </c>
      <c r="AI13" s="401">
        <f t="shared" si="31"/>
        <v>0</v>
      </c>
      <c r="AJ13" s="401">
        <f t="shared" si="31"/>
        <v>0</v>
      </c>
      <c r="AK13" s="401">
        <f t="shared" si="31"/>
        <v>0</v>
      </c>
      <c r="AL13" s="401">
        <f t="shared" si="31"/>
        <v>0</v>
      </c>
      <c r="AM13" s="401">
        <f t="shared" si="31"/>
        <v>0</v>
      </c>
      <c r="AN13" s="401">
        <f t="shared" si="31"/>
        <v>0</v>
      </c>
      <c r="AO13" s="401">
        <f t="shared" si="31"/>
        <v>0</v>
      </c>
      <c r="AP13" s="401">
        <f t="shared" si="31"/>
        <v>0</v>
      </c>
      <c r="AQ13" s="401">
        <f t="shared" si="31"/>
        <v>0</v>
      </c>
      <c r="AR13" s="401">
        <f t="shared" ref="AR13:BO13" si="36">SUMIF($C$96:$C$159,$C13,AR$96:AR$159)</f>
        <v>0</v>
      </c>
      <c r="AS13" s="401">
        <f t="shared" si="36"/>
        <v>0</v>
      </c>
      <c r="AT13" s="401">
        <f t="shared" si="36"/>
        <v>0</v>
      </c>
      <c r="AU13" s="401">
        <f t="shared" si="36"/>
        <v>0</v>
      </c>
      <c r="AV13" s="401">
        <f t="shared" si="36"/>
        <v>0</v>
      </c>
      <c r="AW13" s="401">
        <f t="shared" si="36"/>
        <v>0</v>
      </c>
      <c r="AX13" s="401">
        <f t="shared" si="36"/>
        <v>0</v>
      </c>
      <c r="AY13" s="401">
        <f t="shared" si="36"/>
        <v>0</v>
      </c>
      <c r="AZ13" s="401">
        <f t="shared" si="36"/>
        <v>0</v>
      </c>
      <c r="BA13" s="401">
        <f t="shared" si="36"/>
        <v>0</v>
      </c>
      <c r="BB13" s="401">
        <f t="shared" si="36"/>
        <v>0</v>
      </c>
      <c r="BC13" s="401">
        <f t="shared" si="36"/>
        <v>0</v>
      </c>
      <c r="BD13" s="401">
        <f t="shared" si="36"/>
        <v>0</v>
      </c>
      <c r="BE13" s="401">
        <f t="shared" si="36"/>
        <v>0</v>
      </c>
      <c r="BF13" s="401">
        <f t="shared" si="36"/>
        <v>0</v>
      </c>
      <c r="BG13" s="401">
        <f t="shared" si="36"/>
        <v>0</v>
      </c>
      <c r="BH13" s="401">
        <f t="shared" si="36"/>
        <v>0</v>
      </c>
      <c r="BI13" s="401">
        <f t="shared" si="36"/>
        <v>0</v>
      </c>
      <c r="BJ13" s="401">
        <f t="shared" si="36"/>
        <v>0</v>
      </c>
      <c r="BK13" s="401">
        <f t="shared" si="36"/>
        <v>0</v>
      </c>
      <c r="BL13" s="401">
        <f t="shared" si="36"/>
        <v>0</v>
      </c>
      <c r="BM13" s="401">
        <f t="shared" si="36"/>
        <v>0</v>
      </c>
      <c r="BN13" s="401">
        <f t="shared" si="36"/>
        <v>0</v>
      </c>
      <c r="BO13" s="401">
        <f t="shared" si="36"/>
        <v>0</v>
      </c>
    </row>
    <row r="14" spans="2:67">
      <c r="B14" s="363">
        <f t="shared" si="30"/>
        <v>0</v>
      </c>
      <c r="C14" s="234" t="s">
        <v>44</v>
      </c>
      <c r="D14" s="393">
        <f t="shared" si="33"/>
        <v>0</v>
      </c>
      <c r="E14" s="17">
        <f t="shared" si="34"/>
        <v>0</v>
      </c>
      <c r="F14" s="401">
        <f t="shared" si="35"/>
        <v>0</v>
      </c>
      <c r="G14" s="401">
        <f t="shared" si="35"/>
        <v>0</v>
      </c>
      <c r="H14" s="401">
        <f t="shared" si="35"/>
        <v>0</v>
      </c>
      <c r="I14" s="401">
        <f t="shared" si="35"/>
        <v>0</v>
      </c>
      <c r="J14" s="401">
        <f t="shared" si="35"/>
        <v>0</v>
      </c>
      <c r="K14" s="401">
        <f t="shared" si="35"/>
        <v>0</v>
      </c>
      <c r="L14" s="401">
        <f t="shared" si="35"/>
        <v>0</v>
      </c>
      <c r="M14" s="401">
        <f t="shared" si="35"/>
        <v>0</v>
      </c>
      <c r="N14" s="401">
        <f t="shared" si="35"/>
        <v>0</v>
      </c>
      <c r="O14" s="401">
        <f t="shared" si="35"/>
        <v>0</v>
      </c>
      <c r="P14" s="401">
        <f t="shared" si="35"/>
        <v>0</v>
      </c>
      <c r="Q14" s="401">
        <f t="shared" si="35"/>
        <v>0</v>
      </c>
      <c r="R14" s="401">
        <f t="shared" si="35"/>
        <v>0</v>
      </c>
      <c r="S14" s="401">
        <f t="shared" si="35"/>
        <v>0</v>
      </c>
      <c r="T14" s="401">
        <f t="shared" si="35"/>
        <v>0</v>
      </c>
      <c r="U14" s="401">
        <f t="shared" si="35"/>
        <v>0</v>
      </c>
      <c r="V14" s="401">
        <f t="shared" ref="V14:BO19" si="37">SUMIF($C$96:$C$159,$C14,V$96:V$159)</f>
        <v>0</v>
      </c>
      <c r="W14" s="401">
        <f t="shared" si="37"/>
        <v>0</v>
      </c>
      <c r="X14" s="401">
        <f t="shared" si="37"/>
        <v>0</v>
      </c>
      <c r="Y14" s="401">
        <f t="shared" si="37"/>
        <v>0</v>
      </c>
      <c r="Z14" s="401">
        <f t="shared" si="37"/>
        <v>0</v>
      </c>
      <c r="AA14" s="401">
        <f t="shared" si="37"/>
        <v>0</v>
      </c>
      <c r="AB14" s="401">
        <f t="shared" si="37"/>
        <v>0</v>
      </c>
      <c r="AC14" s="401">
        <f t="shared" si="37"/>
        <v>0</v>
      </c>
      <c r="AD14" s="401">
        <f t="shared" si="37"/>
        <v>0</v>
      </c>
      <c r="AE14" s="401">
        <f t="shared" si="37"/>
        <v>0</v>
      </c>
      <c r="AF14" s="401">
        <f t="shared" si="37"/>
        <v>0</v>
      </c>
      <c r="AG14" s="401">
        <f t="shared" si="37"/>
        <v>0</v>
      </c>
      <c r="AH14" s="401">
        <f t="shared" si="37"/>
        <v>0</v>
      </c>
      <c r="AI14" s="401">
        <f t="shared" si="37"/>
        <v>0</v>
      </c>
      <c r="AJ14" s="401">
        <f t="shared" si="37"/>
        <v>0</v>
      </c>
      <c r="AK14" s="401">
        <f t="shared" si="37"/>
        <v>0</v>
      </c>
      <c r="AL14" s="401">
        <f t="shared" si="37"/>
        <v>0</v>
      </c>
      <c r="AM14" s="401">
        <f t="shared" si="37"/>
        <v>0</v>
      </c>
      <c r="AN14" s="401">
        <f t="shared" si="37"/>
        <v>0</v>
      </c>
      <c r="AO14" s="401">
        <f t="shared" si="37"/>
        <v>0</v>
      </c>
      <c r="AP14" s="401">
        <f t="shared" si="37"/>
        <v>0</v>
      </c>
      <c r="AQ14" s="401">
        <f t="shared" si="37"/>
        <v>0</v>
      </c>
      <c r="AR14" s="401">
        <f t="shared" si="37"/>
        <v>0</v>
      </c>
      <c r="AS14" s="401">
        <f t="shared" si="37"/>
        <v>0</v>
      </c>
      <c r="AT14" s="401">
        <f t="shared" si="37"/>
        <v>0</v>
      </c>
      <c r="AU14" s="401">
        <f t="shared" si="37"/>
        <v>0</v>
      </c>
      <c r="AV14" s="401">
        <f t="shared" si="37"/>
        <v>0</v>
      </c>
      <c r="AW14" s="401">
        <f t="shared" si="37"/>
        <v>0</v>
      </c>
      <c r="AX14" s="401">
        <f t="shared" si="37"/>
        <v>0</v>
      </c>
      <c r="AY14" s="401">
        <f t="shared" si="37"/>
        <v>0</v>
      </c>
      <c r="AZ14" s="401">
        <f t="shared" si="37"/>
        <v>0</v>
      </c>
      <c r="BA14" s="401">
        <f t="shared" si="37"/>
        <v>0</v>
      </c>
      <c r="BB14" s="401">
        <f t="shared" si="37"/>
        <v>0</v>
      </c>
      <c r="BC14" s="401">
        <f t="shared" si="37"/>
        <v>0</v>
      </c>
      <c r="BD14" s="401">
        <f t="shared" si="37"/>
        <v>0</v>
      </c>
      <c r="BE14" s="401">
        <f t="shared" si="37"/>
        <v>0</v>
      </c>
      <c r="BF14" s="401">
        <f t="shared" si="37"/>
        <v>0</v>
      </c>
      <c r="BG14" s="401">
        <f t="shared" si="37"/>
        <v>0</v>
      </c>
      <c r="BH14" s="401">
        <f t="shared" si="37"/>
        <v>0</v>
      </c>
      <c r="BI14" s="401">
        <f t="shared" si="37"/>
        <v>0</v>
      </c>
      <c r="BJ14" s="401">
        <f t="shared" si="37"/>
        <v>0</v>
      </c>
      <c r="BK14" s="401">
        <f t="shared" si="37"/>
        <v>0</v>
      </c>
      <c r="BL14" s="401">
        <f t="shared" si="37"/>
        <v>0</v>
      </c>
      <c r="BM14" s="401">
        <f t="shared" si="37"/>
        <v>0</v>
      </c>
      <c r="BN14" s="401">
        <f t="shared" si="37"/>
        <v>0</v>
      </c>
      <c r="BO14" s="401">
        <f t="shared" si="37"/>
        <v>0</v>
      </c>
    </row>
    <row r="15" spans="2:67">
      <c r="B15" s="363">
        <f t="shared" si="30"/>
        <v>0</v>
      </c>
      <c r="C15" s="234" t="s">
        <v>47</v>
      </c>
      <c r="D15" s="393">
        <f t="shared" si="33"/>
        <v>0</v>
      </c>
      <c r="E15" s="17">
        <f t="shared" si="34"/>
        <v>0</v>
      </c>
      <c r="F15" s="401">
        <f t="shared" si="35"/>
        <v>0</v>
      </c>
      <c r="G15" s="401">
        <f t="shared" si="35"/>
        <v>0</v>
      </c>
      <c r="H15" s="401">
        <f t="shared" si="35"/>
        <v>0</v>
      </c>
      <c r="I15" s="401">
        <f t="shared" si="35"/>
        <v>0</v>
      </c>
      <c r="J15" s="401">
        <f t="shared" si="35"/>
        <v>0</v>
      </c>
      <c r="K15" s="401">
        <f t="shared" si="35"/>
        <v>0</v>
      </c>
      <c r="L15" s="401">
        <f t="shared" si="35"/>
        <v>0</v>
      </c>
      <c r="M15" s="401">
        <f t="shared" si="35"/>
        <v>0</v>
      </c>
      <c r="N15" s="401">
        <f t="shared" si="35"/>
        <v>0</v>
      </c>
      <c r="O15" s="401">
        <f t="shared" si="35"/>
        <v>0</v>
      </c>
      <c r="P15" s="401">
        <f t="shared" si="35"/>
        <v>0</v>
      </c>
      <c r="Q15" s="401">
        <f t="shared" si="35"/>
        <v>0</v>
      </c>
      <c r="R15" s="401">
        <f t="shared" si="35"/>
        <v>0</v>
      </c>
      <c r="S15" s="401">
        <f t="shared" si="35"/>
        <v>0</v>
      </c>
      <c r="T15" s="401">
        <f t="shared" si="35"/>
        <v>0</v>
      </c>
      <c r="U15" s="401">
        <f t="shared" si="35"/>
        <v>0</v>
      </c>
      <c r="V15" s="401">
        <f t="shared" si="37"/>
        <v>0</v>
      </c>
      <c r="W15" s="401">
        <f t="shared" si="37"/>
        <v>0</v>
      </c>
      <c r="X15" s="401">
        <f t="shared" si="37"/>
        <v>0</v>
      </c>
      <c r="Y15" s="401">
        <f t="shared" si="37"/>
        <v>0</v>
      </c>
      <c r="Z15" s="401">
        <f t="shared" si="37"/>
        <v>0</v>
      </c>
      <c r="AA15" s="401">
        <f t="shared" si="37"/>
        <v>0</v>
      </c>
      <c r="AB15" s="401">
        <f t="shared" si="37"/>
        <v>0</v>
      </c>
      <c r="AC15" s="401">
        <f t="shared" si="37"/>
        <v>0</v>
      </c>
      <c r="AD15" s="401">
        <f t="shared" si="37"/>
        <v>0</v>
      </c>
      <c r="AE15" s="401">
        <f t="shared" si="37"/>
        <v>0</v>
      </c>
      <c r="AF15" s="401">
        <f t="shared" si="37"/>
        <v>0</v>
      </c>
      <c r="AG15" s="401">
        <f t="shared" si="37"/>
        <v>0</v>
      </c>
      <c r="AH15" s="401">
        <f t="shared" si="37"/>
        <v>0</v>
      </c>
      <c r="AI15" s="401">
        <f t="shared" si="37"/>
        <v>0</v>
      </c>
      <c r="AJ15" s="401">
        <f t="shared" si="37"/>
        <v>0</v>
      </c>
      <c r="AK15" s="401">
        <f t="shared" si="37"/>
        <v>0</v>
      </c>
      <c r="AL15" s="401">
        <f t="shared" si="37"/>
        <v>0</v>
      </c>
      <c r="AM15" s="401">
        <f t="shared" si="37"/>
        <v>0</v>
      </c>
      <c r="AN15" s="401">
        <f t="shared" si="37"/>
        <v>0</v>
      </c>
      <c r="AO15" s="401">
        <f t="shared" si="37"/>
        <v>0</v>
      </c>
      <c r="AP15" s="401">
        <f t="shared" si="37"/>
        <v>0</v>
      </c>
      <c r="AQ15" s="401">
        <f t="shared" si="37"/>
        <v>0</v>
      </c>
      <c r="AR15" s="401">
        <f t="shared" si="37"/>
        <v>0</v>
      </c>
      <c r="AS15" s="401">
        <f t="shared" si="37"/>
        <v>0</v>
      </c>
      <c r="AT15" s="401">
        <f t="shared" si="37"/>
        <v>0</v>
      </c>
      <c r="AU15" s="401">
        <f t="shared" si="37"/>
        <v>0</v>
      </c>
      <c r="AV15" s="401">
        <f t="shared" si="37"/>
        <v>0</v>
      </c>
      <c r="AW15" s="401">
        <f t="shared" si="37"/>
        <v>0</v>
      </c>
      <c r="AX15" s="401">
        <f t="shared" si="37"/>
        <v>0</v>
      </c>
      <c r="AY15" s="401">
        <f t="shared" si="37"/>
        <v>0</v>
      </c>
      <c r="AZ15" s="401">
        <f t="shared" si="37"/>
        <v>0</v>
      </c>
      <c r="BA15" s="401">
        <f t="shared" si="37"/>
        <v>0</v>
      </c>
      <c r="BB15" s="401">
        <f t="shared" si="37"/>
        <v>0</v>
      </c>
      <c r="BC15" s="401">
        <f t="shared" si="37"/>
        <v>0</v>
      </c>
      <c r="BD15" s="401">
        <f t="shared" si="37"/>
        <v>0</v>
      </c>
      <c r="BE15" s="401">
        <f t="shared" si="37"/>
        <v>0</v>
      </c>
      <c r="BF15" s="401">
        <f t="shared" si="37"/>
        <v>0</v>
      </c>
      <c r="BG15" s="401">
        <f t="shared" si="37"/>
        <v>0</v>
      </c>
      <c r="BH15" s="401">
        <f t="shared" si="37"/>
        <v>0</v>
      </c>
      <c r="BI15" s="401">
        <f t="shared" si="37"/>
        <v>0</v>
      </c>
      <c r="BJ15" s="401">
        <f t="shared" si="37"/>
        <v>0</v>
      </c>
      <c r="BK15" s="401">
        <f t="shared" si="37"/>
        <v>0</v>
      </c>
      <c r="BL15" s="401">
        <f t="shared" si="37"/>
        <v>0</v>
      </c>
      <c r="BM15" s="401">
        <f t="shared" si="37"/>
        <v>0</v>
      </c>
      <c r="BN15" s="401">
        <f t="shared" si="37"/>
        <v>0</v>
      </c>
      <c r="BO15" s="401">
        <f t="shared" si="37"/>
        <v>0</v>
      </c>
    </row>
    <row r="16" spans="2:67">
      <c r="B16" s="363">
        <f t="shared" si="30"/>
        <v>0</v>
      </c>
      <c r="C16" s="234" t="s">
        <v>49</v>
      </c>
      <c r="D16" s="393">
        <f t="shared" si="33"/>
        <v>0</v>
      </c>
      <c r="E16" s="17">
        <f t="shared" si="34"/>
        <v>0</v>
      </c>
      <c r="F16" s="401">
        <f t="shared" si="35"/>
        <v>0</v>
      </c>
      <c r="G16" s="401">
        <f t="shared" si="35"/>
        <v>0</v>
      </c>
      <c r="H16" s="401">
        <f t="shared" si="35"/>
        <v>0</v>
      </c>
      <c r="I16" s="401">
        <f t="shared" si="35"/>
        <v>0</v>
      </c>
      <c r="J16" s="401">
        <f t="shared" si="35"/>
        <v>0</v>
      </c>
      <c r="K16" s="401">
        <f t="shared" si="35"/>
        <v>0</v>
      </c>
      <c r="L16" s="401">
        <f t="shared" si="35"/>
        <v>0</v>
      </c>
      <c r="M16" s="401">
        <f t="shared" si="35"/>
        <v>0</v>
      </c>
      <c r="N16" s="401">
        <f t="shared" si="35"/>
        <v>0</v>
      </c>
      <c r="O16" s="401">
        <f t="shared" si="35"/>
        <v>0</v>
      </c>
      <c r="P16" s="401">
        <f t="shared" si="35"/>
        <v>0</v>
      </c>
      <c r="Q16" s="401">
        <f t="shared" si="35"/>
        <v>0</v>
      </c>
      <c r="R16" s="401">
        <f t="shared" si="35"/>
        <v>0</v>
      </c>
      <c r="S16" s="401">
        <f t="shared" si="35"/>
        <v>0</v>
      </c>
      <c r="T16" s="401">
        <f t="shared" si="35"/>
        <v>0</v>
      </c>
      <c r="U16" s="401">
        <f t="shared" si="35"/>
        <v>0</v>
      </c>
      <c r="V16" s="401">
        <f t="shared" si="37"/>
        <v>0</v>
      </c>
      <c r="W16" s="401">
        <f t="shared" si="37"/>
        <v>0</v>
      </c>
      <c r="X16" s="401">
        <f t="shared" si="37"/>
        <v>0</v>
      </c>
      <c r="Y16" s="401">
        <f t="shared" si="37"/>
        <v>0</v>
      </c>
      <c r="Z16" s="401">
        <f t="shared" si="37"/>
        <v>0</v>
      </c>
      <c r="AA16" s="401">
        <f t="shared" si="37"/>
        <v>0</v>
      </c>
      <c r="AB16" s="401">
        <f t="shared" si="37"/>
        <v>0</v>
      </c>
      <c r="AC16" s="401">
        <f t="shared" si="37"/>
        <v>0</v>
      </c>
      <c r="AD16" s="401">
        <f t="shared" si="37"/>
        <v>0</v>
      </c>
      <c r="AE16" s="401">
        <f t="shared" si="37"/>
        <v>0</v>
      </c>
      <c r="AF16" s="401">
        <f t="shared" si="37"/>
        <v>0</v>
      </c>
      <c r="AG16" s="401">
        <f t="shared" si="37"/>
        <v>0</v>
      </c>
      <c r="AH16" s="401">
        <f t="shared" si="37"/>
        <v>0</v>
      </c>
      <c r="AI16" s="401">
        <f t="shared" si="37"/>
        <v>0</v>
      </c>
      <c r="AJ16" s="401">
        <f t="shared" si="37"/>
        <v>0</v>
      </c>
      <c r="AK16" s="401">
        <f t="shared" si="37"/>
        <v>0</v>
      </c>
      <c r="AL16" s="401">
        <f t="shared" si="37"/>
        <v>0</v>
      </c>
      <c r="AM16" s="401">
        <f t="shared" si="37"/>
        <v>0</v>
      </c>
      <c r="AN16" s="401">
        <f t="shared" si="37"/>
        <v>0</v>
      </c>
      <c r="AO16" s="401">
        <f t="shared" si="37"/>
        <v>0</v>
      </c>
      <c r="AP16" s="401">
        <f t="shared" si="37"/>
        <v>0</v>
      </c>
      <c r="AQ16" s="401">
        <f t="shared" si="37"/>
        <v>0</v>
      </c>
      <c r="AR16" s="401">
        <f t="shared" si="37"/>
        <v>0</v>
      </c>
      <c r="AS16" s="401">
        <f t="shared" si="37"/>
        <v>0</v>
      </c>
      <c r="AT16" s="401">
        <f t="shared" si="37"/>
        <v>0</v>
      </c>
      <c r="AU16" s="401">
        <f t="shared" si="37"/>
        <v>0</v>
      </c>
      <c r="AV16" s="401">
        <f t="shared" si="37"/>
        <v>0</v>
      </c>
      <c r="AW16" s="401">
        <f t="shared" si="37"/>
        <v>0</v>
      </c>
      <c r="AX16" s="401">
        <f t="shared" si="37"/>
        <v>0</v>
      </c>
      <c r="AY16" s="401">
        <f t="shared" si="37"/>
        <v>0</v>
      </c>
      <c r="AZ16" s="401">
        <f t="shared" si="37"/>
        <v>0</v>
      </c>
      <c r="BA16" s="401">
        <f t="shared" si="37"/>
        <v>0</v>
      </c>
      <c r="BB16" s="401">
        <f t="shared" si="37"/>
        <v>0</v>
      </c>
      <c r="BC16" s="401">
        <f t="shared" si="37"/>
        <v>0</v>
      </c>
      <c r="BD16" s="401">
        <f t="shared" si="37"/>
        <v>0</v>
      </c>
      <c r="BE16" s="401">
        <f t="shared" si="37"/>
        <v>0</v>
      </c>
      <c r="BF16" s="401">
        <f t="shared" si="37"/>
        <v>0</v>
      </c>
      <c r="BG16" s="401">
        <f t="shared" si="37"/>
        <v>0</v>
      </c>
      <c r="BH16" s="401">
        <f t="shared" si="37"/>
        <v>0</v>
      </c>
      <c r="BI16" s="401">
        <f t="shared" si="37"/>
        <v>0</v>
      </c>
      <c r="BJ16" s="401">
        <f t="shared" si="37"/>
        <v>0</v>
      </c>
      <c r="BK16" s="401">
        <f t="shared" si="37"/>
        <v>0</v>
      </c>
      <c r="BL16" s="401">
        <f t="shared" si="37"/>
        <v>0</v>
      </c>
      <c r="BM16" s="401">
        <f t="shared" si="37"/>
        <v>0</v>
      </c>
      <c r="BN16" s="401">
        <f t="shared" si="37"/>
        <v>0</v>
      </c>
      <c r="BO16" s="401">
        <f t="shared" si="37"/>
        <v>0</v>
      </c>
    </row>
    <row r="17" spans="2:67">
      <c r="B17" s="363">
        <f t="shared" si="30"/>
        <v>0</v>
      </c>
      <c r="C17" s="234" t="s">
        <v>5</v>
      </c>
      <c r="D17" s="393">
        <f t="shared" si="33"/>
        <v>0</v>
      </c>
      <c r="E17" s="17">
        <f t="shared" si="34"/>
        <v>0</v>
      </c>
      <c r="F17" s="401">
        <f t="shared" si="35"/>
        <v>0</v>
      </c>
      <c r="G17" s="401">
        <f t="shared" si="35"/>
        <v>0</v>
      </c>
      <c r="H17" s="401">
        <f t="shared" si="35"/>
        <v>0</v>
      </c>
      <c r="I17" s="401">
        <f t="shared" si="35"/>
        <v>0</v>
      </c>
      <c r="J17" s="401">
        <f t="shared" si="35"/>
        <v>0</v>
      </c>
      <c r="K17" s="401">
        <f t="shared" si="35"/>
        <v>0</v>
      </c>
      <c r="L17" s="401">
        <f t="shared" si="35"/>
        <v>0</v>
      </c>
      <c r="M17" s="401">
        <f t="shared" si="35"/>
        <v>0</v>
      </c>
      <c r="N17" s="401">
        <f t="shared" si="35"/>
        <v>0</v>
      </c>
      <c r="O17" s="401">
        <f t="shared" si="35"/>
        <v>0</v>
      </c>
      <c r="P17" s="401">
        <f t="shared" si="35"/>
        <v>0</v>
      </c>
      <c r="Q17" s="401">
        <f t="shared" si="35"/>
        <v>0</v>
      </c>
      <c r="R17" s="401">
        <f t="shared" si="35"/>
        <v>0</v>
      </c>
      <c r="S17" s="401">
        <f t="shared" si="35"/>
        <v>0</v>
      </c>
      <c r="T17" s="401">
        <f t="shared" si="35"/>
        <v>0</v>
      </c>
      <c r="U17" s="401">
        <f t="shared" si="35"/>
        <v>0</v>
      </c>
      <c r="V17" s="401">
        <f t="shared" si="37"/>
        <v>0</v>
      </c>
      <c r="W17" s="401">
        <f t="shared" si="37"/>
        <v>0</v>
      </c>
      <c r="X17" s="401">
        <f t="shared" si="37"/>
        <v>0</v>
      </c>
      <c r="Y17" s="401">
        <f t="shared" si="37"/>
        <v>0</v>
      </c>
      <c r="Z17" s="401">
        <f t="shared" si="37"/>
        <v>0</v>
      </c>
      <c r="AA17" s="401">
        <f t="shared" si="37"/>
        <v>0</v>
      </c>
      <c r="AB17" s="401">
        <f t="shared" si="37"/>
        <v>0</v>
      </c>
      <c r="AC17" s="401">
        <f t="shared" si="37"/>
        <v>0</v>
      </c>
      <c r="AD17" s="401">
        <f t="shared" si="37"/>
        <v>0</v>
      </c>
      <c r="AE17" s="401">
        <f t="shared" si="37"/>
        <v>0</v>
      </c>
      <c r="AF17" s="401">
        <f t="shared" si="37"/>
        <v>0</v>
      </c>
      <c r="AG17" s="401">
        <f t="shared" si="37"/>
        <v>0</v>
      </c>
      <c r="AH17" s="401">
        <f t="shared" si="37"/>
        <v>0</v>
      </c>
      <c r="AI17" s="401">
        <f t="shared" si="37"/>
        <v>0</v>
      </c>
      <c r="AJ17" s="401">
        <f t="shared" si="37"/>
        <v>0</v>
      </c>
      <c r="AK17" s="401">
        <f t="shared" si="37"/>
        <v>0</v>
      </c>
      <c r="AL17" s="401">
        <f t="shared" si="37"/>
        <v>0</v>
      </c>
      <c r="AM17" s="401">
        <f t="shared" si="37"/>
        <v>0</v>
      </c>
      <c r="AN17" s="401">
        <f t="shared" si="37"/>
        <v>0</v>
      </c>
      <c r="AO17" s="401">
        <f t="shared" si="37"/>
        <v>0</v>
      </c>
      <c r="AP17" s="401">
        <f t="shared" si="37"/>
        <v>0</v>
      </c>
      <c r="AQ17" s="401">
        <f t="shared" si="37"/>
        <v>0</v>
      </c>
      <c r="AR17" s="401">
        <f t="shared" si="37"/>
        <v>0</v>
      </c>
      <c r="AS17" s="401">
        <f t="shared" si="37"/>
        <v>0</v>
      </c>
      <c r="AT17" s="401">
        <f t="shared" si="37"/>
        <v>0</v>
      </c>
      <c r="AU17" s="401">
        <f t="shared" si="37"/>
        <v>0</v>
      </c>
      <c r="AV17" s="401">
        <f t="shared" si="37"/>
        <v>0</v>
      </c>
      <c r="AW17" s="401">
        <f t="shared" si="37"/>
        <v>0</v>
      </c>
      <c r="AX17" s="401">
        <f t="shared" si="37"/>
        <v>0</v>
      </c>
      <c r="AY17" s="401">
        <f t="shared" si="37"/>
        <v>0</v>
      </c>
      <c r="AZ17" s="401">
        <f t="shared" si="37"/>
        <v>0</v>
      </c>
      <c r="BA17" s="401">
        <f t="shared" si="37"/>
        <v>0</v>
      </c>
      <c r="BB17" s="401">
        <f t="shared" si="37"/>
        <v>0</v>
      </c>
      <c r="BC17" s="401">
        <f t="shared" si="37"/>
        <v>0</v>
      </c>
      <c r="BD17" s="401">
        <f t="shared" si="37"/>
        <v>0</v>
      </c>
      <c r="BE17" s="401">
        <f t="shared" si="37"/>
        <v>0</v>
      </c>
      <c r="BF17" s="401">
        <f t="shared" si="37"/>
        <v>0</v>
      </c>
      <c r="BG17" s="401">
        <f t="shared" si="37"/>
        <v>0</v>
      </c>
      <c r="BH17" s="401">
        <f t="shared" si="37"/>
        <v>0</v>
      </c>
      <c r="BI17" s="401">
        <f t="shared" si="37"/>
        <v>0</v>
      </c>
      <c r="BJ17" s="401">
        <f t="shared" si="37"/>
        <v>0</v>
      </c>
      <c r="BK17" s="401">
        <f t="shared" si="37"/>
        <v>0</v>
      </c>
      <c r="BL17" s="401">
        <f t="shared" si="37"/>
        <v>0</v>
      </c>
      <c r="BM17" s="401">
        <f t="shared" si="37"/>
        <v>0</v>
      </c>
      <c r="BN17" s="401">
        <f t="shared" si="37"/>
        <v>0</v>
      </c>
      <c r="BO17" s="401">
        <f t="shared" si="37"/>
        <v>0</v>
      </c>
    </row>
    <row r="18" spans="2:67">
      <c r="B18" s="363">
        <f t="shared" si="30"/>
        <v>0</v>
      </c>
      <c r="C18" s="234" t="s">
        <v>917</v>
      </c>
      <c r="D18" s="393">
        <f t="shared" si="33"/>
        <v>0</v>
      </c>
      <c r="E18" s="17">
        <f t="shared" si="34"/>
        <v>0</v>
      </c>
      <c r="F18" s="401">
        <f t="shared" si="35"/>
        <v>0</v>
      </c>
      <c r="G18" s="401">
        <f t="shared" si="35"/>
        <v>0</v>
      </c>
      <c r="H18" s="401">
        <f t="shared" si="35"/>
        <v>0</v>
      </c>
      <c r="I18" s="401">
        <f t="shared" si="35"/>
        <v>0</v>
      </c>
      <c r="J18" s="401">
        <f t="shared" si="35"/>
        <v>0</v>
      </c>
      <c r="K18" s="401">
        <f t="shared" si="35"/>
        <v>0</v>
      </c>
      <c r="L18" s="401">
        <f t="shared" si="35"/>
        <v>0</v>
      </c>
      <c r="M18" s="401">
        <f t="shared" si="35"/>
        <v>0</v>
      </c>
      <c r="N18" s="401">
        <f t="shared" si="35"/>
        <v>0</v>
      </c>
      <c r="O18" s="401">
        <f t="shared" si="35"/>
        <v>0</v>
      </c>
      <c r="P18" s="401">
        <f t="shared" si="35"/>
        <v>0</v>
      </c>
      <c r="Q18" s="401">
        <f t="shared" si="35"/>
        <v>0</v>
      </c>
      <c r="R18" s="401">
        <f t="shared" si="35"/>
        <v>0</v>
      </c>
      <c r="S18" s="401">
        <f t="shared" si="35"/>
        <v>0</v>
      </c>
      <c r="T18" s="401">
        <f t="shared" si="35"/>
        <v>0</v>
      </c>
      <c r="U18" s="401">
        <f t="shared" si="35"/>
        <v>0</v>
      </c>
      <c r="V18" s="401">
        <f t="shared" si="37"/>
        <v>0</v>
      </c>
      <c r="W18" s="401">
        <f t="shared" si="37"/>
        <v>0</v>
      </c>
      <c r="X18" s="401">
        <f t="shared" si="37"/>
        <v>0</v>
      </c>
      <c r="Y18" s="401">
        <f t="shared" si="37"/>
        <v>0</v>
      </c>
      <c r="Z18" s="401">
        <f t="shared" si="37"/>
        <v>0</v>
      </c>
      <c r="AA18" s="401">
        <f t="shared" si="37"/>
        <v>0</v>
      </c>
      <c r="AB18" s="401">
        <f t="shared" si="37"/>
        <v>0</v>
      </c>
      <c r="AC18" s="401">
        <f t="shared" si="37"/>
        <v>0</v>
      </c>
      <c r="AD18" s="401">
        <f t="shared" si="37"/>
        <v>0</v>
      </c>
      <c r="AE18" s="401">
        <f t="shared" si="37"/>
        <v>0</v>
      </c>
      <c r="AF18" s="401">
        <f t="shared" si="37"/>
        <v>0</v>
      </c>
      <c r="AG18" s="401">
        <f t="shared" si="37"/>
        <v>0</v>
      </c>
      <c r="AH18" s="401">
        <f t="shared" si="37"/>
        <v>0</v>
      </c>
      <c r="AI18" s="401">
        <f t="shared" si="37"/>
        <v>0</v>
      </c>
      <c r="AJ18" s="401">
        <f t="shared" si="37"/>
        <v>0</v>
      </c>
      <c r="AK18" s="401">
        <f t="shared" si="37"/>
        <v>0</v>
      </c>
      <c r="AL18" s="401">
        <f t="shared" si="37"/>
        <v>0</v>
      </c>
      <c r="AM18" s="401">
        <f t="shared" si="37"/>
        <v>0</v>
      </c>
      <c r="AN18" s="401">
        <f t="shared" si="37"/>
        <v>0</v>
      </c>
      <c r="AO18" s="401">
        <f t="shared" si="37"/>
        <v>0</v>
      </c>
      <c r="AP18" s="401">
        <f t="shared" si="37"/>
        <v>0</v>
      </c>
      <c r="AQ18" s="401">
        <f t="shared" si="37"/>
        <v>0</v>
      </c>
      <c r="AR18" s="401">
        <f t="shared" si="37"/>
        <v>0</v>
      </c>
      <c r="AS18" s="401">
        <f t="shared" si="37"/>
        <v>0</v>
      </c>
      <c r="AT18" s="401">
        <f t="shared" si="37"/>
        <v>0</v>
      </c>
      <c r="AU18" s="401">
        <f t="shared" si="37"/>
        <v>0</v>
      </c>
      <c r="AV18" s="401">
        <f t="shared" si="37"/>
        <v>0</v>
      </c>
      <c r="AW18" s="401">
        <f t="shared" si="37"/>
        <v>0</v>
      </c>
      <c r="AX18" s="401">
        <f t="shared" si="37"/>
        <v>0</v>
      </c>
      <c r="AY18" s="401">
        <f t="shared" si="37"/>
        <v>0</v>
      </c>
      <c r="AZ18" s="401">
        <f t="shared" si="37"/>
        <v>0</v>
      </c>
      <c r="BA18" s="401">
        <f t="shared" si="37"/>
        <v>0</v>
      </c>
      <c r="BB18" s="401">
        <f t="shared" si="37"/>
        <v>0</v>
      </c>
      <c r="BC18" s="401">
        <f t="shared" si="37"/>
        <v>0</v>
      </c>
      <c r="BD18" s="401">
        <f t="shared" si="37"/>
        <v>0</v>
      </c>
      <c r="BE18" s="401">
        <f t="shared" si="37"/>
        <v>0</v>
      </c>
      <c r="BF18" s="401">
        <f t="shared" si="37"/>
        <v>0</v>
      </c>
      <c r="BG18" s="401">
        <f t="shared" si="37"/>
        <v>0</v>
      </c>
      <c r="BH18" s="401">
        <f t="shared" si="37"/>
        <v>0</v>
      </c>
      <c r="BI18" s="401">
        <f t="shared" si="37"/>
        <v>0</v>
      </c>
      <c r="BJ18" s="401">
        <f t="shared" si="37"/>
        <v>0</v>
      </c>
      <c r="BK18" s="401">
        <f t="shared" si="37"/>
        <v>0</v>
      </c>
      <c r="BL18" s="401">
        <f t="shared" si="37"/>
        <v>0</v>
      </c>
      <c r="BM18" s="401">
        <f t="shared" si="37"/>
        <v>0</v>
      </c>
      <c r="BN18" s="401">
        <f t="shared" si="37"/>
        <v>0</v>
      </c>
      <c r="BO18" s="401">
        <f t="shared" si="37"/>
        <v>0</v>
      </c>
    </row>
    <row r="19" spans="2:67">
      <c r="B19" s="363">
        <f t="shared" si="30"/>
        <v>0</v>
      </c>
      <c r="C19" s="234" t="s">
        <v>53</v>
      </c>
      <c r="D19" s="393">
        <f t="shared" si="33"/>
        <v>0</v>
      </c>
      <c r="E19" s="17">
        <f t="shared" si="34"/>
        <v>0</v>
      </c>
      <c r="F19" s="401">
        <f t="shared" si="35"/>
        <v>0</v>
      </c>
      <c r="G19" s="401">
        <f t="shared" si="35"/>
        <v>0</v>
      </c>
      <c r="H19" s="401">
        <f t="shared" si="35"/>
        <v>0</v>
      </c>
      <c r="I19" s="401">
        <f t="shared" si="35"/>
        <v>0</v>
      </c>
      <c r="J19" s="401">
        <f t="shared" si="35"/>
        <v>0</v>
      </c>
      <c r="K19" s="401">
        <f t="shared" si="35"/>
        <v>0</v>
      </c>
      <c r="L19" s="401">
        <f t="shared" si="35"/>
        <v>0</v>
      </c>
      <c r="M19" s="401">
        <f t="shared" si="35"/>
        <v>0</v>
      </c>
      <c r="N19" s="401">
        <f t="shared" si="35"/>
        <v>0</v>
      </c>
      <c r="O19" s="401">
        <f t="shared" si="35"/>
        <v>0</v>
      </c>
      <c r="P19" s="401">
        <f t="shared" si="35"/>
        <v>0</v>
      </c>
      <c r="Q19" s="401">
        <f t="shared" si="35"/>
        <v>0</v>
      </c>
      <c r="R19" s="401">
        <f t="shared" si="35"/>
        <v>0</v>
      </c>
      <c r="S19" s="401">
        <f t="shared" si="35"/>
        <v>0</v>
      </c>
      <c r="T19" s="401">
        <f t="shared" si="35"/>
        <v>0</v>
      </c>
      <c r="U19" s="401">
        <f t="shared" si="35"/>
        <v>0</v>
      </c>
      <c r="V19" s="401">
        <f t="shared" si="37"/>
        <v>0</v>
      </c>
      <c r="W19" s="401">
        <f t="shared" si="37"/>
        <v>0</v>
      </c>
      <c r="X19" s="401">
        <f t="shared" si="37"/>
        <v>0</v>
      </c>
      <c r="Y19" s="401">
        <f t="shared" si="37"/>
        <v>0</v>
      </c>
      <c r="Z19" s="401">
        <f t="shared" si="37"/>
        <v>0</v>
      </c>
      <c r="AA19" s="401">
        <f t="shared" si="37"/>
        <v>0</v>
      </c>
      <c r="AB19" s="401">
        <f t="shared" si="37"/>
        <v>0</v>
      </c>
      <c r="AC19" s="401">
        <f t="shared" si="37"/>
        <v>0</v>
      </c>
      <c r="AD19" s="401">
        <f t="shared" si="37"/>
        <v>0</v>
      </c>
      <c r="AE19" s="401">
        <f t="shared" si="37"/>
        <v>0</v>
      </c>
      <c r="AF19" s="401">
        <f t="shared" si="37"/>
        <v>0</v>
      </c>
      <c r="AG19" s="401">
        <f t="shared" si="37"/>
        <v>0</v>
      </c>
      <c r="AH19" s="401">
        <f t="shared" si="37"/>
        <v>0</v>
      </c>
      <c r="AI19" s="401">
        <f t="shared" si="37"/>
        <v>0</v>
      </c>
      <c r="AJ19" s="401">
        <f t="shared" si="37"/>
        <v>0</v>
      </c>
      <c r="AK19" s="401">
        <f t="shared" si="37"/>
        <v>0</v>
      </c>
      <c r="AL19" s="401">
        <f t="shared" si="37"/>
        <v>0</v>
      </c>
      <c r="AM19" s="401">
        <f t="shared" si="37"/>
        <v>0</v>
      </c>
      <c r="AN19" s="401">
        <f t="shared" si="37"/>
        <v>0</v>
      </c>
      <c r="AO19" s="401">
        <f t="shared" si="37"/>
        <v>0</v>
      </c>
      <c r="AP19" s="401">
        <f t="shared" si="37"/>
        <v>0</v>
      </c>
      <c r="AQ19" s="401">
        <f t="shared" si="37"/>
        <v>0</v>
      </c>
      <c r="AR19" s="401">
        <f t="shared" si="37"/>
        <v>0</v>
      </c>
      <c r="AS19" s="401">
        <f t="shared" si="37"/>
        <v>0</v>
      </c>
      <c r="AT19" s="401">
        <f t="shared" si="37"/>
        <v>0</v>
      </c>
      <c r="AU19" s="401">
        <f t="shared" ref="AU19:BO19" si="38">SUMIF($C$96:$C$159,$C19,AU$96:AU$159)</f>
        <v>0</v>
      </c>
      <c r="AV19" s="401">
        <f t="shared" si="38"/>
        <v>0</v>
      </c>
      <c r="AW19" s="401">
        <f t="shared" si="38"/>
        <v>0</v>
      </c>
      <c r="AX19" s="401">
        <f t="shared" si="38"/>
        <v>0</v>
      </c>
      <c r="AY19" s="401">
        <f t="shared" si="38"/>
        <v>0</v>
      </c>
      <c r="AZ19" s="401">
        <f t="shared" si="38"/>
        <v>0</v>
      </c>
      <c r="BA19" s="401">
        <f t="shared" si="38"/>
        <v>0</v>
      </c>
      <c r="BB19" s="401">
        <f t="shared" si="38"/>
        <v>0</v>
      </c>
      <c r="BC19" s="401">
        <f t="shared" si="38"/>
        <v>0</v>
      </c>
      <c r="BD19" s="401">
        <f t="shared" si="38"/>
        <v>0</v>
      </c>
      <c r="BE19" s="401">
        <f t="shared" si="38"/>
        <v>0</v>
      </c>
      <c r="BF19" s="401">
        <f t="shared" si="38"/>
        <v>0</v>
      </c>
      <c r="BG19" s="401">
        <f t="shared" si="38"/>
        <v>0</v>
      </c>
      <c r="BH19" s="401">
        <f t="shared" si="38"/>
        <v>0</v>
      </c>
      <c r="BI19" s="401">
        <f t="shared" si="38"/>
        <v>0</v>
      </c>
      <c r="BJ19" s="401">
        <f t="shared" si="38"/>
        <v>0</v>
      </c>
      <c r="BK19" s="401">
        <f t="shared" si="38"/>
        <v>0</v>
      </c>
      <c r="BL19" s="401">
        <f t="shared" si="38"/>
        <v>0</v>
      </c>
      <c r="BM19" s="401">
        <f t="shared" si="38"/>
        <v>0</v>
      </c>
      <c r="BN19" s="401">
        <f t="shared" si="38"/>
        <v>0</v>
      </c>
      <c r="BO19" s="401">
        <f t="shared" si="38"/>
        <v>0</v>
      </c>
    </row>
    <row r="20" spans="2:67">
      <c r="B20" s="363">
        <f t="shared" si="30"/>
        <v>0</v>
      </c>
      <c r="C20" s="234" t="s">
        <v>56</v>
      </c>
      <c r="D20" s="393">
        <f t="shared" si="33"/>
        <v>0</v>
      </c>
      <c r="E20" s="17">
        <f t="shared" si="34"/>
        <v>0</v>
      </c>
      <c r="F20" s="401">
        <f t="shared" si="35"/>
        <v>0</v>
      </c>
      <c r="G20" s="401">
        <f t="shared" si="35"/>
        <v>0</v>
      </c>
      <c r="H20" s="401">
        <f t="shared" si="35"/>
        <v>0</v>
      </c>
      <c r="I20" s="401">
        <f t="shared" si="35"/>
        <v>0</v>
      </c>
      <c r="J20" s="401">
        <f t="shared" si="35"/>
        <v>0</v>
      </c>
      <c r="K20" s="401">
        <f t="shared" si="35"/>
        <v>0</v>
      </c>
      <c r="L20" s="401">
        <f t="shared" si="35"/>
        <v>0</v>
      </c>
      <c r="M20" s="401">
        <f t="shared" si="35"/>
        <v>0</v>
      </c>
      <c r="N20" s="401">
        <f t="shared" si="35"/>
        <v>0</v>
      </c>
      <c r="O20" s="401">
        <f t="shared" si="35"/>
        <v>0</v>
      </c>
      <c r="P20" s="401">
        <f t="shared" si="35"/>
        <v>0</v>
      </c>
      <c r="Q20" s="401">
        <f t="shared" si="35"/>
        <v>0</v>
      </c>
      <c r="R20" s="401">
        <f t="shared" si="35"/>
        <v>0</v>
      </c>
      <c r="S20" s="401">
        <f t="shared" si="35"/>
        <v>0</v>
      </c>
      <c r="T20" s="401">
        <f t="shared" si="35"/>
        <v>0</v>
      </c>
      <c r="U20" s="401">
        <f t="shared" si="35"/>
        <v>0</v>
      </c>
      <c r="V20" s="401">
        <f t="shared" ref="V20:BO25" si="39">SUMIF($C$96:$C$159,$C20,V$96:V$159)</f>
        <v>0</v>
      </c>
      <c r="W20" s="401">
        <f t="shared" si="39"/>
        <v>0</v>
      </c>
      <c r="X20" s="401">
        <f t="shared" si="39"/>
        <v>0</v>
      </c>
      <c r="Y20" s="401">
        <f t="shared" si="39"/>
        <v>0</v>
      </c>
      <c r="Z20" s="401">
        <f t="shared" si="39"/>
        <v>0</v>
      </c>
      <c r="AA20" s="401">
        <f t="shared" si="39"/>
        <v>0</v>
      </c>
      <c r="AB20" s="401">
        <f t="shared" si="39"/>
        <v>0</v>
      </c>
      <c r="AC20" s="401">
        <f t="shared" si="39"/>
        <v>0</v>
      </c>
      <c r="AD20" s="401">
        <f t="shared" si="39"/>
        <v>0</v>
      </c>
      <c r="AE20" s="401">
        <f t="shared" si="39"/>
        <v>0</v>
      </c>
      <c r="AF20" s="401">
        <f t="shared" si="39"/>
        <v>0</v>
      </c>
      <c r="AG20" s="401">
        <f t="shared" si="39"/>
        <v>0</v>
      </c>
      <c r="AH20" s="401">
        <f t="shared" si="39"/>
        <v>0</v>
      </c>
      <c r="AI20" s="401">
        <f t="shared" si="39"/>
        <v>0</v>
      </c>
      <c r="AJ20" s="401">
        <f t="shared" si="39"/>
        <v>0</v>
      </c>
      <c r="AK20" s="401">
        <f t="shared" si="39"/>
        <v>0</v>
      </c>
      <c r="AL20" s="401">
        <f t="shared" si="39"/>
        <v>0</v>
      </c>
      <c r="AM20" s="401">
        <f t="shared" si="39"/>
        <v>0</v>
      </c>
      <c r="AN20" s="401">
        <f t="shared" si="39"/>
        <v>0</v>
      </c>
      <c r="AO20" s="401">
        <f t="shared" si="39"/>
        <v>0</v>
      </c>
      <c r="AP20" s="401">
        <f t="shared" si="39"/>
        <v>0</v>
      </c>
      <c r="AQ20" s="401">
        <f t="shared" si="39"/>
        <v>0</v>
      </c>
      <c r="AR20" s="401">
        <f t="shared" si="39"/>
        <v>0</v>
      </c>
      <c r="AS20" s="401">
        <f t="shared" si="39"/>
        <v>0</v>
      </c>
      <c r="AT20" s="401">
        <f t="shared" si="39"/>
        <v>0</v>
      </c>
      <c r="AU20" s="401">
        <f t="shared" si="39"/>
        <v>0</v>
      </c>
      <c r="AV20" s="401">
        <f t="shared" si="39"/>
        <v>0</v>
      </c>
      <c r="AW20" s="401">
        <f t="shared" si="39"/>
        <v>0</v>
      </c>
      <c r="AX20" s="401">
        <f t="shared" si="39"/>
        <v>0</v>
      </c>
      <c r="AY20" s="401">
        <f t="shared" si="39"/>
        <v>0</v>
      </c>
      <c r="AZ20" s="401">
        <f t="shared" si="39"/>
        <v>0</v>
      </c>
      <c r="BA20" s="401">
        <f t="shared" si="39"/>
        <v>0</v>
      </c>
      <c r="BB20" s="401">
        <f t="shared" si="39"/>
        <v>0</v>
      </c>
      <c r="BC20" s="401">
        <f t="shared" si="39"/>
        <v>0</v>
      </c>
      <c r="BD20" s="401">
        <f t="shared" si="39"/>
        <v>0</v>
      </c>
      <c r="BE20" s="401">
        <f t="shared" si="39"/>
        <v>0</v>
      </c>
      <c r="BF20" s="401">
        <f t="shared" si="39"/>
        <v>0</v>
      </c>
      <c r="BG20" s="401">
        <f t="shared" si="39"/>
        <v>0</v>
      </c>
      <c r="BH20" s="401">
        <f t="shared" si="39"/>
        <v>0</v>
      </c>
      <c r="BI20" s="401">
        <f t="shared" si="39"/>
        <v>0</v>
      </c>
      <c r="BJ20" s="401">
        <f t="shared" si="39"/>
        <v>0</v>
      </c>
      <c r="BK20" s="401">
        <f t="shared" si="39"/>
        <v>0</v>
      </c>
      <c r="BL20" s="401">
        <f t="shared" si="39"/>
        <v>0</v>
      </c>
      <c r="BM20" s="401">
        <f t="shared" si="39"/>
        <v>0</v>
      </c>
      <c r="BN20" s="401">
        <f t="shared" si="39"/>
        <v>0</v>
      </c>
      <c r="BO20" s="401">
        <f t="shared" si="39"/>
        <v>0</v>
      </c>
    </row>
    <row r="21" spans="2:67">
      <c r="B21" s="363">
        <f t="shared" si="30"/>
        <v>0</v>
      </c>
      <c r="C21" s="234" t="s">
        <v>59</v>
      </c>
      <c r="D21" s="393">
        <f t="shared" si="33"/>
        <v>0</v>
      </c>
      <c r="E21" s="17">
        <f t="shared" si="34"/>
        <v>0</v>
      </c>
      <c r="F21" s="401">
        <f t="shared" si="35"/>
        <v>0</v>
      </c>
      <c r="G21" s="401">
        <f t="shared" si="35"/>
        <v>0</v>
      </c>
      <c r="H21" s="401">
        <f t="shared" si="35"/>
        <v>0</v>
      </c>
      <c r="I21" s="401">
        <f t="shared" si="35"/>
        <v>0</v>
      </c>
      <c r="J21" s="401">
        <f t="shared" si="35"/>
        <v>0</v>
      </c>
      <c r="K21" s="401">
        <f t="shared" si="35"/>
        <v>0</v>
      </c>
      <c r="L21" s="401">
        <f t="shared" si="35"/>
        <v>0</v>
      </c>
      <c r="M21" s="401">
        <f t="shared" si="35"/>
        <v>0</v>
      </c>
      <c r="N21" s="401">
        <f t="shared" si="35"/>
        <v>0</v>
      </c>
      <c r="O21" s="401">
        <f t="shared" si="35"/>
        <v>0</v>
      </c>
      <c r="P21" s="401">
        <f t="shared" si="35"/>
        <v>0</v>
      </c>
      <c r="Q21" s="401">
        <f t="shared" si="35"/>
        <v>0</v>
      </c>
      <c r="R21" s="401">
        <f t="shared" si="35"/>
        <v>0</v>
      </c>
      <c r="S21" s="401">
        <f t="shared" si="35"/>
        <v>0</v>
      </c>
      <c r="T21" s="401">
        <f t="shared" si="35"/>
        <v>0</v>
      </c>
      <c r="U21" s="401">
        <f t="shared" si="35"/>
        <v>0</v>
      </c>
      <c r="V21" s="401">
        <f t="shared" si="39"/>
        <v>0</v>
      </c>
      <c r="W21" s="401">
        <f t="shared" si="39"/>
        <v>0</v>
      </c>
      <c r="X21" s="401">
        <f t="shared" si="39"/>
        <v>0</v>
      </c>
      <c r="Y21" s="401">
        <f t="shared" si="39"/>
        <v>0</v>
      </c>
      <c r="Z21" s="401">
        <f t="shared" si="39"/>
        <v>0</v>
      </c>
      <c r="AA21" s="401">
        <f t="shared" si="39"/>
        <v>0</v>
      </c>
      <c r="AB21" s="401">
        <f t="shared" si="39"/>
        <v>0</v>
      </c>
      <c r="AC21" s="401">
        <f t="shared" si="39"/>
        <v>0</v>
      </c>
      <c r="AD21" s="401">
        <f t="shared" si="39"/>
        <v>0</v>
      </c>
      <c r="AE21" s="401">
        <f t="shared" si="39"/>
        <v>0</v>
      </c>
      <c r="AF21" s="401">
        <f t="shared" si="39"/>
        <v>0</v>
      </c>
      <c r="AG21" s="401">
        <f t="shared" si="39"/>
        <v>0</v>
      </c>
      <c r="AH21" s="401">
        <f t="shared" si="39"/>
        <v>0</v>
      </c>
      <c r="AI21" s="401">
        <f t="shared" si="39"/>
        <v>0</v>
      </c>
      <c r="AJ21" s="401">
        <f t="shared" si="39"/>
        <v>0</v>
      </c>
      <c r="AK21" s="401">
        <f t="shared" si="39"/>
        <v>0</v>
      </c>
      <c r="AL21" s="401">
        <f t="shared" si="39"/>
        <v>0</v>
      </c>
      <c r="AM21" s="401">
        <f t="shared" si="39"/>
        <v>0</v>
      </c>
      <c r="AN21" s="401">
        <f t="shared" si="39"/>
        <v>0</v>
      </c>
      <c r="AO21" s="401">
        <f t="shared" si="39"/>
        <v>0</v>
      </c>
      <c r="AP21" s="401">
        <f t="shared" si="39"/>
        <v>0</v>
      </c>
      <c r="AQ21" s="401">
        <f t="shared" si="39"/>
        <v>0</v>
      </c>
      <c r="AR21" s="401">
        <f t="shared" si="39"/>
        <v>0</v>
      </c>
      <c r="AS21" s="401">
        <f t="shared" si="39"/>
        <v>0</v>
      </c>
      <c r="AT21" s="401">
        <f t="shared" si="39"/>
        <v>0</v>
      </c>
      <c r="AU21" s="401">
        <f t="shared" si="39"/>
        <v>0</v>
      </c>
      <c r="AV21" s="401">
        <f t="shared" si="39"/>
        <v>0</v>
      </c>
      <c r="AW21" s="401">
        <f t="shared" si="39"/>
        <v>0</v>
      </c>
      <c r="AX21" s="401">
        <f t="shared" si="39"/>
        <v>0</v>
      </c>
      <c r="AY21" s="401">
        <f t="shared" si="39"/>
        <v>0</v>
      </c>
      <c r="AZ21" s="401">
        <f t="shared" si="39"/>
        <v>0</v>
      </c>
      <c r="BA21" s="401">
        <f t="shared" si="39"/>
        <v>0</v>
      </c>
      <c r="BB21" s="401">
        <f t="shared" si="39"/>
        <v>0</v>
      </c>
      <c r="BC21" s="401">
        <f t="shared" si="39"/>
        <v>0</v>
      </c>
      <c r="BD21" s="401">
        <f t="shared" si="39"/>
        <v>0</v>
      </c>
      <c r="BE21" s="401">
        <f t="shared" si="39"/>
        <v>0</v>
      </c>
      <c r="BF21" s="401">
        <f t="shared" si="39"/>
        <v>0</v>
      </c>
      <c r="BG21" s="401">
        <f t="shared" si="39"/>
        <v>0</v>
      </c>
      <c r="BH21" s="401">
        <f t="shared" si="39"/>
        <v>0</v>
      </c>
      <c r="BI21" s="401">
        <f t="shared" si="39"/>
        <v>0</v>
      </c>
      <c r="BJ21" s="401">
        <f t="shared" si="39"/>
        <v>0</v>
      </c>
      <c r="BK21" s="401">
        <f t="shared" si="39"/>
        <v>0</v>
      </c>
      <c r="BL21" s="401">
        <f t="shared" si="39"/>
        <v>0</v>
      </c>
      <c r="BM21" s="401">
        <f t="shared" si="39"/>
        <v>0</v>
      </c>
      <c r="BN21" s="401">
        <f t="shared" si="39"/>
        <v>0</v>
      </c>
      <c r="BO21" s="401">
        <f t="shared" si="39"/>
        <v>0</v>
      </c>
    </row>
    <row r="22" spans="2:67">
      <c r="B22" s="363">
        <f t="shared" si="30"/>
        <v>0</v>
      </c>
      <c r="C22" s="234" t="s">
        <v>920</v>
      </c>
      <c r="D22" s="393">
        <f t="shared" si="33"/>
        <v>0</v>
      </c>
      <c r="E22" s="17">
        <f t="shared" si="34"/>
        <v>0</v>
      </c>
      <c r="F22" s="401">
        <f t="shared" si="35"/>
        <v>0</v>
      </c>
      <c r="G22" s="401">
        <f t="shared" si="35"/>
        <v>0</v>
      </c>
      <c r="H22" s="401">
        <f t="shared" si="35"/>
        <v>0</v>
      </c>
      <c r="I22" s="401">
        <f t="shared" si="35"/>
        <v>0</v>
      </c>
      <c r="J22" s="401">
        <f t="shared" si="35"/>
        <v>0</v>
      </c>
      <c r="K22" s="401">
        <f t="shared" si="35"/>
        <v>0</v>
      </c>
      <c r="L22" s="401">
        <f t="shared" si="35"/>
        <v>0</v>
      </c>
      <c r="M22" s="401">
        <f t="shared" si="35"/>
        <v>0</v>
      </c>
      <c r="N22" s="401">
        <f t="shared" si="35"/>
        <v>0</v>
      </c>
      <c r="O22" s="401">
        <f t="shared" si="35"/>
        <v>0</v>
      </c>
      <c r="P22" s="401">
        <f t="shared" si="35"/>
        <v>0</v>
      </c>
      <c r="Q22" s="401">
        <f t="shared" si="35"/>
        <v>0</v>
      </c>
      <c r="R22" s="401">
        <f t="shared" si="35"/>
        <v>0</v>
      </c>
      <c r="S22" s="401">
        <f t="shared" si="35"/>
        <v>0</v>
      </c>
      <c r="T22" s="401">
        <f t="shared" si="35"/>
        <v>0</v>
      </c>
      <c r="U22" s="401">
        <f t="shared" si="35"/>
        <v>0</v>
      </c>
      <c r="V22" s="401">
        <f t="shared" si="39"/>
        <v>0</v>
      </c>
      <c r="W22" s="401">
        <f t="shared" si="39"/>
        <v>0</v>
      </c>
      <c r="X22" s="401">
        <f t="shared" si="39"/>
        <v>0</v>
      </c>
      <c r="Y22" s="401">
        <f t="shared" si="39"/>
        <v>0</v>
      </c>
      <c r="Z22" s="401">
        <f t="shared" si="39"/>
        <v>0</v>
      </c>
      <c r="AA22" s="401">
        <f t="shared" si="39"/>
        <v>0</v>
      </c>
      <c r="AB22" s="401">
        <f t="shared" si="39"/>
        <v>0</v>
      </c>
      <c r="AC22" s="401">
        <f t="shared" si="39"/>
        <v>0</v>
      </c>
      <c r="AD22" s="401">
        <f t="shared" si="39"/>
        <v>0</v>
      </c>
      <c r="AE22" s="401">
        <f t="shared" si="39"/>
        <v>0</v>
      </c>
      <c r="AF22" s="401">
        <f t="shared" si="39"/>
        <v>0</v>
      </c>
      <c r="AG22" s="401">
        <f t="shared" si="39"/>
        <v>0</v>
      </c>
      <c r="AH22" s="401">
        <f t="shared" si="39"/>
        <v>0</v>
      </c>
      <c r="AI22" s="401">
        <f t="shared" si="39"/>
        <v>0</v>
      </c>
      <c r="AJ22" s="401">
        <f t="shared" si="39"/>
        <v>0</v>
      </c>
      <c r="AK22" s="401">
        <f t="shared" si="39"/>
        <v>0</v>
      </c>
      <c r="AL22" s="401">
        <f t="shared" si="39"/>
        <v>0</v>
      </c>
      <c r="AM22" s="401">
        <f t="shared" si="39"/>
        <v>0</v>
      </c>
      <c r="AN22" s="401">
        <f t="shared" si="39"/>
        <v>0</v>
      </c>
      <c r="AO22" s="401">
        <f t="shared" si="39"/>
        <v>0</v>
      </c>
      <c r="AP22" s="401">
        <f t="shared" si="39"/>
        <v>0</v>
      </c>
      <c r="AQ22" s="401">
        <f t="shared" si="39"/>
        <v>0</v>
      </c>
      <c r="AR22" s="401">
        <f t="shared" si="39"/>
        <v>0</v>
      </c>
      <c r="AS22" s="401">
        <f t="shared" si="39"/>
        <v>0</v>
      </c>
      <c r="AT22" s="401">
        <f t="shared" si="39"/>
        <v>0</v>
      </c>
      <c r="AU22" s="401">
        <f t="shared" si="39"/>
        <v>0</v>
      </c>
      <c r="AV22" s="401">
        <f t="shared" si="39"/>
        <v>0</v>
      </c>
      <c r="AW22" s="401">
        <f t="shared" si="39"/>
        <v>0</v>
      </c>
      <c r="AX22" s="401">
        <f t="shared" si="39"/>
        <v>0</v>
      </c>
      <c r="AY22" s="401">
        <f t="shared" si="39"/>
        <v>0</v>
      </c>
      <c r="AZ22" s="401">
        <f t="shared" si="39"/>
        <v>0</v>
      </c>
      <c r="BA22" s="401">
        <f t="shared" si="39"/>
        <v>0</v>
      </c>
      <c r="BB22" s="401">
        <f t="shared" si="39"/>
        <v>0</v>
      </c>
      <c r="BC22" s="401">
        <f t="shared" si="39"/>
        <v>0</v>
      </c>
      <c r="BD22" s="401">
        <f t="shared" si="39"/>
        <v>0</v>
      </c>
      <c r="BE22" s="401">
        <f t="shared" si="39"/>
        <v>0</v>
      </c>
      <c r="BF22" s="401">
        <f t="shared" si="39"/>
        <v>0</v>
      </c>
      <c r="BG22" s="401">
        <f t="shared" si="39"/>
        <v>0</v>
      </c>
      <c r="BH22" s="401">
        <f t="shared" si="39"/>
        <v>0</v>
      </c>
      <c r="BI22" s="401">
        <f t="shared" si="39"/>
        <v>0</v>
      </c>
      <c r="BJ22" s="401">
        <f t="shared" si="39"/>
        <v>0</v>
      </c>
      <c r="BK22" s="401">
        <f t="shared" si="39"/>
        <v>0</v>
      </c>
      <c r="BL22" s="401">
        <f t="shared" si="39"/>
        <v>0</v>
      </c>
      <c r="BM22" s="401">
        <f t="shared" si="39"/>
        <v>0</v>
      </c>
      <c r="BN22" s="401">
        <f t="shared" si="39"/>
        <v>0</v>
      </c>
      <c r="BO22" s="401">
        <f t="shared" si="39"/>
        <v>0</v>
      </c>
    </row>
    <row r="23" spans="2:67">
      <c r="B23" s="363">
        <f t="shared" si="30"/>
        <v>0</v>
      </c>
      <c r="C23" s="234" t="s">
        <v>6</v>
      </c>
      <c r="D23" s="393">
        <f t="shared" si="33"/>
        <v>0</v>
      </c>
      <c r="E23" s="17">
        <f t="shared" si="34"/>
        <v>0</v>
      </c>
      <c r="F23" s="401">
        <f t="shared" si="35"/>
        <v>0</v>
      </c>
      <c r="G23" s="401">
        <f t="shared" si="35"/>
        <v>0</v>
      </c>
      <c r="H23" s="401">
        <f t="shared" si="35"/>
        <v>0</v>
      </c>
      <c r="I23" s="401">
        <f t="shared" si="35"/>
        <v>0</v>
      </c>
      <c r="J23" s="401">
        <f t="shared" si="35"/>
        <v>0</v>
      </c>
      <c r="K23" s="401">
        <f t="shared" si="35"/>
        <v>0</v>
      </c>
      <c r="L23" s="401">
        <f t="shared" si="35"/>
        <v>0</v>
      </c>
      <c r="M23" s="401">
        <f t="shared" si="35"/>
        <v>0</v>
      </c>
      <c r="N23" s="401">
        <f t="shared" si="35"/>
        <v>0</v>
      </c>
      <c r="O23" s="401">
        <f t="shared" si="35"/>
        <v>0</v>
      </c>
      <c r="P23" s="401">
        <f t="shared" si="35"/>
        <v>0</v>
      </c>
      <c r="Q23" s="401">
        <f t="shared" si="35"/>
        <v>0</v>
      </c>
      <c r="R23" s="401">
        <f t="shared" si="35"/>
        <v>0</v>
      </c>
      <c r="S23" s="401">
        <f t="shared" si="35"/>
        <v>0</v>
      </c>
      <c r="T23" s="401">
        <f t="shared" si="35"/>
        <v>0</v>
      </c>
      <c r="U23" s="401">
        <f t="shared" si="35"/>
        <v>0</v>
      </c>
      <c r="V23" s="401">
        <f t="shared" si="39"/>
        <v>0</v>
      </c>
      <c r="W23" s="401">
        <f t="shared" si="39"/>
        <v>0</v>
      </c>
      <c r="X23" s="401">
        <f t="shared" si="39"/>
        <v>0</v>
      </c>
      <c r="Y23" s="401">
        <f t="shared" si="39"/>
        <v>0</v>
      </c>
      <c r="Z23" s="401">
        <f t="shared" si="39"/>
        <v>0</v>
      </c>
      <c r="AA23" s="401">
        <f t="shared" si="39"/>
        <v>0</v>
      </c>
      <c r="AB23" s="401">
        <f t="shared" si="39"/>
        <v>0</v>
      </c>
      <c r="AC23" s="401">
        <f t="shared" si="39"/>
        <v>0</v>
      </c>
      <c r="AD23" s="401">
        <f t="shared" si="39"/>
        <v>0</v>
      </c>
      <c r="AE23" s="401">
        <f t="shared" si="39"/>
        <v>0</v>
      </c>
      <c r="AF23" s="401">
        <f t="shared" si="39"/>
        <v>0</v>
      </c>
      <c r="AG23" s="401">
        <f t="shared" si="39"/>
        <v>0</v>
      </c>
      <c r="AH23" s="401">
        <f t="shared" si="39"/>
        <v>0</v>
      </c>
      <c r="AI23" s="401">
        <f t="shared" si="39"/>
        <v>0</v>
      </c>
      <c r="AJ23" s="401">
        <f t="shared" si="39"/>
        <v>0</v>
      </c>
      <c r="AK23" s="401">
        <f t="shared" si="39"/>
        <v>0</v>
      </c>
      <c r="AL23" s="401">
        <f t="shared" si="39"/>
        <v>0</v>
      </c>
      <c r="AM23" s="401">
        <f t="shared" si="39"/>
        <v>0</v>
      </c>
      <c r="AN23" s="401">
        <f t="shared" si="39"/>
        <v>0</v>
      </c>
      <c r="AO23" s="401">
        <f t="shared" si="39"/>
        <v>0</v>
      </c>
      <c r="AP23" s="401">
        <f t="shared" si="39"/>
        <v>0</v>
      </c>
      <c r="AQ23" s="401">
        <f t="shared" si="39"/>
        <v>0</v>
      </c>
      <c r="AR23" s="401">
        <f t="shared" si="39"/>
        <v>0</v>
      </c>
      <c r="AS23" s="401">
        <f t="shared" si="39"/>
        <v>0</v>
      </c>
      <c r="AT23" s="401">
        <f t="shared" si="39"/>
        <v>0</v>
      </c>
      <c r="AU23" s="401">
        <f t="shared" si="39"/>
        <v>0</v>
      </c>
      <c r="AV23" s="401">
        <f t="shared" si="39"/>
        <v>0</v>
      </c>
      <c r="AW23" s="401">
        <f t="shared" si="39"/>
        <v>0</v>
      </c>
      <c r="AX23" s="401">
        <f t="shared" si="39"/>
        <v>0</v>
      </c>
      <c r="AY23" s="401">
        <f t="shared" si="39"/>
        <v>0</v>
      </c>
      <c r="AZ23" s="401">
        <f t="shared" si="39"/>
        <v>0</v>
      </c>
      <c r="BA23" s="401">
        <f t="shared" si="39"/>
        <v>0</v>
      </c>
      <c r="BB23" s="401">
        <f t="shared" si="39"/>
        <v>0</v>
      </c>
      <c r="BC23" s="401">
        <f t="shared" si="39"/>
        <v>0</v>
      </c>
      <c r="BD23" s="401">
        <f t="shared" si="39"/>
        <v>0</v>
      </c>
      <c r="BE23" s="401">
        <f t="shared" si="39"/>
        <v>0</v>
      </c>
      <c r="BF23" s="401">
        <f t="shared" si="39"/>
        <v>0</v>
      </c>
      <c r="BG23" s="401">
        <f t="shared" si="39"/>
        <v>0</v>
      </c>
      <c r="BH23" s="401">
        <f t="shared" si="39"/>
        <v>0</v>
      </c>
      <c r="BI23" s="401">
        <f t="shared" si="39"/>
        <v>0</v>
      </c>
      <c r="BJ23" s="401">
        <f t="shared" si="39"/>
        <v>0</v>
      </c>
      <c r="BK23" s="401">
        <f t="shared" si="39"/>
        <v>0</v>
      </c>
      <c r="BL23" s="401">
        <f t="shared" si="39"/>
        <v>0</v>
      </c>
      <c r="BM23" s="401">
        <f t="shared" si="39"/>
        <v>0</v>
      </c>
      <c r="BN23" s="401">
        <f t="shared" si="39"/>
        <v>0</v>
      </c>
      <c r="BO23" s="401">
        <f t="shared" si="39"/>
        <v>0</v>
      </c>
    </row>
    <row r="24" spans="2:67">
      <c r="B24" s="363">
        <f t="shared" si="30"/>
        <v>0</v>
      </c>
      <c r="C24" s="234" t="s">
        <v>64</v>
      </c>
      <c r="D24" s="393">
        <f t="shared" si="33"/>
        <v>0</v>
      </c>
      <c r="E24" s="17">
        <f t="shared" si="34"/>
        <v>0</v>
      </c>
      <c r="F24" s="401">
        <f t="shared" si="35"/>
        <v>0</v>
      </c>
      <c r="G24" s="401">
        <f t="shared" si="35"/>
        <v>0</v>
      </c>
      <c r="H24" s="401">
        <f t="shared" si="35"/>
        <v>0</v>
      </c>
      <c r="I24" s="401">
        <f t="shared" si="35"/>
        <v>0</v>
      </c>
      <c r="J24" s="401">
        <f t="shared" si="35"/>
        <v>0</v>
      </c>
      <c r="K24" s="401">
        <f t="shared" si="35"/>
        <v>0</v>
      </c>
      <c r="L24" s="401">
        <f t="shared" si="35"/>
        <v>0</v>
      </c>
      <c r="M24" s="401">
        <f t="shared" si="35"/>
        <v>0</v>
      </c>
      <c r="N24" s="401">
        <f t="shared" si="35"/>
        <v>0</v>
      </c>
      <c r="O24" s="401">
        <f t="shared" si="35"/>
        <v>0</v>
      </c>
      <c r="P24" s="401">
        <f t="shared" si="35"/>
        <v>0</v>
      </c>
      <c r="Q24" s="401">
        <f t="shared" si="35"/>
        <v>0</v>
      </c>
      <c r="R24" s="401">
        <f t="shared" si="35"/>
        <v>0</v>
      </c>
      <c r="S24" s="401">
        <f t="shared" si="35"/>
        <v>0</v>
      </c>
      <c r="T24" s="401">
        <f t="shared" si="35"/>
        <v>0</v>
      </c>
      <c r="U24" s="401">
        <f t="shared" si="35"/>
        <v>0</v>
      </c>
      <c r="V24" s="401">
        <f t="shared" si="39"/>
        <v>0</v>
      </c>
      <c r="W24" s="401">
        <f t="shared" si="39"/>
        <v>0</v>
      </c>
      <c r="X24" s="401">
        <f t="shared" si="39"/>
        <v>0</v>
      </c>
      <c r="Y24" s="401">
        <f t="shared" si="39"/>
        <v>0</v>
      </c>
      <c r="Z24" s="401">
        <f t="shared" si="39"/>
        <v>0</v>
      </c>
      <c r="AA24" s="401">
        <f t="shared" si="39"/>
        <v>0</v>
      </c>
      <c r="AB24" s="401">
        <f t="shared" si="39"/>
        <v>0</v>
      </c>
      <c r="AC24" s="401">
        <f t="shared" si="39"/>
        <v>0</v>
      </c>
      <c r="AD24" s="401">
        <f t="shared" si="39"/>
        <v>0</v>
      </c>
      <c r="AE24" s="401">
        <f t="shared" si="39"/>
        <v>0</v>
      </c>
      <c r="AF24" s="401">
        <f t="shared" si="39"/>
        <v>0</v>
      </c>
      <c r="AG24" s="401">
        <f t="shared" si="39"/>
        <v>0</v>
      </c>
      <c r="AH24" s="401">
        <f t="shared" si="39"/>
        <v>0</v>
      </c>
      <c r="AI24" s="401">
        <f t="shared" si="39"/>
        <v>0</v>
      </c>
      <c r="AJ24" s="401">
        <f t="shared" si="39"/>
        <v>0</v>
      </c>
      <c r="AK24" s="401">
        <f t="shared" si="39"/>
        <v>0</v>
      </c>
      <c r="AL24" s="401">
        <f t="shared" si="39"/>
        <v>0</v>
      </c>
      <c r="AM24" s="401">
        <f t="shared" si="39"/>
        <v>0</v>
      </c>
      <c r="AN24" s="401">
        <f t="shared" si="39"/>
        <v>0</v>
      </c>
      <c r="AO24" s="401">
        <f t="shared" si="39"/>
        <v>0</v>
      </c>
      <c r="AP24" s="401">
        <f t="shared" si="39"/>
        <v>0</v>
      </c>
      <c r="AQ24" s="401">
        <f t="shared" si="39"/>
        <v>0</v>
      </c>
      <c r="AR24" s="401">
        <f t="shared" si="39"/>
        <v>0</v>
      </c>
      <c r="AS24" s="401">
        <f t="shared" si="39"/>
        <v>0</v>
      </c>
      <c r="AT24" s="401">
        <f t="shared" si="39"/>
        <v>0</v>
      </c>
      <c r="AU24" s="401">
        <f t="shared" si="39"/>
        <v>0</v>
      </c>
      <c r="AV24" s="401">
        <f t="shared" si="39"/>
        <v>0</v>
      </c>
      <c r="AW24" s="401">
        <f t="shared" si="39"/>
        <v>0</v>
      </c>
      <c r="AX24" s="401">
        <f t="shared" si="39"/>
        <v>0</v>
      </c>
      <c r="AY24" s="401">
        <f t="shared" si="39"/>
        <v>0</v>
      </c>
      <c r="AZ24" s="401">
        <f t="shared" si="39"/>
        <v>0</v>
      </c>
      <c r="BA24" s="401">
        <f t="shared" si="39"/>
        <v>0</v>
      </c>
      <c r="BB24" s="401">
        <f t="shared" si="39"/>
        <v>0</v>
      </c>
      <c r="BC24" s="401">
        <f t="shared" si="39"/>
        <v>0</v>
      </c>
      <c r="BD24" s="401">
        <f t="shared" si="39"/>
        <v>0</v>
      </c>
      <c r="BE24" s="401">
        <f t="shared" si="39"/>
        <v>0</v>
      </c>
      <c r="BF24" s="401">
        <f t="shared" si="39"/>
        <v>0</v>
      </c>
      <c r="BG24" s="401">
        <f t="shared" si="39"/>
        <v>0</v>
      </c>
      <c r="BH24" s="401">
        <f t="shared" si="39"/>
        <v>0</v>
      </c>
      <c r="BI24" s="401">
        <f t="shared" si="39"/>
        <v>0</v>
      </c>
      <c r="BJ24" s="401">
        <f t="shared" si="39"/>
        <v>0</v>
      </c>
      <c r="BK24" s="401">
        <f t="shared" si="39"/>
        <v>0</v>
      </c>
      <c r="BL24" s="401">
        <f t="shared" si="39"/>
        <v>0</v>
      </c>
      <c r="BM24" s="401">
        <f t="shared" si="39"/>
        <v>0</v>
      </c>
      <c r="BN24" s="401">
        <f t="shared" si="39"/>
        <v>0</v>
      </c>
      <c r="BO24" s="401">
        <f t="shared" si="39"/>
        <v>0</v>
      </c>
    </row>
    <row r="25" spans="2:67">
      <c r="B25" s="363">
        <f t="shared" si="30"/>
        <v>0</v>
      </c>
      <c r="C25" s="234" t="s">
        <v>67</v>
      </c>
      <c r="D25" s="393">
        <f t="shared" si="33"/>
        <v>0</v>
      </c>
      <c r="E25" s="17">
        <f t="shared" si="34"/>
        <v>0</v>
      </c>
      <c r="F25" s="401">
        <f t="shared" si="35"/>
        <v>0</v>
      </c>
      <c r="G25" s="401">
        <f t="shared" si="35"/>
        <v>0</v>
      </c>
      <c r="H25" s="401">
        <f t="shared" si="35"/>
        <v>0</v>
      </c>
      <c r="I25" s="401">
        <f t="shared" si="35"/>
        <v>0</v>
      </c>
      <c r="J25" s="401">
        <f t="shared" si="35"/>
        <v>0</v>
      </c>
      <c r="K25" s="401">
        <f t="shared" si="35"/>
        <v>0</v>
      </c>
      <c r="L25" s="401">
        <f t="shared" si="35"/>
        <v>0</v>
      </c>
      <c r="M25" s="401">
        <f t="shared" si="35"/>
        <v>0</v>
      </c>
      <c r="N25" s="401">
        <f t="shared" si="35"/>
        <v>0</v>
      </c>
      <c r="O25" s="401">
        <f t="shared" si="35"/>
        <v>0</v>
      </c>
      <c r="P25" s="401">
        <f t="shared" si="35"/>
        <v>0</v>
      </c>
      <c r="Q25" s="401">
        <f t="shared" si="35"/>
        <v>0</v>
      </c>
      <c r="R25" s="401">
        <f t="shared" si="35"/>
        <v>0</v>
      </c>
      <c r="S25" s="401">
        <f t="shared" si="35"/>
        <v>0</v>
      </c>
      <c r="T25" s="401">
        <f t="shared" si="35"/>
        <v>0</v>
      </c>
      <c r="U25" s="401">
        <f t="shared" si="35"/>
        <v>0</v>
      </c>
      <c r="V25" s="401">
        <f t="shared" si="39"/>
        <v>0</v>
      </c>
      <c r="W25" s="401">
        <f t="shared" si="39"/>
        <v>0</v>
      </c>
      <c r="X25" s="401">
        <f t="shared" si="39"/>
        <v>0</v>
      </c>
      <c r="Y25" s="401">
        <f t="shared" si="39"/>
        <v>0</v>
      </c>
      <c r="Z25" s="401">
        <f t="shared" si="39"/>
        <v>0</v>
      </c>
      <c r="AA25" s="401">
        <f t="shared" si="39"/>
        <v>0</v>
      </c>
      <c r="AB25" s="401">
        <f t="shared" si="39"/>
        <v>0</v>
      </c>
      <c r="AC25" s="401">
        <f t="shared" si="39"/>
        <v>0</v>
      </c>
      <c r="AD25" s="401">
        <f t="shared" si="39"/>
        <v>0</v>
      </c>
      <c r="AE25" s="401">
        <f t="shared" si="39"/>
        <v>0</v>
      </c>
      <c r="AF25" s="401">
        <f t="shared" si="39"/>
        <v>0</v>
      </c>
      <c r="AG25" s="401">
        <f t="shared" si="39"/>
        <v>0</v>
      </c>
      <c r="AH25" s="401">
        <f t="shared" si="39"/>
        <v>0</v>
      </c>
      <c r="AI25" s="401">
        <f t="shared" si="39"/>
        <v>0</v>
      </c>
      <c r="AJ25" s="401">
        <f t="shared" si="39"/>
        <v>0</v>
      </c>
      <c r="AK25" s="401">
        <f t="shared" si="39"/>
        <v>0</v>
      </c>
      <c r="AL25" s="401">
        <f t="shared" si="39"/>
        <v>0</v>
      </c>
      <c r="AM25" s="401">
        <f t="shared" si="39"/>
        <v>0</v>
      </c>
      <c r="AN25" s="401">
        <f t="shared" si="39"/>
        <v>0</v>
      </c>
      <c r="AO25" s="401">
        <f t="shared" si="39"/>
        <v>0</v>
      </c>
      <c r="AP25" s="401">
        <f t="shared" si="39"/>
        <v>0</v>
      </c>
      <c r="AQ25" s="401">
        <f t="shared" si="39"/>
        <v>0</v>
      </c>
      <c r="AR25" s="401">
        <f t="shared" si="39"/>
        <v>0</v>
      </c>
      <c r="AS25" s="401">
        <f t="shared" si="39"/>
        <v>0</v>
      </c>
      <c r="AT25" s="401">
        <f t="shared" si="39"/>
        <v>0</v>
      </c>
      <c r="AU25" s="401">
        <f t="shared" ref="AU25:BO25" si="40">SUMIF($C$96:$C$159,$C25,AU$96:AU$159)</f>
        <v>0</v>
      </c>
      <c r="AV25" s="401">
        <f t="shared" si="40"/>
        <v>0</v>
      </c>
      <c r="AW25" s="401">
        <f t="shared" si="40"/>
        <v>0</v>
      </c>
      <c r="AX25" s="401">
        <f t="shared" si="40"/>
        <v>0</v>
      </c>
      <c r="AY25" s="401">
        <f t="shared" si="40"/>
        <v>0</v>
      </c>
      <c r="AZ25" s="401">
        <f t="shared" si="40"/>
        <v>0</v>
      </c>
      <c r="BA25" s="401">
        <f t="shared" si="40"/>
        <v>0</v>
      </c>
      <c r="BB25" s="401">
        <f t="shared" si="40"/>
        <v>0</v>
      </c>
      <c r="BC25" s="401">
        <f t="shared" si="40"/>
        <v>0</v>
      </c>
      <c r="BD25" s="401">
        <f t="shared" si="40"/>
        <v>0</v>
      </c>
      <c r="BE25" s="401">
        <f t="shared" si="40"/>
        <v>0</v>
      </c>
      <c r="BF25" s="401">
        <f t="shared" si="40"/>
        <v>0</v>
      </c>
      <c r="BG25" s="401">
        <f t="shared" si="40"/>
        <v>0</v>
      </c>
      <c r="BH25" s="401">
        <f t="shared" si="40"/>
        <v>0</v>
      </c>
      <c r="BI25" s="401">
        <f t="shared" si="40"/>
        <v>0</v>
      </c>
      <c r="BJ25" s="401">
        <f t="shared" si="40"/>
        <v>0</v>
      </c>
      <c r="BK25" s="401">
        <f t="shared" si="40"/>
        <v>0</v>
      </c>
      <c r="BL25" s="401">
        <f t="shared" si="40"/>
        <v>0</v>
      </c>
      <c r="BM25" s="401">
        <f t="shared" si="40"/>
        <v>0</v>
      </c>
      <c r="BN25" s="401">
        <f t="shared" si="40"/>
        <v>0</v>
      </c>
      <c r="BO25" s="401">
        <f t="shared" si="40"/>
        <v>0</v>
      </c>
    </row>
    <row r="26" spans="2:67">
      <c r="B26" s="363">
        <f t="shared" si="30"/>
        <v>0</v>
      </c>
      <c r="C26" s="234" t="s">
        <v>68</v>
      </c>
      <c r="D26" s="393">
        <f t="shared" si="33"/>
        <v>0</v>
      </c>
      <c r="E26" s="17">
        <f t="shared" si="34"/>
        <v>0</v>
      </c>
      <c r="F26" s="401">
        <f t="shared" si="35"/>
        <v>0</v>
      </c>
      <c r="G26" s="401">
        <f t="shared" si="35"/>
        <v>0</v>
      </c>
      <c r="H26" s="401">
        <f t="shared" si="35"/>
        <v>0</v>
      </c>
      <c r="I26" s="401">
        <f t="shared" si="35"/>
        <v>0</v>
      </c>
      <c r="J26" s="401">
        <f t="shared" si="35"/>
        <v>0</v>
      </c>
      <c r="K26" s="401">
        <f t="shared" si="35"/>
        <v>0</v>
      </c>
      <c r="L26" s="401">
        <f t="shared" si="35"/>
        <v>0</v>
      </c>
      <c r="M26" s="401">
        <f t="shared" si="35"/>
        <v>0</v>
      </c>
      <c r="N26" s="401">
        <f t="shared" si="35"/>
        <v>0</v>
      </c>
      <c r="O26" s="401">
        <f t="shared" si="35"/>
        <v>0</v>
      </c>
      <c r="P26" s="401">
        <f t="shared" si="35"/>
        <v>0</v>
      </c>
      <c r="Q26" s="401">
        <f t="shared" si="35"/>
        <v>0</v>
      </c>
      <c r="R26" s="401">
        <f t="shared" si="35"/>
        <v>0</v>
      </c>
      <c r="S26" s="401">
        <f t="shared" si="35"/>
        <v>0</v>
      </c>
      <c r="T26" s="401">
        <f t="shared" si="35"/>
        <v>0</v>
      </c>
      <c r="U26" s="401">
        <f t="shared" si="35"/>
        <v>0</v>
      </c>
      <c r="V26" s="401">
        <f t="shared" ref="V26:BO31" si="41">SUMIF($C$96:$C$159,$C26,V$96:V$159)</f>
        <v>0</v>
      </c>
      <c r="W26" s="401">
        <f t="shared" si="41"/>
        <v>0</v>
      </c>
      <c r="X26" s="401">
        <f t="shared" si="41"/>
        <v>0</v>
      </c>
      <c r="Y26" s="401">
        <f t="shared" si="41"/>
        <v>0</v>
      </c>
      <c r="Z26" s="401">
        <f t="shared" si="41"/>
        <v>0</v>
      </c>
      <c r="AA26" s="401">
        <f t="shared" si="41"/>
        <v>0</v>
      </c>
      <c r="AB26" s="401">
        <f t="shared" si="41"/>
        <v>0</v>
      </c>
      <c r="AC26" s="401">
        <f t="shared" si="41"/>
        <v>0</v>
      </c>
      <c r="AD26" s="401">
        <f t="shared" si="41"/>
        <v>0</v>
      </c>
      <c r="AE26" s="401">
        <f t="shared" si="41"/>
        <v>0</v>
      </c>
      <c r="AF26" s="401">
        <f t="shared" si="41"/>
        <v>0</v>
      </c>
      <c r="AG26" s="401">
        <f t="shared" si="41"/>
        <v>0</v>
      </c>
      <c r="AH26" s="401">
        <f t="shared" si="41"/>
        <v>0</v>
      </c>
      <c r="AI26" s="401">
        <f t="shared" si="41"/>
        <v>0</v>
      </c>
      <c r="AJ26" s="401">
        <f t="shared" si="41"/>
        <v>0</v>
      </c>
      <c r="AK26" s="401">
        <f t="shared" si="41"/>
        <v>0</v>
      </c>
      <c r="AL26" s="401">
        <f t="shared" si="41"/>
        <v>0</v>
      </c>
      <c r="AM26" s="401">
        <f t="shared" si="41"/>
        <v>0</v>
      </c>
      <c r="AN26" s="401">
        <f t="shared" si="41"/>
        <v>0</v>
      </c>
      <c r="AO26" s="401">
        <f t="shared" si="41"/>
        <v>0</v>
      </c>
      <c r="AP26" s="401">
        <f t="shared" si="41"/>
        <v>0</v>
      </c>
      <c r="AQ26" s="401">
        <f t="shared" si="41"/>
        <v>0</v>
      </c>
      <c r="AR26" s="401">
        <f t="shared" si="41"/>
        <v>0</v>
      </c>
      <c r="AS26" s="401">
        <f t="shared" si="41"/>
        <v>0</v>
      </c>
      <c r="AT26" s="401">
        <f t="shared" si="41"/>
        <v>0</v>
      </c>
      <c r="AU26" s="401">
        <f t="shared" si="41"/>
        <v>0</v>
      </c>
      <c r="AV26" s="401">
        <f t="shared" si="41"/>
        <v>0</v>
      </c>
      <c r="AW26" s="401">
        <f t="shared" si="41"/>
        <v>0</v>
      </c>
      <c r="AX26" s="401">
        <f t="shared" si="41"/>
        <v>0</v>
      </c>
      <c r="AY26" s="401">
        <f t="shared" si="41"/>
        <v>0</v>
      </c>
      <c r="AZ26" s="401">
        <f t="shared" si="41"/>
        <v>0</v>
      </c>
      <c r="BA26" s="401">
        <f t="shared" si="41"/>
        <v>0</v>
      </c>
      <c r="BB26" s="401">
        <f t="shared" si="41"/>
        <v>0</v>
      </c>
      <c r="BC26" s="401">
        <f t="shared" si="41"/>
        <v>0</v>
      </c>
      <c r="BD26" s="401">
        <f t="shared" si="41"/>
        <v>0</v>
      </c>
      <c r="BE26" s="401">
        <f t="shared" si="41"/>
        <v>0</v>
      </c>
      <c r="BF26" s="401">
        <f t="shared" si="41"/>
        <v>0</v>
      </c>
      <c r="BG26" s="401">
        <f t="shared" si="41"/>
        <v>0</v>
      </c>
      <c r="BH26" s="401">
        <f t="shared" si="41"/>
        <v>0</v>
      </c>
      <c r="BI26" s="401">
        <f t="shared" si="41"/>
        <v>0</v>
      </c>
      <c r="BJ26" s="401">
        <f t="shared" si="41"/>
        <v>0</v>
      </c>
      <c r="BK26" s="401">
        <f t="shared" si="41"/>
        <v>0</v>
      </c>
      <c r="BL26" s="401">
        <f t="shared" si="41"/>
        <v>0</v>
      </c>
      <c r="BM26" s="401">
        <f t="shared" si="41"/>
        <v>0</v>
      </c>
      <c r="BN26" s="401">
        <f t="shared" si="41"/>
        <v>0</v>
      </c>
      <c r="BO26" s="401">
        <f t="shared" si="41"/>
        <v>0</v>
      </c>
    </row>
    <row r="27" spans="2:67">
      <c r="B27" s="363">
        <f t="shared" si="30"/>
        <v>0</v>
      </c>
      <c r="C27" s="234" t="s">
        <v>72</v>
      </c>
      <c r="D27" s="393">
        <f t="shared" si="33"/>
        <v>0</v>
      </c>
      <c r="E27" s="17">
        <f t="shared" si="34"/>
        <v>0</v>
      </c>
      <c r="F27" s="401">
        <f t="shared" si="35"/>
        <v>0</v>
      </c>
      <c r="G27" s="401">
        <f t="shared" si="35"/>
        <v>0</v>
      </c>
      <c r="H27" s="401">
        <f t="shared" si="35"/>
        <v>0</v>
      </c>
      <c r="I27" s="401">
        <f t="shared" si="35"/>
        <v>0</v>
      </c>
      <c r="J27" s="401">
        <f t="shared" si="35"/>
        <v>0</v>
      </c>
      <c r="K27" s="401">
        <f t="shared" si="35"/>
        <v>0</v>
      </c>
      <c r="L27" s="401">
        <f t="shared" si="35"/>
        <v>0</v>
      </c>
      <c r="M27" s="401">
        <f t="shared" si="35"/>
        <v>0</v>
      </c>
      <c r="N27" s="401">
        <f t="shared" si="35"/>
        <v>0</v>
      </c>
      <c r="O27" s="401">
        <f t="shared" si="35"/>
        <v>0</v>
      </c>
      <c r="P27" s="401">
        <f t="shared" si="35"/>
        <v>0</v>
      </c>
      <c r="Q27" s="401">
        <f t="shared" si="35"/>
        <v>0</v>
      </c>
      <c r="R27" s="401">
        <f t="shared" si="35"/>
        <v>0</v>
      </c>
      <c r="S27" s="401">
        <f t="shared" si="35"/>
        <v>0</v>
      </c>
      <c r="T27" s="401">
        <f t="shared" si="35"/>
        <v>0</v>
      </c>
      <c r="U27" s="401">
        <f t="shared" si="35"/>
        <v>0</v>
      </c>
      <c r="V27" s="401">
        <f t="shared" si="41"/>
        <v>0</v>
      </c>
      <c r="W27" s="401">
        <f t="shared" si="41"/>
        <v>0</v>
      </c>
      <c r="X27" s="401">
        <f t="shared" si="41"/>
        <v>0</v>
      </c>
      <c r="Y27" s="401">
        <f t="shared" si="41"/>
        <v>0</v>
      </c>
      <c r="Z27" s="401">
        <f t="shared" si="41"/>
        <v>0</v>
      </c>
      <c r="AA27" s="401">
        <f t="shared" si="41"/>
        <v>0</v>
      </c>
      <c r="AB27" s="401">
        <f t="shared" si="41"/>
        <v>0</v>
      </c>
      <c r="AC27" s="401">
        <f t="shared" si="41"/>
        <v>0</v>
      </c>
      <c r="AD27" s="401">
        <f t="shared" si="41"/>
        <v>0</v>
      </c>
      <c r="AE27" s="401">
        <f t="shared" si="41"/>
        <v>0</v>
      </c>
      <c r="AF27" s="401">
        <f t="shared" si="41"/>
        <v>0</v>
      </c>
      <c r="AG27" s="401">
        <f t="shared" si="41"/>
        <v>0</v>
      </c>
      <c r="AH27" s="401">
        <f t="shared" si="41"/>
        <v>0</v>
      </c>
      <c r="AI27" s="401">
        <f t="shared" si="41"/>
        <v>0</v>
      </c>
      <c r="AJ27" s="401">
        <f t="shared" si="41"/>
        <v>0</v>
      </c>
      <c r="AK27" s="401">
        <f t="shared" si="41"/>
        <v>0</v>
      </c>
      <c r="AL27" s="401">
        <f t="shared" si="41"/>
        <v>0</v>
      </c>
      <c r="AM27" s="401">
        <f t="shared" si="41"/>
        <v>0</v>
      </c>
      <c r="AN27" s="401">
        <f t="shared" si="41"/>
        <v>0</v>
      </c>
      <c r="AO27" s="401">
        <f t="shared" si="41"/>
        <v>0</v>
      </c>
      <c r="AP27" s="401">
        <f t="shared" si="41"/>
        <v>0</v>
      </c>
      <c r="AQ27" s="401">
        <f t="shared" si="41"/>
        <v>0</v>
      </c>
      <c r="AR27" s="401">
        <f t="shared" si="41"/>
        <v>0</v>
      </c>
      <c r="AS27" s="401">
        <f t="shared" si="41"/>
        <v>0</v>
      </c>
      <c r="AT27" s="401">
        <f t="shared" si="41"/>
        <v>0</v>
      </c>
      <c r="AU27" s="401">
        <f t="shared" si="41"/>
        <v>0</v>
      </c>
      <c r="AV27" s="401">
        <f t="shared" si="41"/>
        <v>0</v>
      </c>
      <c r="AW27" s="401">
        <f t="shared" si="41"/>
        <v>0</v>
      </c>
      <c r="AX27" s="401">
        <f t="shared" si="41"/>
        <v>0</v>
      </c>
      <c r="AY27" s="401">
        <f t="shared" si="41"/>
        <v>0</v>
      </c>
      <c r="AZ27" s="401">
        <f t="shared" si="41"/>
        <v>0</v>
      </c>
      <c r="BA27" s="401">
        <f t="shared" si="41"/>
        <v>0</v>
      </c>
      <c r="BB27" s="401">
        <f t="shared" si="41"/>
        <v>0</v>
      </c>
      <c r="BC27" s="401">
        <f t="shared" si="41"/>
        <v>0</v>
      </c>
      <c r="BD27" s="401">
        <f t="shared" si="41"/>
        <v>0</v>
      </c>
      <c r="BE27" s="401">
        <f t="shared" si="41"/>
        <v>0</v>
      </c>
      <c r="BF27" s="401">
        <f t="shared" si="41"/>
        <v>0</v>
      </c>
      <c r="BG27" s="401">
        <f t="shared" si="41"/>
        <v>0</v>
      </c>
      <c r="BH27" s="401">
        <f t="shared" si="41"/>
        <v>0</v>
      </c>
      <c r="BI27" s="401">
        <f t="shared" si="41"/>
        <v>0</v>
      </c>
      <c r="BJ27" s="401">
        <f t="shared" si="41"/>
        <v>0</v>
      </c>
      <c r="BK27" s="401">
        <f t="shared" si="41"/>
        <v>0</v>
      </c>
      <c r="BL27" s="401">
        <f t="shared" si="41"/>
        <v>0</v>
      </c>
      <c r="BM27" s="401">
        <f t="shared" si="41"/>
        <v>0</v>
      </c>
      <c r="BN27" s="401">
        <f t="shared" si="41"/>
        <v>0</v>
      </c>
      <c r="BO27" s="401">
        <f t="shared" si="41"/>
        <v>0</v>
      </c>
    </row>
    <row r="28" spans="2:67">
      <c r="B28" s="363">
        <f t="shared" si="30"/>
        <v>0</v>
      </c>
      <c r="C28" s="234" t="s">
        <v>75</v>
      </c>
      <c r="D28" s="393">
        <f t="shared" si="33"/>
        <v>0</v>
      </c>
      <c r="E28" s="17">
        <f t="shared" si="34"/>
        <v>0</v>
      </c>
      <c r="F28" s="401">
        <f t="shared" si="35"/>
        <v>0</v>
      </c>
      <c r="G28" s="401">
        <f t="shared" si="35"/>
        <v>0</v>
      </c>
      <c r="H28" s="401">
        <f t="shared" si="35"/>
        <v>0</v>
      </c>
      <c r="I28" s="401">
        <f t="shared" ref="I28:X28" si="42">SUMIF($C$96:$C$159,$C28,I$96:I$159)</f>
        <v>0</v>
      </c>
      <c r="J28" s="401">
        <f t="shared" si="42"/>
        <v>0</v>
      </c>
      <c r="K28" s="401">
        <f t="shared" si="42"/>
        <v>0</v>
      </c>
      <c r="L28" s="401">
        <f t="shared" si="42"/>
        <v>0</v>
      </c>
      <c r="M28" s="401">
        <f t="shared" si="42"/>
        <v>0</v>
      </c>
      <c r="N28" s="401">
        <f t="shared" si="42"/>
        <v>0</v>
      </c>
      <c r="O28" s="401">
        <f t="shared" si="42"/>
        <v>0</v>
      </c>
      <c r="P28" s="401">
        <f t="shared" si="42"/>
        <v>0</v>
      </c>
      <c r="Q28" s="401">
        <f t="shared" si="42"/>
        <v>0</v>
      </c>
      <c r="R28" s="401">
        <f t="shared" si="42"/>
        <v>0</v>
      </c>
      <c r="S28" s="401">
        <f t="shared" si="42"/>
        <v>0</v>
      </c>
      <c r="T28" s="401">
        <f t="shared" si="42"/>
        <v>0</v>
      </c>
      <c r="U28" s="401">
        <f t="shared" si="42"/>
        <v>0</v>
      </c>
      <c r="V28" s="401">
        <f t="shared" si="42"/>
        <v>0</v>
      </c>
      <c r="W28" s="401">
        <f t="shared" si="42"/>
        <v>0</v>
      </c>
      <c r="X28" s="401">
        <f t="shared" si="42"/>
        <v>0</v>
      </c>
      <c r="Y28" s="401">
        <f t="shared" si="41"/>
        <v>0</v>
      </c>
      <c r="Z28" s="401">
        <f t="shared" si="41"/>
        <v>0</v>
      </c>
      <c r="AA28" s="401">
        <f t="shared" si="41"/>
        <v>0</v>
      </c>
      <c r="AB28" s="401">
        <f t="shared" si="41"/>
        <v>0</v>
      </c>
      <c r="AC28" s="401">
        <f t="shared" si="41"/>
        <v>0</v>
      </c>
      <c r="AD28" s="401">
        <f t="shared" si="41"/>
        <v>0</v>
      </c>
      <c r="AE28" s="401">
        <f t="shared" si="41"/>
        <v>0</v>
      </c>
      <c r="AF28" s="401">
        <f t="shared" si="41"/>
        <v>0</v>
      </c>
      <c r="AG28" s="401">
        <f t="shared" si="41"/>
        <v>0</v>
      </c>
      <c r="AH28" s="401">
        <f t="shared" si="41"/>
        <v>0</v>
      </c>
      <c r="AI28" s="401">
        <f t="shared" si="41"/>
        <v>0</v>
      </c>
      <c r="AJ28" s="401">
        <f t="shared" si="41"/>
        <v>0</v>
      </c>
      <c r="AK28" s="401">
        <f t="shared" si="41"/>
        <v>0</v>
      </c>
      <c r="AL28" s="401">
        <f t="shared" si="41"/>
        <v>0</v>
      </c>
      <c r="AM28" s="401">
        <f t="shared" si="41"/>
        <v>0</v>
      </c>
      <c r="AN28" s="401">
        <f t="shared" si="41"/>
        <v>0</v>
      </c>
      <c r="AO28" s="401">
        <f t="shared" si="41"/>
        <v>0</v>
      </c>
      <c r="AP28" s="401">
        <f t="shared" si="41"/>
        <v>0</v>
      </c>
      <c r="AQ28" s="401">
        <f t="shared" si="41"/>
        <v>0</v>
      </c>
      <c r="AR28" s="401">
        <f t="shared" si="41"/>
        <v>0</v>
      </c>
      <c r="AS28" s="401">
        <f t="shared" si="41"/>
        <v>0</v>
      </c>
      <c r="AT28" s="401">
        <f t="shared" si="41"/>
        <v>0</v>
      </c>
      <c r="AU28" s="401">
        <f t="shared" si="41"/>
        <v>0</v>
      </c>
      <c r="AV28" s="401">
        <f t="shared" si="41"/>
        <v>0</v>
      </c>
      <c r="AW28" s="401">
        <f t="shared" si="41"/>
        <v>0</v>
      </c>
      <c r="AX28" s="401">
        <f t="shared" si="41"/>
        <v>0</v>
      </c>
      <c r="AY28" s="401">
        <f t="shared" si="41"/>
        <v>0</v>
      </c>
      <c r="AZ28" s="401">
        <f t="shared" si="41"/>
        <v>0</v>
      </c>
      <c r="BA28" s="401">
        <f t="shared" si="41"/>
        <v>0</v>
      </c>
      <c r="BB28" s="401">
        <f t="shared" si="41"/>
        <v>0</v>
      </c>
      <c r="BC28" s="401">
        <f t="shared" si="41"/>
        <v>0</v>
      </c>
      <c r="BD28" s="401">
        <f t="shared" si="41"/>
        <v>0</v>
      </c>
      <c r="BE28" s="401">
        <f t="shared" si="41"/>
        <v>0</v>
      </c>
      <c r="BF28" s="401">
        <f t="shared" si="41"/>
        <v>0</v>
      </c>
      <c r="BG28" s="401">
        <f t="shared" si="41"/>
        <v>0</v>
      </c>
      <c r="BH28" s="401">
        <f t="shared" si="41"/>
        <v>0</v>
      </c>
      <c r="BI28" s="401">
        <f t="shared" si="41"/>
        <v>0</v>
      </c>
      <c r="BJ28" s="401">
        <f t="shared" si="41"/>
        <v>0</v>
      </c>
      <c r="BK28" s="401">
        <f t="shared" si="41"/>
        <v>0</v>
      </c>
      <c r="BL28" s="401">
        <f t="shared" si="41"/>
        <v>0</v>
      </c>
      <c r="BM28" s="401">
        <f t="shared" si="41"/>
        <v>0</v>
      </c>
      <c r="BN28" s="401">
        <f t="shared" si="41"/>
        <v>0</v>
      </c>
      <c r="BO28" s="401">
        <f t="shared" si="41"/>
        <v>0</v>
      </c>
    </row>
    <row r="29" spans="2:67">
      <c r="B29" s="363">
        <f t="shared" si="30"/>
        <v>0</v>
      </c>
      <c r="C29" s="234" t="s">
        <v>78</v>
      </c>
      <c r="D29" s="393">
        <f t="shared" si="33"/>
        <v>0</v>
      </c>
      <c r="E29" s="17">
        <f t="shared" si="34"/>
        <v>0</v>
      </c>
      <c r="F29" s="401">
        <f t="shared" ref="F29:U44" si="43">SUMIF($C$96:$C$159,$C29,F$96:F$159)</f>
        <v>0</v>
      </c>
      <c r="G29" s="401">
        <f t="shared" si="43"/>
        <v>0</v>
      </c>
      <c r="H29" s="401">
        <f t="shared" si="43"/>
        <v>0</v>
      </c>
      <c r="I29" s="401">
        <f t="shared" si="43"/>
        <v>0</v>
      </c>
      <c r="J29" s="401">
        <f t="shared" si="43"/>
        <v>0</v>
      </c>
      <c r="K29" s="401">
        <f t="shared" si="43"/>
        <v>0</v>
      </c>
      <c r="L29" s="401">
        <f t="shared" si="43"/>
        <v>0</v>
      </c>
      <c r="M29" s="401">
        <f t="shared" si="43"/>
        <v>0</v>
      </c>
      <c r="N29" s="401">
        <f t="shared" si="43"/>
        <v>0</v>
      </c>
      <c r="O29" s="401">
        <f t="shared" si="43"/>
        <v>0</v>
      </c>
      <c r="P29" s="401">
        <f t="shared" si="43"/>
        <v>0</v>
      </c>
      <c r="Q29" s="401">
        <f t="shared" si="43"/>
        <v>0</v>
      </c>
      <c r="R29" s="401">
        <f t="shared" si="43"/>
        <v>0</v>
      </c>
      <c r="S29" s="401">
        <f t="shared" si="43"/>
        <v>0</v>
      </c>
      <c r="T29" s="401">
        <f t="shared" si="43"/>
        <v>0</v>
      </c>
      <c r="U29" s="401">
        <f t="shared" si="43"/>
        <v>0</v>
      </c>
      <c r="V29" s="401">
        <f t="shared" si="41"/>
        <v>0</v>
      </c>
      <c r="W29" s="401">
        <f t="shared" si="41"/>
        <v>0</v>
      </c>
      <c r="X29" s="401">
        <f t="shared" si="41"/>
        <v>0</v>
      </c>
      <c r="Y29" s="401">
        <f t="shared" si="41"/>
        <v>0</v>
      </c>
      <c r="Z29" s="401">
        <f t="shared" si="41"/>
        <v>0</v>
      </c>
      <c r="AA29" s="401">
        <f t="shared" si="41"/>
        <v>0</v>
      </c>
      <c r="AB29" s="401">
        <f t="shared" si="41"/>
        <v>0</v>
      </c>
      <c r="AC29" s="401">
        <f t="shared" si="41"/>
        <v>0</v>
      </c>
      <c r="AD29" s="401">
        <f t="shared" si="41"/>
        <v>0</v>
      </c>
      <c r="AE29" s="401">
        <f t="shared" si="41"/>
        <v>0</v>
      </c>
      <c r="AF29" s="401">
        <f t="shared" si="41"/>
        <v>0</v>
      </c>
      <c r="AG29" s="401">
        <f t="shared" si="41"/>
        <v>0</v>
      </c>
      <c r="AH29" s="401">
        <f t="shared" si="41"/>
        <v>0</v>
      </c>
      <c r="AI29" s="401">
        <f t="shared" si="41"/>
        <v>0</v>
      </c>
      <c r="AJ29" s="401">
        <f t="shared" si="41"/>
        <v>0</v>
      </c>
      <c r="AK29" s="401">
        <f t="shared" si="41"/>
        <v>0</v>
      </c>
      <c r="AL29" s="401">
        <f t="shared" si="41"/>
        <v>0</v>
      </c>
      <c r="AM29" s="401">
        <f t="shared" si="41"/>
        <v>0</v>
      </c>
      <c r="AN29" s="401">
        <f t="shared" si="41"/>
        <v>0</v>
      </c>
      <c r="AO29" s="401">
        <f t="shared" si="41"/>
        <v>0</v>
      </c>
      <c r="AP29" s="401">
        <f t="shared" si="41"/>
        <v>0</v>
      </c>
      <c r="AQ29" s="401">
        <f t="shared" si="41"/>
        <v>0</v>
      </c>
      <c r="AR29" s="401">
        <f t="shared" si="41"/>
        <v>0</v>
      </c>
      <c r="AS29" s="401">
        <f t="shared" si="41"/>
        <v>0</v>
      </c>
      <c r="AT29" s="401">
        <f t="shared" si="41"/>
        <v>0</v>
      </c>
      <c r="AU29" s="401">
        <f t="shared" si="41"/>
        <v>0</v>
      </c>
      <c r="AV29" s="401">
        <f t="shared" si="41"/>
        <v>0</v>
      </c>
      <c r="AW29" s="401">
        <f t="shared" si="41"/>
        <v>0</v>
      </c>
      <c r="AX29" s="401">
        <f t="shared" si="41"/>
        <v>0</v>
      </c>
      <c r="AY29" s="401">
        <f t="shared" si="41"/>
        <v>0</v>
      </c>
      <c r="AZ29" s="401">
        <f t="shared" si="41"/>
        <v>0</v>
      </c>
      <c r="BA29" s="401">
        <f t="shared" si="41"/>
        <v>0</v>
      </c>
      <c r="BB29" s="401">
        <f t="shared" si="41"/>
        <v>0</v>
      </c>
      <c r="BC29" s="401">
        <f t="shared" si="41"/>
        <v>0</v>
      </c>
      <c r="BD29" s="401">
        <f t="shared" si="41"/>
        <v>0</v>
      </c>
      <c r="BE29" s="401">
        <f t="shared" si="41"/>
        <v>0</v>
      </c>
      <c r="BF29" s="401">
        <f t="shared" si="41"/>
        <v>0</v>
      </c>
      <c r="BG29" s="401">
        <f t="shared" si="41"/>
        <v>0</v>
      </c>
      <c r="BH29" s="401">
        <f t="shared" si="41"/>
        <v>0</v>
      </c>
      <c r="BI29" s="401">
        <f t="shared" si="41"/>
        <v>0</v>
      </c>
      <c r="BJ29" s="401">
        <f t="shared" si="41"/>
        <v>0</v>
      </c>
      <c r="BK29" s="401">
        <f t="shared" si="41"/>
        <v>0</v>
      </c>
      <c r="BL29" s="401">
        <f t="shared" si="41"/>
        <v>0</v>
      </c>
      <c r="BM29" s="401">
        <f t="shared" si="41"/>
        <v>0</v>
      </c>
      <c r="BN29" s="401">
        <f t="shared" si="41"/>
        <v>0</v>
      </c>
      <c r="BO29" s="401">
        <f t="shared" si="41"/>
        <v>0</v>
      </c>
    </row>
    <row r="30" spans="2:67">
      <c r="B30" s="363">
        <f t="shared" si="30"/>
        <v>0</v>
      </c>
      <c r="C30" s="234" t="s">
        <v>81</v>
      </c>
      <c r="D30" s="393">
        <f t="shared" si="33"/>
        <v>0</v>
      </c>
      <c r="E30" s="17">
        <f t="shared" si="34"/>
        <v>0</v>
      </c>
      <c r="F30" s="401">
        <f t="shared" si="43"/>
        <v>0</v>
      </c>
      <c r="G30" s="401">
        <f t="shared" si="43"/>
        <v>0</v>
      </c>
      <c r="H30" s="401">
        <f t="shared" si="43"/>
        <v>0</v>
      </c>
      <c r="I30" s="401">
        <f t="shared" si="43"/>
        <v>0</v>
      </c>
      <c r="J30" s="401">
        <f t="shared" si="43"/>
        <v>0</v>
      </c>
      <c r="K30" s="401">
        <f t="shared" si="43"/>
        <v>0</v>
      </c>
      <c r="L30" s="401">
        <f t="shared" si="43"/>
        <v>0</v>
      </c>
      <c r="M30" s="401">
        <f t="shared" si="43"/>
        <v>0</v>
      </c>
      <c r="N30" s="401">
        <f t="shared" si="43"/>
        <v>0</v>
      </c>
      <c r="O30" s="401">
        <f t="shared" si="43"/>
        <v>0</v>
      </c>
      <c r="P30" s="401">
        <f t="shared" si="43"/>
        <v>0</v>
      </c>
      <c r="Q30" s="401">
        <f t="shared" si="43"/>
        <v>0</v>
      </c>
      <c r="R30" s="401">
        <f t="shared" si="43"/>
        <v>0</v>
      </c>
      <c r="S30" s="401">
        <f t="shared" si="43"/>
        <v>0</v>
      </c>
      <c r="T30" s="401">
        <f t="shared" si="43"/>
        <v>0</v>
      </c>
      <c r="U30" s="401">
        <f t="shared" si="43"/>
        <v>0</v>
      </c>
      <c r="V30" s="401">
        <f t="shared" si="41"/>
        <v>0</v>
      </c>
      <c r="W30" s="401">
        <f t="shared" si="41"/>
        <v>0</v>
      </c>
      <c r="X30" s="401">
        <f t="shared" si="41"/>
        <v>0</v>
      </c>
      <c r="Y30" s="401">
        <f t="shared" si="41"/>
        <v>0</v>
      </c>
      <c r="Z30" s="401">
        <f t="shared" si="41"/>
        <v>0</v>
      </c>
      <c r="AA30" s="401">
        <f t="shared" si="41"/>
        <v>0</v>
      </c>
      <c r="AB30" s="401">
        <f t="shared" si="41"/>
        <v>0</v>
      </c>
      <c r="AC30" s="401">
        <f t="shared" si="41"/>
        <v>0</v>
      </c>
      <c r="AD30" s="401">
        <f t="shared" si="41"/>
        <v>0</v>
      </c>
      <c r="AE30" s="401">
        <f t="shared" si="41"/>
        <v>0</v>
      </c>
      <c r="AF30" s="401">
        <f t="shared" si="41"/>
        <v>0</v>
      </c>
      <c r="AG30" s="401">
        <f t="shared" si="41"/>
        <v>0</v>
      </c>
      <c r="AH30" s="401">
        <f t="shared" si="41"/>
        <v>0</v>
      </c>
      <c r="AI30" s="401">
        <f t="shared" si="41"/>
        <v>0</v>
      </c>
      <c r="AJ30" s="401">
        <f t="shared" si="41"/>
        <v>0</v>
      </c>
      <c r="AK30" s="401">
        <f t="shared" si="41"/>
        <v>0</v>
      </c>
      <c r="AL30" s="401">
        <f t="shared" si="41"/>
        <v>0</v>
      </c>
      <c r="AM30" s="401">
        <f t="shared" si="41"/>
        <v>0</v>
      </c>
      <c r="AN30" s="401">
        <f t="shared" si="41"/>
        <v>0</v>
      </c>
      <c r="AO30" s="401">
        <f t="shared" si="41"/>
        <v>0</v>
      </c>
      <c r="AP30" s="401">
        <f t="shared" si="41"/>
        <v>0</v>
      </c>
      <c r="AQ30" s="401">
        <f t="shared" si="41"/>
        <v>0</v>
      </c>
      <c r="AR30" s="401">
        <f t="shared" si="41"/>
        <v>0</v>
      </c>
      <c r="AS30" s="401">
        <f t="shared" si="41"/>
        <v>0</v>
      </c>
      <c r="AT30" s="401">
        <f t="shared" si="41"/>
        <v>0</v>
      </c>
      <c r="AU30" s="401">
        <f t="shared" si="41"/>
        <v>0</v>
      </c>
      <c r="AV30" s="401">
        <f t="shared" si="41"/>
        <v>0</v>
      </c>
      <c r="AW30" s="401">
        <f t="shared" si="41"/>
        <v>0</v>
      </c>
      <c r="AX30" s="401">
        <f t="shared" si="41"/>
        <v>0</v>
      </c>
      <c r="AY30" s="401">
        <f t="shared" si="41"/>
        <v>0</v>
      </c>
      <c r="AZ30" s="401">
        <f t="shared" si="41"/>
        <v>0</v>
      </c>
      <c r="BA30" s="401">
        <f t="shared" si="41"/>
        <v>0</v>
      </c>
      <c r="BB30" s="401">
        <f t="shared" si="41"/>
        <v>0</v>
      </c>
      <c r="BC30" s="401">
        <f t="shared" si="41"/>
        <v>0</v>
      </c>
      <c r="BD30" s="401">
        <f t="shared" si="41"/>
        <v>0</v>
      </c>
      <c r="BE30" s="401">
        <f t="shared" si="41"/>
        <v>0</v>
      </c>
      <c r="BF30" s="401">
        <f t="shared" si="41"/>
        <v>0</v>
      </c>
      <c r="BG30" s="401">
        <f t="shared" si="41"/>
        <v>0</v>
      </c>
      <c r="BH30" s="401">
        <f t="shared" si="41"/>
        <v>0</v>
      </c>
      <c r="BI30" s="401">
        <f t="shared" si="41"/>
        <v>0</v>
      </c>
      <c r="BJ30" s="401">
        <f t="shared" si="41"/>
        <v>0</v>
      </c>
      <c r="BK30" s="401">
        <f t="shared" si="41"/>
        <v>0</v>
      </c>
      <c r="BL30" s="401">
        <f t="shared" si="41"/>
        <v>0</v>
      </c>
      <c r="BM30" s="401">
        <f t="shared" si="41"/>
        <v>0</v>
      </c>
      <c r="BN30" s="401">
        <f t="shared" si="41"/>
        <v>0</v>
      </c>
      <c r="BO30" s="401">
        <f t="shared" si="41"/>
        <v>0</v>
      </c>
    </row>
    <row r="31" spans="2:67">
      <c r="B31" s="363">
        <f t="shared" si="30"/>
        <v>0</v>
      </c>
      <c r="C31" s="234" t="s">
        <v>84</v>
      </c>
      <c r="D31" s="393">
        <f t="shared" si="33"/>
        <v>0</v>
      </c>
      <c r="E31" s="17">
        <f t="shared" si="34"/>
        <v>0</v>
      </c>
      <c r="F31" s="401">
        <f t="shared" si="43"/>
        <v>0</v>
      </c>
      <c r="G31" s="401">
        <f t="shared" si="43"/>
        <v>0</v>
      </c>
      <c r="H31" s="401">
        <f t="shared" si="43"/>
        <v>0</v>
      </c>
      <c r="I31" s="401">
        <f t="shared" si="43"/>
        <v>0</v>
      </c>
      <c r="J31" s="401">
        <f t="shared" si="43"/>
        <v>0</v>
      </c>
      <c r="K31" s="401">
        <f t="shared" si="43"/>
        <v>0</v>
      </c>
      <c r="L31" s="401">
        <f t="shared" si="43"/>
        <v>0</v>
      </c>
      <c r="M31" s="401">
        <f t="shared" si="43"/>
        <v>0</v>
      </c>
      <c r="N31" s="401">
        <f t="shared" si="43"/>
        <v>0</v>
      </c>
      <c r="O31" s="401">
        <f t="shared" si="43"/>
        <v>0</v>
      </c>
      <c r="P31" s="401">
        <f t="shared" si="43"/>
        <v>0</v>
      </c>
      <c r="Q31" s="401">
        <f t="shared" si="43"/>
        <v>0</v>
      </c>
      <c r="R31" s="401">
        <f t="shared" si="43"/>
        <v>0</v>
      </c>
      <c r="S31" s="401">
        <f t="shared" si="43"/>
        <v>0</v>
      </c>
      <c r="T31" s="401">
        <f t="shared" si="43"/>
        <v>0</v>
      </c>
      <c r="U31" s="401">
        <f t="shared" si="43"/>
        <v>0</v>
      </c>
      <c r="V31" s="401">
        <f t="shared" si="41"/>
        <v>0</v>
      </c>
      <c r="W31" s="401">
        <f t="shared" si="41"/>
        <v>0</v>
      </c>
      <c r="X31" s="401">
        <f t="shared" si="41"/>
        <v>0</v>
      </c>
      <c r="Y31" s="401">
        <f t="shared" si="41"/>
        <v>0</v>
      </c>
      <c r="Z31" s="401">
        <f t="shared" si="41"/>
        <v>0</v>
      </c>
      <c r="AA31" s="401">
        <f t="shared" si="41"/>
        <v>0</v>
      </c>
      <c r="AB31" s="401">
        <f t="shared" si="41"/>
        <v>0</v>
      </c>
      <c r="AC31" s="401">
        <f t="shared" si="41"/>
        <v>0</v>
      </c>
      <c r="AD31" s="401">
        <f t="shared" si="41"/>
        <v>0</v>
      </c>
      <c r="AE31" s="401">
        <f t="shared" si="41"/>
        <v>0</v>
      </c>
      <c r="AF31" s="401">
        <f t="shared" si="41"/>
        <v>0</v>
      </c>
      <c r="AG31" s="401">
        <f t="shared" si="41"/>
        <v>0</v>
      </c>
      <c r="AH31" s="401">
        <f t="shared" si="41"/>
        <v>0</v>
      </c>
      <c r="AI31" s="401">
        <f t="shared" si="41"/>
        <v>0</v>
      </c>
      <c r="AJ31" s="401">
        <f t="shared" si="41"/>
        <v>0</v>
      </c>
      <c r="AK31" s="401">
        <f t="shared" si="41"/>
        <v>0</v>
      </c>
      <c r="AL31" s="401">
        <f t="shared" si="41"/>
        <v>0</v>
      </c>
      <c r="AM31" s="401">
        <f t="shared" si="41"/>
        <v>0</v>
      </c>
      <c r="AN31" s="401">
        <f t="shared" si="41"/>
        <v>0</v>
      </c>
      <c r="AO31" s="401">
        <f t="shared" si="41"/>
        <v>0</v>
      </c>
      <c r="AP31" s="401">
        <f t="shared" si="41"/>
        <v>0</v>
      </c>
      <c r="AQ31" s="401">
        <f t="shared" si="41"/>
        <v>0</v>
      </c>
      <c r="AR31" s="401">
        <f t="shared" si="41"/>
        <v>0</v>
      </c>
      <c r="AS31" s="401">
        <f t="shared" si="41"/>
        <v>0</v>
      </c>
      <c r="AT31" s="401">
        <f t="shared" si="41"/>
        <v>0</v>
      </c>
      <c r="AU31" s="401">
        <f t="shared" si="41"/>
        <v>0</v>
      </c>
      <c r="AV31" s="401">
        <f t="shared" si="41"/>
        <v>0</v>
      </c>
      <c r="AW31" s="401">
        <f t="shared" si="41"/>
        <v>0</v>
      </c>
      <c r="AX31" s="401">
        <f t="shared" ref="AX31:BO31" si="44">SUMIF($C$96:$C$159,$C31,AX$96:AX$159)</f>
        <v>0</v>
      </c>
      <c r="AY31" s="401">
        <f t="shared" si="44"/>
        <v>0</v>
      </c>
      <c r="AZ31" s="401">
        <f t="shared" si="44"/>
        <v>0</v>
      </c>
      <c r="BA31" s="401">
        <f t="shared" si="44"/>
        <v>0</v>
      </c>
      <c r="BB31" s="401">
        <f t="shared" si="44"/>
        <v>0</v>
      </c>
      <c r="BC31" s="401">
        <f t="shared" si="44"/>
        <v>0</v>
      </c>
      <c r="BD31" s="401">
        <f t="shared" si="44"/>
        <v>0</v>
      </c>
      <c r="BE31" s="401">
        <f t="shared" si="44"/>
        <v>0</v>
      </c>
      <c r="BF31" s="401">
        <f t="shared" si="44"/>
        <v>0</v>
      </c>
      <c r="BG31" s="401">
        <f t="shared" si="44"/>
        <v>0</v>
      </c>
      <c r="BH31" s="401">
        <f t="shared" si="44"/>
        <v>0</v>
      </c>
      <c r="BI31" s="401">
        <f t="shared" si="44"/>
        <v>0</v>
      </c>
      <c r="BJ31" s="401">
        <f t="shared" si="44"/>
        <v>0</v>
      </c>
      <c r="BK31" s="401">
        <f t="shared" si="44"/>
        <v>0</v>
      </c>
      <c r="BL31" s="401">
        <f t="shared" si="44"/>
        <v>0</v>
      </c>
      <c r="BM31" s="401">
        <f t="shared" si="44"/>
        <v>0</v>
      </c>
      <c r="BN31" s="401">
        <f t="shared" si="44"/>
        <v>0</v>
      </c>
      <c r="BO31" s="401">
        <f t="shared" si="44"/>
        <v>0</v>
      </c>
    </row>
    <row r="32" spans="2:67">
      <c r="B32" s="363">
        <f t="shared" si="30"/>
        <v>0</v>
      </c>
      <c r="C32" s="234" t="s">
        <v>86</v>
      </c>
      <c r="D32" s="393">
        <f t="shared" si="33"/>
        <v>0</v>
      </c>
      <c r="E32" s="17">
        <f t="shared" si="34"/>
        <v>0</v>
      </c>
      <c r="F32" s="401">
        <f t="shared" si="43"/>
        <v>0</v>
      </c>
      <c r="G32" s="401">
        <f t="shared" si="43"/>
        <v>0</v>
      </c>
      <c r="H32" s="401">
        <f t="shared" si="43"/>
        <v>0</v>
      </c>
      <c r="I32" s="401">
        <f t="shared" si="43"/>
        <v>0</v>
      </c>
      <c r="J32" s="401">
        <f t="shared" si="43"/>
        <v>0</v>
      </c>
      <c r="K32" s="401">
        <f t="shared" si="43"/>
        <v>0</v>
      </c>
      <c r="L32" s="401">
        <f t="shared" si="43"/>
        <v>0</v>
      </c>
      <c r="M32" s="401">
        <f t="shared" si="43"/>
        <v>0</v>
      </c>
      <c r="N32" s="401">
        <f t="shared" si="43"/>
        <v>0</v>
      </c>
      <c r="O32" s="401">
        <f t="shared" si="43"/>
        <v>0</v>
      </c>
      <c r="P32" s="401">
        <f t="shared" si="43"/>
        <v>0</v>
      </c>
      <c r="Q32" s="401">
        <f t="shared" si="43"/>
        <v>0</v>
      </c>
      <c r="R32" s="401">
        <f t="shared" si="43"/>
        <v>0</v>
      </c>
      <c r="S32" s="401">
        <f t="shared" si="43"/>
        <v>0</v>
      </c>
      <c r="T32" s="401">
        <f t="shared" si="43"/>
        <v>0</v>
      </c>
      <c r="U32" s="401">
        <f t="shared" si="43"/>
        <v>0</v>
      </c>
      <c r="V32" s="401">
        <f t="shared" ref="V32:BO37" si="45">SUMIF($C$96:$C$159,$C32,V$96:V$159)</f>
        <v>0</v>
      </c>
      <c r="W32" s="401">
        <f t="shared" si="45"/>
        <v>0</v>
      </c>
      <c r="X32" s="401">
        <f t="shared" si="45"/>
        <v>0</v>
      </c>
      <c r="Y32" s="401">
        <f t="shared" si="45"/>
        <v>0</v>
      </c>
      <c r="Z32" s="401">
        <f t="shared" si="45"/>
        <v>0</v>
      </c>
      <c r="AA32" s="401">
        <f t="shared" si="45"/>
        <v>0</v>
      </c>
      <c r="AB32" s="401">
        <f t="shared" si="45"/>
        <v>0</v>
      </c>
      <c r="AC32" s="401">
        <f t="shared" si="45"/>
        <v>0</v>
      </c>
      <c r="AD32" s="401">
        <f t="shared" si="45"/>
        <v>0</v>
      </c>
      <c r="AE32" s="401">
        <f t="shared" si="45"/>
        <v>0</v>
      </c>
      <c r="AF32" s="401">
        <f t="shared" si="45"/>
        <v>0</v>
      </c>
      <c r="AG32" s="401">
        <f t="shared" si="45"/>
        <v>0</v>
      </c>
      <c r="AH32" s="401">
        <f t="shared" si="45"/>
        <v>0</v>
      </c>
      <c r="AI32" s="401">
        <f t="shared" si="45"/>
        <v>0</v>
      </c>
      <c r="AJ32" s="401">
        <f t="shared" si="45"/>
        <v>0</v>
      </c>
      <c r="AK32" s="401">
        <f t="shared" si="45"/>
        <v>0</v>
      </c>
      <c r="AL32" s="401">
        <f t="shared" si="45"/>
        <v>0</v>
      </c>
      <c r="AM32" s="401">
        <f t="shared" si="45"/>
        <v>0</v>
      </c>
      <c r="AN32" s="401">
        <f t="shared" si="45"/>
        <v>0</v>
      </c>
      <c r="AO32" s="401">
        <f t="shared" si="45"/>
        <v>0</v>
      </c>
      <c r="AP32" s="401">
        <f t="shared" si="45"/>
        <v>0</v>
      </c>
      <c r="AQ32" s="401">
        <f t="shared" si="45"/>
        <v>0</v>
      </c>
      <c r="AR32" s="401">
        <f t="shared" si="45"/>
        <v>0</v>
      </c>
      <c r="AS32" s="401">
        <f t="shared" si="45"/>
        <v>0</v>
      </c>
      <c r="AT32" s="401">
        <f t="shared" si="45"/>
        <v>0</v>
      </c>
      <c r="AU32" s="401">
        <f t="shared" si="45"/>
        <v>0</v>
      </c>
      <c r="AV32" s="401">
        <f t="shared" si="45"/>
        <v>0</v>
      </c>
      <c r="AW32" s="401">
        <f t="shared" si="45"/>
        <v>0</v>
      </c>
      <c r="AX32" s="401">
        <f t="shared" si="45"/>
        <v>0</v>
      </c>
      <c r="AY32" s="401">
        <f t="shared" si="45"/>
        <v>0</v>
      </c>
      <c r="AZ32" s="401">
        <f t="shared" si="45"/>
        <v>0</v>
      </c>
      <c r="BA32" s="401">
        <f t="shared" si="45"/>
        <v>0</v>
      </c>
      <c r="BB32" s="401">
        <f t="shared" si="45"/>
        <v>0</v>
      </c>
      <c r="BC32" s="401">
        <f t="shared" si="45"/>
        <v>0</v>
      </c>
      <c r="BD32" s="401">
        <f t="shared" si="45"/>
        <v>0</v>
      </c>
      <c r="BE32" s="401">
        <f t="shared" si="45"/>
        <v>0</v>
      </c>
      <c r="BF32" s="401">
        <f t="shared" si="45"/>
        <v>0</v>
      </c>
      <c r="BG32" s="401">
        <f t="shared" si="45"/>
        <v>0</v>
      </c>
      <c r="BH32" s="401">
        <f t="shared" si="45"/>
        <v>0</v>
      </c>
      <c r="BI32" s="401">
        <f t="shared" si="45"/>
        <v>0</v>
      </c>
      <c r="BJ32" s="401">
        <f t="shared" si="45"/>
        <v>0</v>
      </c>
      <c r="BK32" s="401">
        <f t="shared" si="45"/>
        <v>0</v>
      </c>
      <c r="BL32" s="401">
        <f t="shared" si="45"/>
        <v>0</v>
      </c>
      <c r="BM32" s="401">
        <f t="shared" si="45"/>
        <v>0</v>
      </c>
      <c r="BN32" s="401">
        <f t="shared" si="45"/>
        <v>0</v>
      </c>
      <c r="BO32" s="401">
        <f t="shared" si="45"/>
        <v>0</v>
      </c>
    </row>
    <row r="33" spans="2:67">
      <c r="B33" s="363">
        <f t="shared" si="30"/>
        <v>0</v>
      </c>
      <c r="C33" s="234" t="s">
        <v>89</v>
      </c>
      <c r="D33" s="393">
        <f t="shared" si="33"/>
        <v>0</v>
      </c>
      <c r="E33" s="17">
        <f t="shared" si="34"/>
        <v>0</v>
      </c>
      <c r="F33" s="401">
        <f t="shared" si="43"/>
        <v>0</v>
      </c>
      <c r="G33" s="401">
        <f t="shared" si="43"/>
        <v>0</v>
      </c>
      <c r="H33" s="401">
        <f t="shared" si="43"/>
        <v>0</v>
      </c>
      <c r="I33" s="401">
        <f t="shared" si="43"/>
        <v>0</v>
      </c>
      <c r="J33" s="401">
        <f t="shared" si="43"/>
        <v>0</v>
      </c>
      <c r="K33" s="401">
        <f t="shared" si="43"/>
        <v>0</v>
      </c>
      <c r="L33" s="401">
        <f t="shared" si="43"/>
        <v>0</v>
      </c>
      <c r="M33" s="401">
        <f t="shared" si="43"/>
        <v>0</v>
      </c>
      <c r="N33" s="401">
        <f t="shared" si="43"/>
        <v>0</v>
      </c>
      <c r="O33" s="401">
        <f t="shared" si="43"/>
        <v>0</v>
      </c>
      <c r="P33" s="401">
        <f t="shared" si="43"/>
        <v>0</v>
      </c>
      <c r="Q33" s="401">
        <f t="shared" si="43"/>
        <v>0</v>
      </c>
      <c r="R33" s="401">
        <f t="shared" si="43"/>
        <v>0</v>
      </c>
      <c r="S33" s="401">
        <f t="shared" si="43"/>
        <v>0</v>
      </c>
      <c r="T33" s="401">
        <f t="shared" si="43"/>
        <v>0</v>
      </c>
      <c r="U33" s="401">
        <f t="shared" si="43"/>
        <v>0</v>
      </c>
      <c r="V33" s="401">
        <f t="shared" si="45"/>
        <v>0</v>
      </c>
      <c r="W33" s="401">
        <f t="shared" si="45"/>
        <v>0</v>
      </c>
      <c r="X33" s="401">
        <f t="shared" si="45"/>
        <v>0</v>
      </c>
      <c r="Y33" s="401">
        <f t="shared" si="45"/>
        <v>0</v>
      </c>
      <c r="Z33" s="401">
        <f t="shared" si="45"/>
        <v>0</v>
      </c>
      <c r="AA33" s="401">
        <f t="shared" si="45"/>
        <v>0</v>
      </c>
      <c r="AB33" s="401">
        <f t="shared" si="45"/>
        <v>0</v>
      </c>
      <c r="AC33" s="401">
        <f t="shared" si="45"/>
        <v>0</v>
      </c>
      <c r="AD33" s="401">
        <f t="shared" si="45"/>
        <v>0</v>
      </c>
      <c r="AE33" s="401">
        <f t="shared" si="45"/>
        <v>0</v>
      </c>
      <c r="AF33" s="401">
        <f t="shared" si="45"/>
        <v>0</v>
      </c>
      <c r="AG33" s="401">
        <f t="shared" si="45"/>
        <v>0</v>
      </c>
      <c r="AH33" s="401">
        <f t="shared" si="45"/>
        <v>0</v>
      </c>
      <c r="AI33" s="401">
        <f t="shared" si="45"/>
        <v>0</v>
      </c>
      <c r="AJ33" s="401">
        <f t="shared" si="45"/>
        <v>0</v>
      </c>
      <c r="AK33" s="401">
        <f t="shared" si="45"/>
        <v>0</v>
      </c>
      <c r="AL33" s="401">
        <f t="shared" si="45"/>
        <v>0</v>
      </c>
      <c r="AM33" s="401">
        <f t="shared" si="45"/>
        <v>0</v>
      </c>
      <c r="AN33" s="401">
        <f t="shared" si="45"/>
        <v>0</v>
      </c>
      <c r="AO33" s="401">
        <f t="shared" si="45"/>
        <v>0</v>
      </c>
      <c r="AP33" s="401">
        <f t="shared" si="45"/>
        <v>0</v>
      </c>
      <c r="AQ33" s="401">
        <f t="shared" si="45"/>
        <v>0</v>
      </c>
      <c r="AR33" s="401">
        <f t="shared" si="45"/>
        <v>0</v>
      </c>
      <c r="AS33" s="401">
        <f t="shared" si="45"/>
        <v>0</v>
      </c>
      <c r="AT33" s="401">
        <f t="shared" si="45"/>
        <v>0</v>
      </c>
      <c r="AU33" s="401">
        <f t="shared" si="45"/>
        <v>0</v>
      </c>
      <c r="AV33" s="401">
        <f t="shared" si="45"/>
        <v>0</v>
      </c>
      <c r="AW33" s="401">
        <f t="shared" si="45"/>
        <v>0</v>
      </c>
      <c r="AX33" s="401">
        <f t="shared" si="45"/>
        <v>0</v>
      </c>
      <c r="AY33" s="401">
        <f t="shared" si="45"/>
        <v>0</v>
      </c>
      <c r="AZ33" s="401">
        <f t="shared" si="45"/>
        <v>0</v>
      </c>
      <c r="BA33" s="401">
        <f t="shared" si="45"/>
        <v>0</v>
      </c>
      <c r="BB33" s="401">
        <f t="shared" si="45"/>
        <v>0</v>
      </c>
      <c r="BC33" s="401">
        <f t="shared" si="45"/>
        <v>0</v>
      </c>
      <c r="BD33" s="401">
        <f t="shared" si="45"/>
        <v>0</v>
      </c>
      <c r="BE33" s="401">
        <f t="shared" si="45"/>
        <v>0</v>
      </c>
      <c r="BF33" s="401">
        <f t="shared" si="45"/>
        <v>0</v>
      </c>
      <c r="BG33" s="401">
        <f t="shared" si="45"/>
        <v>0</v>
      </c>
      <c r="BH33" s="401">
        <f t="shared" si="45"/>
        <v>0</v>
      </c>
      <c r="BI33" s="401">
        <f t="shared" si="45"/>
        <v>0</v>
      </c>
      <c r="BJ33" s="401">
        <f t="shared" si="45"/>
        <v>0</v>
      </c>
      <c r="BK33" s="401">
        <f t="shared" si="45"/>
        <v>0</v>
      </c>
      <c r="BL33" s="401">
        <f t="shared" si="45"/>
        <v>0</v>
      </c>
      <c r="BM33" s="401">
        <f t="shared" si="45"/>
        <v>0</v>
      </c>
      <c r="BN33" s="401">
        <f t="shared" si="45"/>
        <v>0</v>
      </c>
      <c r="BO33" s="401">
        <f t="shared" si="45"/>
        <v>0</v>
      </c>
    </row>
    <row r="34" spans="2:67">
      <c r="B34" s="363">
        <f t="shared" si="30"/>
        <v>0</v>
      </c>
      <c r="C34" s="234" t="s">
        <v>92</v>
      </c>
      <c r="D34" s="393">
        <f t="shared" si="33"/>
        <v>0</v>
      </c>
      <c r="E34" s="17">
        <f t="shared" si="34"/>
        <v>0</v>
      </c>
      <c r="F34" s="401">
        <f t="shared" si="43"/>
        <v>0</v>
      </c>
      <c r="G34" s="401">
        <f t="shared" si="43"/>
        <v>0</v>
      </c>
      <c r="H34" s="401">
        <f t="shared" si="43"/>
        <v>0</v>
      </c>
      <c r="I34" s="401">
        <f t="shared" si="43"/>
        <v>0</v>
      </c>
      <c r="J34" s="401">
        <f t="shared" si="43"/>
        <v>0</v>
      </c>
      <c r="K34" s="401">
        <f t="shared" si="43"/>
        <v>0</v>
      </c>
      <c r="L34" s="401">
        <f t="shared" si="43"/>
        <v>0</v>
      </c>
      <c r="M34" s="401">
        <f t="shared" si="43"/>
        <v>0</v>
      </c>
      <c r="N34" s="401">
        <f t="shared" si="43"/>
        <v>0</v>
      </c>
      <c r="O34" s="401">
        <f t="shared" si="43"/>
        <v>0</v>
      </c>
      <c r="P34" s="401">
        <f t="shared" si="43"/>
        <v>0</v>
      </c>
      <c r="Q34" s="401">
        <f t="shared" si="43"/>
        <v>0</v>
      </c>
      <c r="R34" s="401">
        <f t="shared" si="43"/>
        <v>0</v>
      </c>
      <c r="S34" s="401">
        <f t="shared" si="43"/>
        <v>0</v>
      </c>
      <c r="T34" s="401">
        <f t="shared" si="43"/>
        <v>0</v>
      </c>
      <c r="U34" s="401">
        <f t="shared" si="43"/>
        <v>0</v>
      </c>
      <c r="V34" s="401">
        <f t="shared" si="45"/>
        <v>0</v>
      </c>
      <c r="W34" s="401">
        <f t="shared" si="45"/>
        <v>0</v>
      </c>
      <c r="X34" s="401">
        <f t="shared" si="45"/>
        <v>0</v>
      </c>
      <c r="Y34" s="401">
        <f t="shared" si="45"/>
        <v>0</v>
      </c>
      <c r="Z34" s="401">
        <f t="shared" si="45"/>
        <v>0</v>
      </c>
      <c r="AA34" s="401">
        <f t="shared" si="45"/>
        <v>0</v>
      </c>
      <c r="AB34" s="401">
        <f t="shared" si="45"/>
        <v>0</v>
      </c>
      <c r="AC34" s="401">
        <f t="shared" si="45"/>
        <v>0</v>
      </c>
      <c r="AD34" s="401">
        <f t="shared" si="45"/>
        <v>0</v>
      </c>
      <c r="AE34" s="401">
        <f t="shared" si="45"/>
        <v>0</v>
      </c>
      <c r="AF34" s="401">
        <f t="shared" si="45"/>
        <v>0</v>
      </c>
      <c r="AG34" s="401">
        <f t="shared" si="45"/>
        <v>0</v>
      </c>
      <c r="AH34" s="401">
        <f t="shared" si="45"/>
        <v>0</v>
      </c>
      <c r="AI34" s="401">
        <f t="shared" si="45"/>
        <v>0</v>
      </c>
      <c r="AJ34" s="401">
        <f t="shared" si="45"/>
        <v>0</v>
      </c>
      <c r="AK34" s="401">
        <f t="shared" si="45"/>
        <v>0</v>
      </c>
      <c r="AL34" s="401">
        <f t="shared" si="45"/>
        <v>0</v>
      </c>
      <c r="AM34" s="401">
        <f t="shared" si="45"/>
        <v>0</v>
      </c>
      <c r="AN34" s="401">
        <f t="shared" si="45"/>
        <v>0</v>
      </c>
      <c r="AO34" s="401">
        <f t="shared" si="45"/>
        <v>0</v>
      </c>
      <c r="AP34" s="401">
        <f t="shared" si="45"/>
        <v>0</v>
      </c>
      <c r="AQ34" s="401">
        <f t="shared" si="45"/>
        <v>0</v>
      </c>
      <c r="AR34" s="401">
        <f t="shared" si="45"/>
        <v>0</v>
      </c>
      <c r="AS34" s="401">
        <f t="shared" si="45"/>
        <v>0</v>
      </c>
      <c r="AT34" s="401">
        <f t="shared" si="45"/>
        <v>0</v>
      </c>
      <c r="AU34" s="401">
        <f t="shared" si="45"/>
        <v>0</v>
      </c>
      <c r="AV34" s="401">
        <f t="shared" si="45"/>
        <v>0</v>
      </c>
      <c r="AW34" s="401">
        <f t="shared" si="45"/>
        <v>0</v>
      </c>
      <c r="AX34" s="401">
        <f t="shared" si="45"/>
        <v>0</v>
      </c>
      <c r="AY34" s="401">
        <f t="shared" si="45"/>
        <v>0</v>
      </c>
      <c r="AZ34" s="401">
        <f t="shared" si="45"/>
        <v>0</v>
      </c>
      <c r="BA34" s="401">
        <f t="shared" si="45"/>
        <v>0</v>
      </c>
      <c r="BB34" s="401">
        <f t="shared" si="45"/>
        <v>0</v>
      </c>
      <c r="BC34" s="401">
        <f t="shared" si="45"/>
        <v>0</v>
      </c>
      <c r="BD34" s="401">
        <f t="shared" si="45"/>
        <v>0</v>
      </c>
      <c r="BE34" s="401">
        <f t="shared" si="45"/>
        <v>0</v>
      </c>
      <c r="BF34" s="401">
        <f t="shared" si="45"/>
        <v>0</v>
      </c>
      <c r="BG34" s="401">
        <f t="shared" si="45"/>
        <v>0</v>
      </c>
      <c r="BH34" s="401">
        <f t="shared" si="45"/>
        <v>0</v>
      </c>
      <c r="BI34" s="401">
        <f t="shared" si="45"/>
        <v>0</v>
      </c>
      <c r="BJ34" s="401">
        <f t="shared" si="45"/>
        <v>0</v>
      </c>
      <c r="BK34" s="401">
        <f t="shared" si="45"/>
        <v>0</v>
      </c>
      <c r="BL34" s="401">
        <f t="shared" si="45"/>
        <v>0</v>
      </c>
      <c r="BM34" s="401">
        <f t="shared" si="45"/>
        <v>0</v>
      </c>
      <c r="BN34" s="401">
        <f t="shared" si="45"/>
        <v>0</v>
      </c>
      <c r="BO34" s="401">
        <f t="shared" si="45"/>
        <v>0</v>
      </c>
    </row>
    <row r="35" spans="2:67">
      <c r="B35" s="363">
        <f t="shared" si="30"/>
        <v>0</v>
      </c>
      <c r="C35" s="234" t="s">
        <v>95</v>
      </c>
      <c r="D35" s="393">
        <f t="shared" si="33"/>
        <v>0</v>
      </c>
      <c r="E35" s="17">
        <f t="shared" si="34"/>
        <v>0</v>
      </c>
      <c r="F35" s="401">
        <f t="shared" si="43"/>
        <v>0</v>
      </c>
      <c r="G35" s="401">
        <f t="shared" si="43"/>
        <v>0</v>
      </c>
      <c r="H35" s="401">
        <f t="shared" si="43"/>
        <v>0</v>
      </c>
      <c r="I35" s="401">
        <f t="shared" si="43"/>
        <v>0</v>
      </c>
      <c r="J35" s="401">
        <f t="shared" si="43"/>
        <v>0</v>
      </c>
      <c r="K35" s="401">
        <f t="shared" si="43"/>
        <v>0</v>
      </c>
      <c r="L35" s="401">
        <f t="shared" si="43"/>
        <v>0</v>
      </c>
      <c r="M35" s="401">
        <f t="shared" si="43"/>
        <v>0</v>
      </c>
      <c r="N35" s="401">
        <f t="shared" si="43"/>
        <v>0</v>
      </c>
      <c r="O35" s="401">
        <f t="shared" si="43"/>
        <v>0</v>
      </c>
      <c r="P35" s="401">
        <f t="shared" si="43"/>
        <v>0</v>
      </c>
      <c r="Q35" s="401">
        <f t="shared" si="43"/>
        <v>0</v>
      </c>
      <c r="R35" s="401">
        <f t="shared" si="43"/>
        <v>0</v>
      </c>
      <c r="S35" s="401">
        <f t="shared" si="43"/>
        <v>0</v>
      </c>
      <c r="T35" s="401">
        <f t="shared" si="43"/>
        <v>0</v>
      </c>
      <c r="U35" s="401">
        <f t="shared" si="43"/>
        <v>0</v>
      </c>
      <c r="V35" s="401">
        <f t="shared" si="45"/>
        <v>0</v>
      </c>
      <c r="W35" s="401">
        <f t="shared" si="45"/>
        <v>0</v>
      </c>
      <c r="X35" s="401">
        <f t="shared" si="45"/>
        <v>0</v>
      </c>
      <c r="Y35" s="401">
        <f t="shared" si="45"/>
        <v>0</v>
      </c>
      <c r="Z35" s="401">
        <f t="shared" si="45"/>
        <v>0</v>
      </c>
      <c r="AA35" s="401">
        <f t="shared" si="45"/>
        <v>0</v>
      </c>
      <c r="AB35" s="401">
        <f t="shared" si="45"/>
        <v>0</v>
      </c>
      <c r="AC35" s="401">
        <f t="shared" si="45"/>
        <v>0</v>
      </c>
      <c r="AD35" s="401">
        <f t="shared" si="45"/>
        <v>0</v>
      </c>
      <c r="AE35" s="401">
        <f t="shared" si="45"/>
        <v>0</v>
      </c>
      <c r="AF35" s="401">
        <f t="shared" si="45"/>
        <v>0</v>
      </c>
      <c r="AG35" s="401">
        <f t="shared" si="45"/>
        <v>0</v>
      </c>
      <c r="AH35" s="401">
        <f t="shared" si="45"/>
        <v>0</v>
      </c>
      <c r="AI35" s="401">
        <f t="shared" si="45"/>
        <v>0</v>
      </c>
      <c r="AJ35" s="401">
        <f t="shared" si="45"/>
        <v>0</v>
      </c>
      <c r="AK35" s="401">
        <f t="shared" si="45"/>
        <v>0</v>
      </c>
      <c r="AL35" s="401">
        <f t="shared" si="45"/>
        <v>0</v>
      </c>
      <c r="AM35" s="401">
        <f t="shared" si="45"/>
        <v>0</v>
      </c>
      <c r="AN35" s="401">
        <f t="shared" si="45"/>
        <v>0</v>
      </c>
      <c r="AO35" s="401">
        <f t="shared" si="45"/>
        <v>0</v>
      </c>
      <c r="AP35" s="401">
        <f t="shared" si="45"/>
        <v>0</v>
      </c>
      <c r="AQ35" s="401">
        <f t="shared" si="45"/>
        <v>0</v>
      </c>
      <c r="AR35" s="401">
        <f t="shared" si="45"/>
        <v>0</v>
      </c>
      <c r="AS35" s="401">
        <f t="shared" si="45"/>
        <v>0</v>
      </c>
      <c r="AT35" s="401">
        <f t="shared" si="45"/>
        <v>0</v>
      </c>
      <c r="AU35" s="401">
        <f t="shared" si="45"/>
        <v>0</v>
      </c>
      <c r="AV35" s="401">
        <f t="shared" si="45"/>
        <v>0</v>
      </c>
      <c r="AW35" s="401">
        <f t="shared" si="45"/>
        <v>0</v>
      </c>
      <c r="AX35" s="401">
        <f t="shared" si="45"/>
        <v>0</v>
      </c>
      <c r="AY35" s="401">
        <f t="shared" si="45"/>
        <v>0</v>
      </c>
      <c r="AZ35" s="401">
        <f t="shared" si="45"/>
        <v>0</v>
      </c>
      <c r="BA35" s="401">
        <f t="shared" si="45"/>
        <v>0</v>
      </c>
      <c r="BB35" s="401">
        <f t="shared" si="45"/>
        <v>0</v>
      </c>
      <c r="BC35" s="401">
        <f t="shared" si="45"/>
        <v>0</v>
      </c>
      <c r="BD35" s="401">
        <f t="shared" si="45"/>
        <v>0</v>
      </c>
      <c r="BE35" s="401">
        <f t="shared" si="45"/>
        <v>0</v>
      </c>
      <c r="BF35" s="401">
        <f t="shared" si="45"/>
        <v>0</v>
      </c>
      <c r="BG35" s="401">
        <f t="shared" si="45"/>
        <v>0</v>
      </c>
      <c r="BH35" s="401">
        <f t="shared" si="45"/>
        <v>0</v>
      </c>
      <c r="BI35" s="401">
        <f t="shared" si="45"/>
        <v>0</v>
      </c>
      <c r="BJ35" s="401">
        <f t="shared" si="45"/>
        <v>0</v>
      </c>
      <c r="BK35" s="401">
        <f t="shared" si="45"/>
        <v>0</v>
      </c>
      <c r="BL35" s="401">
        <f t="shared" si="45"/>
        <v>0</v>
      </c>
      <c r="BM35" s="401">
        <f t="shared" si="45"/>
        <v>0</v>
      </c>
      <c r="BN35" s="401">
        <f t="shared" si="45"/>
        <v>0</v>
      </c>
      <c r="BO35" s="401">
        <f t="shared" si="45"/>
        <v>0</v>
      </c>
    </row>
    <row r="36" spans="2:67">
      <c r="B36" s="363">
        <f t="shared" si="30"/>
        <v>0</v>
      </c>
      <c r="C36" s="234" t="s">
        <v>98</v>
      </c>
      <c r="D36" s="393">
        <f t="shared" si="33"/>
        <v>0</v>
      </c>
      <c r="E36" s="17">
        <f t="shared" si="34"/>
        <v>0</v>
      </c>
      <c r="F36" s="401">
        <f t="shared" si="43"/>
        <v>0</v>
      </c>
      <c r="G36" s="401">
        <f t="shared" si="43"/>
        <v>0</v>
      </c>
      <c r="H36" s="401">
        <f t="shared" si="43"/>
        <v>0</v>
      </c>
      <c r="I36" s="401">
        <f t="shared" si="43"/>
        <v>0</v>
      </c>
      <c r="J36" s="401">
        <f t="shared" si="43"/>
        <v>0</v>
      </c>
      <c r="K36" s="401">
        <f t="shared" si="43"/>
        <v>0</v>
      </c>
      <c r="L36" s="401">
        <f t="shared" si="43"/>
        <v>0</v>
      </c>
      <c r="M36" s="401">
        <f t="shared" si="43"/>
        <v>0</v>
      </c>
      <c r="N36" s="401">
        <f t="shared" si="43"/>
        <v>0</v>
      </c>
      <c r="O36" s="401">
        <f t="shared" si="43"/>
        <v>0</v>
      </c>
      <c r="P36" s="401">
        <f t="shared" si="43"/>
        <v>0</v>
      </c>
      <c r="Q36" s="401">
        <f t="shared" si="43"/>
        <v>0</v>
      </c>
      <c r="R36" s="401">
        <f t="shared" si="43"/>
        <v>0</v>
      </c>
      <c r="S36" s="401">
        <f t="shared" si="43"/>
        <v>0</v>
      </c>
      <c r="T36" s="401">
        <f t="shared" si="43"/>
        <v>0</v>
      </c>
      <c r="U36" s="401">
        <f t="shared" si="43"/>
        <v>0</v>
      </c>
      <c r="V36" s="401">
        <f t="shared" si="45"/>
        <v>0</v>
      </c>
      <c r="W36" s="401">
        <f t="shared" si="45"/>
        <v>0</v>
      </c>
      <c r="X36" s="401">
        <f t="shared" si="45"/>
        <v>0</v>
      </c>
      <c r="Y36" s="401">
        <f t="shared" si="45"/>
        <v>0</v>
      </c>
      <c r="Z36" s="401">
        <f t="shared" si="45"/>
        <v>0</v>
      </c>
      <c r="AA36" s="401">
        <f t="shared" si="45"/>
        <v>0</v>
      </c>
      <c r="AB36" s="401">
        <f t="shared" si="45"/>
        <v>0</v>
      </c>
      <c r="AC36" s="401">
        <f t="shared" si="45"/>
        <v>0</v>
      </c>
      <c r="AD36" s="401">
        <f t="shared" si="45"/>
        <v>0</v>
      </c>
      <c r="AE36" s="401">
        <f t="shared" si="45"/>
        <v>0</v>
      </c>
      <c r="AF36" s="401">
        <f t="shared" si="45"/>
        <v>0</v>
      </c>
      <c r="AG36" s="401">
        <f t="shared" si="45"/>
        <v>0</v>
      </c>
      <c r="AH36" s="401">
        <f t="shared" si="45"/>
        <v>0</v>
      </c>
      <c r="AI36" s="401">
        <f t="shared" si="45"/>
        <v>0</v>
      </c>
      <c r="AJ36" s="401">
        <f t="shared" si="45"/>
        <v>0</v>
      </c>
      <c r="AK36" s="401">
        <f t="shared" si="45"/>
        <v>0</v>
      </c>
      <c r="AL36" s="401">
        <f t="shared" si="45"/>
        <v>0</v>
      </c>
      <c r="AM36" s="401">
        <f t="shared" si="45"/>
        <v>0</v>
      </c>
      <c r="AN36" s="401">
        <f t="shared" si="45"/>
        <v>0</v>
      </c>
      <c r="AO36" s="401">
        <f t="shared" si="45"/>
        <v>0</v>
      </c>
      <c r="AP36" s="401">
        <f t="shared" si="45"/>
        <v>0</v>
      </c>
      <c r="AQ36" s="401">
        <f t="shared" si="45"/>
        <v>0</v>
      </c>
      <c r="AR36" s="401">
        <f t="shared" si="45"/>
        <v>0</v>
      </c>
      <c r="AS36" s="401">
        <f t="shared" si="45"/>
        <v>0</v>
      </c>
      <c r="AT36" s="401">
        <f t="shared" si="45"/>
        <v>0</v>
      </c>
      <c r="AU36" s="401">
        <f t="shared" si="45"/>
        <v>0</v>
      </c>
      <c r="AV36" s="401">
        <f t="shared" si="45"/>
        <v>0</v>
      </c>
      <c r="AW36" s="401">
        <f t="shared" si="45"/>
        <v>0</v>
      </c>
      <c r="AX36" s="401">
        <f t="shared" si="45"/>
        <v>0</v>
      </c>
      <c r="AY36" s="401">
        <f t="shared" si="45"/>
        <v>0</v>
      </c>
      <c r="AZ36" s="401">
        <f t="shared" si="45"/>
        <v>0</v>
      </c>
      <c r="BA36" s="401">
        <f t="shared" si="45"/>
        <v>0</v>
      </c>
      <c r="BB36" s="401">
        <f t="shared" si="45"/>
        <v>0</v>
      </c>
      <c r="BC36" s="401">
        <f t="shared" si="45"/>
        <v>0</v>
      </c>
      <c r="BD36" s="401">
        <f t="shared" si="45"/>
        <v>0</v>
      </c>
      <c r="BE36" s="401">
        <f t="shared" si="45"/>
        <v>0</v>
      </c>
      <c r="BF36" s="401">
        <f t="shared" si="45"/>
        <v>0</v>
      </c>
      <c r="BG36" s="401">
        <f t="shared" si="45"/>
        <v>0</v>
      </c>
      <c r="BH36" s="401">
        <f t="shared" si="45"/>
        <v>0</v>
      </c>
      <c r="BI36" s="401">
        <f t="shared" si="45"/>
        <v>0</v>
      </c>
      <c r="BJ36" s="401">
        <f t="shared" si="45"/>
        <v>0</v>
      </c>
      <c r="BK36" s="401">
        <f t="shared" si="45"/>
        <v>0</v>
      </c>
      <c r="BL36" s="401">
        <f t="shared" si="45"/>
        <v>0</v>
      </c>
      <c r="BM36" s="401">
        <f t="shared" si="45"/>
        <v>0</v>
      </c>
      <c r="BN36" s="401">
        <f t="shared" si="45"/>
        <v>0</v>
      </c>
      <c r="BO36" s="401">
        <f t="shared" si="45"/>
        <v>0</v>
      </c>
    </row>
    <row r="37" spans="2:67">
      <c r="B37" s="363">
        <f t="shared" si="30"/>
        <v>0</v>
      </c>
      <c r="C37" s="234" t="s">
        <v>101</v>
      </c>
      <c r="D37" s="393">
        <f t="shared" si="33"/>
        <v>0</v>
      </c>
      <c r="E37" s="17">
        <f t="shared" si="34"/>
        <v>0</v>
      </c>
      <c r="F37" s="401">
        <f t="shared" si="43"/>
        <v>0</v>
      </c>
      <c r="G37" s="401">
        <f t="shared" si="43"/>
        <v>0</v>
      </c>
      <c r="H37" s="401">
        <f t="shared" si="43"/>
        <v>0</v>
      </c>
      <c r="I37" s="401">
        <f t="shared" si="43"/>
        <v>0</v>
      </c>
      <c r="J37" s="401">
        <f t="shared" si="43"/>
        <v>0</v>
      </c>
      <c r="K37" s="401">
        <f t="shared" si="43"/>
        <v>0</v>
      </c>
      <c r="L37" s="401">
        <f t="shared" si="43"/>
        <v>0</v>
      </c>
      <c r="M37" s="401">
        <f t="shared" si="43"/>
        <v>0</v>
      </c>
      <c r="N37" s="401">
        <f t="shared" si="43"/>
        <v>0</v>
      </c>
      <c r="O37" s="401">
        <f t="shared" si="43"/>
        <v>0</v>
      </c>
      <c r="P37" s="401">
        <f t="shared" si="43"/>
        <v>0</v>
      </c>
      <c r="Q37" s="401">
        <f t="shared" si="43"/>
        <v>0</v>
      </c>
      <c r="R37" s="401">
        <f t="shared" si="43"/>
        <v>0</v>
      </c>
      <c r="S37" s="401">
        <f t="shared" si="43"/>
        <v>0</v>
      </c>
      <c r="T37" s="401">
        <f t="shared" si="43"/>
        <v>0</v>
      </c>
      <c r="U37" s="401">
        <f t="shared" si="43"/>
        <v>0</v>
      </c>
      <c r="V37" s="401">
        <f t="shared" si="45"/>
        <v>0</v>
      </c>
      <c r="W37" s="401">
        <f t="shared" si="45"/>
        <v>0</v>
      </c>
      <c r="X37" s="401">
        <f t="shared" si="45"/>
        <v>0</v>
      </c>
      <c r="Y37" s="401">
        <f t="shared" si="45"/>
        <v>0</v>
      </c>
      <c r="Z37" s="401">
        <f t="shared" si="45"/>
        <v>0</v>
      </c>
      <c r="AA37" s="401">
        <f t="shared" si="45"/>
        <v>0</v>
      </c>
      <c r="AB37" s="401">
        <f t="shared" si="45"/>
        <v>0</v>
      </c>
      <c r="AC37" s="401">
        <f t="shared" si="45"/>
        <v>0</v>
      </c>
      <c r="AD37" s="401">
        <f t="shared" si="45"/>
        <v>0</v>
      </c>
      <c r="AE37" s="401">
        <f t="shared" si="45"/>
        <v>0</v>
      </c>
      <c r="AF37" s="401">
        <f t="shared" si="45"/>
        <v>0</v>
      </c>
      <c r="AG37" s="401">
        <f t="shared" si="45"/>
        <v>0</v>
      </c>
      <c r="AH37" s="401">
        <f t="shared" si="45"/>
        <v>0</v>
      </c>
      <c r="AI37" s="401">
        <f t="shared" si="45"/>
        <v>0</v>
      </c>
      <c r="AJ37" s="401">
        <f t="shared" si="45"/>
        <v>0</v>
      </c>
      <c r="AK37" s="401">
        <f t="shared" si="45"/>
        <v>0</v>
      </c>
      <c r="AL37" s="401">
        <f t="shared" si="45"/>
        <v>0</v>
      </c>
      <c r="AM37" s="401">
        <f t="shared" si="45"/>
        <v>0</v>
      </c>
      <c r="AN37" s="401">
        <f t="shared" si="45"/>
        <v>0</v>
      </c>
      <c r="AO37" s="401">
        <f t="shared" si="45"/>
        <v>0</v>
      </c>
      <c r="AP37" s="401">
        <f t="shared" si="45"/>
        <v>0</v>
      </c>
      <c r="AQ37" s="401">
        <f t="shared" si="45"/>
        <v>0</v>
      </c>
      <c r="AR37" s="401">
        <f t="shared" si="45"/>
        <v>0</v>
      </c>
      <c r="AS37" s="401">
        <f t="shared" si="45"/>
        <v>0</v>
      </c>
      <c r="AT37" s="401">
        <f t="shared" si="45"/>
        <v>0</v>
      </c>
      <c r="AU37" s="401">
        <f t="shared" ref="AU37:BO37" si="46">SUMIF($C$96:$C$159,$C37,AU$96:AU$159)</f>
        <v>0</v>
      </c>
      <c r="AV37" s="401">
        <f t="shared" si="46"/>
        <v>0</v>
      </c>
      <c r="AW37" s="401">
        <f t="shared" si="46"/>
        <v>0</v>
      </c>
      <c r="AX37" s="401">
        <f t="shared" si="46"/>
        <v>0</v>
      </c>
      <c r="AY37" s="401">
        <f t="shared" si="46"/>
        <v>0</v>
      </c>
      <c r="AZ37" s="401">
        <f t="shared" si="46"/>
        <v>0</v>
      </c>
      <c r="BA37" s="401">
        <f t="shared" si="46"/>
        <v>0</v>
      </c>
      <c r="BB37" s="401">
        <f t="shared" si="46"/>
        <v>0</v>
      </c>
      <c r="BC37" s="401">
        <f t="shared" si="46"/>
        <v>0</v>
      </c>
      <c r="BD37" s="401">
        <f t="shared" si="46"/>
        <v>0</v>
      </c>
      <c r="BE37" s="401">
        <f t="shared" si="46"/>
        <v>0</v>
      </c>
      <c r="BF37" s="401">
        <f t="shared" si="46"/>
        <v>0</v>
      </c>
      <c r="BG37" s="401">
        <f t="shared" si="46"/>
        <v>0</v>
      </c>
      <c r="BH37" s="401">
        <f t="shared" si="46"/>
        <v>0</v>
      </c>
      <c r="BI37" s="401">
        <f t="shared" si="46"/>
        <v>0</v>
      </c>
      <c r="BJ37" s="401">
        <f t="shared" si="46"/>
        <v>0</v>
      </c>
      <c r="BK37" s="401">
        <f t="shared" si="46"/>
        <v>0</v>
      </c>
      <c r="BL37" s="401">
        <f t="shared" si="46"/>
        <v>0</v>
      </c>
      <c r="BM37" s="401">
        <f t="shared" si="46"/>
        <v>0</v>
      </c>
      <c r="BN37" s="401">
        <f t="shared" si="46"/>
        <v>0</v>
      </c>
      <c r="BO37" s="401">
        <f t="shared" si="46"/>
        <v>0</v>
      </c>
    </row>
    <row r="38" spans="2:67">
      <c r="B38" s="363">
        <f t="shared" si="30"/>
        <v>0</v>
      </c>
      <c r="C38" s="234" t="s">
        <v>104</v>
      </c>
      <c r="D38" s="393">
        <f t="shared" si="33"/>
        <v>0</v>
      </c>
      <c r="E38" s="17">
        <f t="shared" si="34"/>
        <v>0</v>
      </c>
      <c r="F38" s="401">
        <f t="shared" si="43"/>
        <v>0</v>
      </c>
      <c r="G38" s="401">
        <f t="shared" si="43"/>
        <v>0</v>
      </c>
      <c r="H38" s="401">
        <f t="shared" si="43"/>
        <v>0</v>
      </c>
      <c r="I38" s="401">
        <f t="shared" si="43"/>
        <v>0</v>
      </c>
      <c r="J38" s="401">
        <f t="shared" si="43"/>
        <v>0</v>
      </c>
      <c r="K38" s="401">
        <f t="shared" si="43"/>
        <v>0</v>
      </c>
      <c r="L38" s="401">
        <f t="shared" si="43"/>
        <v>0</v>
      </c>
      <c r="M38" s="401">
        <f t="shared" si="43"/>
        <v>0</v>
      </c>
      <c r="N38" s="401">
        <f t="shared" si="43"/>
        <v>0</v>
      </c>
      <c r="O38" s="401">
        <f t="shared" si="43"/>
        <v>0</v>
      </c>
      <c r="P38" s="401">
        <f t="shared" si="43"/>
        <v>0</v>
      </c>
      <c r="Q38" s="401">
        <f t="shared" si="43"/>
        <v>0</v>
      </c>
      <c r="R38" s="401">
        <f t="shared" si="43"/>
        <v>0</v>
      </c>
      <c r="S38" s="401">
        <f t="shared" si="43"/>
        <v>0</v>
      </c>
      <c r="T38" s="401">
        <f t="shared" si="43"/>
        <v>0</v>
      </c>
      <c r="U38" s="401">
        <f t="shared" si="43"/>
        <v>0</v>
      </c>
      <c r="V38" s="401">
        <f t="shared" ref="V38:BO43" si="47">SUMIF($C$96:$C$159,$C38,V$96:V$159)</f>
        <v>0</v>
      </c>
      <c r="W38" s="401">
        <f t="shared" si="47"/>
        <v>0</v>
      </c>
      <c r="X38" s="401">
        <f t="shared" si="47"/>
        <v>0</v>
      </c>
      <c r="Y38" s="401">
        <f t="shared" si="47"/>
        <v>0</v>
      </c>
      <c r="Z38" s="401">
        <f t="shared" si="47"/>
        <v>0</v>
      </c>
      <c r="AA38" s="401">
        <f t="shared" si="47"/>
        <v>0</v>
      </c>
      <c r="AB38" s="401">
        <f t="shared" si="47"/>
        <v>0</v>
      </c>
      <c r="AC38" s="401">
        <f t="shared" si="47"/>
        <v>0</v>
      </c>
      <c r="AD38" s="401">
        <f t="shared" si="47"/>
        <v>0</v>
      </c>
      <c r="AE38" s="401">
        <f t="shared" si="47"/>
        <v>0</v>
      </c>
      <c r="AF38" s="401">
        <f t="shared" si="47"/>
        <v>0</v>
      </c>
      <c r="AG38" s="401">
        <f t="shared" si="47"/>
        <v>0</v>
      </c>
      <c r="AH38" s="401">
        <f t="shared" si="47"/>
        <v>0</v>
      </c>
      <c r="AI38" s="401">
        <f t="shared" si="47"/>
        <v>0</v>
      </c>
      <c r="AJ38" s="401">
        <f t="shared" si="47"/>
        <v>0</v>
      </c>
      <c r="AK38" s="401">
        <f t="shared" si="47"/>
        <v>0</v>
      </c>
      <c r="AL38" s="401">
        <f t="shared" si="47"/>
        <v>0</v>
      </c>
      <c r="AM38" s="401">
        <f t="shared" si="47"/>
        <v>0</v>
      </c>
      <c r="AN38" s="401">
        <f t="shared" si="47"/>
        <v>0</v>
      </c>
      <c r="AO38" s="401">
        <f t="shared" si="47"/>
        <v>0</v>
      </c>
      <c r="AP38" s="401">
        <f t="shared" si="47"/>
        <v>0</v>
      </c>
      <c r="AQ38" s="401">
        <f t="shared" si="47"/>
        <v>0</v>
      </c>
      <c r="AR38" s="401">
        <f t="shared" si="47"/>
        <v>0</v>
      </c>
      <c r="AS38" s="401">
        <f t="shared" si="47"/>
        <v>0</v>
      </c>
      <c r="AT38" s="401">
        <f t="shared" si="47"/>
        <v>0</v>
      </c>
      <c r="AU38" s="401">
        <f t="shared" si="47"/>
        <v>0</v>
      </c>
      <c r="AV38" s="401">
        <f t="shared" si="47"/>
        <v>0</v>
      </c>
      <c r="AW38" s="401">
        <f t="shared" si="47"/>
        <v>0</v>
      </c>
      <c r="AX38" s="401">
        <f t="shared" si="47"/>
        <v>0</v>
      </c>
      <c r="AY38" s="401">
        <f t="shared" si="47"/>
        <v>0</v>
      </c>
      <c r="AZ38" s="401">
        <f t="shared" si="47"/>
        <v>0</v>
      </c>
      <c r="BA38" s="401">
        <f t="shared" si="47"/>
        <v>0</v>
      </c>
      <c r="BB38" s="401">
        <f t="shared" si="47"/>
        <v>0</v>
      </c>
      <c r="BC38" s="401">
        <f t="shared" si="47"/>
        <v>0</v>
      </c>
      <c r="BD38" s="401">
        <f t="shared" si="47"/>
        <v>0</v>
      </c>
      <c r="BE38" s="401">
        <f t="shared" si="47"/>
        <v>0</v>
      </c>
      <c r="BF38" s="401">
        <f t="shared" si="47"/>
        <v>0</v>
      </c>
      <c r="BG38" s="401">
        <f t="shared" si="47"/>
        <v>0</v>
      </c>
      <c r="BH38" s="401">
        <f t="shared" si="47"/>
        <v>0</v>
      </c>
      <c r="BI38" s="401">
        <f t="shared" si="47"/>
        <v>0</v>
      </c>
      <c r="BJ38" s="401">
        <f t="shared" si="47"/>
        <v>0</v>
      </c>
      <c r="BK38" s="401">
        <f t="shared" si="47"/>
        <v>0</v>
      </c>
      <c r="BL38" s="401">
        <f t="shared" si="47"/>
        <v>0</v>
      </c>
      <c r="BM38" s="401">
        <f t="shared" si="47"/>
        <v>0</v>
      </c>
      <c r="BN38" s="401">
        <f t="shared" si="47"/>
        <v>0</v>
      </c>
      <c r="BO38" s="401">
        <f t="shared" si="47"/>
        <v>0</v>
      </c>
    </row>
    <row r="39" spans="2:67">
      <c r="B39" s="363">
        <f t="shared" si="30"/>
        <v>0</v>
      </c>
      <c r="C39" s="234" t="s">
        <v>106</v>
      </c>
      <c r="D39" s="393">
        <f t="shared" si="33"/>
        <v>0</v>
      </c>
      <c r="E39" s="17">
        <f t="shared" si="34"/>
        <v>0</v>
      </c>
      <c r="F39" s="401">
        <f t="shared" si="43"/>
        <v>0</v>
      </c>
      <c r="G39" s="401">
        <f t="shared" si="43"/>
        <v>0</v>
      </c>
      <c r="H39" s="401">
        <f t="shared" si="43"/>
        <v>0</v>
      </c>
      <c r="I39" s="401">
        <f t="shared" si="43"/>
        <v>0</v>
      </c>
      <c r="J39" s="401">
        <f t="shared" si="43"/>
        <v>0</v>
      </c>
      <c r="K39" s="401">
        <f t="shared" si="43"/>
        <v>0</v>
      </c>
      <c r="L39" s="401">
        <f t="shared" si="43"/>
        <v>0</v>
      </c>
      <c r="M39" s="401">
        <f t="shared" si="43"/>
        <v>0</v>
      </c>
      <c r="N39" s="401">
        <f t="shared" si="43"/>
        <v>0</v>
      </c>
      <c r="O39" s="401">
        <f t="shared" si="43"/>
        <v>0</v>
      </c>
      <c r="P39" s="401">
        <f t="shared" si="43"/>
        <v>0</v>
      </c>
      <c r="Q39" s="401">
        <f t="shared" si="43"/>
        <v>0</v>
      </c>
      <c r="R39" s="401">
        <f t="shared" si="43"/>
        <v>0</v>
      </c>
      <c r="S39" s="401">
        <f t="shared" si="43"/>
        <v>0</v>
      </c>
      <c r="T39" s="401">
        <f t="shared" si="43"/>
        <v>0</v>
      </c>
      <c r="U39" s="401">
        <f t="shared" si="43"/>
        <v>0</v>
      </c>
      <c r="V39" s="401">
        <f t="shared" si="47"/>
        <v>0</v>
      </c>
      <c r="W39" s="401">
        <f t="shared" si="47"/>
        <v>0</v>
      </c>
      <c r="X39" s="401">
        <f t="shared" si="47"/>
        <v>0</v>
      </c>
      <c r="Y39" s="401">
        <f t="shared" si="47"/>
        <v>0</v>
      </c>
      <c r="Z39" s="401">
        <f t="shared" si="47"/>
        <v>0</v>
      </c>
      <c r="AA39" s="401">
        <f t="shared" si="47"/>
        <v>0</v>
      </c>
      <c r="AB39" s="401">
        <f t="shared" si="47"/>
        <v>0</v>
      </c>
      <c r="AC39" s="401">
        <f t="shared" si="47"/>
        <v>0</v>
      </c>
      <c r="AD39" s="401">
        <f t="shared" si="47"/>
        <v>0</v>
      </c>
      <c r="AE39" s="401">
        <f t="shared" si="47"/>
        <v>0</v>
      </c>
      <c r="AF39" s="401">
        <f t="shared" si="47"/>
        <v>0</v>
      </c>
      <c r="AG39" s="401">
        <f t="shared" si="47"/>
        <v>0</v>
      </c>
      <c r="AH39" s="401">
        <f t="shared" si="47"/>
        <v>0</v>
      </c>
      <c r="AI39" s="401">
        <f t="shared" si="47"/>
        <v>0</v>
      </c>
      <c r="AJ39" s="401">
        <f t="shared" si="47"/>
        <v>0</v>
      </c>
      <c r="AK39" s="401">
        <f t="shared" si="47"/>
        <v>0</v>
      </c>
      <c r="AL39" s="401">
        <f t="shared" si="47"/>
        <v>0</v>
      </c>
      <c r="AM39" s="401">
        <f t="shared" si="47"/>
        <v>0</v>
      </c>
      <c r="AN39" s="401">
        <f t="shared" si="47"/>
        <v>0</v>
      </c>
      <c r="AO39" s="401">
        <f t="shared" si="47"/>
        <v>0</v>
      </c>
      <c r="AP39" s="401">
        <f t="shared" si="47"/>
        <v>0</v>
      </c>
      <c r="AQ39" s="401">
        <f t="shared" si="47"/>
        <v>0</v>
      </c>
      <c r="AR39" s="401">
        <f t="shared" si="47"/>
        <v>0</v>
      </c>
      <c r="AS39" s="401">
        <f t="shared" si="47"/>
        <v>0</v>
      </c>
      <c r="AT39" s="401">
        <f t="shared" si="47"/>
        <v>0</v>
      </c>
      <c r="AU39" s="401">
        <f t="shared" si="47"/>
        <v>0</v>
      </c>
      <c r="AV39" s="401">
        <f t="shared" si="47"/>
        <v>0</v>
      </c>
      <c r="AW39" s="401">
        <f t="shared" si="47"/>
        <v>0</v>
      </c>
      <c r="AX39" s="401">
        <f t="shared" si="47"/>
        <v>0</v>
      </c>
      <c r="AY39" s="401">
        <f t="shared" si="47"/>
        <v>0</v>
      </c>
      <c r="AZ39" s="401">
        <f t="shared" si="47"/>
        <v>0</v>
      </c>
      <c r="BA39" s="401">
        <f t="shared" si="47"/>
        <v>0</v>
      </c>
      <c r="BB39" s="401">
        <f t="shared" si="47"/>
        <v>0</v>
      </c>
      <c r="BC39" s="401">
        <f t="shared" si="47"/>
        <v>0</v>
      </c>
      <c r="BD39" s="401">
        <f t="shared" si="47"/>
        <v>0</v>
      </c>
      <c r="BE39" s="401">
        <f t="shared" si="47"/>
        <v>0</v>
      </c>
      <c r="BF39" s="401">
        <f t="shared" si="47"/>
        <v>0</v>
      </c>
      <c r="BG39" s="401">
        <f t="shared" si="47"/>
        <v>0</v>
      </c>
      <c r="BH39" s="401">
        <f t="shared" si="47"/>
        <v>0</v>
      </c>
      <c r="BI39" s="401">
        <f t="shared" si="47"/>
        <v>0</v>
      </c>
      <c r="BJ39" s="401">
        <f t="shared" si="47"/>
        <v>0</v>
      </c>
      <c r="BK39" s="401">
        <f t="shared" si="47"/>
        <v>0</v>
      </c>
      <c r="BL39" s="401">
        <f t="shared" si="47"/>
        <v>0</v>
      </c>
      <c r="BM39" s="401">
        <f t="shared" si="47"/>
        <v>0</v>
      </c>
      <c r="BN39" s="401">
        <f t="shared" si="47"/>
        <v>0</v>
      </c>
      <c r="BO39" s="401">
        <f t="shared" si="47"/>
        <v>0</v>
      </c>
    </row>
    <row r="40" spans="2:67">
      <c r="B40" s="363">
        <f t="shared" si="30"/>
        <v>0</v>
      </c>
      <c r="C40" s="234" t="s">
        <v>109</v>
      </c>
      <c r="D40" s="393">
        <f t="shared" si="33"/>
        <v>0</v>
      </c>
      <c r="E40" s="17">
        <f t="shared" si="34"/>
        <v>0</v>
      </c>
      <c r="F40" s="401">
        <f t="shared" si="43"/>
        <v>0</v>
      </c>
      <c r="G40" s="401">
        <f t="shared" si="43"/>
        <v>0</v>
      </c>
      <c r="H40" s="401">
        <f t="shared" si="43"/>
        <v>0</v>
      </c>
      <c r="I40" s="401">
        <f t="shared" si="43"/>
        <v>0</v>
      </c>
      <c r="J40" s="401">
        <f t="shared" si="43"/>
        <v>0</v>
      </c>
      <c r="K40" s="401">
        <f t="shared" si="43"/>
        <v>0</v>
      </c>
      <c r="L40" s="401">
        <f t="shared" si="43"/>
        <v>0</v>
      </c>
      <c r="M40" s="401">
        <f t="shared" si="43"/>
        <v>0</v>
      </c>
      <c r="N40" s="401">
        <f t="shared" si="43"/>
        <v>0</v>
      </c>
      <c r="O40" s="401">
        <f t="shared" si="43"/>
        <v>0</v>
      </c>
      <c r="P40" s="401">
        <f t="shared" si="43"/>
        <v>0</v>
      </c>
      <c r="Q40" s="401">
        <f t="shared" si="43"/>
        <v>0</v>
      </c>
      <c r="R40" s="401">
        <f t="shared" si="43"/>
        <v>0</v>
      </c>
      <c r="S40" s="401">
        <f t="shared" si="43"/>
        <v>0</v>
      </c>
      <c r="T40" s="401">
        <f t="shared" si="43"/>
        <v>0</v>
      </c>
      <c r="U40" s="401">
        <f t="shared" si="43"/>
        <v>0</v>
      </c>
      <c r="V40" s="401">
        <f t="shared" si="47"/>
        <v>0</v>
      </c>
      <c r="W40" s="401">
        <f t="shared" si="47"/>
        <v>0</v>
      </c>
      <c r="X40" s="401">
        <f t="shared" si="47"/>
        <v>0</v>
      </c>
      <c r="Y40" s="401">
        <f t="shared" si="47"/>
        <v>0</v>
      </c>
      <c r="Z40" s="401">
        <f t="shared" si="47"/>
        <v>0</v>
      </c>
      <c r="AA40" s="401">
        <f t="shared" si="47"/>
        <v>0</v>
      </c>
      <c r="AB40" s="401">
        <f t="shared" si="47"/>
        <v>0</v>
      </c>
      <c r="AC40" s="401">
        <f t="shared" si="47"/>
        <v>0</v>
      </c>
      <c r="AD40" s="401">
        <f t="shared" si="47"/>
        <v>0</v>
      </c>
      <c r="AE40" s="401">
        <f t="shared" si="47"/>
        <v>0</v>
      </c>
      <c r="AF40" s="401">
        <f t="shared" si="47"/>
        <v>0</v>
      </c>
      <c r="AG40" s="401">
        <f t="shared" si="47"/>
        <v>0</v>
      </c>
      <c r="AH40" s="401">
        <f t="shared" si="47"/>
        <v>0</v>
      </c>
      <c r="AI40" s="401">
        <f t="shared" si="47"/>
        <v>0</v>
      </c>
      <c r="AJ40" s="401">
        <f t="shared" si="47"/>
        <v>0</v>
      </c>
      <c r="AK40" s="401">
        <f t="shared" si="47"/>
        <v>0</v>
      </c>
      <c r="AL40" s="401">
        <f t="shared" si="47"/>
        <v>0</v>
      </c>
      <c r="AM40" s="401">
        <f t="shared" si="47"/>
        <v>0</v>
      </c>
      <c r="AN40" s="401">
        <f t="shared" si="47"/>
        <v>0</v>
      </c>
      <c r="AO40" s="401">
        <f t="shared" si="47"/>
        <v>0</v>
      </c>
      <c r="AP40" s="401">
        <f t="shared" si="47"/>
        <v>0</v>
      </c>
      <c r="AQ40" s="401">
        <f t="shared" si="47"/>
        <v>0</v>
      </c>
      <c r="AR40" s="401">
        <f t="shared" si="47"/>
        <v>0</v>
      </c>
      <c r="AS40" s="401">
        <f t="shared" si="47"/>
        <v>0</v>
      </c>
      <c r="AT40" s="401">
        <f t="shared" si="47"/>
        <v>0</v>
      </c>
      <c r="AU40" s="401">
        <f t="shared" si="47"/>
        <v>0</v>
      </c>
      <c r="AV40" s="401">
        <f t="shared" si="47"/>
        <v>0</v>
      </c>
      <c r="AW40" s="401">
        <f t="shared" si="47"/>
        <v>0</v>
      </c>
      <c r="AX40" s="401">
        <f t="shared" si="47"/>
        <v>0</v>
      </c>
      <c r="AY40" s="401">
        <f t="shared" si="47"/>
        <v>0</v>
      </c>
      <c r="AZ40" s="401">
        <f t="shared" si="47"/>
        <v>0</v>
      </c>
      <c r="BA40" s="401">
        <f t="shared" si="47"/>
        <v>0</v>
      </c>
      <c r="BB40" s="401">
        <f t="shared" si="47"/>
        <v>0</v>
      </c>
      <c r="BC40" s="401">
        <f t="shared" si="47"/>
        <v>0</v>
      </c>
      <c r="BD40" s="401">
        <f t="shared" si="47"/>
        <v>0</v>
      </c>
      <c r="BE40" s="401">
        <f t="shared" si="47"/>
        <v>0</v>
      </c>
      <c r="BF40" s="401">
        <f t="shared" si="47"/>
        <v>0</v>
      </c>
      <c r="BG40" s="401">
        <f t="shared" si="47"/>
        <v>0</v>
      </c>
      <c r="BH40" s="401">
        <f t="shared" si="47"/>
        <v>0</v>
      </c>
      <c r="BI40" s="401">
        <f t="shared" si="47"/>
        <v>0</v>
      </c>
      <c r="BJ40" s="401">
        <f t="shared" si="47"/>
        <v>0</v>
      </c>
      <c r="BK40" s="401">
        <f t="shared" si="47"/>
        <v>0</v>
      </c>
      <c r="BL40" s="401">
        <f t="shared" si="47"/>
        <v>0</v>
      </c>
      <c r="BM40" s="401">
        <f t="shared" si="47"/>
        <v>0</v>
      </c>
      <c r="BN40" s="401">
        <f t="shared" si="47"/>
        <v>0</v>
      </c>
      <c r="BO40" s="401">
        <f t="shared" si="47"/>
        <v>0</v>
      </c>
    </row>
    <row r="41" spans="2:67">
      <c r="B41" s="363">
        <f t="shared" si="30"/>
        <v>0</v>
      </c>
      <c r="C41" s="234" t="s">
        <v>112</v>
      </c>
      <c r="D41" s="393">
        <f t="shared" si="33"/>
        <v>0</v>
      </c>
      <c r="E41" s="17">
        <f t="shared" si="34"/>
        <v>0</v>
      </c>
      <c r="F41" s="401">
        <f t="shared" si="43"/>
        <v>0</v>
      </c>
      <c r="G41" s="401">
        <f t="shared" si="43"/>
        <v>0</v>
      </c>
      <c r="H41" s="401">
        <f t="shared" si="43"/>
        <v>0</v>
      </c>
      <c r="I41" s="401">
        <f t="shared" si="43"/>
        <v>0</v>
      </c>
      <c r="J41" s="401">
        <f t="shared" si="43"/>
        <v>0</v>
      </c>
      <c r="K41" s="401">
        <f t="shared" si="43"/>
        <v>0</v>
      </c>
      <c r="L41" s="401">
        <f t="shared" si="43"/>
        <v>0</v>
      </c>
      <c r="M41" s="401">
        <f t="shared" si="43"/>
        <v>0</v>
      </c>
      <c r="N41" s="401">
        <f t="shared" si="43"/>
        <v>0</v>
      </c>
      <c r="O41" s="401">
        <f t="shared" si="43"/>
        <v>0</v>
      </c>
      <c r="P41" s="401">
        <f t="shared" si="43"/>
        <v>0</v>
      </c>
      <c r="Q41" s="401">
        <f t="shared" si="43"/>
        <v>0</v>
      </c>
      <c r="R41" s="401">
        <f t="shared" si="43"/>
        <v>0</v>
      </c>
      <c r="S41" s="401">
        <f t="shared" si="43"/>
        <v>0</v>
      </c>
      <c r="T41" s="401">
        <f t="shared" si="43"/>
        <v>0</v>
      </c>
      <c r="U41" s="401">
        <f t="shared" si="43"/>
        <v>0</v>
      </c>
      <c r="V41" s="401">
        <f t="shared" si="47"/>
        <v>0</v>
      </c>
      <c r="W41" s="401">
        <f t="shared" si="47"/>
        <v>0</v>
      </c>
      <c r="X41" s="401">
        <f t="shared" si="47"/>
        <v>0</v>
      </c>
      <c r="Y41" s="401">
        <f t="shared" si="47"/>
        <v>0</v>
      </c>
      <c r="Z41" s="401">
        <f t="shared" si="47"/>
        <v>0</v>
      </c>
      <c r="AA41" s="401">
        <f t="shared" si="47"/>
        <v>0</v>
      </c>
      <c r="AB41" s="401">
        <f t="shared" si="47"/>
        <v>0</v>
      </c>
      <c r="AC41" s="401">
        <f t="shared" si="47"/>
        <v>0</v>
      </c>
      <c r="AD41" s="401">
        <f t="shared" si="47"/>
        <v>0</v>
      </c>
      <c r="AE41" s="401">
        <f t="shared" si="47"/>
        <v>0</v>
      </c>
      <c r="AF41" s="401">
        <f t="shared" si="47"/>
        <v>0</v>
      </c>
      <c r="AG41" s="401">
        <f t="shared" si="47"/>
        <v>0</v>
      </c>
      <c r="AH41" s="401">
        <f t="shared" si="47"/>
        <v>0</v>
      </c>
      <c r="AI41" s="401">
        <f t="shared" si="47"/>
        <v>0</v>
      </c>
      <c r="AJ41" s="401">
        <f t="shared" si="47"/>
        <v>0</v>
      </c>
      <c r="AK41" s="401">
        <f t="shared" si="47"/>
        <v>0</v>
      </c>
      <c r="AL41" s="401">
        <f t="shared" si="47"/>
        <v>0</v>
      </c>
      <c r="AM41" s="401">
        <f t="shared" si="47"/>
        <v>0</v>
      </c>
      <c r="AN41" s="401">
        <f t="shared" si="47"/>
        <v>0</v>
      </c>
      <c r="AO41" s="401">
        <f t="shared" si="47"/>
        <v>0</v>
      </c>
      <c r="AP41" s="401">
        <f t="shared" si="47"/>
        <v>0</v>
      </c>
      <c r="AQ41" s="401">
        <f t="shared" si="47"/>
        <v>0</v>
      </c>
      <c r="AR41" s="401">
        <f t="shared" si="47"/>
        <v>0</v>
      </c>
      <c r="AS41" s="401">
        <f t="shared" si="47"/>
        <v>0</v>
      </c>
      <c r="AT41" s="401">
        <f t="shared" si="47"/>
        <v>0</v>
      </c>
      <c r="AU41" s="401">
        <f t="shared" si="47"/>
        <v>0</v>
      </c>
      <c r="AV41" s="401">
        <f t="shared" si="47"/>
        <v>0</v>
      </c>
      <c r="AW41" s="401">
        <f t="shared" si="47"/>
        <v>0</v>
      </c>
      <c r="AX41" s="401">
        <f t="shared" si="47"/>
        <v>0</v>
      </c>
      <c r="AY41" s="401">
        <f t="shared" si="47"/>
        <v>0</v>
      </c>
      <c r="AZ41" s="401">
        <f t="shared" si="47"/>
        <v>0</v>
      </c>
      <c r="BA41" s="401">
        <f t="shared" si="47"/>
        <v>0</v>
      </c>
      <c r="BB41" s="401">
        <f t="shared" si="47"/>
        <v>0</v>
      </c>
      <c r="BC41" s="401">
        <f t="shared" si="47"/>
        <v>0</v>
      </c>
      <c r="BD41" s="401">
        <f t="shared" si="47"/>
        <v>0</v>
      </c>
      <c r="BE41" s="401">
        <f t="shared" si="47"/>
        <v>0</v>
      </c>
      <c r="BF41" s="401">
        <f t="shared" si="47"/>
        <v>0</v>
      </c>
      <c r="BG41" s="401">
        <f t="shared" si="47"/>
        <v>0</v>
      </c>
      <c r="BH41" s="401">
        <f t="shared" si="47"/>
        <v>0</v>
      </c>
      <c r="BI41" s="401">
        <f t="shared" si="47"/>
        <v>0</v>
      </c>
      <c r="BJ41" s="401">
        <f t="shared" si="47"/>
        <v>0</v>
      </c>
      <c r="BK41" s="401">
        <f t="shared" si="47"/>
        <v>0</v>
      </c>
      <c r="BL41" s="401">
        <f t="shared" si="47"/>
        <v>0</v>
      </c>
      <c r="BM41" s="401">
        <f t="shared" si="47"/>
        <v>0</v>
      </c>
      <c r="BN41" s="401">
        <f t="shared" si="47"/>
        <v>0</v>
      </c>
      <c r="BO41" s="401">
        <f t="shared" si="47"/>
        <v>0</v>
      </c>
    </row>
    <row r="42" spans="2:67">
      <c r="B42" s="363">
        <f t="shared" si="30"/>
        <v>0</v>
      </c>
      <c r="C42" s="234" t="s">
        <v>115</v>
      </c>
      <c r="D42" s="393">
        <f t="shared" si="33"/>
        <v>0</v>
      </c>
      <c r="E42" s="17">
        <f t="shared" si="34"/>
        <v>0</v>
      </c>
      <c r="F42" s="401">
        <f t="shared" si="43"/>
        <v>0</v>
      </c>
      <c r="G42" s="401">
        <f t="shared" si="43"/>
        <v>0</v>
      </c>
      <c r="H42" s="401">
        <f t="shared" si="43"/>
        <v>0</v>
      </c>
      <c r="I42" s="401">
        <f t="shared" si="43"/>
        <v>0</v>
      </c>
      <c r="J42" s="401">
        <f t="shared" si="43"/>
        <v>0</v>
      </c>
      <c r="K42" s="401">
        <f t="shared" si="43"/>
        <v>0</v>
      </c>
      <c r="L42" s="401">
        <f t="shared" si="43"/>
        <v>0</v>
      </c>
      <c r="M42" s="401">
        <f t="shared" si="43"/>
        <v>0</v>
      </c>
      <c r="N42" s="401">
        <f t="shared" si="43"/>
        <v>0</v>
      </c>
      <c r="O42" s="401">
        <f t="shared" si="43"/>
        <v>0</v>
      </c>
      <c r="P42" s="401">
        <f t="shared" si="43"/>
        <v>0</v>
      </c>
      <c r="Q42" s="401">
        <f t="shared" si="43"/>
        <v>0</v>
      </c>
      <c r="R42" s="401">
        <f t="shared" si="43"/>
        <v>0</v>
      </c>
      <c r="S42" s="401">
        <f t="shared" si="43"/>
        <v>0</v>
      </c>
      <c r="T42" s="401">
        <f t="shared" si="43"/>
        <v>0</v>
      </c>
      <c r="U42" s="401">
        <f t="shared" si="43"/>
        <v>0</v>
      </c>
      <c r="V42" s="401">
        <f t="shared" si="47"/>
        <v>0</v>
      </c>
      <c r="W42" s="401">
        <f t="shared" si="47"/>
        <v>0</v>
      </c>
      <c r="X42" s="401">
        <f t="shared" si="47"/>
        <v>0</v>
      </c>
      <c r="Y42" s="401">
        <f t="shared" si="47"/>
        <v>0</v>
      </c>
      <c r="Z42" s="401">
        <f t="shared" si="47"/>
        <v>0</v>
      </c>
      <c r="AA42" s="401">
        <f t="shared" si="47"/>
        <v>0</v>
      </c>
      <c r="AB42" s="401">
        <f t="shared" si="47"/>
        <v>0</v>
      </c>
      <c r="AC42" s="401">
        <f t="shared" si="47"/>
        <v>0</v>
      </c>
      <c r="AD42" s="401">
        <f t="shared" si="47"/>
        <v>0</v>
      </c>
      <c r="AE42" s="401">
        <f t="shared" si="47"/>
        <v>0</v>
      </c>
      <c r="AF42" s="401">
        <f t="shared" si="47"/>
        <v>0</v>
      </c>
      <c r="AG42" s="401">
        <f t="shared" si="47"/>
        <v>0</v>
      </c>
      <c r="AH42" s="401">
        <f t="shared" si="47"/>
        <v>0</v>
      </c>
      <c r="AI42" s="401">
        <f t="shared" si="47"/>
        <v>0</v>
      </c>
      <c r="AJ42" s="401">
        <f t="shared" si="47"/>
        <v>0</v>
      </c>
      <c r="AK42" s="401">
        <f t="shared" si="47"/>
        <v>0</v>
      </c>
      <c r="AL42" s="401">
        <f t="shared" si="47"/>
        <v>0</v>
      </c>
      <c r="AM42" s="401">
        <f t="shared" si="47"/>
        <v>0</v>
      </c>
      <c r="AN42" s="401">
        <f t="shared" si="47"/>
        <v>0</v>
      </c>
      <c r="AO42" s="401">
        <f t="shared" si="47"/>
        <v>0</v>
      </c>
      <c r="AP42" s="401">
        <f t="shared" si="47"/>
        <v>0</v>
      </c>
      <c r="AQ42" s="401">
        <f t="shared" si="47"/>
        <v>0</v>
      </c>
      <c r="AR42" s="401">
        <f t="shared" si="47"/>
        <v>0</v>
      </c>
      <c r="AS42" s="401">
        <f t="shared" si="47"/>
        <v>0</v>
      </c>
      <c r="AT42" s="401">
        <f t="shared" si="47"/>
        <v>0</v>
      </c>
      <c r="AU42" s="401">
        <f t="shared" si="47"/>
        <v>0</v>
      </c>
      <c r="AV42" s="401">
        <f t="shared" si="47"/>
        <v>0</v>
      </c>
      <c r="AW42" s="401">
        <f t="shared" si="47"/>
        <v>0</v>
      </c>
      <c r="AX42" s="401">
        <f t="shared" si="47"/>
        <v>0</v>
      </c>
      <c r="AY42" s="401">
        <f t="shared" si="47"/>
        <v>0</v>
      </c>
      <c r="AZ42" s="401">
        <f t="shared" si="47"/>
        <v>0</v>
      </c>
      <c r="BA42" s="401">
        <f t="shared" si="47"/>
        <v>0</v>
      </c>
      <c r="BB42" s="401">
        <f t="shared" si="47"/>
        <v>0</v>
      </c>
      <c r="BC42" s="401">
        <f t="shared" si="47"/>
        <v>0</v>
      </c>
      <c r="BD42" s="401">
        <f t="shared" si="47"/>
        <v>0</v>
      </c>
      <c r="BE42" s="401">
        <f t="shared" si="47"/>
        <v>0</v>
      </c>
      <c r="BF42" s="401">
        <f t="shared" si="47"/>
        <v>0</v>
      </c>
      <c r="BG42" s="401">
        <f t="shared" si="47"/>
        <v>0</v>
      </c>
      <c r="BH42" s="401">
        <f t="shared" si="47"/>
        <v>0</v>
      </c>
      <c r="BI42" s="401">
        <f t="shared" si="47"/>
        <v>0</v>
      </c>
      <c r="BJ42" s="401">
        <f t="shared" si="47"/>
        <v>0</v>
      </c>
      <c r="BK42" s="401">
        <f t="shared" si="47"/>
        <v>0</v>
      </c>
      <c r="BL42" s="401">
        <f t="shared" si="47"/>
        <v>0</v>
      </c>
      <c r="BM42" s="401">
        <f t="shared" si="47"/>
        <v>0</v>
      </c>
      <c r="BN42" s="401">
        <f t="shared" si="47"/>
        <v>0</v>
      </c>
      <c r="BO42" s="401">
        <f t="shared" si="47"/>
        <v>0</v>
      </c>
    </row>
    <row r="43" spans="2:67">
      <c r="B43" s="363">
        <f t="shared" si="30"/>
        <v>0</v>
      </c>
      <c r="C43" s="234" t="s">
        <v>118</v>
      </c>
      <c r="D43" s="393">
        <f t="shared" si="33"/>
        <v>0</v>
      </c>
      <c r="E43" s="17">
        <f t="shared" si="34"/>
        <v>0</v>
      </c>
      <c r="F43" s="401">
        <f t="shared" si="43"/>
        <v>0</v>
      </c>
      <c r="G43" s="401">
        <f t="shared" si="43"/>
        <v>0</v>
      </c>
      <c r="H43" s="401">
        <f t="shared" si="43"/>
        <v>0</v>
      </c>
      <c r="I43" s="401">
        <f t="shared" si="43"/>
        <v>0</v>
      </c>
      <c r="J43" s="401">
        <f t="shared" si="43"/>
        <v>0</v>
      </c>
      <c r="K43" s="401">
        <f t="shared" si="43"/>
        <v>0</v>
      </c>
      <c r="L43" s="401">
        <f t="shared" si="43"/>
        <v>0</v>
      </c>
      <c r="M43" s="401">
        <f t="shared" si="43"/>
        <v>0</v>
      </c>
      <c r="N43" s="401">
        <f t="shared" si="43"/>
        <v>0</v>
      </c>
      <c r="O43" s="401">
        <f t="shared" si="43"/>
        <v>0</v>
      </c>
      <c r="P43" s="401">
        <f t="shared" si="43"/>
        <v>0</v>
      </c>
      <c r="Q43" s="401">
        <f t="shared" si="43"/>
        <v>0</v>
      </c>
      <c r="R43" s="401">
        <f t="shared" si="43"/>
        <v>0</v>
      </c>
      <c r="S43" s="401">
        <f t="shared" si="43"/>
        <v>0</v>
      </c>
      <c r="T43" s="401">
        <f t="shared" si="43"/>
        <v>0</v>
      </c>
      <c r="U43" s="401">
        <f t="shared" si="43"/>
        <v>0</v>
      </c>
      <c r="V43" s="401">
        <f t="shared" si="47"/>
        <v>0</v>
      </c>
      <c r="W43" s="401">
        <f t="shared" si="47"/>
        <v>0</v>
      </c>
      <c r="X43" s="401">
        <f t="shared" si="47"/>
        <v>0</v>
      </c>
      <c r="Y43" s="401">
        <f t="shared" si="47"/>
        <v>0</v>
      </c>
      <c r="Z43" s="401">
        <f t="shared" si="47"/>
        <v>0</v>
      </c>
      <c r="AA43" s="401">
        <f t="shared" si="47"/>
        <v>0</v>
      </c>
      <c r="AB43" s="401">
        <f t="shared" si="47"/>
        <v>0</v>
      </c>
      <c r="AC43" s="401">
        <f t="shared" si="47"/>
        <v>0</v>
      </c>
      <c r="AD43" s="401">
        <f t="shared" si="47"/>
        <v>0</v>
      </c>
      <c r="AE43" s="401">
        <f t="shared" si="47"/>
        <v>0</v>
      </c>
      <c r="AF43" s="401">
        <f t="shared" si="47"/>
        <v>0</v>
      </c>
      <c r="AG43" s="401">
        <f t="shared" si="47"/>
        <v>0</v>
      </c>
      <c r="AH43" s="401">
        <f t="shared" si="47"/>
        <v>0</v>
      </c>
      <c r="AI43" s="401">
        <f t="shared" si="47"/>
        <v>0</v>
      </c>
      <c r="AJ43" s="401">
        <f t="shared" si="47"/>
        <v>0</v>
      </c>
      <c r="AK43" s="401">
        <f t="shared" si="47"/>
        <v>0</v>
      </c>
      <c r="AL43" s="401">
        <f t="shared" si="47"/>
        <v>0</v>
      </c>
      <c r="AM43" s="401">
        <f t="shared" si="47"/>
        <v>0</v>
      </c>
      <c r="AN43" s="401">
        <f t="shared" si="47"/>
        <v>0</v>
      </c>
      <c r="AO43" s="401">
        <f t="shared" si="47"/>
        <v>0</v>
      </c>
      <c r="AP43" s="401">
        <f t="shared" si="47"/>
        <v>0</v>
      </c>
      <c r="AQ43" s="401">
        <f t="shared" si="47"/>
        <v>0</v>
      </c>
      <c r="AR43" s="401">
        <f t="shared" si="47"/>
        <v>0</v>
      </c>
      <c r="AS43" s="401">
        <f t="shared" si="47"/>
        <v>0</v>
      </c>
      <c r="AT43" s="401">
        <f t="shared" si="47"/>
        <v>0</v>
      </c>
      <c r="AU43" s="401">
        <f t="shared" ref="AU43:BO43" si="48">SUMIF($C$96:$C$159,$C43,AU$96:AU$159)</f>
        <v>0</v>
      </c>
      <c r="AV43" s="401">
        <f t="shared" si="48"/>
        <v>0</v>
      </c>
      <c r="AW43" s="401">
        <f t="shared" si="48"/>
        <v>0</v>
      </c>
      <c r="AX43" s="401">
        <f t="shared" si="48"/>
        <v>0</v>
      </c>
      <c r="AY43" s="401">
        <f t="shared" si="48"/>
        <v>0</v>
      </c>
      <c r="AZ43" s="401">
        <f t="shared" si="48"/>
        <v>0</v>
      </c>
      <c r="BA43" s="401">
        <f t="shared" si="48"/>
        <v>0</v>
      </c>
      <c r="BB43" s="401">
        <f t="shared" si="48"/>
        <v>0</v>
      </c>
      <c r="BC43" s="401">
        <f t="shared" si="48"/>
        <v>0</v>
      </c>
      <c r="BD43" s="401">
        <f t="shared" si="48"/>
        <v>0</v>
      </c>
      <c r="BE43" s="401">
        <f t="shared" si="48"/>
        <v>0</v>
      </c>
      <c r="BF43" s="401">
        <f t="shared" si="48"/>
        <v>0</v>
      </c>
      <c r="BG43" s="401">
        <f t="shared" si="48"/>
        <v>0</v>
      </c>
      <c r="BH43" s="401">
        <f t="shared" si="48"/>
        <v>0</v>
      </c>
      <c r="BI43" s="401">
        <f t="shared" si="48"/>
        <v>0</v>
      </c>
      <c r="BJ43" s="401">
        <f t="shared" si="48"/>
        <v>0</v>
      </c>
      <c r="BK43" s="401">
        <f t="shared" si="48"/>
        <v>0</v>
      </c>
      <c r="BL43" s="401">
        <f t="shared" si="48"/>
        <v>0</v>
      </c>
      <c r="BM43" s="401">
        <f t="shared" si="48"/>
        <v>0</v>
      </c>
      <c r="BN43" s="401">
        <f t="shared" si="48"/>
        <v>0</v>
      </c>
      <c r="BO43" s="401">
        <f t="shared" si="48"/>
        <v>0</v>
      </c>
    </row>
    <row r="44" spans="2:67">
      <c r="B44" s="363">
        <f t="shared" si="30"/>
        <v>0</v>
      </c>
      <c r="C44" s="234" t="s">
        <v>120</v>
      </c>
      <c r="D44" s="393">
        <f t="shared" si="33"/>
        <v>0</v>
      </c>
      <c r="E44" s="17">
        <f t="shared" si="34"/>
        <v>0</v>
      </c>
      <c r="F44" s="401">
        <f t="shared" si="43"/>
        <v>0</v>
      </c>
      <c r="G44" s="401">
        <f t="shared" si="43"/>
        <v>0</v>
      </c>
      <c r="H44" s="401">
        <f t="shared" si="43"/>
        <v>0</v>
      </c>
      <c r="I44" s="401">
        <f t="shared" si="43"/>
        <v>0</v>
      </c>
      <c r="J44" s="401">
        <f t="shared" si="43"/>
        <v>0</v>
      </c>
      <c r="K44" s="401">
        <f t="shared" si="43"/>
        <v>0</v>
      </c>
      <c r="L44" s="401">
        <f t="shared" si="43"/>
        <v>0</v>
      </c>
      <c r="M44" s="401">
        <f t="shared" si="43"/>
        <v>0</v>
      </c>
      <c r="N44" s="401">
        <f t="shared" si="43"/>
        <v>0</v>
      </c>
      <c r="O44" s="401">
        <f t="shared" si="43"/>
        <v>0</v>
      </c>
      <c r="P44" s="401">
        <f t="shared" si="43"/>
        <v>0</v>
      </c>
      <c r="Q44" s="401">
        <f t="shared" si="43"/>
        <v>0</v>
      </c>
      <c r="R44" s="401">
        <f t="shared" si="43"/>
        <v>0</v>
      </c>
      <c r="S44" s="401">
        <f t="shared" si="43"/>
        <v>0</v>
      </c>
      <c r="T44" s="401">
        <f t="shared" si="43"/>
        <v>0</v>
      </c>
      <c r="U44" s="401">
        <f t="shared" ref="U44:BO49" si="49">SUMIF($C$96:$C$159,$C44,U$96:U$159)</f>
        <v>0</v>
      </c>
      <c r="V44" s="401">
        <f t="shared" si="49"/>
        <v>0</v>
      </c>
      <c r="W44" s="401">
        <f t="shared" si="49"/>
        <v>0</v>
      </c>
      <c r="X44" s="401">
        <f t="shared" si="49"/>
        <v>0</v>
      </c>
      <c r="Y44" s="401">
        <f t="shared" si="49"/>
        <v>0</v>
      </c>
      <c r="Z44" s="401">
        <f t="shared" si="49"/>
        <v>0</v>
      </c>
      <c r="AA44" s="401">
        <f t="shared" si="49"/>
        <v>0</v>
      </c>
      <c r="AB44" s="401">
        <f t="shared" si="49"/>
        <v>0</v>
      </c>
      <c r="AC44" s="401">
        <f t="shared" si="49"/>
        <v>0</v>
      </c>
      <c r="AD44" s="401">
        <f t="shared" si="49"/>
        <v>0</v>
      </c>
      <c r="AE44" s="401">
        <f t="shared" si="49"/>
        <v>0</v>
      </c>
      <c r="AF44" s="401">
        <f t="shared" si="49"/>
        <v>0</v>
      </c>
      <c r="AG44" s="401">
        <f t="shared" si="49"/>
        <v>0</v>
      </c>
      <c r="AH44" s="401">
        <f t="shared" si="49"/>
        <v>0</v>
      </c>
      <c r="AI44" s="401">
        <f t="shared" si="49"/>
        <v>0</v>
      </c>
      <c r="AJ44" s="401">
        <f t="shared" si="49"/>
        <v>0</v>
      </c>
      <c r="AK44" s="401">
        <f t="shared" si="49"/>
        <v>0</v>
      </c>
      <c r="AL44" s="401">
        <f t="shared" si="49"/>
        <v>0</v>
      </c>
      <c r="AM44" s="401">
        <f t="shared" si="49"/>
        <v>0</v>
      </c>
      <c r="AN44" s="401">
        <f t="shared" si="49"/>
        <v>0</v>
      </c>
      <c r="AO44" s="401">
        <f t="shared" si="49"/>
        <v>0</v>
      </c>
      <c r="AP44" s="401">
        <f t="shared" si="49"/>
        <v>0</v>
      </c>
      <c r="AQ44" s="401">
        <f t="shared" si="49"/>
        <v>0</v>
      </c>
      <c r="AR44" s="401">
        <f t="shared" si="49"/>
        <v>0</v>
      </c>
      <c r="AS44" s="401">
        <f t="shared" si="49"/>
        <v>0</v>
      </c>
      <c r="AT44" s="401">
        <f t="shared" si="49"/>
        <v>0</v>
      </c>
      <c r="AU44" s="401">
        <f t="shared" si="49"/>
        <v>0</v>
      </c>
      <c r="AV44" s="401">
        <f t="shared" si="49"/>
        <v>0</v>
      </c>
      <c r="AW44" s="401">
        <f t="shared" si="49"/>
        <v>0</v>
      </c>
      <c r="AX44" s="401">
        <f t="shared" si="49"/>
        <v>0</v>
      </c>
      <c r="AY44" s="401">
        <f t="shared" si="49"/>
        <v>0</v>
      </c>
      <c r="AZ44" s="401">
        <f t="shared" si="49"/>
        <v>0</v>
      </c>
      <c r="BA44" s="401">
        <f t="shared" si="49"/>
        <v>0</v>
      </c>
      <c r="BB44" s="401">
        <f t="shared" si="49"/>
        <v>0</v>
      </c>
      <c r="BC44" s="401">
        <f t="shared" si="49"/>
        <v>0</v>
      </c>
      <c r="BD44" s="401">
        <f t="shared" si="49"/>
        <v>0</v>
      </c>
      <c r="BE44" s="401">
        <f t="shared" si="49"/>
        <v>0</v>
      </c>
      <c r="BF44" s="401">
        <f t="shared" si="49"/>
        <v>0</v>
      </c>
      <c r="BG44" s="401">
        <f t="shared" si="49"/>
        <v>0</v>
      </c>
      <c r="BH44" s="401">
        <f t="shared" si="49"/>
        <v>0</v>
      </c>
      <c r="BI44" s="401">
        <f t="shared" si="49"/>
        <v>0</v>
      </c>
      <c r="BJ44" s="401">
        <f t="shared" si="49"/>
        <v>0</v>
      </c>
      <c r="BK44" s="401">
        <f t="shared" si="49"/>
        <v>0</v>
      </c>
      <c r="BL44" s="401">
        <f t="shared" si="49"/>
        <v>0</v>
      </c>
      <c r="BM44" s="401">
        <f t="shared" si="49"/>
        <v>0</v>
      </c>
      <c r="BN44" s="401">
        <f t="shared" si="49"/>
        <v>0</v>
      </c>
      <c r="BO44" s="401">
        <f t="shared" si="49"/>
        <v>0</v>
      </c>
    </row>
    <row r="45" spans="2:67">
      <c r="B45" s="363">
        <f t="shared" si="30"/>
        <v>0</v>
      </c>
      <c r="C45" s="234" t="s">
        <v>123</v>
      </c>
      <c r="D45" s="393">
        <f t="shared" si="33"/>
        <v>0</v>
      </c>
      <c r="E45" s="17">
        <f t="shared" si="34"/>
        <v>0</v>
      </c>
      <c r="F45" s="401">
        <f t="shared" ref="F45:U60" si="50">SUMIF($C$96:$C$159,$C45,F$96:F$159)</f>
        <v>0</v>
      </c>
      <c r="G45" s="401">
        <f t="shared" si="50"/>
        <v>0</v>
      </c>
      <c r="H45" s="401">
        <f t="shared" si="50"/>
        <v>0</v>
      </c>
      <c r="I45" s="401">
        <f t="shared" si="50"/>
        <v>0</v>
      </c>
      <c r="J45" s="401">
        <f t="shared" si="50"/>
        <v>0</v>
      </c>
      <c r="K45" s="401">
        <f t="shared" si="50"/>
        <v>0</v>
      </c>
      <c r="L45" s="401">
        <f t="shared" si="50"/>
        <v>0</v>
      </c>
      <c r="M45" s="401">
        <f t="shared" si="50"/>
        <v>0</v>
      </c>
      <c r="N45" s="401">
        <f t="shared" si="50"/>
        <v>0</v>
      </c>
      <c r="O45" s="401">
        <f t="shared" si="50"/>
        <v>0</v>
      </c>
      <c r="P45" s="401">
        <f t="shared" si="50"/>
        <v>0</v>
      </c>
      <c r="Q45" s="401">
        <f t="shared" si="50"/>
        <v>0</v>
      </c>
      <c r="R45" s="401">
        <f t="shared" si="50"/>
        <v>0</v>
      </c>
      <c r="S45" s="401">
        <f t="shared" si="50"/>
        <v>0</v>
      </c>
      <c r="T45" s="401">
        <f t="shared" si="50"/>
        <v>0</v>
      </c>
      <c r="U45" s="401">
        <f t="shared" si="50"/>
        <v>0</v>
      </c>
      <c r="V45" s="401">
        <f t="shared" si="49"/>
        <v>0</v>
      </c>
      <c r="W45" s="401">
        <f t="shared" si="49"/>
        <v>0</v>
      </c>
      <c r="X45" s="401">
        <f t="shared" si="49"/>
        <v>0</v>
      </c>
      <c r="Y45" s="401">
        <f t="shared" si="49"/>
        <v>0</v>
      </c>
      <c r="Z45" s="401">
        <f t="shared" si="49"/>
        <v>0</v>
      </c>
      <c r="AA45" s="401">
        <f t="shared" si="49"/>
        <v>0</v>
      </c>
      <c r="AB45" s="401">
        <f t="shared" si="49"/>
        <v>0</v>
      </c>
      <c r="AC45" s="401">
        <f t="shared" si="49"/>
        <v>0</v>
      </c>
      <c r="AD45" s="401">
        <f t="shared" si="49"/>
        <v>0</v>
      </c>
      <c r="AE45" s="401">
        <f t="shared" si="49"/>
        <v>0</v>
      </c>
      <c r="AF45" s="401">
        <f t="shared" si="49"/>
        <v>0</v>
      </c>
      <c r="AG45" s="401">
        <f t="shared" si="49"/>
        <v>0</v>
      </c>
      <c r="AH45" s="401">
        <f t="shared" si="49"/>
        <v>0</v>
      </c>
      <c r="AI45" s="401">
        <f t="shared" si="49"/>
        <v>0</v>
      </c>
      <c r="AJ45" s="401">
        <f t="shared" si="49"/>
        <v>0</v>
      </c>
      <c r="AK45" s="401">
        <f t="shared" si="49"/>
        <v>0</v>
      </c>
      <c r="AL45" s="401">
        <f t="shared" si="49"/>
        <v>0</v>
      </c>
      <c r="AM45" s="401">
        <f t="shared" si="49"/>
        <v>0</v>
      </c>
      <c r="AN45" s="401">
        <f t="shared" si="49"/>
        <v>0</v>
      </c>
      <c r="AO45" s="401">
        <f t="shared" si="49"/>
        <v>0</v>
      </c>
      <c r="AP45" s="401">
        <f t="shared" si="49"/>
        <v>0</v>
      </c>
      <c r="AQ45" s="401">
        <f t="shared" si="49"/>
        <v>0</v>
      </c>
      <c r="AR45" s="401">
        <f t="shared" si="49"/>
        <v>0</v>
      </c>
      <c r="AS45" s="401">
        <f t="shared" si="49"/>
        <v>0</v>
      </c>
      <c r="AT45" s="401">
        <f t="shared" si="49"/>
        <v>0</v>
      </c>
      <c r="AU45" s="401">
        <f t="shared" si="49"/>
        <v>0</v>
      </c>
      <c r="AV45" s="401">
        <f t="shared" si="49"/>
        <v>0</v>
      </c>
      <c r="AW45" s="401">
        <f t="shared" si="49"/>
        <v>0</v>
      </c>
      <c r="AX45" s="401">
        <f t="shared" si="49"/>
        <v>0</v>
      </c>
      <c r="AY45" s="401">
        <f t="shared" si="49"/>
        <v>0</v>
      </c>
      <c r="AZ45" s="401">
        <f t="shared" si="49"/>
        <v>0</v>
      </c>
      <c r="BA45" s="401">
        <f t="shared" si="49"/>
        <v>0</v>
      </c>
      <c r="BB45" s="401">
        <f t="shared" si="49"/>
        <v>0</v>
      </c>
      <c r="BC45" s="401">
        <f t="shared" si="49"/>
        <v>0</v>
      </c>
      <c r="BD45" s="401">
        <f t="shared" si="49"/>
        <v>0</v>
      </c>
      <c r="BE45" s="401">
        <f t="shared" si="49"/>
        <v>0</v>
      </c>
      <c r="BF45" s="401">
        <f t="shared" si="49"/>
        <v>0</v>
      </c>
      <c r="BG45" s="401">
        <f t="shared" si="49"/>
        <v>0</v>
      </c>
      <c r="BH45" s="401">
        <f t="shared" si="49"/>
        <v>0</v>
      </c>
      <c r="BI45" s="401">
        <f t="shared" si="49"/>
        <v>0</v>
      </c>
      <c r="BJ45" s="401">
        <f t="shared" si="49"/>
        <v>0</v>
      </c>
      <c r="BK45" s="401">
        <f t="shared" si="49"/>
        <v>0</v>
      </c>
      <c r="BL45" s="401">
        <f t="shared" si="49"/>
        <v>0</v>
      </c>
      <c r="BM45" s="401">
        <f t="shared" si="49"/>
        <v>0</v>
      </c>
      <c r="BN45" s="401">
        <f t="shared" si="49"/>
        <v>0</v>
      </c>
      <c r="BO45" s="401">
        <f t="shared" si="49"/>
        <v>0</v>
      </c>
    </row>
    <row r="46" spans="2:67">
      <c r="B46" s="363">
        <f t="shared" si="30"/>
        <v>0</v>
      </c>
      <c r="C46" s="234" t="s">
        <v>126</v>
      </c>
      <c r="D46" s="393">
        <f t="shared" si="33"/>
        <v>0</v>
      </c>
      <c r="E46" s="17">
        <f t="shared" si="34"/>
        <v>0</v>
      </c>
      <c r="F46" s="401">
        <f t="shared" si="50"/>
        <v>0</v>
      </c>
      <c r="G46" s="401">
        <f t="shared" si="50"/>
        <v>0</v>
      </c>
      <c r="H46" s="401">
        <f t="shared" si="50"/>
        <v>0</v>
      </c>
      <c r="I46" s="401">
        <f t="shared" si="50"/>
        <v>0</v>
      </c>
      <c r="J46" s="401">
        <f t="shared" si="50"/>
        <v>0</v>
      </c>
      <c r="K46" s="401">
        <f t="shared" si="50"/>
        <v>0</v>
      </c>
      <c r="L46" s="401">
        <f t="shared" si="50"/>
        <v>0</v>
      </c>
      <c r="M46" s="401">
        <f t="shared" si="50"/>
        <v>0</v>
      </c>
      <c r="N46" s="401">
        <f t="shared" si="50"/>
        <v>0</v>
      </c>
      <c r="O46" s="401">
        <f t="shared" si="50"/>
        <v>0</v>
      </c>
      <c r="P46" s="401">
        <f t="shared" si="50"/>
        <v>0</v>
      </c>
      <c r="Q46" s="401">
        <f t="shared" si="50"/>
        <v>0</v>
      </c>
      <c r="R46" s="401">
        <f t="shared" si="50"/>
        <v>0</v>
      </c>
      <c r="S46" s="401">
        <f t="shared" si="50"/>
        <v>0</v>
      </c>
      <c r="T46" s="401">
        <f t="shared" si="50"/>
        <v>0</v>
      </c>
      <c r="U46" s="401">
        <f t="shared" si="50"/>
        <v>0</v>
      </c>
      <c r="V46" s="401">
        <f t="shared" si="49"/>
        <v>0</v>
      </c>
      <c r="W46" s="401">
        <f t="shared" si="49"/>
        <v>0</v>
      </c>
      <c r="X46" s="401">
        <f t="shared" si="49"/>
        <v>0</v>
      </c>
      <c r="Y46" s="401">
        <f t="shared" si="49"/>
        <v>0</v>
      </c>
      <c r="Z46" s="401">
        <f t="shared" si="49"/>
        <v>0</v>
      </c>
      <c r="AA46" s="401">
        <f t="shared" si="49"/>
        <v>0</v>
      </c>
      <c r="AB46" s="401">
        <f t="shared" si="49"/>
        <v>0</v>
      </c>
      <c r="AC46" s="401">
        <f t="shared" si="49"/>
        <v>0</v>
      </c>
      <c r="AD46" s="401">
        <f t="shared" si="49"/>
        <v>0</v>
      </c>
      <c r="AE46" s="401">
        <f t="shared" si="49"/>
        <v>0</v>
      </c>
      <c r="AF46" s="401">
        <f t="shared" si="49"/>
        <v>0</v>
      </c>
      <c r="AG46" s="401">
        <f t="shared" si="49"/>
        <v>0</v>
      </c>
      <c r="AH46" s="401">
        <f t="shared" si="49"/>
        <v>0</v>
      </c>
      <c r="AI46" s="401">
        <f t="shared" si="49"/>
        <v>0</v>
      </c>
      <c r="AJ46" s="401">
        <f t="shared" si="49"/>
        <v>0</v>
      </c>
      <c r="AK46" s="401">
        <f t="shared" si="49"/>
        <v>0</v>
      </c>
      <c r="AL46" s="401">
        <f t="shared" si="49"/>
        <v>0</v>
      </c>
      <c r="AM46" s="401">
        <f t="shared" si="49"/>
        <v>0</v>
      </c>
      <c r="AN46" s="401">
        <f t="shared" si="49"/>
        <v>0</v>
      </c>
      <c r="AO46" s="401">
        <f t="shared" si="49"/>
        <v>0</v>
      </c>
      <c r="AP46" s="401">
        <f t="shared" si="49"/>
        <v>0</v>
      </c>
      <c r="AQ46" s="401">
        <f t="shared" si="49"/>
        <v>0</v>
      </c>
      <c r="AR46" s="401">
        <f t="shared" si="49"/>
        <v>0</v>
      </c>
      <c r="AS46" s="401">
        <f t="shared" si="49"/>
        <v>0</v>
      </c>
      <c r="AT46" s="401">
        <f t="shared" si="49"/>
        <v>0</v>
      </c>
      <c r="AU46" s="401">
        <f t="shared" si="49"/>
        <v>0</v>
      </c>
      <c r="AV46" s="401">
        <f t="shared" si="49"/>
        <v>0</v>
      </c>
      <c r="AW46" s="401">
        <f t="shared" si="49"/>
        <v>0</v>
      </c>
      <c r="AX46" s="401">
        <f t="shared" si="49"/>
        <v>0</v>
      </c>
      <c r="AY46" s="401">
        <f t="shared" si="49"/>
        <v>0</v>
      </c>
      <c r="AZ46" s="401">
        <f t="shared" si="49"/>
        <v>0</v>
      </c>
      <c r="BA46" s="401">
        <f t="shared" si="49"/>
        <v>0</v>
      </c>
      <c r="BB46" s="401">
        <f t="shared" si="49"/>
        <v>0</v>
      </c>
      <c r="BC46" s="401">
        <f t="shared" si="49"/>
        <v>0</v>
      </c>
      <c r="BD46" s="401">
        <f t="shared" si="49"/>
        <v>0</v>
      </c>
      <c r="BE46" s="401">
        <f t="shared" si="49"/>
        <v>0</v>
      </c>
      <c r="BF46" s="401">
        <f t="shared" si="49"/>
        <v>0</v>
      </c>
      <c r="BG46" s="401">
        <f t="shared" si="49"/>
        <v>0</v>
      </c>
      <c r="BH46" s="401">
        <f t="shared" si="49"/>
        <v>0</v>
      </c>
      <c r="BI46" s="401">
        <f t="shared" si="49"/>
        <v>0</v>
      </c>
      <c r="BJ46" s="401">
        <f t="shared" si="49"/>
        <v>0</v>
      </c>
      <c r="BK46" s="401">
        <f t="shared" si="49"/>
        <v>0</v>
      </c>
      <c r="BL46" s="401">
        <f t="shared" si="49"/>
        <v>0</v>
      </c>
      <c r="BM46" s="401">
        <f t="shared" si="49"/>
        <v>0</v>
      </c>
      <c r="BN46" s="401">
        <f t="shared" si="49"/>
        <v>0</v>
      </c>
      <c r="BO46" s="401">
        <f t="shared" si="49"/>
        <v>0</v>
      </c>
    </row>
    <row r="47" spans="2:67">
      <c r="B47" s="363">
        <f t="shared" si="30"/>
        <v>0</v>
      </c>
      <c r="C47" s="234" t="s">
        <v>129</v>
      </c>
      <c r="D47" s="393">
        <f t="shared" si="33"/>
        <v>0</v>
      </c>
      <c r="E47" s="17">
        <f t="shared" si="34"/>
        <v>0</v>
      </c>
      <c r="F47" s="401">
        <f t="shared" si="50"/>
        <v>0</v>
      </c>
      <c r="G47" s="401">
        <f t="shared" si="50"/>
        <v>0</v>
      </c>
      <c r="H47" s="401">
        <f t="shared" si="50"/>
        <v>0</v>
      </c>
      <c r="I47" s="401">
        <f t="shared" si="50"/>
        <v>0</v>
      </c>
      <c r="J47" s="401">
        <f t="shared" si="50"/>
        <v>0</v>
      </c>
      <c r="K47" s="401">
        <f t="shared" si="50"/>
        <v>0</v>
      </c>
      <c r="L47" s="401">
        <f t="shared" si="50"/>
        <v>0</v>
      </c>
      <c r="M47" s="401">
        <f t="shared" si="50"/>
        <v>0</v>
      </c>
      <c r="N47" s="401">
        <f t="shared" si="50"/>
        <v>0</v>
      </c>
      <c r="O47" s="401">
        <f t="shared" si="50"/>
        <v>0</v>
      </c>
      <c r="P47" s="401">
        <f t="shared" si="50"/>
        <v>0</v>
      </c>
      <c r="Q47" s="401">
        <f t="shared" si="50"/>
        <v>0</v>
      </c>
      <c r="R47" s="401">
        <f t="shared" si="50"/>
        <v>0</v>
      </c>
      <c r="S47" s="401">
        <f t="shared" si="50"/>
        <v>0</v>
      </c>
      <c r="T47" s="401">
        <f t="shared" si="50"/>
        <v>0</v>
      </c>
      <c r="U47" s="401">
        <f t="shared" si="50"/>
        <v>0</v>
      </c>
      <c r="V47" s="401">
        <f t="shared" si="49"/>
        <v>0</v>
      </c>
      <c r="W47" s="401">
        <f t="shared" si="49"/>
        <v>0</v>
      </c>
      <c r="X47" s="401">
        <f t="shared" si="49"/>
        <v>0</v>
      </c>
      <c r="Y47" s="401">
        <f t="shared" si="49"/>
        <v>0</v>
      </c>
      <c r="Z47" s="401">
        <f t="shared" si="49"/>
        <v>0</v>
      </c>
      <c r="AA47" s="401">
        <f t="shared" si="49"/>
        <v>0</v>
      </c>
      <c r="AB47" s="401">
        <f t="shared" si="49"/>
        <v>0</v>
      </c>
      <c r="AC47" s="401">
        <f t="shared" si="49"/>
        <v>0</v>
      </c>
      <c r="AD47" s="401">
        <f t="shared" si="49"/>
        <v>0</v>
      </c>
      <c r="AE47" s="401">
        <f t="shared" si="49"/>
        <v>0</v>
      </c>
      <c r="AF47" s="401">
        <f t="shared" si="49"/>
        <v>0</v>
      </c>
      <c r="AG47" s="401">
        <f t="shared" si="49"/>
        <v>0</v>
      </c>
      <c r="AH47" s="401">
        <f t="shared" si="49"/>
        <v>0</v>
      </c>
      <c r="AI47" s="401">
        <f t="shared" si="49"/>
        <v>0</v>
      </c>
      <c r="AJ47" s="401">
        <f t="shared" si="49"/>
        <v>0</v>
      </c>
      <c r="AK47" s="401">
        <f t="shared" si="49"/>
        <v>0</v>
      </c>
      <c r="AL47" s="401">
        <f t="shared" si="49"/>
        <v>0</v>
      </c>
      <c r="AM47" s="401">
        <f t="shared" si="49"/>
        <v>0</v>
      </c>
      <c r="AN47" s="401">
        <f t="shared" si="49"/>
        <v>0</v>
      </c>
      <c r="AO47" s="401">
        <f t="shared" si="49"/>
        <v>0</v>
      </c>
      <c r="AP47" s="401">
        <f t="shared" si="49"/>
        <v>0</v>
      </c>
      <c r="AQ47" s="401">
        <f t="shared" si="49"/>
        <v>0</v>
      </c>
      <c r="AR47" s="401">
        <f t="shared" si="49"/>
        <v>0</v>
      </c>
      <c r="AS47" s="401">
        <f t="shared" si="49"/>
        <v>0</v>
      </c>
      <c r="AT47" s="401">
        <f t="shared" si="49"/>
        <v>0</v>
      </c>
      <c r="AU47" s="401">
        <f t="shared" si="49"/>
        <v>0</v>
      </c>
      <c r="AV47" s="401">
        <f t="shared" si="49"/>
        <v>0</v>
      </c>
      <c r="AW47" s="401">
        <f t="shared" si="49"/>
        <v>0</v>
      </c>
      <c r="AX47" s="401">
        <f t="shared" si="49"/>
        <v>0</v>
      </c>
      <c r="AY47" s="401">
        <f t="shared" si="49"/>
        <v>0</v>
      </c>
      <c r="AZ47" s="401">
        <f t="shared" si="49"/>
        <v>0</v>
      </c>
      <c r="BA47" s="401">
        <f t="shared" si="49"/>
        <v>0</v>
      </c>
      <c r="BB47" s="401">
        <f t="shared" si="49"/>
        <v>0</v>
      </c>
      <c r="BC47" s="401">
        <f t="shared" si="49"/>
        <v>0</v>
      </c>
      <c r="BD47" s="401">
        <f t="shared" si="49"/>
        <v>0</v>
      </c>
      <c r="BE47" s="401">
        <f t="shared" si="49"/>
        <v>0</v>
      </c>
      <c r="BF47" s="401">
        <f t="shared" si="49"/>
        <v>0</v>
      </c>
      <c r="BG47" s="401">
        <f t="shared" si="49"/>
        <v>0</v>
      </c>
      <c r="BH47" s="401">
        <f t="shared" si="49"/>
        <v>0</v>
      </c>
      <c r="BI47" s="401">
        <f t="shared" si="49"/>
        <v>0</v>
      </c>
      <c r="BJ47" s="401">
        <f t="shared" si="49"/>
        <v>0</v>
      </c>
      <c r="BK47" s="401">
        <f t="shared" si="49"/>
        <v>0</v>
      </c>
      <c r="BL47" s="401">
        <f t="shared" si="49"/>
        <v>0</v>
      </c>
      <c r="BM47" s="401">
        <f t="shared" si="49"/>
        <v>0</v>
      </c>
      <c r="BN47" s="401">
        <f t="shared" si="49"/>
        <v>0</v>
      </c>
      <c r="BO47" s="401">
        <f t="shared" si="49"/>
        <v>0</v>
      </c>
    </row>
    <row r="48" spans="2:67">
      <c r="B48" s="363">
        <f t="shared" si="30"/>
        <v>0</v>
      </c>
      <c r="C48" s="234" t="s">
        <v>132</v>
      </c>
      <c r="D48" s="393">
        <f t="shared" si="33"/>
        <v>0</v>
      </c>
      <c r="E48" s="17">
        <f t="shared" si="34"/>
        <v>0</v>
      </c>
      <c r="F48" s="401">
        <f t="shared" si="50"/>
        <v>0</v>
      </c>
      <c r="G48" s="401">
        <f t="shared" si="50"/>
        <v>0</v>
      </c>
      <c r="H48" s="401">
        <f t="shared" si="50"/>
        <v>0</v>
      </c>
      <c r="I48" s="401">
        <f t="shared" si="50"/>
        <v>0</v>
      </c>
      <c r="J48" s="401">
        <f t="shared" si="50"/>
        <v>0</v>
      </c>
      <c r="K48" s="401">
        <f t="shared" si="50"/>
        <v>0</v>
      </c>
      <c r="L48" s="401">
        <f t="shared" si="50"/>
        <v>0</v>
      </c>
      <c r="M48" s="401">
        <f t="shared" si="50"/>
        <v>0</v>
      </c>
      <c r="N48" s="401">
        <f t="shared" si="50"/>
        <v>0</v>
      </c>
      <c r="O48" s="401">
        <f t="shared" si="50"/>
        <v>0</v>
      </c>
      <c r="P48" s="401">
        <f t="shared" si="50"/>
        <v>0</v>
      </c>
      <c r="Q48" s="401">
        <f t="shared" si="50"/>
        <v>0</v>
      </c>
      <c r="R48" s="401">
        <f t="shared" si="50"/>
        <v>0</v>
      </c>
      <c r="S48" s="401">
        <f t="shared" si="50"/>
        <v>0</v>
      </c>
      <c r="T48" s="401">
        <f t="shared" si="50"/>
        <v>0</v>
      </c>
      <c r="U48" s="401">
        <f t="shared" si="50"/>
        <v>0</v>
      </c>
      <c r="V48" s="401">
        <f t="shared" si="49"/>
        <v>0</v>
      </c>
      <c r="W48" s="401">
        <f t="shared" si="49"/>
        <v>0</v>
      </c>
      <c r="X48" s="401">
        <f t="shared" si="49"/>
        <v>0</v>
      </c>
      <c r="Y48" s="401">
        <f t="shared" si="49"/>
        <v>0</v>
      </c>
      <c r="Z48" s="401">
        <f t="shared" si="49"/>
        <v>0</v>
      </c>
      <c r="AA48" s="401">
        <f t="shared" si="49"/>
        <v>0</v>
      </c>
      <c r="AB48" s="401">
        <f t="shared" si="49"/>
        <v>0</v>
      </c>
      <c r="AC48" s="401">
        <f t="shared" si="49"/>
        <v>0</v>
      </c>
      <c r="AD48" s="401">
        <f t="shared" si="49"/>
        <v>0</v>
      </c>
      <c r="AE48" s="401">
        <f t="shared" si="49"/>
        <v>0</v>
      </c>
      <c r="AF48" s="401">
        <f t="shared" si="49"/>
        <v>0</v>
      </c>
      <c r="AG48" s="401">
        <f t="shared" si="49"/>
        <v>0</v>
      </c>
      <c r="AH48" s="401">
        <f t="shared" si="49"/>
        <v>0</v>
      </c>
      <c r="AI48" s="401">
        <f t="shared" si="49"/>
        <v>0</v>
      </c>
      <c r="AJ48" s="401">
        <f t="shared" si="49"/>
        <v>0</v>
      </c>
      <c r="AK48" s="401">
        <f t="shared" si="49"/>
        <v>0</v>
      </c>
      <c r="AL48" s="401">
        <f t="shared" si="49"/>
        <v>0</v>
      </c>
      <c r="AM48" s="401">
        <f t="shared" si="49"/>
        <v>0</v>
      </c>
      <c r="AN48" s="401">
        <f t="shared" si="49"/>
        <v>0</v>
      </c>
      <c r="AO48" s="401">
        <f t="shared" si="49"/>
        <v>0</v>
      </c>
      <c r="AP48" s="401">
        <f t="shared" si="49"/>
        <v>0</v>
      </c>
      <c r="AQ48" s="401">
        <f t="shared" si="49"/>
        <v>0</v>
      </c>
      <c r="AR48" s="401">
        <f t="shared" si="49"/>
        <v>0</v>
      </c>
      <c r="AS48" s="401">
        <f t="shared" si="49"/>
        <v>0</v>
      </c>
      <c r="AT48" s="401">
        <f t="shared" si="49"/>
        <v>0</v>
      </c>
      <c r="AU48" s="401">
        <f t="shared" si="49"/>
        <v>0</v>
      </c>
      <c r="AV48" s="401">
        <f t="shared" si="49"/>
        <v>0</v>
      </c>
      <c r="AW48" s="401">
        <f t="shared" si="49"/>
        <v>0</v>
      </c>
      <c r="AX48" s="401">
        <f t="shared" si="49"/>
        <v>0</v>
      </c>
      <c r="AY48" s="401">
        <f t="shared" si="49"/>
        <v>0</v>
      </c>
      <c r="AZ48" s="401">
        <f t="shared" si="49"/>
        <v>0</v>
      </c>
      <c r="BA48" s="401">
        <f t="shared" si="49"/>
        <v>0</v>
      </c>
      <c r="BB48" s="401">
        <f t="shared" si="49"/>
        <v>0</v>
      </c>
      <c r="BC48" s="401">
        <f t="shared" si="49"/>
        <v>0</v>
      </c>
      <c r="BD48" s="401">
        <f t="shared" si="49"/>
        <v>0</v>
      </c>
      <c r="BE48" s="401">
        <f t="shared" si="49"/>
        <v>0</v>
      </c>
      <c r="BF48" s="401">
        <f t="shared" si="49"/>
        <v>0</v>
      </c>
      <c r="BG48" s="401">
        <f t="shared" si="49"/>
        <v>0</v>
      </c>
      <c r="BH48" s="401">
        <f t="shared" si="49"/>
        <v>0</v>
      </c>
      <c r="BI48" s="401">
        <f t="shared" si="49"/>
        <v>0</v>
      </c>
      <c r="BJ48" s="401">
        <f t="shared" si="49"/>
        <v>0</v>
      </c>
      <c r="BK48" s="401">
        <f t="shared" si="49"/>
        <v>0</v>
      </c>
      <c r="BL48" s="401">
        <f t="shared" si="49"/>
        <v>0</v>
      </c>
      <c r="BM48" s="401">
        <f t="shared" si="49"/>
        <v>0</v>
      </c>
      <c r="BN48" s="401">
        <f t="shared" si="49"/>
        <v>0</v>
      </c>
      <c r="BO48" s="401">
        <f t="shared" si="49"/>
        <v>0</v>
      </c>
    </row>
    <row r="49" spans="2:67">
      <c r="B49" s="363">
        <f t="shared" si="30"/>
        <v>0</v>
      </c>
      <c r="C49" s="234" t="s">
        <v>134</v>
      </c>
      <c r="D49" s="393">
        <f t="shared" si="33"/>
        <v>0</v>
      </c>
      <c r="E49" s="17">
        <f t="shared" si="34"/>
        <v>0</v>
      </c>
      <c r="F49" s="401">
        <f t="shared" si="50"/>
        <v>0</v>
      </c>
      <c r="G49" s="401">
        <f t="shared" si="50"/>
        <v>0</v>
      </c>
      <c r="H49" s="401">
        <f t="shared" si="50"/>
        <v>0</v>
      </c>
      <c r="I49" s="401">
        <f t="shared" si="50"/>
        <v>0</v>
      </c>
      <c r="J49" s="401">
        <f t="shared" si="50"/>
        <v>0</v>
      </c>
      <c r="K49" s="401">
        <f t="shared" si="50"/>
        <v>0</v>
      </c>
      <c r="L49" s="401">
        <f t="shared" si="50"/>
        <v>0</v>
      </c>
      <c r="M49" s="401">
        <f t="shared" si="50"/>
        <v>0</v>
      </c>
      <c r="N49" s="401">
        <f t="shared" si="50"/>
        <v>0</v>
      </c>
      <c r="O49" s="401">
        <f t="shared" si="50"/>
        <v>0</v>
      </c>
      <c r="P49" s="401">
        <f t="shared" si="50"/>
        <v>0</v>
      </c>
      <c r="Q49" s="401">
        <f t="shared" si="50"/>
        <v>0</v>
      </c>
      <c r="R49" s="401">
        <f t="shared" si="50"/>
        <v>0</v>
      </c>
      <c r="S49" s="401">
        <f t="shared" si="50"/>
        <v>0</v>
      </c>
      <c r="T49" s="401">
        <f t="shared" si="50"/>
        <v>0</v>
      </c>
      <c r="U49" s="401">
        <f t="shared" si="50"/>
        <v>0</v>
      </c>
      <c r="V49" s="401">
        <f t="shared" si="49"/>
        <v>0</v>
      </c>
      <c r="W49" s="401">
        <f t="shared" si="49"/>
        <v>0</v>
      </c>
      <c r="X49" s="401">
        <f t="shared" si="49"/>
        <v>0</v>
      </c>
      <c r="Y49" s="401">
        <f t="shared" si="49"/>
        <v>0</v>
      </c>
      <c r="Z49" s="401">
        <f t="shared" si="49"/>
        <v>0</v>
      </c>
      <c r="AA49" s="401">
        <f t="shared" si="49"/>
        <v>0</v>
      </c>
      <c r="AB49" s="401">
        <f t="shared" si="49"/>
        <v>0</v>
      </c>
      <c r="AC49" s="401">
        <f t="shared" si="49"/>
        <v>0</v>
      </c>
      <c r="AD49" s="401">
        <f t="shared" si="49"/>
        <v>0</v>
      </c>
      <c r="AE49" s="401">
        <f t="shared" si="49"/>
        <v>0</v>
      </c>
      <c r="AF49" s="401">
        <f t="shared" si="49"/>
        <v>0</v>
      </c>
      <c r="AG49" s="401">
        <f t="shared" si="49"/>
        <v>0</v>
      </c>
      <c r="AH49" s="401">
        <f t="shared" si="49"/>
        <v>0</v>
      </c>
      <c r="AI49" s="401">
        <f t="shared" si="49"/>
        <v>0</v>
      </c>
      <c r="AJ49" s="401">
        <f t="shared" si="49"/>
        <v>0</v>
      </c>
      <c r="AK49" s="401">
        <f t="shared" si="49"/>
        <v>0</v>
      </c>
      <c r="AL49" s="401">
        <f t="shared" si="49"/>
        <v>0</v>
      </c>
      <c r="AM49" s="401">
        <f t="shared" si="49"/>
        <v>0</v>
      </c>
      <c r="AN49" s="401">
        <f t="shared" si="49"/>
        <v>0</v>
      </c>
      <c r="AO49" s="401">
        <f t="shared" si="49"/>
        <v>0</v>
      </c>
      <c r="AP49" s="401">
        <f t="shared" si="49"/>
        <v>0</v>
      </c>
      <c r="AQ49" s="401">
        <f t="shared" si="49"/>
        <v>0</v>
      </c>
      <c r="AR49" s="401">
        <f t="shared" si="49"/>
        <v>0</v>
      </c>
      <c r="AS49" s="401">
        <f t="shared" si="49"/>
        <v>0</v>
      </c>
      <c r="AT49" s="401">
        <f t="shared" ref="AT49:BO49" si="51">SUMIF($C$96:$C$159,$C49,AT$96:AT$159)</f>
        <v>0</v>
      </c>
      <c r="AU49" s="401">
        <f t="shared" si="51"/>
        <v>0</v>
      </c>
      <c r="AV49" s="401">
        <f t="shared" si="51"/>
        <v>0</v>
      </c>
      <c r="AW49" s="401">
        <f t="shared" si="51"/>
        <v>0</v>
      </c>
      <c r="AX49" s="401">
        <f t="shared" si="51"/>
        <v>0</v>
      </c>
      <c r="AY49" s="401">
        <f t="shared" si="51"/>
        <v>0</v>
      </c>
      <c r="AZ49" s="401">
        <f t="shared" si="51"/>
        <v>0</v>
      </c>
      <c r="BA49" s="401">
        <f t="shared" si="51"/>
        <v>0</v>
      </c>
      <c r="BB49" s="401">
        <f t="shared" si="51"/>
        <v>0</v>
      </c>
      <c r="BC49" s="401">
        <f t="shared" si="51"/>
        <v>0</v>
      </c>
      <c r="BD49" s="401">
        <f t="shared" si="51"/>
        <v>0</v>
      </c>
      <c r="BE49" s="401">
        <f t="shared" si="51"/>
        <v>0</v>
      </c>
      <c r="BF49" s="401">
        <f t="shared" si="51"/>
        <v>0</v>
      </c>
      <c r="BG49" s="401">
        <f t="shared" si="51"/>
        <v>0</v>
      </c>
      <c r="BH49" s="401">
        <f t="shared" si="51"/>
        <v>0</v>
      </c>
      <c r="BI49" s="401">
        <f t="shared" si="51"/>
        <v>0</v>
      </c>
      <c r="BJ49" s="401">
        <f t="shared" si="51"/>
        <v>0</v>
      </c>
      <c r="BK49" s="401">
        <f t="shared" si="51"/>
        <v>0</v>
      </c>
      <c r="BL49" s="401">
        <f t="shared" si="51"/>
        <v>0</v>
      </c>
      <c r="BM49" s="401">
        <f t="shared" si="51"/>
        <v>0</v>
      </c>
      <c r="BN49" s="401">
        <f t="shared" si="51"/>
        <v>0</v>
      </c>
      <c r="BO49" s="401">
        <f t="shared" si="51"/>
        <v>0</v>
      </c>
    </row>
    <row r="50" spans="2:67">
      <c r="B50" s="363">
        <f t="shared" si="30"/>
        <v>0</v>
      </c>
      <c r="C50" s="234" t="s">
        <v>136</v>
      </c>
      <c r="D50" s="393">
        <f t="shared" si="33"/>
        <v>0</v>
      </c>
      <c r="E50" s="17">
        <f t="shared" si="34"/>
        <v>0</v>
      </c>
      <c r="F50" s="401">
        <f t="shared" si="50"/>
        <v>0</v>
      </c>
      <c r="G50" s="401">
        <f t="shared" si="50"/>
        <v>0</v>
      </c>
      <c r="H50" s="401">
        <f t="shared" si="50"/>
        <v>0</v>
      </c>
      <c r="I50" s="401">
        <f t="shared" si="50"/>
        <v>0</v>
      </c>
      <c r="J50" s="401">
        <f t="shared" si="50"/>
        <v>0</v>
      </c>
      <c r="K50" s="401">
        <f t="shared" si="50"/>
        <v>0</v>
      </c>
      <c r="L50" s="401">
        <f t="shared" si="50"/>
        <v>0</v>
      </c>
      <c r="M50" s="401">
        <f t="shared" si="50"/>
        <v>0</v>
      </c>
      <c r="N50" s="401">
        <f t="shared" si="50"/>
        <v>0</v>
      </c>
      <c r="O50" s="401">
        <f t="shared" si="50"/>
        <v>0</v>
      </c>
      <c r="P50" s="401">
        <f t="shared" si="50"/>
        <v>0</v>
      </c>
      <c r="Q50" s="401">
        <f t="shared" si="50"/>
        <v>0</v>
      </c>
      <c r="R50" s="401">
        <f t="shared" si="50"/>
        <v>0</v>
      </c>
      <c r="S50" s="401">
        <f t="shared" si="50"/>
        <v>0</v>
      </c>
      <c r="T50" s="401">
        <f t="shared" si="50"/>
        <v>0</v>
      </c>
      <c r="U50" s="401">
        <f t="shared" si="50"/>
        <v>0</v>
      </c>
      <c r="V50" s="401">
        <f t="shared" ref="V50:BO55" si="52">SUMIF($C$96:$C$159,$C50,V$96:V$159)</f>
        <v>0</v>
      </c>
      <c r="W50" s="401">
        <f t="shared" si="52"/>
        <v>0</v>
      </c>
      <c r="X50" s="401">
        <f t="shared" si="52"/>
        <v>0</v>
      </c>
      <c r="Y50" s="401">
        <f t="shared" si="52"/>
        <v>0</v>
      </c>
      <c r="Z50" s="401">
        <f t="shared" si="52"/>
        <v>0</v>
      </c>
      <c r="AA50" s="401">
        <f t="shared" si="52"/>
        <v>0</v>
      </c>
      <c r="AB50" s="401">
        <f t="shared" si="52"/>
        <v>0</v>
      </c>
      <c r="AC50" s="401">
        <f t="shared" si="52"/>
        <v>0</v>
      </c>
      <c r="AD50" s="401">
        <f t="shared" si="52"/>
        <v>0</v>
      </c>
      <c r="AE50" s="401">
        <f t="shared" si="52"/>
        <v>0</v>
      </c>
      <c r="AF50" s="401">
        <f t="shared" si="52"/>
        <v>0</v>
      </c>
      <c r="AG50" s="401">
        <f t="shared" si="52"/>
        <v>0</v>
      </c>
      <c r="AH50" s="401">
        <f t="shared" si="52"/>
        <v>0</v>
      </c>
      <c r="AI50" s="401">
        <f t="shared" si="52"/>
        <v>0</v>
      </c>
      <c r="AJ50" s="401">
        <f t="shared" si="52"/>
        <v>0</v>
      </c>
      <c r="AK50" s="401">
        <f t="shared" si="52"/>
        <v>0</v>
      </c>
      <c r="AL50" s="401">
        <f t="shared" si="52"/>
        <v>0</v>
      </c>
      <c r="AM50" s="401">
        <f t="shared" si="52"/>
        <v>0</v>
      </c>
      <c r="AN50" s="401">
        <f t="shared" si="52"/>
        <v>0</v>
      </c>
      <c r="AO50" s="401">
        <f t="shared" si="52"/>
        <v>0</v>
      </c>
      <c r="AP50" s="401">
        <f t="shared" si="52"/>
        <v>0</v>
      </c>
      <c r="AQ50" s="401">
        <f t="shared" si="52"/>
        <v>0</v>
      </c>
      <c r="AR50" s="401">
        <f t="shared" si="52"/>
        <v>0</v>
      </c>
      <c r="AS50" s="401">
        <f t="shared" si="52"/>
        <v>0</v>
      </c>
      <c r="AT50" s="401">
        <f t="shared" si="52"/>
        <v>0</v>
      </c>
      <c r="AU50" s="401">
        <f t="shared" si="52"/>
        <v>0</v>
      </c>
      <c r="AV50" s="401">
        <f t="shared" si="52"/>
        <v>0</v>
      </c>
      <c r="AW50" s="401">
        <f t="shared" si="52"/>
        <v>0</v>
      </c>
      <c r="AX50" s="401">
        <f t="shared" si="52"/>
        <v>0</v>
      </c>
      <c r="AY50" s="401">
        <f t="shared" si="52"/>
        <v>0</v>
      </c>
      <c r="AZ50" s="401">
        <f t="shared" si="52"/>
        <v>0</v>
      </c>
      <c r="BA50" s="401">
        <f t="shared" si="52"/>
        <v>0</v>
      </c>
      <c r="BB50" s="401">
        <f t="shared" si="52"/>
        <v>0</v>
      </c>
      <c r="BC50" s="401">
        <f t="shared" si="52"/>
        <v>0</v>
      </c>
      <c r="BD50" s="401">
        <f t="shared" si="52"/>
        <v>0</v>
      </c>
      <c r="BE50" s="401">
        <f t="shared" si="52"/>
        <v>0</v>
      </c>
      <c r="BF50" s="401">
        <f t="shared" si="52"/>
        <v>0</v>
      </c>
      <c r="BG50" s="401">
        <f t="shared" si="52"/>
        <v>0</v>
      </c>
      <c r="BH50" s="401">
        <f t="shared" si="52"/>
        <v>0</v>
      </c>
      <c r="BI50" s="401">
        <f t="shared" si="52"/>
        <v>0</v>
      </c>
      <c r="BJ50" s="401">
        <f t="shared" si="52"/>
        <v>0</v>
      </c>
      <c r="BK50" s="401">
        <f t="shared" si="52"/>
        <v>0</v>
      </c>
      <c r="BL50" s="401">
        <f t="shared" si="52"/>
        <v>0</v>
      </c>
      <c r="BM50" s="401">
        <f t="shared" si="52"/>
        <v>0</v>
      </c>
      <c r="BN50" s="401">
        <f t="shared" si="52"/>
        <v>0</v>
      </c>
      <c r="BO50" s="401">
        <f t="shared" si="52"/>
        <v>0</v>
      </c>
    </row>
    <row r="51" spans="2:67">
      <c r="B51" s="363">
        <f t="shared" si="30"/>
        <v>0</v>
      </c>
      <c r="C51" s="234" t="s">
        <v>137</v>
      </c>
      <c r="D51" s="393">
        <f t="shared" si="33"/>
        <v>0</v>
      </c>
      <c r="E51" s="17">
        <f t="shared" si="34"/>
        <v>0</v>
      </c>
      <c r="F51" s="401">
        <f t="shared" si="50"/>
        <v>0</v>
      </c>
      <c r="G51" s="401">
        <f t="shared" si="50"/>
        <v>0</v>
      </c>
      <c r="H51" s="401">
        <f t="shared" si="50"/>
        <v>0</v>
      </c>
      <c r="I51" s="401">
        <f t="shared" si="50"/>
        <v>0</v>
      </c>
      <c r="J51" s="401">
        <f t="shared" si="50"/>
        <v>0</v>
      </c>
      <c r="K51" s="401">
        <f t="shared" si="50"/>
        <v>0</v>
      </c>
      <c r="L51" s="401">
        <f t="shared" si="50"/>
        <v>0</v>
      </c>
      <c r="M51" s="401">
        <f t="shared" si="50"/>
        <v>0</v>
      </c>
      <c r="N51" s="401">
        <f t="shared" si="50"/>
        <v>0</v>
      </c>
      <c r="O51" s="401">
        <f t="shared" si="50"/>
        <v>0</v>
      </c>
      <c r="P51" s="401">
        <f t="shared" si="50"/>
        <v>0</v>
      </c>
      <c r="Q51" s="401">
        <f t="shared" si="50"/>
        <v>0</v>
      </c>
      <c r="R51" s="401">
        <f t="shared" si="50"/>
        <v>0</v>
      </c>
      <c r="S51" s="401">
        <f t="shared" si="50"/>
        <v>0</v>
      </c>
      <c r="T51" s="401">
        <f t="shared" si="50"/>
        <v>0</v>
      </c>
      <c r="U51" s="401">
        <f t="shared" si="50"/>
        <v>0</v>
      </c>
      <c r="V51" s="401">
        <f t="shared" si="52"/>
        <v>0</v>
      </c>
      <c r="W51" s="401">
        <f t="shared" si="52"/>
        <v>0</v>
      </c>
      <c r="X51" s="401">
        <f t="shared" si="52"/>
        <v>0</v>
      </c>
      <c r="Y51" s="401">
        <f t="shared" si="52"/>
        <v>0</v>
      </c>
      <c r="Z51" s="401">
        <f t="shared" si="52"/>
        <v>0</v>
      </c>
      <c r="AA51" s="401">
        <f t="shared" si="52"/>
        <v>0</v>
      </c>
      <c r="AB51" s="401">
        <f t="shared" si="52"/>
        <v>0</v>
      </c>
      <c r="AC51" s="401">
        <f t="shared" si="52"/>
        <v>0</v>
      </c>
      <c r="AD51" s="401">
        <f t="shared" si="52"/>
        <v>0</v>
      </c>
      <c r="AE51" s="401">
        <f t="shared" si="52"/>
        <v>0</v>
      </c>
      <c r="AF51" s="401">
        <f t="shared" si="52"/>
        <v>0</v>
      </c>
      <c r="AG51" s="401">
        <f t="shared" si="52"/>
        <v>0</v>
      </c>
      <c r="AH51" s="401">
        <f t="shared" si="52"/>
        <v>0</v>
      </c>
      <c r="AI51" s="401">
        <f t="shared" si="52"/>
        <v>0</v>
      </c>
      <c r="AJ51" s="401">
        <f t="shared" si="52"/>
        <v>0</v>
      </c>
      <c r="AK51" s="401">
        <f t="shared" si="52"/>
        <v>0</v>
      </c>
      <c r="AL51" s="401">
        <f t="shared" si="52"/>
        <v>0</v>
      </c>
      <c r="AM51" s="401">
        <f t="shared" si="52"/>
        <v>0</v>
      </c>
      <c r="AN51" s="401">
        <f t="shared" si="52"/>
        <v>0</v>
      </c>
      <c r="AO51" s="401">
        <f t="shared" si="52"/>
        <v>0</v>
      </c>
      <c r="AP51" s="401">
        <f t="shared" si="52"/>
        <v>0</v>
      </c>
      <c r="AQ51" s="401">
        <f t="shared" si="52"/>
        <v>0</v>
      </c>
      <c r="AR51" s="401">
        <f t="shared" si="52"/>
        <v>0</v>
      </c>
      <c r="AS51" s="401">
        <f t="shared" si="52"/>
        <v>0</v>
      </c>
      <c r="AT51" s="401">
        <f t="shared" si="52"/>
        <v>0</v>
      </c>
      <c r="AU51" s="401">
        <f t="shared" si="52"/>
        <v>0</v>
      </c>
      <c r="AV51" s="401">
        <f t="shared" si="52"/>
        <v>0</v>
      </c>
      <c r="AW51" s="401">
        <f t="shared" si="52"/>
        <v>0</v>
      </c>
      <c r="AX51" s="401">
        <f t="shared" si="52"/>
        <v>0</v>
      </c>
      <c r="AY51" s="401">
        <f t="shared" si="52"/>
        <v>0</v>
      </c>
      <c r="AZ51" s="401">
        <f t="shared" si="52"/>
        <v>0</v>
      </c>
      <c r="BA51" s="401">
        <f t="shared" si="52"/>
        <v>0</v>
      </c>
      <c r="BB51" s="401">
        <f t="shared" si="52"/>
        <v>0</v>
      </c>
      <c r="BC51" s="401">
        <f t="shared" si="52"/>
        <v>0</v>
      </c>
      <c r="BD51" s="401">
        <f t="shared" si="52"/>
        <v>0</v>
      </c>
      <c r="BE51" s="401">
        <f t="shared" si="52"/>
        <v>0</v>
      </c>
      <c r="BF51" s="401">
        <f t="shared" si="52"/>
        <v>0</v>
      </c>
      <c r="BG51" s="401">
        <f t="shared" si="52"/>
        <v>0</v>
      </c>
      <c r="BH51" s="401">
        <f t="shared" si="52"/>
        <v>0</v>
      </c>
      <c r="BI51" s="401">
        <f t="shared" si="52"/>
        <v>0</v>
      </c>
      <c r="BJ51" s="401">
        <f t="shared" si="52"/>
        <v>0</v>
      </c>
      <c r="BK51" s="401">
        <f t="shared" si="52"/>
        <v>0</v>
      </c>
      <c r="BL51" s="401">
        <f t="shared" si="52"/>
        <v>0</v>
      </c>
      <c r="BM51" s="401">
        <f t="shared" si="52"/>
        <v>0</v>
      </c>
      <c r="BN51" s="401">
        <f t="shared" si="52"/>
        <v>0</v>
      </c>
      <c r="BO51" s="401">
        <f t="shared" si="52"/>
        <v>0</v>
      </c>
    </row>
    <row r="52" spans="2:67">
      <c r="B52" s="363">
        <f t="shared" si="30"/>
        <v>0</v>
      </c>
      <c r="C52" s="234" t="s">
        <v>138</v>
      </c>
      <c r="D52" s="393">
        <f t="shared" si="33"/>
        <v>0</v>
      </c>
      <c r="E52" s="17">
        <f t="shared" si="34"/>
        <v>0</v>
      </c>
      <c r="F52" s="401">
        <f t="shared" si="50"/>
        <v>0</v>
      </c>
      <c r="G52" s="401">
        <f t="shared" si="50"/>
        <v>0</v>
      </c>
      <c r="H52" s="401">
        <f t="shared" si="50"/>
        <v>0</v>
      </c>
      <c r="I52" s="401">
        <f t="shared" si="50"/>
        <v>0</v>
      </c>
      <c r="J52" s="401">
        <f t="shared" si="50"/>
        <v>0</v>
      </c>
      <c r="K52" s="401">
        <f t="shared" si="50"/>
        <v>0</v>
      </c>
      <c r="L52" s="401">
        <f t="shared" si="50"/>
        <v>0</v>
      </c>
      <c r="M52" s="401">
        <f t="shared" si="50"/>
        <v>0</v>
      </c>
      <c r="N52" s="401">
        <f t="shared" si="50"/>
        <v>0</v>
      </c>
      <c r="O52" s="401">
        <f t="shared" si="50"/>
        <v>0</v>
      </c>
      <c r="P52" s="401">
        <f t="shared" si="50"/>
        <v>0</v>
      </c>
      <c r="Q52" s="401">
        <f t="shared" si="50"/>
        <v>0</v>
      </c>
      <c r="R52" s="401">
        <f t="shared" si="50"/>
        <v>0</v>
      </c>
      <c r="S52" s="401">
        <f t="shared" si="50"/>
        <v>0</v>
      </c>
      <c r="T52" s="401">
        <f t="shared" si="50"/>
        <v>0</v>
      </c>
      <c r="U52" s="401">
        <f t="shared" si="50"/>
        <v>0</v>
      </c>
      <c r="V52" s="401">
        <f t="shared" si="52"/>
        <v>0</v>
      </c>
      <c r="W52" s="401">
        <f t="shared" si="52"/>
        <v>0</v>
      </c>
      <c r="X52" s="401">
        <f t="shared" si="52"/>
        <v>0</v>
      </c>
      <c r="Y52" s="401">
        <f t="shared" si="52"/>
        <v>0</v>
      </c>
      <c r="Z52" s="401">
        <f t="shared" si="52"/>
        <v>0</v>
      </c>
      <c r="AA52" s="401">
        <f t="shared" si="52"/>
        <v>0</v>
      </c>
      <c r="AB52" s="401">
        <f t="shared" si="52"/>
        <v>0</v>
      </c>
      <c r="AC52" s="401">
        <f t="shared" si="52"/>
        <v>0</v>
      </c>
      <c r="AD52" s="401">
        <f t="shared" si="52"/>
        <v>0</v>
      </c>
      <c r="AE52" s="401">
        <f t="shared" si="52"/>
        <v>0</v>
      </c>
      <c r="AF52" s="401">
        <f t="shared" si="52"/>
        <v>0</v>
      </c>
      <c r="AG52" s="401">
        <f t="shared" si="52"/>
        <v>0</v>
      </c>
      <c r="AH52" s="401">
        <f t="shared" si="52"/>
        <v>0</v>
      </c>
      <c r="AI52" s="401">
        <f t="shared" si="52"/>
        <v>0</v>
      </c>
      <c r="AJ52" s="401">
        <f t="shared" si="52"/>
        <v>0</v>
      </c>
      <c r="AK52" s="401">
        <f t="shared" si="52"/>
        <v>0</v>
      </c>
      <c r="AL52" s="401">
        <f t="shared" si="52"/>
        <v>0</v>
      </c>
      <c r="AM52" s="401">
        <f t="shared" si="52"/>
        <v>0</v>
      </c>
      <c r="AN52" s="401">
        <f t="shared" si="52"/>
        <v>0</v>
      </c>
      <c r="AO52" s="401">
        <f t="shared" si="52"/>
        <v>0</v>
      </c>
      <c r="AP52" s="401">
        <f t="shared" si="52"/>
        <v>0</v>
      </c>
      <c r="AQ52" s="401">
        <f t="shared" si="52"/>
        <v>0</v>
      </c>
      <c r="AR52" s="401">
        <f t="shared" si="52"/>
        <v>0</v>
      </c>
      <c r="AS52" s="401">
        <f t="shared" si="52"/>
        <v>0</v>
      </c>
      <c r="AT52" s="401">
        <f t="shared" si="52"/>
        <v>0</v>
      </c>
      <c r="AU52" s="401">
        <f t="shared" si="52"/>
        <v>0</v>
      </c>
      <c r="AV52" s="401">
        <f t="shared" si="52"/>
        <v>0</v>
      </c>
      <c r="AW52" s="401">
        <f t="shared" si="52"/>
        <v>0</v>
      </c>
      <c r="AX52" s="401">
        <f t="shared" si="52"/>
        <v>0</v>
      </c>
      <c r="AY52" s="401">
        <f t="shared" si="52"/>
        <v>0</v>
      </c>
      <c r="AZ52" s="401">
        <f t="shared" si="52"/>
        <v>0</v>
      </c>
      <c r="BA52" s="401">
        <f t="shared" si="52"/>
        <v>0</v>
      </c>
      <c r="BB52" s="401">
        <f t="shared" si="52"/>
        <v>0</v>
      </c>
      <c r="BC52" s="401">
        <f t="shared" si="52"/>
        <v>0</v>
      </c>
      <c r="BD52" s="401">
        <f t="shared" si="52"/>
        <v>0</v>
      </c>
      <c r="BE52" s="401">
        <f t="shared" si="52"/>
        <v>0</v>
      </c>
      <c r="BF52" s="401">
        <f t="shared" si="52"/>
        <v>0</v>
      </c>
      <c r="BG52" s="401">
        <f t="shared" si="52"/>
        <v>0</v>
      </c>
      <c r="BH52" s="401">
        <f t="shared" si="52"/>
        <v>0</v>
      </c>
      <c r="BI52" s="401">
        <f t="shared" si="52"/>
        <v>0</v>
      </c>
      <c r="BJ52" s="401">
        <f t="shared" si="52"/>
        <v>0</v>
      </c>
      <c r="BK52" s="401">
        <f t="shared" si="52"/>
        <v>0</v>
      </c>
      <c r="BL52" s="401">
        <f t="shared" si="52"/>
        <v>0</v>
      </c>
      <c r="BM52" s="401">
        <f t="shared" si="52"/>
        <v>0</v>
      </c>
      <c r="BN52" s="401">
        <f t="shared" si="52"/>
        <v>0</v>
      </c>
      <c r="BO52" s="401">
        <f t="shared" si="52"/>
        <v>0</v>
      </c>
    </row>
    <row r="53" spans="2:67">
      <c r="B53" s="363">
        <f t="shared" si="30"/>
        <v>0</v>
      </c>
      <c r="C53" s="234" t="s">
        <v>139</v>
      </c>
      <c r="D53" s="393">
        <f t="shared" si="33"/>
        <v>0</v>
      </c>
      <c r="E53" s="17">
        <f t="shared" si="34"/>
        <v>0</v>
      </c>
      <c r="F53" s="401">
        <f t="shared" si="50"/>
        <v>0</v>
      </c>
      <c r="G53" s="401">
        <f t="shared" si="50"/>
        <v>0</v>
      </c>
      <c r="H53" s="401">
        <f t="shared" si="50"/>
        <v>0</v>
      </c>
      <c r="I53" s="401">
        <f t="shared" si="50"/>
        <v>0</v>
      </c>
      <c r="J53" s="401">
        <f t="shared" si="50"/>
        <v>0</v>
      </c>
      <c r="K53" s="401">
        <f t="shared" si="50"/>
        <v>0</v>
      </c>
      <c r="L53" s="401">
        <f t="shared" si="50"/>
        <v>0</v>
      </c>
      <c r="M53" s="401">
        <f t="shared" si="50"/>
        <v>0</v>
      </c>
      <c r="N53" s="401">
        <f t="shared" si="50"/>
        <v>0</v>
      </c>
      <c r="O53" s="401">
        <f t="shared" si="50"/>
        <v>0</v>
      </c>
      <c r="P53" s="401">
        <f t="shared" si="50"/>
        <v>0</v>
      </c>
      <c r="Q53" s="401">
        <f t="shared" si="50"/>
        <v>0</v>
      </c>
      <c r="R53" s="401">
        <f t="shared" si="50"/>
        <v>0</v>
      </c>
      <c r="S53" s="401">
        <f t="shared" si="50"/>
        <v>0</v>
      </c>
      <c r="T53" s="401">
        <f t="shared" si="50"/>
        <v>0</v>
      </c>
      <c r="U53" s="401">
        <f t="shared" si="50"/>
        <v>0</v>
      </c>
      <c r="V53" s="401">
        <f t="shared" si="52"/>
        <v>0</v>
      </c>
      <c r="W53" s="401">
        <f t="shared" si="52"/>
        <v>0</v>
      </c>
      <c r="X53" s="401">
        <f t="shared" si="52"/>
        <v>0</v>
      </c>
      <c r="Y53" s="401">
        <f t="shared" si="52"/>
        <v>0</v>
      </c>
      <c r="Z53" s="401">
        <f t="shared" si="52"/>
        <v>0</v>
      </c>
      <c r="AA53" s="401">
        <f t="shared" si="52"/>
        <v>0</v>
      </c>
      <c r="AB53" s="401">
        <f t="shared" si="52"/>
        <v>0</v>
      </c>
      <c r="AC53" s="401">
        <f t="shared" si="52"/>
        <v>0</v>
      </c>
      <c r="AD53" s="401">
        <f t="shared" si="52"/>
        <v>0</v>
      </c>
      <c r="AE53" s="401">
        <f t="shared" si="52"/>
        <v>0</v>
      </c>
      <c r="AF53" s="401">
        <f t="shared" si="52"/>
        <v>0</v>
      </c>
      <c r="AG53" s="401">
        <f t="shared" si="52"/>
        <v>0</v>
      </c>
      <c r="AH53" s="401">
        <f t="shared" si="52"/>
        <v>0</v>
      </c>
      <c r="AI53" s="401">
        <f t="shared" si="52"/>
        <v>0</v>
      </c>
      <c r="AJ53" s="401">
        <f t="shared" si="52"/>
        <v>0</v>
      </c>
      <c r="AK53" s="401">
        <f t="shared" si="52"/>
        <v>0</v>
      </c>
      <c r="AL53" s="401">
        <f t="shared" si="52"/>
        <v>0</v>
      </c>
      <c r="AM53" s="401">
        <f t="shared" si="52"/>
        <v>0</v>
      </c>
      <c r="AN53" s="401">
        <f t="shared" si="52"/>
        <v>0</v>
      </c>
      <c r="AO53" s="401">
        <f t="shared" si="52"/>
        <v>0</v>
      </c>
      <c r="AP53" s="401">
        <f t="shared" si="52"/>
        <v>0</v>
      </c>
      <c r="AQ53" s="401">
        <f t="shared" si="52"/>
        <v>0</v>
      </c>
      <c r="AR53" s="401">
        <f t="shared" si="52"/>
        <v>0</v>
      </c>
      <c r="AS53" s="401">
        <f t="shared" si="52"/>
        <v>0</v>
      </c>
      <c r="AT53" s="401">
        <f t="shared" si="52"/>
        <v>0</v>
      </c>
      <c r="AU53" s="401">
        <f t="shared" si="52"/>
        <v>0</v>
      </c>
      <c r="AV53" s="401">
        <f t="shared" si="52"/>
        <v>0</v>
      </c>
      <c r="AW53" s="401">
        <f t="shared" si="52"/>
        <v>0</v>
      </c>
      <c r="AX53" s="401">
        <f t="shared" si="52"/>
        <v>0</v>
      </c>
      <c r="AY53" s="401">
        <f t="shared" si="52"/>
        <v>0</v>
      </c>
      <c r="AZ53" s="401">
        <f t="shared" si="52"/>
        <v>0</v>
      </c>
      <c r="BA53" s="401">
        <f t="shared" si="52"/>
        <v>0</v>
      </c>
      <c r="BB53" s="401">
        <f t="shared" si="52"/>
        <v>0</v>
      </c>
      <c r="BC53" s="401">
        <f t="shared" si="52"/>
        <v>0</v>
      </c>
      <c r="BD53" s="401">
        <f t="shared" si="52"/>
        <v>0</v>
      </c>
      <c r="BE53" s="401">
        <f t="shared" si="52"/>
        <v>0</v>
      </c>
      <c r="BF53" s="401">
        <f t="shared" si="52"/>
        <v>0</v>
      </c>
      <c r="BG53" s="401">
        <f t="shared" si="52"/>
        <v>0</v>
      </c>
      <c r="BH53" s="401">
        <f t="shared" si="52"/>
        <v>0</v>
      </c>
      <c r="BI53" s="401">
        <f t="shared" si="52"/>
        <v>0</v>
      </c>
      <c r="BJ53" s="401">
        <f t="shared" si="52"/>
        <v>0</v>
      </c>
      <c r="BK53" s="401">
        <f t="shared" si="52"/>
        <v>0</v>
      </c>
      <c r="BL53" s="401">
        <f t="shared" si="52"/>
        <v>0</v>
      </c>
      <c r="BM53" s="401">
        <f t="shared" si="52"/>
        <v>0</v>
      </c>
      <c r="BN53" s="401">
        <f t="shared" si="52"/>
        <v>0</v>
      </c>
      <c r="BO53" s="401">
        <f t="shared" si="52"/>
        <v>0</v>
      </c>
    </row>
    <row r="54" spans="2:67">
      <c r="B54" s="363">
        <f t="shared" si="30"/>
        <v>0</v>
      </c>
      <c r="C54" s="234" t="s">
        <v>142</v>
      </c>
      <c r="D54" s="393">
        <f t="shared" si="33"/>
        <v>0</v>
      </c>
      <c r="E54" s="17">
        <f t="shared" si="34"/>
        <v>0</v>
      </c>
      <c r="F54" s="401">
        <f t="shared" si="50"/>
        <v>0</v>
      </c>
      <c r="G54" s="401">
        <f t="shared" si="50"/>
        <v>0</v>
      </c>
      <c r="H54" s="401">
        <f t="shared" si="50"/>
        <v>0</v>
      </c>
      <c r="I54" s="401">
        <f t="shared" si="50"/>
        <v>0</v>
      </c>
      <c r="J54" s="401">
        <f t="shared" si="50"/>
        <v>0</v>
      </c>
      <c r="K54" s="401">
        <f t="shared" si="50"/>
        <v>0</v>
      </c>
      <c r="L54" s="401">
        <f t="shared" si="50"/>
        <v>0</v>
      </c>
      <c r="M54" s="401">
        <f t="shared" si="50"/>
        <v>0</v>
      </c>
      <c r="N54" s="401">
        <f t="shared" si="50"/>
        <v>0</v>
      </c>
      <c r="O54" s="401">
        <f t="shared" si="50"/>
        <v>0</v>
      </c>
      <c r="P54" s="401">
        <f t="shared" si="50"/>
        <v>0</v>
      </c>
      <c r="Q54" s="401">
        <f t="shared" si="50"/>
        <v>0</v>
      </c>
      <c r="R54" s="401">
        <f t="shared" si="50"/>
        <v>0</v>
      </c>
      <c r="S54" s="401">
        <f t="shared" si="50"/>
        <v>0</v>
      </c>
      <c r="T54" s="401">
        <f t="shared" si="50"/>
        <v>0</v>
      </c>
      <c r="U54" s="401">
        <f t="shared" si="50"/>
        <v>0</v>
      </c>
      <c r="V54" s="401">
        <f t="shared" si="52"/>
        <v>0</v>
      </c>
      <c r="W54" s="401">
        <f t="shared" si="52"/>
        <v>0</v>
      </c>
      <c r="X54" s="401">
        <f t="shared" si="52"/>
        <v>0</v>
      </c>
      <c r="Y54" s="401">
        <f t="shared" si="52"/>
        <v>0</v>
      </c>
      <c r="Z54" s="401">
        <f t="shared" si="52"/>
        <v>0</v>
      </c>
      <c r="AA54" s="401">
        <f t="shared" si="52"/>
        <v>0</v>
      </c>
      <c r="AB54" s="401">
        <f t="shared" si="52"/>
        <v>0</v>
      </c>
      <c r="AC54" s="401">
        <f t="shared" si="52"/>
        <v>0</v>
      </c>
      <c r="AD54" s="401">
        <f t="shared" si="52"/>
        <v>0</v>
      </c>
      <c r="AE54" s="401">
        <f t="shared" si="52"/>
        <v>0</v>
      </c>
      <c r="AF54" s="401">
        <f t="shared" si="52"/>
        <v>0</v>
      </c>
      <c r="AG54" s="401">
        <f t="shared" si="52"/>
        <v>0</v>
      </c>
      <c r="AH54" s="401">
        <f t="shared" si="52"/>
        <v>0</v>
      </c>
      <c r="AI54" s="401">
        <f t="shared" si="52"/>
        <v>0</v>
      </c>
      <c r="AJ54" s="401">
        <f t="shared" si="52"/>
        <v>0</v>
      </c>
      <c r="AK54" s="401">
        <f t="shared" si="52"/>
        <v>0</v>
      </c>
      <c r="AL54" s="401">
        <f t="shared" si="52"/>
        <v>0</v>
      </c>
      <c r="AM54" s="401">
        <f t="shared" si="52"/>
        <v>0</v>
      </c>
      <c r="AN54" s="401">
        <f t="shared" si="52"/>
        <v>0</v>
      </c>
      <c r="AO54" s="401">
        <f t="shared" si="52"/>
        <v>0</v>
      </c>
      <c r="AP54" s="401">
        <f t="shared" si="52"/>
        <v>0</v>
      </c>
      <c r="AQ54" s="401">
        <f t="shared" si="52"/>
        <v>0</v>
      </c>
      <c r="AR54" s="401">
        <f t="shared" si="52"/>
        <v>0</v>
      </c>
      <c r="AS54" s="401">
        <f t="shared" si="52"/>
        <v>0</v>
      </c>
      <c r="AT54" s="401">
        <f t="shared" si="52"/>
        <v>0</v>
      </c>
      <c r="AU54" s="401">
        <f t="shared" si="52"/>
        <v>0</v>
      </c>
      <c r="AV54" s="401">
        <f t="shared" si="52"/>
        <v>0</v>
      </c>
      <c r="AW54" s="401">
        <f t="shared" si="52"/>
        <v>0</v>
      </c>
      <c r="AX54" s="401">
        <f t="shared" si="52"/>
        <v>0</v>
      </c>
      <c r="AY54" s="401">
        <f t="shared" si="52"/>
        <v>0</v>
      </c>
      <c r="AZ54" s="401">
        <f t="shared" si="52"/>
        <v>0</v>
      </c>
      <c r="BA54" s="401">
        <f t="shared" si="52"/>
        <v>0</v>
      </c>
      <c r="BB54" s="401">
        <f t="shared" si="52"/>
        <v>0</v>
      </c>
      <c r="BC54" s="401">
        <f t="shared" si="52"/>
        <v>0</v>
      </c>
      <c r="BD54" s="401">
        <f t="shared" si="52"/>
        <v>0</v>
      </c>
      <c r="BE54" s="401">
        <f t="shared" si="52"/>
        <v>0</v>
      </c>
      <c r="BF54" s="401">
        <f t="shared" si="52"/>
        <v>0</v>
      </c>
      <c r="BG54" s="401">
        <f t="shared" si="52"/>
        <v>0</v>
      </c>
      <c r="BH54" s="401">
        <f t="shared" si="52"/>
        <v>0</v>
      </c>
      <c r="BI54" s="401">
        <f t="shared" si="52"/>
        <v>0</v>
      </c>
      <c r="BJ54" s="401">
        <f t="shared" si="52"/>
        <v>0</v>
      </c>
      <c r="BK54" s="401">
        <f t="shared" si="52"/>
        <v>0</v>
      </c>
      <c r="BL54" s="401">
        <f t="shared" si="52"/>
        <v>0</v>
      </c>
      <c r="BM54" s="401">
        <f t="shared" si="52"/>
        <v>0</v>
      </c>
      <c r="BN54" s="401">
        <f t="shared" si="52"/>
        <v>0</v>
      </c>
      <c r="BO54" s="401">
        <f t="shared" si="52"/>
        <v>0</v>
      </c>
    </row>
    <row r="55" spans="2:67">
      <c r="B55" s="363">
        <f t="shared" si="30"/>
        <v>0</v>
      </c>
      <c r="C55" s="234" t="s">
        <v>145</v>
      </c>
      <c r="D55" s="393">
        <f t="shared" si="33"/>
        <v>0</v>
      </c>
      <c r="E55" s="17">
        <f t="shared" si="34"/>
        <v>0</v>
      </c>
      <c r="F55" s="401">
        <f t="shared" si="50"/>
        <v>0</v>
      </c>
      <c r="G55" s="401">
        <f t="shared" si="50"/>
        <v>0</v>
      </c>
      <c r="H55" s="401">
        <f t="shared" si="50"/>
        <v>0</v>
      </c>
      <c r="I55" s="401">
        <f t="shared" si="50"/>
        <v>0</v>
      </c>
      <c r="J55" s="401">
        <f t="shared" si="50"/>
        <v>0</v>
      </c>
      <c r="K55" s="401">
        <f t="shared" si="50"/>
        <v>0</v>
      </c>
      <c r="L55" s="401">
        <f t="shared" si="50"/>
        <v>0</v>
      </c>
      <c r="M55" s="401">
        <f t="shared" si="50"/>
        <v>0</v>
      </c>
      <c r="N55" s="401">
        <f t="shared" si="50"/>
        <v>0</v>
      </c>
      <c r="O55" s="401">
        <f t="shared" si="50"/>
        <v>0</v>
      </c>
      <c r="P55" s="401">
        <f t="shared" si="50"/>
        <v>0</v>
      </c>
      <c r="Q55" s="401">
        <f t="shared" si="50"/>
        <v>0</v>
      </c>
      <c r="R55" s="401">
        <f t="shared" si="50"/>
        <v>0</v>
      </c>
      <c r="S55" s="401">
        <f t="shared" si="50"/>
        <v>0</v>
      </c>
      <c r="T55" s="401">
        <f t="shared" si="50"/>
        <v>0</v>
      </c>
      <c r="U55" s="401">
        <f t="shared" si="50"/>
        <v>0</v>
      </c>
      <c r="V55" s="401">
        <f t="shared" si="52"/>
        <v>0</v>
      </c>
      <c r="W55" s="401">
        <f t="shared" si="52"/>
        <v>0</v>
      </c>
      <c r="X55" s="401">
        <f t="shared" si="52"/>
        <v>0</v>
      </c>
      <c r="Y55" s="401">
        <f t="shared" si="52"/>
        <v>0</v>
      </c>
      <c r="Z55" s="401">
        <f t="shared" si="52"/>
        <v>0</v>
      </c>
      <c r="AA55" s="401">
        <f t="shared" si="52"/>
        <v>0</v>
      </c>
      <c r="AB55" s="401">
        <f t="shared" si="52"/>
        <v>0</v>
      </c>
      <c r="AC55" s="401">
        <f t="shared" si="52"/>
        <v>0</v>
      </c>
      <c r="AD55" s="401">
        <f t="shared" si="52"/>
        <v>0</v>
      </c>
      <c r="AE55" s="401">
        <f t="shared" si="52"/>
        <v>0</v>
      </c>
      <c r="AF55" s="401">
        <f t="shared" si="52"/>
        <v>0</v>
      </c>
      <c r="AG55" s="401">
        <f t="shared" si="52"/>
        <v>0</v>
      </c>
      <c r="AH55" s="401">
        <f t="shared" si="52"/>
        <v>0</v>
      </c>
      <c r="AI55" s="401">
        <f t="shared" si="52"/>
        <v>0</v>
      </c>
      <c r="AJ55" s="401">
        <f t="shared" si="52"/>
        <v>0</v>
      </c>
      <c r="AK55" s="401">
        <f t="shared" si="52"/>
        <v>0</v>
      </c>
      <c r="AL55" s="401">
        <f t="shared" si="52"/>
        <v>0</v>
      </c>
      <c r="AM55" s="401">
        <f t="shared" si="52"/>
        <v>0</v>
      </c>
      <c r="AN55" s="401">
        <f t="shared" si="52"/>
        <v>0</v>
      </c>
      <c r="AO55" s="401">
        <f t="shared" si="52"/>
        <v>0</v>
      </c>
      <c r="AP55" s="401">
        <f t="shared" si="52"/>
        <v>0</v>
      </c>
      <c r="AQ55" s="401">
        <f t="shared" si="52"/>
        <v>0</v>
      </c>
      <c r="AR55" s="401">
        <f t="shared" si="52"/>
        <v>0</v>
      </c>
      <c r="AS55" s="401">
        <f t="shared" si="52"/>
        <v>0</v>
      </c>
      <c r="AT55" s="401">
        <f t="shared" si="52"/>
        <v>0</v>
      </c>
      <c r="AU55" s="401">
        <f t="shared" ref="AU55:BO55" si="53">SUMIF($C$96:$C$159,$C55,AU$96:AU$159)</f>
        <v>0</v>
      </c>
      <c r="AV55" s="401">
        <f t="shared" si="53"/>
        <v>0</v>
      </c>
      <c r="AW55" s="401">
        <f t="shared" si="53"/>
        <v>0</v>
      </c>
      <c r="AX55" s="401">
        <f t="shared" si="53"/>
        <v>0</v>
      </c>
      <c r="AY55" s="401">
        <f t="shared" si="53"/>
        <v>0</v>
      </c>
      <c r="AZ55" s="401">
        <f t="shared" si="53"/>
        <v>0</v>
      </c>
      <c r="BA55" s="401">
        <f t="shared" si="53"/>
        <v>0</v>
      </c>
      <c r="BB55" s="401">
        <f t="shared" si="53"/>
        <v>0</v>
      </c>
      <c r="BC55" s="401">
        <f t="shared" si="53"/>
        <v>0</v>
      </c>
      <c r="BD55" s="401">
        <f t="shared" si="53"/>
        <v>0</v>
      </c>
      <c r="BE55" s="401">
        <f t="shared" si="53"/>
        <v>0</v>
      </c>
      <c r="BF55" s="401">
        <f t="shared" si="53"/>
        <v>0</v>
      </c>
      <c r="BG55" s="401">
        <f t="shared" si="53"/>
        <v>0</v>
      </c>
      <c r="BH55" s="401">
        <f t="shared" si="53"/>
        <v>0</v>
      </c>
      <c r="BI55" s="401">
        <f t="shared" si="53"/>
        <v>0</v>
      </c>
      <c r="BJ55" s="401">
        <f t="shared" si="53"/>
        <v>0</v>
      </c>
      <c r="BK55" s="401">
        <f t="shared" si="53"/>
        <v>0</v>
      </c>
      <c r="BL55" s="401">
        <f t="shared" si="53"/>
        <v>0</v>
      </c>
      <c r="BM55" s="401">
        <f t="shared" si="53"/>
        <v>0</v>
      </c>
      <c r="BN55" s="401">
        <f t="shared" si="53"/>
        <v>0</v>
      </c>
      <c r="BO55" s="401">
        <f t="shared" si="53"/>
        <v>0</v>
      </c>
    </row>
    <row r="56" spans="2:67">
      <c r="B56" s="363">
        <f t="shared" si="30"/>
        <v>0</v>
      </c>
      <c r="C56" s="234" t="s">
        <v>148</v>
      </c>
      <c r="D56" s="393">
        <f t="shared" si="33"/>
        <v>0</v>
      </c>
      <c r="E56" s="17">
        <f t="shared" si="34"/>
        <v>0</v>
      </c>
      <c r="F56" s="401">
        <f t="shared" si="50"/>
        <v>0</v>
      </c>
      <c r="G56" s="401">
        <f t="shared" si="50"/>
        <v>0</v>
      </c>
      <c r="H56" s="401">
        <f t="shared" si="50"/>
        <v>0</v>
      </c>
      <c r="I56" s="401">
        <f t="shared" si="50"/>
        <v>0</v>
      </c>
      <c r="J56" s="401">
        <f t="shared" si="50"/>
        <v>0</v>
      </c>
      <c r="K56" s="401">
        <f t="shared" si="50"/>
        <v>0</v>
      </c>
      <c r="L56" s="401">
        <f t="shared" si="50"/>
        <v>0</v>
      </c>
      <c r="M56" s="401">
        <f t="shared" si="50"/>
        <v>0</v>
      </c>
      <c r="N56" s="401">
        <f t="shared" si="50"/>
        <v>0</v>
      </c>
      <c r="O56" s="401">
        <f t="shared" si="50"/>
        <v>0</v>
      </c>
      <c r="P56" s="401">
        <f t="shared" si="50"/>
        <v>0</v>
      </c>
      <c r="Q56" s="401">
        <f t="shared" si="50"/>
        <v>0</v>
      </c>
      <c r="R56" s="401">
        <f t="shared" si="50"/>
        <v>0</v>
      </c>
      <c r="S56" s="401">
        <f t="shared" si="50"/>
        <v>0</v>
      </c>
      <c r="T56" s="401">
        <f t="shared" si="50"/>
        <v>0</v>
      </c>
      <c r="U56" s="401">
        <f t="shared" si="50"/>
        <v>0</v>
      </c>
      <c r="V56" s="401">
        <f t="shared" ref="V56:BO59" si="54">SUMIF($C$96:$C$159,$C56,V$96:V$159)</f>
        <v>0</v>
      </c>
      <c r="W56" s="401">
        <f t="shared" si="54"/>
        <v>0</v>
      </c>
      <c r="X56" s="401">
        <f t="shared" si="54"/>
        <v>0</v>
      </c>
      <c r="Y56" s="401">
        <f t="shared" si="54"/>
        <v>0</v>
      </c>
      <c r="Z56" s="401">
        <f t="shared" si="54"/>
        <v>0</v>
      </c>
      <c r="AA56" s="401">
        <f t="shared" si="54"/>
        <v>0</v>
      </c>
      <c r="AB56" s="401">
        <f t="shared" si="54"/>
        <v>0</v>
      </c>
      <c r="AC56" s="401">
        <f t="shared" si="54"/>
        <v>0</v>
      </c>
      <c r="AD56" s="401">
        <f t="shared" si="54"/>
        <v>0</v>
      </c>
      <c r="AE56" s="401">
        <f t="shared" si="54"/>
        <v>0</v>
      </c>
      <c r="AF56" s="401">
        <f t="shared" si="54"/>
        <v>0</v>
      </c>
      <c r="AG56" s="401">
        <f t="shared" si="54"/>
        <v>0</v>
      </c>
      <c r="AH56" s="401">
        <f t="shared" si="54"/>
        <v>0</v>
      </c>
      <c r="AI56" s="401">
        <f t="shared" si="54"/>
        <v>0</v>
      </c>
      <c r="AJ56" s="401">
        <f t="shared" si="54"/>
        <v>0</v>
      </c>
      <c r="AK56" s="401">
        <f t="shared" si="54"/>
        <v>0</v>
      </c>
      <c r="AL56" s="401">
        <f t="shared" si="54"/>
        <v>0</v>
      </c>
      <c r="AM56" s="401">
        <f t="shared" si="54"/>
        <v>0</v>
      </c>
      <c r="AN56" s="401">
        <f t="shared" si="54"/>
        <v>0</v>
      </c>
      <c r="AO56" s="401">
        <f t="shared" si="54"/>
        <v>0</v>
      </c>
      <c r="AP56" s="401">
        <f t="shared" si="54"/>
        <v>0</v>
      </c>
      <c r="AQ56" s="401">
        <f t="shared" si="54"/>
        <v>0</v>
      </c>
      <c r="AR56" s="401">
        <f t="shared" si="54"/>
        <v>0</v>
      </c>
      <c r="AS56" s="401">
        <f t="shared" si="54"/>
        <v>0</v>
      </c>
      <c r="AT56" s="401">
        <f t="shared" si="54"/>
        <v>0</v>
      </c>
      <c r="AU56" s="401">
        <f t="shared" si="54"/>
        <v>0</v>
      </c>
      <c r="AV56" s="401">
        <f t="shared" si="54"/>
        <v>0</v>
      </c>
      <c r="AW56" s="401">
        <f t="shared" si="54"/>
        <v>0</v>
      </c>
      <c r="AX56" s="401">
        <f t="shared" si="54"/>
        <v>0</v>
      </c>
      <c r="AY56" s="401">
        <f t="shared" si="54"/>
        <v>0</v>
      </c>
      <c r="AZ56" s="401">
        <f t="shared" si="54"/>
        <v>0</v>
      </c>
      <c r="BA56" s="401">
        <f t="shared" si="54"/>
        <v>0</v>
      </c>
      <c r="BB56" s="401">
        <f t="shared" si="54"/>
        <v>0</v>
      </c>
      <c r="BC56" s="401">
        <f t="shared" si="54"/>
        <v>0</v>
      </c>
      <c r="BD56" s="401">
        <f t="shared" si="54"/>
        <v>0</v>
      </c>
      <c r="BE56" s="401">
        <f t="shared" si="54"/>
        <v>0</v>
      </c>
      <c r="BF56" s="401">
        <f t="shared" si="54"/>
        <v>0</v>
      </c>
      <c r="BG56" s="401">
        <f t="shared" si="54"/>
        <v>0</v>
      </c>
      <c r="BH56" s="401">
        <f t="shared" si="54"/>
        <v>0</v>
      </c>
      <c r="BI56" s="401">
        <f t="shared" si="54"/>
        <v>0</v>
      </c>
      <c r="BJ56" s="401">
        <f t="shared" si="54"/>
        <v>0</v>
      </c>
      <c r="BK56" s="401">
        <f t="shared" si="54"/>
        <v>0</v>
      </c>
      <c r="BL56" s="401">
        <f t="shared" si="54"/>
        <v>0</v>
      </c>
      <c r="BM56" s="401">
        <f t="shared" si="54"/>
        <v>0</v>
      </c>
      <c r="BN56" s="401">
        <f t="shared" si="54"/>
        <v>0</v>
      </c>
      <c r="BO56" s="401">
        <f t="shared" si="54"/>
        <v>0</v>
      </c>
    </row>
    <row r="57" spans="2:67">
      <c r="B57" s="363">
        <f t="shared" si="30"/>
        <v>0</v>
      </c>
      <c r="C57" s="234" t="s">
        <v>151</v>
      </c>
      <c r="D57" s="393">
        <f t="shared" si="33"/>
        <v>0</v>
      </c>
      <c r="E57" s="17">
        <f t="shared" si="34"/>
        <v>0</v>
      </c>
      <c r="F57" s="401">
        <f t="shared" si="50"/>
        <v>0</v>
      </c>
      <c r="G57" s="401">
        <f t="shared" si="50"/>
        <v>0</v>
      </c>
      <c r="H57" s="401">
        <f t="shared" si="50"/>
        <v>0</v>
      </c>
      <c r="I57" s="401">
        <f t="shared" si="50"/>
        <v>0</v>
      </c>
      <c r="J57" s="401">
        <f t="shared" si="50"/>
        <v>0</v>
      </c>
      <c r="K57" s="401">
        <f t="shared" si="50"/>
        <v>0</v>
      </c>
      <c r="L57" s="401">
        <f t="shared" si="50"/>
        <v>0</v>
      </c>
      <c r="M57" s="401">
        <f t="shared" si="50"/>
        <v>0</v>
      </c>
      <c r="N57" s="401">
        <f t="shared" si="50"/>
        <v>0</v>
      </c>
      <c r="O57" s="401">
        <f t="shared" si="50"/>
        <v>0</v>
      </c>
      <c r="P57" s="401">
        <f t="shared" si="50"/>
        <v>0</v>
      </c>
      <c r="Q57" s="401">
        <f t="shared" si="50"/>
        <v>0</v>
      </c>
      <c r="R57" s="401">
        <f t="shared" si="50"/>
        <v>0</v>
      </c>
      <c r="S57" s="401">
        <f t="shared" si="50"/>
        <v>0</v>
      </c>
      <c r="T57" s="401">
        <f t="shared" si="50"/>
        <v>0</v>
      </c>
      <c r="U57" s="401">
        <f t="shared" si="50"/>
        <v>0</v>
      </c>
      <c r="V57" s="401">
        <f t="shared" si="54"/>
        <v>0</v>
      </c>
      <c r="W57" s="401">
        <f t="shared" si="54"/>
        <v>0</v>
      </c>
      <c r="X57" s="401">
        <f t="shared" si="54"/>
        <v>0</v>
      </c>
      <c r="Y57" s="401">
        <f t="shared" si="54"/>
        <v>0</v>
      </c>
      <c r="Z57" s="401">
        <f t="shared" si="54"/>
        <v>0</v>
      </c>
      <c r="AA57" s="401">
        <f t="shared" si="54"/>
        <v>0</v>
      </c>
      <c r="AB57" s="401">
        <f t="shared" si="54"/>
        <v>0</v>
      </c>
      <c r="AC57" s="401">
        <f t="shared" si="54"/>
        <v>0</v>
      </c>
      <c r="AD57" s="401">
        <f t="shared" si="54"/>
        <v>0</v>
      </c>
      <c r="AE57" s="401">
        <f t="shared" si="54"/>
        <v>0</v>
      </c>
      <c r="AF57" s="401">
        <f t="shared" si="54"/>
        <v>0</v>
      </c>
      <c r="AG57" s="401">
        <f t="shared" si="54"/>
        <v>0</v>
      </c>
      <c r="AH57" s="401">
        <f t="shared" si="54"/>
        <v>0</v>
      </c>
      <c r="AI57" s="401">
        <f t="shared" si="54"/>
        <v>0</v>
      </c>
      <c r="AJ57" s="401">
        <f t="shared" si="54"/>
        <v>0</v>
      </c>
      <c r="AK57" s="401">
        <f t="shared" si="54"/>
        <v>0</v>
      </c>
      <c r="AL57" s="401">
        <f t="shared" si="54"/>
        <v>0</v>
      </c>
      <c r="AM57" s="401">
        <f t="shared" si="54"/>
        <v>0</v>
      </c>
      <c r="AN57" s="401">
        <f t="shared" si="54"/>
        <v>0</v>
      </c>
      <c r="AO57" s="401">
        <f t="shared" si="54"/>
        <v>0</v>
      </c>
      <c r="AP57" s="401">
        <f t="shared" si="54"/>
        <v>0</v>
      </c>
      <c r="AQ57" s="401">
        <f t="shared" si="54"/>
        <v>0</v>
      </c>
      <c r="AR57" s="401">
        <f t="shared" si="54"/>
        <v>0</v>
      </c>
      <c r="AS57" s="401">
        <f t="shared" si="54"/>
        <v>0</v>
      </c>
      <c r="AT57" s="401">
        <f t="shared" si="54"/>
        <v>0</v>
      </c>
      <c r="AU57" s="401">
        <f t="shared" si="54"/>
        <v>0</v>
      </c>
      <c r="AV57" s="401">
        <f t="shared" si="54"/>
        <v>0</v>
      </c>
      <c r="AW57" s="401">
        <f t="shared" si="54"/>
        <v>0</v>
      </c>
      <c r="AX57" s="401">
        <f t="shared" si="54"/>
        <v>0</v>
      </c>
      <c r="AY57" s="401">
        <f t="shared" si="54"/>
        <v>0</v>
      </c>
      <c r="AZ57" s="401">
        <f t="shared" si="54"/>
        <v>0</v>
      </c>
      <c r="BA57" s="401">
        <f t="shared" si="54"/>
        <v>0</v>
      </c>
      <c r="BB57" s="401">
        <f t="shared" si="54"/>
        <v>0</v>
      </c>
      <c r="BC57" s="401">
        <f t="shared" si="54"/>
        <v>0</v>
      </c>
      <c r="BD57" s="401">
        <f t="shared" si="54"/>
        <v>0</v>
      </c>
      <c r="BE57" s="401">
        <f t="shared" si="54"/>
        <v>0</v>
      </c>
      <c r="BF57" s="401">
        <f t="shared" si="54"/>
        <v>0</v>
      </c>
      <c r="BG57" s="401">
        <f t="shared" si="54"/>
        <v>0</v>
      </c>
      <c r="BH57" s="401">
        <f t="shared" si="54"/>
        <v>0</v>
      </c>
      <c r="BI57" s="401">
        <f t="shared" si="54"/>
        <v>0</v>
      </c>
      <c r="BJ57" s="401">
        <f t="shared" si="54"/>
        <v>0</v>
      </c>
      <c r="BK57" s="401">
        <f t="shared" si="54"/>
        <v>0</v>
      </c>
      <c r="BL57" s="401">
        <f t="shared" si="54"/>
        <v>0</v>
      </c>
      <c r="BM57" s="401">
        <f t="shared" si="54"/>
        <v>0</v>
      </c>
      <c r="BN57" s="401">
        <f t="shared" si="54"/>
        <v>0</v>
      </c>
      <c r="BO57" s="401">
        <f t="shared" si="54"/>
        <v>0</v>
      </c>
    </row>
    <row r="58" spans="2:67">
      <c r="B58" s="363">
        <f t="shared" si="30"/>
        <v>0</v>
      </c>
      <c r="C58" s="234" t="s">
        <v>153</v>
      </c>
      <c r="D58" s="393">
        <f t="shared" si="33"/>
        <v>0</v>
      </c>
      <c r="E58" s="17">
        <f t="shared" si="34"/>
        <v>0</v>
      </c>
      <c r="F58" s="401">
        <f t="shared" si="50"/>
        <v>0</v>
      </c>
      <c r="G58" s="401">
        <f t="shared" si="50"/>
        <v>0</v>
      </c>
      <c r="H58" s="401">
        <f t="shared" si="50"/>
        <v>0</v>
      </c>
      <c r="I58" s="401">
        <f t="shared" si="50"/>
        <v>0</v>
      </c>
      <c r="J58" s="401">
        <f t="shared" si="50"/>
        <v>0</v>
      </c>
      <c r="K58" s="401">
        <f t="shared" si="50"/>
        <v>0</v>
      </c>
      <c r="L58" s="401">
        <f t="shared" si="50"/>
        <v>0</v>
      </c>
      <c r="M58" s="401">
        <f t="shared" si="50"/>
        <v>0</v>
      </c>
      <c r="N58" s="401">
        <f t="shared" si="50"/>
        <v>0</v>
      </c>
      <c r="O58" s="401">
        <f t="shared" si="50"/>
        <v>0</v>
      </c>
      <c r="P58" s="401">
        <f t="shared" si="50"/>
        <v>0</v>
      </c>
      <c r="Q58" s="401">
        <f t="shared" si="50"/>
        <v>0</v>
      </c>
      <c r="R58" s="401">
        <f t="shared" si="50"/>
        <v>0</v>
      </c>
      <c r="S58" s="401">
        <f t="shared" si="50"/>
        <v>0</v>
      </c>
      <c r="T58" s="401">
        <f t="shared" si="50"/>
        <v>0</v>
      </c>
      <c r="U58" s="401">
        <f t="shared" si="50"/>
        <v>0</v>
      </c>
      <c r="V58" s="401">
        <f t="shared" si="54"/>
        <v>0</v>
      </c>
      <c r="W58" s="401">
        <f t="shared" si="54"/>
        <v>0</v>
      </c>
      <c r="X58" s="401">
        <f t="shared" si="54"/>
        <v>0</v>
      </c>
      <c r="Y58" s="401">
        <f t="shared" si="54"/>
        <v>0</v>
      </c>
      <c r="Z58" s="401">
        <f t="shared" si="54"/>
        <v>0</v>
      </c>
      <c r="AA58" s="401">
        <f t="shared" si="54"/>
        <v>0</v>
      </c>
      <c r="AB58" s="401">
        <f t="shared" si="54"/>
        <v>0</v>
      </c>
      <c r="AC58" s="401">
        <f t="shared" si="54"/>
        <v>0</v>
      </c>
      <c r="AD58" s="401">
        <f t="shared" si="54"/>
        <v>0</v>
      </c>
      <c r="AE58" s="401">
        <f t="shared" si="54"/>
        <v>0</v>
      </c>
      <c r="AF58" s="401">
        <f t="shared" si="54"/>
        <v>0</v>
      </c>
      <c r="AG58" s="401">
        <f t="shared" si="54"/>
        <v>0</v>
      </c>
      <c r="AH58" s="401">
        <f t="shared" si="54"/>
        <v>0</v>
      </c>
      <c r="AI58" s="401">
        <f t="shared" si="54"/>
        <v>0</v>
      </c>
      <c r="AJ58" s="401">
        <f t="shared" si="54"/>
        <v>0</v>
      </c>
      <c r="AK58" s="401">
        <f t="shared" si="54"/>
        <v>0</v>
      </c>
      <c r="AL58" s="401">
        <f t="shared" si="54"/>
        <v>0</v>
      </c>
      <c r="AM58" s="401">
        <f t="shared" si="54"/>
        <v>0</v>
      </c>
      <c r="AN58" s="401">
        <f t="shared" si="54"/>
        <v>0</v>
      </c>
      <c r="AO58" s="401">
        <f t="shared" si="54"/>
        <v>0</v>
      </c>
      <c r="AP58" s="401">
        <f t="shared" si="54"/>
        <v>0</v>
      </c>
      <c r="AQ58" s="401">
        <f t="shared" si="54"/>
        <v>0</v>
      </c>
      <c r="AR58" s="401">
        <f t="shared" si="54"/>
        <v>0</v>
      </c>
      <c r="AS58" s="401">
        <f t="shared" si="54"/>
        <v>0</v>
      </c>
      <c r="AT58" s="401">
        <f t="shared" si="54"/>
        <v>0</v>
      </c>
      <c r="AU58" s="401">
        <f t="shared" si="54"/>
        <v>0</v>
      </c>
      <c r="AV58" s="401">
        <f t="shared" si="54"/>
        <v>0</v>
      </c>
      <c r="AW58" s="401">
        <f t="shared" si="54"/>
        <v>0</v>
      </c>
      <c r="AX58" s="401">
        <f t="shared" si="54"/>
        <v>0</v>
      </c>
      <c r="AY58" s="401">
        <f t="shared" si="54"/>
        <v>0</v>
      </c>
      <c r="AZ58" s="401">
        <f t="shared" si="54"/>
        <v>0</v>
      </c>
      <c r="BA58" s="401">
        <f t="shared" si="54"/>
        <v>0</v>
      </c>
      <c r="BB58" s="401">
        <f t="shared" si="54"/>
        <v>0</v>
      </c>
      <c r="BC58" s="401">
        <f t="shared" si="54"/>
        <v>0</v>
      </c>
      <c r="BD58" s="401">
        <f t="shared" si="54"/>
        <v>0</v>
      </c>
      <c r="BE58" s="401">
        <f t="shared" si="54"/>
        <v>0</v>
      </c>
      <c r="BF58" s="401">
        <f t="shared" si="54"/>
        <v>0</v>
      </c>
      <c r="BG58" s="401">
        <f t="shared" si="54"/>
        <v>0</v>
      </c>
      <c r="BH58" s="401">
        <f t="shared" si="54"/>
        <v>0</v>
      </c>
      <c r="BI58" s="401">
        <f t="shared" si="54"/>
        <v>0</v>
      </c>
      <c r="BJ58" s="401">
        <f t="shared" si="54"/>
        <v>0</v>
      </c>
      <c r="BK58" s="401">
        <f t="shared" si="54"/>
        <v>0</v>
      </c>
      <c r="BL58" s="401">
        <f t="shared" si="54"/>
        <v>0</v>
      </c>
      <c r="BM58" s="401">
        <f t="shared" si="54"/>
        <v>0</v>
      </c>
      <c r="BN58" s="401">
        <f t="shared" si="54"/>
        <v>0</v>
      </c>
      <c r="BO58" s="401">
        <f t="shared" si="54"/>
        <v>0</v>
      </c>
    </row>
    <row r="59" spans="2:67">
      <c r="B59" s="363">
        <f t="shared" si="30"/>
        <v>0</v>
      </c>
      <c r="C59" s="234" t="s">
        <v>155</v>
      </c>
      <c r="D59" s="393">
        <f t="shared" si="33"/>
        <v>0</v>
      </c>
      <c r="E59" s="17">
        <f t="shared" si="34"/>
        <v>0</v>
      </c>
      <c r="F59" s="401">
        <f t="shared" si="50"/>
        <v>0</v>
      </c>
      <c r="G59" s="401">
        <f t="shared" si="50"/>
        <v>0</v>
      </c>
      <c r="H59" s="401">
        <f t="shared" si="50"/>
        <v>0</v>
      </c>
      <c r="I59" s="401">
        <f t="shared" si="50"/>
        <v>0</v>
      </c>
      <c r="J59" s="401">
        <f t="shared" si="50"/>
        <v>0</v>
      </c>
      <c r="K59" s="401">
        <f t="shared" si="50"/>
        <v>0</v>
      </c>
      <c r="L59" s="401">
        <f t="shared" si="50"/>
        <v>0</v>
      </c>
      <c r="M59" s="401">
        <f t="shared" si="50"/>
        <v>0</v>
      </c>
      <c r="N59" s="401">
        <f t="shared" si="50"/>
        <v>0</v>
      </c>
      <c r="O59" s="401">
        <f t="shared" si="50"/>
        <v>0</v>
      </c>
      <c r="P59" s="401">
        <f t="shared" si="50"/>
        <v>0</v>
      </c>
      <c r="Q59" s="401">
        <f t="shared" si="50"/>
        <v>0</v>
      </c>
      <c r="R59" s="401">
        <f t="shared" si="50"/>
        <v>0</v>
      </c>
      <c r="S59" s="401">
        <f t="shared" si="50"/>
        <v>0</v>
      </c>
      <c r="T59" s="401">
        <f t="shared" si="50"/>
        <v>0</v>
      </c>
      <c r="U59" s="401">
        <f t="shared" si="50"/>
        <v>0</v>
      </c>
      <c r="V59" s="401">
        <f t="shared" si="54"/>
        <v>0</v>
      </c>
      <c r="W59" s="401">
        <f t="shared" si="54"/>
        <v>0</v>
      </c>
      <c r="X59" s="401">
        <f t="shared" si="54"/>
        <v>0</v>
      </c>
      <c r="Y59" s="401">
        <f t="shared" si="54"/>
        <v>0</v>
      </c>
      <c r="Z59" s="401">
        <f t="shared" si="54"/>
        <v>0</v>
      </c>
      <c r="AA59" s="401">
        <f t="shared" si="54"/>
        <v>0</v>
      </c>
      <c r="AB59" s="401">
        <f t="shared" si="54"/>
        <v>0</v>
      </c>
      <c r="AC59" s="401">
        <f t="shared" si="54"/>
        <v>0</v>
      </c>
      <c r="AD59" s="401">
        <f t="shared" si="54"/>
        <v>0</v>
      </c>
      <c r="AE59" s="401">
        <f t="shared" si="54"/>
        <v>0</v>
      </c>
      <c r="AF59" s="401">
        <f t="shared" si="54"/>
        <v>0</v>
      </c>
      <c r="AG59" s="401">
        <f t="shared" si="54"/>
        <v>0</v>
      </c>
      <c r="AH59" s="401">
        <f t="shared" si="54"/>
        <v>0</v>
      </c>
      <c r="AI59" s="401">
        <f t="shared" si="54"/>
        <v>0</v>
      </c>
      <c r="AJ59" s="401">
        <f t="shared" si="54"/>
        <v>0</v>
      </c>
      <c r="AK59" s="401">
        <f t="shared" si="54"/>
        <v>0</v>
      </c>
      <c r="AL59" s="401">
        <f t="shared" si="54"/>
        <v>0</v>
      </c>
      <c r="AM59" s="401">
        <f t="shared" si="54"/>
        <v>0</v>
      </c>
      <c r="AN59" s="401">
        <f t="shared" si="54"/>
        <v>0</v>
      </c>
      <c r="AO59" s="401">
        <f t="shared" si="54"/>
        <v>0</v>
      </c>
      <c r="AP59" s="401">
        <f t="shared" si="54"/>
        <v>0</v>
      </c>
      <c r="AQ59" s="401">
        <f t="shared" si="54"/>
        <v>0</v>
      </c>
      <c r="AR59" s="401">
        <f t="shared" si="54"/>
        <v>0</v>
      </c>
      <c r="AS59" s="401">
        <f t="shared" si="54"/>
        <v>0</v>
      </c>
      <c r="AT59" s="401">
        <f t="shared" si="54"/>
        <v>0</v>
      </c>
      <c r="AU59" s="401">
        <f t="shared" si="54"/>
        <v>0</v>
      </c>
      <c r="AV59" s="401">
        <f t="shared" si="54"/>
        <v>0</v>
      </c>
      <c r="AW59" s="401">
        <f t="shared" si="54"/>
        <v>0</v>
      </c>
      <c r="AX59" s="401">
        <f t="shared" si="54"/>
        <v>0</v>
      </c>
      <c r="AY59" s="401">
        <f t="shared" si="54"/>
        <v>0</v>
      </c>
      <c r="AZ59" s="401">
        <f t="shared" si="54"/>
        <v>0</v>
      </c>
      <c r="BA59" s="401">
        <f t="shared" si="54"/>
        <v>0</v>
      </c>
      <c r="BB59" s="401">
        <f t="shared" si="54"/>
        <v>0</v>
      </c>
      <c r="BC59" s="401">
        <f t="shared" si="54"/>
        <v>0</v>
      </c>
      <c r="BD59" s="401">
        <f t="shared" si="54"/>
        <v>0</v>
      </c>
      <c r="BE59" s="401">
        <f t="shared" si="54"/>
        <v>0</v>
      </c>
      <c r="BF59" s="401">
        <f t="shared" si="54"/>
        <v>0</v>
      </c>
      <c r="BG59" s="401">
        <f t="shared" si="54"/>
        <v>0</v>
      </c>
      <c r="BH59" s="401">
        <f t="shared" si="54"/>
        <v>0</v>
      </c>
      <c r="BI59" s="401">
        <f t="shared" si="54"/>
        <v>0</v>
      </c>
      <c r="BJ59" s="401">
        <f t="shared" si="54"/>
        <v>0</v>
      </c>
      <c r="BK59" s="401">
        <f t="shared" si="54"/>
        <v>0</v>
      </c>
      <c r="BL59" s="401">
        <f t="shared" si="54"/>
        <v>0</v>
      </c>
      <c r="BM59" s="401">
        <f t="shared" si="54"/>
        <v>0</v>
      </c>
      <c r="BN59" s="401">
        <f t="shared" si="54"/>
        <v>0</v>
      </c>
      <c r="BO59" s="401">
        <f t="shared" si="54"/>
        <v>0</v>
      </c>
    </row>
    <row r="60" spans="2:67">
      <c r="B60" s="363">
        <f t="shared" si="30"/>
        <v>0</v>
      </c>
      <c r="C60" s="234" t="s">
        <v>157</v>
      </c>
      <c r="D60" s="393">
        <f t="shared" si="33"/>
        <v>0</v>
      </c>
      <c r="E60" s="17">
        <f t="shared" si="34"/>
        <v>0</v>
      </c>
      <c r="F60" s="401">
        <f t="shared" si="50"/>
        <v>0</v>
      </c>
      <c r="G60" s="401">
        <f t="shared" si="50"/>
        <v>0</v>
      </c>
      <c r="H60" s="401">
        <f t="shared" si="50"/>
        <v>0</v>
      </c>
      <c r="I60" s="401">
        <f t="shared" si="50"/>
        <v>0</v>
      </c>
      <c r="J60" s="401">
        <f t="shared" si="50"/>
        <v>0</v>
      </c>
      <c r="K60" s="401">
        <f t="shared" si="50"/>
        <v>0</v>
      </c>
      <c r="L60" s="401">
        <f t="shared" si="50"/>
        <v>0</v>
      </c>
      <c r="M60" s="401">
        <f t="shared" si="50"/>
        <v>0</v>
      </c>
      <c r="N60" s="401">
        <f t="shared" si="50"/>
        <v>0</v>
      </c>
      <c r="O60" s="401">
        <f t="shared" si="50"/>
        <v>0</v>
      </c>
      <c r="P60" s="401">
        <f t="shared" si="50"/>
        <v>0</v>
      </c>
      <c r="Q60" s="401">
        <f t="shared" si="50"/>
        <v>0</v>
      </c>
      <c r="R60" s="401">
        <f t="shared" si="50"/>
        <v>0</v>
      </c>
      <c r="S60" s="401">
        <f t="shared" si="50"/>
        <v>0</v>
      </c>
      <c r="T60" s="401">
        <f t="shared" si="50"/>
        <v>0</v>
      </c>
      <c r="U60" s="401">
        <f t="shared" ref="U60:BO65" si="55">SUMIF($C$96:$C$159,$C60,U$96:U$159)</f>
        <v>0</v>
      </c>
      <c r="V60" s="401">
        <f t="shared" si="55"/>
        <v>0</v>
      </c>
      <c r="W60" s="401">
        <f t="shared" si="55"/>
        <v>0</v>
      </c>
      <c r="X60" s="401">
        <f t="shared" si="55"/>
        <v>0</v>
      </c>
      <c r="Y60" s="401">
        <f t="shared" si="55"/>
        <v>0</v>
      </c>
      <c r="Z60" s="401">
        <f t="shared" si="55"/>
        <v>0</v>
      </c>
      <c r="AA60" s="401">
        <f t="shared" si="55"/>
        <v>0</v>
      </c>
      <c r="AB60" s="401">
        <f t="shared" si="55"/>
        <v>0</v>
      </c>
      <c r="AC60" s="401">
        <f t="shared" si="55"/>
        <v>0</v>
      </c>
      <c r="AD60" s="401">
        <f t="shared" si="55"/>
        <v>0</v>
      </c>
      <c r="AE60" s="401">
        <f t="shared" si="55"/>
        <v>0</v>
      </c>
      <c r="AF60" s="401">
        <f t="shared" si="55"/>
        <v>0</v>
      </c>
      <c r="AG60" s="401">
        <f t="shared" si="55"/>
        <v>0</v>
      </c>
      <c r="AH60" s="401">
        <f t="shared" si="55"/>
        <v>0</v>
      </c>
      <c r="AI60" s="401">
        <f t="shared" si="55"/>
        <v>0</v>
      </c>
      <c r="AJ60" s="401">
        <f t="shared" si="55"/>
        <v>0</v>
      </c>
      <c r="AK60" s="401">
        <f t="shared" si="55"/>
        <v>0</v>
      </c>
      <c r="AL60" s="401">
        <f t="shared" si="55"/>
        <v>0</v>
      </c>
      <c r="AM60" s="401">
        <f t="shared" si="55"/>
        <v>0</v>
      </c>
      <c r="AN60" s="401">
        <f t="shared" si="55"/>
        <v>0</v>
      </c>
      <c r="AO60" s="401">
        <f t="shared" si="55"/>
        <v>0</v>
      </c>
      <c r="AP60" s="401">
        <f t="shared" si="55"/>
        <v>0</v>
      </c>
      <c r="AQ60" s="401">
        <f t="shared" si="55"/>
        <v>0</v>
      </c>
      <c r="AR60" s="401">
        <f t="shared" si="55"/>
        <v>0</v>
      </c>
      <c r="AS60" s="401">
        <f t="shared" si="55"/>
        <v>0</v>
      </c>
      <c r="AT60" s="401">
        <f t="shared" si="55"/>
        <v>0</v>
      </c>
      <c r="AU60" s="401">
        <f t="shared" si="55"/>
        <v>0</v>
      </c>
      <c r="AV60" s="401">
        <f t="shared" si="55"/>
        <v>0</v>
      </c>
      <c r="AW60" s="401">
        <f t="shared" si="55"/>
        <v>0</v>
      </c>
      <c r="AX60" s="401">
        <f t="shared" si="55"/>
        <v>0</v>
      </c>
      <c r="AY60" s="401">
        <f t="shared" si="55"/>
        <v>0</v>
      </c>
      <c r="AZ60" s="401">
        <f t="shared" si="55"/>
        <v>0</v>
      </c>
      <c r="BA60" s="401">
        <f t="shared" si="55"/>
        <v>0</v>
      </c>
      <c r="BB60" s="401">
        <f t="shared" si="55"/>
        <v>0</v>
      </c>
      <c r="BC60" s="401">
        <f t="shared" si="55"/>
        <v>0</v>
      </c>
      <c r="BD60" s="401">
        <f t="shared" si="55"/>
        <v>0</v>
      </c>
      <c r="BE60" s="401">
        <f t="shared" si="55"/>
        <v>0</v>
      </c>
      <c r="BF60" s="401">
        <f t="shared" si="55"/>
        <v>0</v>
      </c>
      <c r="BG60" s="401">
        <f t="shared" si="55"/>
        <v>0</v>
      </c>
      <c r="BH60" s="401">
        <f t="shared" si="55"/>
        <v>0</v>
      </c>
      <c r="BI60" s="401">
        <f t="shared" si="55"/>
        <v>0</v>
      </c>
      <c r="BJ60" s="401">
        <f t="shared" si="55"/>
        <v>0</v>
      </c>
      <c r="BK60" s="401">
        <f t="shared" si="55"/>
        <v>0</v>
      </c>
      <c r="BL60" s="401">
        <f t="shared" si="55"/>
        <v>0</v>
      </c>
      <c r="BM60" s="401">
        <f t="shared" si="55"/>
        <v>0</v>
      </c>
      <c r="BN60" s="401">
        <f t="shared" si="55"/>
        <v>0</v>
      </c>
      <c r="BO60" s="401">
        <f t="shared" si="55"/>
        <v>0</v>
      </c>
    </row>
    <row r="61" spans="2:67">
      <c r="B61" s="363">
        <f t="shared" si="30"/>
        <v>0</v>
      </c>
      <c r="C61" s="234" t="s">
        <v>160</v>
      </c>
      <c r="D61" s="393">
        <f t="shared" si="33"/>
        <v>0</v>
      </c>
      <c r="E61" s="17">
        <f t="shared" si="34"/>
        <v>0</v>
      </c>
      <c r="F61" s="401">
        <f t="shared" ref="F61:U68" si="56">SUMIF($C$96:$C$159,$C61,F$96:F$159)</f>
        <v>0</v>
      </c>
      <c r="G61" s="401">
        <f t="shared" si="56"/>
        <v>0</v>
      </c>
      <c r="H61" s="401">
        <f t="shared" si="56"/>
        <v>0</v>
      </c>
      <c r="I61" s="401">
        <f t="shared" si="56"/>
        <v>0</v>
      </c>
      <c r="J61" s="401">
        <f t="shared" si="56"/>
        <v>0</v>
      </c>
      <c r="K61" s="401">
        <f t="shared" si="56"/>
        <v>0</v>
      </c>
      <c r="L61" s="401">
        <f t="shared" si="56"/>
        <v>0</v>
      </c>
      <c r="M61" s="401">
        <f t="shared" si="56"/>
        <v>0</v>
      </c>
      <c r="N61" s="401">
        <f t="shared" si="56"/>
        <v>0</v>
      </c>
      <c r="O61" s="401">
        <f t="shared" si="56"/>
        <v>0</v>
      </c>
      <c r="P61" s="401">
        <f t="shared" si="56"/>
        <v>0</v>
      </c>
      <c r="Q61" s="401">
        <f t="shared" si="56"/>
        <v>0</v>
      </c>
      <c r="R61" s="401">
        <f t="shared" si="56"/>
        <v>0</v>
      </c>
      <c r="S61" s="401">
        <f t="shared" si="56"/>
        <v>0</v>
      </c>
      <c r="T61" s="401">
        <f t="shared" si="56"/>
        <v>0</v>
      </c>
      <c r="U61" s="401">
        <f t="shared" si="56"/>
        <v>0</v>
      </c>
      <c r="V61" s="401">
        <f t="shared" si="55"/>
        <v>0</v>
      </c>
      <c r="W61" s="401">
        <f t="shared" si="55"/>
        <v>0</v>
      </c>
      <c r="X61" s="401">
        <f t="shared" si="55"/>
        <v>0</v>
      </c>
      <c r="Y61" s="401">
        <f t="shared" si="55"/>
        <v>0</v>
      </c>
      <c r="Z61" s="401">
        <f t="shared" si="55"/>
        <v>0</v>
      </c>
      <c r="AA61" s="401">
        <f t="shared" si="55"/>
        <v>0</v>
      </c>
      <c r="AB61" s="401">
        <f t="shared" si="55"/>
        <v>0</v>
      </c>
      <c r="AC61" s="401">
        <f t="shared" si="55"/>
        <v>0</v>
      </c>
      <c r="AD61" s="401">
        <f t="shared" si="55"/>
        <v>0</v>
      </c>
      <c r="AE61" s="401">
        <f t="shared" si="55"/>
        <v>0</v>
      </c>
      <c r="AF61" s="401">
        <f t="shared" si="55"/>
        <v>0</v>
      </c>
      <c r="AG61" s="401">
        <f t="shared" si="55"/>
        <v>0</v>
      </c>
      <c r="AH61" s="401">
        <f t="shared" si="55"/>
        <v>0</v>
      </c>
      <c r="AI61" s="401">
        <f t="shared" si="55"/>
        <v>0</v>
      </c>
      <c r="AJ61" s="401">
        <f t="shared" si="55"/>
        <v>0</v>
      </c>
      <c r="AK61" s="401">
        <f t="shared" si="55"/>
        <v>0</v>
      </c>
      <c r="AL61" s="401">
        <f t="shared" si="55"/>
        <v>0</v>
      </c>
      <c r="AM61" s="401">
        <f t="shared" si="55"/>
        <v>0</v>
      </c>
      <c r="AN61" s="401">
        <f t="shared" si="55"/>
        <v>0</v>
      </c>
      <c r="AO61" s="401">
        <f t="shared" si="55"/>
        <v>0</v>
      </c>
      <c r="AP61" s="401">
        <f t="shared" si="55"/>
        <v>0</v>
      </c>
      <c r="AQ61" s="401">
        <f t="shared" si="55"/>
        <v>0</v>
      </c>
      <c r="AR61" s="401">
        <f t="shared" si="55"/>
        <v>0</v>
      </c>
      <c r="AS61" s="401">
        <f t="shared" si="55"/>
        <v>0</v>
      </c>
      <c r="AT61" s="401">
        <f t="shared" si="55"/>
        <v>0</v>
      </c>
      <c r="AU61" s="401">
        <f t="shared" si="55"/>
        <v>0</v>
      </c>
      <c r="AV61" s="401">
        <f t="shared" si="55"/>
        <v>0</v>
      </c>
      <c r="AW61" s="401">
        <f t="shared" si="55"/>
        <v>0</v>
      </c>
      <c r="AX61" s="401">
        <f t="shared" si="55"/>
        <v>0</v>
      </c>
      <c r="AY61" s="401">
        <f t="shared" si="55"/>
        <v>0</v>
      </c>
      <c r="AZ61" s="401">
        <f t="shared" si="55"/>
        <v>0</v>
      </c>
      <c r="BA61" s="401">
        <f t="shared" si="55"/>
        <v>0</v>
      </c>
      <c r="BB61" s="401">
        <f t="shared" si="55"/>
        <v>0</v>
      </c>
      <c r="BC61" s="401">
        <f t="shared" si="55"/>
        <v>0</v>
      </c>
      <c r="BD61" s="401">
        <f t="shared" si="55"/>
        <v>0</v>
      </c>
      <c r="BE61" s="401">
        <f t="shared" si="55"/>
        <v>0</v>
      </c>
      <c r="BF61" s="401">
        <f t="shared" si="55"/>
        <v>0</v>
      </c>
      <c r="BG61" s="401">
        <f t="shared" si="55"/>
        <v>0</v>
      </c>
      <c r="BH61" s="401">
        <f t="shared" si="55"/>
        <v>0</v>
      </c>
      <c r="BI61" s="401">
        <f t="shared" si="55"/>
        <v>0</v>
      </c>
      <c r="BJ61" s="401">
        <f t="shared" si="55"/>
        <v>0</v>
      </c>
      <c r="BK61" s="401">
        <f t="shared" si="55"/>
        <v>0</v>
      </c>
      <c r="BL61" s="401">
        <f t="shared" si="55"/>
        <v>0</v>
      </c>
      <c r="BM61" s="401">
        <f t="shared" si="55"/>
        <v>0</v>
      </c>
      <c r="BN61" s="401">
        <f t="shared" si="55"/>
        <v>0</v>
      </c>
      <c r="BO61" s="401">
        <f t="shared" si="55"/>
        <v>0</v>
      </c>
    </row>
    <row r="62" spans="2:67">
      <c r="B62" s="363">
        <f t="shared" si="30"/>
        <v>0</v>
      </c>
      <c r="C62" s="234" t="s">
        <v>163</v>
      </c>
      <c r="D62" s="393">
        <f t="shared" si="33"/>
        <v>0</v>
      </c>
      <c r="E62" s="17">
        <f t="shared" si="34"/>
        <v>0</v>
      </c>
      <c r="F62" s="401">
        <f t="shared" si="56"/>
        <v>0</v>
      </c>
      <c r="G62" s="401">
        <f t="shared" si="56"/>
        <v>0</v>
      </c>
      <c r="H62" s="401">
        <f t="shared" si="56"/>
        <v>0</v>
      </c>
      <c r="I62" s="401">
        <f t="shared" si="56"/>
        <v>0</v>
      </c>
      <c r="J62" s="401">
        <f t="shared" si="56"/>
        <v>0</v>
      </c>
      <c r="K62" s="401">
        <f t="shared" si="56"/>
        <v>0</v>
      </c>
      <c r="L62" s="401">
        <f t="shared" si="56"/>
        <v>0</v>
      </c>
      <c r="M62" s="401">
        <f t="shared" si="56"/>
        <v>0</v>
      </c>
      <c r="N62" s="401">
        <f t="shared" si="56"/>
        <v>0</v>
      </c>
      <c r="O62" s="401">
        <f t="shared" si="56"/>
        <v>0</v>
      </c>
      <c r="P62" s="401">
        <f t="shared" si="56"/>
        <v>0</v>
      </c>
      <c r="Q62" s="401">
        <f t="shared" si="56"/>
        <v>0</v>
      </c>
      <c r="R62" s="401">
        <f t="shared" si="56"/>
        <v>0</v>
      </c>
      <c r="S62" s="401">
        <f t="shared" si="56"/>
        <v>0</v>
      </c>
      <c r="T62" s="401">
        <f t="shared" si="56"/>
        <v>0</v>
      </c>
      <c r="U62" s="401">
        <f t="shared" si="56"/>
        <v>0</v>
      </c>
      <c r="V62" s="401">
        <f t="shared" si="55"/>
        <v>0</v>
      </c>
      <c r="W62" s="401">
        <f t="shared" si="55"/>
        <v>0</v>
      </c>
      <c r="X62" s="401">
        <f t="shared" si="55"/>
        <v>0</v>
      </c>
      <c r="Y62" s="401">
        <f t="shared" si="55"/>
        <v>0</v>
      </c>
      <c r="Z62" s="401">
        <f t="shared" si="55"/>
        <v>0</v>
      </c>
      <c r="AA62" s="401">
        <f t="shared" si="55"/>
        <v>0</v>
      </c>
      <c r="AB62" s="401">
        <f t="shared" si="55"/>
        <v>0</v>
      </c>
      <c r="AC62" s="401">
        <f t="shared" si="55"/>
        <v>0</v>
      </c>
      <c r="AD62" s="401">
        <f t="shared" si="55"/>
        <v>0</v>
      </c>
      <c r="AE62" s="401">
        <f t="shared" si="55"/>
        <v>0</v>
      </c>
      <c r="AF62" s="401">
        <f t="shared" si="55"/>
        <v>0</v>
      </c>
      <c r="AG62" s="401">
        <f t="shared" si="55"/>
        <v>0</v>
      </c>
      <c r="AH62" s="401">
        <f t="shared" si="55"/>
        <v>0</v>
      </c>
      <c r="AI62" s="401">
        <f t="shared" si="55"/>
        <v>0</v>
      </c>
      <c r="AJ62" s="401">
        <f t="shared" si="55"/>
        <v>0</v>
      </c>
      <c r="AK62" s="401">
        <f t="shared" si="55"/>
        <v>0</v>
      </c>
      <c r="AL62" s="401">
        <f t="shared" si="55"/>
        <v>0</v>
      </c>
      <c r="AM62" s="401">
        <f t="shared" si="55"/>
        <v>0</v>
      </c>
      <c r="AN62" s="401">
        <f t="shared" si="55"/>
        <v>0</v>
      </c>
      <c r="AO62" s="401">
        <f t="shared" si="55"/>
        <v>0</v>
      </c>
      <c r="AP62" s="401">
        <f t="shared" si="55"/>
        <v>0</v>
      </c>
      <c r="AQ62" s="401">
        <f t="shared" si="55"/>
        <v>0</v>
      </c>
      <c r="AR62" s="401">
        <f t="shared" si="55"/>
        <v>0</v>
      </c>
      <c r="AS62" s="401">
        <f t="shared" si="55"/>
        <v>0</v>
      </c>
      <c r="AT62" s="401">
        <f t="shared" si="55"/>
        <v>0</v>
      </c>
      <c r="AU62" s="401">
        <f t="shared" si="55"/>
        <v>0</v>
      </c>
      <c r="AV62" s="401">
        <f t="shared" si="55"/>
        <v>0</v>
      </c>
      <c r="AW62" s="401">
        <f t="shared" si="55"/>
        <v>0</v>
      </c>
      <c r="AX62" s="401">
        <f t="shared" si="55"/>
        <v>0</v>
      </c>
      <c r="AY62" s="401">
        <f t="shared" si="55"/>
        <v>0</v>
      </c>
      <c r="AZ62" s="401">
        <f t="shared" si="55"/>
        <v>0</v>
      </c>
      <c r="BA62" s="401">
        <f t="shared" si="55"/>
        <v>0</v>
      </c>
      <c r="BB62" s="401">
        <f t="shared" si="55"/>
        <v>0</v>
      </c>
      <c r="BC62" s="401">
        <f t="shared" si="55"/>
        <v>0</v>
      </c>
      <c r="BD62" s="401">
        <f t="shared" si="55"/>
        <v>0</v>
      </c>
      <c r="BE62" s="401">
        <f t="shared" si="55"/>
        <v>0</v>
      </c>
      <c r="BF62" s="401">
        <f t="shared" si="55"/>
        <v>0</v>
      </c>
      <c r="BG62" s="401">
        <f t="shared" si="55"/>
        <v>0</v>
      </c>
      <c r="BH62" s="401">
        <f t="shared" si="55"/>
        <v>0</v>
      </c>
      <c r="BI62" s="401">
        <f t="shared" si="55"/>
        <v>0</v>
      </c>
      <c r="BJ62" s="401">
        <f t="shared" si="55"/>
        <v>0</v>
      </c>
      <c r="BK62" s="401">
        <f t="shared" si="55"/>
        <v>0</v>
      </c>
      <c r="BL62" s="401">
        <f t="shared" si="55"/>
        <v>0</v>
      </c>
      <c r="BM62" s="401">
        <f t="shared" si="55"/>
        <v>0</v>
      </c>
      <c r="BN62" s="401">
        <f t="shared" si="55"/>
        <v>0</v>
      </c>
      <c r="BO62" s="401">
        <f t="shared" si="55"/>
        <v>0</v>
      </c>
    </row>
    <row r="63" spans="2:67">
      <c r="B63" s="363">
        <f t="shared" si="30"/>
        <v>0</v>
      </c>
      <c r="C63" s="234" t="s">
        <v>166</v>
      </c>
      <c r="D63" s="393">
        <f t="shared" si="33"/>
        <v>0</v>
      </c>
      <c r="E63" s="17">
        <f t="shared" si="34"/>
        <v>0</v>
      </c>
      <c r="F63" s="401">
        <f t="shared" si="56"/>
        <v>0</v>
      </c>
      <c r="G63" s="401">
        <f t="shared" si="56"/>
        <v>0</v>
      </c>
      <c r="H63" s="401">
        <f t="shared" si="56"/>
        <v>0</v>
      </c>
      <c r="I63" s="401">
        <f t="shared" si="56"/>
        <v>0</v>
      </c>
      <c r="J63" s="401">
        <f t="shared" si="56"/>
        <v>0</v>
      </c>
      <c r="K63" s="401">
        <f t="shared" si="56"/>
        <v>0</v>
      </c>
      <c r="L63" s="401">
        <f t="shared" si="56"/>
        <v>0</v>
      </c>
      <c r="M63" s="401">
        <f t="shared" si="56"/>
        <v>0</v>
      </c>
      <c r="N63" s="401">
        <f t="shared" si="56"/>
        <v>0</v>
      </c>
      <c r="O63" s="401">
        <f t="shared" si="56"/>
        <v>0</v>
      </c>
      <c r="P63" s="401">
        <f t="shared" si="56"/>
        <v>0</v>
      </c>
      <c r="Q63" s="401">
        <f t="shared" si="56"/>
        <v>0</v>
      </c>
      <c r="R63" s="401">
        <f t="shared" si="56"/>
        <v>0</v>
      </c>
      <c r="S63" s="401">
        <f t="shared" si="56"/>
        <v>0</v>
      </c>
      <c r="T63" s="401">
        <f t="shared" si="56"/>
        <v>0</v>
      </c>
      <c r="U63" s="401">
        <f t="shared" si="56"/>
        <v>0</v>
      </c>
      <c r="V63" s="401">
        <f t="shared" si="55"/>
        <v>0</v>
      </c>
      <c r="W63" s="401">
        <f t="shared" si="55"/>
        <v>0</v>
      </c>
      <c r="X63" s="401">
        <f t="shared" si="55"/>
        <v>0</v>
      </c>
      <c r="Y63" s="401">
        <f t="shared" si="55"/>
        <v>0</v>
      </c>
      <c r="Z63" s="401">
        <f t="shared" si="55"/>
        <v>0</v>
      </c>
      <c r="AA63" s="401">
        <f t="shared" si="55"/>
        <v>0</v>
      </c>
      <c r="AB63" s="401">
        <f t="shared" si="55"/>
        <v>0</v>
      </c>
      <c r="AC63" s="401">
        <f t="shared" si="55"/>
        <v>0</v>
      </c>
      <c r="AD63" s="401">
        <f t="shared" si="55"/>
        <v>0</v>
      </c>
      <c r="AE63" s="401">
        <f t="shared" si="55"/>
        <v>0</v>
      </c>
      <c r="AF63" s="401">
        <f t="shared" si="55"/>
        <v>0</v>
      </c>
      <c r="AG63" s="401">
        <f t="shared" si="55"/>
        <v>0</v>
      </c>
      <c r="AH63" s="401">
        <f t="shared" si="55"/>
        <v>0</v>
      </c>
      <c r="AI63" s="401">
        <f t="shared" si="55"/>
        <v>0</v>
      </c>
      <c r="AJ63" s="401">
        <f t="shared" si="55"/>
        <v>0</v>
      </c>
      <c r="AK63" s="401">
        <f t="shared" si="55"/>
        <v>0</v>
      </c>
      <c r="AL63" s="401">
        <f t="shared" si="55"/>
        <v>0</v>
      </c>
      <c r="AM63" s="401">
        <f t="shared" si="55"/>
        <v>0</v>
      </c>
      <c r="AN63" s="401">
        <f t="shared" si="55"/>
        <v>0</v>
      </c>
      <c r="AO63" s="401">
        <f t="shared" si="55"/>
        <v>0</v>
      </c>
      <c r="AP63" s="401">
        <f t="shared" si="55"/>
        <v>0</v>
      </c>
      <c r="AQ63" s="401">
        <f t="shared" si="55"/>
        <v>0</v>
      </c>
      <c r="AR63" s="401">
        <f t="shared" si="55"/>
        <v>0</v>
      </c>
      <c r="AS63" s="401">
        <f t="shared" si="55"/>
        <v>0</v>
      </c>
      <c r="AT63" s="401">
        <f t="shared" si="55"/>
        <v>0</v>
      </c>
      <c r="AU63" s="401">
        <f t="shared" si="55"/>
        <v>0</v>
      </c>
      <c r="AV63" s="401">
        <f t="shared" si="55"/>
        <v>0</v>
      </c>
      <c r="AW63" s="401">
        <f t="shared" si="55"/>
        <v>0</v>
      </c>
      <c r="AX63" s="401">
        <f t="shared" si="55"/>
        <v>0</v>
      </c>
      <c r="AY63" s="401">
        <f t="shared" si="55"/>
        <v>0</v>
      </c>
      <c r="AZ63" s="401">
        <f t="shared" si="55"/>
        <v>0</v>
      </c>
      <c r="BA63" s="401">
        <f t="shared" si="55"/>
        <v>0</v>
      </c>
      <c r="BB63" s="401">
        <f t="shared" si="55"/>
        <v>0</v>
      </c>
      <c r="BC63" s="401">
        <f t="shared" si="55"/>
        <v>0</v>
      </c>
      <c r="BD63" s="401">
        <f t="shared" si="55"/>
        <v>0</v>
      </c>
      <c r="BE63" s="401">
        <f t="shared" si="55"/>
        <v>0</v>
      </c>
      <c r="BF63" s="401">
        <f t="shared" si="55"/>
        <v>0</v>
      </c>
      <c r="BG63" s="401">
        <f t="shared" si="55"/>
        <v>0</v>
      </c>
      <c r="BH63" s="401">
        <f t="shared" si="55"/>
        <v>0</v>
      </c>
      <c r="BI63" s="401">
        <f t="shared" si="55"/>
        <v>0</v>
      </c>
      <c r="BJ63" s="401">
        <f t="shared" si="55"/>
        <v>0</v>
      </c>
      <c r="BK63" s="401">
        <f t="shared" si="55"/>
        <v>0</v>
      </c>
      <c r="BL63" s="401">
        <f t="shared" si="55"/>
        <v>0</v>
      </c>
      <c r="BM63" s="401">
        <f t="shared" si="55"/>
        <v>0</v>
      </c>
      <c r="BN63" s="401">
        <f t="shared" si="55"/>
        <v>0</v>
      </c>
      <c r="BO63" s="401">
        <f t="shared" si="55"/>
        <v>0</v>
      </c>
    </row>
    <row r="64" spans="2:67">
      <c r="B64" s="363">
        <f t="shared" si="30"/>
        <v>0</v>
      </c>
      <c r="C64" s="234" t="s">
        <v>168</v>
      </c>
      <c r="D64" s="393">
        <f t="shared" si="33"/>
        <v>0</v>
      </c>
      <c r="E64" s="17">
        <f t="shared" si="34"/>
        <v>0</v>
      </c>
      <c r="F64" s="401">
        <f t="shared" si="56"/>
        <v>0</v>
      </c>
      <c r="G64" s="401">
        <f t="shared" si="56"/>
        <v>0</v>
      </c>
      <c r="H64" s="401">
        <f t="shared" si="56"/>
        <v>0</v>
      </c>
      <c r="I64" s="401">
        <f t="shared" si="56"/>
        <v>0</v>
      </c>
      <c r="J64" s="401">
        <f t="shared" si="56"/>
        <v>0</v>
      </c>
      <c r="K64" s="401">
        <f t="shared" si="56"/>
        <v>0</v>
      </c>
      <c r="L64" s="401">
        <f t="shared" si="56"/>
        <v>0</v>
      </c>
      <c r="M64" s="401">
        <f t="shared" si="56"/>
        <v>0</v>
      </c>
      <c r="N64" s="401">
        <f t="shared" si="56"/>
        <v>0</v>
      </c>
      <c r="O64" s="401">
        <f t="shared" si="56"/>
        <v>0</v>
      </c>
      <c r="P64" s="401">
        <f t="shared" si="56"/>
        <v>0</v>
      </c>
      <c r="Q64" s="401">
        <f t="shared" si="56"/>
        <v>0</v>
      </c>
      <c r="R64" s="401">
        <f t="shared" si="56"/>
        <v>0</v>
      </c>
      <c r="S64" s="401">
        <f t="shared" si="56"/>
        <v>0</v>
      </c>
      <c r="T64" s="401">
        <f t="shared" si="56"/>
        <v>0</v>
      </c>
      <c r="U64" s="401">
        <f t="shared" si="56"/>
        <v>0</v>
      </c>
      <c r="V64" s="401">
        <f t="shared" si="55"/>
        <v>0</v>
      </c>
      <c r="W64" s="401">
        <f t="shared" si="55"/>
        <v>0</v>
      </c>
      <c r="X64" s="401">
        <f t="shared" si="55"/>
        <v>0</v>
      </c>
      <c r="Y64" s="401">
        <f t="shared" si="55"/>
        <v>0</v>
      </c>
      <c r="Z64" s="401">
        <f t="shared" si="55"/>
        <v>0</v>
      </c>
      <c r="AA64" s="401">
        <f t="shared" si="55"/>
        <v>0</v>
      </c>
      <c r="AB64" s="401">
        <f t="shared" si="55"/>
        <v>0</v>
      </c>
      <c r="AC64" s="401">
        <f t="shared" si="55"/>
        <v>0</v>
      </c>
      <c r="AD64" s="401">
        <f t="shared" si="55"/>
        <v>0</v>
      </c>
      <c r="AE64" s="401">
        <f t="shared" si="55"/>
        <v>0</v>
      </c>
      <c r="AF64" s="401">
        <f t="shared" si="55"/>
        <v>0</v>
      </c>
      <c r="AG64" s="401">
        <f t="shared" si="55"/>
        <v>0</v>
      </c>
      <c r="AH64" s="401">
        <f t="shared" si="55"/>
        <v>0</v>
      </c>
      <c r="AI64" s="401">
        <f t="shared" si="55"/>
        <v>0</v>
      </c>
      <c r="AJ64" s="401">
        <f t="shared" si="55"/>
        <v>0</v>
      </c>
      <c r="AK64" s="401">
        <f t="shared" si="55"/>
        <v>0</v>
      </c>
      <c r="AL64" s="401">
        <f t="shared" si="55"/>
        <v>0</v>
      </c>
      <c r="AM64" s="401">
        <f t="shared" si="55"/>
        <v>0</v>
      </c>
      <c r="AN64" s="401">
        <f t="shared" si="55"/>
        <v>0</v>
      </c>
      <c r="AO64" s="401">
        <f t="shared" si="55"/>
        <v>0</v>
      </c>
      <c r="AP64" s="401">
        <f t="shared" si="55"/>
        <v>0</v>
      </c>
      <c r="AQ64" s="401">
        <f t="shared" si="55"/>
        <v>0</v>
      </c>
      <c r="AR64" s="401">
        <f t="shared" si="55"/>
        <v>0</v>
      </c>
      <c r="AS64" s="401">
        <f t="shared" si="55"/>
        <v>0</v>
      </c>
      <c r="AT64" s="401">
        <f t="shared" si="55"/>
        <v>0</v>
      </c>
      <c r="AU64" s="401">
        <f t="shared" si="55"/>
        <v>0</v>
      </c>
      <c r="AV64" s="401">
        <f t="shared" si="55"/>
        <v>0</v>
      </c>
      <c r="AW64" s="401">
        <f t="shared" si="55"/>
        <v>0</v>
      </c>
      <c r="AX64" s="401">
        <f t="shared" si="55"/>
        <v>0</v>
      </c>
      <c r="AY64" s="401">
        <f t="shared" si="55"/>
        <v>0</v>
      </c>
      <c r="AZ64" s="401">
        <f t="shared" si="55"/>
        <v>0</v>
      </c>
      <c r="BA64" s="401">
        <f t="shared" si="55"/>
        <v>0</v>
      </c>
      <c r="BB64" s="401">
        <f t="shared" si="55"/>
        <v>0</v>
      </c>
      <c r="BC64" s="401">
        <f t="shared" si="55"/>
        <v>0</v>
      </c>
      <c r="BD64" s="401">
        <f t="shared" si="55"/>
        <v>0</v>
      </c>
      <c r="BE64" s="401">
        <f t="shared" si="55"/>
        <v>0</v>
      </c>
      <c r="BF64" s="401">
        <f t="shared" si="55"/>
        <v>0</v>
      </c>
      <c r="BG64" s="401">
        <f t="shared" si="55"/>
        <v>0</v>
      </c>
      <c r="BH64" s="401">
        <f t="shared" si="55"/>
        <v>0</v>
      </c>
      <c r="BI64" s="401">
        <f t="shared" si="55"/>
        <v>0</v>
      </c>
      <c r="BJ64" s="401">
        <f t="shared" si="55"/>
        <v>0</v>
      </c>
      <c r="BK64" s="401">
        <f t="shared" si="55"/>
        <v>0</v>
      </c>
      <c r="BL64" s="401">
        <f t="shared" si="55"/>
        <v>0</v>
      </c>
      <c r="BM64" s="401">
        <f t="shared" si="55"/>
        <v>0</v>
      </c>
      <c r="BN64" s="401">
        <f t="shared" si="55"/>
        <v>0</v>
      </c>
      <c r="BO64" s="401">
        <f t="shared" si="55"/>
        <v>0</v>
      </c>
    </row>
    <row r="65" spans="2:67">
      <c r="B65" s="363">
        <f t="shared" si="30"/>
        <v>0</v>
      </c>
      <c r="C65" s="234" t="s">
        <v>170</v>
      </c>
      <c r="D65" s="393">
        <f t="shared" si="33"/>
        <v>0</v>
      </c>
      <c r="E65" s="17">
        <f t="shared" si="34"/>
        <v>0</v>
      </c>
      <c r="F65" s="401">
        <f t="shared" si="56"/>
        <v>0</v>
      </c>
      <c r="G65" s="401">
        <f t="shared" si="56"/>
        <v>0</v>
      </c>
      <c r="H65" s="401">
        <f t="shared" si="56"/>
        <v>0</v>
      </c>
      <c r="I65" s="401">
        <f t="shared" si="56"/>
        <v>0</v>
      </c>
      <c r="J65" s="401">
        <f t="shared" si="56"/>
        <v>0</v>
      </c>
      <c r="K65" s="401">
        <f t="shared" si="56"/>
        <v>0</v>
      </c>
      <c r="L65" s="401">
        <f t="shared" si="56"/>
        <v>0</v>
      </c>
      <c r="M65" s="401">
        <f t="shared" si="56"/>
        <v>0</v>
      </c>
      <c r="N65" s="401">
        <f t="shared" si="56"/>
        <v>0</v>
      </c>
      <c r="O65" s="401">
        <f t="shared" si="56"/>
        <v>0</v>
      </c>
      <c r="P65" s="401">
        <f t="shared" si="56"/>
        <v>0</v>
      </c>
      <c r="Q65" s="401">
        <f t="shared" si="56"/>
        <v>0</v>
      </c>
      <c r="R65" s="401">
        <f t="shared" si="56"/>
        <v>0</v>
      </c>
      <c r="S65" s="401">
        <f t="shared" si="56"/>
        <v>0</v>
      </c>
      <c r="T65" s="401">
        <f t="shared" si="56"/>
        <v>0</v>
      </c>
      <c r="U65" s="401">
        <f t="shared" si="56"/>
        <v>0</v>
      </c>
      <c r="V65" s="401">
        <f t="shared" si="55"/>
        <v>0</v>
      </c>
      <c r="W65" s="401">
        <f t="shared" si="55"/>
        <v>0</v>
      </c>
      <c r="X65" s="401">
        <f t="shared" si="55"/>
        <v>0</v>
      </c>
      <c r="Y65" s="401">
        <f t="shared" si="55"/>
        <v>0</v>
      </c>
      <c r="Z65" s="401">
        <f t="shared" si="55"/>
        <v>0</v>
      </c>
      <c r="AA65" s="401">
        <f t="shared" si="55"/>
        <v>0</v>
      </c>
      <c r="AB65" s="401">
        <f t="shared" si="55"/>
        <v>0</v>
      </c>
      <c r="AC65" s="401">
        <f t="shared" si="55"/>
        <v>0</v>
      </c>
      <c r="AD65" s="401">
        <f t="shared" si="55"/>
        <v>0</v>
      </c>
      <c r="AE65" s="401">
        <f t="shared" si="55"/>
        <v>0</v>
      </c>
      <c r="AF65" s="401">
        <f t="shared" si="55"/>
        <v>0</v>
      </c>
      <c r="AG65" s="401">
        <f t="shared" si="55"/>
        <v>0</v>
      </c>
      <c r="AH65" s="401">
        <f t="shared" si="55"/>
        <v>0</v>
      </c>
      <c r="AI65" s="401">
        <f t="shared" si="55"/>
        <v>0</v>
      </c>
      <c r="AJ65" s="401">
        <f t="shared" si="55"/>
        <v>0</v>
      </c>
      <c r="AK65" s="401">
        <f t="shared" si="55"/>
        <v>0</v>
      </c>
      <c r="AL65" s="401">
        <f t="shared" si="55"/>
        <v>0</v>
      </c>
      <c r="AM65" s="401">
        <f t="shared" si="55"/>
        <v>0</v>
      </c>
      <c r="AN65" s="401">
        <f t="shared" si="55"/>
        <v>0</v>
      </c>
      <c r="AO65" s="401">
        <f t="shared" si="55"/>
        <v>0</v>
      </c>
      <c r="AP65" s="401">
        <f t="shared" si="55"/>
        <v>0</v>
      </c>
      <c r="AQ65" s="401">
        <f t="shared" si="55"/>
        <v>0</v>
      </c>
      <c r="AR65" s="401">
        <f t="shared" si="55"/>
        <v>0</v>
      </c>
      <c r="AS65" s="401">
        <f t="shared" si="55"/>
        <v>0</v>
      </c>
      <c r="AT65" s="401">
        <f t="shared" ref="AT65:BO65" si="57">SUMIF($C$96:$C$159,$C65,AT$96:AT$159)</f>
        <v>0</v>
      </c>
      <c r="AU65" s="401">
        <f t="shared" si="57"/>
        <v>0</v>
      </c>
      <c r="AV65" s="401">
        <f t="shared" si="57"/>
        <v>0</v>
      </c>
      <c r="AW65" s="401">
        <f t="shared" si="57"/>
        <v>0</v>
      </c>
      <c r="AX65" s="401">
        <f t="shared" si="57"/>
        <v>0</v>
      </c>
      <c r="AY65" s="401">
        <f t="shared" si="57"/>
        <v>0</v>
      </c>
      <c r="AZ65" s="401">
        <f t="shared" si="57"/>
        <v>0</v>
      </c>
      <c r="BA65" s="401">
        <f t="shared" si="57"/>
        <v>0</v>
      </c>
      <c r="BB65" s="401">
        <f t="shared" si="57"/>
        <v>0</v>
      </c>
      <c r="BC65" s="401">
        <f t="shared" si="57"/>
        <v>0</v>
      </c>
      <c r="BD65" s="401">
        <f t="shared" si="57"/>
        <v>0</v>
      </c>
      <c r="BE65" s="401">
        <f t="shared" si="57"/>
        <v>0</v>
      </c>
      <c r="BF65" s="401">
        <f t="shared" si="57"/>
        <v>0</v>
      </c>
      <c r="BG65" s="401">
        <f t="shared" si="57"/>
        <v>0</v>
      </c>
      <c r="BH65" s="401">
        <f t="shared" si="57"/>
        <v>0</v>
      </c>
      <c r="BI65" s="401">
        <f t="shared" si="57"/>
        <v>0</v>
      </c>
      <c r="BJ65" s="401">
        <f t="shared" si="57"/>
        <v>0</v>
      </c>
      <c r="BK65" s="401">
        <f t="shared" si="57"/>
        <v>0</v>
      </c>
      <c r="BL65" s="401">
        <f t="shared" si="57"/>
        <v>0</v>
      </c>
      <c r="BM65" s="401">
        <f t="shared" si="57"/>
        <v>0</v>
      </c>
      <c r="BN65" s="401">
        <f t="shared" si="57"/>
        <v>0</v>
      </c>
      <c r="BO65" s="401">
        <f t="shared" si="57"/>
        <v>0</v>
      </c>
    </row>
    <row r="66" spans="2:67">
      <c r="B66" s="363">
        <f t="shared" si="30"/>
        <v>0</v>
      </c>
      <c r="C66" s="395" t="s">
        <v>173</v>
      </c>
      <c r="D66" s="393">
        <f t="shared" si="33"/>
        <v>0</v>
      </c>
      <c r="E66" s="17">
        <f t="shared" si="34"/>
        <v>0</v>
      </c>
      <c r="F66" s="401">
        <f t="shared" si="56"/>
        <v>0</v>
      </c>
      <c r="G66" s="401">
        <f t="shared" si="56"/>
        <v>0</v>
      </c>
      <c r="H66" s="401">
        <f t="shared" si="56"/>
        <v>0</v>
      </c>
      <c r="I66" s="401">
        <f t="shared" si="56"/>
        <v>0</v>
      </c>
      <c r="J66" s="401">
        <f t="shared" si="56"/>
        <v>0</v>
      </c>
      <c r="K66" s="401">
        <f t="shared" si="56"/>
        <v>0</v>
      </c>
      <c r="L66" s="401">
        <f t="shared" si="56"/>
        <v>0</v>
      </c>
      <c r="M66" s="401">
        <f t="shared" si="56"/>
        <v>0</v>
      </c>
      <c r="N66" s="401">
        <f t="shared" si="56"/>
        <v>0</v>
      </c>
      <c r="O66" s="401">
        <f t="shared" si="56"/>
        <v>0</v>
      </c>
      <c r="P66" s="401">
        <f t="shared" si="56"/>
        <v>0</v>
      </c>
      <c r="Q66" s="401">
        <f t="shared" si="56"/>
        <v>0</v>
      </c>
      <c r="R66" s="401">
        <f t="shared" si="56"/>
        <v>0</v>
      </c>
      <c r="S66" s="401">
        <f t="shared" si="56"/>
        <v>0</v>
      </c>
      <c r="T66" s="401">
        <f t="shared" si="56"/>
        <v>0</v>
      </c>
      <c r="U66" s="401">
        <f t="shared" si="56"/>
        <v>0</v>
      </c>
      <c r="V66" s="401">
        <f t="shared" ref="V66:BO68" si="58">SUMIF($C$96:$C$159,$C66,V$96:V$159)</f>
        <v>0</v>
      </c>
      <c r="W66" s="401">
        <f t="shared" si="58"/>
        <v>0</v>
      </c>
      <c r="X66" s="401">
        <f t="shared" si="58"/>
        <v>0</v>
      </c>
      <c r="Y66" s="401">
        <f t="shared" si="58"/>
        <v>0</v>
      </c>
      <c r="Z66" s="401">
        <f t="shared" si="58"/>
        <v>0</v>
      </c>
      <c r="AA66" s="401">
        <f t="shared" si="58"/>
        <v>0</v>
      </c>
      <c r="AB66" s="401">
        <f t="shared" si="58"/>
        <v>0</v>
      </c>
      <c r="AC66" s="401">
        <f t="shared" si="58"/>
        <v>0</v>
      </c>
      <c r="AD66" s="401">
        <f t="shared" si="58"/>
        <v>0</v>
      </c>
      <c r="AE66" s="401">
        <f t="shared" si="58"/>
        <v>0</v>
      </c>
      <c r="AF66" s="401">
        <f t="shared" si="58"/>
        <v>0</v>
      </c>
      <c r="AG66" s="401">
        <f t="shared" si="58"/>
        <v>0</v>
      </c>
      <c r="AH66" s="401">
        <f t="shared" si="58"/>
        <v>0</v>
      </c>
      <c r="AI66" s="401">
        <f t="shared" si="58"/>
        <v>0</v>
      </c>
      <c r="AJ66" s="401">
        <f t="shared" si="58"/>
        <v>0</v>
      </c>
      <c r="AK66" s="401">
        <f t="shared" si="58"/>
        <v>0</v>
      </c>
      <c r="AL66" s="401">
        <f t="shared" si="58"/>
        <v>0</v>
      </c>
      <c r="AM66" s="401">
        <f t="shared" si="58"/>
        <v>0</v>
      </c>
      <c r="AN66" s="401">
        <f t="shared" si="58"/>
        <v>0</v>
      </c>
      <c r="AO66" s="401">
        <f t="shared" si="58"/>
        <v>0</v>
      </c>
      <c r="AP66" s="401">
        <f t="shared" si="58"/>
        <v>0</v>
      </c>
      <c r="AQ66" s="401">
        <f t="shared" si="58"/>
        <v>0</v>
      </c>
      <c r="AR66" s="401">
        <f t="shared" si="58"/>
        <v>0</v>
      </c>
      <c r="AS66" s="401">
        <f t="shared" si="58"/>
        <v>0</v>
      </c>
      <c r="AT66" s="401">
        <f t="shared" si="58"/>
        <v>0</v>
      </c>
      <c r="AU66" s="401">
        <f t="shared" si="58"/>
        <v>0</v>
      </c>
      <c r="AV66" s="401">
        <f t="shared" si="58"/>
        <v>0</v>
      </c>
      <c r="AW66" s="401">
        <f t="shared" si="58"/>
        <v>0</v>
      </c>
      <c r="AX66" s="401">
        <f t="shared" si="58"/>
        <v>0</v>
      </c>
      <c r="AY66" s="401">
        <f t="shared" si="58"/>
        <v>0</v>
      </c>
      <c r="AZ66" s="401">
        <f t="shared" si="58"/>
        <v>0</v>
      </c>
      <c r="BA66" s="401">
        <f t="shared" si="58"/>
        <v>0</v>
      </c>
      <c r="BB66" s="401">
        <f t="shared" si="58"/>
        <v>0</v>
      </c>
      <c r="BC66" s="401">
        <f t="shared" si="58"/>
        <v>0</v>
      </c>
      <c r="BD66" s="401">
        <f t="shared" si="58"/>
        <v>0</v>
      </c>
      <c r="BE66" s="401">
        <f t="shared" si="58"/>
        <v>0</v>
      </c>
      <c r="BF66" s="401">
        <f t="shared" si="58"/>
        <v>0</v>
      </c>
      <c r="BG66" s="401">
        <f t="shared" si="58"/>
        <v>0</v>
      </c>
      <c r="BH66" s="401">
        <f t="shared" si="58"/>
        <v>0</v>
      </c>
      <c r="BI66" s="401">
        <f t="shared" si="58"/>
        <v>0</v>
      </c>
      <c r="BJ66" s="401">
        <f t="shared" si="58"/>
        <v>0</v>
      </c>
      <c r="BK66" s="401">
        <f t="shared" si="58"/>
        <v>0</v>
      </c>
      <c r="BL66" s="401">
        <f t="shared" si="58"/>
        <v>0</v>
      </c>
      <c r="BM66" s="401">
        <f t="shared" si="58"/>
        <v>0</v>
      </c>
      <c r="BN66" s="401">
        <f t="shared" si="58"/>
        <v>0</v>
      </c>
      <c r="BO66" s="401">
        <f t="shared" si="58"/>
        <v>0</v>
      </c>
    </row>
    <row r="67" spans="2:67">
      <c r="B67" s="363">
        <f t="shared" si="30"/>
        <v>0</v>
      </c>
      <c r="C67" s="234" t="s">
        <v>176</v>
      </c>
      <c r="D67" s="393">
        <f t="shared" si="33"/>
        <v>0</v>
      </c>
      <c r="E67" s="17">
        <f t="shared" si="34"/>
        <v>0</v>
      </c>
      <c r="F67" s="401">
        <f t="shared" si="56"/>
        <v>0</v>
      </c>
      <c r="G67" s="401">
        <f t="shared" si="56"/>
        <v>0</v>
      </c>
      <c r="H67" s="401">
        <f t="shared" si="56"/>
        <v>0</v>
      </c>
      <c r="I67" s="401">
        <f t="shared" si="56"/>
        <v>0</v>
      </c>
      <c r="J67" s="401">
        <f t="shared" si="56"/>
        <v>0</v>
      </c>
      <c r="K67" s="401">
        <f t="shared" si="56"/>
        <v>0</v>
      </c>
      <c r="L67" s="401">
        <f t="shared" si="56"/>
        <v>0</v>
      </c>
      <c r="M67" s="401">
        <f t="shared" si="56"/>
        <v>0</v>
      </c>
      <c r="N67" s="401">
        <f t="shared" si="56"/>
        <v>0</v>
      </c>
      <c r="O67" s="401">
        <f t="shared" si="56"/>
        <v>0</v>
      </c>
      <c r="P67" s="401">
        <f t="shared" si="56"/>
        <v>0</v>
      </c>
      <c r="Q67" s="401">
        <f t="shared" si="56"/>
        <v>0</v>
      </c>
      <c r="R67" s="401">
        <f t="shared" si="56"/>
        <v>0</v>
      </c>
      <c r="S67" s="401">
        <f t="shared" si="56"/>
        <v>0</v>
      </c>
      <c r="T67" s="401">
        <f t="shared" si="56"/>
        <v>0</v>
      </c>
      <c r="U67" s="401">
        <f t="shared" si="56"/>
        <v>0</v>
      </c>
      <c r="V67" s="401">
        <f t="shared" si="58"/>
        <v>0</v>
      </c>
      <c r="W67" s="401">
        <f t="shared" si="58"/>
        <v>0</v>
      </c>
      <c r="X67" s="401">
        <f t="shared" si="58"/>
        <v>0</v>
      </c>
      <c r="Y67" s="401">
        <f t="shared" si="58"/>
        <v>0</v>
      </c>
      <c r="Z67" s="401">
        <f t="shared" si="58"/>
        <v>0</v>
      </c>
      <c r="AA67" s="401">
        <f t="shared" si="58"/>
        <v>0</v>
      </c>
      <c r="AB67" s="401">
        <f t="shared" si="58"/>
        <v>0</v>
      </c>
      <c r="AC67" s="401">
        <f t="shared" si="58"/>
        <v>0</v>
      </c>
      <c r="AD67" s="401">
        <f t="shared" si="58"/>
        <v>0</v>
      </c>
      <c r="AE67" s="401">
        <f t="shared" si="58"/>
        <v>0</v>
      </c>
      <c r="AF67" s="401">
        <f t="shared" si="58"/>
        <v>0</v>
      </c>
      <c r="AG67" s="401">
        <f t="shared" si="58"/>
        <v>0</v>
      </c>
      <c r="AH67" s="401">
        <f t="shared" si="58"/>
        <v>0</v>
      </c>
      <c r="AI67" s="401">
        <f t="shared" si="58"/>
        <v>0</v>
      </c>
      <c r="AJ67" s="401">
        <f t="shared" si="58"/>
        <v>0</v>
      </c>
      <c r="AK67" s="401">
        <f t="shared" si="58"/>
        <v>0</v>
      </c>
      <c r="AL67" s="401">
        <f t="shared" si="58"/>
        <v>0</v>
      </c>
      <c r="AM67" s="401">
        <f t="shared" si="58"/>
        <v>0</v>
      </c>
      <c r="AN67" s="401">
        <f t="shared" si="58"/>
        <v>0</v>
      </c>
      <c r="AO67" s="401">
        <f t="shared" si="58"/>
        <v>0</v>
      </c>
      <c r="AP67" s="401">
        <f t="shared" si="58"/>
        <v>0</v>
      </c>
      <c r="AQ67" s="401">
        <f t="shared" si="58"/>
        <v>0</v>
      </c>
      <c r="AR67" s="401">
        <f t="shared" si="58"/>
        <v>0</v>
      </c>
      <c r="AS67" s="401">
        <f t="shared" si="58"/>
        <v>0</v>
      </c>
      <c r="AT67" s="401">
        <f t="shared" si="58"/>
        <v>0</v>
      </c>
      <c r="AU67" s="401">
        <f t="shared" si="58"/>
        <v>0</v>
      </c>
      <c r="AV67" s="401">
        <f t="shared" si="58"/>
        <v>0</v>
      </c>
      <c r="AW67" s="401">
        <f t="shared" si="58"/>
        <v>0</v>
      </c>
      <c r="AX67" s="401">
        <f t="shared" si="58"/>
        <v>0</v>
      </c>
      <c r="AY67" s="401">
        <f t="shared" si="58"/>
        <v>0</v>
      </c>
      <c r="AZ67" s="401">
        <f t="shared" si="58"/>
        <v>0</v>
      </c>
      <c r="BA67" s="401">
        <f t="shared" si="58"/>
        <v>0</v>
      </c>
      <c r="BB67" s="401">
        <f t="shared" si="58"/>
        <v>0</v>
      </c>
      <c r="BC67" s="401">
        <f t="shared" si="58"/>
        <v>0</v>
      </c>
      <c r="BD67" s="401">
        <f t="shared" si="58"/>
        <v>0</v>
      </c>
      <c r="BE67" s="401">
        <f t="shared" si="58"/>
        <v>0</v>
      </c>
      <c r="BF67" s="401">
        <f t="shared" si="58"/>
        <v>0</v>
      </c>
      <c r="BG67" s="401">
        <f t="shared" si="58"/>
        <v>0</v>
      </c>
      <c r="BH67" s="401">
        <f t="shared" si="58"/>
        <v>0</v>
      </c>
      <c r="BI67" s="401">
        <f t="shared" si="58"/>
        <v>0</v>
      </c>
      <c r="BJ67" s="401">
        <f t="shared" si="58"/>
        <v>0</v>
      </c>
      <c r="BK67" s="401">
        <f t="shared" si="58"/>
        <v>0</v>
      </c>
      <c r="BL67" s="401">
        <f t="shared" si="58"/>
        <v>0</v>
      </c>
      <c r="BM67" s="401">
        <f t="shared" si="58"/>
        <v>0</v>
      </c>
      <c r="BN67" s="401">
        <f t="shared" si="58"/>
        <v>0</v>
      </c>
      <c r="BO67" s="401">
        <f t="shared" si="58"/>
        <v>0</v>
      </c>
    </row>
    <row r="68" spans="2:67">
      <c r="C68" s="234"/>
      <c r="D68" s="393">
        <f t="shared" ref="D68:D71" si="59">SUMPRODUCT(($F$6:$BO$6&lt;=$BO$4)*1*($F$8:$BO$8=$D$8)*1*(F68:BO68)*1)</f>
        <v>0</v>
      </c>
      <c r="E68" s="17">
        <f t="shared" ref="E68:E71" si="60">SUMPRODUCT(($F$6:$BO$6&lt;=$BO$4)*1*($F$8:$BO$8=$E$8)*1*(F68:BO68)*1)*0.75</f>
        <v>0</v>
      </c>
      <c r="F68" s="401">
        <f t="shared" si="56"/>
        <v>0</v>
      </c>
      <c r="G68" s="401">
        <f t="shared" si="56"/>
        <v>0</v>
      </c>
      <c r="H68" s="401">
        <f t="shared" si="56"/>
        <v>0</v>
      </c>
      <c r="I68" s="401">
        <f t="shared" si="56"/>
        <v>0</v>
      </c>
      <c r="J68" s="401">
        <f t="shared" si="56"/>
        <v>0</v>
      </c>
      <c r="K68" s="401">
        <f t="shared" si="56"/>
        <v>0</v>
      </c>
      <c r="L68" s="401">
        <f t="shared" si="56"/>
        <v>0</v>
      </c>
      <c r="M68" s="401">
        <f t="shared" si="56"/>
        <v>0</v>
      </c>
      <c r="N68" s="401">
        <f t="shared" si="56"/>
        <v>0</v>
      </c>
      <c r="O68" s="401">
        <f t="shared" si="56"/>
        <v>0</v>
      </c>
      <c r="P68" s="401">
        <f t="shared" si="56"/>
        <v>0</v>
      </c>
      <c r="Q68" s="401">
        <f t="shared" si="56"/>
        <v>0</v>
      </c>
      <c r="R68" s="401">
        <f t="shared" si="56"/>
        <v>0</v>
      </c>
      <c r="S68" s="401">
        <f t="shared" si="56"/>
        <v>0</v>
      </c>
      <c r="T68" s="401">
        <f t="shared" si="56"/>
        <v>0</v>
      </c>
      <c r="U68" s="401">
        <f t="shared" si="56"/>
        <v>0</v>
      </c>
      <c r="V68" s="401">
        <f t="shared" si="58"/>
        <v>0</v>
      </c>
      <c r="W68" s="401">
        <f t="shared" si="58"/>
        <v>0</v>
      </c>
      <c r="X68" s="401">
        <f t="shared" si="58"/>
        <v>0</v>
      </c>
      <c r="Y68" s="401">
        <f t="shared" si="58"/>
        <v>0</v>
      </c>
      <c r="Z68" s="401">
        <f t="shared" si="58"/>
        <v>0</v>
      </c>
      <c r="AA68" s="401">
        <f t="shared" si="58"/>
        <v>0</v>
      </c>
      <c r="AB68" s="401">
        <f t="shared" si="58"/>
        <v>0</v>
      </c>
      <c r="AC68" s="401">
        <f t="shared" si="58"/>
        <v>0</v>
      </c>
      <c r="AD68" s="401">
        <f t="shared" si="58"/>
        <v>0</v>
      </c>
      <c r="AE68" s="401">
        <f t="shared" si="58"/>
        <v>0</v>
      </c>
      <c r="AF68" s="401">
        <f t="shared" si="58"/>
        <v>0</v>
      </c>
      <c r="AG68" s="401">
        <f t="shared" si="58"/>
        <v>0</v>
      </c>
      <c r="AH68" s="401">
        <f t="shared" si="58"/>
        <v>0</v>
      </c>
      <c r="AI68" s="401">
        <f t="shared" si="58"/>
        <v>0</v>
      </c>
      <c r="AJ68" s="401">
        <f t="shared" si="58"/>
        <v>0</v>
      </c>
      <c r="AK68" s="401">
        <f t="shared" si="58"/>
        <v>0</v>
      </c>
      <c r="AL68" s="401">
        <f t="shared" si="58"/>
        <v>0</v>
      </c>
      <c r="AM68" s="401">
        <f t="shared" si="58"/>
        <v>0</v>
      </c>
      <c r="AN68" s="401">
        <f t="shared" si="58"/>
        <v>0</v>
      </c>
      <c r="AO68" s="401">
        <f t="shared" si="58"/>
        <v>0</v>
      </c>
      <c r="AP68" s="401">
        <f t="shared" si="58"/>
        <v>0</v>
      </c>
      <c r="AQ68" s="401">
        <f t="shared" si="58"/>
        <v>0</v>
      </c>
      <c r="AR68" s="401">
        <f t="shared" si="58"/>
        <v>0</v>
      </c>
      <c r="AS68" s="401">
        <f t="shared" si="58"/>
        <v>0</v>
      </c>
      <c r="AT68" s="401">
        <f t="shared" si="58"/>
        <v>0</v>
      </c>
      <c r="AU68" s="401">
        <f t="shared" si="58"/>
        <v>0</v>
      </c>
      <c r="AV68" s="401">
        <f t="shared" si="58"/>
        <v>0</v>
      </c>
      <c r="AW68" s="401">
        <f t="shared" si="58"/>
        <v>0</v>
      </c>
      <c r="AX68" s="401">
        <f t="shared" si="58"/>
        <v>0</v>
      </c>
      <c r="AY68" s="401">
        <f t="shared" si="58"/>
        <v>0</v>
      </c>
      <c r="AZ68" s="401">
        <f t="shared" si="58"/>
        <v>0</v>
      </c>
      <c r="BA68" s="401">
        <f t="shared" si="58"/>
        <v>0</v>
      </c>
      <c r="BB68" s="401">
        <f t="shared" si="58"/>
        <v>0</v>
      </c>
      <c r="BC68" s="401">
        <f t="shared" si="58"/>
        <v>0</v>
      </c>
      <c r="BD68" s="401">
        <f t="shared" si="58"/>
        <v>0</v>
      </c>
      <c r="BE68" s="401">
        <f t="shared" si="58"/>
        <v>0</v>
      </c>
      <c r="BF68" s="401">
        <f t="shared" si="58"/>
        <v>0</v>
      </c>
      <c r="BG68" s="401">
        <f t="shared" si="58"/>
        <v>0</v>
      </c>
      <c r="BH68" s="401">
        <f t="shared" si="58"/>
        <v>0</v>
      </c>
      <c r="BI68" s="401">
        <f t="shared" si="58"/>
        <v>0</v>
      </c>
      <c r="BJ68" s="401">
        <f t="shared" si="58"/>
        <v>0</v>
      </c>
      <c r="BK68" s="401">
        <f t="shared" si="58"/>
        <v>0</v>
      </c>
      <c r="BL68" s="401">
        <f t="shared" si="58"/>
        <v>0</v>
      </c>
      <c r="BM68" s="401">
        <f t="shared" si="58"/>
        <v>0</v>
      </c>
      <c r="BN68" s="401">
        <f t="shared" si="58"/>
        <v>0</v>
      </c>
      <c r="BO68" s="401">
        <f t="shared" si="58"/>
        <v>0</v>
      </c>
    </row>
    <row r="69" spans="2:67">
      <c r="C69" s="234"/>
      <c r="D69" s="393">
        <f t="shared" si="59"/>
        <v>0</v>
      </c>
      <c r="E69" s="17" cm="1">
        <f t="array" ref="E69">SUMPRODUCT(($F$6:$BO$6&lt;=$BO$4)*1*($F$8:$BO$8=$E$8)*1*(F69:BO69)*1)*0.75</f>
        <v>0</v>
      </c>
      <c r="F69" s="401">
        <f t="shared" ref="F69:U71" si="61">SUMIF($C$94:$C$183,$C69,F$94:F$183)</f>
        <v>0</v>
      </c>
      <c r="G69" s="401">
        <f t="shared" si="61"/>
        <v>0</v>
      </c>
      <c r="H69" s="401">
        <f t="shared" si="61"/>
        <v>0</v>
      </c>
      <c r="I69" s="401">
        <f t="shared" si="61"/>
        <v>0</v>
      </c>
      <c r="J69" s="401">
        <f t="shared" si="61"/>
        <v>0</v>
      </c>
      <c r="K69" s="401">
        <f t="shared" si="61"/>
        <v>0</v>
      </c>
      <c r="L69" s="401">
        <f t="shared" si="61"/>
        <v>0</v>
      </c>
      <c r="M69" s="401">
        <f t="shared" si="61"/>
        <v>0</v>
      </c>
      <c r="N69" s="401">
        <f t="shared" si="61"/>
        <v>0</v>
      </c>
      <c r="O69" s="401">
        <f t="shared" si="61"/>
        <v>0</v>
      </c>
      <c r="P69" s="401">
        <f t="shared" si="61"/>
        <v>0</v>
      </c>
      <c r="Q69" s="401">
        <f t="shared" si="61"/>
        <v>0</v>
      </c>
      <c r="R69" s="401">
        <f t="shared" si="61"/>
        <v>0</v>
      </c>
      <c r="S69" s="401">
        <f t="shared" si="61"/>
        <v>0</v>
      </c>
      <c r="T69" s="401">
        <f t="shared" si="61"/>
        <v>0</v>
      </c>
      <c r="U69" s="401">
        <f t="shared" si="61"/>
        <v>0</v>
      </c>
      <c r="V69" s="401">
        <f t="shared" ref="V69:AK71" si="62">SUMIF($C$94:$C$183,$C69,V$94:V$183)</f>
        <v>0</v>
      </c>
      <c r="W69" s="401">
        <f t="shared" si="62"/>
        <v>0</v>
      </c>
      <c r="X69" s="401">
        <f t="shared" si="62"/>
        <v>0</v>
      </c>
      <c r="Y69" s="401">
        <f t="shared" si="62"/>
        <v>0</v>
      </c>
      <c r="Z69" s="401">
        <f t="shared" si="62"/>
        <v>0</v>
      </c>
      <c r="AA69" s="401">
        <f t="shared" si="62"/>
        <v>0</v>
      </c>
      <c r="AB69" s="401">
        <f t="shared" si="62"/>
        <v>0</v>
      </c>
      <c r="AC69" s="401">
        <f t="shared" si="62"/>
        <v>0</v>
      </c>
      <c r="AD69" s="401">
        <f t="shared" si="62"/>
        <v>0</v>
      </c>
      <c r="AE69" s="401">
        <f t="shared" si="62"/>
        <v>0</v>
      </c>
      <c r="AF69" s="401">
        <f t="shared" si="62"/>
        <v>0</v>
      </c>
      <c r="AG69" s="401">
        <f t="shared" si="62"/>
        <v>0</v>
      </c>
      <c r="AH69" s="401">
        <f t="shared" si="62"/>
        <v>0</v>
      </c>
      <c r="AI69" s="401">
        <f t="shared" si="62"/>
        <v>0</v>
      </c>
      <c r="AJ69" s="401">
        <f t="shared" si="62"/>
        <v>0</v>
      </c>
      <c r="AK69" s="401">
        <f t="shared" si="62"/>
        <v>0</v>
      </c>
      <c r="AL69" s="401">
        <f t="shared" ref="AL69:BA71" si="63">SUMIF($C$94:$C$183,$C69,AL$94:AL$183)</f>
        <v>0</v>
      </c>
      <c r="AM69" s="401">
        <f t="shared" si="63"/>
        <v>0</v>
      </c>
      <c r="AN69" s="401">
        <f t="shared" si="63"/>
        <v>0</v>
      </c>
      <c r="AO69" s="401">
        <f t="shared" si="63"/>
        <v>0</v>
      </c>
      <c r="AP69" s="401">
        <f t="shared" si="63"/>
        <v>0</v>
      </c>
      <c r="AQ69" s="401">
        <f t="shared" si="63"/>
        <v>0</v>
      </c>
      <c r="AR69" s="401">
        <f t="shared" si="63"/>
        <v>0</v>
      </c>
      <c r="AS69" s="401">
        <f t="shared" si="63"/>
        <v>0</v>
      </c>
      <c r="AT69" s="401">
        <f t="shared" si="63"/>
        <v>0</v>
      </c>
      <c r="AU69" s="401">
        <f t="shared" si="63"/>
        <v>0</v>
      </c>
      <c r="AV69" s="401">
        <f t="shared" si="63"/>
        <v>0</v>
      </c>
      <c r="AW69" s="401">
        <f t="shared" si="63"/>
        <v>0</v>
      </c>
      <c r="AX69" s="401">
        <f t="shared" si="63"/>
        <v>0</v>
      </c>
      <c r="AY69" s="401">
        <f t="shared" si="63"/>
        <v>0</v>
      </c>
      <c r="AZ69" s="401">
        <f t="shared" si="63"/>
        <v>0</v>
      </c>
      <c r="BA69" s="401">
        <f t="shared" si="63"/>
        <v>0</v>
      </c>
      <c r="BB69" s="401">
        <f t="shared" ref="BB69:BO71" si="64">SUMIF($C$94:$C$183,$C69,BB$94:BB$183)</f>
        <v>0</v>
      </c>
      <c r="BC69" s="401">
        <f t="shared" si="64"/>
        <v>0</v>
      </c>
      <c r="BD69" s="401">
        <f t="shared" si="64"/>
        <v>0</v>
      </c>
      <c r="BE69" s="401">
        <f t="shared" si="64"/>
        <v>0</v>
      </c>
      <c r="BF69" s="401">
        <f t="shared" si="64"/>
        <v>0</v>
      </c>
      <c r="BG69" s="401">
        <f t="shared" si="64"/>
        <v>0</v>
      </c>
      <c r="BH69" s="401">
        <f t="shared" si="64"/>
        <v>0</v>
      </c>
      <c r="BI69" s="401">
        <f t="shared" si="64"/>
        <v>0</v>
      </c>
      <c r="BJ69" s="401">
        <f t="shared" si="64"/>
        <v>0</v>
      </c>
      <c r="BK69" s="401">
        <f t="shared" si="64"/>
        <v>0</v>
      </c>
      <c r="BL69" s="401">
        <f t="shared" si="64"/>
        <v>0</v>
      </c>
      <c r="BM69" s="401">
        <f t="shared" si="64"/>
        <v>0</v>
      </c>
      <c r="BN69" s="401">
        <f t="shared" si="64"/>
        <v>0</v>
      </c>
      <c r="BO69" s="401">
        <f t="shared" si="64"/>
        <v>0</v>
      </c>
    </row>
    <row r="70" spans="2:67">
      <c r="C70" s="234"/>
      <c r="D70" s="393">
        <f t="shared" si="59"/>
        <v>0</v>
      </c>
      <c r="E70" s="401">
        <f t="shared" si="60"/>
        <v>0</v>
      </c>
      <c r="F70" s="401">
        <f t="shared" si="61"/>
        <v>0</v>
      </c>
      <c r="G70" s="401">
        <f t="shared" si="61"/>
        <v>0</v>
      </c>
      <c r="H70" s="401">
        <f t="shared" si="61"/>
        <v>0</v>
      </c>
      <c r="I70" s="401">
        <f t="shared" si="61"/>
        <v>0</v>
      </c>
      <c r="J70" s="401">
        <f t="shared" si="61"/>
        <v>0</v>
      </c>
      <c r="K70" s="401">
        <f t="shared" si="61"/>
        <v>0</v>
      </c>
      <c r="L70" s="401">
        <f t="shared" si="61"/>
        <v>0</v>
      </c>
      <c r="M70" s="401">
        <f t="shared" si="61"/>
        <v>0</v>
      </c>
      <c r="N70" s="401">
        <f t="shared" si="61"/>
        <v>0</v>
      </c>
      <c r="O70" s="401">
        <f t="shared" si="61"/>
        <v>0</v>
      </c>
      <c r="P70" s="401">
        <f t="shared" si="61"/>
        <v>0</v>
      </c>
      <c r="Q70" s="401">
        <f t="shared" si="61"/>
        <v>0</v>
      </c>
      <c r="R70" s="401">
        <f t="shared" si="61"/>
        <v>0</v>
      </c>
      <c r="S70" s="401">
        <f t="shared" si="61"/>
        <v>0</v>
      </c>
      <c r="T70" s="401">
        <f t="shared" si="61"/>
        <v>0</v>
      </c>
      <c r="U70" s="401">
        <f t="shared" si="61"/>
        <v>0</v>
      </c>
      <c r="V70" s="401">
        <f t="shared" si="62"/>
        <v>0</v>
      </c>
      <c r="W70" s="401">
        <f t="shared" si="62"/>
        <v>0</v>
      </c>
      <c r="X70" s="401">
        <f t="shared" si="62"/>
        <v>0</v>
      </c>
      <c r="Y70" s="401">
        <f t="shared" si="62"/>
        <v>0</v>
      </c>
      <c r="Z70" s="401">
        <f t="shared" si="62"/>
        <v>0</v>
      </c>
      <c r="AA70" s="401">
        <f t="shared" si="62"/>
        <v>0</v>
      </c>
      <c r="AB70" s="401">
        <f t="shared" si="62"/>
        <v>0</v>
      </c>
      <c r="AC70" s="401">
        <f t="shared" si="62"/>
        <v>0</v>
      </c>
      <c r="AD70" s="401">
        <f t="shared" si="62"/>
        <v>0</v>
      </c>
      <c r="AE70" s="401">
        <f t="shared" si="62"/>
        <v>0</v>
      </c>
      <c r="AF70" s="401">
        <f t="shared" si="62"/>
        <v>0</v>
      </c>
      <c r="AG70" s="401">
        <f t="shared" si="62"/>
        <v>0</v>
      </c>
      <c r="AH70" s="401">
        <f t="shared" si="62"/>
        <v>0</v>
      </c>
      <c r="AI70" s="401">
        <f t="shared" si="62"/>
        <v>0</v>
      </c>
      <c r="AJ70" s="401">
        <f t="shared" si="62"/>
        <v>0</v>
      </c>
      <c r="AK70" s="401">
        <f t="shared" si="62"/>
        <v>0</v>
      </c>
      <c r="AL70" s="401">
        <f t="shared" si="63"/>
        <v>0</v>
      </c>
      <c r="AM70" s="401">
        <f t="shared" si="63"/>
        <v>0</v>
      </c>
      <c r="AN70" s="401">
        <f t="shared" si="63"/>
        <v>0</v>
      </c>
      <c r="AO70" s="401">
        <f t="shared" si="63"/>
        <v>0</v>
      </c>
      <c r="AP70" s="401">
        <f t="shared" si="63"/>
        <v>0</v>
      </c>
      <c r="AQ70" s="401">
        <f t="shared" si="63"/>
        <v>0</v>
      </c>
      <c r="AR70" s="401">
        <f t="shared" si="63"/>
        <v>0</v>
      </c>
      <c r="AS70" s="401">
        <f t="shared" si="63"/>
        <v>0</v>
      </c>
      <c r="AT70" s="401">
        <f t="shared" si="63"/>
        <v>0</v>
      </c>
      <c r="AU70" s="401">
        <f t="shared" si="63"/>
        <v>0</v>
      </c>
      <c r="AV70" s="401">
        <f t="shared" si="63"/>
        <v>0</v>
      </c>
      <c r="AW70" s="401">
        <f t="shared" si="63"/>
        <v>0</v>
      </c>
      <c r="AX70" s="401">
        <f t="shared" si="63"/>
        <v>0</v>
      </c>
      <c r="AY70" s="401">
        <f t="shared" si="63"/>
        <v>0</v>
      </c>
      <c r="AZ70" s="401">
        <f t="shared" si="63"/>
        <v>0</v>
      </c>
      <c r="BA70" s="401">
        <f t="shared" si="63"/>
        <v>0</v>
      </c>
      <c r="BB70" s="401">
        <f t="shared" si="64"/>
        <v>0</v>
      </c>
      <c r="BC70" s="401">
        <f t="shared" si="64"/>
        <v>0</v>
      </c>
      <c r="BD70" s="401">
        <f t="shared" si="64"/>
        <v>0</v>
      </c>
      <c r="BE70" s="401">
        <f t="shared" si="64"/>
        <v>0</v>
      </c>
      <c r="BF70" s="401">
        <f t="shared" si="64"/>
        <v>0</v>
      </c>
      <c r="BG70" s="401">
        <f t="shared" si="64"/>
        <v>0</v>
      </c>
      <c r="BH70" s="401">
        <f t="shared" si="64"/>
        <v>0</v>
      </c>
      <c r="BI70" s="401">
        <f t="shared" si="64"/>
        <v>0</v>
      </c>
      <c r="BJ70" s="401">
        <f t="shared" si="64"/>
        <v>0</v>
      </c>
      <c r="BK70" s="401">
        <f t="shared" si="64"/>
        <v>0</v>
      </c>
      <c r="BL70" s="401">
        <f t="shared" si="64"/>
        <v>0</v>
      </c>
      <c r="BM70" s="401">
        <f t="shared" si="64"/>
        <v>0</v>
      </c>
      <c r="BN70" s="401">
        <f t="shared" si="64"/>
        <v>0</v>
      </c>
      <c r="BO70" s="401">
        <f t="shared" si="64"/>
        <v>0</v>
      </c>
    </row>
    <row r="71" spans="2:67">
      <c r="C71" s="343"/>
      <c r="D71" s="393">
        <f t="shared" si="59"/>
        <v>0</v>
      </c>
      <c r="E71" s="401">
        <f t="shared" si="60"/>
        <v>0</v>
      </c>
      <c r="F71" s="401">
        <f t="shared" si="61"/>
        <v>0</v>
      </c>
      <c r="G71" s="401">
        <f t="shared" si="61"/>
        <v>0</v>
      </c>
      <c r="H71" s="401">
        <f t="shared" si="61"/>
        <v>0</v>
      </c>
      <c r="I71" s="401">
        <f t="shared" si="61"/>
        <v>0</v>
      </c>
      <c r="J71" s="401">
        <f t="shared" si="61"/>
        <v>0</v>
      </c>
      <c r="K71" s="401">
        <f t="shared" si="61"/>
        <v>0</v>
      </c>
      <c r="L71" s="401">
        <f t="shared" si="61"/>
        <v>0</v>
      </c>
      <c r="M71" s="401">
        <f t="shared" si="61"/>
        <v>0</v>
      </c>
      <c r="N71" s="401">
        <f t="shared" si="61"/>
        <v>0</v>
      </c>
      <c r="O71" s="401">
        <f t="shared" si="61"/>
        <v>0</v>
      </c>
      <c r="P71" s="401">
        <f t="shared" si="61"/>
        <v>0</v>
      </c>
      <c r="Q71" s="401">
        <f t="shared" si="61"/>
        <v>0</v>
      </c>
      <c r="R71" s="401">
        <f t="shared" si="61"/>
        <v>0</v>
      </c>
      <c r="S71" s="401">
        <f t="shared" si="61"/>
        <v>0</v>
      </c>
      <c r="T71" s="401">
        <f t="shared" si="61"/>
        <v>0</v>
      </c>
      <c r="U71" s="401">
        <f t="shared" si="61"/>
        <v>0</v>
      </c>
      <c r="V71" s="401">
        <f t="shared" si="62"/>
        <v>0</v>
      </c>
      <c r="W71" s="401">
        <f t="shared" si="62"/>
        <v>0</v>
      </c>
      <c r="X71" s="401">
        <f t="shared" si="62"/>
        <v>0</v>
      </c>
      <c r="Y71" s="401">
        <f t="shared" si="62"/>
        <v>0</v>
      </c>
      <c r="Z71" s="401">
        <f t="shared" si="62"/>
        <v>0</v>
      </c>
      <c r="AA71" s="401">
        <f t="shared" si="62"/>
        <v>0</v>
      </c>
      <c r="AB71" s="401">
        <f t="shared" si="62"/>
        <v>0</v>
      </c>
      <c r="AC71" s="401">
        <f t="shared" si="62"/>
        <v>0</v>
      </c>
      <c r="AD71" s="401">
        <f t="shared" si="62"/>
        <v>0</v>
      </c>
      <c r="AE71" s="401">
        <f t="shared" si="62"/>
        <v>0</v>
      </c>
      <c r="AF71" s="401">
        <f t="shared" si="62"/>
        <v>0</v>
      </c>
      <c r="AG71" s="401">
        <f t="shared" si="62"/>
        <v>0</v>
      </c>
      <c r="AH71" s="401">
        <f t="shared" si="62"/>
        <v>0</v>
      </c>
      <c r="AI71" s="401">
        <f t="shared" si="62"/>
        <v>0</v>
      </c>
      <c r="AJ71" s="401">
        <f t="shared" si="62"/>
        <v>0</v>
      </c>
      <c r="AK71" s="401">
        <f t="shared" si="62"/>
        <v>0</v>
      </c>
      <c r="AL71" s="401">
        <f t="shared" si="63"/>
        <v>0</v>
      </c>
      <c r="AM71" s="401">
        <f t="shared" si="63"/>
        <v>0</v>
      </c>
      <c r="AN71" s="401">
        <f t="shared" si="63"/>
        <v>0</v>
      </c>
      <c r="AO71" s="401">
        <f t="shared" si="63"/>
        <v>0</v>
      </c>
      <c r="AP71" s="401">
        <f t="shared" si="63"/>
        <v>0</v>
      </c>
      <c r="AQ71" s="401">
        <f t="shared" si="63"/>
        <v>0</v>
      </c>
      <c r="AR71" s="401">
        <f t="shared" si="63"/>
        <v>0</v>
      </c>
      <c r="AS71" s="401">
        <f t="shared" si="63"/>
        <v>0</v>
      </c>
      <c r="AT71" s="401">
        <f t="shared" si="63"/>
        <v>0</v>
      </c>
      <c r="AU71" s="401">
        <f t="shared" si="63"/>
        <v>0</v>
      </c>
      <c r="AV71" s="401">
        <f t="shared" si="63"/>
        <v>0</v>
      </c>
      <c r="AW71" s="401">
        <f t="shared" si="63"/>
        <v>0</v>
      </c>
      <c r="AX71" s="401">
        <f t="shared" si="63"/>
        <v>0</v>
      </c>
      <c r="AY71" s="401">
        <f t="shared" si="63"/>
        <v>0</v>
      </c>
      <c r="AZ71" s="401">
        <f t="shared" si="63"/>
        <v>0</v>
      </c>
      <c r="BA71" s="401">
        <f t="shared" si="63"/>
        <v>0</v>
      </c>
      <c r="BB71" s="401">
        <f t="shared" si="64"/>
        <v>0</v>
      </c>
      <c r="BC71" s="401">
        <f t="shared" si="64"/>
        <v>0</v>
      </c>
      <c r="BD71" s="401">
        <f t="shared" si="64"/>
        <v>0</v>
      </c>
      <c r="BE71" s="401">
        <f t="shared" si="64"/>
        <v>0</v>
      </c>
      <c r="BF71" s="401">
        <f t="shared" si="64"/>
        <v>0</v>
      </c>
      <c r="BG71" s="401">
        <f t="shared" si="64"/>
        <v>0</v>
      </c>
      <c r="BH71" s="401">
        <f t="shared" si="64"/>
        <v>0</v>
      </c>
      <c r="BI71" s="401">
        <f t="shared" si="64"/>
        <v>0</v>
      </c>
      <c r="BJ71" s="401">
        <f t="shared" si="64"/>
        <v>0</v>
      </c>
      <c r="BK71" s="401">
        <f t="shared" si="64"/>
        <v>0</v>
      </c>
      <c r="BL71" s="401">
        <f t="shared" si="64"/>
        <v>0</v>
      </c>
      <c r="BM71" s="401">
        <f t="shared" si="64"/>
        <v>0</v>
      </c>
      <c r="BN71" s="401">
        <f t="shared" si="64"/>
        <v>0</v>
      </c>
      <c r="BO71" s="401">
        <f t="shared" si="64"/>
        <v>0</v>
      </c>
    </row>
    <row r="72" spans="2:67" ht="15" thickBot="1">
      <c r="C72" s="402"/>
      <c r="D72" s="403"/>
      <c r="E72" s="403"/>
      <c r="F72" s="403"/>
      <c r="G72" s="403"/>
      <c r="H72" s="403"/>
      <c r="I72" s="403"/>
      <c r="J72" s="403"/>
      <c r="K72" s="403"/>
      <c r="L72" s="403"/>
      <c r="M72" s="403"/>
      <c r="N72" s="403"/>
      <c r="O72" s="403"/>
      <c r="P72" s="403"/>
      <c r="Q72" s="403"/>
      <c r="R72" s="403"/>
      <c r="S72" s="403"/>
      <c r="T72" s="403"/>
      <c r="U72" s="403"/>
      <c r="V72" s="403"/>
      <c r="W72" s="403"/>
      <c r="X72" s="403"/>
      <c r="Y72" s="403"/>
      <c r="Z72" s="403"/>
      <c r="AA72" s="403"/>
      <c r="AB72" s="403"/>
      <c r="AC72" s="403"/>
      <c r="AD72" s="403"/>
      <c r="AE72" s="403"/>
      <c r="AF72" s="403"/>
      <c r="AG72" s="403"/>
      <c r="AH72" s="403"/>
      <c r="AI72" s="403"/>
      <c r="AJ72" s="403"/>
      <c r="AK72" s="403"/>
      <c r="AL72" s="403"/>
      <c r="AM72" s="403"/>
      <c r="AN72" s="403"/>
      <c r="AO72" s="403"/>
      <c r="AP72" s="403"/>
      <c r="AQ72" s="403"/>
      <c r="AR72" s="403"/>
      <c r="AS72" s="403"/>
      <c r="AT72" s="403"/>
      <c r="AU72" s="403"/>
      <c r="AV72" s="403"/>
      <c r="AW72" s="403"/>
      <c r="AX72" s="403"/>
      <c r="AY72" s="403"/>
      <c r="AZ72" s="403"/>
      <c r="BA72" s="403"/>
      <c r="BB72" s="403"/>
      <c r="BC72" s="403"/>
      <c r="BD72" s="403"/>
      <c r="BE72" s="403"/>
      <c r="BF72" s="403"/>
      <c r="BG72" s="403"/>
      <c r="BH72" s="403"/>
      <c r="BI72" s="403"/>
      <c r="BJ72" s="403"/>
      <c r="BK72" s="403"/>
      <c r="BL72" s="403"/>
      <c r="BM72" s="403"/>
      <c r="BN72" s="403"/>
      <c r="BO72" s="403"/>
    </row>
    <row r="73" spans="2:67" ht="15.6" thickTop="1" thickBot="1">
      <c r="B73" s="408"/>
      <c r="C73" s="409"/>
      <c r="D73" s="410"/>
      <c r="E73" s="407"/>
      <c r="F73" s="407"/>
      <c r="G73" s="407"/>
      <c r="H73" s="407"/>
      <c r="I73" s="407"/>
      <c r="J73" s="407"/>
      <c r="K73" s="407"/>
      <c r="L73" s="407"/>
      <c r="M73" s="407"/>
      <c r="N73" s="407"/>
      <c r="O73" s="407"/>
      <c r="P73" s="407"/>
      <c r="Q73" s="407"/>
      <c r="R73" s="407"/>
      <c r="S73" s="407"/>
      <c r="T73" s="407"/>
      <c r="U73" s="407"/>
      <c r="V73" s="407"/>
      <c r="W73" s="407"/>
      <c r="X73" s="407"/>
      <c r="Y73" s="407"/>
      <c r="Z73" s="407"/>
      <c r="AA73" s="407"/>
      <c r="AB73" s="407">
        <f>12*1.33</f>
        <v>15.96</v>
      </c>
      <c r="AC73" s="407"/>
      <c r="AD73" s="407"/>
      <c r="AE73" s="407"/>
      <c r="AF73" s="407"/>
      <c r="AG73" s="407"/>
      <c r="AH73" s="407"/>
      <c r="AI73" s="407"/>
      <c r="AJ73" s="407"/>
      <c r="AK73" s="407"/>
      <c r="AL73" s="407"/>
      <c r="AM73" s="407"/>
      <c r="AN73" s="407"/>
      <c r="AO73" s="407"/>
      <c r="AP73" s="407"/>
      <c r="AQ73" s="407"/>
      <c r="AR73" s="407"/>
      <c r="AS73" s="407"/>
      <c r="AT73" s="407"/>
      <c r="AU73" s="407"/>
      <c r="AV73" s="407"/>
      <c r="AW73" s="407"/>
      <c r="AX73" s="407"/>
      <c r="AY73" s="407"/>
      <c r="AZ73" s="407"/>
      <c r="BA73" s="407"/>
      <c r="BB73" s="407"/>
      <c r="BC73" s="407"/>
      <c r="BD73" s="407"/>
      <c r="BE73" s="407"/>
      <c r="BF73" s="407"/>
      <c r="BG73" s="407"/>
      <c r="BH73" s="407"/>
      <c r="BI73" s="407"/>
      <c r="BJ73" s="407"/>
      <c r="BK73" s="407"/>
      <c r="BL73" s="407"/>
      <c r="BM73" s="407"/>
      <c r="BN73" s="407"/>
      <c r="BO73" s="407"/>
    </row>
    <row r="74" spans="2:67" ht="15" thickTop="1">
      <c r="C74" s="14" t="s">
        <v>178</v>
      </c>
      <c r="D74" s="393">
        <f t="shared" ref="D74:D92" si="65">SUMPRODUCT(($F$6:$BO$6&lt;=$BN$4)*1*($F$8:$BO$8=$D$8)*1*(F74:BO74)*1)</f>
        <v>0</v>
      </c>
      <c r="E74" s="17">
        <f t="shared" ref="E74:E92" si="66">SUMPRODUCT(($F$6:$BO$6&lt;=$BN$4)*1*($F$8:$BO$8=$E$8)*1*(F74:BO74)*1)*0.75</f>
        <v>0</v>
      </c>
      <c r="F74" s="401">
        <f>SUMIF($C$161:$C$183,$C74,F$161:F$183)</f>
        <v>0</v>
      </c>
      <c r="G74" s="401">
        <f t="shared" ref="G74:BO78" si="67">SUMIF($C$161:$C$183,$C74,G$161:G$183)</f>
        <v>0</v>
      </c>
      <c r="H74" s="401">
        <f t="shared" si="67"/>
        <v>0</v>
      </c>
      <c r="I74" s="401">
        <f t="shared" si="67"/>
        <v>0</v>
      </c>
      <c r="J74" s="401">
        <f t="shared" si="67"/>
        <v>0</v>
      </c>
      <c r="K74" s="401">
        <f t="shared" si="67"/>
        <v>0</v>
      </c>
      <c r="L74" s="401">
        <f t="shared" si="67"/>
        <v>0</v>
      </c>
      <c r="M74" s="401">
        <f t="shared" si="67"/>
        <v>0</v>
      </c>
      <c r="N74" s="401">
        <f t="shared" si="67"/>
        <v>0</v>
      </c>
      <c r="O74" s="401">
        <f t="shared" si="67"/>
        <v>0</v>
      </c>
      <c r="P74" s="401">
        <f t="shared" si="67"/>
        <v>0</v>
      </c>
      <c r="Q74" s="401">
        <f t="shared" si="67"/>
        <v>0</v>
      </c>
      <c r="R74" s="401">
        <f t="shared" si="67"/>
        <v>0</v>
      </c>
      <c r="S74" s="401">
        <f t="shared" si="67"/>
        <v>0</v>
      </c>
      <c r="T74" s="401">
        <f t="shared" si="67"/>
        <v>0</v>
      </c>
      <c r="U74" s="401">
        <f t="shared" si="67"/>
        <v>0</v>
      </c>
      <c r="V74" s="401">
        <f t="shared" si="67"/>
        <v>0</v>
      </c>
      <c r="W74" s="401">
        <f t="shared" si="67"/>
        <v>0</v>
      </c>
      <c r="X74" s="401">
        <f t="shared" si="67"/>
        <v>0</v>
      </c>
      <c r="Y74" s="401">
        <f t="shared" si="67"/>
        <v>0</v>
      </c>
      <c r="Z74" s="401">
        <f t="shared" si="67"/>
        <v>0</v>
      </c>
      <c r="AA74" s="401">
        <f t="shared" si="67"/>
        <v>0</v>
      </c>
      <c r="AB74" s="401">
        <f t="shared" si="67"/>
        <v>0</v>
      </c>
      <c r="AC74" s="401">
        <f t="shared" si="67"/>
        <v>0</v>
      </c>
      <c r="AD74" s="401">
        <f t="shared" si="67"/>
        <v>0</v>
      </c>
      <c r="AE74" s="401">
        <f t="shared" si="67"/>
        <v>0</v>
      </c>
      <c r="AF74" s="401">
        <f t="shared" si="67"/>
        <v>0</v>
      </c>
      <c r="AG74" s="401">
        <f t="shared" si="67"/>
        <v>0</v>
      </c>
      <c r="AH74" s="401">
        <f t="shared" si="67"/>
        <v>0</v>
      </c>
      <c r="AI74" s="401">
        <f t="shared" si="67"/>
        <v>0</v>
      </c>
      <c r="AJ74" s="401">
        <f t="shared" si="67"/>
        <v>0</v>
      </c>
      <c r="AK74" s="401">
        <f t="shared" si="67"/>
        <v>0</v>
      </c>
      <c r="AL74" s="401">
        <f t="shared" si="67"/>
        <v>0</v>
      </c>
      <c r="AM74" s="401">
        <f t="shared" si="67"/>
        <v>0</v>
      </c>
      <c r="AN74" s="401">
        <f t="shared" si="67"/>
        <v>0</v>
      </c>
      <c r="AO74" s="401">
        <f t="shared" si="67"/>
        <v>0</v>
      </c>
      <c r="AP74" s="401">
        <f t="shared" si="67"/>
        <v>0</v>
      </c>
      <c r="AQ74" s="401">
        <f t="shared" si="67"/>
        <v>0</v>
      </c>
      <c r="AR74" s="401">
        <f t="shared" si="67"/>
        <v>0</v>
      </c>
      <c r="AS74" s="401">
        <f t="shared" si="67"/>
        <v>0</v>
      </c>
      <c r="AT74" s="401">
        <f t="shared" si="67"/>
        <v>0</v>
      </c>
      <c r="AU74" s="401">
        <f t="shared" si="67"/>
        <v>0</v>
      </c>
      <c r="AV74" s="401">
        <f t="shared" si="67"/>
        <v>0</v>
      </c>
      <c r="AW74" s="401">
        <f t="shared" si="67"/>
        <v>0</v>
      </c>
      <c r="AX74" s="401">
        <f t="shared" si="67"/>
        <v>0</v>
      </c>
      <c r="AY74" s="401">
        <f t="shared" si="67"/>
        <v>0</v>
      </c>
      <c r="AZ74" s="401">
        <f t="shared" si="67"/>
        <v>0</v>
      </c>
      <c r="BA74" s="401">
        <f t="shared" si="67"/>
        <v>0</v>
      </c>
      <c r="BB74" s="401">
        <f t="shared" si="67"/>
        <v>0</v>
      </c>
      <c r="BC74" s="401">
        <f t="shared" si="67"/>
        <v>0</v>
      </c>
      <c r="BD74" s="401">
        <f t="shared" si="67"/>
        <v>0</v>
      </c>
      <c r="BE74" s="401">
        <f t="shared" si="67"/>
        <v>0</v>
      </c>
      <c r="BF74" s="401">
        <f t="shared" si="67"/>
        <v>0</v>
      </c>
      <c r="BG74" s="401">
        <f t="shared" si="67"/>
        <v>0</v>
      </c>
      <c r="BH74" s="401">
        <f t="shared" si="67"/>
        <v>0</v>
      </c>
      <c r="BI74" s="401">
        <f t="shared" si="67"/>
        <v>0</v>
      </c>
      <c r="BJ74" s="401">
        <f t="shared" si="67"/>
        <v>0</v>
      </c>
      <c r="BK74" s="401">
        <f t="shared" si="67"/>
        <v>0</v>
      </c>
      <c r="BL74" s="401">
        <f t="shared" si="67"/>
        <v>0</v>
      </c>
      <c r="BM74" s="401">
        <f t="shared" si="67"/>
        <v>0</v>
      </c>
      <c r="BN74" s="401">
        <f t="shared" si="67"/>
        <v>0</v>
      </c>
      <c r="BO74" s="401">
        <f t="shared" si="67"/>
        <v>0</v>
      </c>
    </row>
    <row r="75" spans="2:67">
      <c r="C75" s="23" t="s">
        <v>179</v>
      </c>
      <c r="D75" s="393">
        <f t="shared" si="65"/>
        <v>0</v>
      </c>
      <c r="E75" s="17">
        <f t="shared" si="66"/>
        <v>0</v>
      </c>
      <c r="F75" s="401">
        <f t="shared" ref="F75:U92" si="68">SUMIF($C$161:$C$183,$C75,F$161:F$183)</f>
        <v>0</v>
      </c>
      <c r="G75" s="401">
        <f t="shared" si="68"/>
        <v>0</v>
      </c>
      <c r="H75" s="401">
        <f t="shared" si="68"/>
        <v>0</v>
      </c>
      <c r="I75" s="401">
        <f t="shared" si="68"/>
        <v>0</v>
      </c>
      <c r="J75" s="401">
        <f t="shared" si="68"/>
        <v>0</v>
      </c>
      <c r="K75" s="401">
        <f t="shared" si="68"/>
        <v>0</v>
      </c>
      <c r="L75" s="401">
        <f t="shared" si="68"/>
        <v>0</v>
      </c>
      <c r="M75" s="401">
        <f t="shared" si="68"/>
        <v>0</v>
      </c>
      <c r="N75" s="401">
        <f t="shared" si="68"/>
        <v>0</v>
      </c>
      <c r="O75" s="401">
        <f t="shared" si="68"/>
        <v>0</v>
      </c>
      <c r="P75" s="401">
        <f t="shared" si="68"/>
        <v>0</v>
      </c>
      <c r="Q75" s="401">
        <f t="shared" si="68"/>
        <v>0</v>
      </c>
      <c r="R75" s="401">
        <f t="shared" si="68"/>
        <v>0</v>
      </c>
      <c r="S75" s="401">
        <f t="shared" si="68"/>
        <v>0</v>
      </c>
      <c r="T75" s="401">
        <f t="shared" si="68"/>
        <v>0</v>
      </c>
      <c r="U75" s="401">
        <f t="shared" si="68"/>
        <v>0</v>
      </c>
      <c r="V75" s="401">
        <f t="shared" si="67"/>
        <v>0</v>
      </c>
      <c r="W75" s="401">
        <f t="shared" si="67"/>
        <v>0</v>
      </c>
      <c r="X75" s="401">
        <f t="shared" si="67"/>
        <v>0</v>
      </c>
      <c r="Y75" s="401">
        <f t="shared" si="67"/>
        <v>0</v>
      </c>
      <c r="Z75" s="401">
        <f t="shared" si="67"/>
        <v>0</v>
      </c>
      <c r="AA75" s="401">
        <f t="shared" si="67"/>
        <v>0</v>
      </c>
      <c r="AB75" s="401">
        <f t="shared" si="67"/>
        <v>0</v>
      </c>
      <c r="AC75" s="401">
        <f t="shared" si="67"/>
        <v>0</v>
      </c>
      <c r="AD75" s="401">
        <f t="shared" si="67"/>
        <v>0</v>
      </c>
      <c r="AE75" s="401">
        <f t="shared" si="67"/>
        <v>0</v>
      </c>
      <c r="AF75" s="401">
        <f t="shared" si="67"/>
        <v>0</v>
      </c>
      <c r="AG75" s="401">
        <f t="shared" si="67"/>
        <v>0</v>
      </c>
      <c r="AH75" s="401">
        <f t="shared" si="67"/>
        <v>0</v>
      </c>
      <c r="AI75" s="401">
        <f t="shared" si="67"/>
        <v>0</v>
      </c>
      <c r="AJ75" s="401">
        <f t="shared" si="67"/>
        <v>0</v>
      </c>
      <c r="AK75" s="401">
        <f t="shared" si="67"/>
        <v>0</v>
      </c>
      <c r="AL75" s="401">
        <f t="shared" si="67"/>
        <v>0</v>
      </c>
      <c r="AM75" s="401">
        <f t="shared" si="67"/>
        <v>0</v>
      </c>
      <c r="AN75" s="401">
        <f t="shared" si="67"/>
        <v>0</v>
      </c>
      <c r="AO75" s="401">
        <f t="shared" si="67"/>
        <v>0</v>
      </c>
      <c r="AP75" s="401">
        <f t="shared" si="67"/>
        <v>0</v>
      </c>
      <c r="AQ75" s="401">
        <f t="shared" si="67"/>
        <v>0</v>
      </c>
      <c r="AR75" s="401">
        <f t="shared" si="67"/>
        <v>0</v>
      </c>
      <c r="AS75" s="401">
        <f t="shared" si="67"/>
        <v>0</v>
      </c>
      <c r="AT75" s="401">
        <f t="shared" si="67"/>
        <v>0</v>
      </c>
      <c r="AU75" s="401">
        <f t="shared" si="67"/>
        <v>0</v>
      </c>
      <c r="AV75" s="401">
        <f t="shared" si="67"/>
        <v>0</v>
      </c>
      <c r="AW75" s="401">
        <f t="shared" si="67"/>
        <v>0</v>
      </c>
      <c r="AX75" s="401">
        <f t="shared" si="67"/>
        <v>0</v>
      </c>
      <c r="AY75" s="401">
        <f t="shared" si="67"/>
        <v>0</v>
      </c>
      <c r="AZ75" s="401">
        <f t="shared" si="67"/>
        <v>0</v>
      </c>
      <c r="BA75" s="401">
        <f t="shared" si="67"/>
        <v>0</v>
      </c>
      <c r="BB75" s="401">
        <f t="shared" si="67"/>
        <v>0</v>
      </c>
      <c r="BC75" s="401">
        <f t="shared" si="67"/>
        <v>0</v>
      </c>
      <c r="BD75" s="401">
        <f t="shared" si="67"/>
        <v>0</v>
      </c>
      <c r="BE75" s="401">
        <f t="shared" si="67"/>
        <v>0</v>
      </c>
      <c r="BF75" s="401">
        <f t="shared" si="67"/>
        <v>0</v>
      </c>
      <c r="BG75" s="401">
        <f t="shared" si="67"/>
        <v>0</v>
      </c>
      <c r="BH75" s="401">
        <f t="shared" si="67"/>
        <v>0</v>
      </c>
      <c r="BI75" s="401">
        <f t="shared" si="67"/>
        <v>0</v>
      </c>
      <c r="BJ75" s="401">
        <f t="shared" si="67"/>
        <v>0</v>
      </c>
      <c r="BK75" s="401">
        <f t="shared" si="67"/>
        <v>0</v>
      </c>
      <c r="BL75" s="401">
        <f t="shared" si="67"/>
        <v>0</v>
      </c>
      <c r="BM75" s="401">
        <f t="shared" si="67"/>
        <v>0</v>
      </c>
      <c r="BN75" s="401">
        <f t="shared" si="67"/>
        <v>0</v>
      </c>
      <c r="BO75" s="401">
        <f t="shared" si="67"/>
        <v>0</v>
      </c>
    </row>
    <row r="76" spans="2:67">
      <c r="C76" s="23" t="s">
        <v>181</v>
      </c>
      <c r="D76" s="393">
        <f t="shared" si="65"/>
        <v>0</v>
      </c>
      <c r="E76" s="17">
        <f t="shared" si="66"/>
        <v>0</v>
      </c>
      <c r="F76" s="401">
        <f t="shared" si="68"/>
        <v>0</v>
      </c>
      <c r="G76" s="401">
        <f t="shared" si="67"/>
        <v>0</v>
      </c>
      <c r="H76" s="401">
        <f t="shared" si="67"/>
        <v>0</v>
      </c>
      <c r="I76" s="401">
        <f t="shared" si="67"/>
        <v>0</v>
      </c>
      <c r="J76" s="401">
        <f t="shared" si="67"/>
        <v>0</v>
      </c>
      <c r="K76" s="401">
        <f t="shared" si="67"/>
        <v>0</v>
      </c>
      <c r="L76" s="401">
        <f t="shared" si="67"/>
        <v>0</v>
      </c>
      <c r="M76" s="401">
        <f t="shared" si="67"/>
        <v>0</v>
      </c>
      <c r="N76" s="401">
        <f t="shared" si="67"/>
        <v>0</v>
      </c>
      <c r="O76" s="401">
        <f t="shared" si="67"/>
        <v>0</v>
      </c>
      <c r="P76" s="401">
        <f t="shared" si="67"/>
        <v>0</v>
      </c>
      <c r="Q76" s="401">
        <f t="shared" si="67"/>
        <v>0</v>
      </c>
      <c r="R76" s="401">
        <f t="shared" si="67"/>
        <v>0</v>
      </c>
      <c r="S76" s="401">
        <f t="shared" si="67"/>
        <v>0</v>
      </c>
      <c r="T76" s="401">
        <f t="shared" si="67"/>
        <v>0</v>
      </c>
      <c r="U76" s="401">
        <f t="shared" si="67"/>
        <v>0</v>
      </c>
      <c r="V76" s="401">
        <f t="shared" si="67"/>
        <v>0</v>
      </c>
      <c r="W76" s="401">
        <f t="shared" si="67"/>
        <v>0</v>
      </c>
      <c r="X76" s="401">
        <f t="shared" si="67"/>
        <v>0</v>
      </c>
      <c r="Y76" s="401">
        <f t="shared" si="67"/>
        <v>0</v>
      </c>
      <c r="Z76" s="401">
        <f t="shared" si="67"/>
        <v>0</v>
      </c>
      <c r="AA76" s="401">
        <f t="shared" si="67"/>
        <v>0</v>
      </c>
      <c r="AB76" s="401">
        <f t="shared" si="67"/>
        <v>0</v>
      </c>
      <c r="AC76" s="401">
        <f t="shared" si="67"/>
        <v>0</v>
      </c>
      <c r="AD76" s="401">
        <f t="shared" si="67"/>
        <v>0</v>
      </c>
      <c r="AE76" s="401">
        <f t="shared" si="67"/>
        <v>0</v>
      </c>
      <c r="AF76" s="401">
        <f t="shared" si="67"/>
        <v>0</v>
      </c>
      <c r="AG76" s="401">
        <f t="shared" si="67"/>
        <v>0</v>
      </c>
      <c r="AH76" s="401">
        <f t="shared" si="67"/>
        <v>0</v>
      </c>
      <c r="AI76" s="401">
        <f t="shared" si="67"/>
        <v>0</v>
      </c>
      <c r="AJ76" s="401">
        <f t="shared" si="67"/>
        <v>0</v>
      </c>
      <c r="AK76" s="401">
        <f t="shared" si="67"/>
        <v>0</v>
      </c>
      <c r="AL76" s="401">
        <f t="shared" si="67"/>
        <v>0</v>
      </c>
      <c r="AM76" s="401">
        <f t="shared" si="67"/>
        <v>0</v>
      </c>
      <c r="AN76" s="401">
        <f t="shared" si="67"/>
        <v>0</v>
      </c>
      <c r="AO76" s="401">
        <f t="shared" si="67"/>
        <v>0</v>
      </c>
      <c r="AP76" s="401">
        <f t="shared" si="67"/>
        <v>0</v>
      </c>
      <c r="AQ76" s="401">
        <f t="shared" si="67"/>
        <v>0</v>
      </c>
      <c r="AR76" s="401">
        <f t="shared" si="67"/>
        <v>0</v>
      </c>
      <c r="AS76" s="401">
        <f t="shared" si="67"/>
        <v>0</v>
      </c>
      <c r="AT76" s="401">
        <f t="shared" si="67"/>
        <v>0</v>
      </c>
      <c r="AU76" s="401">
        <f t="shared" si="67"/>
        <v>0</v>
      </c>
      <c r="AV76" s="401">
        <f t="shared" si="67"/>
        <v>0</v>
      </c>
      <c r="AW76" s="401">
        <f t="shared" si="67"/>
        <v>0</v>
      </c>
      <c r="AX76" s="401">
        <f t="shared" si="67"/>
        <v>0</v>
      </c>
      <c r="AY76" s="401">
        <f t="shared" si="67"/>
        <v>0</v>
      </c>
      <c r="AZ76" s="401">
        <f t="shared" si="67"/>
        <v>0</v>
      </c>
      <c r="BA76" s="401">
        <f t="shared" si="67"/>
        <v>0</v>
      </c>
      <c r="BB76" s="401">
        <f t="shared" si="67"/>
        <v>0</v>
      </c>
      <c r="BC76" s="401">
        <f t="shared" si="67"/>
        <v>0</v>
      </c>
      <c r="BD76" s="401">
        <f t="shared" si="67"/>
        <v>0</v>
      </c>
      <c r="BE76" s="401">
        <f t="shared" si="67"/>
        <v>0</v>
      </c>
      <c r="BF76" s="401">
        <f t="shared" si="67"/>
        <v>0</v>
      </c>
      <c r="BG76" s="401">
        <f t="shared" si="67"/>
        <v>0</v>
      </c>
      <c r="BH76" s="401">
        <f t="shared" si="67"/>
        <v>0</v>
      </c>
      <c r="BI76" s="401">
        <f t="shared" si="67"/>
        <v>0</v>
      </c>
      <c r="BJ76" s="401">
        <f t="shared" si="67"/>
        <v>0</v>
      </c>
      <c r="BK76" s="401">
        <f t="shared" si="67"/>
        <v>0</v>
      </c>
      <c r="BL76" s="401">
        <f t="shared" si="67"/>
        <v>0</v>
      </c>
      <c r="BM76" s="401">
        <f t="shared" si="67"/>
        <v>0</v>
      </c>
      <c r="BN76" s="401">
        <f t="shared" si="67"/>
        <v>0</v>
      </c>
      <c r="BO76" s="401">
        <f t="shared" si="67"/>
        <v>0</v>
      </c>
    </row>
    <row r="77" spans="2:67">
      <c r="C77" s="23" t="s">
        <v>183</v>
      </c>
      <c r="D77" s="393">
        <f t="shared" si="65"/>
        <v>0</v>
      </c>
      <c r="E77" s="17">
        <f t="shared" si="66"/>
        <v>0</v>
      </c>
      <c r="F77" s="401">
        <f t="shared" si="68"/>
        <v>0</v>
      </c>
      <c r="G77" s="401">
        <f t="shared" si="67"/>
        <v>0</v>
      </c>
      <c r="H77" s="401">
        <f t="shared" si="67"/>
        <v>0</v>
      </c>
      <c r="I77" s="401">
        <f t="shared" si="67"/>
        <v>0</v>
      </c>
      <c r="J77" s="401">
        <f t="shared" si="67"/>
        <v>0</v>
      </c>
      <c r="K77" s="401">
        <f t="shared" si="67"/>
        <v>0</v>
      </c>
      <c r="L77" s="401">
        <f t="shared" si="67"/>
        <v>0</v>
      </c>
      <c r="M77" s="401">
        <f t="shared" si="67"/>
        <v>0</v>
      </c>
      <c r="N77" s="401">
        <f t="shared" si="67"/>
        <v>0</v>
      </c>
      <c r="O77" s="401">
        <f t="shared" si="67"/>
        <v>0</v>
      </c>
      <c r="P77" s="401">
        <f t="shared" si="67"/>
        <v>0</v>
      </c>
      <c r="Q77" s="401">
        <f t="shared" si="67"/>
        <v>0</v>
      </c>
      <c r="R77" s="401">
        <f t="shared" si="67"/>
        <v>0</v>
      </c>
      <c r="S77" s="401">
        <f t="shared" si="67"/>
        <v>0</v>
      </c>
      <c r="T77" s="401">
        <f t="shared" si="67"/>
        <v>0</v>
      </c>
      <c r="U77" s="401">
        <f t="shared" si="67"/>
        <v>0</v>
      </c>
      <c r="V77" s="401">
        <f t="shared" si="67"/>
        <v>0</v>
      </c>
      <c r="W77" s="401">
        <f t="shared" si="67"/>
        <v>0</v>
      </c>
      <c r="X77" s="401">
        <f t="shared" si="67"/>
        <v>0</v>
      </c>
      <c r="Y77" s="401">
        <f t="shared" si="67"/>
        <v>0</v>
      </c>
      <c r="Z77" s="401">
        <f t="shared" si="67"/>
        <v>0</v>
      </c>
      <c r="AA77" s="401">
        <f t="shared" si="67"/>
        <v>0</v>
      </c>
      <c r="AB77" s="401">
        <f t="shared" si="67"/>
        <v>0</v>
      </c>
      <c r="AC77" s="401">
        <f t="shared" si="67"/>
        <v>0</v>
      </c>
      <c r="AD77" s="401">
        <f t="shared" si="67"/>
        <v>0</v>
      </c>
      <c r="AE77" s="401">
        <f t="shared" si="67"/>
        <v>0</v>
      </c>
      <c r="AF77" s="401">
        <f t="shared" si="67"/>
        <v>0</v>
      </c>
      <c r="AG77" s="401">
        <f t="shared" si="67"/>
        <v>0</v>
      </c>
      <c r="AH77" s="401">
        <f t="shared" si="67"/>
        <v>0</v>
      </c>
      <c r="AI77" s="401">
        <f t="shared" si="67"/>
        <v>0</v>
      </c>
      <c r="AJ77" s="401">
        <f t="shared" si="67"/>
        <v>0</v>
      </c>
      <c r="AK77" s="401">
        <f t="shared" si="67"/>
        <v>0</v>
      </c>
      <c r="AL77" s="401">
        <f t="shared" si="67"/>
        <v>0</v>
      </c>
      <c r="AM77" s="401">
        <f t="shared" si="67"/>
        <v>0</v>
      </c>
      <c r="AN77" s="401">
        <f t="shared" si="67"/>
        <v>0</v>
      </c>
      <c r="AO77" s="401">
        <f t="shared" si="67"/>
        <v>0</v>
      </c>
      <c r="AP77" s="401">
        <f t="shared" si="67"/>
        <v>0</v>
      </c>
      <c r="AQ77" s="401">
        <f t="shared" si="67"/>
        <v>0</v>
      </c>
      <c r="AR77" s="401">
        <f t="shared" si="67"/>
        <v>0</v>
      </c>
      <c r="AS77" s="401">
        <f t="shared" si="67"/>
        <v>0</v>
      </c>
      <c r="AT77" s="401">
        <f t="shared" si="67"/>
        <v>0</v>
      </c>
      <c r="AU77" s="401">
        <f t="shared" si="67"/>
        <v>0</v>
      </c>
      <c r="AV77" s="401">
        <f t="shared" si="67"/>
        <v>0</v>
      </c>
      <c r="AW77" s="401">
        <f t="shared" si="67"/>
        <v>0</v>
      </c>
      <c r="AX77" s="401">
        <f t="shared" si="67"/>
        <v>0</v>
      </c>
      <c r="AY77" s="401">
        <f t="shared" si="67"/>
        <v>0</v>
      </c>
      <c r="AZ77" s="401">
        <f t="shared" si="67"/>
        <v>0</v>
      </c>
      <c r="BA77" s="401">
        <f t="shared" si="67"/>
        <v>0</v>
      </c>
      <c r="BB77" s="401">
        <f t="shared" si="67"/>
        <v>0</v>
      </c>
      <c r="BC77" s="401">
        <f t="shared" si="67"/>
        <v>0</v>
      </c>
      <c r="BD77" s="401">
        <f t="shared" si="67"/>
        <v>0</v>
      </c>
      <c r="BE77" s="401">
        <f t="shared" si="67"/>
        <v>0</v>
      </c>
      <c r="BF77" s="401">
        <f t="shared" si="67"/>
        <v>0</v>
      </c>
      <c r="BG77" s="401">
        <f t="shared" si="67"/>
        <v>0</v>
      </c>
      <c r="BH77" s="401">
        <f t="shared" si="67"/>
        <v>0</v>
      </c>
      <c r="BI77" s="401">
        <f t="shared" si="67"/>
        <v>0</v>
      </c>
      <c r="BJ77" s="401">
        <f t="shared" si="67"/>
        <v>0</v>
      </c>
      <c r="BK77" s="401">
        <f t="shared" si="67"/>
        <v>0</v>
      </c>
      <c r="BL77" s="401">
        <f t="shared" si="67"/>
        <v>0</v>
      </c>
      <c r="BM77" s="401">
        <f t="shared" si="67"/>
        <v>0</v>
      </c>
      <c r="BN77" s="401">
        <f t="shared" si="67"/>
        <v>0</v>
      </c>
      <c r="BO77" s="401">
        <f t="shared" si="67"/>
        <v>0</v>
      </c>
    </row>
    <row r="78" spans="2:67">
      <c r="C78" s="23" t="s">
        <v>191</v>
      </c>
      <c r="D78" s="393">
        <f t="shared" si="65"/>
        <v>0</v>
      </c>
      <c r="E78" s="17">
        <f t="shared" si="66"/>
        <v>0</v>
      </c>
      <c r="F78" s="401">
        <f t="shared" si="68"/>
        <v>0</v>
      </c>
      <c r="G78" s="401">
        <f t="shared" si="67"/>
        <v>0</v>
      </c>
      <c r="H78" s="401">
        <f t="shared" si="67"/>
        <v>0</v>
      </c>
      <c r="I78" s="401">
        <f t="shared" si="67"/>
        <v>0</v>
      </c>
      <c r="J78" s="401">
        <f t="shared" si="67"/>
        <v>0</v>
      </c>
      <c r="K78" s="401">
        <f t="shared" si="67"/>
        <v>0</v>
      </c>
      <c r="L78" s="401">
        <f t="shared" si="67"/>
        <v>0</v>
      </c>
      <c r="M78" s="401">
        <f t="shared" si="67"/>
        <v>0</v>
      </c>
      <c r="N78" s="401">
        <f t="shared" si="67"/>
        <v>0</v>
      </c>
      <c r="O78" s="401">
        <f t="shared" si="67"/>
        <v>0</v>
      </c>
      <c r="P78" s="401">
        <f t="shared" si="67"/>
        <v>0</v>
      </c>
      <c r="Q78" s="401">
        <f t="shared" si="67"/>
        <v>0</v>
      </c>
      <c r="R78" s="401">
        <f t="shared" si="67"/>
        <v>0</v>
      </c>
      <c r="S78" s="401">
        <f t="shared" si="67"/>
        <v>0</v>
      </c>
      <c r="T78" s="401">
        <f t="shared" si="67"/>
        <v>0</v>
      </c>
      <c r="U78" s="401">
        <f t="shared" si="67"/>
        <v>0</v>
      </c>
      <c r="V78" s="401">
        <f t="shared" si="67"/>
        <v>0</v>
      </c>
      <c r="W78" s="401">
        <f t="shared" si="67"/>
        <v>0</v>
      </c>
      <c r="X78" s="401">
        <f t="shared" si="67"/>
        <v>0</v>
      </c>
      <c r="Y78" s="401">
        <f t="shared" si="67"/>
        <v>0</v>
      </c>
      <c r="Z78" s="401">
        <f t="shared" si="67"/>
        <v>0</v>
      </c>
      <c r="AA78" s="401">
        <f t="shared" si="67"/>
        <v>0</v>
      </c>
      <c r="AB78" s="401">
        <f t="shared" si="67"/>
        <v>0</v>
      </c>
      <c r="AC78" s="401">
        <f t="shared" si="67"/>
        <v>0</v>
      </c>
      <c r="AD78" s="401">
        <f t="shared" si="67"/>
        <v>0</v>
      </c>
      <c r="AE78" s="401">
        <f t="shared" si="67"/>
        <v>0</v>
      </c>
      <c r="AF78" s="401">
        <f t="shared" si="67"/>
        <v>0</v>
      </c>
      <c r="AG78" s="401">
        <f t="shared" ref="AG78:BO78" si="69">SUMIF($C$161:$C$183,$C78,AG$161:AG$183)</f>
        <v>0</v>
      </c>
      <c r="AH78" s="401">
        <f t="shared" si="69"/>
        <v>0</v>
      </c>
      <c r="AI78" s="401">
        <f t="shared" si="69"/>
        <v>0</v>
      </c>
      <c r="AJ78" s="401">
        <f t="shared" si="69"/>
        <v>0</v>
      </c>
      <c r="AK78" s="401">
        <f t="shared" si="69"/>
        <v>0</v>
      </c>
      <c r="AL78" s="401">
        <f t="shared" si="69"/>
        <v>0</v>
      </c>
      <c r="AM78" s="401">
        <f t="shared" si="69"/>
        <v>0</v>
      </c>
      <c r="AN78" s="401">
        <f t="shared" si="69"/>
        <v>0</v>
      </c>
      <c r="AO78" s="401">
        <f t="shared" si="69"/>
        <v>0</v>
      </c>
      <c r="AP78" s="401">
        <f t="shared" si="69"/>
        <v>0</v>
      </c>
      <c r="AQ78" s="401">
        <f t="shared" si="69"/>
        <v>0</v>
      </c>
      <c r="AR78" s="401">
        <f t="shared" si="69"/>
        <v>0</v>
      </c>
      <c r="AS78" s="401">
        <f t="shared" si="69"/>
        <v>0</v>
      </c>
      <c r="AT78" s="401">
        <f t="shared" si="69"/>
        <v>0</v>
      </c>
      <c r="AU78" s="401">
        <f t="shared" si="69"/>
        <v>0</v>
      </c>
      <c r="AV78" s="401">
        <f t="shared" si="69"/>
        <v>0</v>
      </c>
      <c r="AW78" s="401">
        <f t="shared" si="69"/>
        <v>0</v>
      </c>
      <c r="AX78" s="401">
        <f t="shared" si="69"/>
        <v>0</v>
      </c>
      <c r="AY78" s="401">
        <f t="shared" si="69"/>
        <v>0</v>
      </c>
      <c r="AZ78" s="401">
        <f t="shared" si="69"/>
        <v>0</v>
      </c>
      <c r="BA78" s="401">
        <f t="shared" si="69"/>
        <v>0</v>
      </c>
      <c r="BB78" s="401">
        <f t="shared" si="69"/>
        <v>0</v>
      </c>
      <c r="BC78" s="401">
        <f t="shared" si="69"/>
        <v>0</v>
      </c>
      <c r="BD78" s="401">
        <f t="shared" si="69"/>
        <v>0</v>
      </c>
      <c r="BE78" s="401">
        <f t="shared" si="69"/>
        <v>0</v>
      </c>
      <c r="BF78" s="401">
        <f t="shared" si="69"/>
        <v>0</v>
      </c>
      <c r="BG78" s="401">
        <f t="shared" si="69"/>
        <v>0</v>
      </c>
      <c r="BH78" s="401">
        <f t="shared" si="69"/>
        <v>0</v>
      </c>
      <c r="BI78" s="401">
        <f t="shared" si="69"/>
        <v>0</v>
      </c>
      <c r="BJ78" s="401">
        <f t="shared" si="69"/>
        <v>0</v>
      </c>
      <c r="BK78" s="401">
        <f t="shared" si="69"/>
        <v>0</v>
      </c>
      <c r="BL78" s="401">
        <f t="shared" si="69"/>
        <v>0</v>
      </c>
      <c r="BM78" s="401">
        <f t="shared" si="69"/>
        <v>0</v>
      </c>
      <c r="BN78" s="401">
        <f t="shared" si="69"/>
        <v>0</v>
      </c>
      <c r="BO78" s="401">
        <f t="shared" si="69"/>
        <v>0</v>
      </c>
    </row>
    <row r="79" spans="2:67">
      <c r="C79" s="23" t="s">
        <v>189</v>
      </c>
      <c r="D79" s="393">
        <f t="shared" si="65"/>
        <v>0</v>
      </c>
      <c r="E79" s="17">
        <f t="shared" si="66"/>
        <v>0</v>
      </c>
      <c r="F79" s="401">
        <f t="shared" si="68"/>
        <v>0</v>
      </c>
      <c r="G79" s="401">
        <f t="shared" si="68"/>
        <v>0</v>
      </c>
      <c r="H79" s="401">
        <f t="shared" si="68"/>
        <v>0</v>
      </c>
      <c r="I79" s="401">
        <f t="shared" si="68"/>
        <v>0</v>
      </c>
      <c r="J79" s="401">
        <f t="shared" si="68"/>
        <v>0</v>
      </c>
      <c r="K79" s="401">
        <f t="shared" si="68"/>
        <v>0</v>
      </c>
      <c r="L79" s="401">
        <f t="shared" si="68"/>
        <v>0</v>
      </c>
      <c r="M79" s="401">
        <f t="shared" si="68"/>
        <v>0</v>
      </c>
      <c r="N79" s="401">
        <f t="shared" si="68"/>
        <v>0</v>
      </c>
      <c r="O79" s="401">
        <f t="shared" si="68"/>
        <v>0</v>
      </c>
      <c r="P79" s="401">
        <f t="shared" si="68"/>
        <v>0</v>
      </c>
      <c r="Q79" s="401">
        <f t="shared" si="68"/>
        <v>0</v>
      </c>
      <c r="R79" s="401">
        <f t="shared" si="68"/>
        <v>0</v>
      </c>
      <c r="S79" s="401">
        <f t="shared" si="68"/>
        <v>0</v>
      </c>
      <c r="T79" s="401">
        <f t="shared" si="68"/>
        <v>0</v>
      </c>
      <c r="U79" s="401">
        <f t="shared" si="68"/>
        <v>0</v>
      </c>
      <c r="V79" s="401">
        <f t="shared" ref="V79:BO84" si="70">SUMIF($C$161:$C$183,$C79,V$161:V$183)</f>
        <v>0</v>
      </c>
      <c r="W79" s="401">
        <f t="shared" si="70"/>
        <v>0</v>
      </c>
      <c r="X79" s="401">
        <f t="shared" si="70"/>
        <v>0</v>
      </c>
      <c r="Y79" s="401">
        <f t="shared" si="70"/>
        <v>0</v>
      </c>
      <c r="Z79" s="401">
        <f t="shared" si="70"/>
        <v>0</v>
      </c>
      <c r="AA79" s="401">
        <f t="shared" si="70"/>
        <v>0</v>
      </c>
      <c r="AB79" s="401">
        <f t="shared" si="70"/>
        <v>0</v>
      </c>
      <c r="AC79" s="401">
        <f t="shared" si="70"/>
        <v>0</v>
      </c>
      <c r="AD79" s="401">
        <f t="shared" si="70"/>
        <v>0</v>
      </c>
      <c r="AE79" s="401">
        <f t="shared" si="70"/>
        <v>0</v>
      </c>
      <c r="AF79" s="401">
        <f t="shared" si="70"/>
        <v>0</v>
      </c>
      <c r="AG79" s="401">
        <f t="shared" si="70"/>
        <v>0</v>
      </c>
      <c r="AH79" s="401">
        <f t="shared" si="70"/>
        <v>0</v>
      </c>
      <c r="AI79" s="401">
        <f t="shared" si="70"/>
        <v>0</v>
      </c>
      <c r="AJ79" s="401">
        <f t="shared" si="70"/>
        <v>0</v>
      </c>
      <c r="AK79" s="401">
        <f t="shared" si="70"/>
        <v>0</v>
      </c>
      <c r="AL79" s="401">
        <f t="shared" si="70"/>
        <v>0</v>
      </c>
      <c r="AM79" s="401">
        <f t="shared" si="70"/>
        <v>0</v>
      </c>
      <c r="AN79" s="401">
        <f t="shared" si="70"/>
        <v>0</v>
      </c>
      <c r="AO79" s="401">
        <f t="shared" si="70"/>
        <v>0</v>
      </c>
      <c r="AP79" s="401">
        <f t="shared" si="70"/>
        <v>0</v>
      </c>
      <c r="AQ79" s="401">
        <f t="shared" si="70"/>
        <v>0</v>
      </c>
      <c r="AR79" s="401">
        <f t="shared" si="70"/>
        <v>0</v>
      </c>
      <c r="AS79" s="401">
        <f t="shared" si="70"/>
        <v>0</v>
      </c>
      <c r="AT79" s="401">
        <f t="shared" si="70"/>
        <v>0</v>
      </c>
      <c r="AU79" s="401">
        <f t="shared" si="70"/>
        <v>0</v>
      </c>
      <c r="AV79" s="401">
        <f t="shared" si="70"/>
        <v>0</v>
      </c>
      <c r="AW79" s="401">
        <f t="shared" si="70"/>
        <v>0</v>
      </c>
      <c r="AX79" s="401">
        <f t="shared" si="70"/>
        <v>0</v>
      </c>
      <c r="AY79" s="401">
        <f t="shared" si="70"/>
        <v>0</v>
      </c>
      <c r="AZ79" s="401">
        <f t="shared" si="70"/>
        <v>0</v>
      </c>
      <c r="BA79" s="401">
        <f t="shared" si="70"/>
        <v>0</v>
      </c>
      <c r="BB79" s="401">
        <f t="shared" si="70"/>
        <v>0</v>
      </c>
      <c r="BC79" s="401">
        <f t="shared" si="70"/>
        <v>0</v>
      </c>
      <c r="BD79" s="401">
        <f t="shared" si="70"/>
        <v>0</v>
      </c>
      <c r="BE79" s="401">
        <f t="shared" si="70"/>
        <v>0</v>
      </c>
      <c r="BF79" s="401">
        <f t="shared" si="70"/>
        <v>0</v>
      </c>
      <c r="BG79" s="401">
        <f t="shared" si="70"/>
        <v>0</v>
      </c>
      <c r="BH79" s="401">
        <f t="shared" si="70"/>
        <v>0</v>
      </c>
      <c r="BI79" s="401">
        <f t="shared" si="70"/>
        <v>0</v>
      </c>
      <c r="BJ79" s="401">
        <f t="shared" si="70"/>
        <v>0</v>
      </c>
      <c r="BK79" s="401">
        <f t="shared" si="70"/>
        <v>0</v>
      </c>
      <c r="BL79" s="401">
        <f t="shared" si="70"/>
        <v>0</v>
      </c>
      <c r="BM79" s="401">
        <f t="shared" si="70"/>
        <v>0</v>
      </c>
      <c r="BN79" s="401">
        <f t="shared" si="70"/>
        <v>0</v>
      </c>
      <c r="BO79" s="401">
        <f t="shared" si="70"/>
        <v>0</v>
      </c>
    </row>
    <row r="80" spans="2:67">
      <c r="C80" s="23" t="s">
        <v>937</v>
      </c>
      <c r="D80" s="393">
        <f t="shared" si="65"/>
        <v>0</v>
      </c>
      <c r="E80" s="17">
        <f t="shared" si="66"/>
        <v>0</v>
      </c>
      <c r="F80" s="401">
        <f t="shared" si="68"/>
        <v>0</v>
      </c>
      <c r="G80" s="401">
        <f t="shared" si="68"/>
        <v>0</v>
      </c>
      <c r="H80" s="401">
        <f t="shared" si="68"/>
        <v>0</v>
      </c>
      <c r="I80" s="401">
        <f t="shared" si="68"/>
        <v>0</v>
      </c>
      <c r="J80" s="401">
        <f t="shared" si="68"/>
        <v>0</v>
      </c>
      <c r="K80" s="401">
        <f t="shared" si="68"/>
        <v>0</v>
      </c>
      <c r="L80" s="401">
        <f t="shared" si="68"/>
        <v>0</v>
      </c>
      <c r="M80" s="401">
        <f t="shared" si="68"/>
        <v>0</v>
      </c>
      <c r="N80" s="401">
        <f t="shared" si="68"/>
        <v>0</v>
      </c>
      <c r="O80" s="401">
        <f t="shared" si="68"/>
        <v>0</v>
      </c>
      <c r="P80" s="401">
        <f t="shared" si="68"/>
        <v>0</v>
      </c>
      <c r="Q80" s="401">
        <f t="shared" si="68"/>
        <v>0</v>
      </c>
      <c r="R80" s="401">
        <f t="shared" si="68"/>
        <v>0</v>
      </c>
      <c r="S80" s="401">
        <f t="shared" si="68"/>
        <v>0</v>
      </c>
      <c r="T80" s="401">
        <f t="shared" si="68"/>
        <v>0</v>
      </c>
      <c r="U80" s="401">
        <f t="shared" si="68"/>
        <v>0</v>
      </c>
      <c r="V80" s="401">
        <f t="shared" si="70"/>
        <v>0</v>
      </c>
      <c r="W80" s="401">
        <f t="shared" si="70"/>
        <v>0</v>
      </c>
      <c r="X80" s="401">
        <f t="shared" si="70"/>
        <v>0</v>
      </c>
      <c r="Y80" s="401">
        <f t="shared" si="70"/>
        <v>0</v>
      </c>
      <c r="Z80" s="401">
        <f t="shared" si="70"/>
        <v>0</v>
      </c>
      <c r="AA80" s="401">
        <f t="shared" si="70"/>
        <v>0</v>
      </c>
      <c r="AB80" s="401">
        <f t="shared" si="70"/>
        <v>0</v>
      </c>
      <c r="AC80" s="401">
        <f t="shared" si="70"/>
        <v>0</v>
      </c>
      <c r="AD80" s="401">
        <f t="shared" si="70"/>
        <v>0</v>
      </c>
      <c r="AE80" s="401">
        <f t="shared" si="70"/>
        <v>0</v>
      </c>
      <c r="AF80" s="401">
        <f t="shared" si="70"/>
        <v>0</v>
      </c>
      <c r="AG80" s="401">
        <f t="shared" si="70"/>
        <v>0</v>
      </c>
      <c r="AH80" s="401">
        <f t="shared" si="70"/>
        <v>0</v>
      </c>
      <c r="AI80" s="401">
        <f t="shared" si="70"/>
        <v>0</v>
      </c>
      <c r="AJ80" s="401">
        <f t="shared" si="70"/>
        <v>0</v>
      </c>
      <c r="AK80" s="401">
        <f t="shared" si="70"/>
        <v>0</v>
      </c>
      <c r="AL80" s="401">
        <f t="shared" si="70"/>
        <v>0</v>
      </c>
      <c r="AM80" s="401">
        <f t="shared" si="70"/>
        <v>0</v>
      </c>
      <c r="AN80" s="401">
        <f t="shared" si="70"/>
        <v>0</v>
      </c>
      <c r="AO80" s="401">
        <f t="shared" si="70"/>
        <v>0</v>
      </c>
      <c r="AP80" s="401">
        <f t="shared" si="70"/>
        <v>0</v>
      </c>
      <c r="AQ80" s="401">
        <f t="shared" si="70"/>
        <v>0</v>
      </c>
      <c r="AR80" s="401">
        <f t="shared" si="70"/>
        <v>0</v>
      </c>
      <c r="AS80" s="401">
        <f t="shared" si="70"/>
        <v>0</v>
      </c>
      <c r="AT80" s="401">
        <f t="shared" si="70"/>
        <v>0</v>
      </c>
      <c r="AU80" s="401">
        <f t="shared" si="70"/>
        <v>0</v>
      </c>
      <c r="AV80" s="401">
        <f t="shared" si="70"/>
        <v>0</v>
      </c>
      <c r="AW80" s="401">
        <f t="shared" si="70"/>
        <v>0</v>
      </c>
      <c r="AX80" s="401">
        <f t="shared" si="70"/>
        <v>0</v>
      </c>
      <c r="AY80" s="401">
        <f t="shared" si="70"/>
        <v>0</v>
      </c>
      <c r="AZ80" s="401">
        <f t="shared" si="70"/>
        <v>0</v>
      </c>
      <c r="BA80" s="401">
        <f t="shared" si="70"/>
        <v>0</v>
      </c>
      <c r="BB80" s="401">
        <f t="shared" si="70"/>
        <v>0</v>
      </c>
      <c r="BC80" s="401">
        <f t="shared" si="70"/>
        <v>0</v>
      </c>
      <c r="BD80" s="401">
        <f t="shared" si="70"/>
        <v>0</v>
      </c>
      <c r="BE80" s="401">
        <f t="shared" si="70"/>
        <v>0</v>
      </c>
      <c r="BF80" s="401">
        <f t="shared" si="70"/>
        <v>0</v>
      </c>
      <c r="BG80" s="401">
        <f t="shared" si="70"/>
        <v>0</v>
      </c>
      <c r="BH80" s="401">
        <f t="shared" si="70"/>
        <v>0</v>
      </c>
      <c r="BI80" s="401">
        <f t="shared" si="70"/>
        <v>0</v>
      </c>
      <c r="BJ80" s="401">
        <f t="shared" si="70"/>
        <v>0</v>
      </c>
      <c r="BK80" s="401">
        <f t="shared" si="70"/>
        <v>0</v>
      </c>
      <c r="BL80" s="401">
        <f t="shared" si="70"/>
        <v>0</v>
      </c>
      <c r="BM80" s="401">
        <f t="shared" si="70"/>
        <v>0</v>
      </c>
      <c r="BN80" s="401">
        <f t="shared" si="70"/>
        <v>0</v>
      </c>
      <c r="BO80" s="401">
        <f t="shared" si="70"/>
        <v>0</v>
      </c>
    </row>
    <row r="81" spans="1:67">
      <c r="C81" s="23" t="s">
        <v>185</v>
      </c>
      <c r="D81" s="393">
        <f t="shared" si="65"/>
        <v>0</v>
      </c>
      <c r="E81" s="17">
        <f t="shared" si="66"/>
        <v>0</v>
      </c>
      <c r="F81" s="401">
        <f t="shared" si="68"/>
        <v>0</v>
      </c>
      <c r="G81" s="401">
        <f t="shared" si="68"/>
        <v>0</v>
      </c>
      <c r="H81" s="401">
        <f t="shared" si="68"/>
        <v>0</v>
      </c>
      <c r="I81" s="401">
        <f t="shared" si="68"/>
        <v>0</v>
      </c>
      <c r="J81" s="401">
        <f t="shared" si="68"/>
        <v>0</v>
      </c>
      <c r="K81" s="401">
        <f t="shared" si="68"/>
        <v>0</v>
      </c>
      <c r="L81" s="401">
        <f t="shared" si="68"/>
        <v>0</v>
      </c>
      <c r="M81" s="401">
        <f t="shared" si="68"/>
        <v>0</v>
      </c>
      <c r="N81" s="401">
        <f t="shared" si="68"/>
        <v>0</v>
      </c>
      <c r="O81" s="401">
        <f t="shared" si="68"/>
        <v>0</v>
      </c>
      <c r="P81" s="401">
        <f t="shared" si="68"/>
        <v>0</v>
      </c>
      <c r="Q81" s="401">
        <f t="shared" si="68"/>
        <v>0</v>
      </c>
      <c r="R81" s="401">
        <f t="shared" si="68"/>
        <v>0</v>
      </c>
      <c r="S81" s="401">
        <f t="shared" si="68"/>
        <v>0</v>
      </c>
      <c r="T81" s="401">
        <f t="shared" si="68"/>
        <v>0</v>
      </c>
      <c r="U81" s="401">
        <f t="shared" si="68"/>
        <v>0</v>
      </c>
      <c r="V81" s="401">
        <f t="shared" si="70"/>
        <v>0</v>
      </c>
      <c r="W81" s="401">
        <f t="shared" si="70"/>
        <v>0</v>
      </c>
      <c r="X81" s="401">
        <f t="shared" si="70"/>
        <v>0</v>
      </c>
      <c r="Y81" s="401">
        <f t="shared" si="70"/>
        <v>0</v>
      </c>
      <c r="Z81" s="401">
        <f t="shared" si="70"/>
        <v>0</v>
      </c>
      <c r="AA81" s="401">
        <f t="shared" si="70"/>
        <v>0</v>
      </c>
      <c r="AB81" s="401">
        <f t="shared" si="70"/>
        <v>0</v>
      </c>
      <c r="AC81" s="401">
        <f t="shared" si="70"/>
        <v>0</v>
      </c>
      <c r="AD81" s="401">
        <f t="shared" si="70"/>
        <v>0</v>
      </c>
      <c r="AE81" s="401">
        <f t="shared" si="70"/>
        <v>0</v>
      </c>
      <c r="AF81" s="401">
        <f t="shared" si="70"/>
        <v>0</v>
      </c>
      <c r="AG81" s="401">
        <f t="shared" si="70"/>
        <v>0</v>
      </c>
      <c r="AH81" s="401">
        <f t="shared" si="70"/>
        <v>0</v>
      </c>
      <c r="AI81" s="401">
        <f t="shared" si="70"/>
        <v>0</v>
      </c>
      <c r="AJ81" s="401">
        <f t="shared" si="70"/>
        <v>0</v>
      </c>
      <c r="AK81" s="401">
        <f t="shared" si="70"/>
        <v>0</v>
      </c>
      <c r="AL81" s="401">
        <f t="shared" si="70"/>
        <v>0</v>
      </c>
      <c r="AM81" s="401">
        <f t="shared" si="70"/>
        <v>0</v>
      </c>
      <c r="AN81" s="401">
        <f t="shared" si="70"/>
        <v>0</v>
      </c>
      <c r="AO81" s="401">
        <f t="shared" si="70"/>
        <v>0</v>
      </c>
      <c r="AP81" s="401">
        <f t="shared" si="70"/>
        <v>0</v>
      </c>
      <c r="AQ81" s="401">
        <f t="shared" si="70"/>
        <v>0</v>
      </c>
      <c r="AR81" s="401">
        <f t="shared" si="70"/>
        <v>0</v>
      </c>
      <c r="AS81" s="401">
        <f t="shared" si="70"/>
        <v>0</v>
      </c>
      <c r="AT81" s="401">
        <f t="shared" si="70"/>
        <v>0</v>
      </c>
      <c r="AU81" s="401">
        <f t="shared" si="70"/>
        <v>0</v>
      </c>
      <c r="AV81" s="401">
        <f t="shared" si="70"/>
        <v>0</v>
      </c>
      <c r="AW81" s="401">
        <f t="shared" si="70"/>
        <v>0</v>
      </c>
      <c r="AX81" s="401">
        <f t="shared" si="70"/>
        <v>0</v>
      </c>
      <c r="AY81" s="401">
        <f t="shared" si="70"/>
        <v>0</v>
      </c>
      <c r="AZ81" s="401">
        <f t="shared" si="70"/>
        <v>0</v>
      </c>
      <c r="BA81" s="401">
        <f t="shared" si="70"/>
        <v>0</v>
      </c>
      <c r="BB81" s="401">
        <f t="shared" si="70"/>
        <v>0</v>
      </c>
      <c r="BC81" s="401">
        <f t="shared" si="70"/>
        <v>0</v>
      </c>
      <c r="BD81" s="401">
        <f t="shared" si="70"/>
        <v>0</v>
      </c>
      <c r="BE81" s="401">
        <f t="shared" si="70"/>
        <v>0</v>
      </c>
      <c r="BF81" s="401">
        <f t="shared" si="70"/>
        <v>0</v>
      </c>
      <c r="BG81" s="401">
        <f t="shared" si="70"/>
        <v>0</v>
      </c>
      <c r="BH81" s="401">
        <f t="shared" si="70"/>
        <v>0</v>
      </c>
      <c r="BI81" s="401">
        <f t="shared" si="70"/>
        <v>0</v>
      </c>
      <c r="BJ81" s="401">
        <f t="shared" si="70"/>
        <v>0</v>
      </c>
      <c r="BK81" s="401">
        <f t="shared" si="70"/>
        <v>0</v>
      </c>
      <c r="BL81" s="401">
        <f t="shared" si="70"/>
        <v>0</v>
      </c>
      <c r="BM81" s="401">
        <f t="shared" si="70"/>
        <v>0</v>
      </c>
      <c r="BN81" s="401">
        <f t="shared" si="70"/>
        <v>0</v>
      </c>
      <c r="BO81" s="401">
        <f t="shared" si="70"/>
        <v>0</v>
      </c>
    </row>
    <row r="82" spans="1:67">
      <c r="C82" s="23" t="s">
        <v>187</v>
      </c>
      <c r="D82" s="393">
        <f t="shared" si="65"/>
        <v>0</v>
      </c>
      <c r="E82" s="17">
        <f t="shared" si="66"/>
        <v>0</v>
      </c>
      <c r="F82" s="401">
        <f t="shared" si="68"/>
        <v>0</v>
      </c>
      <c r="G82" s="401">
        <f t="shared" si="68"/>
        <v>0</v>
      </c>
      <c r="H82" s="401">
        <f t="shared" si="68"/>
        <v>0</v>
      </c>
      <c r="I82" s="401">
        <f t="shared" si="68"/>
        <v>0</v>
      </c>
      <c r="J82" s="401">
        <f t="shared" si="68"/>
        <v>0</v>
      </c>
      <c r="K82" s="401">
        <f t="shared" si="68"/>
        <v>0</v>
      </c>
      <c r="L82" s="401">
        <f t="shared" si="68"/>
        <v>0</v>
      </c>
      <c r="M82" s="401">
        <f t="shared" si="68"/>
        <v>0</v>
      </c>
      <c r="N82" s="401">
        <f t="shared" si="68"/>
        <v>0</v>
      </c>
      <c r="O82" s="401">
        <f t="shared" si="68"/>
        <v>0</v>
      </c>
      <c r="P82" s="401">
        <f t="shared" si="68"/>
        <v>0</v>
      </c>
      <c r="Q82" s="401">
        <f t="shared" si="68"/>
        <v>0</v>
      </c>
      <c r="R82" s="401">
        <f t="shared" si="68"/>
        <v>0</v>
      </c>
      <c r="S82" s="401">
        <f t="shared" si="68"/>
        <v>0</v>
      </c>
      <c r="T82" s="401">
        <f t="shared" si="68"/>
        <v>0</v>
      </c>
      <c r="U82" s="401">
        <f t="shared" si="68"/>
        <v>0</v>
      </c>
      <c r="V82" s="401">
        <f t="shared" si="70"/>
        <v>0</v>
      </c>
      <c r="W82" s="401">
        <f t="shared" si="70"/>
        <v>0</v>
      </c>
      <c r="X82" s="401">
        <f t="shared" si="70"/>
        <v>0</v>
      </c>
      <c r="Y82" s="401">
        <f t="shared" si="70"/>
        <v>0</v>
      </c>
      <c r="Z82" s="401">
        <f t="shared" si="70"/>
        <v>0</v>
      </c>
      <c r="AA82" s="401">
        <f t="shared" si="70"/>
        <v>0</v>
      </c>
      <c r="AB82" s="401">
        <f t="shared" si="70"/>
        <v>0</v>
      </c>
      <c r="AC82" s="401">
        <f t="shared" si="70"/>
        <v>0</v>
      </c>
      <c r="AD82" s="401">
        <f t="shared" si="70"/>
        <v>0</v>
      </c>
      <c r="AE82" s="401">
        <f t="shared" si="70"/>
        <v>0</v>
      </c>
      <c r="AF82" s="401">
        <f t="shared" si="70"/>
        <v>0</v>
      </c>
      <c r="AG82" s="401">
        <f t="shared" si="70"/>
        <v>0</v>
      </c>
      <c r="AH82" s="401">
        <f t="shared" si="70"/>
        <v>0</v>
      </c>
      <c r="AI82" s="401">
        <f t="shared" si="70"/>
        <v>0</v>
      </c>
      <c r="AJ82" s="401">
        <f t="shared" si="70"/>
        <v>0</v>
      </c>
      <c r="AK82" s="401">
        <f t="shared" si="70"/>
        <v>0</v>
      </c>
      <c r="AL82" s="401">
        <f t="shared" si="70"/>
        <v>0</v>
      </c>
      <c r="AM82" s="401">
        <f t="shared" si="70"/>
        <v>0</v>
      </c>
      <c r="AN82" s="401">
        <f t="shared" si="70"/>
        <v>0</v>
      </c>
      <c r="AO82" s="401">
        <f t="shared" si="70"/>
        <v>0</v>
      </c>
      <c r="AP82" s="401">
        <f t="shared" si="70"/>
        <v>0</v>
      </c>
      <c r="AQ82" s="401">
        <f t="shared" si="70"/>
        <v>0</v>
      </c>
      <c r="AR82" s="401">
        <f t="shared" si="70"/>
        <v>0</v>
      </c>
      <c r="AS82" s="401">
        <f t="shared" si="70"/>
        <v>0</v>
      </c>
      <c r="AT82" s="401">
        <f t="shared" si="70"/>
        <v>0</v>
      </c>
      <c r="AU82" s="401">
        <f t="shared" si="70"/>
        <v>0</v>
      </c>
      <c r="AV82" s="401">
        <f t="shared" si="70"/>
        <v>0</v>
      </c>
      <c r="AW82" s="401">
        <f t="shared" si="70"/>
        <v>0</v>
      </c>
      <c r="AX82" s="401">
        <f t="shared" si="70"/>
        <v>0</v>
      </c>
      <c r="AY82" s="401">
        <f t="shared" si="70"/>
        <v>0</v>
      </c>
      <c r="AZ82" s="401">
        <f t="shared" si="70"/>
        <v>0</v>
      </c>
      <c r="BA82" s="401">
        <f t="shared" si="70"/>
        <v>0</v>
      </c>
      <c r="BB82" s="401">
        <f t="shared" si="70"/>
        <v>0</v>
      </c>
      <c r="BC82" s="401">
        <f t="shared" si="70"/>
        <v>0</v>
      </c>
      <c r="BD82" s="401">
        <f t="shared" si="70"/>
        <v>0</v>
      </c>
      <c r="BE82" s="401">
        <f t="shared" si="70"/>
        <v>0</v>
      </c>
      <c r="BF82" s="401">
        <f t="shared" si="70"/>
        <v>0</v>
      </c>
      <c r="BG82" s="401">
        <f t="shared" si="70"/>
        <v>0</v>
      </c>
      <c r="BH82" s="401">
        <f t="shared" si="70"/>
        <v>0</v>
      </c>
      <c r="BI82" s="401">
        <f t="shared" si="70"/>
        <v>0</v>
      </c>
      <c r="BJ82" s="401">
        <f t="shared" si="70"/>
        <v>0</v>
      </c>
      <c r="BK82" s="401">
        <f t="shared" si="70"/>
        <v>0</v>
      </c>
      <c r="BL82" s="401">
        <f t="shared" si="70"/>
        <v>0</v>
      </c>
      <c r="BM82" s="401">
        <f t="shared" si="70"/>
        <v>0</v>
      </c>
      <c r="BN82" s="401">
        <f t="shared" si="70"/>
        <v>0</v>
      </c>
      <c r="BO82" s="401">
        <f t="shared" si="70"/>
        <v>0</v>
      </c>
    </row>
    <row r="83" spans="1:67">
      <c r="C83" s="23" t="s">
        <v>195</v>
      </c>
      <c r="D83" s="393">
        <f t="shared" si="65"/>
        <v>0</v>
      </c>
      <c r="E83" s="17">
        <f t="shared" si="66"/>
        <v>0</v>
      </c>
      <c r="F83" s="401">
        <f t="shared" si="68"/>
        <v>0</v>
      </c>
      <c r="G83" s="401">
        <f t="shared" si="68"/>
        <v>0</v>
      </c>
      <c r="H83" s="401">
        <f t="shared" si="68"/>
        <v>0</v>
      </c>
      <c r="I83" s="401">
        <f t="shared" si="68"/>
        <v>0</v>
      </c>
      <c r="J83" s="401">
        <f t="shared" si="68"/>
        <v>0</v>
      </c>
      <c r="K83" s="401">
        <f t="shared" si="68"/>
        <v>0</v>
      </c>
      <c r="L83" s="401">
        <f t="shared" si="68"/>
        <v>0</v>
      </c>
      <c r="M83" s="401">
        <f t="shared" si="68"/>
        <v>0</v>
      </c>
      <c r="N83" s="401">
        <f t="shared" si="68"/>
        <v>0</v>
      </c>
      <c r="O83" s="401">
        <f t="shared" si="68"/>
        <v>0</v>
      </c>
      <c r="P83" s="401">
        <f t="shared" si="68"/>
        <v>0</v>
      </c>
      <c r="Q83" s="401">
        <f t="shared" si="68"/>
        <v>0</v>
      </c>
      <c r="R83" s="401">
        <f t="shared" si="68"/>
        <v>0</v>
      </c>
      <c r="S83" s="401">
        <f t="shared" si="68"/>
        <v>0</v>
      </c>
      <c r="T83" s="401">
        <f t="shared" si="68"/>
        <v>0</v>
      </c>
      <c r="U83" s="401">
        <f t="shared" si="68"/>
        <v>0</v>
      </c>
      <c r="V83" s="401">
        <f t="shared" si="70"/>
        <v>0</v>
      </c>
      <c r="W83" s="401">
        <f t="shared" si="70"/>
        <v>0</v>
      </c>
      <c r="X83" s="401">
        <f t="shared" si="70"/>
        <v>0</v>
      </c>
      <c r="Y83" s="401">
        <f t="shared" si="70"/>
        <v>0</v>
      </c>
      <c r="Z83" s="401">
        <f t="shared" si="70"/>
        <v>0</v>
      </c>
      <c r="AA83" s="401">
        <f t="shared" si="70"/>
        <v>0</v>
      </c>
      <c r="AB83" s="401">
        <f t="shared" si="70"/>
        <v>0</v>
      </c>
      <c r="AC83" s="401">
        <f t="shared" si="70"/>
        <v>0</v>
      </c>
      <c r="AD83" s="401">
        <f t="shared" si="70"/>
        <v>0</v>
      </c>
      <c r="AE83" s="401">
        <f t="shared" si="70"/>
        <v>0</v>
      </c>
      <c r="AF83" s="401">
        <f t="shared" si="70"/>
        <v>0</v>
      </c>
      <c r="AG83" s="401">
        <f t="shared" si="70"/>
        <v>0</v>
      </c>
      <c r="AH83" s="401">
        <f t="shared" si="70"/>
        <v>0</v>
      </c>
      <c r="AI83" s="401">
        <f t="shared" si="70"/>
        <v>0</v>
      </c>
      <c r="AJ83" s="401">
        <f t="shared" si="70"/>
        <v>0</v>
      </c>
      <c r="AK83" s="401">
        <f t="shared" si="70"/>
        <v>0</v>
      </c>
      <c r="AL83" s="401">
        <f t="shared" si="70"/>
        <v>0</v>
      </c>
      <c r="AM83" s="401">
        <f t="shared" si="70"/>
        <v>0</v>
      </c>
      <c r="AN83" s="401">
        <f t="shared" si="70"/>
        <v>0</v>
      </c>
      <c r="AO83" s="401">
        <f t="shared" si="70"/>
        <v>0</v>
      </c>
      <c r="AP83" s="401">
        <f t="shared" si="70"/>
        <v>0</v>
      </c>
      <c r="AQ83" s="401">
        <f t="shared" si="70"/>
        <v>0</v>
      </c>
      <c r="AR83" s="401">
        <f t="shared" si="70"/>
        <v>0</v>
      </c>
      <c r="AS83" s="401">
        <f t="shared" si="70"/>
        <v>0</v>
      </c>
      <c r="AT83" s="401">
        <f t="shared" si="70"/>
        <v>0</v>
      </c>
      <c r="AU83" s="401">
        <f t="shared" si="70"/>
        <v>0</v>
      </c>
      <c r="AV83" s="401">
        <f t="shared" si="70"/>
        <v>0</v>
      </c>
      <c r="AW83" s="401">
        <f t="shared" si="70"/>
        <v>0</v>
      </c>
      <c r="AX83" s="401">
        <f t="shared" si="70"/>
        <v>0</v>
      </c>
      <c r="AY83" s="401">
        <f t="shared" si="70"/>
        <v>0</v>
      </c>
      <c r="AZ83" s="401">
        <f t="shared" si="70"/>
        <v>0</v>
      </c>
      <c r="BA83" s="401">
        <f t="shared" si="70"/>
        <v>0</v>
      </c>
      <c r="BB83" s="401">
        <f t="shared" si="70"/>
        <v>0</v>
      </c>
      <c r="BC83" s="401">
        <f t="shared" si="70"/>
        <v>0</v>
      </c>
      <c r="BD83" s="401">
        <f t="shared" si="70"/>
        <v>0</v>
      </c>
      <c r="BE83" s="401">
        <f t="shared" si="70"/>
        <v>0</v>
      </c>
      <c r="BF83" s="401">
        <f t="shared" si="70"/>
        <v>0</v>
      </c>
      <c r="BG83" s="401">
        <f t="shared" si="70"/>
        <v>0</v>
      </c>
      <c r="BH83" s="401">
        <f t="shared" si="70"/>
        <v>0</v>
      </c>
      <c r="BI83" s="401">
        <f t="shared" si="70"/>
        <v>0</v>
      </c>
      <c r="BJ83" s="401">
        <f t="shared" si="70"/>
        <v>0</v>
      </c>
      <c r="BK83" s="401">
        <f t="shared" si="70"/>
        <v>0</v>
      </c>
      <c r="BL83" s="401">
        <f t="shared" si="70"/>
        <v>0</v>
      </c>
      <c r="BM83" s="401">
        <f t="shared" si="70"/>
        <v>0</v>
      </c>
      <c r="BN83" s="401">
        <f t="shared" si="70"/>
        <v>0</v>
      </c>
      <c r="BO83" s="401">
        <f t="shared" si="70"/>
        <v>0</v>
      </c>
    </row>
    <row r="84" spans="1:67">
      <c r="C84" s="23" t="s">
        <v>197</v>
      </c>
      <c r="D84" s="393">
        <f t="shared" si="65"/>
        <v>0</v>
      </c>
      <c r="E84" s="17">
        <f t="shared" si="66"/>
        <v>0</v>
      </c>
      <c r="F84" s="401">
        <f t="shared" si="68"/>
        <v>0</v>
      </c>
      <c r="G84" s="401">
        <f t="shared" si="68"/>
        <v>0</v>
      </c>
      <c r="H84" s="401">
        <f t="shared" si="68"/>
        <v>0</v>
      </c>
      <c r="I84" s="401">
        <f t="shared" si="68"/>
        <v>0</v>
      </c>
      <c r="J84" s="401">
        <f t="shared" si="68"/>
        <v>0</v>
      </c>
      <c r="K84" s="401">
        <f t="shared" si="68"/>
        <v>0</v>
      </c>
      <c r="L84" s="401">
        <f t="shared" si="68"/>
        <v>0</v>
      </c>
      <c r="M84" s="401">
        <f t="shared" si="68"/>
        <v>0</v>
      </c>
      <c r="N84" s="401">
        <f t="shared" si="68"/>
        <v>0</v>
      </c>
      <c r="O84" s="401">
        <f t="shared" si="68"/>
        <v>0</v>
      </c>
      <c r="P84" s="401">
        <f t="shared" si="68"/>
        <v>0</v>
      </c>
      <c r="Q84" s="401">
        <f t="shared" si="68"/>
        <v>0</v>
      </c>
      <c r="R84" s="401">
        <f t="shared" si="68"/>
        <v>0</v>
      </c>
      <c r="S84" s="401">
        <f t="shared" si="68"/>
        <v>0</v>
      </c>
      <c r="T84" s="401">
        <f t="shared" si="68"/>
        <v>0</v>
      </c>
      <c r="U84" s="401">
        <f t="shared" si="68"/>
        <v>0</v>
      </c>
      <c r="V84" s="401">
        <f t="shared" si="70"/>
        <v>0</v>
      </c>
      <c r="W84" s="401">
        <f t="shared" si="70"/>
        <v>0</v>
      </c>
      <c r="X84" s="401">
        <f t="shared" si="70"/>
        <v>0</v>
      </c>
      <c r="Y84" s="401">
        <f t="shared" si="70"/>
        <v>0</v>
      </c>
      <c r="Z84" s="401">
        <f t="shared" si="70"/>
        <v>0</v>
      </c>
      <c r="AA84" s="401">
        <f t="shared" si="70"/>
        <v>0</v>
      </c>
      <c r="AB84" s="401">
        <f t="shared" si="70"/>
        <v>0</v>
      </c>
      <c r="AC84" s="401">
        <f t="shared" si="70"/>
        <v>0</v>
      </c>
      <c r="AD84" s="401">
        <f t="shared" si="70"/>
        <v>0</v>
      </c>
      <c r="AE84" s="401">
        <f t="shared" si="70"/>
        <v>0</v>
      </c>
      <c r="AF84" s="401">
        <f t="shared" si="70"/>
        <v>0</v>
      </c>
      <c r="AG84" s="401">
        <f t="shared" si="70"/>
        <v>0</v>
      </c>
      <c r="AH84" s="401">
        <f t="shared" si="70"/>
        <v>0</v>
      </c>
      <c r="AI84" s="401">
        <f t="shared" si="70"/>
        <v>0</v>
      </c>
      <c r="AJ84" s="401">
        <f t="shared" si="70"/>
        <v>0</v>
      </c>
      <c r="AK84" s="401">
        <f t="shared" si="70"/>
        <v>0</v>
      </c>
      <c r="AL84" s="401">
        <f t="shared" si="70"/>
        <v>0</v>
      </c>
      <c r="AM84" s="401">
        <f t="shared" si="70"/>
        <v>0</v>
      </c>
      <c r="AN84" s="401">
        <f t="shared" si="70"/>
        <v>0</v>
      </c>
      <c r="AO84" s="401">
        <f t="shared" si="70"/>
        <v>0</v>
      </c>
      <c r="AP84" s="401">
        <f t="shared" si="70"/>
        <v>0</v>
      </c>
      <c r="AQ84" s="401">
        <f t="shared" si="70"/>
        <v>0</v>
      </c>
      <c r="AR84" s="401">
        <f t="shared" si="70"/>
        <v>0</v>
      </c>
      <c r="AS84" s="401">
        <f t="shared" si="70"/>
        <v>0</v>
      </c>
      <c r="AT84" s="401">
        <f t="shared" si="70"/>
        <v>0</v>
      </c>
      <c r="AU84" s="401">
        <f t="shared" ref="AU84:BO84" si="71">SUMIF($C$161:$C$183,$C84,AU$161:AU$183)</f>
        <v>0</v>
      </c>
      <c r="AV84" s="401">
        <f t="shared" si="71"/>
        <v>0</v>
      </c>
      <c r="AW84" s="401">
        <f t="shared" si="71"/>
        <v>0</v>
      </c>
      <c r="AX84" s="401">
        <f t="shared" si="71"/>
        <v>0</v>
      </c>
      <c r="AY84" s="401">
        <f t="shared" si="71"/>
        <v>0</v>
      </c>
      <c r="AZ84" s="401">
        <f t="shared" si="71"/>
        <v>0</v>
      </c>
      <c r="BA84" s="401">
        <f t="shared" si="71"/>
        <v>0</v>
      </c>
      <c r="BB84" s="401">
        <f t="shared" si="71"/>
        <v>0</v>
      </c>
      <c r="BC84" s="401">
        <f t="shared" si="71"/>
        <v>0</v>
      </c>
      <c r="BD84" s="401">
        <f t="shared" si="71"/>
        <v>0</v>
      </c>
      <c r="BE84" s="401">
        <f t="shared" si="71"/>
        <v>0</v>
      </c>
      <c r="BF84" s="401">
        <f t="shared" si="71"/>
        <v>0</v>
      </c>
      <c r="BG84" s="401">
        <f t="shared" si="71"/>
        <v>0</v>
      </c>
      <c r="BH84" s="401">
        <f t="shared" si="71"/>
        <v>0</v>
      </c>
      <c r="BI84" s="401">
        <f t="shared" si="71"/>
        <v>0</v>
      </c>
      <c r="BJ84" s="401">
        <f t="shared" si="71"/>
        <v>0</v>
      </c>
      <c r="BK84" s="401">
        <f t="shared" si="71"/>
        <v>0</v>
      </c>
      <c r="BL84" s="401">
        <f t="shared" si="71"/>
        <v>0</v>
      </c>
      <c r="BM84" s="401">
        <f t="shared" si="71"/>
        <v>0</v>
      </c>
      <c r="BN84" s="401">
        <f t="shared" si="71"/>
        <v>0</v>
      </c>
      <c r="BO84" s="401">
        <f t="shared" si="71"/>
        <v>0</v>
      </c>
    </row>
    <row r="85" spans="1:67">
      <c r="C85" s="23" t="s">
        <v>199</v>
      </c>
      <c r="D85" s="393">
        <f t="shared" si="65"/>
        <v>0</v>
      </c>
      <c r="E85" s="17">
        <f t="shared" si="66"/>
        <v>0</v>
      </c>
      <c r="F85" s="401">
        <f t="shared" si="68"/>
        <v>0</v>
      </c>
      <c r="G85" s="401">
        <f t="shared" si="68"/>
        <v>0</v>
      </c>
      <c r="H85" s="401">
        <f t="shared" si="68"/>
        <v>0</v>
      </c>
      <c r="I85" s="401">
        <f t="shared" si="68"/>
        <v>0</v>
      </c>
      <c r="J85" s="401">
        <f t="shared" si="68"/>
        <v>0</v>
      </c>
      <c r="K85" s="401">
        <f t="shared" si="68"/>
        <v>0</v>
      </c>
      <c r="L85" s="401">
        <f t="shared" si="68"/>
        <v>0</v>
      </c>
      <c r="M85" s="401">
        <f t="shared" si="68"/>
        <v>0</v>
      </c>
      <c r="N85" s="401">
        <f t="shared" si="68"/>
        <v>0</v>
      </c>
      <c r="O85" s="401">
        <f t="shared" si="68"/>
        <v>0</v>
      </c>
      <c r="P85" s="401">
        <f t="shared" si="68"/>
        <v>0</v>
      </c>
      <c r="Q85" s="401">
        <f t="shared" si="68"/>
        <v>0</v>
      </c>
      <c r="R85" s="401">
        <f t="shared" si="68"/>
        <v>0</v>
      </c>
      <c r="S85" s="401">
        <f t="shared" si="68"/>
        <v>0</v>
      </c>
      <c r="T85" s="401">
        <f t="shared" si="68"/>
        <v>0</v>
      </c>
      <c r="U85" s="401">
        <f t="shared" si="68"/>
        <v>0</v>
      </c>
      <c r="V85" s="401">
        <f t="shared" ref="V85:BO90" si="72">SUMIF($C$161:$C$183,$C85,V$161:V$183)</f>
        <v>0</v>
      </c>
      <c r="W85" s="401">
        <f t="shared" si="72"/>
        <v>0</v>
      </c>
      <c r="X85" s="401">
        <f t="shared" si="72"/>
        <v>0</v>
      </c>
      <c r="Y85" s="401">
        <f t="shared" si="72"/>
        <v>0</v>
      </c>
      <c r="Z85" s="401">
        <f t="shared" si="72"/>
        <v>0</v>
      </c>
      <c r="AA85" s="401">
        <f t="shared" si="72"/>
        <v>0</v>
      </c>
      <c r="AB85" s="401">
        <f t="shared" si="72"/>
        <v>0</v>
      </c>
      <c r="AC85" s="401">
        <f t="shared" si="72"/>
        <v>0</v>
      </c>
      <c r="AD85" s="401">
        <f t="shared" si="72"/>
        <v>0</v>
      </c>
      <c r="AE85" s="401">
        <f t="shared" si="72"/>
        <v>0</v>
      </c>
      <c r="AF85" s="401">
        <f t="shared" si="72"/>
        <v>0</v>
      </c>
      <c r="AG85" s="401">
        <f t="shared" si="72"/>
        <v>0</v>
      </c>
      <c r="AH85" s="401">
        <f t="shared" si="72"/>
        <v>0</v>
      </c>
      <c r="AI85" s="401">
        <f t="shared" si="72"/>
        <v>0</v>
      </c>
      <c r="AJ85" s="401">
        <f t="shared" si="72"/>
        <v>0</v>
      </c>
      <c r="AK85" s="401">
        <f t="shared" si="72"/>
        <v>0</v>
      </c>
      <c r="AL85" s="401">
        <f t="shared" si="72"/>
        <v>0</v>
      </c>
      <c r="AM85" s="401">
        <f t="shared" si="72"/>
        <v>0</v>
      </c>
      <c r="AN85" s="401">
        <f t="shared" si="72"/>
        <v>0</v>
      </c>
      <c r="AO85" s="401">
        <f t="shared" si="72"/>
        <v>0</v>
      </c>
      <c r="AP85" s="401">
        <f t="shared" si="72"/>
        <v>0</v>
      </c>
      <c r="AQ85" s="401">
        <f t="shared" si="72"/>
        <v>0</v>
      </c>
      <c r="AR85" s="401">
        <f t="shared" si="72"/>
        <v>0</v>
      </c>
      <c r="AS85" s="401">
        <f t="shared" si="72"/>
        <v>0</v>
      </c>
      <c r="AT85" s="401">
        <f t="shared" si="72"/>
        <v>0</v>
      </c>
      <c r="AU85" s="401">
        <f t="shared" si="72"/>
        <v>0</v>
      </c>
      <c r="AV85" s="401">
        <f t="shared" si="72"/>
        <v>0</v>
      </c>
      <c r="AW85" s="401">
        <f t="shared" si="72"/>
        <v>0</v>
      </c>
      <c r="AX85" s="401">
        <f t="shared" si="72"/>
        <v>0</v>
      </c>
      <c r="AY85" s="401">
        <f t="shared" si="72"/>
        <v>0</v>
      </c>
      <c r="AZ85" s="401">
        <f t="shared" si="72"/>
        <v>0</v>
      </c>
      <c r="BA85" s="401">
        <f t="shared" si="72"/>
        <v>0</v>
      </c>
      <c r="BB85" s="401">
        <f t="shared" si="72"/>
        <v>0</v>
      </c>
      <c r="BC85" s="401">
        <f t="shared" si="72"/>
        <v>0</v>
      </c>
      <c r="BD85" s="401">
        <f t="shared" si="72"/>
        <v>0</v>
      </c>
      <c r="BE85" s="401">
        <f t="shared" si="72"/>
        <v>0</v>
      </c>
      <c r="BF85" s="401">
        <f t="shared" si="72"/>
        <v>0</v>
      </c>
      <c r="BG85" s="401">
        <f t="shared" si="72"/>
        <v>0</v>
      </c>
      <c r="BH85" s="401">
        <f t="shared" si="72"/>
        <v>0</v>
      </c>
      <c r="BI85" s="401">
        <f t="shared" si="72"/>
        <v>0</v>
      </c>
      <c r="BJ85" s="401">
        <f t="shared" si="72"/>
        <v>0</v>
      </c>
      <c r="BK85" s="401">
        <f t="shared" si="72"/>
        <v>0</v>
      </c>
      <c r="BL85" s="401">
        <f t="shared" si="72"/>
        <v>0</v>
      </c>
      <c r="BM85" s="401">
        <f t="shared" si="72"/>
        <v>0</v>
      </c>
      <c r="BN85" s="401">
        <f t="shared" si="72"/>
        <v>0</v>
      </c>
      <c r="BO85" s="401">
        <f t="shared" si="72"/>
        <v>0</v>
      </c>
    </row>
    <row r="86" spans="1:67">
      <c r="C86" s="23" t="s">
        <v>201</v>
      </c>
      <c r="D86" s="393">
        <f t="shared" si="65"/>
        <v>0</v>
      </c>
      <c r="E86" s="17">
        <f t="shared" si="66"/>
        <v>0</v>
      </c>
      <c r="F86" s="401">
        <f t="shared" si="68"/>
        <v>0</v>
      </c>
      <c r="G86" s="401">
        <f t="shared" si="68"/>
        <v>0</v>
      </c>
      <c r="H86" s="401">
        <f t="shared" si="68"/>
        <v>0</v>
      </c>
      <c r="I86" s="401">
        <f t="shared" si="68"/>
        <v>0</v>
      </c>
      <c r="J86" s="401">
        <f t="shared" si="68"/>
        <v>0</v>
      </c>
      <c r="K86" s="401">
        <f t="shared" si="68"/>
        <v>0</v>
      </c>
      <c r="L86" s="401">
        <f t="shared" si="68"/>
        <v>0</v>
      </c>
      <c r="M86" s="401">
        <f t="shared" si="68"/>
        <v>0</v>
      </c>
      <c r="N86" s="401">
        <f t="shared" si="68"/>
        <v>0</v>
      </c>
      <c r="O86" s="401">
        <f t="shared" si="68"/>
        <v>0</v>
      </c>
      <c r="P86" s="401">
        <f t="shared" si="68"/>
        <v>0</v>
      </c>
      <c r="Q86" s="401">
        <f t="shared" si="68"/>
        <v>0</v>
      </c>
      <c r="R86" s="401">
        <f t="shared" si="68"/>
        <v>0</v>
      </c>
      <c r="S86" s="401">
        <f t="shared" si="68"/>
        <v>0</v>
      </c>
      <c r="T86" s="401">
        <f t="shared" si="68"/>
        <v>0</v>
      </c>
      <c r="U86" s="401">
        <f t="shared" si="68"/>
        <v>0</v>
      </c>
      <c r="V86" s="401">
        <f t="shared" si="72"/>
        <v>0</v>
      </c>
      <c r="W86" s="401">
        <f t="shared" si="72"/>
        <v>0</v>
      </c>
      <c r="X86" s="401">
        <f t="shared" si="72"/>
        <v>0</v>
      </c>
      <c r="Y86" s="401">
        <f t="shared" si="72"/>
        <v>0</v>
      </c>
      <c r="Z86" s="401">
        <f t="shared" si="72"/>
        <v>0</v>
      </c>
      <c r="AA86" s="401">
        <f t="shared" si="72"/>
        <v>0</v>
      </c>
      <c r="AB86" s="401">
        <f t="shared" si="72"/>
        <v>0</v>
      </c>
      <c r="AC86" s="401">
        <f t="shared" si="72"/>
        <v>0</v>
      </c>
      <c r="AD86" s="401">
        <f t="shared" si="72"/>
        <v>0</v>
      </c>
      <c r="AE86" s="401">
        <f t="shared" si="72"/>
        <v>0</v>
      </c>
      <c r="AF86" s="401">
        <f t="shared" si="72"/>
        <v>0</v>
      </c>
      <c r="AG86" s="401">
        <f t="shared" si="72"/>
        <v>0</v>
      </c>
      <c r="AH86" s="401">
        <f t="shared" si="72"/>
        <v>0</v>
      </c>
      <c r="AI86" s="401">
        <f t="shared" si="72"/>
        <v>0</v>
      </c>
      <c r="AJ86" s="401">
        <f t="shared" si="72"/>
        <v>0</v>
      </c>
      <c r="AK86" s="401">
        <f t="shared" si="72"/>
        <v>0</v>
      </c>
      <c r="AL86" s="401">
        <f t="shared" si="72"/>
        <v>0</v>
      </c>
      <c r="AM86" s="401">
        <f t="shared" si="72"/>
        <v>0</v>
      </c>
      <c r="AN86" s="401">
        <f t="shared" si="72"/>
        <v>0</v>
      </c>
      <c r="AO86" s="401">
        <f t="shared" si="72"/>
        <v>0</v>
      </c>
      <c r="AP86" s="401">
        <f t="shared" si="72"/>
        <v>0</v>
      </c>
      <c r="AQ86" s="401">
        <f t="shared" si="72"/>
        <v>0</v>
      </c>
      <c r="AR86" s="401">
        <f t="shared" si="72"/>
        <v>0</v>
      </c>
      <c r="AS86" s="401">
        <f t="shared" si="72"/>
        <v>0</v>
      </c>
      <c r="AT86" s="401">
        <f t="shared" si="72"/>
        <v>0</v>
      </c>
      <c r="AU86" s="401">
        <f t="shared" si="72"/>
        <v>0</v>
      </c>
      <c r="AV86" s="401">
        <f t="shared" si="72"/>
        <v>0</v>
      </c>
      <c r="AW86" s="401">
        <f t="shared" si="72"/>
        <v>0</v>
      </c>
      <c r="AX86" s="401">
        <f t="shared" si="72"/>
        <v>0</v>
      </c>
      <c r="AY86" s="401">
        <f t="shared" si="72"/>
        <v>0</v>
      </c>
      <c r="AZ86" s="401">
        <f t="shared" si="72"/>
        <v>0</v>
      </c>
      <c r="BA86" s="401">
        <f t="shared" si="72"/>
        <v>0</v>
      </c>
      <c r="BB86" s="401">
        <f t="shared" si="72"/>
        <v>0</v>
      </c>
      <c r="BC86" s="401">
        <f t="shared" si="72"/>
        <v>0</v>
      </c>
      <c r="BD86" s="401">
        <f t="shared" si="72"/>
        <v>0</v>
      </c>
      <c r="BE86" s="401">
        <f t="shared" si="72"/>
        <v>0</v>
      </c>
      <c r="BF86" s="401">
        <f t="shared" si="72"/>
        <v>0</v>
      </c>
      <c r="BG86" s="401">
        <f t="shared" si="72"/>
        <v>0</v>
      </c>
      <c r="BH86" s="401">
        <f t="shared" si="72"/>
        <v>0</v>
      </c>
      <c r="BI86" s="401">
        <f t="shared" si="72"/>
        <v>0</v>
      </c>
      <c r="BJ86" s="401">
        <f t="shared" si="72"/>
        <v>0</v>
      </c>
      <c r="BK86" s="401">
        <f t="shared" si="72"/>
        <v>0</v>
      </c>
      <c r="BL86" s="401">
        <f t="shared" si="72"/>
        <v>0</v>
      </c>
      <c r="BM86" s="401">
        <f t="shared" si="72"/>
        <v>0</v>
      </c>
      <c r="BN86" s="401">
        <f t="shared" si="72"/>
        <v>0</v>
      </c>
      <c r="BO86" s="401">
        <f t="shared" si="72"/>
        <v>0</v>
      </c>
    </row>
    <row r="87" spans="1:67">
      <c r="C87" s="23" t="s">
        <v>202</v>
      </c>
      <c r="D87" s="393">
        <f t="shared" si="65"/>
        <v>0</v>
      </c>
      <c r="E87" s="17">
        <f t="shared" si="66"/>
        <v>0</v>
      </c>
      <c r="F87" s="401">
        <f t="shared" si="68"/>
        <v>0</v>
      </c>
      <c r="G87" s="401">
        <f t="shared" si="68"/>
        <v>0</v>
      </c>
      <c r="H87" s="401">
        <f t="shared" si="68"/>
        <v>0</v>
      </c>
      <c r="I87" s="401">
        <f t="shared" si="68"/>
        <v>0</v>
      </c>
      <c r="J87" s="401">
        <f t="shared" si="68"/>
        <v>0</v>
      </c>
      <c r="K87" s="401">
        <f t="shared" si="68"/>
        <v>0</v>
      </c>
      <c r="L87" s="401">
        <f t="shared" si="68"/>
        <v>0</v>
      </c>
      <c r="M87" s="401">
        <f t="shared" si="68"/>
        <v>0</v>
      </c>
      <c r="N87" s="401">
        <f t="shared" si="68"/>
        <v>0</v>
      </c>
      <c r="O87" s="401">
        <f t="shared" si="68"/>
        <v>0</v>
      </c>
      <c r="P87" s="401">
        <f t="shared" si="68"/>
        <v>0</v>
      </c>
      <c r="Q87" s="401">
        <f t="shared" si="68"/>
        <v>0</v>
      </c>
      <c r="R87" s="401">
        <f t="shared" si="68"/>
        <v>0</v>
      </c>
      <c r="S87" s="401">
        <f t="shared" si="68"/>
        <v>0</v>
      </c>
      <c r="T87" s="401">
        <f t="shared" si="68"/>
        <v>0</v>
      </c>
      <c r="U87" s="401">
        <f t="shared" si="68"/>
        <v>0</v>
      </c>
      <c r="V87" s="401">
        <f t="shared" si="72"/>
        <v>0</v>
      </c>
      <c r="W87" s="401">
        <f t="shared" si="72"/>
        <v>0</v>
      </c>
      <c r="X87" s="401">
        <f t="shared" si="72"/>
        <v>0</v>
      </c>
      <c r="Y87" s="401">
        <f t="shared" si="72"/>
        <v>0</v>
      </c>
      <c r="Z87" s="401">
        <f t="shared" si="72"/>
        <v>0</v>
      </c>
      <c r="AA87" s="401">
        <f t="shared" si="72"/>
        <v>0</v>
      </c>
      <c r="AB87" s="401">
        <f t="shared" si="72"/>
        <v>0</v>
      </c>
      <c r="AC87" s="401">
        <f t="shared" si="72"/>
        <v>0</v>
      </c>
      <c r="AD87" s="401">
        <f t="shared" si="72"/>
        <v>0</v>
      </c>
      <c r="AE87" s="401">
        <f t="shared" si="72"/>
        <v>0</v>
      </c>
      <c r="AF87" s="401">
        <f t="shared" si="72"/>
        <v>0</v>
      </c>
      <c r="AG87" s="401">
        <f t="shared" si="72"/>
        <v>0</v>
      </c>
      <c r="AH87" s="401">
        <f t="shared" si="72"/>
        <v>0</v>
      </c>
      <c r="AI87" s="401">
        <f t="shared" si="72"/>
        <v>0</v>
      </c>
      <c r="AJ87" s="401">
        <f t="shared" si="72"/>
        <v>0</v>
      </c>
      <c r="AK87" s="401">
        <f t="shared" si="72"/>
        <v>0</v>
      </c>
      <c r="AL87" s="401">
        <f t="shared" si="72"/>
        <v>0</v>
      </c>
      <c r="AM87" s="401">
        <f t="shared" si="72"/>
        <v>0</v>
      </c>
      <c r="AN87" s="401">
        <f t="shared" si="72"/>
        <v>0</v>
      </c>
      <c r="AO87" s="401">
        <f t="shared" si="72"/>
        <v>0</v>
      </c>
      <c r="AP87" s="401">
        <f t="shared" si="72"/>
        <v>0</v>
      </c>
      <c r="AQ87" s="401">
        <f t="shared" si="72"/>
        <v>0</v>
      </c>
      <c r="AR87" s="401">
        <f t="shared" si="72"/>
        <v>0</v>
      </c>
      <c r="AS87" s="401">
        <f t="shared" si="72"/>
        <v>0</v>
      </c>
      <c r="AT87" s="401">
        <f t="shared" si="72"/>
        <v>0</v>
      </c>
      <c r="AU87" s="401">
        <f t="shared" si="72"/>
        <v>0</v>
      </c>
      <c r="AV87" s="401">
        <f t="shared" si="72"/>
        <v>0</v>
      </c>
      <c r="AW87" s="401">
        <f t="shared" si="72"/>
        <v>0</v>
      </c>
      <c r="AX87" s="401">
        <f t="shared" si="72"/>
        <v>0</v>
      </c>
      <c r="AY87" s="401">
        <f t="shared" si="72"/>
        <v>0</v>
      </c>
      <c r="AZ87" s="401">
        <f t="shared" si="72"/>
        <v>0</v>
      </c>
      <c r="BA87" s="401">
        <f t="shared" si="72"/>
        <v>0</v>
      </c>
      <c r="BB87" s="401">
        <f t="shared" si="72"/>
        <v>0</v>
      </c>
      <c r="BC87" s="401">
        <f t="shared" si="72"/>
        <v>0</v>
      </c>
      <c r="BD87" s="401">
        <f t="shared" si="72"/>
        <v>0</v>
      </c>
      <c r="BE87" s="401">
        <f t="shared" si="72"/>
        <v>0</v>
      </c>
      <c r="BF87" s="401">
        <f t="shared" si="72"/>
        <v>0</v>
      </c>
      <c r="BG87" s="401">
        <f t="shared" si="72"/>
        <v>0</v>
      </c>
      <c r="BH87" s="401">
        <f t="shared" si="72"/>
        <v>0</v>
      </c>
      <c r="BI87" s="401">
        <f t="shared" si="72"/>
        <v>0</v>
      </c>
      <c r="BJ87" s="401">
        <f t="shared" si="72"/>
        <v>0</v>
      </c>
      <c r="BK87" s="401">
        <f t="shared" si="72"/>
        <v>0</v>
      </c>
      <c r="BL87" s="401">
        <f t="shared" si="72"/>
        <v>0</v>
      </c>
      <c r="BM87" s="401">
        <f t="shared" si="72"/>
        <v>0</v>
      </c>
      <c r="BN87" s="401">
        <f t="shared" si="72"/>
        <v>0</v>
      </c>
      <c r="BO87" s="401">
        <f t="shared" si="72"/>
        <v>0</v>
      </c>
    </row>
    <row r="88" spans="1:67">
      <c r="C88" s="23" t="s">
        <v>204</v>
      </c>
      <c r="D88" s="393">
        <f t="shared" si="65"/>
        <v>0</v>
      </c>
      <c r="E88" s="17">
        <f t="shared" si="66"/>
        <v>0</v>
      </c>
      <c r="F88" s="401">
        <f t="shared" si="68"/>
        <v>0</v>
      </c>
      <c r="G88" s="401">
        <f t="shared" si="68"/>
        <v>0</v>
      </c>
      <c r="H88" s="401">
        <f t="shared" si="68"/>
        <v>0</v>
      </c>
      <c r="I88" s="401">
        <f t="shared" si="68"/>
        <v>0</v>
      </c>
      <c r="J88" s="401">
        <f t="shared" si="68"/>
        <v>0</v>
      </c>
      <c r="K88" s="401">
        <f t="shared" si="68"/>
        <v>0</v>
      </c>
      <c r="L88" s="401">
        <f t="shared" si="68"/>
        <v>0</v>
      </c>
      <c r="M88" s="401">
        <f t="shared" si="68"/>
        <v>0</v>
      </c>
      <c r="N88" s="401">
        <f t="shared" si="68"/>
        <v>0</v>
      </c>
      <c r="O88" s="401">
        <f t="shared" si="68"/>
        <v>0</v>
      </c>
      <c r="P88" s="401">
        <f t="shared" si="68"/>
        <v>0</v>
      </c>
      <c r="Q88" s="401">
        <f t="shared" si="68"/>
        <v>0</v>
      </c>
      <c r="R88" s="401">
        <f t="shared" si="68"/>
        <v>0</v>
      </c>
      <c r="S88" s="401">
        <f t="shared" si="68"/>
        <v>0</v>
      </c>
      <c r="T88" s="401">
        <f t="shared" si="68"/>
        <v>0</v>
      </c>
      <c r="U88" s="401">
        <f t="shared" si="68"/>
        <v>0</v>
      </c>
      <c r="V88" s="401">
        <f t="shared" si="72"/>
        <v>0</v>
      </c>
      <c r="W88" s="401">
        <f t="shared" si="72"/>
        <v>0</v>
      </c>
      <c r="X88" s="401">
        <f t="shared" si="72"/>
        <v>0</v>
      </c>
      <c r="Y88" s="401">
        <f t="shared" si="72"/>
        <v>0</v>
      </c>
      <c r="Z88" s="401">
        <f t="shared" si="72"/>
        <v>0</v>
      </c>
      <c r="AA88" s="401">
        <f t="shared" si="72"/>
        <v>0</v>
      </c>
      <c r="AB88" s="401">
        <f t="shared" si="72"/>
        <v>0</v>
      </c>
      <c r="AC88" s="401">
        <f t="shared" si="72"/>
        <v>0</v>
      </c>
      <c r="AD88" s="401">
        <f t="shared" si="72"/>
        <v>0</v>
      </c>
      <c r="AE88" s="401">
        <f t="shared" si="72"/>
        <v>0</v>
      </c>
      <c r="AF88" s="401">
        <f t="shared" si="72"/>
        <v>0</v>
      </c>
      <c r="AG88" s="401">
        <f t="shared" si="72"/>
        <v>0</v>
      </c>
      <c r="AH88" s="401">
        <f t="shared" si="72"/>
        <v>0</v>
      </c>
      <c r="AI88" s="401">
        <f t="shared" si="72"/>
        <v>0</v>
      </c>
      <c r="AJ88" s="401">
        <f t="shared" si="72"/>
        <v>0</v>
      </c>
      <c r="AK88" s="401">
        <f t="shared" si="72"/>
        <v>0</v>
      </c>
      <c r="AL88" s="401">
        <f t="shared" si="72"/>
        <v>0</v>
      </c>
      <c r="AM88" s="401">
        <f t="shared" si="72"/>
        <v>0</v>
      </c>
      <c r="AN88" s="401">
        <f t="shared" si="72"/>
        <v>0</v>
      </c>
      <c r="AO88" s="401">
        <f t="shared" si="72"/>
        <v>0</v>
      </c>
      <c r="AP88" s="401">
        <f t="shared" si="72"/>
        <v>0</v>
      </c>
      <c r="AQ88" s="401">
        <f t="shared" si="72"/>
        <v>0</v>
      </c>
      <c r="AR88" s="401">
        <f t="shared" si="72"/>
        <v>0</v>
      </c>
      <c r="AS88" s="401">
        <f t="shared" si="72"/>
        <v>0</v>
      </c>
      <c r="AT88" s="401">
        <f t="shared" si="72"/>
        <v>0</v>
      </c>
      <c r="AU88" s="401">
        <f t="shared" si="72"/>
        <v>0</v>
      </c>
      <c r="AV88" s="401">
        <f t="shared" si="72"/>
        <v>0</v>
      </c>
      <c r="AW88" s="401">
        <f t="shared" si="72"/>
        <v>0</v>
      </c>
      <c r="AX88" s="401">
        <f t="shared" si="72"/>
        <v>0</v>
      </c>
      <c r="AY88" s="401">
        <f t="shared" si="72"/>
        <v>0</v>
      </c>
      <c r="AZ88" s="401">
        <f t="shared" si="72"/>
        <v>0</v>
      </c>
      <c r="BA88" s="401">
        <f t="shared" si="72"/>
        <v>0</v>
      </c>
      <c r="BB88" s="401">
        <f t="shared" si="72"/>
        <v>0</v>
      </c>
      <c r="BC88" s="401">
        <f t="shared" si="72"/>
        <v>0</v>
      </c>
      <c r="BD88" s="401">
        <f t="shared" si="72"/>
        <v>0</v>
      </c>
      <c r="BE88" s="401">
        <f t="shared" si="72"/>
        <v>0</v>
      </c>
      <c r="BF88" s="401">
        <f t="shared" si="72"/>
        <v>0</v>
      </c>
      <c r="BG88" s="401">
        <f t="shared" si="72"/>
        <v>0</v>
      </c>
      <c r="BH88" s="401">
        <f t="shared" si="72"/>
        <v>0</v>
      </c>
      <c r="BI88" s="401">
        <f t="shared" si="72"/>
        <v>0</v>
      </c>
      <c r="BJ88" s="401">
        <f t="shared" si="72"/>
        <v>0</v>
      </c>
      <c r="BK88" s="401">
        <f t="shared" si="72"/>
        <v>0</v>
      </c>
      <c r="BL88" s="401">
        <f t="shared" si="72"/>
        <v>0</v>
      </c>
      <c r="BM88" s="401">
        <f t="shared" si="72"/>
        <v>0</v>
      </c>
      <c r="BN88" s="401">
        <f t="shared" si="72"/>
        <v>0</v>
      </c>
      <c r="BO88" s="401">
        <f t="shared" si="72"/>
        <v>0</v>
      </c>
    </row>
    <row r="89" spans="1:67">
      <c r="C89" s="23" t="s">
        <v>206</v>
      </c>
      <c r="D89" s="393">
        <f t="shared" si="65"/>
        <v>0</v>
      </c>
      <c r="E89" s="17">
        <f t="shared" si="66"/>
        <v>0</v>
      </c>
      <c r="F89" s="401">
        <f t="shared" si="68"/>
        <v>0</v>
      </c>
      <c r="G89" s="401">
        <f t="shared" si="68"/>
        <v>0</v>
      </c>
      <c r="H89" s="401">
        <f t="shared" si="68"/>
        <v>0</v>
      </c>
      <c r="I89" s="401">
        <f t="shared" si="68"/>
        <v>0</v>
      </c>
      <c r="J89" s="401">
        <f t="shared" si="68"/>
        <v>0</v>
      </c>
      <c r="K89" s="401">
        <f t="shared" si="68"/>
        <v>0</v>
      </c>
      <c r="L89" s="401">
        <f t="shared" si="68"/>
        <v>0</v>
      </c>
      <c r="M89" s="401">
        <f t="shared" si="68"/>
        <v>0</v>
      </c>
      <c r="N89" s="401">
        <f t="shared" si="68"/>
        <v>0</v>
      </c>
      <c r="O89" s="401">
        <f t="shared" si="68"/>
        <v>0</v>
      </c>
      <c r="P89" s="401">
        <f t="shared" si="68"/>
        <v>0</v>
      </c>
      <c r="Q89" s="401">
        <f t="shared" si="68"/>
        <v>0</v>
      </c>
      <c r="R89" s="401">
        <f t="shared" si="68"/>
        <v>0</v>
      </c>
      <c r="S89" s="401">
        <f t="shared" si="68"/>
        <v>0</v>
      </c>
      <c r="T89" s="401">
        <f t="shared" si="68"/>
        <v>0</v>
      </c>
      <c r="U89" s="401">
        <f t="shared" si="68"/>
        <v>0</v>
      </c>
      <c r="V89" s="401">
        <f t="shared" si="72"/>
        <v>0</v>
      </c>
      <c r="W89" s="401">
        <f t="shared" si="72"/>
        <v>0</v>
      </c>
      <c r="X89" s="401">
        <f t="shared" si="72"/>
        <v>0</v>
      </c>
      <c r="Y89" s="401">
        <f t="shared" si="72"/>
        <v>0</v>
      </c>
      <c r="Z89" s="401">
        <f t="shared" si="72"/>
        <v>0</v>
      </c>
      <c r="AA89" s="401">
        <f t="shared" si="72"/>
        <v>0</v>
      </c>
      <c r="AB89" s="401">
        <f t="shared" si="72"/>
        <v>0</v>
      </c>
      <c r="AC89" s="401">
        <f t="shared" si="72"/>
        <v>0</v>
      </c>
      <c r="AD89" s="401">
        <f t="shared" si="72"/>
        <v>0</v>
      </c>
      <c r="AE89" s="401">
        <f t="shared" si="72"/>
        <v>0</v>
      </c>
      <c r="AF89" s="401">
        <f t="shared" si="72"/>
        <v>0</v>
      </c>
      <c r="AG89" s="401">
        <f t="shared" si="72"/>
        <v>0</v>
      </c>
      <c r="AH89" s="401">
        <f t="shared" si="72"/>
        <v>0</v>
      </c>
      <c r="AI89" s="401">
        <f t="shared" si="72"/>
        <v>0</v>
      </c>
      <c r="AJ89" s="401">
        <f t="shared" si="72"/>
        <v>0</v>
      </c>
      <c r="AK89" s="401">
        <f t="shared" si="72"/>
        <v>0</v>
      </c>
      <c r="AL89" s="401">
        <f t="shared" si="72"/>
        <v>0</v>
      </c>
      <c r="AM89" s="401">
        <f t="shared" si="72"/>
        <v>0</v>
      </c>
      <c r="AN89" s="401">
        <f t="shared" si="72"/>
        <v>0</v>
      </c>
      <c r="AO89" s="401">
        <f t="shared" si="72"/>
        <v>0</v>
      </c>
      <c r="AP89" s="401">
        <f t="shared" si="72"/>
        <v>0</v>
      </c>
      <c r="AQ89" s="401">
        <f t="shared" si="72"/>
        <v>0</v>
      </c>
      <c r="AR89" s="401">
        <f t="shared" si="72"/>
        <v>0</v>
      </c>
      <c r="AS89" s="401">
        <f t="shared" si="72"/>
        <v>0</v>
      </c>
      <c r="AT89" s="401">
        <f t="shared" si="72"/>
        <v>0</v>
      </c>
      <c r="AU89" s="401">
        <f t="shared" si="72"/>
        <v>0</v>
      </c>
      <c r="AV89" s="401">
        <f t="shared" si="72"/>
        <v>0</v>
      </c>
      <c r="AW89" s="401">
        <f t="shared" si="72"/>
        <v>0</v>
      </c>
      <c r="AX89" s="401">
        <f t="shared" si="72"/>
        <v>0</v>
      </c>
      <c r="AY89" s="401">
        <f t="shared" si="72"/>
        <v>0</v>
      </c>
      <c r="AZ89" s="401">
        <f t="shared" si="72"/>
        <v>0</v>
      </c>
      <c r="BA89" s="401">
        <f t="shared" si="72"/>
        <v>0</v>
      </c>
      <c r="BB89" s="401">
        <f t="shared" si="72"/>
        <v>0</v>
      </c>
      <c r="BC89" s="401">
        <f t="shared" si="72"/>
        <v>0</v>
      </c>
      <c r="BD89" s="401">
        <f t="shared" si="72"/>
        <v>0</v>
      </c>
      <c r="BE89" s="401">
        <f t="shared" si="72"/>
        <v>0</v>
      </c>
      <c r="BF89" s="401">
        <f t="shared" si="72"/>
        <v>0</v>
      </c>
      <c r="BG89" s="401">
        <f t="shared" si="72"/>
        <v>0</v>
      </c>
      <c r="BH89" s="401">
        <f t="shared" si="72"/>
        <v>0</v>
      </c>
      <c r="BI89" s="401">
        <f t="shared" si="72"/>
        <v>0</v>
      </c>
      <c r="BJ89" s="401">
        <f t="shared" si="72"/>
        <v>0</v>
      </c>
      <c r="BK89" s="401">
        <f t="shared" si="72"/>
        <v>0</v>
      </c>
      <c r="BL89" s="401">
        <f t="shared" si="72"/>
        <v>0</v>
      </c>
      <c r="BM89" s="401">
        <f t="shared" si="72"/>
        <v>0</v>
      </c>
      <c r="BN89" s="401">
        <f t="shared" si="72"/>
        <v>0</v>
      </c>
      <c r="BO89" s="401">
        <f t="shared" si="72"/>
        <v>0</v>
      </c>
    </row>
    <row r="90" spans="1:67">
      <c r="C90" s="23" t="s">
        <v>208</v>
      </c>
      <c r="D90" s="393">
        <f t="shared" si="65"/>
        <v>0</v>
      </c>
      <c r="E90" s="17">
        <f t="shared" si="66"/>
        <v>0</v>
      </c>
      <c r="F90" s="401">
        <f t="shared" si="68"/>
        <v>0</v>
      </c>
      <c r="G90" s="401">
        <f t="shared" si="68"/>
        <v>0</v>
      </c>
      <c r="H90" s="401">
        <f t="shared" si="68"/>
        <v>0</v>
      </c>
      <c r="I90" s="401">
        <f t="shared" si="68"/>
        <v>0</v>
      </c>
      <c r="J90" s="401">
        <f t="shared" si="68"/>
        <v>0</v>
      </c>
      <c r="K90" s="401">
        <f t="shared" si="68"/>
        <v>0</v>
      </c>
      <c r="L90" s="401">
        <f t="shared" si="68"/>
        <v>0</v>
      </c>
      <c r="M90" s="401">
        <f t="shared" si="68"/>
        <v>0</v>
      </c>
      <c r="N90" s="401">
        <f t="shared" si="68"/>
        <v>0</v>
      </c>
      <c r="O90" s="401">
        <f t="shared" si="68"/>
        <v>0</v>
      </c>
      <c r="P90" s="401">
        <f t="shared" si="68"/>
        <v>0</v>
      </c>
      <c r="Q90" s="401">
        <f t="shared" si="68"/>
        <v>0</v>
      </c>
      <c r="R90" s="401">
        <f t="shared" si="68"/>
        <v>0</v>
      </c>
      <c r="S90" s="401">
        <f t="shared" si="68"/>
        <v>0</v>
      </c>
      <c r="T90" s="401">
        <f t="shared" si="68"/>
        <v>0</v>
      </c>
      <c r="U90" s="401">
        <f t="shared" si="68"/>
        <v>0</v>
      </c>
      <c r="V90" s="401">
        <f t="shared" si="72"/>
        <v>0</v>
      </c>
      <c r="W90" s="401">
        <f t="shared" si="72"/>
        <v>0</v>
      </c>
      <c r="X90" s="401">
        <f t="shared" si="72"/>
        <v>0</v>
      </c>
      <c r="Y90" s="401">
        <f t="shared" si="72"/>
        <v>0</v>
      </c>
      <c r="Z90" s="401">
        <f t="shared" si="72"/>
        <v>0</v>
      </c>
      <c r="AA90" s="401">
        <f t="shared" si="72"/>
        <v>0</v>
      </c>
      <c r="AB90" s="401">
        <f t="shared" si="72"/>
        <v>0</v>
      </c>
      <c r="AC90" s="401">
        <f t="shared" si="72"/>
        <v>0</v>
      </c>
      <c r="AD90" s="401">
        <f t="shared" si="72"/>
        <v>0</v>
      </c>
      <c r="AE90" s="401">
        <f t="shared" si="72"/>
        <v>0</v>
      </c>
      <c r="AF90" s="401">
        <f t="shared" si="72"/>
        <v>0</v>
      </c>
      <c r="AG90" s="401">
        <f t="shared" si="72"/>
        <v>0</v>
      </c>
      <c r="AH90" s="401">
        <f t="shared" si="72"/>
        <v>0</v>
      </c>
      <c r="AI90" s="401">
        <f t="shared" si="72"/>
        <v>0</v>
      </c>
      <c r="AJ90" s="401">
        <f t="shared" si="72"/>
        <v>0</v>
      </c>
      <c r="AK90" s="401">
        <f t="shared" si="72"/>
        <v>0</v>
      </c>
      <c r="AL90" s="401">
        <f t="shared" si="72"/>
        <v>0</v>
      </c>
      <c r="AM90" s="401">
        <f t="shared" si="72"/>
        <v>0</v>
      </c>
      <c r="AN90" s="401">
        <f t="shared" si="72"/>
        <v>0</v>
      </c>
      <c r="AO90" s="401">
        <f t="shared" si="72"/>
        <v>0</v>
      </c>
      <c r="AP90" s="401">
        <f t="shared" si="72"/>
        <v>0</v>
      </c>
      <c r="AQ90" s="401">
        <f t="shared" si="72"/>
        <v>0</v>
      </c>
      <c r="AR90" s="401">
        <f t="shared" si="72"/>
        <v>0</v>
      </c>
      <c r="AS90" s="401">
        <f t="shared" si="72"/>
        <v>0</v>
      </c>
      <c r="AT90" s="401">
        <f t="shared" si="72"/>
        <v>0</v>
      </c>
      <c r="AU90" s="401">
        <f t="shared" ref="AU90:BO90" si="73">SUMIF($C$161:$C$183,$C90,AU$161:AU$183)</f>
        <v>0</v>
      </c>
      <c r="AV90" s="401">
        <f t="shared" si="73"/>
        <v>0</v>
      </c>
      <c r="AW90" s="401">
        <f t="shared" si="73"/>
        <v>0</v>
      </c>
      <c r="AX90" s="401">
        <f t="shared" si="73"/>
        <v>0</v>
      </c>
      <c r="AY90" s="401">
        <f t="shared" si="73"/>
        <v>0</v>
      </c>
      <c r="AZ90" s="401">
        <f t="shared" si="73"/>
        <v>0</v>
      </c>
      <c r="BA90" s="401">
        <f t="shared" si="73"/>
        <v>0</v>
      </c>
      <c r="BB90" s="401">
        <f t="shared" si="73"/>
        <v>0</v>
      </c>
      <c r="BC90" s="401">
        <f t="shared" si="73"/>
        <v>0</v>
      </c>
      <c r="BD90" s="401">
        <f t="shared" si="73"/>
        <v>0</v>
      </c>
      <c r="BE90" s="401">
        <f t="shared" si="73"/>
        <v>0</v>
      </c>
      <c r="BF90" s="401">
        <f t="shared" si="73"/>
        <v>0</v>
      </c>
      <c r="BG90" s="401">
        <f t="shared" si="73"/>
        <v>0</v>
      </c>
      <c r="BH90" s="401">
        <f t="shared" si="73"/>
        <v>0</v>
      </c>
      <c r="BI90" s="401">
        <f t="shared" si="73"/>
        <v>0</v>
      </c>
      <c r="BJ90" s="401">
        <f t="shared" si="73"/>
        <v>0</v>
      </c>
      <c r="BK90" s="401">
        <f t="shared" si="73"/>
        <v>0</v>
      </c>
      <c r="BL90" s="401">
        <f t="shared" si="73"/>
        <v>0</v>
      </c>
      <c r="BM90" s="401">
        <f t="shared" si="73"/>
        <v>0</v>
      </c>
      <c r="BN90" s="401">
        <f t="shared" si="73"/>
        <v>0</v>
      </c>
      <c r="BO90" s="401">
        <f t="shared" si="73"/>
        <v>0</v>
      </c>
    </row>
    <row r="91" spans="1:67">
      <c r="C91" s="23" t="s">
        <v>209</v>
      </c>
      <c r="D91" s="393">
        <f t="shared" si="65"/>
        <v>0</v>
      </c>
      <c r="E91" s="17">
        <f t="shared" si="66"/>
        <v>0</v>
      </c>
      <c r="F91" s="401">
        <f t="shared" si="68"/>
        <v>0</v>
      </c>
      <c r="G91" s="401">
        <f t="shared" si="68"/>
        <v>0</v>
      </c>
      <c r="H91" s="401">
        <f t="shared" si="68"/>
        <v>0</v>
      </c>
      <c r="I91" s="401">
        <f t="shared" si="68"/>
        <v>0</v>
      </c>
      <c r="J91" s="401">
        <f t="shared" si="68"/>
        <v>0</v>
      </c>
      <c r="K91" s="401">
        <f t="shared" si="68"/>
        <v>0</v>
      </c>
      <c r="L91" s="401">
        <f t="shared" si="68"/>
        <v>0</v>
      </c>
      <c r="M91" s="401">
        <f t="shared" si="68"/>
        <v>0</v>
      </c>
      <c r="N91" s="401">
        <f t="shared" si="68"/>
        <v>0</v>
      </c>
      <c r="O91" s="401">
        <f t="shared" si="68"/>
        <v>0</v>
      </c>
      <c r="P91" s="401">
        <f t="shared" si="68"/>
        <v>0</v>
      </c>
      <c r="Q91" s="401">
        <f t="shared" si="68"/>
        <v>0</v>
      </c>
      <c r="R91" s="401">
        <f t="shared" si="68"/>
        <v>0</v>
      </c>
      <c r="S91" s="401">
        <f t="shared" si="68"/>
        <v>0</v>
      </c>
      <c r="T91" s="401">
        <f t="shared" si="68"/>
        <v>0</v>
      </c>
      <c r="U91" s="401">
        <f t="shared" si="68"/>
        <v>0</v>
      </c>
      <c r="V91" s="401">
        <f t="shared" ref="V91:BO92" si="74">SUMIF($C$161:$C$183,$C91,V$161:V$183)</f>
        <v>0</v>
      </c>
      <c r="W91" s="401">
        <f t="shared" si="74"/>
        <v>0</v>
      </c>
      <c r="X91" s="401">
        <f t="shared" si="74"/>
        <v>0</v>
      </c>
      <c r="Y91" s="401">
        <f t="shared" si="74"/>
        <v>0</v>
      </c>
      <c r="Z91" s="401">
        <f t="shared" si="74"/>
        <v>0</v>
      </c>
      <c r="AA91" s="401">
        <f t="shared" si="74"/>
        <v>0</v>
      </c>
      <c r="AB91" s="401">
        <f t="shared" si="74"/>
        <v>0</v>
      </c>
      <c r="AC91" s="401">
        <f t="shared" si="74"/>
        <v>0</v>
      </c>
      <c r="AD91" s="401">
        <f t="shared" si="74"/>
        <v>0</v>
      </c>
      <c r="AE91" s="401">
        <f t="shared" si="74"/>
        <v>0</v>
      </c>
      <c r="AF91" s="401">
        <f t="shared" si="74"/>
        <v>0</v>
      </c>
      <c r="AG91" s="401">
        <f t="shared" si="74"/>
        <v>0</v>
      </c>
      <c r="AH91" s="401">
        <f t="shared" si="74"/>
        <v>0</v>
      </c>
      <c r="AI91" s="401">
        <f t="shared" si="74"/>
        <v>0</v>
      </c>
      <c r="AJ91" s="401">
        <f t="shared" si="74"/>
        <v>0</v>
      </c>
      <c r="AK91" s="401">
        <f t="shared" si="74"/>
        <v>0</v>
      </c>
      <c r="AL91" s="401">
        <f t="shared" si="74"/>
        <v>0</v>
      </c>
      <c r="AM91" s="401">
        <f t="shared" si="74"/>
        <v>0</v>
      </c>
      <c r="AN91" s="401">
        <f t="shared" si="74"/>
        <v>0</v>
      </c>
      <c r="AO91" s="401">
        <f t="shared" si="74"/>
        <v>0</v>
      </c>
      <c r="AP91" s="401">
        <f t="shared" si="74"/>
        <v>0</v>
      </c>
      <c r="AQ91" s="401">
        <f t="shared" si="74"/>
        <v>0</v>
      </c>
      <c r="AR91" s="401">
        <f t="shared" si="74"/>
        <v>0</v>
      </c>
      <c r="AS91" s="401">
        <f t="shared" si="74"/>
        <v>0</v>
      </c>
      <c r="AT91" s="401">
        <f t="shared" si="74"/>
        <v>0</v>
      </c>
      <c r="AU91" s="401">
        <f t="shared" si="74"/>
        <v>0</v>
      </c>
      <c r="AV91" s="401">
        <f t="shared" si="74"/>
        <v>0</v>
      </c>
      <c r="AW91" s="401">
        <f t="shared" si="74"/>
        <v>0</v>
      </c>
      <c r="AX91" s="401">
        <f t="shared" si="74"/>
        <v>0</v>
      </c>
      <c r="AY91" s="401">
        <f t="shared" si="74"/>
        <v>0</v>
      </c>
      <c r="AZ91" s="401">
        <f t="shared" si="74"/>
        <v>0</v>
      </c>
      <c r="BA91" s="401">
        <f t="shared" si="74"/>
        <v>0</v>
      </c>
      <c r="BB91" s="401">
        <f t="shared" si="74"/>
        <v>0</v>
      </c>
      <c r="BC91" s="401">
        <f t="shared" si="74"/>
        <v>0</v>
      </c>
      <c r="BD91" s="401">
        <f t="shared" si="74"/>
        <v>0</v>
      </c>
      <c r="BE91" s="401">
        <f t="shared" si="74"/>
        <v>0</v>
      </c>
      <c r="BF91" s="401">
        <f t="shared" si="74"/>
        <v>0</v>
      </c>
      <c r="BG91" s="401">
        <f t="shared" si="74"/>
        <v>0</v>
      </c>
      <c r="BH91" s="401">
        <f t="shared" si="74"/>
        <v>0</v>
      </c>
      <c r="BI91" s="401">
        <f t="shared" si="74"/>
        <v>0</v>
      </c>
      <c r="BJ91" s="401">
        <f t="shared" si="74"/>
        <v>0</v>
      </c>
      <c r="BK91" s="401">
        <f t="shared" si="74"/>
        <v>0</v>
      </c>
      <c r="BL91" s="401">
        <f t="shared" si="74"/>
        <v>0</v>
      </c>
      <c r="BM91" s="401">
        <f t="shared" si="74"/>
        <v>0</v>
      </c>
      <c r="BN91" s="401">
        <f t="shared" si="74"/>
        <v>0</v>
      </c>
      <c r="BO91" s="401">
        <f t="shared" si="74"/>
        <v>0</v>
      </c>
    </row>
    <row r="92" spans="1:67" ht="15" thickBot="1">
      <c r="C92" s="57" t="s">
        <v>211</v>
      </c>
      <c r="D92" s="393">
        <f t="shared" si="65"/>
        <v>0</v>
      </c>
      <c r="E92" s="17">
        <f t="shared" si="66"/>
        <v>0</v>
      </c>
      <c r="F92" s="401">
        <f t="shared" si="68"/>
        <v>0</v>
      </c>
      <c r="G92" s="401">
        <f t="shared" si="68"/>
        <v>0</v>
      </c>
      <c r="H92" s="401">
        <f t="shared" si="68"/>
        <v>0</v>
      </c>
      <c r="I92" s="401">
        <f t="shared" si="68"/>
        <v>0</v>
      </c>
      <c r="J92" s="401">
        <f t="shared" si="68"/>
        <v>0</v>
      </c>
      <c r="K92" s="401">
        <f t="shared" si="68"/>
        <v>0</v>
      </c>
      <c r="L92" s="401">
        <f t="shared" si="68"/>
        <v>0</v>
      </c>
      <c r="M92" s="401">
        <f t="shared" si="68"/>
        <v>0</v>
      </c>
      <c r="N92" s="401">
        <f t="shared" si="68"/>
        <v>0</v>
      </c>
      <c r="O92" s="401">
        <f t="shared" si="68"/>
        <v>0</v>
      </c>
      <c r="P92" s="401">
        <f t="shared" si="68"/>
        <v>0</v>
      </c>
      <c r="Q92" s="401">
        <f t="shared" si="68"/>
        <v>0</v>
      </c>
      <c r="R92" s="401">
        <f t="shared" si="68"/>
        <v>0</v>
      </c>
      <c r="S92" s="401">
        <f t="shared" si="68"/>
        <v>0</v>
      </c>
      <c r="T92" s="401">
        <f t="shared" si="68"/>
        <v>0</v>
      </c>
      <c r="U92" s="401">
        <f t="shared" si="68"/>
        <v>0</v>
      </c>
      <c r="V92" s="401">
        <f t="shared" si="74"/>
        <v>0</v>
      </c>
      <c r="W92" s="401">
        <f t="shared" si="74"/>
        <v>0</v>
      </c>
      <c r="X92" s="401">
        <f t="shared" si="74"/>
        <v>0</v>
      </c>
      <c r="Y92" s="401">
        <f t="shared" si="74"/>
        <v>0</v>
      </c>
      <c r="Z92" s="401">
        <f t="shared" si="74"/>
        <v>0</v>
      </c>
      <c r="AA92" s="401">
        <f t="shared" si="74"/>
        <v>0</v>
      </c>
      <c r="AB92" s="401">
        <f t="shared" si="74"/>
        <v>0</v>
      </c>
      <c r="AC92" s="401">
        <f t="shared" si="74"/>
        <v>0</v>
      </c>
      <c r="AD92" s="401">
        <f t="shared" si="74"/>
        <v>0</v>
      </c>
      <c r="AE92" s="401">
        <f t="shared" si="74"/>
        <v>0</v>
      </c>
      <c r="AF92" s="401">
        <f t="shared" si="74"/>
        <v>0</v>
      </c>
      <c r="AG92" s="401">
        <f t="shared" si="74"/>
        <v>0</v>
      </c>
      <c r="AH92" s="401">
        <f t="shared" si="74"/>
        <v>0</v>
      </c>
      <c r="AI92" s="401">
        <f t="shared" si="74"/>
        <v>0</v>
      </c>
      <c r="AJ92" s="401">
        <f t="shared" si="74"/>
        <v>0</v>
      </c>
      <c r="AK92" s="401">
        <f t="shared" si="74"/>
        <v>0</v>
      </c>
      <c r="AL92" s="401">
        <f t="shared" si="74"/>
        <v>0</v>
      </c>
      <c r="AM92" s="401">
        <f t="shared" si="74"/>
        <v>0</v>
      </c>
      <c r="AN92" s="401">
        <f t="shared" si="74"/>
        <v>0</v>
      </c>
      <c r="AO92" s="401">
        <f t="shared" si="74"/>
        <v>0</v>
      </c>
      <c r="AP92" s="401">
        <f t="shared" si="74"/>
        <v>0</v>
      </c>
      <c r="AQ92" s="401">
        <f t="shared" si="74"/>
        <v>0</v>
      </c>
      <c r="AR92" s="401">
        <f t="shared" si="74"/>
        <v>0</v>
      </c>
      <c r="AS92" s="401">
        <f t="shared" si="74"/>
        <v>0</v>
      </c>
      <c r="AT92" s="401">
        <f t="shared" si="74"/>
        <v>0</v>
      </c>
      <c r="AU92" s="401">
        <f t="shared" si="74"/>
        <v>0</v>
      </c>
      <c r="AV92" s="401">
        <f t="shared" si="74"/>
        <v>0</v>
      </c>
      <c r="AW92" s="401">
        <f t="shared" si="74"/>
        <v>0</v>
      </c>
      <c r="AX92" s="401">
        <f t="shared" si="74"/>
        <v>0</v>
      </c>
      <c r="AY92" s="401">
        <f t="shared" si="74"/>
        <v>0</v>
      </c>
      <c r="AZ92" s="401">
        <f t="shared" si="74"/>
        <v>0</v>
      </c>
      <c r="BA92" s="401">
        <f t="shared" si="74"/>
        <v>0</v>
      </c>
      <c r="BB92" s="401">
        <f t="shared" si="74"/>
        <v>0</v>
      </c>
      <c r="BC92" s="401">
        <f t="shared" si="74"/>
        <v>0</v>
      </c>
      <c r="BD92" s="401">
        <f t="shared" si="74"/>
        <v>0</v>
      </c>
      <c r="BE92" s="401">
        <f t="shared" si="74"/>
        <v>0</v>
      </c>
      <c r="BF92" s="401">
        <f t="shared" si="74"/>
        <v>0</v>
      </c>
      <c r="BG92" s="401">
        <f t="shared" si="74"/>
        <v>0</v>
      </c>
      <c r="BH92" s="401">
        <f t="shared" si="74"/>
        <v>0</v>
      </c>
      <c r="BI92" s="401">
        <f t="shared" si="74"/>
        <v>0</v>
      </c>
      <c r="BJ92" s="401">
        <f t="shared" si="74"/>
        <v>0</v>
      </c>
      <c r="BK92" s="401">
        <f t="shared" si="74"/>
        <v>0</v>
      </c>
      <c r="BL92" s="401">
        <f t="shared" si="74"/>
        <v>0</v>
      </c>
      <c r="BM92" s="401">
        <f t="shared" si="74"/>
        <v>0</v>
      </c>
      <c r="BN92" s="401">
        <f t="shared" si="74"/>
        <v>0</v>
      </c>
      <c r="BO92" s="401">
        <f t="shared" si="74"/>
        <v>0</v>
      </c>
    </row>
    <row r="93" spans="1:67" ht="15" thickBot="1">
      <c r="C93" s="402"/>
      <c r="D93" s="403"/>
      <c r="E93" s="403"/>
      <c r="F93" s="403"/>
      <c r="G93" s="403"/>
      <c r="H93" s="403"/>
      <c r="I93" s="403"/>
      <c r="J93" s="403"/>
      <c r="K93" s="403"/>
      <c r="L93" s="403"/>
      <c r="M93" s="403"/>
      <c r="N93" s="403"/>
      <c r="O93" s="403"/>
      <c r="P93" s="403"/>
      <c r="Q93" s="403"/>
      <c r="R93" s="403"/>
      <c r="S93" s="403"/>
      <c r="T93" s="403"/>
      <c r="U93" s="403"/>
      <c r="V93" s="403"/>
      <c r="W93" s="403"/>
      <c r="X93" s="403"/>
      <c r="Y93" s="403"/>
      <c r="Z93" s="403"/>
      <c r="AA93" s="403"/>
      <c r="AB93" s="403"/>
      <c r="AC93" s="403"/>
      <c r="AD93" s="403"/>
      <c r="AE93" s="403"/>
      <c r="AF93" s="403"/>
      <c r="AG93" s="403"/>
      <c r="AH93" s="403"/>
      <c r="AI93" s="403"/>
      <c r="AJ93" s="403"/>
      <c r="AK93" s="403"/>
      <c r="AL93" s="403"/>
      <c r="AM93" s="403"/>
      <c r="AN93" s="403"/>
      <c r="AO93" s="403"/>
      <c r="AP93" s="403"/>
      <c r="AQ93" s="403"/>
      <c r="AR93" s="403"/>
      <c r="AS93" s="403"/>
      <c r="AT93" s="403"/>
      <c r="AU93" s="403"/>
      <c r="AV93" s="403"/>
      <c r="AW93" s="403"/>
      <c r="AX93" s="403"/>
      <c r="AY93" s="403"/>
      <c r="AZ93" s="403"/>
      <c r="BA93" s="403"/>
      <c r="BB93" s="403"/>
      <c r="BC93" s="403"/>
      <c r="BD93" s="403"/>
      <c r="BE93" s="403"/>
      <c r="BF93" s="403"/>
      <c r="BG93" s="403"/>
      <c r="BH93" s="403"/>
      <c r="BI93" s="403"/>
      <c r="BJ93" s="403"/>
      <c r="BK93" s="403"/>
      <c r="BL93" s="403"/>
      <c r="BM93" s="403"/>
      <c r="BN93" s="403"/>
      <c r="BO93" s="403"/>
    </row>
    <row r="94" spans="1:67" ht="15" thickTop="1">
      <c r="C94" s="404"/>
      <c r="D94" s="405"/>
      <c r="E94" s="405"/>
      <c r="F94" s="405"/>
      <c r="G94" s="405"/>
      <c r="H94" s="405"/>
      <c r="I94" s="405"/>
      <c r="J94" s="405"/>
      <c r="K94" s="405"/>
      <c r="L94" s="405"/>
      <c r="M94" s="405"/>
      <c r="N94" s="405"/>
      <c r="O94" s="405"/>
      <c r="P94" s="405"/>
      <c r="Q94" s="405"/>
      <c r="R94" s="405"/>
      <c r="S94" s="405"/>
      <c r="T94" s="405"/>
      <c r="U94" s="405"/>
      <c r="V94" s="405"/>
      <c r="W94" s="405"/>
      <c r="X94" s="405"/>
      <c r="Y94" s="405"/>
      <c r="Z94" s="405"/>
      <c r="AA94" s="405"/>
      <c r="AB94" s="405"/>
      <c r="AC94" s="405"/>
      <c r="AD94" s="405"/>
      <c r="AE94" s="405"/>
      <c r="AF94" s="405"/>
      <c r="AG94" s="405"/>
      <c r="AH94" s="405"/>
      <c r="AI94" s="405"/>
      <c r="AJ94" s="405"/>
      <c r="AK94" s="405"/>
      <c r="AL94" s="405"/>
      <c r="AM94" s="405"/>
      <c r="AN94" s="405"/>
      <c r="AO94" s="405"/>
      <c r="AP94" s="405"/>
      <c r="AQ94" s="405"/>
      <c r="AR94" s="405"/>
      <c r="AS94" s="405"/>
      <c r="AT94" s="405"/>
      <c r="AU94" s="405"/>
      <c r="AV94" s="405"/>
      <c r="AW94" s="405"/>
      <c r="AX94" s="405"/>
      <c r="AY94" s="405"/>
      <c r="AZ94" s="405"/>
      <c r="BA94" s="405"/>
      <c r="BB94" s="405"/>
      <c r="BC94" s="405"/>
      <c r="BD94" s="405"/>
      <c r="BE94" s="405"/>
      <c r="BF94" s="405"/>
      <c r="BG94" s="405"/>
      <c r="BH94" s="405"/>
      <c r="BI94" s="405"/>
      <c r="BJ94" s="405"/>
      <c r="BK94" s="405"/>
      <c r="BL94" s="405"/>
      <c r="BM94" s="405"/>
      <c r="BN94" s="405"/>
      <c r="BO94" s="405"/>
    </row>
    <row r="95" spans="1:67" ht="15" thickBot="1">
      <c r="A95" t="s">
        <v>953</v>
      </c>
      <c r="B95" s="398" t="s">
        <v>954</v>
      </c>
      <c r="C95" s="406"/>
      <c r="D95" s="407"/>
      <c r="E95" s="407"/>
      <c r="F95" s="407"/>
      <c r="G95" s="407"/>
      <c r="H95" s="407"/>
      <c r="I95" s="407"/>
      <c r="J95" s="407"/>
      <c r="K95" s="407"/>
      <c r="L95" s="407"/>
      <c r="M95" s="407"/>
      <c r="N95" s="407"/>
      <c r="O95" s="407"/>
      <c r="P95" s="407"/>
      <c r="Q95" s="407"/>
      <c r="R95" s="407"/>
      <c r="S95" s="407"/>
      <c r="T95" s="407"/>
      <c r="U95" s="407"/>
      <c r="V95" s="407"/>
      <c r="W95" s="407"/>
      <c r="X95" s="407"/>
      <c r="Y95" s="407"/>
      <c r="Z95" s="407"/>
      <c r="AA95" s="407"/>
      <c r="AB95" s="407"/>
      <c r="AC95" s="407"/>
      <c r="AD95" s="407"/>
      <c r="AE95" s="407"/>
      <c r="AF95" s="407"/>
      <c r="AG95" s="407"/>
      <c r="AH95" s="407"/>
      <c r="AI95" s="407"/>
      <c r="AJ95" s="407"/>
      <c r="AK95" s="407"/>
      <c r="AL95" s="407"/>
      <c r="AM95" s="407"/>
      <c r="AN95" s="407"/>
      <c r="AO95" s="407"/>
      <c r="AP95" s="407"/>
      <c r="AQ95" s="407"/>
      <c r="AR95" s="407"/>
      <c r="AS95" s="407"/>
      <c r="AT95" s="407"/>
      <c r="AU95" s="407"/>
      <c r="AV95" s="407"/>
      <c r="AW95" s="407"/>
      <c r="AX95" s="407"/>
      <c r="AY95" s="407"/>
      <c r="AZ95" s="407"/>
      <c r="BA95" s="407"/>
      <c r="BB95" s="407"/>
      <c r="BC95" s="407"/>
      <c r="BD95" s="407"/>
      <c r="BE95" s="407"/>
      <c r="BF95" s="407"/>
      <c r="BG95" s="407"/>
      <c r="BH95" s="407"/>
      <c r="BI95" s="407"/>
      <c r="BJ95" s="407"/>
      <c r="BK95" s="407"/>
      <c r="BL95" s="407"/>
      <c r="BM95" s="407"/>
      <c r="BN95" s="407"/>
      <c r="BO95" s="407"/>
    </row>
    <row r="96" spans="1:67" ht="15" outlineLevel="1" thickTop="1">
      <c r="A96" t="s">
        <v>953</v>
      </c>
      <c r="C96" s="339" t="s">
        <v>4</v>
      </c>
      <c r="D96" s="411">
        <f t="shared" ref="D96:D158" si="75">SUMPRODUCT(($F$6:$BO$6&lt;=$BO$4)*1*($F$8:$BO$8=$D$8)*1*(F96:BO96)*1)</f>
        <v>0</v>
      </c>
      <c r="E96" s="401">
        <f t="shared" ref="E96:E158" si="76">SUMPRODUCT(($F$6:$BO$6&lt;=$BO$4)*1*($F$8:$BO$8=$E$8)*1*(F96:BO96)*1)*0.75</f>
        <v>0</v>
      </c>
      <c r="F96" s="401"/>
      <c r="G96" s="401"/>
      <c r="H96" s="401"/>
      <c r="I96" s="401"/>
      <c r="J96" s="401"/>
      <c r="K96" s="401"/>
      <c r="L96" s="401"/>
      <c r="M96" s="401"/>
      <c r="N96" s="401"/>
      <c r="O96" s="401"/>
      <c r="P96" s="401"/>
      <c r="Q96" s="401"/>
      <c r="R96" s="401"/>
      <c r="S96" s="401"/>
      <c r="T96" s="401"/>
      <c r="U96" s="401"/>
      <c r="V96" s="401"/>
      <c r="W96" s="401"/>
      <c r="X96" s="401"/>
      <c r="Y96" s="401"/>
      <c r="Z96" s="401"/>
      <c r="AA96" s="401"/>
      <c r="AB96" s="401"/>
      <c r="AC96" s="401"/>
      <c r="AD96" s="401"/>
      <c r="AE96" s="401"/>
      <c r="AF96" s="401"/>
      <c r="AG96" s="401"/>
      <c r="AH96" s="401"/>
      <c r="AI96" s="401"/>
      <c r="AJ96" s="401"/>
      <c r="AK96" s="401"/>
      <c r="AL96" s="401"/>
      <c r="AM96" s="401"/>
      <c r="AN96" s="401"/>
      <c r="AO96" s="401"/>
      <c r="AP96" s="401"/>
      <c r="AQ96" s="401"/>
      <c r="AR96" s="401"/>
      <c r="AS96" s="401"/>
      <c r="AT96" s="401"/>
      <c r="AU96" s="401"/>
      <c r="AV96" s="401"/>
      <c r="AW96" s="401"/>
      <c r="AX96" s="401"/>
      <c r="AY96" s="401"/>
      <c r="AZ96" s="401"/>
      <c r="BA96" s="401"/>
      <c r="BB96" s="401"/>
      <c r="BC96" s="401"/>
      <c r="BD96" s="401"/>
      <c r="BE96" s="401"/>
      <c r="BF96" s="401"/>
      <c r="BG96" s="401"/>
      <c r="BH96" s="401"/>
      <c r="BI96" s="401"/>
      <c r="BJ96" s="401"/>
      <c r="BK96" s="401"/>
      <c r="BL96" s="401"/>
      <c r="BM96" s="401"/>
      <c r="BN96" s="401"/>
      <c r="BO96" s="401"/>
    </row>
    <row r="97" spans="1:67" outlineLevel="1">
      <c r="A97" t="s">
        <v>953</v>
      </c>
      <c r="C97" s="339" t="s">
        <v>33</v>
      </c>
      <c r="D97" s="411">
        <f t="shared" si="75"/>
        <v>0</v>
      </c>
      <c r="E97" s="401">
        <f t="shared" si="76"/>
        <v>0</v>
      </c>
      <c r="F97" s="401"/>
      <c r="G97" s="401"/>
      <c r="H97" s="401"/>
      <c r="I97" s="401"/>
      <c r="J97" s="401"/>
      <c r="K97" s="401"/>
      <c r="L97" s="401"/>
      <c r="M97" s="401"/>
      <c r="N97" s="401"/>
      <c r="O97" s="401"/>
      <c r="P97" s="401"/>
      <c r="Q97" s="401"/>
      <c r="R97" s="401"/>
      <c r="S97" s="401"/>
      <c r="T97" s="401"/>
      <c r="U97" s="401"/>
      <c r="V97" s="401"/>
      <c r="W97" s="401"/>
      <c r="X97" s="401"/>
      <c r="Y97" s="401"/>
      <c r="Z97" s="401"/>
      <c r="AA97" s="401"/>
      <c r="AB97" s="401"/>
      <c r="AC97" s="401"/>
      <c r="AD97" s="401"/>
      <c r="AE97" s="401"/>
      <c r="AF97" s="401"/>
      <c r="AG97" s="401"/>
      <c r="AH97" s="401"/>
      <c r="AI97" s="401"/>
      <c r="AJ97" s="401"/>
      <c r="AK97" s="401"/>
      <c r="AL97" s="401"/>
      <c r="AM97" s="401"/>
      <c r="AN97" s="401"/>
      <c r="AO97" s="401"/>
      <c r="AP97" s="401"/>
      <c r="AQ97" s="401"/>
      <c r="AR97" s="401"/>
      <c r="AS97" s="401"/>
      <c r="AT97" s="401"/>
      <c r="AU97" s="401"/>
      <c r="AV97" s="401"/>
      <c r="AW97" s="401"/>
      <c r="AX97" s="401"/>
      <c r="AY97" s="401"/>
      <c r="AZ97" s="401"/>
      <c r="BA97" s="401"/>
      <c r="BB97" s="401"/>
      <c r="BC97" s="401"/>
      <c r="BD97" s="401"/>
      <c r="BE97" s="401"/>
      <c r="BF97" s="401"/>
      <c r="BG97" s="401"/>
      <c r="BH97" s="401"/>
      <c r="BI97" s="401"/>
      <c r="BJ97" s="401"/>
      <c r="BK97" s="401"/>
      <c r="BL97" s="401"/>
      <c r="BM97" s="401"/>
      <c r="BN97" s="401"/>
      <c r="BO97" s="401"/>
    </row>
    <row r="98" spans="1:67" outlineLevel="1">
      <c r="A98" t="s">
        <v>953</v>
      </c>
      <c r="C98" s="234" t="s">
        <v>38</v>
      </c>
      <c r="D98" s="411">
        <f t="shared" si="75"/>
        <v>0</v>
      </c>
      <c r="E98" s="401">
        <f t="shared" si="76"/>
        <v>0</v>
      </c>
      <c r="F98" s="270"/>
      <c r="G98" s="270"/>
      <c r="H98" s="270"/>
      <c r="I98" s="270"/>
      <c r="J98" s="270"/>
      <c r="K98" s="270"/>
      <c r="L98" s="270"/>
      <c r="M98" s="270"/>
      <c r="N98" s="270"/>
      <c r="O98" s="270"/>
      <c r="P98" s="270"/>
      <c r="Q98" s="270"/>
      <c r="R98" s="270"/>
      <c r="S98" s="270"/>
      <c r="T98" s="270"/>
      <c r="U98" s="270"/>
      <c r="V98" s="270"/>
      <c r="W98" s="270"/>
      <c r="X98" s="270"/>
      <c r="Y98" s="270"/>
      <c r="Z98" s="270"/>
      <c r="AA98" s="270"/>
      <c r="AB98" s="270"/>
      <c r="AC98" s="270"/>
      <c r="AD98" s="270"/>
      <c r="AE98" s="270"/>
      <c r="AF98" s="270"/>
      <c r="AG98" s="270"/>
      <c r="AH98" s="270"/>
      <c r="AI98" s="270"/>
      <c r="AJ98" s="270"/>
      <c r="AK98" s="270"/>
      <c r="AL98" s="270"/>
      <c r="AM98" s="270"/>
      <c r="AN98" s="270"/>
      <c r="AO98" s="270"/>
      <c r="AP98" s="270"/>
      <c r="AQ98" s="270"/>
      <c r="AR98" s="270"/>
      <c r="AS98" s="270"/>
      <c r="AT98" s="270"/>
      <c r="AU98" s="270"/>
      <c r="AV98" s="270"/>
      <c r="AW98" s="270"/>
      <c r="AX98" s="270"/>
      <c r="AY98" s="270"/>
      <c r="AZ98" s="270"/>
      <c r="BA98" s="270"/>
      <c r="BB98" s="270"/>
      <c r="BC98" s="270"/>
      <c r="BD98" s="270"/>
      <c r="BE98" s="270"/>
      <c r="BF98" s="270"/>
      <c r="BG98" s="270"/>
      <c r="BH98" s="270"/>
      <c r="BI98" s="270"/>
      <c r="BJ98" s="270"/>
      <c r="BK98" s="270"/>
      <c r="BL98" s="270"/>
      <c r="BM98" s="270"/>
      <c r="BN98" s="270"/>
      <c r="BO98" s="270"/>
    </row>
    <row r="99" spans="1:67" outlineLevel="1">
      <c r="A99" t="s">
        <v>953</v>
      </c>
      <c r="C99" s="234" t="s">
        <v>41</v>
      </c>
      <c r="D99" s="411">
        <f t="shared" si="75"/>
        <v>0</v>
      </c>
      <c r="E99" s="401">
        <f t="shared" si="76"/>
        <v>0</v>
      </c>
      <c r="F99" s="270"/>
      <c r="G99" s="270"/>
      <c r="H99" s="270"/>
      <c r="I99" s="270"/>
      <c r="J99" s="270"/>
      <c r="K99" s="270"/>
      <c r="L99" s="270"/>
      <c r="M99" s="270"/>
      <c r="N99" s="270"/>
      <c r="O99" s="270"/>
      <c r="P99" s="270"/>
      <c r="Q99" s="270"/>
      <c r="R99" s="270"/>
      <c r="S99" s="270"/>
      <c r="T99" s="270"/>
      <c r="U99" s="270"/>
      <c r="V99" s="270"/>
      <c r="W99" s="270"/>
      <c r="X99" s="270"/>
      <c r="Y99" s="270"/>
      <c r="Z99" s="270"/>
      <c r="AA99" s="270"/>
      <c r="AB99" s="270"/>
      <c r="AC99" s="270"/>
      <c r="AD99" s="270"/>
      <c r="AE99" s="270"/>
      <c r="AF99" s="270"/>
      <c r="AG99" s="270"/>
      <c r="AH99" s="270"/>
      <c r="AI99" s="270"/>
      <c r="AJ99" s="270"/>
      <c r="AK99" s="270"/>
      <c r="AL99" s="270"/>
      <c r="AM99" s="270"/>
      <c r="AN99" s="270"/>
      <c r="AO99" s="270"/>
      <c r="AP99" s="270"/>
      <c r="AQ99" s="270"/>
      <c r="AR99" s="270"/>
      <c r="AS99" s="270"/>
      <c r="AT99" s="270"/>
      <c r="AU99" s="270"/>
      <c r="AV99" s="270"/>
      <c r="AW99" s="270"/>
      <c r="AX99" s="270"/>
      <c r="AY99" s="270"/>
      <c r="AZ99" s="270"/>
      <c r="BA99" s="270"/>
      <c r="BB99" s="270"/>
      <c r="BC99" s="270"/>
      <c r="BD99" s="270"/>
      <c r="BE99" s="270"/>
      <c r="BF99" s="270"/>
      <c r="BG99" s="270"/>
      <c r="BH99" s="270"/>
      <c r="BI99" s="270"/>
      <c r="BJ99" s="270"/>
      <c r="BK99" s="270"/>
      <c r="BL99" s="270"/>
      <c r="BM99" s="270"/>
      <c r="BN99" s="270"/>
      <c r="BO99" s="270"/>
    </row>
    <row r="100" spans="1:67" outlineLevel="1">
      <c r="A100" t="s">
        <v>953</v>
      </c>
      <c r="C100" s="234" t="s">
        <v>913</v>
      </c>
      <c r="D100" s="411">
        <f t="shared" si="75"/>
        <v>0</v>
      </c>
      <c r="E100" s="401">
        <f t="shared" si="76"/>
        <v>0</v>
      </c>
      <c r="F100" s="270"/>
      <c r="G100" s="270"/>
      <c r="H100" s="270"/>
      <c r="I100" s="270"/>
      <c r="J100" s="270"/>
      <c r="K100" s="270"/>
      <c r="L100" s="270"/>
      <c r="M100" s="270"/>
      <c r="N100" s="270"/>
      <c r="O100" s="270"/>
      <c r="P100" s="270"/>
      <c r="Q100" s="270"/>
      <c r="R100" s="270"/>
      <c r="S100" s="270"/>
      <c r="T100" s="270"/>
      <c r="U100" s="270"/>
      <c r="V100" s="270"/>
      <c r="W100" s="270"/>
      <c r="X100" s="270"/>
      <c r="Y100" s="270"/>
      <c r="Z100" s="270"/>
      <c r="AA100" s="270"/>
      <c r="AB100" s="270"/>
      <c r="AC100" s="270"/>
      <c r="AD100" s="270"/>
      <c r="AE100" s="270"/>
      <c r="AF100" s="270"/>
      <c r="AG100" s="270"/>
      <c r="AH100" s="270"/>
      <c r="AI100" s="270"/>
      <c r="AJ100" s="270"/>
      <c r="AK100" s="270"/>
      <c r="AL100" s="270"/>
      <c r="AM100" s="270"/>
      <c r="AN100" s="270"/>
      <c r="AO100" s="270"/>
      <c r="AP100" s="270"/>
      <c r="AQ100" s="270"/>
      <c r="AR100" s="270"/>
      <c r="AS100" s="270"/>
      <c r="AT100" s="270"/>
      <c r="AU100" s="270"/>
      <c r="AV100" s="270"/>
      <c r="AW100" s="270"/>
      <c r="AX100" s="270"/>
      <c r="AY100" s="270"/>
      <c r="AZ100" s="270"/>
      <c r="BA100" s="270"/>
      <c r="BB100" s="270"/>
      <c r="BC100" s="270"/>
      <c r="BD100" s="270"/>
      <c r="BE100" s="270"/>
      <c r="BF100" s="270"/>
      <c r="BG100" s="270"/>
      <c r="BH100" s="270"/>
      <c r="BI100" s="270"/>
      <c r="BJ100" s="270"/>
      <c r="BK100" s="270"/>
      <c r="BL100" s="270"/>
      <c r="BM100" s="270"/>
      <c r="BN100" s="270"/>
      <c r="BO100" s="270"/>
    </row>
    <row r="101" spans="1:67" outlineLevel="1">
      <c r="A101" t="s">
        <v>953</v>
      </c>
      <c r="C101" s="234" t="s">
        <v>44</v>
      </c>
      <c r="D101" s="411">
        <f t="shared" si="75"/>
        <v>0</v>
      </c>
      <c r="E101" s="401">
        <f t="shared" si="76"/>
        <v>0</v>
      </c>
      <c r="F101" s="806"/>
      <c r="G101" s="270"/>
      <c r="H101" s="270"/>
      <c r="I101" s="270"/>
      <c r="J101" s="270"/>
      <c r="K101" s="270"/>
      <c r="L101" s="270"/>
      <c r="M101" s="270"/>
      <c r="N101" s="270"/>
      <c r="O101" s="270"/>
      <c r="P101" s="270"/>
      <c r="Q101" s="270"/>
      <c r="R101" s="270"/>
      <c r="S101" s="270"/>
      <c r="T101" s="270"/>
      <c r="U101" s="270"/>
      <c r="V101" s="270"/>
      <c r="W101" s="270"/>
      <c r="X101" s="270"/>
      <c r="Y101" s="270"/>
      <c r="Z101" s="270"/>
      <c r="AA101" s="270"/>
      <c r="AB101" s="270"/>
      <c r="AC101" s="270"/>
      <c r="AD101" s="270"/>
      <c r="AE101" s="270"/>
      <c r="AF101" s="270"/>
      <c r="AG101" s="270"/>
      <c r="AH101" s="270"/>
      <c r="AI101" s="270"/>
      <c r="AJ101" s="270"/>
      <c r="AK101" s="270"/>
      <c r="AL101" s="270"/>
      <c r="AM101" s="270"/>
      <c r="AN101" s="270"/>
      <c r="AO101" s="270"/>
      <c r="AP101" s="270"/>
      <c r="AQ101" s="270"/>
      <c r="AR101" s="270"/>
      <c r="AS101" s="270"/>
      <c r="AT101" s="270"/>
      <c r="AU101" s="270"/>
      <c r="AV101" s="270"/>
      <c r="AW101" s="270"/>
      <c r="AX101" s="270"/>
      <c r="AY101" s="270"/>
      <c r="AZ101" s="270"/>
      <c r="BA101" s="270"/>
      <c r="BB101" s="270"/>
      <c r="BC101" s="270"/>
      <c r="BD101" s="270"/>
      <c r="BE101" s="270"/>
      <c r="BF101" s="270"/>
      <c r="BG101" s="270"/>
      <c r="BH101" s="270"/>
      <c r="BI101" s="270"/>
      <c r="BJ101" s="270"/>
      <c r="BK101" s="270"/>
      <c r="BL101" s="270"/>
      <c r="BM101" s="270"/>
      <c r="BN101" s="270"/>
      <c r="BO101" s="270"/>
    </row>
    <row r="102" spans="1:67" outlineLevel="1">
      <c r="A102" t="s">
        <v>953</v>
      </c>
      <c r="C102" s="234" t="s">
        <v>47</v>
      </c>
      <c r="D102" s="411">
        <f t="shared" si="75"/>
        <v>0</v>
      </c>
      <c r="E102" s="401">
        <f t="shared" si="76"/>
        <v>0</v>
      </c>
      <c r="F102" s="270"/>
      <c r="G102" s="270"/>
      <c r="H102" s="270"/>
      <c r="I102" s="270"/>
      <c r="J102" s="270"/>
      <c r="K102" s="270"/>
      <c r="L102" s="270"/>
      <c r="M102" s="270"/>
      <c r="N102" s="270"/>
      <c r="O102" s="270"/>
      <c r="P102" s="270"/>
      <c r="Q102" s="270"/>
      <c r="R102" s="270"/>
      <c r="S102" s="270"/>
      <c r="T102" s="270"/>
      <c r="U102" s="270"/>
      <c r="V102" s="270"/>
      <c r="W102" s="270"/>
      <c r="X102" s="270"/>
      <c r="Y102" s="270"/>
      <c r="Z102" s="270"/>
      <c r="AA102" s="270"/>
      <c r="AB102" s="270"/>
      <c r="AC102" s="270"/>
      <c r="AD102" s="270"/>
      <c r="AE102" s="270"/>
      <c r="AF102" s="270"/>
      <c r="AG102" s="270"/>
      <c r="AH102" s="270"/>
      <c r="AI102" s="270"/>
      <c r="AJ102" s="270"/>
      <c r="AK102" s="270"/>
      <c r="AL102" s="270"/>
      <c r="AM102" s="270"/>
      <c r="AN102" s="270"/>
      <c r="AO102" s="270"/>
      <c r="AP102" s="270"/>
      <c r="AQ102" s="270"/>
      <c r="AR102" s="270"/>
      <c r="AS102" s="270"/>
      <c r="AT102" s="270"/>
      <c r="AU102" s="270"/>
      <c r="AV102" s="270"/>
      <c r="AW102" s="270"/>
      <c r="AX102" s="270"/>
      <c r="AY102" s="270"/>
      <c r="AZ102" s="270"/>
      <c r="BA102" s="270"/>
      <c r="BB102" s="270"/>
      <c r="BC102" s="270"/>
      <c r="BD102" s="270"/>
      <c r="BE102" s="270"/>
      <c r="BF102" s="270"/>
      <c r="BG102" s="270"/>
      <c r="BH102" s="270"/>
      <c r="BI102" s="270"/>
      <c r="BJ102" s="270"/>
      <c r="BK102" s="270"/>
      <c r="BL102" s="270"/>
      <c r="BM102" s="270"/>
      <c r="BN102" s="270"/>
      <c r="BO102" s="270"/>
    </row>
    <row r="103" spans="1:67" outlineLevel="1">
      <c r="A103" t="s">
        <v>953</v>
      </c>
      <c r="C103" s="234" t="s">
        <v>49</v>
      </c>
      <c r="D103" s="411">
        <f t="shared" si="75"/>
        <v>0</v>
      </c>
      <c r="E103" s="401">
        <f t="shared" si="76"/>
        <v>0</v>
      </c>
      <c r="F103" s="270"/>
      <c r="G103" s="270"/>
      <c r="H103" s="270"/>
      <c r="I103" s="270"/>
      <c r="J103" s="270"/>
      <c r="K103" s="270"/>
      <c r="L103" s="270"/>
      <c r="M103" s="270"/>
      <c r="N103" s="270"/>
      <c r="O103" s="270"/>
      <c r="P103" s="270"/>
      <c r="Q103" s="270"/>
      <c r="R103" s="270"/>
      <c r="S103" s="270"/>
      <c r="T103" s="270"/>
      <c r="U103" s="270"/>
      <c r="V103" s="270"/>
      <c r="W103" s="270"/>
      <c r="X103" s="270"/>
      <c r="Y103" s="270"/>
      <c r="Z103" s="270"/>
      <c r="AA103" s="270"/>
      <c r="AB103" s="270"/>
      <c r="AC103" s="270"/>
      <c r="AD103" s="270"/>
      <c r="AE103" s="270"/>
      <c r="AF103" s="270"/>
      <c r="AG103" s="270"/>
      <c r="AH103" s="270"/>
      <c r="AI103" s="270"/>
      <c r="AJ103" s="270"/>
      <c r="AK103" s="270"/>
      <c r="AL103" s="270"/>
      <c r="AM103" s="270"/>
      <c r="AN103" s="270"/>
      <c r="AO103" s="270"/>
      <c r="AP103" s="270"/>
      <c r="AQ103" s="270"/>
      <c r="AR103" s="270"/>
      <c r="AS103" s="270"/>
      <c r="AT103" s="270"/>
      <c r="AU103" s="270"/>
      <c r="AV103" s="270"/>
      <c r="AW103" s="270"/>
      <c r="AX103" s="270"/>
      <c r="AY103" s="270"/>
      <c r="AZ103" s="270"/>
      <c r="BA103" s="270"/>
      <c r="BB103" s="270"/>
      <c r="BC103" s="270"/>
      <c r="BD103" s="270"/>
      <c r="BE103" s="270"/>
      <c r="BF103" s="270"/>
      <c r="BG103" s="270"/>
      <c r="BH103" s="270"/>
      <c r="BI103" s="270"/>
      <c r="BJ103" s="270"/>
      <c r="BK103" s="270"/>
      <c r="BL103" s="270"/>
      <c r="BM103" s="270"/>
      <c r="BN103" s="270"/>
      <c r="BO103" s="270"/>
    </row>
    <row r="104" spans="1:67" outlineLevel="1">
      <c r="A104" t="s">
        <v>953</v>
      </c>
      <c r="C104" s="234" t="s">
        <v>5</v>
      </c>
      <c r="D104" s="411">
        <f>SUMPRODUCT(($F$6:$BO$6&lt;=$BO$4)*1*($F$8:$BO$8=$D$8)*1*(F104:BO104)*1)</f>
        <v>0</v>
      </c>
      <c r="E104" s="401">
        <f t="shared" si="76"/>
        <v>0</v>
      </c>
      <c r="F104" s="270"/>
      <c r="G104" s="270"/>
      <c r="H104" s="270"/>
      <c r="I104" s="270"/>
      <c r="J104" s="270"/>
      <c r="K104" s="270"/>
      <c r="L104" s="270"/>
      <c r="M104" s="270"/>
      <c r="N104" s="270"/>
      <c r="O104" s="270"/>
      <c r="P104" s="270"/>
      <c r="Q104" s="270"/>
      <c r="R104" s="270"/>
      <c r="S104" s="270"/>
      <c r="T104" s="270"/>
      <c r="U104" s="270"/>
      <c r="V104" s="270"/>
      <c r="W104" s="270"/>
      <c r="X104" s="270"/>
      <c r="Y104" s="270"/>
      <c r="Z104" s="270"/>
      <c r="AA104" s="270"/>
      <c r="AB104" s="270"/>
      <c r="AC104" s="270"/>
      <c r="AD104" s="270"/>
      <c r="AE104" s="270"/>
      <c r="AF104" s="270"/>
      <c r="AG104" s="270"/>
      <c r="AH104" s="270"/>
      <c r="AI104" s="270"/>
      <c r="AJ104" s="270"/>
      <c r="AK104" s="270"/>
      <c r="AL104" s="270"/>
      <c r="AM104" s="270"/>
      <c r="AN104" s="270"/>
      <c r="AO104" s="270"/>
      <c r="AP104" s="270"/>
      <c r="AQ104" s="270"/>
      <c r="AR104" s="270"/>
      <c r="AS104" s="270"/>
      <c r="AT104" s="270"/>
      <c r="AU104" s="270"/>
      <c r="AV104" s="270"/>
      <c r="AW104" s="270"/>
      <c r="AX104" s="270"/>
      <c r="AY104" s="270"/>
      <c r="AZ104" s="270"/>
      <c r="BA104" s="270"/>
      <c r="BB104" s="270"/>
      <c r="BC104" s="270"/>
      <c r="BD104" s="270"/>
      <c r="BE104" s="270"/>
      <c r="BF104" s="270"/>
      <c r="BG104" s="270"/>
      <c r="BH104" s="270"/>
      <c r="BI104" s="270"/>
      <c r="BJ104" s="270"/>
      <c r="BK104" s="270"/>
      <c r="BL104" s="270"/>
      <c r="BM104" s="270"/>
      <c r="BN104" s="270"/>
      <c r="BO104" s="270"/>
    </row>
    <row r="105" spans="1:67" outlineLevel="1">
      <c r="A105" t="s">
        <v>953</v>
      </c>
      <c r="C105" s="234" t="s">
        <v>917</v>
      </c>
      <c r="D105" s="411">
        <f t="shared" si="75"/>
        <v>0</v>
      </c>
      <c r="E105" s="401">
        <f t="shared" si="76"/>
        <v>0</v>
      </c>
      <c r="F105" s="270"/>
      <c r="G105" s="270"/>
      <c r="H105" s="270"/>
      <c r="I105" s="270"/>
      <c r="J105" s="270"/>
      <c r="K105" s="270"/>
      <c r="L105" s="270"/>
      <c r="M105" s="270"/>
      <c r="N105" s="270"/>
      <c r="O105" s="270"/>
      <c r="P105" s="270"/>
      <c r="Q105" s="270"/>
      <c r="R105" s="270"/>
      <c r="S105" s="270"/>
      <c r="T105" s="270"/>
      <c r="U105" s="270"/>
      <c r="V105" s="270"/>
      <c r="W105" s="270"/>
      <c r="X105" s="270"/>
      <c r="Y105" s="270"/>
      <c r="Z105" s="270"/>
      <c r="AA105" s="270"/>
      <c r="AB105" s="270"/>
      <c r="AC105" s="270"/>
      <c r="AD105" s="270"/>
      <c r="AE105" s="270"/>
      <c r="AF105" s="270"/>
      <c r="AG105" s="270"/>
      <c r="AH105" s="270"/>
      <c r="AI105" s="270"/>
      <c r="AJ105" s="270"/>
      <c r="AK105" s="270"/>
      <c r="AL105" s="270"/>
      <c r="AM105" s="270"/>
      <c r="AN105" s="270"/>
      <c r="AO105" s="270"/>
      <c r="AP105" s="270"/>
      <c r="AQ105" s="270"/>
      <c r="AR105" s="270"/>
      <c r="AS105" s="270"/>
      <c r="AT105" s="270"/>
      <c r="AU105" s="270"/>
      <c r="AV105" s="270"/>
      <c r="AW105" s="270"/>
      <c r="AX105" s="270"/>
      <c r="AY105" s="270"/>
      <c r="AZ105" s="270"/>
      <c r="BA105" s="270"/>
      <c r="BB105" s="270"/>
      <c r="BC105" s="270"/>
      <c r="BD105" s="270"/>
      <c r="BE105" s="270"/>
      <c r="BF105" s="270"/>
      <c r="BG105" s="270"/>
      <c r="BH105" s="270"/>
      <c r="BI105" s="270"/>
      <c r="BJ105" s="270"/>
      <c r="BK105" s="270"/>
      <c r="BL105" s="270"/>
      <c r="BM105" s="270"/>
      <c r="BN105" s="270"/>
      <c r="BO105" s="270"/>
    </row>
    <row r="106" spans="1:67" outlineLevel="1">
      <c r="C106" s="234" t="s">
        <v>53</v>
      </c>
      <c r="D106" s="411">
        <f t="shared" si="75"/>
        <v>0</v>
      </c>
      <c r="E106" s="401">
        <f t="shared" si="76"/>
        <v>0</v>
      </c>
      <c r="F106" s="270"/>
      <c r="G106" s="270"/>
      <c r="H106" s="270"/>
      <c r="I106" s="270"/>
      <c r="J106" s="270"/>
      <c r="K106" s="270"/>
      <c r="L106" s="270"/>
      <c r="M106" s="270"/>
      <c r="N106" s="270"/>
      <c r="O106" s="270"/>
      <c r="P106" s="270"/>
      <c r="Q106" s="270"/>
      <c r="R106" s="270"/>
      <c r="S106" s="270"/>
      <c r="T106" s="270"/>
      <c r="U106" s="270"/>
      <c r="V106" s="270"/>
      <c r="W106" s="270"/>
      <c r="X106" s="270"/>
      <c r="Y106" s="270"/>
      <c r="Z106" s="270"/>
      <c r="AA106" s="270"/>
      <c r="AB106" s="270"/>
      <c r="AC106" s="270"/>
      <c r="AD106" s="270"/>
      <c r="AE106" s="270"/>
      <c r="AF106" s="270"/>
      <c r="AG106" s="270"/>
      <c r="AH106" s="270"/>
      <c r="AI106" s="270"/>
      <c r="AJ106" s="270"/>
      <c r="AK106" s="270"/>
      <c r="AL106" s="270"/>
      <c r="AM106" s="270"/>
      <c r="AN106" s="270"/>
      <c r="AO106" s="270"/>
      <c r="AP106" s="270"/>
      <c r="AQ106" s="270"/>
      <c r="AR106" s="270"/>
      <c r="AS106" s="270"/>
      <c r="AT106" s="270"/>
      <c r="AU106" s="270"/>
      <c r="AV106" s="270"/>
      <c r="AW106" s="270"/>
      <c r="AX106" s="270"/>
      <c r="AY106" s="270"/>
      <c r="AZ106" s="270"/>
      <c r="BA106" s="270"/>
      <c r="BB106" s="270"/>
      <c r="BC106" s="270"/>
      <c r="BD106" s="270"/>
      <c r="BE106" s="270"/>
      <c r="BF106" s="270"/>
      <c r="BG106" s="270"/>
      <c r="BH106" s="270"/>
      <c r="BI106" s="270"/>
      <c r="BJ106" s="270"/>
      <c r="BK106" s="270"/>
      <c r="BL106" s="270"/>
      <c r="BM106" s="270"/>
      <c r="BN106" s="270"/>
      <c r="BO106" s="270"/>
    </row>
    <row r="107" spans="1:67" outlineLevel="1">
      <c r="C107" s="234" t="s">
        <v>56</v>
      </c>
      <c r="D107" s="411">
        <f t="shared" si="75"/>
        <v>0</v>
      </c>
      <c r="E107" s="401">
        <f t="shared" si="76"/>
        <v>0</v>
      </c>
      <c r="F107" s="270"/>
      <c r="G107" s="270"/>
      <c r="H107" s="270"/>
      <c r="I107" s="270"/>
      <c r="J107" s="270"/>
      <c r="K107" s="270"/>
      <c r="L107" s="270"/>
      <c r="M107" s="270"/>
      <c r="N107" s="270"/>
      <c r="O107" s="270"/>
      <c r="P107" s="270"/>
      <c r="Q107" s="270"/>
      <c r="R107" s="270"/>
      <c r="S107" s="270"/>
      <c r="T107" s="270"/>
      <c r="U107" s="270"/>
      <c r="V107" s="270"/>
      <c r="W107" s="270"/>
      <c r="X107" s="270"/>
      <c r="Y107" s="270"/>
      <c r="Z107" s="270"/>
      <c r="AA107" s="270"/>
      <c r="AB107" s="270"/>
      <c r="AC107" s="270"/>
      <c r="AD107" s="270"/>
      <c r="AE107" s="270"/>
      <c r="AF107" s="270"/>
      <c r="AG107" s="270"/>
      <c r="AH107" s="270"/>
      <c r="AI107" s="270"/>
      <c r="AJ107" s="270"/>
      <c r="AK107" s="270"/>
      <c r="AL107" s="270"/>
      <c r="AM107" s="270"/>
      <c r="AN107" s="270"/>
      <c r="AO107" s="270"/>
      <c r="AP107" s="270"/>
      <c r="AQ107" s="270"/>
      <c r="AR107" s="270"/>
      <c r="AS107" s="270"/>
      <c r="AT107" s="270"/>
      <c r="AU107" s="270"/>
      <c r="AV107" s="270"/>
      <c r="AW107" s="270"/>
      <c r="AX107" s="270"/>
      <c r="AY107" s="270"/>
      <c r="AZ107" s="270"/>
      <c r="BA107" s="270"/>
      <c r="BB107" s="270"/>
      <c r="BC107" s="270"/>
      <c r="BD107" s="270"/>
      <c r="BE107" s="270"/>
      <c r="BF107" s="270"/>
      <c r="BG107" s="270"/>
      <c r="BH107" s="270"/>
      <c r="BI107" s="270"/>
      <c r="BJ107" s="270"/>
      <c r="BK107" s="270"/>
      <c r="BL107" s="270"/>
      <c r="BM107" s="270"/>
      <c r="BN107" s="270"/>
      <c r="BO107" s="270"/>
    </row>
    <row r="108" spans="1:67" outlineLevel="1">
      <c r="C108" s="234" t="s">
        <v>59</v>
      </c>
      <c r="D108" s="411">
        <f t="shared" si="75"/>
        <v>0</v>
      </c>
      <c r="E108" s="401">
        <f t="shared" si="76"/>
        <v>0</v>
      </c>
      <c r="F108" s="270"/>
      <c r="G108" s="270"/>
      <c r="H108" s="270"/>
      <c r="I108" s="270"/>
      <c r="J108" s="270"/>
      <c r="K108" s="270"/>
      <c r="L108" s="270"/>
      <c r="M108" s="270"/>
      <c r="N108" s="270"/>
      <c r="O108" s="270"/>
      <c r="P108" s="270"/>
      <c r="Q108" s="270"/>
      <c r="R108" s="270"/>
      <c r="S108" s="270"/>
      <c r="T108" s="270"/>
      <c r="U108" s="270"/>
      <c r="V108" s="270"/>
      <c r="W108" s="270"/>
      <c r="X108" s="270"/>
      <c r="Y108" s="270"/>
      <c r="Z108" s="270"/>
      <c r="AA108" s="270"/>
      <c r="AB108" s="270"/>
      <c r="AC108" s="270"/>
      <c r="AD108" s="270"/>
      <c r="AE108" s="270"/>
      <c r="AF108" s="270"/>
      <c r="AG108" s="270"/>
      <c r="AH108" s="270"/>
      <c r="AI108" s="270"/>
      <c r="AJ108" s="270"/>
      <c r="AK108" s="270"/>
      <c r="AL108" s="270"/>
      <c r="AM108" s="270"/>
      <c r="AN108" s="270"/>
      <c r="AO108" s="270"/>
      <c r="AP108" s="270"/>
      <c r="AQ108" s="270"/>
      <c r="AR108" s="270"/>
      <c r="AS108" s="270"/>
      <c r="AT108" s="270"/>
      <c r="AU108" s="270"/>
      <c r="AV108" s="270"/>
      <c r="AW108" s="270"/>
      <c r="AX108" s="270"/>
      <c r="AY108" s="270"/>
      <c r="AZ108" s="270"/>
      <c r="BA108" s="270"/>
      <c r="BB108" s="270"/>
      <c r="BC108" s="270"/>
      <c r="BD108" s="270"/>
      <c r="BE108" s="270"/>
      <c r="BF108" s="270"/>
      <c r="BG108" s="270"/>
      <c r="BH108" s="270"/>
      <c r="BI108" s="270"/>
      <c r="BJ108" s="270"/>
      <c r="BK108" s="270"/>
      <c r="BL108" s="270"/>
      <c r="BM108" s="270"/>
      <c r="BN108" s="270"/>
      <c r="BO108" s="270"/>
    </row>
    <row r="109" spans="1:67" outlineLevel="1">
      <c r="C109" s="234" t="s">
        <v>920</v>
      </c>
      <c r="D109" s="411">
        <f t="shared" si="75"/>
        <v>0</v>
      </c>
      <c r="E109" s="401">
        <f t="shared" si="76"/>
        <v>0</v>
      </c>
      <c r="F109" s="270"/>
      <c r="G109" s="270"/>
      <c r="H109" s="270"/>
      <c r="I109" s="270"/>
      <c r="J109" s="270"/>
      <c r="K109" s="270"/>
      <c r="L109" s="270"/>
      <c r="M109" s="270"/>
      <c r="N109" s="270"/>
      <c r="O109" s="270"/>
      <c r="P109" s="270"/>
      <c r="Q109" s="270"/>
      <c r="R109" s="270"/>
      <c r="S109" s="270"/>
      <c r="T109" s="270"/>
      <c r="U109" s="270"/>
      <c r="V109" s="270"/>
      <c r="W109" s="270"/>
      <c r="X109" s="270"/>
      <c r="Y109" s="270"/>
      <c r="Z109" s="270"/>
      <c r="AA109" s="270"/>
      <c r="AB109" s="270"/>
      <c r="AC109" s="270"/>
      <c r="AD109" s="270"/>
      <c r="AE109" s="270"/>
      <c r="AF109" s="270"/>
      <c r="AG109" s="270"/>
      <c r="AH109" s="270"/>
      <c r="AI109" s="270"/>
      <c r="AJ109" s="270"/>
      <c r="AK109" s="270"/>
      <c r="AL109" s="270"/>
      <c r="AM109" s="270"/>
      <c r="AN109" s="270"/>
      <c r="AO109" s="270"/>
      <c r="AP109" s="270"/>
      <c r="AQ109" s="270"/>
      <c r="AR109" s="270"/>
      <c r="AS109" s="270"/>
      <c r="AT109" s="270"/>
      <c r="AU109" s="270"/>
      <c r="AV109" s="270"/>
      <c r="AW109" s="270"/>
      <c r="AX109" s="270"/>
      <c r="AY109" s="270"/>
      <c r="AZ109" s="270"/>
      <c r="BA109" s="270"/>
      <c r="BB109" s="270"/>
      <c r="BC109" s="270"/>
      <c r="BD109" s="270"/>
      <c r="BE109" s="270"/>
      <c r="BF109" s="270"/>
      <c r="BG109" s="270"/>
      <c r="BH109" s="270"/>
      <c r="BI109" s="270"/>
      <c r="BJ109" s="270"/>
      <c r="BK109" s="270"/>
      <c r="BL109" s="270"/>
      <c r="BM109" s="270"/>
      <c r="BN109" s="270"/>
      <c r="BO109" s="270"/>
    </row>
    <row r="110" spans="1:67" outlineLevel="1">
      <c r="C110" s="234" t="s">
        <v>6</v>
      </c>
      <c r="D110" s="411">
        <f t="shared" si="75"/>
        <v>0</v>
      </c>
      <c r="E110" s="401">
        <f t="shared" si="76"/>
        <v>0</v>
      </c>
      <c r="F110" s="270"/>
      <c r="G110" s="270"/>
      <c r="H110" s="270"/>
      <c r="I110" s="270"/>
      <c r="J110" s="270"/>
      <c r="K110" s="270"/>
      <c r="L110" s="270"/>
      <c r="M110" s="270"/>
      <c r="N110" s="270"/>
      <c r="O110" s="270"/>
      <c r="P110" s="270"/>
      <c r="Q110" s="270"/>
      <c r="R110" s="270"/>
      <c r="S110" s="270"/>
      <c r="T110" s="270"/>
      <c r="U110" s="270"/>
      <c r="V110" s="270"/>
      <c r="W110" s="270"/>
      <c r="X110" s="270"/>
      <c r="Y110" s="270"/>
      <c r="Z110" s="270"/>
      <c r="AA110" s="270"/>
      <c r="AB110" s="270"/>
      <c r="AC110" s="270"/>
      <c r="AD110" s="270"/>
      <c r="AE110" s="270"/>
      <c r="AF110" s="270"/>
      <c r="AG110" s="270"/>
      <c r="AH110" s="270"/>
      <c r="AI110" s="270"/>
      <c r="AJ110" s="270"/>
      <c r="AK110" s="270"/>
      <c r="AL110" s="270"/>
      <c r="AM110" s="270"/>
      <c r="AN110" s="270"/>
      <c r="AO110" s="270"/>
      <c r="AP110" s="270"/>
      <c r="AQ110" s="270"/>
      <c r="AR110" s="270"/>
      <c r="AS110" s="270"/>
      <c r="AT110" s="270"/>
      <c r="AU110" s="270"/>
      <c r="AV110" s="270"/>
      <c r="AW110" s="270"/>
      <c r="AX110" s="270"/>
      <c r="AY110" s="270"/>
      <c r="AZ110" s="270"/>
      <c r="BA110" s="270"/>
      <c r="BB110" s="270"/>
      <c r="BC110" s="270"/>
      <c r="BD110" s="270"/>
      <c r="BE110" s="270"/>
      <c r="BF110" s="270"/>
      <c r="BG110" s="270"/>
      <c r="BH110" s="270"/>
      <c r="BI110" s="270"/>
      <c r="BJ110" s="270"/>
      <c r="BK110" s="270"/>
      <c r="BL110" s="270"/>
      <c r="BM110" s="270"/>
      <c r="BN110" s="270"/>
      <c r="BO110" s="270"/>
    </row>
    <row r="111" spans="1:67" outlineLevel="1">
      <c r="C111" s="234" t="s">
        <v>64</v>
      </c>
      <c r="D111" s="411">
        <f t="shared" si="75"/>
        <v>0</v>
      </c>
      <c r="E111" s="401">
        <f t="shared" si="76"/>
        <v>0</v>
      </c>
      <c r="F111" s="270"/>
      <c r="G111" s="270"/>
      <c r="H111" s="270"/>
      <c r="I111" s="270"/>
      <c r="J111" s="270"/>
      <c r="K111" s="270"/>
      <c r="L111" s="270"/>
      <c r="M111" s="270"/>
      <c r="N111" s="270"/>
      <c r="O111" s="270"/>
      <c r="P111" s="270"/>
      <c r="Q111" s="270"/>
      <c r="R111" s="270"/>
      <c r="S111" s="270"/>
      <c r="T111" s="270"/>
      <c r="U111" s="270"/>
      <c r="V111" s="270"/>
      <c r="W111" s="270"/>
      <c r="X111" s="270"/>
      <c r="Y111" s="270"/>
      <c r="Z111" s="270"/>
      <c r="AA111" s="270"/>
      <c r="AB111" s="270"/>
      <c r="AC111" s="270"/>
      <c r="AD111" s="270"/>
      <c r="AE111" s="270"/>
      <c r="AF111" s="270"/>
      <c r="AG111" s="270"/>
      <c r="AH111" s="270"/>
      <c r="AI111" s="270"/>
      <c r="AJ111" s="270"/>
      <c r="AK111" s="270"/>
      <c r="AL111" s="270"/>
      <c r="AM111" s="270"/>
      <c r="AN111" s="270"/>
      <c r="AO111" s="270"/>
      <c r="AP111" s="270"/>
      <c r="AQ111" s="270"/>
      <c r="AR111" s="270"/>
      <c r="AS111" s="270"/>
      <c r="AT111" s="270"/>
      <c r="AU111" s="270"/>
      <c r="AV111" s="270"/>
      <c r="AW111" s="270"/>
      <c r="AX111" s="270"/>
      <c r="AY111" s="270"/>
      <c r="AZ111" s="270"/>
      <c r="BA111" s="270"/>
      <c r="BB111" s="270"/>
      <c r="BC111" s="270"/>
      <c r="BD111" s="270"/>
      <c r="BE111" s="270"/>
      <c r="BF111" s="270"/>
      <c r="BG111" s="270"/>
      <c r="BH111" s="270"/>
      <c r="BI111" s="270"/>
      <c r="BJ111" s="270"/>
      <c r="BK111" s="270"/>
      <c r="BL111" s="270"/>
      <c r="BM111" s="270"/>
      <c r="BN111" s="270"/>
      <c r="BO111" s="270"/>
    </row>
    <row r="112" spans="1:67" outlineLevel="1">
      <c r="C112" s="234" t="s">
        <v>67</v>
      </c>
      <c r="D112" s="411">
        <f t="shared" si="75"/>
        <v>0</v>
      </c>
      <c r="E112" s="401">
        <f t="shared" si="76"/>
        <v>0</v>
      </c>
      <c r="F112" s="270"/>
      <c r="G112" s="270"/>
      <c r="H112" s="270"/>
      <c r="I112" s="270"/>
      <c r="J112" s="270"/>
      <c r="K112" s="270"/>
      <c r="L112" s="270"/>
      <c r="M112" s="270"/>
      <c r="N112" s="270"/>
      <c r="O112" s="270"/>
      <c r="P112" s="270"/>
      <c r="Q112" s="270"/>
      <c r="R112" s="270"/>
      <c r="S112" s="270"/>
      <c r="T112" s="270"/>
      <c r="U112" s="270"/>
      <c r="V112" s="270"/>
      <c r="W112" s="270"/>
      <c r="X112" s="270"/>
      <c r="Y112" s="270"/>
      <c r="Z112" s="270"/>
      <c r="AA112" s="270"/>
      <c r="AB112" s="270"/>
      <c r="AC112" s="270"/>
      <c r="AD112" s="270"/>
      <c r="AE112" s="270"/>
      <c r="AF112" s="270"/>
      <c r="AG112" s="270"/>
      <c r="AH112" s="270"/>
      <c r="AI112" s="270"/>
      <c r="AJ112" s="270"/>
      <c r="AK112" s="270"/>
      <c r="AL112" s="270"/>
      <c r="AM112" s="270"/>
      <c r="AN112" s="270"/>
      <c r="AO112" s="270"/>
      <c r="AP112" s="270"/>
      <c r="AQ112" s="270"/>
      <c r="AR112" s="270"/>
      <c r="AS112" s="270"/>
      <c r="AT112" s="270"/>
      <c r="AU112" s="270"/>
      <c r="AV112" s="270"/>
      <c r="AW112" s="270"/>
      <c r="AX112" s="270"/>
      <c r="AY112" s="270"/>
      <c r="AZ112" s="270"/>
      <c r="BA112" s="270"/>
      <c r="BB112" s="270"/>
      <c r="BC112" s="270"/>
      <c r="BD112" s="270"/>
      <c r="BE112" s="270"/>
      <c r="BF112" s="270"/>
      <c r="BG112" s="270"/>
      <c r="BH112" s="270"/>
      <c r="BI112" s="270"/>
      <c r="BJ112" s="270"/>
      <c r="BK112" s="270"/>
      <c r="BL112" s="270"/>
      <c r="BM112" s="270"/>
      <c r="BN112" s="270"/>
      <c r="BO112" s="270"/>
    </row>
    <row r="113" spans="3:67" outlineLevel="1">
      <c r="C113" s="234" t="s">
        <v>68</v>
      </c>
      <c r="D113" s="411">
        <f t="shared" si="75"/>
        <v>0</v>
      </c>
      <c r="E113" s="401">
        <f t="shared" si="76"/>
        <v>0</v>
      </c>
      <c r="F113" s="270"/>
      <c r="G113" s="270"/>
      <c r="H113" s="270"/>
      <c r="I113" s="270"/>
      <c r="J113" s="270"/>
      <c r="K113" s="270"/>
      <c r="L113" s="270"/>
      <c r="M113" s="270"/>
      <c r="N113" s="270"/>
      <c r="O113" s="270"/>
      <c r="P113" s="270"/>
      <c r="Q113" s="270"/>
      <c r="R113" s="270"/>
      <c r="S113" s="270"/>
      <c r="T113" s="270"/>
      <c r="U113" s="270"/>
      <c r="V113" s="270"/>
      <c r="W113" s="270"/>
      <c r="X113" s="270"/>
      <c r="Y113" s="270"/>
      <c r="Z113" s="270"/>
      <c r="AA113" s="270"/>
      <c r="AB113" s="270"/>
      <c r="AC113" s="270"/>
      <c r="AD113" s="270"/>
      <c r="AE113" s="270"/>
      <c r="AF113" s="270"/>
      <c r="AG113" s="270"/>
      <c r="AH113" s="270"/>
      <c r="AI113" s="270"/>
      <c r="AJ113" s="270"/>
      <c r="AK113" s="270"/>
      <c r="AL113" s="270"/>
      <c r="AM113" s="270"/>
      <c r="AN113" s="270"/>
      <c r="AO113" s="270"/>
      <c r="AP113" s="270"/>
      <c r="AQ113" s="270"/>
      <c r="AR113" s="270"/>
      <c r="AS113" s="270"/>
      <c r="AT113" s="270"/>
      <c r="AU113" s="270"/>
      <c r="AV113" s="270"/>
      <c r="AW113" s="270"/>
      <c r="AX113" s="270"/>
      <c r="AY113" s="270"/>
      <c r="AZ113" s="270"/>
      <c r="BA113" s="270"/>
      <c r="BB113" s="270"/>
      <c r="BC113" s="270"/>
      <c r="BD113" s="270"/>
      <c r="BE113" s="270"/>
      <c r="BF113" s="270"/>
      <c r="BG113" s="270"/>
      <c r="BH113" s="270"/>
      <c r="BI113" s="270"/>
      <c r="BJ113" s="270"/>
      <c r="BK113" s="270"/>
      <c r="BL113" s="270"/>
      <c r="BM113" s="270"/>
      <c r="BN113" s="270"/>
      <c r="BO113" s="270"/>
    </row>
    <row r="114" spans="3:67" outlineLevel="1">
      <c r="C114" s="234" t="s">
        <v>72</v>
      </c>
      <c r="D114" s="411">
        <f t="shared" si="75"/>
        <v>0</v>
      </c>
      <c r="E114" s="401">
        <f t="shared" si="76"/>
        <v>0</v>
      </c>
      <c r="F114" s="270"/>
      <c r="G114" s="270"/>
      <c r="H114" s="270"/>
      <c r="I114" s="270"/>
      <c r="J114" s="270"/>
      <c r="K114" s="270"/>
      <c r="L114" s="270"/>
      <c r="M114" s="270"/>
      <c r="N114" s="270"/>
      <c r="O114" s="270"/>
      <c r="P114" s="270"/>
      <c r="Q114" s="270"/>
      <c r="R114" s="270"/>
      <c r="S114" s="270"/>
      <c r="T114" s="270"/>
      <c r="U114" s="270"/>
      <c r="V114" s="270"/>
      <c r="W114" s="270"/>
      <c r="X114" s="270"/>
      <c r="Y114" s="270"/>
      <c r="Z114" s="270"/>
      <c r="AA114" s="270"/>
      <c r="AB114" s="270"/>
      <c r="AC114" s="270"/>
      <c r="AD114" s="270"/>
      <c r="AE114" s="270"/>
      <c r="AF114" s="270"/>
      <c r="AG114" s="270"/>
      <c r="AH114" s="270"/>
      <c r="AI114" s="270"/>
      <c r="AJ114" s="270"/>
      <c r="AK114" s="270"/>
      <c r="AL114" s="270"/>
      <c r="AM114" s="270"/>
      <c r="AN114" s="270"/>
      <c r="AO114" s="270"/>
      <c r="AP114" s="270"/>
      <c r="AQ114" s="270"/>
      <c r="AR114" s="270"/>
      <c r="AS114" s="270"/>
      <c r="AT114" s="270"/>
      <c r="AU114" s="270"/>
      <c r="AV114" s="270"/>
      <c r="AW114" s="270"/>
      <c r="AX114" s="270"/>
      <c r="AY114" s="270"/>
      <c r="AZ114" s="270"/>
      <c r="BA114" s="270"/>
      <c r="BB114" s="270"/>
      <c r="BC114" s="270"/>
      <c r="BD114" s="270"/>
      <c r="BE114" s="270"/>
      <c r="BF114" s="270"/>
      <c r="BG114" s="270"/>
      <c r="BH114" s="270"/>
      <c r="BI114" s="270"/>
      <c r="BJ114" s="270"/>
      <c r="BK114" s="270"/>
      <c r="BL114" s="270"/>
      <c r="BM114" s="270"/>
      <c r="BN114" s="270"/>
      <c r="BO114" s="270"/>
    </row>
    <row r="115" spans="3:67" outlineLevel="1">
      <c r="C115" s="234" t="s">
        <v>75</v>
      </c>
      <c r="D115" s="411">
        <f t="shared" si="75"/>
        <v>0</v>
      </c>
      <c r="E115" s="401">
        <f t="shared" si="76"/>
        <v>0</v>
      </c>
      <c r="F115" s="270"/>
      <c r="G115" s="270"/>
      <c r="H115" s="270"/>
      <c r="I115" s="270"/>
      <c r="J115" s="270"/>
      <c r="K115" s="270"/>
      <c r="L115" s="270"/>
      <c r="M115" s="270"/>
      <c r="N115" s="270"/>
      <c r="O115" s="270"/>
      <c r="P115" s="270"/>
      <c r="Q115" s="270"/>
      <c r="R115" s="270"/>
      <c r="S115" s="270"/>
      <c r="T115" s="270"/>
      <c r="U115" s="270"/>
      <c r="V115" s="270"/>
      <c r="W115" s="270"/>
      <c r="X115" s="270"/>
      <c r="Y115" s="270"/>
      <c r="Z115" s="270"/>
      <c r="AA115" s="270"/>
      <c r="AB115" s="270"/>
      <c r="AC115" s="270"/>
      <c r="AD115" s="270"/>
      <c r="AE115" s="270"/>
      <c r="AF115" s="270"/>
      <c r="AG115" s="270"/>
      <c r="AH115" s="270"/>
      <c r="AI115" s="270"/>
      <c r="AJ115" s="270"/>
      <c r="AK115" s="270"/>
      <c r="AL115" s="270"/>
      <c r="AM115" s="270"/>
      <c r="AN115" s="270"/>
      <c r="AO115" s="270"/>
      <c r="AP115" s="270"/>
      <c r="AQ115" s="270"/>
      <c r="AR115" s="270"/>
      <c r="AS115" s="270"/>
      <c r="AT115" s="270"/>
      <c r="AU115" s="270"/>
      <c r="AV115" s="270"/>
      <c r="AW115" s="270"/>
      <c r="AX115" s="270"/>
      <c r="AY115" s="270"/>
      <c r="AZ115" s="270"/>
      <c r="BA115" s="270"/>
      <c r="BB115" s="270"/>
      <c r="BC115" s="270"/>
      <c r="BD115" s="270"/>
      <c r="BE115" s="270"/>
      <c r="BF115" s="270"/>
      <c r="BG115" s="270"/>
      <c r="BH115" s="270"/>
      <c r="BI115" s="270"/>
      <c r="BJ115" s="270"/>
      <c r="BK115" s="270"/>
      <c r="BL115" s="270"/>
      <c r="BM115" s="270"/>
      <c r="BN115" s="270"/>
      <c r="BO115" s="270"/>
    </row>
    <row r="116" spans="3:67" outlineLevel="1">
      <c r="C116" s="234" t="s">
        <v>78</v>
      </c>
      <c r="D116" s="411">
        <f t="shared" si="75"/>
        <v>0</v>
      </c>
      <c r="E116" s="401">
        <f t="shared" si="76"/>
        <v>0</v>
      </c>
      <c r="F116" s="270"/>
      <c r="G116" s="270"/>
      <c r="H116" s="270"/>
      <c r="I116" s="270"/>
      <c r="J116" s="270"/>
      <c r="K116" s="270"/>
      <c r="L116" s="270"/>
      <c r="M116" s="270"/>
      <c r="N116" s="270"/>
      <c r="O116" s="270"/>
      <c r="P116" s="270"/>
      <c r="Q116" s="270"/>
      <c r="R116" s="270"/>
      <c r="S116" s="270"/>
      <c r="T116" s="270"/>
      <c r="U116" s="270"/>
      <c r="V116" s="270"/>
      <c r="W116" s="270"/>
      <c r="X116" s="270"/>
      <c r="Y116" s="270"/>
      <c r="Z116" s="270"/>
      <c r="AA116" s="270"/>
      <c r="AB116" s="270"/>
      <c r="AC116" s="270"/>
      <c r="AD116" s="270"/>
      <c r="AE116" s="270"/>
      <c r="AF116" s="270"/>
      <c r="AG116" s="270"/>
      <c r="AH116" s="270"/>
      <c r="AI116" s="270"/>
      <c r="AJ116" s="270"/>
      <c r="AK116" s="270"/>
      <c r="AL116" s="270"/>
      <c r="AM116" s="270"/>
      <c r="AN116" s="270"/>
      <c r="AO116" s="270"/>
      <c r="AP116" s="270"/>
      <c r="AQ116" s="270"/>
      <c r="AR116" s="270"/>
      <c r="AS116" s="270"/>
      <c r="AT116" s="270"/>
      <c r="AU116" s="270"/>
      <c r="AV116" s="270"/>
      <c r="AW116" s="270"/>
      <c r="AX116" s="270"/>
      <c r="AY116" s="270"/>
      <c r="AZ116" s="270"/>
      <c r="BA116" s="270"/>
      <c r="BB116" s="270"/>
      <c r="BC116" s="270"/>
      <c r="BD116" s="270"/>
      <c r="BE116" s="270"/>
      <c r="BF116" s="270"/>
      <c r="BG116" s="270"/>
      <c r="BH116" s="270"/>
      <c r="BI116" s="270"/>
      <c r="BJ116" s="270"/>
      <c r="BK116" s="270"/>
      <c r="BL116" s="270"/>
      <c r="BM116" s="270"/>
      <c r="BN116" s="270"/>
      <c r="BO116" s="270"/>
    </row>
    <row r="117" spans="3:67" outlineLevel="1">
      <c r="C117" s="234" t="s">
        <v>81</v>
      </c>
      <c r="D117" s="411">
        <f t="shared" si="75"/>
        <v>0</v>
      </c>
      <c r="E117" s="401">
        <f t="shared" si="76"/>
        <v>0</v>
      </c>
      <c r="F117" s="270"/>
      <c r="G117" s="270"/>
      <c r="H117" s="270"/>
      <c r="I117" s="270"/>
      <c r="J117" s="270"/>
      <c r="K117" s="270"/>
      <c r="L117" s="270"/>
      <c r="M117" s="270"/>
      <c r="N117" s="270"/>
      <c r="O117" s="270"/>
      <c r="P117" s="270"/>
      <c r="Q117" s="270"/>
      <c r="R117" s="270"/>
      <c r="S117" s="270"/>
      <c r="T117" s="270"/>
      <c r="U117" s="270"/>
      <c r="V117" s="270"/>
      <c r="W117" s="270"/>
      <c r="X117" s="270"/>
      <c r="Y117" s="270"/>
      <c r="Z117" s="270"/>
      <c r="AA117" s="270"/>
      <c r="AB117" s="270"/>
      <c r="AC117" s="270"/>
      <c r="AD117" s="270"/>
      <c r="AE117" s="270"/>
      <c r="AF117" s="270"/>
      <c r="AG117" s="270"/>
      <c r="AH117" s="270"/>
      <c r="AI117" s="270"/>
      <c r="AJ117" s="270"/>
      <c r="AK117" s="270"/>
      <c r="AL117" s="270"/>
      <c r="AM117" s="270"/>
      <c r="AN117" s="270"/>
      <c r="AO117" s="270"/>
      <c r="AP117" s="270"/>
      <c r="AQ117" s="270"/>
      <c r="AR117" s="270"/>
      <c r="AS117" s="270"/>
      <c r="AT117" s="270"/>
      <c r="AU117" s="270"/>
      <c r="AV117" s="270"/>
      <c r="AW117" s="270"/>
      <c r="AX117" s="270"/>
      <c r="AY117" s="270"/>
      <c r="AZ117" s="270"/>
      <c r="BA117" s="270"/>
      <c r="BB117" s="270"/>
      <c r="BC117" s="270"/>
      <c r="BD117" s="270"/>
      <c r="BE117" s="270"/>
      <c r="BF117" s="270"/>
      <c r="BG117" s="270"/>
      <c r="BH117" s="270"/>
      <c r="BI117" s="270"/>
      <c r="BJ117" s="270"/>
      <c r="BK117" s="270"/>
      <c r="BL117" s="270"/>
      <c r="BM117" s="270"/>
      <c r="BN117" s="270"/>
      <c r="BO117" s="270"/>
    </row>
    <row r="118" spans="3:67" outlineLevel="1">
      <c r="C118" s="234" t="s">
        <v>84</v>
      </c>
      <c r="D118" s="411">
        <f t="shared" si="75"/>
        <v>0</v>
      </c>
      <c r="E118" s="401">
        <f t="shared" si="76"/>
        <v>0</v>
      </c>
      <c r="F118" s="270"/>
      <c r="G118" s="270"/>
      <c r="H118" s="270"/>
      <c r="I118" s="270"/>
      <c r="J118" s="270"/>
      <c r="K118" s="270"/>
      <c r="L118" s="270"/>
      <c r="M118" s="270"/>
      <c r="N118" s="270"/>
      <c r="O118" s="270"/>
      <c r="P118" s="270"/>
      <c r="Q118" s="270"/>
      <c r="R118" s="270"/>
      <c r="S118" s="270"/>
      <c r="T118" s="270"/>
      <c r="U118" s="270"/>
      <c r="V118" s="270"/>
      <c r="W118" s="270"/>
      <c r="X118" s="270"/>
      <c r="Y118" s="270"/>
      <c r="Z118" s="270"/>
      <c r="AA118" s="270"/>
      <c r="AB118" s="270"/>
      <c r="AC118" s="270"/>
      <c r="AD118" s="270"/>
      <c r="AE118" s="270"/>
      <c r="AF118" s="270"/>
      <c r="AG118" s="270"/>
      <c r="AH118" s="270"/>
      <c r="AI118" s="270"/>
      <c r="AJ118" s="270"/>
      <c r="AK118" s="270"/>
      <c r="AL118" s="270"/>
      <c r="AM118" s="270"/>
      <c r="AN118" s="270"/>
      <c r="AO118" s="270"/>
      <c r="AP118" s="270"/>
      <c r="AQ118" s="270"/>
      <c r="AR118" s="270"/>
      <c r="AS118" s="270"/>
      <c r="AT118" s="270"/>
      <c r="AU118" s="270"/>
      <c r="AV118" s="270"/>
      <c r="AW118" s="270"/>
      <c r="AX118" s="270"/>
      <c r="AY118" s="270"/>
      <c r="AZ118" s="270"/>
      <c r="BA118" s="270"/>
      <c r="BB118" s="270"/>
      <c r="BC118" s="270"/>
      <c r="BD118" s="270"/>
      <c r="BE118" s="270"/>
      <c r="BF118" s="270"/>
      <c r="BG118" s="270"/>
      <c r="BH118" s="270"/>
      <c r="BI118" s="270"/>
      <c r="BJ118" s="270"/>
      <c r="BK118" s="270"/>
      <c r="BL118" s="270"/>
      <c r="BM118" s="270"/>
      <c r="BN118" s="270"/>
      <c r="BO118" s="270"/>
    </row>
    <row r="119" spans="3:67" outlineLevel="1">
      <c r="C119" s="234" t="s">
        <v>86</v>
      </c>
      <c r="D119" s="411">
        <f t="shared" si="75"/>
        <v>0</v>
      </c>
      <c r="E119" s="401">
        <f t="shared" si="76"/>
        <v>0</v>
      </c>
      <c r="F119" s="270"/>
      <c r="G119" s="270"/>
      <c r="H119" s="270"/>
      <c r="I119" s="270"/>
      <c r="J119" s="270"/>
      <c r="K119" s="270"/>
      <c r="L119" s="270"/>
      <c r="M119" s="270"/>
      <c r="N119" s="270"/>
      <c r="O119" s="270"/>
      <c r="P119" s="270"/>
      <c r="Q119" s="270"/>
      <c r="R119" s="270"/>
      <c r="S119" s="270"/>
      <c r="T119" s="270"/>
      <c r="U119" s="270"/>
      <c r="V119" s="270"/>
      <c r="W119" s="270"/>
      <c r="X119" s="270"/>
      <c r="Y119" s="270"/>
      <c r="Z119" s="270"/>
      <c r="AA119" s="270"/>
      <c r="AB119" s="270"/>
      <c r="AC119" s="270"/>
      <c r="AD119" s="270"/>
      <c r="AE119" s="270"/>
      <c r="AF119" s="270"/>
      <c r="AG119" s="270"/>
      <c r="AH119" s="270"/>
      <c r="AI119" s="270"/>
      <c r="AJ119" s="270"/>
      <c r="AK119" s="270"/>
      <c r="AL119" s="270"/>
      <c r="AM119" s="270"/>
      <c r="AN119" s="270"/>
      <c r="AO119" s="270"/>
      <c r="AP119" s="270"/>
      <c r="AQ119" s="270"/>
      <c r="AR119" s="270"/>
      <c r="AS119" s="270"/>
      <c r="AT119" s="270"/>
      <c r="AU119" s="270"/>
      <c r="AV119" s="270"/>
      <c r="AW119" s="270"/>
      <c r="AX119" s="270"/>
      <c r="AY119" s="270"/>
      <c r="AZ119" s="270"/>
      <c r="BA119" s="270"/>
      <c r="BB119" s="270"/>
      <c r="BC119" s="270"/>
      <c r="BD119" s="270"/>
      <c r="BE119" s="270"/>
      <c r="BF119" s="270"/>
      <c r="BG119" s="270"/>
      <c r="BH119" s="270"/>
      <c r="BI119" s="270"/>
      <c r="BJ119" s="270"/>
      <c r="BK119" s="270"/>
      <c r="BL119" s="270"/>
      <c r="BM119" s="270"/>
      <c r="BN119" s="270"/>
      <c r="BO119" s="270"/>
    </row>
    <row r="120" spans="3:67" outlineLevel="1">
      <c r="C120" s="234" t="s">
        <v>89</v>
      </c>
      <c r="D120" s="411">
        <f t="shared" si="75"/>
        <v>0</v>
      </c>
      <c r="E120" s="401">
        <f t="shared" si="76"/>
        <v>0</v>
      </c>
      <c r="F120" s="270"/>
      <c r="G120" s="270"/>
      <c r="H120" s="270"/>
      <c r="I120" s="270"/>
      <c r="J120" s="270"/>
      <c r="K120" s="270"/>
      <c r="L120" s="270"/>
      <c r="M120" s="270"/>
      <c r="N120" s="270"/>
      <c r="O120" s="270"/>
      <c r="P120" s="270"/>
      <c r="Q120" s="270"/>
      <c r="R120" s="270"/>
      <c r="S120" s="270"/>
      <c r="T120" s="270"/>
      <c r="U120" s="270"/>
      <c r="V120" s="270"/>
      <c r="W120" s="270"/>
      <c r="X120" s="270"/>
      <c r="Y120" s="270"/>
      <c r="Z120" s="270"/>
      <c r="AA120" s="270"/>
      <c r="AB120" s="270"/>
      <c r="AC120" s="270"/>
      <c r="AD120" s="270"/>
      <c r="AE120" s="270"/>
      <c r="AF120" s="270"/>
      <c r="AG120" s="270"/>
      <c r="AH120" s="270"/>
      <c r="AI120" s="270"/>
      <c r="AJ120" s="270"/>
      <c r="AK120" s="270"/>
      <c r="AL120" s="270"/>
      <c r="AM120" s="270"/>
      <c r="AN120" s="270"/>
      <c r="AO120" s="270"/>
      <c r="AP120" s="270"/>
      <c r="AQ120" s="270"/>
      <c r="AR120" s="270"/>
      <c r="AS120" s="270"/>
      <c r="AT120" s="270"/>
      <c r="AU120" s="270"/>
      <c r="AV120" s="270"/>
      <c r="AW120" s="270"/>
      <c r="AX120" s="270"/>
      <c r="AY120" s="270"/>
      <c r="AZ120" s="270"/>
      <c r="BA120" s="270"/>
      <c r="BB120" s="270"/>
      <c r="BC120" s="270"/>
      <c r="BD120" s="270"/>
      <c r="BE120" s="270"/>
      <c r="BF120" s="270"/>
      <c r="BG120" s="270"/>
      <c r="BH120" s="270"/>
      <c r="BI120" s="270"/>
      <c r="BJ120" s="270"/>
      <c r="BK120" s="270"/>
      <c r="BL120" s="270"/>
      <c r="BM120" s="270"/>
      <c r="BN120" s="270"/>
      <c r="BO120" s="270"/>
    </row>
    <row r="121" spans="3:67" outlineLevel="1">
      <c r="C121" s="234" t="s">
        <v>92</v>
      </c>
      <c r="D121" s="411">
        <f t="shared" si="75"/>
        <v>0</v>
      </c>
      <c r="E121" s="401">
        <f t="shared" si="76"/>
        <v>0</v>
      </c>
      <c r="F121" s="270"/>
      <c r="G121" s="270"/>
      <c r="H121" s="270"/>
      <c r="I121" s="270"/>
      <c r="J121" s="270"/>
      <c r="K121" s="270"/>
      <c r="L121" s="270"/>
      <c r="M121" s="270"/>
      <c r="N121" s="270"/>
      <c r="O121" s="270"/>
      <c r="P121" s="270"/>
      <c r="Q121" s="270"/>
      <c r="R121" s="270"/>
      <c r="S121" s="270"/>
      <c r="T121" s="270"/>
      <c r="U121" s="270"/>
      <c r="V121" s="270"/>
      <c r="W121" s="270"/>
      <c r="X121" s="270"/>
      <c r="Y121" s="270"/>
      <c r="Z121" s="270"/>
      <c r="AA121" s="270"/>
      <c r="AB121" s="270"/>
      <c r="AC121" s="270"/>
      <c r="AD121" s="270"/>
      <c r="AE121" s="270"/>
      <c r="AF121" s="270"/>
      <c r="AG121" s="270"/>
      <c r="AH121" s="270"/>
      <c r="AI121" s="270"/>
      <c r="AJ121" s="270"/>
      <c r="AK121" s="270"/>
      <c r="AL121" s="270"/>
      <c r="AM121" s="270"/>
      <c r="AN121" s="270"/>
      <c r="AO121" s="270"/>
      <c r="AP121" s="270"/>
      <c r="AQ121" s="270"/>
      <c r="AR121" s="270"/>
      <c r="AS121" s="270"/>
      <c r="AT121" s="270"/>
      <c r="AU121" s="270"/>
      <c r="AV121" s="270"/>
      <c r="AW121" s="270"/>
      <c r="AX121" s="270"/>
      <c r="AY121" s="270"/>
      <c r="AZ121" s="270"/>
      <c r="BA121" s="270"/>
      <c r="BB121" s="270"/>
      <c r="BC121" s="270"/>
      <c r="BD121" s="270"/>
      <c r="BE121" s="270"/>
      <c r="BF121" s="270"/>
      <c r="BG121" s="270"/>
      <c r="BH121" s="270"/>
      <c r="BI121" s="270"/>
      <c r="BJ121" s="270"/>
      <c r="BK121" s="270"/>
      <c r="BL121" s="270"/>
      <c r="BM121" s="270"/>
      <c r="BN121" s="270"/>
      <c r="BO121" s="270"/>
    </row>
    <row r="122" spans="3:67" outlineLevel="1">
      <c r="C122" s="234" t="s">
        <v>95</v>
      </c>
      <c r="D122" s="411">
        <f t="shared" si="75"/>
        <v>0</v>
      </c>
      <c r="E122" s="401">
        <f t="shared" si="76"/>
        <v>0</v>
      </c>
      <c r="F122" s="270"/>
      <c r="G122" s="270"/>
      <c r="H122" s="270"/>
      <c r="I122" s="270"/>
      <c r="J122" s="270"/>
      <c r="K122" s="270"/>
      <c r="L122" s="270"/>
      <c r="M122" s="270"/>
      <c r="N122" s="270"/>
      <c r="O122" s="270"/>
      <c r="P122" s="270"/>
      <c r="Q122" s="270"/>
      <c r="R122" s="270"/>
      <c r="S122" s="270"/>
      <c r="T122" s="270"/>
      <c r="U122" s="270"/>
      <c r="V122" s="270"/>
      <c r="W122" s="270"/>
      <c r="X122" s="270"/>
      <c r="Y122" s="270"/>
      <c r="Z122" s="270"/>
      <c r="AA122" s="270"/>
      <c r="AB122" s="270"/>
      <c r="AC122" s="270"/>
      <c r="AD122" s="270"/>
      <c r="AE122" s="270"/>
      <c r="AF122" s="270"/>
      <c r="AG122" s="270"/>
      <c r="AH122" s="270"/>
      <c r="AI122" s="270"/>
      <c r="AJ122" s="270"/>
      <c r="AK122" s="270"/>
      <c r="AL122" s="270"/>
      <c r="AM122" s="270"/>
      <c r="AN122" s="270"/>
      <c r="AO122" s="270"/>
      <c r="AP122" s="270"/>
      <c r="AQ122" s="270"/>
      <c r="AR122" s="270"/>
      <c r="AS122" s="270"/>
      <c r="AT122" s="270"/>
      <c r="AU122" s="270"/>
      <c r="AV122" s="270"/>
      <c r="AW122" s="270"/>
      <c r="AX122" s="270"/>
      <c r="AY122" s="270"/>
      <c r="AZ122" s="270"/>
      <c r="BA122" s="270"/>
      <c r="BB122" s="270"/>
      <c r="BC122" s="270"/>
      <c r="BD122" s="270"/>
      <c r="BE122" s="270"/>
      <c r="BF122" s="270"/>
      <c r="BG122" s="270"/>
      <c r="BH122" s="270"/>
      <c r="BI122" s="270"/>
      <c r="BJ122" s="270"/>
      <c r="BK122" s="270"/>
      <c r="BL122" s="270"/>
      <c r="BM122" s="270"/>
      <c r="BN122" s="270"/>
      <c r="BO122" s="270"/>
    </row>
    <row r="123" spans="3:67" outlineLevel="1">
      <c r="C123" s="234" t="s">
        <v>98</v>
      </c>
      <c r="D123" s="411">
        <f t="shared" si="75"/>
        <v>0</v>
      </c>
      <c r="E123" s="401">
        <f t="shared" si="76"/>
        <v>0</v>
      </c>
      <c r="F123" s="270"/>
      <c r="G123" s="270"/>
      <c r="H123" s="270"/>
      <c r="I123" s="270"/>
      <c r="J123" s="270"/>
      <c r="K123" s="270"/>
      <c r="L123" s="270"/>
      <c r="M123" s="270"/>
      <c r="N123" s="270"/>
      <c r="O123" s="270"/>
      <c r="P123" s="270"/>
      <c r="Q123" s="270"/>
      <c r="R123" s="270"/>
      <c r="S123" s="270"/>
      <c r="T123" s="270"/>
      <c r="U123" s="270"/>
      <c r="V123" s="270"/>
      <c r="W123" s="270"/>
      <c r="X123" s="270"/>
      <c r="Y123" s="270"/>
      <c r="Z123" s="270"/>
      <c r="AA123" s="270"/>
      <c r="AB123" s="270"/>
      <c r="AC123" s="270"/>
      <c r="AD123" s="270"/>
      <c r="AE123" s="270"/>
      <c r="AF123" s="270"/>
      <c r="AG123" s="270"/>
      <c r="AH123" s="270"/>
      <c r="AI123" s="270"/>
      <c r="AJ123" s="270"/>
      <c r="AK123" s="270"/>
      <c r="AL123" s="270"/>
      <c r="AM123" s="270"/>
      <c r="AN123" s="270"/>
      <c r="AO123" s="270"/>
      <c r="AP123" s="270"/>
      <c r="AQ123" s="270"/>
      <c r="AR123" s="270"/>
      <c r="AS123" s="270"/>
      <c r="AT123" s="270"/>
      <c r="AU123" s="270"/>
      <c r="AV123" s="270"/>
      <c r="AW123" s="270"/>
      <c r="AX123" s="270"/>
      <c r="AY123" s="270"/>
      <c r="AZ123" s="270"/>
      <c r="BA123" s="270"/>
      <c r="BB123" s="270"/>
      <c r="BC123" s="270"/>
      <c r="BD123" s="270"/>
      <c r="BE123" s="270"/>
      <c r="BF123" s="270"/>
      <c r="BG123" s="270"/>
      <c r="BH123" s="270"/>
      <c r="BI123" s="270"/>
      <c r="BJ123" s="270"/>
      <c r="BK123" s="270"/>
      <c r="BL123" s="270"/>
      <c r="BM123" s="270"/>
      <c r="BN123" s="270"/>
      <c r="BO123" s="270"/>
    </row>
    <row r="124" spans="3:67" outlineLevel="1">
      <c r="C124" s="234" t="s">
        <v>101</v>
      </c>
      <c r="D124" s="411">
        <f t="shared" si="75"/>
        <v>0</v>
      </c>
      <c r="E124" s="401">
        <f t="shared" si="76"/>
        <v>0</v>
      </c>
      <c r="F124" s="270"/>
      <c r="G124" s="270"/>
      <c r="H124" s="270"/>
      <c r="I124" s="270"/>
      <c r="J124" s="270"/>
      <c r="K124" s="270"/>
      <c r="L124" s="270"/>
      <c r="M124" s="270"/>
      <c r="N124" s="270"/>
      <c r="O124" s="270"/>
      <c r="P124" s="270"/>
      <c r="Q124" s="270"/>
      <c r="R124" s="270"/>
      <c r="S124" s="270"/>
      <c r="T124" s="270"/>
      <c r="U124" s="270"/>
      <c r="V124" s="270"/>
      <c r="W124" s="270"/>
      <c r="X124" s="270"/>
      <c r="Y124" s="270"/>
      <c r="Z124" s="270"/>
      <c r="AA124" s="270"/>
      <c r="AB124" s="270"/>
      <c r="AC124" s="270"/>
      <c r="AD124" s="270"/>
      <c r="AE124" s="270"/>
      <c r="AF124" s="270"/>
      <c r="AG124" s="270"/>
      <c r="AH124" s="270"/>
      <c r="AI124" s="270"/>
      <c r="AJ124" s="270"/>
      <c r="AK124" s="270"/>
      <c r="AL124" s="270"/>
      <c r="AM124" s="270"/>
      <c r="AN124" s="270"/>
      <c r="AO124" s="270"/>
      <c r="AP124" s="270"/>
      <c r="AQ124" s="270"/>
      <c r="AR124" s="270"/>
      <c r="AS124" s="270"/>
      <c r="AT124" s="270"/>
      <c r="AU124" s="270"/>
      <c r="AV124" s="270"/>
      <c r="AW124" s="270"/>
      <c r="AX124" s="270"/>
      <c r="AY124" s="270"/>
      <c r="AZ124" s="270"/>
      <c r="BA124" s="270"/>
      <c r="BB124" s="270"/>
      <c r="BC124" s="270"/>
      <c r="BD124" s="270"/>
      <c r="BE124" s="270"/>
      <c r="BF124" s="270"/>
      <c r="BG124" s="270"/>
      <c r="BH124" s="270"/>
      <c r="BI124" s="270"/>
      <c r="BJ124" s="270"/>
      <c r="BK124" s="270"/>
      <c r="BL124" s="270"/>
      <c r="BM124" s="270"/>
      <c r="BN124" s="270"/>
      <c r="BO124" s="270"/>
    </row>
    <row r="125" spans="3:67" outlineLevel="1">
      <c r="C125" s="234" t="s">
        <v>104</v>
      </c>
      <c r="D125" s="411">
        <f t="shared" si="75"/>
        <v>0</v>
      </c>
      <c r="E125" s="401">
        <f t="shared" si="76"/>
        <v>0</v>
      </c>
      <c r="F125" s="806"/>
      <c r="G125" s="270"/>
      <c r="H125" s="270"/>
      <c r="I125" s="270"/>
      <c r="J125" s="270"/>
      <c r="K125" s="270"/>
      <c r="L125" s="270"/>
      <c r="M125" s="270"/>
      <c r="N125" s="270"/>
      <c r="O125" s="270"/>
      <c r="P125" s="270"/>
      <c r="Q125" s="270"/>
      <c r="R125" s="270"/>
      <c r="S125" s="270"/>
      <c r="T125" s="270"/>
      <c r="U125" s="270"/>
      <c r="V125" s="270"/>
      <c r="W125" s="270"/>
      <c r="X125" s="270"/>
      <c r="Y125" s="270"/>
      <c r="Z125" s="270"/>
      <c r="AA125" s="270"/>
      <c r="AB125" s="270"/>
      <c r="AC125" s="270"/>
      <c r="AD125" s="270"/>
      <c r="AE125" s="270"/>
      <c r="AF125" s="270"/>
      <c r="AG125" s="270"/>
      <c r="AH125" s="270"/>
      <c r="AI125" s="270"/>
      <c r="AJ125" s="270"/>
      <c r="AK125" s="270"/>
      <c r="AL125" s="270"/>
      <c r="AM125" s="270"/>
      <c r="AN125" s="270"/>
      <c r="AO125" s="270"/>
      <c r="AP125" s="270"/>
      <c r="AQ125" s="270"/>
      <c r="AR125" s="270"/>
      <c r="AS125" s="270"/>
      <c r="AT125" s="270"/>
      <c r="AU125" s="270"/>
      <c r="AV125" s="270"/>
      <c r="AW125" s="270"/>
      <c r="AX125" s="270"/>
      <c r="AY125" s="270"/>
      <c r="AZ125" s="270"/>
      <c r="BA125" s="270"/>
      <c r="BB125" s="270"/>
      <c r="BC125" s="270"/>
      <c r="BD125" s="270"/>
      <c r="BE125" s="270"/>
      <c r="BF125" s="270"/>
      <c r="BG125" s="270"/>
      <c r="BH125" s="270"/>
      <c r="BI125" s="270"/>
      <c r="BJ125" s="270"/>
      <c r="BK125" s="270"/>
      <c r="BL125" s="270"/>
      <c r="BM125" s="270"/>
      <c r="BN125" s="270"/>
      <c r="BO125" s="270"/>
    </row>
    <row r="126" spans="3:67" outlineLevel="1">
      <c r="C126" s="234" t="s">
        <v>106</v>
      </c>
      <c r="D126" s="411">
        <f t="shared" si="75"/>
        <v>0</v>
      </c>
      <c r="E126" s="401">
        <f t="shared" si="76"/>
        <v>0</v>
      </c>
      <c r="F126" s="270"/>
      <c r="G126" s="270"/>
      <c r="H126" s="270"/>
      <c r="I126" s="270"/>
      <c r="J126" s="270"/>
      <c r="K126" s="270"/>
      <c r="L126" s="270"/>
      <c r="M126" s="270"/>
      <c r="N126" s="270"/>
      <c r="O126" s="270"/>
      <c r="P126" s="270"/>
      <c r="Q126" s="270"/>
      <c r="R126" s="270"/>
      <c r="S126" s="270"/>
      <c r="T126" s="270"/>
      <c r="U126" s="270"/>
      <c r="V126" s="270"/>
      <c r="W126" s="270"/>
      <c r="X126" s="270"/>
      <c r="Y126" s="270"/>
      <c r="Z126" s="270"/>
      <c r="AA126" s="270"/>
      <c r="AB126" s="270"/>
      <c r="AC126" s="270"/>
      <c r="AD126" s="270"/>
      <c r="AE126" s="270"/>
      <c r="AF126" s="270"/>
      <c r="AG126" s="270"/>
      <c r="AH126" s="270"/>
      <c r="AI126" s="270"/>
      <c r="AJ126" s="270"/>
      <c r="AK126" s="270"/>
      <c r="AL126" s="270"/>
      <c r="AM126" s="270"/>
      <c r="AN126" s="270"/>
      <c r="AO126" s="270"/>
      <c r="AP126" s="270"/>
      <c r="AQ126" s="270"/>
      <c r="AR126" s="270"/>
      <c r="AS126" s="270"/>
      <c r="AT126" s="270"/>
      <c r="AU126" s="270"/>
      <c r="AV126" s="270"/>
      <c r="AW126" s="270"/>
      <c r="AX126" s="270"/>
      <c r="AY126" s="270"/>
      <c r="AZ126" s="270"/>
      <c r="BA126" s="270"/>
      <c r="BB126" s="270"/>
      <c r="BC126" s="270"/>
      <c r="BD126" s="270"/>
      <c r="BE126" s="270"/>
      <c r="BF126" s="270"/>
      <c r="BG126" s="270"/>
      <c r="BH126" s="270"/>
      <c r="BI126" s="270"/>
      <c r="BJ126" s="270"/>
      <c r="BK126" s="270"/>
      <c r="BL126" s="270"/>
      <c r="BM126" s="270"/>
      <c r="BN126" s="270"/>
      <c r="BO126" s="270"/>
    </row>
    <row r="127" spans="3:67" outlineLevel="1">
      <c r="C127" s="234" t="s">
        <v>109</v>
      </c>
      <c r="D127" s="411">
        <f t="shared" si="75"/>
        <v>0</v>
      </c>
      <c r="E127" s="401">
        <f t="shared" si="76"/>
        <v>0</v>
      </c>
      <c r="F127" s="806"/>
      <c r="G127" s="270"/>
      <c r="H127" s="270"/>
      <c r="I127" s="270"/>
      <c r="J127" s="270"/>
      <c r="K127" s="270"/>
      <c r="L127" s="270"/>
      <c r="M127" s="270"/>
      <c r="N127" s="270"/>
      <c r="O127" s="270"/>
      <c r="P127" s="270"/>
      <c r="Q127" s="270"/>
      <c r="R127" s="270"/>
      <c r="S127" s="270"/>
      <c r="T127" s="270"/>
      <c r="U127" s="270"/>
      <c r="V127" s="270"/>
      <c r="W127" s="270"/>
      <c r="X127" s="270"/>
      <c r="Y127" s="270"/>
      <c r="Z127" s="270"/>
      <c r="AA127" s="270"/>
      <c r="AB127" s="270"/>
      <c r="AC127" s="270"/>
      <c r="AD127" s="270"/>
      <c r="AE127" s="270"/>
      <c r="AF127" s="270"/>
      <c r="AG127" s="270"/>
      <c r="AH127" s="270"/>
      <c r="AI127" s="270"/>
      <c r="AJ127" s="270"/>
      <c r="AK127" s="270"/>
      <c r="AL127" s="270"/>
      <c r="AM127" s="270"/>
      <c r="AN127" s="270"/>
      <c r="AO127" s="270"/>
      <c r="AP127" s="270"/>
      <c r="AQ127" s="270"/>
      <c r="AR127" s="270"/>
      <c r="AS127" s="270"/>
      <c r="AT127" s="270"/>
      <c r="AU127" s="270"/>
      <c r="AV127" s="270"/>
      <c r="AW127" s="270"/>
      <c r="AX127" s="270"/>
      <c r="AY127" s="270"/>
      <c r="AZ127" s="270"/>
      <c r="BA127" s="270"/>
      <c r="BB127" s="270"/>
      <c r="BC127" s="270"/>
      <c r="BD127" s="270"/>
      <c r="BE127" s="270"/>
      <c r="BF127" s="270"/>
      <c r="BG127" s="270"/>
      <c r="BH127" s="270"/>
      <c r="BI127" s="270"/>
      <c r="BJ127" s="270"/>
      <c r="BK127" s="270"/>
      <c r="BL127" s="270"/>
      <c r="BM127" s="270"/>
      <c r="BN127" s="270"/>
      <c r="BO127" s="270"/>
    </row>
    <row r="128" spans="3:67" outlineLevel="1">
      <c r="C128" s="234" t="s">
        <v>112</v>
      </c>
      <c r="D128" s="411">
        <f t="shared" si="75"/>
        <v>0</v>
      </c>
      <c r="E128" s="401">
        <f t="shared" si="76"/>
        <v>0</v>
      </c>
      <c r="F128" s="270"/>
      <c r="G128" s="270"/>
      <c r="H128" s="270"/>
      <c r="I128" s="270"/>
      <c r="J128" s="270"/>
      <c r="K128" s="270"/>
      <c r="L128" s="270"/>
      <c r="M128" s="270"/>
      <c r="N128" s="270"/>
      <c r="O128" s="270"/>
      <c r="P128" s="270"/>
      <c r="Q128" s="270"/>
      <c r="R128" s="270"/>
      <c r="S128" s="270"/>
      <c r="T128" s="270"/>
      <c r="U128" s="270"/>
      <c r="V128" s="270"/>
      <c r="W128" s="270"/>
      <c r="X128" s="270"/>
      <c r="Y128" s="270"/>
      <c r="Z128" s="270"/>
      <c r="AA128" s="270"/>
      <c r="AB128" s="270"/>
      <c r="AC128" s="270"/>
      <c r="AD128" s="270"/>
      <c r="AE128" s="270"/>
      <c r="AF128" s="270"/>
      <c r="AG128" s="270"/>
      <c r="AH128" s="270"/>
      <c r="AI128" s="270"/>
      <c r="AJ128" s="270"/>
      <c r="AK128" s="270"/>
      <c r="AL128" s="270"/>
      <c r="AM128" s="270"/>
      <c r="AN128" s="270"/>
      <c r="AO128" s="270"/>
      <c r="AP128" s="270"/>
      <c r="AQ128" s="270"/>
      <c r="AR128" s="270"/>
      <c r="AS128" s="270"/>
      <c r="AT128" s="270"/>
      <c r="AU128" s="270"/>
      <c r="AV128" s="270"/>
      <c r="AW128" s="270"/>
      <c r="AX128" s="270"/>
      <c r="AY128" s="270"/>
      <c r="AZ128" s="270"/>
      <c r="BA128" s="270"/>
      <c r="BB128" s="270"/>
      <c r="BC128" s="270"/>
      <c r="BD128" s="270"/>
      <c r="BE128" s="270"/>
      <c r="BF128" s="270"/>
      <c r="BG128" s="270"/>
      <c r="BH128" s="270"/>
      <c r="BI128" s="270"/>
      <c r="BJ128" s="270"/>
      <c r="BK128" s="270"/>
      <c r="BL128" s="270"/>
      <c r="BM128" s="270"/>
      <c r="BN128" s="270"/>
      <c r="BO128" s="270"/>
    </row>
    <row r="129" spans="3:67" outlineLevel="1">
      <c r="C129" s="234" t="s">
        <v>115</v>
      </c>
      <c r="D129" s="411">
        <f t="shared" si="75"/>
        <v>0</v>
      </c>
      <c r="E129" s="401">
        <f t="shared" si="76"/>
        <v>0</v>
      </c>
      <c r="F129" s="270"/>
      <c r="G129" s="270"/>
      <c r="H129" s="270"/>
      <c r="I129" s="270"/>
      <c r="J129" s="270"/>
      <c r="K129" s="270"/>
      <c r="L129" s="270"/>
      <c r="M129" s="270"/>
      <c r="N129" s="270"/>
      <c r="O129" s="270"/>
      <c r="P129" s="270"/>
      <c r="Q129" s="270"/>
      <c r="R129" s="270"/>
      <c r="S129" s="270"/>
      <c r="T129" s="270"/>
      <c r="U129" s="270"/>
      <c r="V129" s="270"/>
      <c r="W129" s="270"/>
      <c r="X129" s="270"/>
      <c r="Y129" s="270"/>
      <c r="Z129" s="270"/>
      <c r="AA129" s="270"/>
      <c r="AB129" s="270"/>
      <c r="AC129" s="270"/>
      <c r="AD129" s="270"/>
      <c r="AE129" s="270"/>
      <c r="AF129" s="270"/>
      <c r="AG129" s="270"/>
      <c r="AH129" s="270"/>
      <c r="AI129" s="270"/>
      <c r="AJ129" s="270"/>
      <c r="AK129" s="270"/>
      <c r="AL129" s="270"/>
      <c r="AM129" s="270"/>
      <c r="AN129" s="270"/>
      <c r="AO129" s="270"/>
      <c r="AP129" s="270"/>
      <c r="AQ129" s="270"/>
      <c r="AR129" s="270"/>
      <c r="AS129" s="270"/>
      <c r="AT129" s="270"/>
      <c r="AU129" s="270"/>
      <c r="AV129" s="270"/>
      <c r="AW129" s="270"/>
      <c r="AX129" s="270"/>
      <c r="AY129" s="270"/>
      <c r="AZ129" s="270"/>
      <c r="BA129" s="270"/>
      <c r="BB129" s="270"/>
      <c r="BC129" s="270"/>
      <c r="BD129" s="270"/>
      <c r="BE129" s="270"/>
      <c r="BF129" s="270"/>
      <c r="BG129" s="270"/>
      <c r="BH129" s="270"/>
      <c r="BI129" s="270"/>
      <c r="BJ129" s="270"/>
      <c r="BK129" s="270"/>
      <c r="BL129" s="270"/>
      <c r="BM129" s="270"/>
      <c r="BN129" s="270"/>
      <c r="BO129" s="270"/>
    </row>
    <row r="130" spans="3:67" outlineLevel="1">
      <c r="C130" s="234" t="s">
        <v>118</v>
      </c>
      <c r="D130" s="411">
        <f t="shared" si="75"/>
        <v>0</v>
      </c>
      <c r="E130" s="401">
        <f t="shared" si="76"/>
        <v>0</v>
      </c>
      <c r="F130" s="270"/>
      <c r="G130" s="270"/>
      <c r="H130" s="270"/>
      <c r="I130" s="270"/>
      <c r="J130" s="270"/>
      <c r="K130" s="270"/>
      <c r="L130" s="270"/>
      <c r="M130" s="270"/>
      <c r="N130" s="270"/>
      <c r="O130" s="270"/>
      <c r="P130" s="270"/>
      <c r="Q130" s="270"/>
      <c r="R130" s="270"/>
      <c r="S130" s="270"/>
      <c r="T130" s="270"/>
      <c r="U130" s="270"/>
      <c r="V130" s="270"/>
      <c r="W130" s="270"/>
      <c r="X130" s="270"/>
      <c r="Y130" s="270"/>
      <c r="Z130" s="270"/>
      <c r="AA130" s="270"/>
      <c r="AB130" s="270"/>
      <c r="AC130" s="270"/>
      <c r="AD130" s="270"/>
      <c r="AE130" s="270"/>
      <c r="AF130" s="270"/>
      <c r="AG130" s="270"/>
      <c r="AH130" s="270"/>
      <c r="AI130" s="270"/>
      <c r="AJ130" s="270"/>
      <c r="AK130" s="270"/>
      <c r="AL130" s="270"/>
      <c r="AM130" s="270"/>
      <c r="AN130" s="270"/>
      <c r="AO130" s="270"/>
      <c r="AP130" s="270"/>
      <c r="AQ130" s="270"/>
      <c r="AR130" s="270"/>
      <c r="AS130" s="270"/>
      <c r="AT130" s="270"/>
      <c r="AU130" s="270"/>
      <c r="AV130" s="270"/>
      <c r="AW130" s="270"/>
      <c r="AX130" s="270"/>
      <c r="AY130" s="270"/>
      <c r="AZ130" s="270"/>
      <c r="BA130" s="270"/>
      <c r="BB130" s="270"/>
      <c r="BC130" s="270"/>
      <c r="BD130" s="270"/>
      <c r="BE130" s="270"/>
      <c r="BF130" s="270"/>
      <c r="BG130" s="270"/>
      <c r="BH130" s="270"/>
      <c r="BI130" s="270"/>
      <c r="BJ130" s="270"/>
      <c r="BK130" s="270"/>
      <c r="BL130" s="270"/>
      <c r="BM130" s="270"/>
      <c r="BN130" s="270"/>
      <c r="BO130" s="270"/>
    </row>
    <row r="131" spans="3:67" outlineLevel="1">
      <c r="C131" s="234" t="s">
        <v>120</v>
      </c>
      <c r="D131" s="411">
        <f t="shared" si="75"/>
        <v>0</v>
      </c>
      <c r="E131" s="401">
        <f t="shared" si="76"/>
        <v>0</v>
      </c>
      <c r="F131" s="270"/>
      <c r="G131" s="270"/>
      <c r="H131" s="270"/>
      <c r="I131" s="270"/>
      <c r="J131" s="270"/>
      <c r="K131" s="270"/>
      <c r="L131" s="270"/>
      <c r="M131" s="270"/>
      <c r="N131" s="270"/>
      <c r="O131" s="270"/>
      <c r="P131" s="270"/>
      <c r="Q131" s="270"/>
      <c r="R131" s="270"/>
      <c r="S131" s="270"/>
      <c r="T131" s="270"/>
      <c r="U131" s="270"/>
      <c r="V131" s="270"/>
      <c r="W131" s="270"/>
      <c r="X131" s="270"/>
      <c r="Y131" s="270"/>
      <c r="Z131" s="270"/>
      <c r="AA131" s="270"/>
      <c r="AB131" s="270"/>
      <c r="AC131" s="270"/>
      <c r="AD131" s="270"/>
      <c r="AE131" s="270"/>
      <c r="AF131" s="270"/>
      <c r="AG131" s="270"/>
      <c r="AH131" s="270"/>
      <c r="AI131" s="270"/>
      <c r="AJ131" s="270"/>
      <c r="AK131" s="270"/>
      <c r="AL131" s="270"/>
      <c r="AM131" s="270"/>
      <c r="AN131" s="270"/>
      <c r="AO131" s="270"/>
      <c r="AP131" s="270"/>
      <c r="AQ131" s="270"/>
      <c r="AR131" s="270"/>
      <c r="AS131" s="270"/>
      <c r="AT131" s="270"/>
      <c r="AU131" s="270"/>
      <c r="AV131" s="270"/>
      <c r="AW131" s="270"/>
      <c r="AX131" s="270"/>
      <c r="AY131" s="270"/>
      <c r="AZ131" s="270"/>
      <c r="BA131" s="270"/>
      <c r="BB131" s="270"/>
      <c r="BC131" s="270"/>
      <c r="BD131" s="270"/>
      <c r="BE131" s="270"/>
      <c r="BF131" s="270"/>
      <c r="BG131" s="270"/>
      <c r="BH131" s="270"/>
      <c r="BI131" s="270"/>
      <c r="BJ131" s="270"/>
      <c r="BK131" s="270"/>
      <c r="BL131" s="270"/>
      <c r="BM131" s="270"/>
      <c r="BN131" s="270"/>
      <c r="BO131" s="270"/>
    </row>
    <row r="132" spans="3:67" outlineLevel="1">
      <c r="C132" s="234" t="s">
        <v>123</v>
      </c>
      <c r="D132" s="411">
        <f t="shared" si="75"/>
        <v>0</v>
      </c>
      <c r="E132" s="401">
        <f t="shared" si="76"/>
        <v>0</v>
      </c>
      <c r="F132" s="270"/>
      <c r="G132" s="270"/>
      <c r="H132" s="270"/>
      <c r="I132" s="270"/>
      <c r="J132" s="270"/>
      <c r="K132" s="270"/>
      <c r="L132" s="270"/>
      <c r="M132" s="270"/>
      <c r="N132" s="270"/>
      <c r="O132" s="270"/>
      <c r="P132" s="270"/>
      <c r="Q132" s="270"/>
      <c r="R132" s="270"/>
      <c r="S132" s="270"/>
      <c r="T132" s="270"/>
      <c r="U132" s="270"/>
      <c r="V132" s="270"/>
      <c r="W132" s="270"/>
      <c r="X132" s="270"/>
      <c r="Y132" s="270"/>
      <c r="Z132" s="270"/>
      <c r="AA132" s="270"/>
      <c r="AB132" s="270"/>
      <c r="AC132" s="270"/>
      <c r="AD132" s="270"/>
      <c r="AE132" s="270"/>
      <c r="AF132" s="270"/>
      <c r="AG132" s="270"/>
      <c r="AH132" s="270"/>
      <c r="AI132" s="270"/>
      <c r="AJ132" s="270"/>
      <c r="AK132" s="270"/>
      <c r="AL132" s="270"/>
      <c r="AM132" s="270"/>
      <c r="AN132" s="270"/>
      <c r="AO132" s="270"/>
      <c r="AP132" s="270"/>
      <c r="AQ132" s="270"/>
      <c r="AR132" s="270"/>
      <c r="AS132" s="270"/>
      <c r="AT132" s="270"/>
      <c r="AU132" s="270"/>
      <c r="AV132" s="270"/>
      <c r="AW132" s="270"/>
      <c r="AX132" s="270"/>
      <c r="AY132" s="270"/>
      <c r="AZ132" s="270"/>
      <c r="BA132" s="270"/>
      <c r="BB132" s="270"/>
      <c r="BC132" s="270"/>
      <c r="BD132" s="270"/>
      <c r="BE132" s="270"/>
      <c r="BF132" s="270"/>
      <c r="BG132" s="270"/>
      <c r="BH132" s="270"/>
      <c r="BI132" s="270"/>
      <c r="BJ132" s="270"/>
      <c r="BK132" s="270"/>
      <c r="BL132" s="270"/>
      <c r="BM132" s="270"/>
      <c r="BN132" s="270"/>
      <c r="BO132" s="270"/>
    </row>
    <row r="133" spans="3:67" outlineLevel="1">
      <c r="C133" s="234" t="s">
        <v>126</v>
      </c>
      <c r="D133" s="411">
        <f t="shared" si="75"/>
        <v>0</v>
      </c>
      <c r="E133" s="401">
        <f t="shared" si="76"/>
        <v>0</v>
      </c>
      <c r="F133" s="270"/>
      <c r="G133" s="270"/>
      <c r="H133" s="270"/>
      <c r="I133" s="270"/>
      <c r="J133" s="270"/>
      <c r="K133" s="270"/>
      <c r="L133" s="270"/>
      <c r="M133" s="270"/>
      <c r="N133" s="270"/>
      <c r="O133" s="270"/>
      <c r="P133" s="270"/>
      <c r="Q133" s="270"/>
      <c r="R133" s="270"/>
      <c r="S133" s="270"/>
      <c r="T133" s="270"/>
      <c r="U133" s="270"/>
      <c r="V133" s="270"/>
      <c r="W133" s="270"/>
      <c r="X133" s="270"/>
      <c r="Y133" s="270"/>
      <c r="Z133" s="270"/>
      <c r="AA133" s="270"/>
      <c r="AB133" s="270"/>
      <c r="AC133" s="270"/>
      <c r="AD133" s="270"/>
      <c r="AE133" s="270"/>
      <c r="AF133" s="270"/>
      <c r="AG133" s="270"/>
      <c r="AH133" s="270"/>
      <c r="AI133" s="270"/>
      <c r="AJ133" s="270"/>
      <c r="AK133" s="270"/>
      <c r="AL133" s="270"/>
      <c r="AM133" s="270"/>
      <c r="AN133" s="270"/>
      <c r="AO133" s="270"/>
      <c r="AP133" s="270"/>
      <c r="AQ133" s="270"/>
      <c r="AR133" s="270"/>
      <c r="AS133" s="270"/>
      <c r="AT133" s="270"/>
      <c r="AU133" s="270"/>
      <c r="AV133" s="270"/>
      <c r="AW133" s="270"/>
      <c r="AX133" s="270"/>
      <c r="AY133" s="270"/>
      <c r="AZ133" s="270"/>
      <c r="BA133" s="270"/>
      <c r="BB133" s="270"/>
      <c r="BC133" s="270"/>
      <c r="BD133" s="270"/>
      <c r="BE133" s="270"/>
      <c r="BF133" s="270"/>
      <c r="BG133" s="270"/>
      <c r="BH133" s="270"/>
      <c r="BI133" s="270"/>
      <c r="BJ133" s="270"/>
      <c r="BK133" s="270"/>
      <c r="BL133" s="270"/>
      <c r="BM133" s="270"/>
      <c r="BN133" s="270"/>
      <c r="BO133" s="270"/>
    </row>
    <row r="134" spans="3:67" outlineLevel="1">
      <c r="C134" s="234" t="s">
        <v>129</v>
      </c>
      <c r="D134" s="411">
        <f t="shared" si="75"/>
        <v>0</v>
      </c>
      <c r="E134" s="401">
        <f t="shared" si="76"/>
        <v>0</v>
      </c>
      <c r="F134" s="270"/>
      <c r="G134" s="270"/>
      <c r="H134" s="270"/>
      <c r="I134" s="270"/>
      <c r="J134" s="270"/>
      <c r="K134" s="270"/>
      <c r="L134" s="270"/>
      <c r="M134" s="270"/>
      <c r="N134" s="270"/>
      <c r="O134" s="270"/>
      <c r="P134" s="270"/>
      <c r="Q134" s="270"/>
      <c r="R134" s="270"/>
      <c r="S134" s="270"/>
      <c r="T134" s="270"/>
      <c r="U134" s="270"/>
      <c r="V134" s="270"/>
      <c r="W134" s="270"/>
      <c r="X134" s="270"/>
      <c r="Y134" s="270"/>
      <c r="Z134" s="270"/>
      <c r="AA134" s="270"/>
      <c r="AB134" s="270"/>
      <c r="AC134" s="270"/>
      <c r="AD134" s="270"/>
      <c r="AE134" s="270"/>
      <c r="AF134" s="270"/>
      <c r="AG134" s="270"/>
      <c r="AH134" s="270"/>
      <c r="AI134" s="270"/>
      <c r="AJ134" s="270"/>
      <c r="AK134" s="270"/>
      <c r="AL134" s="270"/>
      <c r="AM134" s="270"/>
      <c r="AN134" s="270"/>
      <c r="AO134" s="270"/>
      <c r="AP134" s="270"/>
      <c r="AQ134" s="270"/>
      <c r="AR134" s="270"/>
      <c r="AS134" s="270"/>
      <c r="AT134" s="270"/>
      <c r="AU134" s="270"/>
      <c r="AV134" s="270"/>
      <c r="AW134" s="270"/>
      <c r="AX134" s="270"/>
      <c r="AY134" s="270"/>
      <c r="AZ134" s="270"/>
      <c r="BA134" s="270"/>
      <c r="BB134" s="270"/>
      <c r="BC134" s="270"/>
      <c r="BD134" s="270"/>
      <c r="BE134" s="270"/>
      <c r="BF134" s="270"/>
      <c r="BG134" s="270"/>
      <c r="BH134" s="270"/>
      <c r="BI134" s="270"/>
      <c r="BJ134" s="270"/>
      <c r="BK134" s="270"/>
      <c r="BL134" s="270"/>
      <c r="BM134" s="270"/>
      <c r="BN134" s="270"/>
      <c r="BO134" s="270"/>
    </row>
    <row r="135" spans="3:67" outlineLevel="1">
      <c r="C135" s="234" t="s">
        <v>132</v>
      </c>
      <c r="D135" s="411">
        <f t="shared" si="75"/>
        <v>0</v>
      </c>
      <c r="E135" s="401">
        <f t="shared" si="76"/>
        <v>0</v>
      </c>
      <c r="F135" s="270"/>
      <c r="G135" s="270"/>
      <c r="H135" s="270"/>
      <c r="I135" s="270"/>
      <c r="J135" s="270"/>
      <c r="K135" s="270"/>
      <c r="L135" s="270"/>
      <c r="M135" s="270"/>
      <c r="N135" s="270"/>
      <c r="O135" s="270"/>
      <c r="P135" s="270"/>
      <c r="Q135" s="270"/>
      <c r="R135" s="270"/>
      <c r="S135" s="270"/>
      <c r="T135" s="270"/>
      <c r="U135" s="270"/>
      <c r="V135" s="270"/>
      <c r="W135" s="270"/>
      <c r="X135" s="270"/>
      <c r="Y135" s="270"/>
      <c r="Z135" s="270"/>
      <c r="AA135" s="270"/>
      <c r="AB135" s="270"/>
      <c r="AC135" s="270"/>
      <c r="AD135" s="270"/>
      <c r="AE135" s="270"/>
      <c r="AF135" s="270"/>
      <c r="AG135" s="270"/>
      <c r="AH135" s="270"/>
      <c r="AI135" s="270"/>
      <c r="AJ135" s="270"/>
      <c r="AK135" s="270"/>
      <c r="AL135" s="270"/>
      <c r="AM135" s="270"/>
      <c r="AN135" s="270"/>
      <c r="AO135" s="270"/>
      <c r="AP135" s="270"/>
      <c r="AQ135" s="270"/>
      <c r="AR135" s="270"/>
      <c r="AS135" s="270"/>
      <c r="AT135" s="270"/>
      <c r="AU135" s="270"/>
      <c r="AV135" s="270"/>
      <c r="AW135" s="270"/>
      <c r="AX135" s="270"/>
      <c r="AY135" s="270"/>
      <c r="AZ135" s="270"/>
      <c r="BA135" s="270"/>
      <c r="BB135" s="270"/>
      <c r="BC135" s="270"/>
      <c r="BD135" s="270"/>
      <c r="BE135" s="270"/>
      <c r="BF135" s="270"/>
      <c r="BG135" s="270"/>
      <c r="BH135" s="270"/>
      <c r="BI135" s="270"/>
      <c r="BJ135" s="270"/>
      <c r="BK135" s="270"/>
      <c r="BL135" s="270"/>
      <c r="BM135" s="270"/>
      <c r="BN135" s="270"/>
      <c r="BO135" s="270"/>
    </row>
    <row r="136" spans="3:67" outlineLevel="1">
      <c r="C136" s="234" t="s">
        <v>134</v>
      </c>
      <c r="D136" s="411">
        <f t="shared" si="75"/>
        <v>0</v>
      </c>
      <c r="E136" s="401">
        <f t="shared" si="76"/>
        <v>0</v>
      </c>
      <c r="F136" s="270"/>
      <c r="G136" s="270"/>
      <c r="H136" s="270"/>
      <c r="I136" s="270"/>
      <c r="J136" s="270"/>
      <c r="K136" s="270"/>
      <c r="L136" s="270"/>
      <c r="M136" s="270"/>
      <c r="N136" s="270"/>
      <c r="O136" s="270"/>
      <c r="P136" s="270"/>
      <c r="Q136" s="270"/>
      <c r="R136" s="270"/>
      <c r="S136" s="270"/>
      <c r="T136" s="270"/>
      <c r="U136" s="270"/>
      <c r="V136" s="270"/>
      <c r="W136" s="270"/>
      <c r="X136" s="270"/>
      <c r="Y136" s="270"/>
      <c r="Z136" s="270"/>
      <c r="AA136" s="270"/>
      <c r="AB136" s="270"/>
      <c r="AC136" s="270"/>
      <c r="AD136" s="270"/>
      <c r="AE136" s="270"/>
      <c r="AF136" s="270"/>
      <c r="AG136" s="270"/>
      <c r="AH136" s="270"/>
      <c r="AI136" s="270"/>
      <c r="AJ136" s="270"/>
      <c r="AK136" s="270"/>
      <c r="AL136" s="270"/>
      <c r="AM136" s="270"/>
      <c r="AN136" s="270"/>
      <c r="AO136" s="270"/>
      <c r="AP136" s="270"/>
      <c r="AQ136" s="270"/>
      <c r="AR136" s="270"/>
      <c r="AS136" s="270"/>
      <c r="AT136" s="270"/>
      <c r="AU136" s="270"/>
      <c r="AV136" s="270"/>
      <c r="AW136" s="270"/>
      <c r="AX136" s="270"/>
      <c r="AY136" s="270"/>
      <c r="AZ136" s="270"/>
      <c r="BA136" s="270"/>
      <c r="BB136" s="270"/>
      <c r="BC136" s="270"/>
      <c r="BD136" s="270"/>
      <c r="BE136" s="270"/>
      <c r="BF136" s="270"/>
      <c r="BG136" s="270"/>
      <c r="BH136" s="270"/>
      <c r="BI136" s="270"/>
      <c r="BJ136" s="270"/>
      <c r="BK136" s="270"/>
      <c r="BL136" s="270"/>
      <c r="BM136" s="270"/>
      <c r="BN136" s="270"/>
      <c r="BO136" s="270"/>
    </row>
    <row r="137" spans="3:67" outlineLevel="1">
      <c r="C137" s="234" t="s">
        <v>136</v>
      </c>
      <c r="D137" s="411">
        <f t="shared" si="75"/>
        <v>0</v>
      </c>
      <c r="E137" s="401">
        <f t="shared" si="76"/>
        <v>0</v>
      </c>
      <c r="F137" s="270"/>
      <c r="G137" s="270"/>
      <c r="H137" s="270"/>
      <c r="I137" s="270"/>
      <c r="J137" s="270"/>
      <c r="K137" s="270"/>
      <c r="L137" s="270"/>
      <c r="M137" s="270"/>
      <c r="N137" s="270"/>
      <c r="O137" s="270"/>
      <c r="P137" s="270"/>
      <c r="Q137" s="270"/>
      <c r="R137" s="270"/>
      <c r="S137" s="270"/>
      <c r="T137" s="270"/>
      <c r="U137" s="270"/>
      <c r="V137" s="270"/>
      <c r="W137" s="270"/>
      <c r="X137" s="270"/>
      <c r="Y137" s="270"/>
      <c r="Z137" s="270"/>
      <c r="AA137" s="270"/>
      <c r="AB137" s="270"/>
      <c r="AC137" s="270"/>
      <c r="AD137" s="270"/>
      <c r="AE137" s="270"/>
      <c r="AF137" s="270"/>
      <c r="AG137" s="270"/>
      <c r="AH137" s="270"/>
      <c r="AI137" s="270"/>
      <c r="AJ137" s="270"/>
      <c r="AK137" s="270"/>
      <c r="AL137" s="270"/>
      <c r="AM137" s="270"/>
      <c r="AN137" s="270"/>
      <c r="AO137" s="270"/>
      <c r="AP137" s="270"/>
      <c r="AQ137" s="270"/>
      <c r="AR137" s="270"/>
      <c r="AS137" s="270"/>
      <c r="AT137" s="270"/>
      <c r="AU137" s="270"/>
      <c r="AV137" s="270"/>
      <c r="AW137" s="270"/>
      <c r="AX137" s="270"/>
      <c r="AY137" s="270"/>
      <c r="AZ137" s="270"/>
      <c r="BA137" s="270"/>
      <c r="BB137" s="270"/>
      <c r="BC137" s="270"/>
      <c r="BD137" s="270"/>
      <c r="BE137" s="270"/>
      <c r="BF137" s="270"/>
      <c r="BG137" s="270"/>
      <c r="BH137" s="270"/>
      <c r="BI137" s="270"/>
      <c r="BJ137" s="270"/>
      <c r="BK137" s="270"/>
      <c r="BL137" s="270"/>
      <c r="BM137" s="270"/>
      <c r="BN137" s="270"/>
      <c r="BO137" s="270"/>
    </row>
    <row r="138" spans="3:67" outlineLevel="1">
      <c r="C138" s="234" t="s">
        <v>137</v>
      </c>
      <c r="D138" s="411">
        <f t="shared" si="75"/>
        <v>0</v>
      </c>
      <c r="E138" s="401">
        <f t="shared" si="76"/>
        <v>0</v>
      </c>
      <c r="F138" s="270"/>
      <c r="G138" s="270"/>
      <c r="H138" s="270"/>
      <c r="I138" s="270"/>
      <c r="J138" s="270"/>
      <c r="K138" s="270"/>
      <c r="L138" s="270"/>
      <c r="M138" s="270"/>
      <c r="N138" s="270"/>
      <c r="O138" s="270"/>
      <c r="P138" s="270"/>
      <c r="Q138" s="270"/>
      <c r="R138" s="270"/>
      <c r="S138" s="270"/>
      <c r="T138" s="270"/>
      <c r="U138" s="270"/>
      <c r="V138" s="270"/>
      <c r="W138" s="270"/>
      <c r="X138" s="270"/>
      <c r="Y138" s="270"/>
      <c r="Z138" s="270"/>
      <c r="AA138" s="270"/>
      <c r="AB138" s="270"/>
      <c r="AC138" s="270"/>
      <c r="AD138" s="270"/>
      <c r="AE138" s="270"/>
      <c r="AF138" s="270"/>
      <c r="AG138" s="270"/>
      <c r="AH138" s="270"/>
      <c r="AI138" s="270"/>
      <c r="AJ138" s="270"/>
      <c r="AK138" s="270"/>
      <c r="AL138" s="270"/>
      <c r="AM138" s="270"/>
      <c r="AN138" s="270"/>
      <c r="AO138" s="270"/>
      <c r="AP138" s="270"/>
      <c r="AQ138" s="270"/>
      <c r="AR138" s="270"/>
      <c r="AS138" s="270"/>
      <c r="AT138" s="270"/>
      <c r="AU138" s="270"/>
      <c r="AV138" s="270"/>
      <c r="AW138" s="270"/>
      <c r="AX138" s="270"/>
      <c r="AY138" s="270"/>
      <c r="AZ138" s="270"/>
      <c r="BA138" s="270"/>
      <c r="BB138" s="270"/>
      <c r="BC138" s="270"/>
      <c r="BD138" s="270"/>
      <c r="BE138" s="270"/>
      <c r="BF138" s="270"/>
      <c r="BG138" s="270"/>
      <c r="BH138" s="270"/>
      <c r="BI138" s="270"/>
      <c r="BJ138" s="270"/>
      <c r="BK138" s="270"/>
      <c r="BL138" s="270"/>
      <c r="BM138" s="270"/>
      <c r="BN138" s="270"/>
      <c r="BO138" s="270"/>
    </row>
    <row r="139" spans="3:67" outlineLevel="1">
      <c r="C139" s="234" t="s">
        <v>138</v>
      </c>
      <c r="D139" s="411">
        <f t="shared" si="75"/>
        <v>0</v>
      </c>
      <c r="E139" s="401">
        <f t="shared" si="76"/>
        <v>0</v>
      </c>
      <c r="F139" s="270"/>
      <c r="G139" s="270"/>
      <c r="H139" s="270"/>
      <c r="I139" s="270"/>
      <c r="J139" s="270"/>
      <c r="K139" s="270"/>
      <c r="L139" s="270"/>
      <c r="M139" s="270"/>
      <c r="N139" s="270"/>
      <c r="O139" s="270"/>
      <c r="P139" s="270"/>
      <c r="Q139" s="270"/>
      <c r="R139" s="270"/>
      <c r="S139" s="270"/>
      <c r="T139" s="270"/>
      <c r="U139" s="270"/>
      <c r="V139" s="270"/>
      <c r="W139" s="270"/>
      <c r="X139" s="270"/>
      <c r="Y139" s="270"/>
      <c r="Z139" s="270"/>
      <c r="AA139" s="270"/>
      <c r="AB139" s="270"/>
      <c r="AC139" s="270"/>
      <c r="AD139" s="270"/>
      <c r="AE139" s="270"/>
      <c r="AF139" s="270"/>
      <c r="AG139" s="270"/>
      <c r="AH139" s="270"/>
      <c r="AI139" s="270"/>
      <c r="AJ139" s="270"/>
      <c r="AK139" s="270"/>
      <c r="AL139" s="270"/>
      <c r="AM139" s="270"/>
      <c r="AN139" s="270"/>
      <c r="AO139" s="270"/>
      <c r="AP139" s="270"/>
      <c r="AQ139" s="270"/>
      <c r="AR139" s="270"/>
      <c r="AS139" s="270"/>
      <c r="AT139" s="270"/>
      <c r="AU139" s="270"/>
      <c r="AV139" s="270"/>
      <c r="AW139" s="270"/>
      <c r="AX139" s="270"/>
      <c r="AY139" s="270"/>
      <c r="AZ139" s="270"/>
      <c r="BA139" s="270"/>
      <c r="BB139" s="270"/>
      <c r="BC139" s="270"/>
      <c r="BD139" s="270"/>
      <c r="BE139" s="270"/>
      <c r="BF139" s="270"/>
      <c r="BG139" s="270"/>
      <c r="BH139" s="270"/>
      <c r="BI139" s="270"/>
      <c r="BJ139" s="270"/>
      <c r="BK139" s="270"/>
      <c r="BL139" s="270"/>
      <c r="BM139" s="270"/>
      <c r="BN139" s="270"/>
      <c r="BO139" s="270"/>
    </row>
    <row r="140" spans="3:67" outlineLevel="1">
      <c r="C140" s="234" t="s">
        <v>139</v>
      </c>
      <c r="D140" s="411">
        <f t="shared" si="75"/>
        <v>0</v>
      </c>
      <c r="E140" s="401">
        <f t="shared" si="76"/>
        <v>0</v>
      </c>
      <c r="F140" s="270"/>
      <c r="G140" s="270"/>
      <c r="H140" s="270"/>
      <c r="I140" s="270"/>
      <c r="J140" s="270"/>
      <c r="K140" s="270"/>
      <c r="L140" s="270"/>
      <c r="M140" s="270"/>
      <c r="N140" s="270"/>
      <c r="O140" s="270"/>
      <c r="P140" s="270"/>
      <c r="Q140" s="270"/>
      <c r="R140" s="270"/>
      <c r="S140" s="270"/>
      <c r="T140" s="270"/>
      <c r="U140" s="270"/>
      <c r="V140" s="270"/>
      <c r="W140" s="270"/>
      <c r="X140" s="270"/>
      <c r="Y140" s="270"/>
      <c r="Z140" s="270"/>
      <c r="AA140" s="270"/>
      <c r="AB140" s="270"/>
      <c r="AC140" s="270"/>
      <c r="AD140" s="270"/>
      <c r="AE140" s="270"/>
      <c r="AF140" s="270"/>
      <c r="AG140" s="270"/>
      <c r="AH140" s="270"/>
      <c r="AI140" s="270"/>
      <c r="AJ140" s="270"/>
      <c r="AK140" s="270"/>
      <c r="AL140" s="270"/>
      <c r="AM140" s="270"/>
      <c r="AN140" s="270"/>
      <c r="AO140" s="270"/>
      <c r="AP140" s="270"/>
      <c r="AQ140" s="270"/>
      <c r="AR140" s="270"/>
      <c r="AS140" s="270"/>
      <c r="AT140" s="270"/>
      <c r="AU140" s="270"/>
      <c r="AV140" s="270"/>
      <c r="AW140" s="270"/>
      <c r="AX140" s="270"/>
      <c r="AY140" s="270"/>
      <c r="AZ140" s="270"/>
      <c r="BA140" s="270"/>
      <c r="BB140" s="270"/>
      <c r="BC140" s="270"/>
      <c r="BD140" s="270"/>
      <c r="BE140" s="270"/>
      <c r="BF140" s="270"/>
      <c r="BG140" s="270"/>
      <c r="BH140" s="270"/>
      <c r="BI140" s="270"/>
      <c r="BJ140" s="270"/>
      <c r="BK140" s="270"/>
      <c r="BL140" s="270"/>
      <c r="BM140" s="270"/>
      <c r="BN140" s="270"/>
      <c r="BO140" s="270"/>
    </row>
    <row r="141" spans="3:67" outlineLevel="1">
      <c r="C141" s="234" t="s">
        <v>142</v>
      </c>
      <c r="D141" s="411">
        <f t="shared" si="75"/>
        <v>0</v>
      </c>
      <c r="E141" s="401">
        <f t="shared" si="76"/>
        <v>0</v>
      </c>
      <c r="F141" s="270"/>
      <c r="G141" s="270"/>
      <c r="H141" s="270"/>
      <c r="I141" s="270"/>
      <c r="J141" s="270"/>
      <c r="K141" s="270"/>
      <c r="L141" s="270"/>
      <c r="M141" s="270"/>
      <c r="N141" s="270"/>
      <c r="O141" s="270"/>
      <c r="P141" s="270"/>
      <c r="Q141" s="270"/>
      <c r="R141" s="270"/>
      <c r="S141" s="270"/>
      <c r="T141" s="270"/>
      <c r="U141" s="270"/>
      <c r="V141" s="270"/>
      <c r="W141" s="270"/>
      <c r="X141" s="270"/>
      <c r="Y141" s="270"/>
      <c r="Z141" s="270"/>
      <c r="AA141" s="270"/>
      <c r="AB141" s="270"/>
      <c r="AC141" s="270"/>
      <c r="AD141" s="270"/>
      <c r="AE141" s="270"/>
      <c r="AF141" s="270"/>
      <c r="AG141" s="270"/>
      <c r="AH141" s="270"/>
      <c r="AI141" s="270"/>
      <c r="AJ141" s="270"/>
      <c r="AK141" s="270"/>
      <c r="AL141" s="270"/>
      <c r="AM141" s="270"/>
      <c r="AN141" s="270"/>
      <c r="AO141" s="270"/>
      <c r="AP141" s="270"/>
      <c r="AQ141" s="270"/>
      <c r="AR141" s="270"/>
      <c r="AS141" s="270"/>
      <c r="AT141" s="270"/>
      <c r="AU141" s="270"/>
      <c r="AV141" s="270"/>
      <c r="AW141" s="270"/>
      <c r="AX141" s="270"/>
      <c r="AY141" s="270"/>
      <c r="AZ141" s="270"/>
      <c r="BA141" s="270"/>
      <c r="BB141" s="270"/>
      <c r="BC141" s="270"/>
      <c r="BD141" s="270"/>
      <c r="BE141" s="270"/>
      <c r="BF141" s="270"/>
      <c r="BG141" s="270"/>
      <c r="BH141" s="270"/>
      <c r="BI141" s="270"/>
      <c r="BJ141" s="270"/>
      <c r="BK141" s="270"/>
      <c r="BL141" s="270"/>
      <c r="BM141" s="270"/>
      <c r="BN141" s="270"/>
      <c r="BO141" s="270"/>
    </row>
    <row r="142" spans="3:67" outlineLevel="1">
      <c r="C142" s="234" t="s">
        <v>145</v>
      </c>
      <c r="D142" s="411">
        <f t="shared" si="75"/>
        <v>0</v>
      </c>
      <c r="E142" s="401">
        <f t="shared" si="76"/>
        <v>0</v>
      </c>
      <c r="F142" s="270"/>
      <c r="G142" s="270"/>
      <c r="H142" s="270"/>
      <c r="I142" s="270"/>
      <c r="J142" s="270"/>
      <c r="K142" s="270"/>
      <c r="L142" s="270"/>
      <c r="M142" s="270"/>
      <c r="N142" s="270"/>
      <c r="O142" s="270"/>
      <c r="P142" s="270"/>
      <c r="Q142" s="270"/>
      <c r="R142" s="270"/>
      <c r="S142" s="270"/>
      <c r="T142" s="270"/>
      <c r="U142" s="270"/>
      <c r="V142" s="270"/>
      <c r="W142" s="270"/>
      <c r="X142" s="270"/>
      <c r="Y142" s="270"/>
      <c r="Z142" s="270"/>
      <c r="AA142" s="270"/>
      <c r="AB142" s="270"/>
      <c r="AC142" s="270"/>
      <c r="AD142" s="270"/>
      <c r="AE142" s="270"/>
      <c r="AF142" s="270"/>
      <c r="AG142" s="270"/>
      <c r="AH142" s="270"/>
      <c r="AI142" s="270"/>
      <c r="AJ142" s="270"/>
      <c r="AK142" s="270"/>
      <c r="AL142" s="270"/>
      <c r="AM142" s="270"/>
      <c r="AN142" s="270"/>
      <c r="AO142" s="270"/>
      <c r="AP142" s="270"/>
      <c r="AQ142" s="270"/>
      <c r="AR142" s="270"/>
      <c r="AS142" s="270"/>
      <c r="AT142" s="270"/>
      <c r="AU142" s="270"/>
      <c r="AV142" s="270"/>
      <c r="AW142" s="270"/>
      <c r="AX142" s="270"/>
      <c r="AY142" s="270"/>
      <c r="AZ142" s="270"/>
      <c r="BA142" s="270"/>
      <c r="BB142" s="270"/>
      <c r="BC142" s="270"/>
      <c r="BD142" s="270"/>
      <c r="BE142" s="270"/>
      <c r="BF142" s="270"/>
      <c r="BG142" s="270"/>
      <c r="BH142" s="270"/>
      <c r="BI142" s="270"/>
      <c r="BJ142" s="270"/>
      <c r="BK142" s="270"/>
      <c r="BL142" s="270"/>
      <c r="BM142" s="270"/>
      <c r="BN142" s="270"/>
      <c r="BO142" s="270"/>
    </row>
    <row r="143" spans="3:67" outlineLevel="1">
      <c r="C143" s="234" t="s">
        <v>148</v>
      </c>
      <c r="D143" s="411">
        <f t="shared" si="75"/>
        <v>0</v>
      </c>
      <c r="E143" s="401">
        <f t="shared" si="76"/>
        <v>0</v>
      </c>
      <c r="F143" s="270"/>
      <c r="G143" s="270"/>
      <c r="H143" s="270"/>
      <c r="I143" s="270"/>
      <c r="J143" s="270"/>
      <c r="K143" s="270"/>
      <c r="L143" s="270"/>
      <c r="M143" s="270"/>
      <c r="N143" s="270"/>
      <c r="O143" s="270"/>
      <c r="P143" s="270"/>
      <c r="Q143" s="270"/>
      <c r="R143" s="270"/>
      <c r="S143" s="270"/>
      <c r="T143" s="270"/>
      <c r="U143" s="270"/>
      <c r="V143" s="270"/>
      <c r="W143" s="270"/>
      <c r="X143" s="270"/>
      <c r="Y143" s="270"/>
      <c r="Z143" s="270"/>
      <c r="AA143" s="270"/>
      <c r="AB143" s="270"/>
      <c r="AC143" s="270"/>
      <c r="AD143" s="270"/>
      <c r="AE143" s="270"/>
      <c r="AF143" s="270"/>
      <c r="AG143" s="270"/>
      <c r="AH143" s="270"/>
      <c r="AI143" s="270"/>
      <c r="AJ143" s="270"/>
      <c r="AK143" s="270"/>
      <c r="AL143" s="270"/>
      <c r="AM143" s="270"/>
      <c r="AN143" s="270"/>
      <c r="AO143" s="270"/>
      <c r="AP143" s="270"/>
      <c r="AQ143" s="270"/>
      <c r="AR143" s="270"/>
      <c r="AS143" s="270"/>
      <c r="AT143" s="270"/>
      <c r="AU143" s="270"/>
      <c r="AV143" s="270"/>
      <c r="AW143" s="270"/>
      <c r="AX143" s="270"/>
      <c r="AY143" s="270"/>
      <c r="AZ143" s="270"/>
      <c r="BA143" s="270"/>
      <c r="BB143" s="270"/>
      <c r="BC143" s="270"/>
      <c r="BD143" s="270"/>
      <c r="BE143" s="270"/>
      <c r="BF143" s="270"/>
      <c r="BG143" s="270"/>
      <c r="BH143" s="270"/>
      <c r="BI143" s="270"/>
      <c r="BJ143" s="270"/>
      <c r="BK143" s="270"/>
      <c r="BL143" s="270"/>
      <c r="BM143" s="270"/>
      <c r="BN143" s="270"/>
      <c r="BO143" s="270"/>
    </row>
    <row r="144" spans="3:67" outlineLevel="1">
      <c r="C144" s="234" t="s">
        <v>151</v>
      </c>
      <c r="D144" s="411">
        <f t="shared" si="75"/>
        <v>0</v>
      </c>
      <c r="E144" s="401">
        <f t="shared" si="76"/>
        <v>0</v>
      </c>
      <c r="F144" s="270"/>
      <c r="G144" s="270"/>
      <c r="H144" s="270"/>
      <c r="I144" s="270"/>
      <c r="J144" s="270"/>
      <c r="K144" s="270"/>
      <c r="L144" s="270"/>
      <c r="M144" s="270"/>
      <c r="N144" s="270"/>
      <c r="O144" s="270"/>
      <c r="P144" s="270"/>
      <c r="Q144" s="270"/>
      <c r="R144" s="270"/>
      <c r="S144" s="270"/>
      <c r="T144" s="270"/>
      <c r="U144" s="270"/>
      <c r="V144" s="270"/>
      <c r="W144" s="270"/>
      <c r="X144" s="270"/>
      <c r="Y144" s="270"/>
      <c r="Z144" s="270"/>
      <c r="AA144" s="270"/>
      <c r="AB144" s="270"/>
      <c r="AC144" s="270"/>
      <c r="AD144" s="270"/>
      <c r="AE144" s="270"/>
      <c r="AF144" s="270"/>
      <c r="AG144" s="270"/>
      <c r="AH144" s="270"/>
      <c r="AI144" s="270"/>
      <c r="AJ144" s="270"/>
      <c r="AK144" s="270"/>
      <c r="AL144" s="270"/>
      <c r="AM144" s="270"/>
      <c r="AN144" s="270"/>
      <c r="AO144" s="270"/>
      <c r="AP144" s="270"/>
      <c r="AQ144" s="270"/>
      <c r="AR144" s="270"/>
      <c r="AS144" s="270"/>
      <c r="AT144" s="270"/>
      <c r="AU144" s="270"/>
      <c r="AV144" s="270"/>
      <c r="AW144" s="270"/>
      <c r="AX144" s="270"/>
      <c r="AY144" s="270"/>
      <c r="AZ144" s="270"/>
      <c r="BA144" s="270"/>
      <c r="BB144" s="270"/>
      <c r="BC144" s="270"/>
      <c r="BD144" s="270"/>
      <c r="BE144" s="270"/>
      <c r="BF144" s="270"/>
      <c r="BG144" s="270"/>
      <c r="BH144" s="270"/>
      <c r="BI144" s="270"/>
      <c r="BJ144" s="270"/>
      <c r="BK144" s="270"/>
      <c r="BL144" s="270"/>
      <c r="BM144" s="270"/>
      <c r="BN144" s="270"/>
      <c r="BO144" s="270"/>
    </row>
    <row r="145" spans="1:67" outlineLevel="1">
      <c r="C145" s="234" t="s">
        <v>153</v>
      </c>
      <c r="D145" s="411">
        <f t="shared" si="75"/>
        <v>0</v>
      </c>
      <c r="E145" s="401">
        <f t="shared" si="76"/>
        <v>0</v>
      </c>
      <c r="F145" s="270"/>
      <c r="G145" s="270"/>
      <c r="H145" s="270"/>
      <c r="I145" s="270"/>
      <c r="J145" s="270"/>
      <c r="K145" s="270"/>
      <c r="L145" s="270"/>
      <c r="M145" s="270"/>
      <c r="N145" s="270"/>
      <c r="O145" s="270"/>
      <c r="P145" s="270"/>
      <c r="Q145" s="270"/>
      <c r="R145" s="270"/>
      <c r="S145" s="270"/>
      <c r="T145" s="270"/>
      <c r="U145" s="270"/>
      <c r="V145" s="270"/>
      <c r="W145" s="270"/>
      <c r="X145" s="270"/>
      <c r="Y145" s="270"/>
      <c r="Z145" s="270"/>
      <c r="AA145" s="270"/>
      <c r="AB145" s="270"/>
      <c r="AC145" s="270"/>
      <c r="AD145" s="270"/>
      <c r="AE145" s="270"/>
      <c r="AF145" s="270"/>
      <c r="AG145" s="270"/>
      <c r="AH145" s="270"/>
      <c r="AI145" s="270"/>
      <c r="AJ145" s="270"/>
      <c r="AK145" s="270"/>
      <c r="AL145" s="270"/>
      <c r="AM145" s="270"/>
      <c r="AN145" s="270"/>
      <c r="AO145" s="270"/>
      <c r="AP145" s="270"/>
      <c r="AQ145" s="270"/>
      <c r="AR145" s="270"/>
      <c r="AS145" s="270"/>
      <c r="AT145" s="270"/>
      <c r="AU145" s="270"/>
      <c r="AV145" s="270"/>
      <c r="AW145" s="270"/>
      <c r="AX145" s="270"/>
      <c r="AY145" s="270"/>
      <c r="AZ145" s="270"/>
      <c r="BA145" s="270"/>
      <c r="BB145" s="270"/>
      <c r="BC145" s="270"/>
      <c r="BD145" s="270"/>
      <c r="BE145" s="270"/>
      <c r="BF145" s="270"/>
      <c r="BG145" s="270"/>
      <c r="BH145" s="270"/>
      <c r="BI145" s="270"/>
      <c r="BJ145" s="270"/>
      <c r="BK145" s="270"/>
      <c r="BL145" s="270"/>
      <c r="BM145" s="270"/>
      <c r="BN145" s="270"/>
      <c r="BO145" s="270"/>
    </row>
    <row r="146" spans="1:67" outlineLevel="1">
      <c r="C146" s="234" t="s">
        <v>155</v>
      </c>
      <c r="D146" s="411">
        <f t="shared" si="75"/>
        <v>0</v>
      </c>
      <c r="E146" s="401">
        <f t="shared" si="76"/>
        <v>0</v>
      </c>
      <c r="F146" s="270"/>
      <c r="G146" s="270"/>
      <c r="H146" s="270"/>
      <c r="I146" s="270"/>
      <c r="J146" s="270"/>
      <c r="K146" s="270"/>
      <c r="L146" s="270"/>
      <c r="M146" s="270"/>
      <c r="N146" s="270"/>
      <c r="O146" s="270"/>
      <c r="P146" s="270"/>
      <c r="Q146" s="270"/>
      <c r="R146" s="270"/>
      <c r="S146" s="270"/>
      <c r="T146" s="270"/>
      <c r="U146" s="270"/>
      <c r="V146" s="270"/>
      <c r="W146" s="270"/>
      <c r="X146" s="270"/>
      <c r="Y146" s="270"/>
      <c r="Z146" s="270"/>
      <c r="AA146" s="270"/>
      <c r="AB146" s="270"/>
      <c r="AC146" s="270"/>
      <c r="AD146" s="270"/>
      <c r="AE146" s="270"/>
      <c r="AF146" s="270"/>
      <c r="AG146" s="270"/>
      <c r="AH146" s="270"/>
      <c r="AI146" s="270"/>
      <c r="AJ146" s="270"/>
      <c r="AK146" s="270"/>
      <c r="AL146" s="270"/>
      <c r="AM146" s="270"/>
      <c r="AN146" s="270"/>
      <c r="AO146" s="270"/>
      <c r="AP146" s="270"/>
      <c r="AQ146" s="270"/>
      <c r="AR146" s="270"/>
      <c r="AS146" s="270"/>
      <c r="AT146" s="270"/>
      <c r="AU146" s="270"/>
      <c r="AV146" s="270"/>
      <c r="AW146" s="270"/>
      <c r="AX146" s="270"/>
      <c r="AY146" s="270"/>
      <c r="AZ146" s="270"/>
      <c r="BA146" s="270"/>
      <c r="BB146" s="270"/>
      <c r="BC146" s="270"/>
      <c r="BD146" s="270"/>
      <c r="BE146" s="270"/>
      <c r="BF146" s="270"/>
      <c r="BG146" s="270"/>
      <c r="BH146" s="270"/>
      <c r="BI146" s="270"/>
      <c r="BJ146" s="270"/>
      <c r="BK146" s="270"/>
      <c r="BL146" s="270"/>
      <c r="BM146" s="270"/>
      <c r="BN146" s="270"/>
      <c r="BO146" s="270"/>
    </row>
    <row r="147" spans="1:67" outlineLevel="1">
      <c r="C147" s="234" t="s">
        <v>157</v>
      </c>
      <c r="D147" s="411">
        <f t="shared" si="75"/>
        <v>0</v>
      </c>
      <c r="E147" s="401">
        <f t="shared" si="76"/>
        <v>0</v>
      </c>
      <c r="F147" s="270"/>
      <c r="G147" s="270"/>
      <c r="H147" s="270"/>
      <c r="I147" s="270"/>
      <c r="J147" s="270"/>
      <c r="K147" s="270"/>
      <c r="L147" s="270"/>
      <c r="M147" s="270"/>
      <c r="N147" s="270"/>
      <c r="O147" s="270"/>
      <c r="P147" s="270"/>
      <c r="Q147" s="270"/>
      <c r="R147" s="270"/>
      <c r="S147" s="270"/>
      <c r="T147" s="270"/>
      <c r="U147" s="270"/>
      <c r="V147" s="270"/>
      <c r="W147" s="270"/>
      <c r="X147" s="270"/>
      <c r="Y147" s="270"/>
      <c r="Z147" s="270"/>
      <c r="AA147" s="270"/>
      <c r="AB147" s="270"/>
      <c r="AC147" s="270"/>
      <c r="AD147" s="270"/>
      <c r="AE147" s="270"/>
      <c r="AF147" s="270"/>
      <c r="AG147" s="270"/>
      <c r="AH147" s="270"/>
      <c r="AI147" s="270"/>
      <c r="AJ147" s="270"/>
      <c r="AK147" s="270"/>
      <c r="AL147" s="270"/>
      <c r="AM147" s="270"/>
      <c r="AN147" s="270"/>
      <c r="AO147" s="270"/>
      <c r="AP147" s="270"/>
      <c r="AQ147" s="270"/>
      <c r="AR147" s="270"/>
      <c r="AS147" s="270"/>
      <c r="AT147" s="270"/>
      <c r="AU147" s="270"/>
      <c r="AV147" s="270"/>
      <c r="AW147" s="270"/>
      <c r="AX147" s="270"/>
      <c r="AY147" s="270"/>
      <c r="AZ147" s="270"/>
      <c r="BA147" s="270"/>
      <c r="BB147" s="270"/>
      <c r="BC147" s="270"/>
      <c r="BD147" s="270"/>
      <c r="BE147" s="270"/>
      <c r="BF147" s="270"/>
      <c r="BG147" s="270"/>
      <c r="BH147" s="270"/>
      <c r="BI147" s="270"/>
      <c r="BJ147" s="270"/>
      <c r="BK147" s="270"/>
      <c r="BL147" s="270"/>
      <c r="BM147" s="270"/>
      <c r="BN147" s="270"/>
      <c r="BO147" s="270"/>
    </row>
    <row r="148" spans="1:67" outlineLevel="1">
      <c r="C148" s="234" t="s">
        <v>160</v>
      </c>
      <c r="D148" s="411">
        <f t="shared" si="75"/>
        <v>0</v>
      </c>
      <c r="E148" s="401">
        <f t="shared" si="76"/>
        <v>0</v>
      </c>
      <c r="F148" s="270"/>
      <c r="G148" s="270"/>
      <c r="H148" s="270"/>
      <c r="I148" s="270"/>
      <c r="J148" s="270"/>
      <c r="K148" s="270"/>
      <c r="L148" s="270"/>
      <c r="M148" s="270"/>
      <c r="N148" s="270"/>
      <c r="O148" s="270"/>
      <c r="P148" s="270"/>
      <c r="Q148" s="270"/>
      <c r="R148" s="270"/>
      <c r="S148" s="270"/>
      <c r="T148" s="270"/>
      <c r="U148" s="270"/>
      <c r="V148" s="270"/>
      <c r="W148" s="270"/>
      <c r="X148" s="270"/>
      <c r="Y148" s="270"/>
      <c r="Z148" s="270"/>
      <c r="AA148" s="270"/>
      <c r="AB148" s="270"/>
      <c r="AC148" s="270"/>
      <c r="AD148" s="270"/>
      <c r="AE148" s="270"/>
      <c r="AF148" s="270"/>
      <c r="AG148" s="270"/>
      <c r="AH148" s="270"/>
      <c r="AI148" s="270"/>
      <c r="AJ148" s="270"/>
      <c r="AK148" s="270"/>
      <c r="AL148" s="270"/>
      <c r="AM148" s="270"/>
      <c r="AN148" s="270"/>
      <c r="AO148" s="270"/>
      <c r="AP148" s="270"/>
      <c r="AQ148" s="270"/>
      <c r="AR148" s="270"/>
      <c r="AS148" s="270"/>
      <c r="AT148" s="270"/>
      <c r="AU148" s="270"/>
      <c r="AV148" s="270"/>
      <c r="AW148" s="270"/>
      <c r="AX148" s="270"/>
      <c r="AY148" s="270"/>
      <c r="AZ148" s="270"/>
      <c r="BA148" s="270"/>
      <c r="BB148" s="270"/>
      <c r="BC148" s="270"/>
      <c r="BD148" s="270"/>
      <c r="BE148" s="270"/>
      <c r="BF148" s="270"/>
      <c r="BG148" s="270"/>
      <c r="BH148" s="270"/>
      <c r="BI148" s="270"/>
      <c r="BJ148" s="270"/>
      <c r="BK148" s="270"/>
      <c r="BL148" s="270"/>
      <c r="BM148" s="270"/>
      <c r="BN148" s="270"/>
      <c r="BO148" s="270"/>
    </row>
    <row r="149" spans="1:67" outlineLevel="1">
      <c r="C149" s="234" t="s">
        <v>163</v>
      </c>
      <c r="D149" s="411">
        <f t="shared" si="75"/>
        <v>0</v>
      </c>
      <c r="E149" s="401">
        <f t="shared" si="76"/>
        <v>0</v>
      </c>
      <c r="F149" s="270"/>
      <c r="G149" s="270"/>
      <c r="H149" s="270"/>
      <c r="I149" s="270"/>
      <c r="J149" s="270"/>
      <c r="K149" s="270"/>
      <c r="L149" s="270"/>
      <c r="M149" s="270"/>
      <c r="N149" s="270"/>
      <c r="O149" s="270"/>
      <c r="P149" s="270"/>
      <c r="Q149" s="270"/>
      <c r="R149" s="270"/>
      <c r="S149" s="270"/>
      <c r="T149" s="270"/>
      <c r="U149" s="270"/>
      <c r="V149" s="270"/>
      <c r="W149" s="270"/>
      <c r="X149" s="270"/>
      <c r="Y149" s="270"/>
      <c r="Z149" s="270"/>
      <c r="AA149" s="270"/>
      <c r="AB149" s="270"/>
      <c r="AC149" s="270"/>
      <c r="AD149" s="270"/>
      <c r="AE149" s="270"/>
      <c r="AF149" s="270"/>
      <c r="AG149" s="270"/>
      <c r="AH149" s="270"/>
      <c r="AI149" s="270"/>
      <c r="AJ149" s="270"/>
      <c r="AK149" s="270"/>
      <c r="AL149" s="270"/>
      <c r="AM149" s="270"/>
      <c r="AN149" s="270"/>
      <c r="AO149" s="270"/>
      <c r="AP149" s="270"/>
      <c r="AQ149" s="270"/>
      <c r="AR149" s="270"/>
      <c r="AS149" s="270"/>
      <c r="AT149" s="270"/>
      <c r="AU149" s="270"/>
      <c r="AV149" s="270"/>
      <c r="AW149" s="270"/>
      <c r="AX149" s="270"/>
      <c r="AY149" s="270"/>
      <c r="AZ149" s="270"/>
      <c r="BA149" s="270"/>
      <c r="BB149" s="270"/>
      <c r="BC149" s="270"/>
      <c r="BD149" s="270"/>
      <c r="BE149" s="270"/>
      <c r="BF149" s="270"/>
      <c r="BG149" s="270"/>
      <c r="BH149" s="270"/>
      <c r="BI149" s="270"/>
      <c r="BJ149" s="270"/>
      <c r="BK149" s="270"/>
      <c r="BL149" s="270"/>
      <c r="BM149" s="270"/>
      <c r="BN149" s="270"/>
      <c r="BO149" s="270"/>
    </row>
    <row r="150" spans="1:67" outlineLevel="1">
      <c r="C150" s="234" t="s">
        <v>166</v>
      </c>
      <c r="D150" s="411">
        <f t="shared" si="75"/>
        <v>0</v>
      </c>
      <c r="E150" s="401">
        <f t="shared" si="76"/>
        <v>0</v>
      </c>
      <c r="F150" s="270"/>
      <c r="G150" s="270"/>
      <c r="H150" s="270"/>
      <c r="I150" s="270"/>
      <c r="J150" s="270"/>
      <c r="K150" s="270"/>
      <c r="L150" s="270"/>
      <c r="M150" s="270"/>
      <c r="N150" s="270"/>
      <c r="O150" s="270"/>
      <c r="P150" s="270"/>
      <c r="Q150" s="270"/>
      <c r="R150" s="270"/>
      <c r="S150" s="270"/>
      <c r="T150" s="270"/>
      <c r="U150" s="270"/>
      <c r="V150" s="270"/>
      <c r="W150" s="270"/>
      <c r="X150" s="270"/>
      <c r="Y150" s="270"/>
      <c r="Z150" s="270"/>
      <c r="AA150" s="270"/>
      <c r="AB150" s="270"/>
      <c r="AC150" s="270"/>
      <c r="AD150" s="270"/>
      <c r="AE150" s="270"/>
      <c r="AF150" s="270"/>
      <c r="AG150" s="270"/>
      <c r="AH150" s="270"/>
      <c r="AI150" s="270"/>
      <c r="AJ150" s="270"/>
      <c r="AK150" s="270"/>
      <c r="AL150" s="270"/>
      <c r="AM150" s="270"/>
      <c r="AN150" s="270"/>
      <c r="AO150" s="270"/>
      <c r="AP150" s="270"/>
      <c r="AQ150" s="270"/>
      <c r="AR150" s="270"/>
      <c r="AS150" s="270"/>
      <c r="AT150" s="270"/>
      <c r="AU150" s="270"/>
      <c r="AV150" s="270"/>
      <c r="AW150" s="270"/>
      <c r="AX150" s="270"/>
      <c r="AY150" s="270"/>
      <c r="AZ150" s="270"/>
      <c r="BA150" s="270"/>
      <c r="BB150" s="270"/>
      <c r="BC150" s="270"/>
      <c r="BD150" s="270"/>
      <c r="BE150" s="270"/>
      <c r="BF150" s="270"/>
      <c r="BG150" s="270"/>
      <c r="BH150" s="270"/>
      <c r="BI150" s="270"/>
      <c r="BJ150" s="270"/>
      <c r="BK150" s="270"/>
      <c r="BL150" s="270"/>
      <c r="BM150" s="270"/>
      <c r="BN150" s="270"/>
      <c r="BO150" s="270"/>
    </row>
    <row r="151" spans="1:67" outlineLevel="1">
      <c r="C151" s="234" t="s">
        <v>168</v>
      </c>
      <c r="D151" s="411">
        <f t="shared" si="75"/>
        <v>0</v>
      </c>
      <c r="E151" s="401">
        <f t="shared" si="76"/>
        <v>0</v>
      </c>
      <c r="F151" s="270"/>
      <c r="G151" s="270"/>
      <c r="H151" s="270"/>
      <c r="I151" s="270"/>
      <c r="J151" s="270"/>
      <c r="K151" s="270"/>
      <c r="L151" s="270"/>
      <c r="M151" s="270"/>
      <c r="N151" s="270"/>
      <c r="O151" s="270"/>
      <c r="P151" s="270"/>
      <c r="Q151" s="270"/>
      <c r="R151" s="270"/>
      <c r="S151" s="270"/>
      <c r="T151" s="270"/>
      <c r="U151" s="270"/>
      <c r="V151" s="270"/>
      <c r="W151" s="270"/>
      <c r="X151" s="270"/>
      <c r="Y151" s="270"/>
      <c r="Z151" s="270"/>
      <c r="AA151" s="270"/>
      <c r="AB151" s="270"/>
      <c r="AC151" s="270"/>
      <c r="AD151" s="270"/>
      <c r="AE151" s="270"/>
      <c r="AF151" s="270"/>
      <c r="AG151" s="270"/>
      <c r="AH151" s="270"/>
      <c r="AI151" s="270"/>
      <c r="AJ151" s="270"/>
      <c r="AK151" s="270"/>
      <c r="AL151" s="270"/>
      <c r="AM151" s="270"/>
      <c r="AN151" s="270"/>
      <c r="AO151" s="270"/>
      <c r="AP151" s="270"/>
      <c r="AQ151" s="270"/>
      <c r="AR151" s="270"/>
      <c r="AS151" s="270"/>
      <c r="AT151" s="270"/>
      <c r="AU151" s="270"/>
      <c r="AV151" s="270"/>
      <c r="AW151" s="270"/>
      <c r="AX151" s="270"/>
      <c r="AY151" s="270"/>
      <c r="AZ151" s="270"/>
      <c r="BA151" s="270"/>
      <c r="BB151" s="270"/>
      <c r="BC151" s="270"/>
      <c r="BD151" s="270"/>
      <c r="BE151" s="270"/>
      <c r="BF151" s="270"/>
      <c r="BG151" s="270"/>
      <c r="BH151" s="270"/>
      <c r="BI151" s="270"/>
      <c r="BJ151" s="270"/>
      <c r="BK151" s="270"/>
      <c r="BL151" s="270"/>
      <c r="BM151" s="270"/>
      <c r="BN151" s="270"/>
      <c r="BO151" s="270"/>
    </row>
    <row r="152" spans="1:67" outlineLevel="1">
      <c r="C152" s="234" t="s">
        <v>170</v>
      </c>
      <c r="D152" s="411">
        <f t="shared" si="75"/>
        <v>0</v>
      </c>
      <c r="E152" s="401">
        <f t="shared" si="76"/>
        <v>0</v>
      </c>
      <c r="F152" s="270"/>
      <c r="G152" s="270"/>
      <c r="H152" s="270"/>
      <c r="I152" s="270"/>
      <c r="J152" s="270"/>
      <c r="K152" s="270"/>
      <c r="L152" s="270"/>
      <c r="M152" s="270"/>
      <c r="N152" s="270"/>
      <c r="O152" s="270"/>
      <c r="P152" s="270"/>
      <c r="Q152" s="270"/>
      <c r="R152" s="270"/>
      <c r="S152" s="270"/>
      <c r="T152" s="270"/>
      <c r="U152" s="270"/>
      <c r="V152" s="270"/>
      <c r="W152" s="270"/>
      <c r="X152" s="270"/>
      <c r="Y152" s="270"/>
      <c r="Z152" s="270"/>
      <c r="AA152" s="270"/>
      <c r="AB152" s="270"/>
      <c r="AC152" s="270"/>
      <c r="AD152" s="270"/>
      <c r="AE152" s="270"/>
      <c r="AF152" s="270"/>
      <c r="AG152" s="270"/>
      <c r="AH152" s="270"/>
      <c r="AI152" s="270"/>
      <c r="AJ152" s="270"/>
      <c r="AK152" s="270"/>
      <c r="AL152" s="270"/>
      <c r="AM152" s="270"/>
      <c r="AN152" s="270"/>
      <c r="AO152" s="270"/>
      <c r="AP152" s="270"/>
      <c r="AQ152" s="270"/>
      <c r="AR152" s="270"/>
      <c r="AS152" s="270"/>
      <c r="AT152" s="270"/>
      <c r="AU152" s="270"/>
      <c r="AV152" s="270"/>
      <c r="AW152" s="270"/>
      <c r="AX152" s="270"/>
      <c r="AY152" s="270"/>
      <c r="AZ152" s="270"/>
      <c r="BA152" s="270"/>
      <c r="BB152" s="270"/>
      <c r="BC152" s="270"/>
      <c r="BD152" s="270"/>
      <c r="BE152" s="270"/>
      <c r="BF152" s="270"/>
      <c r="BG152" s="270"/>
      <c r="BH152" s="270"/>
      <c r="BI152" s="270"/>
      <c r="BJ152" s="270"/>
      <c r="BK152" s="270"/>
      <c r="BL152" s="270"/>
      <c r="BM152" s="270"/>
      <c r="BN152" s="270"/>
      <c r="BO152" s="270"/>
    </row>
    <row r="153" spans="1:67" outlineLevel="1">
      <c r="C153" s="234" t="s">
        <v>173</v>
      </c>
      <c r="D153" s="411">
        <f t="shared" si="75"/>
        <v>0</v>
      </c>
      <c r="E153" s="401">
        <f t="shared" si="76"/>
        <v>0</v>
      </c>
      <c r="F153" s="270"/>
      <c r="G153" s="270"/>
      <c r="H153" s="270"/>
      <c r="I153" s="270"/>
      <c r="J153" s="270"/>
      <c r="K153" s="270"/>
      <c r="L153" s="270"/>
      <c r="M153" s="270"/>
      <c r="N153" s="270"/>
      <c r="O153" s="270"/>
      <c r="P153" s="270"/>
      <c r="Q153" s="270"/>
      <c r="R153" s="270"/>
      <c r="S153" s="270"/>
      <c r="T153" s="270"/>
      <c r="U153" s="270"/>
      <c r="V153" s="270"/>
      <c r="W153" s="270"/>
      <c r="X153" s="270"/>
      <c r="Y153" s="270"/>
      <c r="Z153" s="270"/>
      <c r="AA153" s="270"/>
      <c r="AB153" s="270"/>
      <c r="AC153" s="270"/>
      <c r="AD153" s="270"/>
      <c r="AE153" s="270"/>
      <c r="AF153" s="270"/>
      <c r="AG153" s="270"/>
      <c r="AH153" s="270"/>
      <c r="AI153" s="270"/>
      <c r="AJ153" s="270"/>
      <c r="AK153" s="270"/>
      <c r="AL153" s="270"/>
      <c r="AM153" s="270"/>
      <c r="AN153" s="270"/>
      <c r="AO153" s="270"/>
      <c r="AP153" s="270"/>
      <c r="AQ153" s="270"/>
      <c r="AR153" s="270"/>
      <c r="AS153" s="270"/>
      <c r="AT153" s="270"/>
      <c r="AU153" s="270"/>
      <c r="AV153" s="270"/>
      <c r="AW153" s="270"/>
      <c r="AX153" s="270"/>
      <c r="AY153" s="270"/>
      <c r="AZ153" s="270"/>
      <c r="BA153" s="270"/>
      <c r="BB153" s="270"/>
      <c r="BC153" s="270"/>
      <c r="BD153" s="270"/>
      <c r="BE153" s="270"/>
      <c r="BF153" s="270"/>
      <c r="BG153" s="270"/>
      <c r="BH153" s="270"/>
      <c r="BI153" s="270"/>
      <c r="BJ153" s="270"/>
      <c r="BK153" s="270"/>
      <c r="BL153" s="270"/>
      <c r="BM153" s="270"/>
      <c r="BN153" s="270"/>
      <c r="BO153" s="270"/>
    </row>
    <row r="154" spans="1:67" outlineLevel="1">
      <c r="C154" s="234" t="s">
        <v>176</v>
      </c>
      <c r="D154" s="411">
        <f t="shared" si="75"/>
        <v>0</v>
      </c>
      <c r="E154" s="401">
        <f t="shared" si="76"/>
        <v>0</v>
      </c>
      <c r="F154" s="270"/>
      <c r="G154" s="270"/>
      <c r="H154" s="270"/>
      <c r="I154" s="270"/>
      <c r="J154" s="270"/>
      <c r="K154" s="270"/>
      <c r="L154" s="270"/>
      <c r="M154" s="270"/>
      <c r="N154" s="270"/>
      <c r="O154" s="270"/>
      <c r="P154" s="270"/>
      <c r="Q154" s="270"/>
      <c r="R154" s="270"/>
      <c r="S154" s="270"/>
      <c r="T154" s="270"/>
      <c r="U154" s="270"/>
      <c r="V154" s="270"/>
      <c r="W154" s="270"/>
      <c r="X154" s="270"/>
      <c r="Y154" s="270"/>
      <c r="Z154" s="270"/>
      <c r="AA154" s="270"/>
      <c r="AB154" s="270"/>
      <c r="AC154" s="270"/>
      <c r="AD154" s="270"/>
      <c r="AE154" s="270"/>
      <c r="AF154" s="270"/>
      <c r="AG154" s="270"/>
      <c r="AH154" s="270"/>
      <c r="AI154" s="270"/>
      <c r="AJ154" s="270"/>
      <c r="AK154" s="270"/>
      <c r="AL154" s="270"/>
      <c r="AM154" s="270"/>
      <c r="AN154" s="270"/>
      <c r="AO154" s="270"/>
      <c r="AP154" s="270"/>
      <c r="AQ154" s="270"/>
      <c r="AR154" s="270"/>
      <c r="AS154" s="270"/>
      <c r="AT154" s="270"/>
      <c r="AU154" s="270"/>
      <c r="AV154" s="270"/>
      <c r="AW154" s="270"/>
      <c r="AX154" s="270"/>
      <c r="AY154" s="270"/>
      <c r="AZ154" s="270"/>
      <c r="BA154" s="270"/>
      <c r="BB154" s="270"/>
      <c r="BC154" s="270"/>
      <c r="BD154" s="270"/>
      <c r="BE154" s="270"/>
      <c r="BF154" s="270"/>
      <c r="BG154" s="270"/>
      <c r="BH154" s="270"/>
      <c r="BI154" s="270"/>
      <c r="BJ154" s="270"/>
      <c r="BK154" s="270"/>
      <c r="BL154" s="270"/>
      <c r="BM154" s="270"/>
      <c r="BN154" s="270"/>
      <c r="BO154" s="270"/>
    </row>
    <row r="155" spans="1:67" outlineLevel="1">
      <c r="C155" s="234"/>
      <c r="D155" s="411"/>
      <c r="E155" s="401"/>
      <c r="F155" s="270"/>
      <c r="G155" s="270"/>
      <c r="H155" s="270"/>
      <c r="I155" s="270"/>
      <c r="J155" s="270"/>
      <c r="K155" s="270"/>
      <c r="L155" s="270"/>
      <c r="M155" s="270"/>
      <c r="N155" s="270"/>
      <c r="O155" s="270"/>
      <c r="P155" s="270"/>
      <c r="Q155" s="270"/>
      <c r="R155" s="270"/>
      <c r="S155" s="270"/>
      <c r="T155" s="270"/>
      <c r="U155" s="270"/>
      <c r="V155" s="270"/>
      <c r="W155" s="270"/>
      <c r="X155" s="270"/>
      <c r="Y155" s="270"/>
      <c r="Z155" s="270"/>
      <c r="AA155" s="270"/>
      <c r="AB155" s="270"/>
      <c r="AC155" s="270"/>
      <c r="AD155" s="270"/>
      <c r="AE155" s="270"/>
      <c r="AF155" s="270"/>
      <c r="AG155" s="270"/>
      <c r="AH155" s="270"/>
      <c r="AI155" s="270"/>
      <c r="AJ155" s="270"/>
      <c r="AK155" s="270"/>
      <c r="AL155" s="270"/>
      <c r="AM155" s="270"/>
      <c r="AN155" s="270"/>
      <c r="AO155" s="270"/>
      <c r="AP155" s="270"/>
      <c r="AQ155" s="270"/>
      <c r="AR155" s="270"/>
      <c r="AS155" s="270"/>
      <c r="AT155" s="270"/>
      <c r="AU155" s="270"/>
      <c r="AV155" s="270"/>
      <c r="AW155" s="270"/>
      <c r="AX155" s="270"/>
      <c r="AY155" s="270"/>
      <c r="AZ155" s="270"/>
      <c r="BA155" s="270"/>
      <c r="BB155" s="270"/>
      <c r="BC155" s="270"/>
      <c r="BD155" s="270"/>
      <c r="BE155" s="270"/>
      <c r="BF155" s="270"/>
      <c r="BG155" s="270"/>
      <c r="BH155" s="270"/>
      <c r="BI155" s="270"/>
      <c r="BJ155" s="270"/>
      <c r="BK155" s="270"/>
      <c r="BL155" s="270"/>
      <c r="BM155" s="270"/>
      <c r="BN155" s="270"/>
      <c r="BO155" s="270"/>
    </row>
    <row r="156" spans="1:67" outlineLevel="1">
      <c r="C156" s="234"/>
      <c r="D156" s="411"/>
      <c r="E156" s="401"/>
      <c r="F156" s="270"/>
      <c r="G156" s="270"/>
      <c r="H156" s="270"/>
      <c r="I156" s="270"/>
      <c r="J156" s="270"/>
      <c r="K156" s="270"/>
      <c r="L156" s="270"/>
      <c r="M156" s="270"/>
      <c r="N156" s="270"/>
      <c r="O156" s="270"/>
      <c r="P156" s="270"/>
      <c r="Q156" s="270"/>
      <c r="R156" s="270"/>
      <c r="S156" s="270"/>
      <c r="T156" s="270"/>
      <c r="U156" s="270"/>
      <c r="V156" s="270"/>
      <c r="W156" s="270"/>
      <c r="X156" s="270"/>
      <c r="Y156" s="270"/>
      <c r="Z156" s="270"/>
      <c r="AA156" s="270"/>
      <c r="AB156" s="270"/>
      <c r="AC156" s="270"/>
      <c r="AD156" s="270"/>
      <c r="AE156" s="270"/>
      <c r="AF156" s="270"/>
      <c r="AG156" s="270"/>
      <c r="AH156" s="270"/>
      <c r="AI156" s="270"/>
      <c r="AJ156" s="270"/>
      <c r="AK156" s="270"/>
      <c r="AL156" s="270"/>
      <c r="AM156" s="270"/>
      <c r="AN156" s="270"/>
      <c r="AO156" s="270"/>
      <c r="AP156" s="270"/>
      <c r="AQ156" s="270"/>
      <c r="AR156" s="270"/>
      <c r="AS156" s="270"/>
      <c r="AT156" s="270"/>
      <c r="AU156" s="270"/>
      <c r="AV156" s="270"/>
      <c r="AW156" s="270"/>
      <c r="AX156" s="270"/>
      <c r="AY156" s="270"/>
      <c r="AZ156" s="270"/>
      <c r="BA156" s="270"/>
      <c r="BB156" s="270"/>
      <c r="BC156" s="270"/>
      <c r="BD156" s="270"/>
      <c r="BE156" s="270"/>
      <c r="BF156" s="270"/>
      <c r="BG156" s="270"/>
      <c r="BH156" s="270"/>
      <c r="BI156" s="270"/>
      <c r="BJ156" s="270"/>
      <c r="BK156" s="270"/>
      <c r="BL156" s="270"/>
      <c r="BM156" s="270"/>
      <c r="BN156" s="270"/>
      <c r="BO156" s="270"/>
    </row>
    <row r="157" spans="1:67" outlineLevel="1">
      <c r="A157" t="s">
        <v>953</v>
      </c>
      <c r="C157" s="234"/>
      <c r="D157" s="411">
        <f t="shared" si="75"/>
        <v>0</v>
      </c>
      <c r="E157" s="401">
        <f t="shared" si="76"/>
        <v>0</v>
      </c>
      <c r="F157" s="270"/>
      <c r="G157" s="270"/>
      <c r="H157" s="270"/>
      <c r="I157" s="270"/>
      <c r="J157" s="270"/>
      <c r="K157" s="270"/>
      <c r="L157" s="270"/>
      <c r="M157" s="270"/>
      <c r="N157" s="270"/>
      <c r="O157" s="270"/>
      <c r="P157" s="270"/>
      <c r="Q157" s="270"/>
      <c r="R157" s="270"/>
      <c r="S157" s="270"/>
      <c r="T157" s="270"/>
      <c r="U157" s="270"/>
      <c r="V157" s="270"/>
      <c r="W157" s="270"/>
      <c r="X157" s="270"/>
      <c r="Y157" s="270"/>
      <c r="Z157" s="270"/>
      <c r="AA157" s="270"/>
      <c r="AB157" s="270"/>
      <c r="AC157" s="270"/>
      <c r="AD157" s="270"/>
      <c r="AE157" s="270"/>
      <c r="AF157" s="270"/>
      <c r="AG157" s="270"/>
      <c r="AH157" s="270"/>
      <c r="AI157" s="270"/>
      <c r="AJ157" s="270"/>
      <c r="AK157" s="270"/>
      <c r="AL157" s="270"/>
      <c r="AM157" s="270"/>
      <c r="AN157" s="270"/>
      <c r="AO157" s="270"/>
      <c r="AP157" s="270"/>
      <c r="AQ157" s="270"/>
      <c r="AR157" s="270"/>
      <c r="AS157" s="270"/>
      <c r="AT157" s="270"/>
      <c r="AU157" s="270"/>
      <c r="AV157" s="270"/>
      <c r="AW157" s="270"/>
      <c r="AX157" s="270"/>
      <c r="AY157" s="270"/>
      <c r="AZ157" s="270"/>
      <c r="BA157" s="270"/>
      <c r="BB157" s="270"/>
      <c r="BC157" s="270"/>
      <c r="BD157" s="270"/>
      <c r="BE157" s="270"/>
      <c r="BF157" s="270"/>
      <c r="BG157" s="270"/>
      <c r="BH157" s="270"/>
      <c r="BI157" s="270"/>
      <c r="BJ157" s="270"/>
      <c r="BK157" s="270"/>
      <c r="BL157" s="270"/>
      <c r="BM157" s="270"/>
      <c r="BN157" s="270"/>
      <c r="BO157" s="270"/>
    </row>
    <row r="158" spans="1:67" outlineLevel="1">
      <c r="A158" t="s">
        <v>953</v>
      </c>
      <c r="C158" s="343"/>
      <c r="D158" s="411">
        <f t="shared" si="75"/>
        <v>0</v>
      </c>
      <c r="E158" s="401">
        <f t="shared" si="76"/>
        <v>0</v>
      </c>
      <c r="F158" s="279"/>
      <c r="G158" s="279"/>
      <c r="H158" s="279"/>
      <c r="I158" s="279"/>
      <c r="J158" s="279"/>
      <c r="K158" s="279"/>
      <c r="L158" s="279"/>
      <c r="M158" s="279"/>
      <c r="N158" s="279"/>
      <c r="O158" s="279"/>
      <c r="P158" s="279"/>
      <c r="Q158" s="279"/>
      <c r="R158" s="279"/>
      <c r="S158" s="279"/>
      <c r="T158" s="279"/>
      <c r="U158" s="279"/>
      <c r="V158" s="279"/>
      <c r="W158" s="279"/>
      <c r="X158" s="279"/>
      <c r="Y158" s="279"/>
      <c r="Z158" s="279"/>
      <c r="AA158" s="279"/>
      <c r="AB158" s="279"/>
      <c r="AC158" s="279"/>
      <c r="AD158" s="279"/>
      <c r="AE158" s="279"/>
      <c r="AF158" s="279"/>
      <c r="AG158" s="279"/>
      <c r="AH158" s="279"/>
      <c r="AI158" s="279"/>
      <c r="AJ158" s="279"/>
      <c r="AK158" s="279"/>
      <c r="AL158" s="279"/>
      <c r="AM158" s="279"/>
      <c r="AN158" s="279"/>
      <c r="AO158" s="279"/>
      <c r="AP158" s="279"/>
      <c r="AQ158" s="279"/>
      <c r="AR158" s="279"/>
      <c r="AS158" s="279"/>
      <c r="AT158" s="279"/>
      <c r="AU158" s="279"/>
      <c r="AV158" s="279"/>
      <c r="AW158" s="279"/>
      <c r="AX158" s="279"/>
      <c r="AY158" s="279"/>
      <c r="AZ158" s="279"/>
      <c r="BA158" s="279"/>
      <c r="BB158" s="279"/>
      <c r="BC158" s="279"/>
      <c r="BD158" s="279"/>
      <c r="BE158" s="279"/>
      <c r="BF158" s="279"/>
      <c r="BG158" s="279"/>
      <c r="BH158" s="279"/>
      <c r="BI158" s="279"/>
      <c r="BJ158" s="279"/>
      <c r="BK158" s="279"/>
      <c r="BL158" s="279"/>
      <c r="BM158" s="279"/>
      <c r="BN158" s="279"/>
      <c r="BO158" s="279"/>
    </row>
    <row r="159" spans="1:67" ht="15" outlineLevel="1" thickBot="1">
      <c r="A159" t="s">
        <v>953</v>
      </c>
      <c r="C159" s="402"/>
      <c r="D159" s="403"/>
      <c r="E159" s="403"/>
      <c r="F159" s="403"/>
      <c r="G159" s="403"/>
      <c r="H159" s="403"/>
      <c r="I159" s="403"/>
      <c r="J159" s="403"/>
      <c r="K159" s="403"/>
      <c r="L159" s="403"/>
      <c r="M159" s="403"/>
      <c r="N159" s="403"/>
      <c r="O159" s="403"/>
      <c r="P159" s="403"/>
      <c r="Q159" s="403"/>
      <c r="R159" s="403"/>
      <c r="S159" s="403"/>
      <c r="T159" s="403"/>
      <c r="U159" s="403"/>
      <c r="V159" s="403"/>
      <c r="W159" s="403"/>
      <c r="X159" s="403"/>
      <c r="Y159" s="403"/>
      <c r="Z159" s="403"/>
      <c r="AA159" s="403"/>
      <c r="AB159" s="403"/>
      <c r="AC159" s="403"/>
      <c r="AD159" s="403"/>
      <c r="AE159" s="403"/>
      <c r="AF159" s="403"/>
      <c r="AG159" s="403"/>
      <c r="AH159" s="403"/>
      <c r="AI159" s="403"/>
      <c r="AJ159" s="403"/>
      <c r="AK159" s="403"/>
      <c r="AL159" s="403"/>
      <c r="AM159" s="403"/>
      <c r="AN159" s="403"/>
      <c r="AO159" s="403"/>
      <c r="AP159" s="403"/>
      <c r="AQ159" s="403"/>
      <c r="AR159" s="403"/>
      <c r="AS159" s="403"/>
      <c r="AT159" s="403"/>
      <c r="AU159" s="403"/>
      <c r="AV159" s="403"/>
      <c r="AW159" s="403"/>
      <c r="AX159" s="403"/>
      <c r="AY159" s="403"/>
      <c r="AZ159" s="403"/>
      <c r="BA159" s="403"/>
      <c r="BB159" s="403"/>
      <c r="BC159" s="403"/>
      <c r="BD159" s="403"/>
      <c r="BE159" s="403"/>
      <c r="BF159" s="403"/>
      <c r="BG159" s="403"/>
      <c r="BH159" s="403"/>
      <c r="BI159" s="403"/>
      <c r="BJ159" s="403"/>
      <c r="BK159" s="403"/>
      <c r="BL159" s="403"/>
      <c r="BM159" s="403"/>
      <c r="BN159" s="403"/>
      <c r="BO159" s="403"/>
    </row>
    <row r="160" spans="1:67" ht="15.6" outlineLevel="1" thickTop="1" thickBot="1">
      <c r="A160" t="s">
        <v>953</v>
      </c>
      <c r="B160" s="408"/>
      <c r="C160" s="409"/>
      <c r="D160" s="410"/>
      <c r="E160" s="407"/>
      <c r="F160" s="407"/>
      <c r="G160" s="407"/>
      <c r="H160" s="407"/>
      <c r="I160" s="407"/>
      <c r="J160" s="407"/>
      <c r="K160" s="407"/>
      <c r="L160" s="407"/>
      <c r="M160" s="407"/>
      <c r="N160" s="407"/>
      <c r="O160" s="407"/>
      <c r="P160" s="407"/>
      <c r="Q160" s="407"/>
      <c r="R160" s="407"/>
      <c r="S160" s="407"/>
      <c r="T160" s="407"/>
      <c r="U160" s="407"/>
      <c r="V160" s="407"/>
      <c r="W160" s="407"/>
      <c r="X160" s="407"/>
      <c r="Y160" s="407"/>
      <c r="Z160" s="407"/>
      <c r="AA160" s="407"/>
      <c r="AB160" s="407"/>
      <c r="AC160" s="407"/>
      <c r="AD160" s="407"/>
      <c r="AE160" s="407"/>
      <c r="AF160" s="407"/>
      <c r="AG160" s="407"/>
      <c r="AH160" s="407"/>
      <c r="AI160" s="407"/>
      <c r="AJ160" s="407"/>
      <c r="AK160" s="407"/>
      <c r="AL160" s="407"/>
      <c r="AM160" s="407"/>
      <c r="AN160" s="407"/>
      <c r="AO160" s="407"/>
      <c r="AP160" s="407"/>
      <c r="AQ160" s="407"/>
      <c r="AR160" s="407"/>
      <c r="AS160" s="407"/>
      <c r="AT160" s="407"/>
      <c r="AU160" s="407"/>
      <c r="AV160" s="407"/>
      <c r="AW160" s="407"/>
      <c r="AX160" s="407"/>
      <c r="AY160" s="407"/>
      <c r="AZ160" s="407"/>
      <c r="BA160" s="407"/>
      <c r="BB160" s="407"/>
      <c r="BC160" s="407"/>
      <c r="BD160" s="407"/>
      <c r="BE160" s="407"/>
      <c r="BF160" s="407"/>
      <c r="BG160" s="407"/>
      <c r="BH160" s="407"/>
      <c r="BI160" s="407"/>
      <c r="BJ160" s="407"/>
      <c r="BK160" s="407"/>
      <c r="BL160" s="407"/>
      <c r="BM160" s="407"/>
      <c r="BN160" s="407"/>
      <c r="BO160" s="407"/>
    </row>
    <row r="161" spans="1:67" ht="15" outlineLevel="1" thickTop="1">
      <c r="A161" t="s">
        <v>953</v>
      </c>
      <c r="C161" s="14" t="s">
        <v>178</v>
      </c>
      <c r="D161" s="401">
        <f t="shared" ref="D161:D182" si="77">SUMPRODUCT(($F$6:$BO$6&lt;=$BO$4)*1*(F161:BO161)*1)</f>
        <v>0</v>
      </c>
      <c r="E161" s="401">
        <f t="shared" ref="E161:E182" si="78">SUMPRODUCT(($F$6:$BO$6&lt;=$BO$4)*1*($F$8:$BO$8=$E$8)*1*(F161:BO161)*1)*0.75</f>
        <v>0</v>
      </c>
      <c r="F161" s="803"/>
      <c r="G161" s="401"/>
      <c r="H161" s="401"/>
      <c r="I161" s="401"/>
      <c r="J161" s="401"/>
      <c r="K161" s="401"/>
      <c r="L161" s="401"/>
      <c r="M161" s="401"/>
      <c r="N161" s="401"/>
      <c r="O161" s="401"/>
      <c r="P161" s="401"/>
      <c r="Q161" s="401"/>
      <c r="R161" s="401"/>
      <c r="S161" s="401"/>
      <c r="T161" s="401"/>
      <c r="U161" s="401"/>
      <c r="V161" s="401"/>
      <c r="W161" s="401"/>
      <c r="X161" s="401"/>
      <c r="Y161" s="401"/>
      <c r="Z161" s="401"/>
      <c r="AA161" s="401"/>
      <c r="AB161" s="401"/>
      <c r="AC161" s="401"/>
      <c r="AD161" s="401"/>
      <c r="AE161" s="401"/>
      <c r="AF161" s="401"/>
      <c r="AG161" s="401"/>
      <c r="AH161" s="401"/>
      <c r="AI161" s="401"/>
      <c r="AJ161" s="401"/>
      <c r="AK161" s="401"/>
      <c r="AL161" s="401"/>
      <c r="AM161" s="401"/>
      <c r="AN161" s="401"/>
      <c r="AO161" s="401"/>
      <c r="AP161" s="401"/>
      <c r="AQ161" s="401"/>
      <c r="AR161" s="401"/>
      <c r="AS161" s="401"/>
      <c r="AT161" s="401"/>
      <c r="AU161" s="401"/>
      <c r="AV161" s="401"/>
      <c r="AW161" s="401"/>
      <c r="AX161" s="401"/>
      <c r="AY161" s="401"/>
      <c r="AZ161" s="401"/>
      <c r="BA161" s="401"/>
      <c r="BB161" s="401"/>
      <c r="BC161" s="401"/>
      <c r="BD161" s="401"/>
      <c r="BE161" s="401"/>
      <c r="BF161" s="401"/>
      <c r="BG161" s="401"/>
      <c r="BH161" s="401"/>
      <c r="BI161" s="401"/>
      <c r="BJ161" s="401"/>
      <c r="BK161" s="401"/>
      <c r="BL161" s="401"/>
      <c r="BM161" s="401"/>
      <c r="BN161" s="401"/>
      <c r="BO161" s="401"/>
    </row>
    <row r="162" spans="1:67" outlineLevel="1">
      <c r="A162" t="s">
        <v>953</v>
      </c>
      <c r="C162" s="23" t="s">
        <v>179</v>
      </c>
      <c r="D162" s="401">
        <f t="shared" si="77"/>
        <v>0</v>
      </c>
      <c r="E162" s="401">
        <f t="shared" si="78"/>
        <v>0</v>
      </c>
      <c r="F162" s="401"/>
      <c r="G162" s="401"/>
      <c r="H162" s="401"/>
      <c r="I162" s="401"/>
      <c r="J162" s="401"/>
      <c r="K162" s="401"/>
      <c r="L162" s="401"/>
      <c r="M162" s="401"/>
      <c r="N162" s="401"/>
      <c r="O162" s="401"/>
      <c r="P162" s="401"/>
      <c r="Q162" s="401"/>
      <c r="R162" s="401"/>
      <c r="S162" s="401"/>
      <c r="T162" s="401"/>
      <c r="U162" s="401"/>
      <c r="V162" s="401"/>
      <c r="W162" s="401"/>
      <c r="X162" s="401"/>
      <c r="Y162" s="401"/>
      <c r="Z162" s="401"/>
      <c r="AA162" s="401"/>
      <c r="AB162" s="401"/>
      <c r="AC162" s="401"/>
      <c r="AD162" s="401"/>
      <c r="AE162" s="401"/>
      <c r="AF162" s="401"/>
      <c r="AG162" s="401"/>
      <c r="AH162" s="401"/>
      <c r="AI162" s="401"/>
      <c r="AJ162" s="401"/>
      <c r="AK162" s="401"/>
      <c r="AL162" s="401"/>
      <c r="AM162" s="401"/>
      <c r="AN162" s="401"/>
      <c r="AO162" s="401"/>
      <c r="AP162" s="401"/>
      <c r="AQ162" s="401"/>
      <c r="AR162" s="401"/>
      <c r="AS162" s="401"/>
      <c r="AT162" s="401"/>
      <c r="AU162" s="401"/>
      <c r="AV162" s="401"/>
      <c r="AW162" s="401"/>
      <c r="AX162" s="401"/>
      <c r="AY162" s="401"/>
      <c r="AZ162" s="401"/>
      <c r="BA162" s="401"/>
      <c r="BB162" s="401"/>
      <c r="BC162" s="401"/>
      <c r="BD162" s="401"/>
      <c r="BE162" s="401"/>
      <c r="BF162" s="401"/>
      <c r="BG162" s="401"/>
      <c r="BH162" s="401"/>
      <c r="BI162" s="401"/>
      <c r="BJ162" s="401"/>
      <c r="BK162" s="401"/>
      <c r="BL162" s="401"/>
      <c r="BM162" s="401"/>
      <c r="BN162" s="401"/>
      <c r="BO162" s="401"/>
    </row>
    <row r="163" spans="1:67" outlineLevel="1">
      <c r="C163" s="23" t="s">
        <v>181</v>
      </c>
      <c r="D163" s="401">
        <f t="shared" si="77"/>
        <v>0</v>
      </c>
      <c r="E163" s="401">
        <f t="shared" si="78"/>
        <v>0</v>
      </c>
      <c r="F163" s="401"/>
      <c r="G163" s="401"/>
      <c r="H163" s="401"/>
      <c r="I163" s="401"/>
      <c r="J163" s="401"/>
      <c r="K163" s="401"/>
      <c r="L163" s="401"/>
      <c r="M163" s="401"/>
      <c r="N163" s="401"/>
      <c r="O163" s="401"/>
      <c r="P163" s="401"/>
      <c r="Q163" s="401"/>
      <c r="R163" s="401"/>
      <c r="S163" s="401"/>
      <c r="T163" s="401"/>
      <c r="U163" s="401"/>
      <c r="V163" s="401"/>
      <c r="W163" s="401"/>
      <c r="X163" s="401"/>
      <c r="Y163" s="401"/>
      <c r="Z163" s="401"/>
      <c r="AA163" s="401"/>
      <c r="AB163" s="401"/>
      <c r="AC163" s="401"/>
      <c r="AD163" s="401"/>
      <c r="AE163" s="401"/>
      <c r="AF163" s="401"/>
      <c r="AG163" s="401"/>
      <c r="AH163" s="401"/>
      <c r="AI163" s="401"/>
      <c r="AJ163" s="401"/>
      <c r="AK163" s="401"/>
      <c r="AL163" s="401"/>
      <c r="AM163" s="401"/>
      <c r="AN163" s="401"/>
      <c r="AO163" s="401"/>
      <c r="AP163" s="401"/>
      <c r="AQ163" s="401"/>
      <c r="AR163" s="401"/>
      <c r="AS163" s="401"/>
      <c r="AT163" s="401"/>
      <c r="AU163" s="401"/>
      <c r="AV163" s="401"/>
      <c r="AW163" s="401"/>
      <c r="AX163" s="401"/>
      <c r="AY163" s="401"/>
      <c r="AZ163" s="401"/>
      <c r="BA163" s="401"/>
      <c r="BB163" s="401"/>
      <c r="BC163" s="401"/>
      <c r="BD163" s="401"/>
      <c r="BE163" s="401"/>
      <c r="BF163" s="401"/>
      <c r="BG163" s="401"/>
      <c r="BH163" s="401"/>
      <c r="BI163" s="401"/>
      <c r="BJ163" s="401"/>
      <c r="BK163" s="401"/>
      <c r="BL163" s="401"/>
      <c r="BM163" s="401"/>
      <c r="BN163" s="401"/>
      <c r="BO163" s="401"/>
    </row>
    <row r="164" spans="1:67" outlineLevel="1">
      <c r="C164" s="23" t="s">
        <v>183</v>
      </c>
      <c r="D164" s="401">
        <f t="shared" si="77"/>
        <v>0</v>
      </c>
      <c r="E164" s="401">
        <f t="shared" si="78"/>
        <v>0</v>
      </c>
      <c r="F164" s="401"/>
      <c r="G164" s="401"/>
      <c r="H164" s="401"/>
      <c r="I164" s="401"/>
      <c r="J164" s="401"/>
      <c r="K164" s="401"/>
      <c r="L164" s="401"/>
      <c r="M164" s="401"/>
      <c r="N164" s="401"/>
      <c r="O164" s="401"/>
      <c r="P164" s="401"/>
      <c r="Q164" s="401"/>
      <c r="R164" s="401"/>
      <c r="S164" s="401"/>
      <c r="T164" s="401"/>
      <c r="U164" s="401"/>
      <c r="V164" s="401"/>
      <c r="W164" s="401"/>
      <c r="X164" s="401"/>
      <c r="Y164" s="401"/>
      <c r="Z164" s="401"/>
      <c r="AA164" s="401"/>
      <c r="AB164" s="401"/>
      <c r="AC164" s="401"/>
      <c r="AD164" s="401"/>
      <c r="AE164" s="401"/>
      <c r="AF164" s="401"/>
      <c r="AG164" s="401"/>
      <c r="AH164" s="401"/>
      <c r="AI164" s="401"/>
      <c r="AJ164" s="401"/>
      <c r="AK164" s="401"/>
      <c r="AL164" s="401"/>
      <c r="AM164" s="401"/>
      <c r="AN164" s="401"/>
      <c r="AO164" s="401"/>
      <c r="AP164" s="401"/>
      <c r="AQ164" s="401"/>
      <c r="AR164" s="401"/>
      <c r="AS164" s="401"/>
      <c r="AT164" s="401"/>
      <c r="AU164" s="401"/>
      <c r="AV164" s="401"/>
      <c r="AW164" s="401"/>
      <c r="AX164" s="401"/>
      <c r="AY164" s="401"/>
      <c r="AZ164" s="401"/>
      <c r="BA164" s="401"/>
      <c r="BB164" s="401"/>
      <c r="BC164" s="401"/>
      <c r="BD164" s="401"/>
      <c r="BE164" s="401"/>
      <c r="BF164" s="401"/>
      <c r="BG164" s="401"/>
      <c r="BH164" s="401"/>
      <c r="BI164" s="401"/>
      <c r="BJ164" s="401"/>
      <c r="BK164" s="401"/>
      <c r="BL164" s="401"/>
      <c r="BM164" s="401"/>
      <c r="BN164" s="401"/>
      <c r="BO164" s="401"/>
    </row>
    <row r="165" spans="1:67" outlineLevel="1">
      <c r="C165" s="23" t="s">
        <v>191</v>
      </c>
      <c r="D165" s="401">
        <f t="shared" si="77"/>
        <v>0</v>
      </c>
      <c r="E165" s="401">
        <f t="shared" si="78"/>
        <v>0</v>
      </c>
      <c r="F165" s="401"/>
      <c r="G165" s="401"/>
      <c r="H165" s="401"/>
      <c r="I165" s="401"/>
      <c r="J165" s="401"/>
      <c r="K165" s="401"/>
      <c r="L165" s="401"/>
      <c r="M165" s="401"/>
      <c r="N165" s="401"/>
      <c r="O165" s="401"/>
      <c r="P165" s="401"/>
      <c r="Q165" s="401"/>
      <c r="R165" s="401"/>
      <c r="S165" s="401"/>
      <c r="T165" s="401"/>
      <c r="U165" s="401"/>
      <c r="V165" s="401"/>
      <c r="W165" s="401"/>
      <c r="X165" s="401"/>
      <c r="Y165" s="401"/>
      <c r="Z165" s="401"/>
      <c r="AA165" s="401"/>
      <c r="AB165" s="401"/>
      <c r="AC165" s="401"/>
      <c r="AD165" s="401"/>
      <c r="AE165" s="401"/>
      <c r="AF165" s="401"/>
      <c r="AG165" s="401"/>
      <c r="AH165" s="401"/>
      <c r="AI165" s="401"/>
      <c r="AJ165" s="401"/>
      <c r="AK165" s="401"/>
      <c r="AL165" s="401"/>
      <c r="AM165" s="401"/>
      <c r="AN165" s="401"/>
      <c r="AO165" s="401"/>
      <c r="AP165" s="401"/>
      <c r="AQ165" s="401"/>
      <c r="AR165" s="401"/>
      <c r="AS165" s="401"/>
      <c r="AT165" s="401"/>
      <c r="AU165" s="401"/>
      <c r="AV165" s="401"/>
      <c r="AW165" s="401"/>
      <c r="AX165" s="401"/>
      <c r="AY165" s="401"/>
      <c r="AZ165" s="401"/>
      <c r="BA165" s="401"/>
      <c r="BB165" s="401"/>
      <c r="BC165" s="401"/>
      <c r="BD165" s="401"/>
      <c r="BE165" s="401"/>
      <c r="BF165" s="401"/>
      <c r="BG165" s="401"/>
      <c r="BH165" s="401"/>
      <c r="BI165" s="401"/>
      <c r="BJ165" s="401"/>
      <c r="BK165" s="401"/>
      <c r="BL165" s="401"/>
      <c r="BM165" s="401"/>
      <c r="BN165" s="401"/>
      <c r="BO165" s="401"/>
    </row>
    <row r="166" spans="1:67" outlineLevel="1">
      <c r="C166" s="23" t="s">
        <v>189</v>
      </c>
      <c r="D166" s="401">
        <f t="shared" si="77"/>
        <v>0</v>
      </c>
      <c r="E166" s="401">
        <f t="shared" si="78"/>
        <v>0</v>
      </c>
      <c r="F166" s="803"/>
      <c r="G166" s="401"/>
      <c r="H166" s="401"/>
      <c r="I166" s="401"/>
      <c r="J166" s="401"/>
      <c r="K166" s="401"/>
      <c r="L166" s="401"/>
      <c r="M166" s="401"/>
      <c r="N166" s="401"/>
      <c r="O166" s="401"/>
      <c r="P166" s="401"/>
      <c r="Q166" s="401"/>
      <c r="R166" s="401"/>
      <c r="S166" s="401"/>
      <c r="T166" s="401"/>
      <c r="U166" s="401"/>
      <c r="V166" s="401"/>
      <c r="W166" s="401"/>
      <c r="X166" s="401"/>
      <c r="Y166" s="401"/>
      <c r="Z166" s="401"/>
      <c r="AA166" s="401"/>
      <c r="AB166" s="401"/>
      <c r="AC166" s="401"/>
      <c r="AD166" s="401"/>
      <c r="AE166" s="401"/>
      <c r="AF166" s="401"/>
      <c r="AG166" s="401"/>
      <c r="AH166" s="401"/>
      <c r="AI166" s="401"/>
      <c r="AJ166" s="401"/>
      <c r="AK166" s="401"/>
      <c r="AL166" s="401"/>
      <c r="AM166" s="401"/>
      <c r="AN166" s="401"/>
      <c r="AO166" s="401"/>
      <c r="AP166" s="401"/>
      <c r="AQ166" s="401"/>
      <c r="AR166" s="401"/>
      <c r="AS166" s="401"/>
      <c r="AT166" s="401"/>
      <c r="AU166" s="401"/>
      <c r="AV166" s="401"/>
      <c r="AW166" s="401"/>
      <c r="AX166" s="401"/>
      <c r="AY166" s="401"/>
      <c r="AZ166" s="401"/>
      <c r="BA166" s="401"/>
      <c r="BB166" s="401"/>
      <c r="BC166" s="401"/>
      <c r="BD166" s="401"/>
      <c r="BE166" s="401"/>
      <c r="BF166" s="401"/>
      <c r="BG166" s="401"/>
      <c r="BH166" s="401"/>
      <c r="BI166" s="401"/>
      <c r="BJ166" s="401"/>
      <c r="BK166" s="401"/>
      <c r="BL166" s="401"/>
      <c r="BM166" s="401"/>
      <c r="BN166" s="401"/>
      <c r="BO166" s="401"/>
    </row>
    <row r="167" spans="1:67" outlineLevel="1">
      <c r="C167" s="23" t="s">
        <v>937</v>
      </c>
      <c r="D167" s="401">
        <f t="shared" si="77"/>
        <v>0</v>
      </c>
      <c r="E167" s="401">
        <f t="shared" si="78"/>
        <v>0</v>
      </c>
      <c r="F167" s="401"/>
      <c r="G167" s="401"/>
      <c r="H167" s="401"/>
      <c r="I167" s="401"/>
      <c r="J167" s="401"/>
      <c r="K167" s="401"/>
      <c r="L167" s="401"/>
      <c r="M167" s="401"/>
      <c r="N167" s="401"/>
      <c r="O167" s="401"/>
      <c r="P167" s="401"/>
      <c r="Q167" s="401"/>
      <c r="R167" s="401"/>
      <c r="S167" s="401"/>
      <c r="T167" s="401"/>
      <c r="U167" s="401"/>
      <c r="V167" s="401"/>
      <c r="W167" s="401"/>
      <c r="X167" s="401"/>
      <c r="Y167" s="401"/>
      <c r="Z167" s="401"/>
      <c r="AA167" s="401"/>
      <c r="AB167" s="401"/>
      <c r="AC167" s="401"/>
      <c r="AD167" s="401"/>
      <c r="AE167" s="401"/>
      <c r="AF167" s="401"/>
      <c r="AG167" s="401"/>
      <c r="AH167" s="401"/>
      <c r="AI167" s="401"/>
      <c r="AJ167" s="401"/>
      <c r="AK167" s="401"/>
      <c r="AL167" s="401"/>
      <c r="AM167" s="401"/>
      <c r="AN167" s="401"/>
      <c r="AO167" s="401"/>
      <c r="AP167" s="401"/>
      <c r="AQ167" s="401"/>
      <c r="AR167" s="401"/>
      <c r="AS167" s="401"/>
      <c r="AT167" s="401"/>
      <c r="AU167" s="401"/>
      <c r="AV167" s="401"/>
      <c r="AW167" s="401"/>
      <c r="AX167" s="401"/>
      <c r="AY167" s="401"/>
      <c r="AZ167" s="401"/>
      <c r="BA167" s="401"/>
      <c r="BB167" s="401"/>
      <c r="BC167" s="401"/>
      <c r="BD167" s="401"/>
      <c r="BE167" s="401"/>
      <c r="BF167" s="401"/>
      <c r="BG167" s="401"/>
      <c r="BH167" s="401"/>
      <c r="BI167" s="401"/>
      <c r="BJ167" s="401"/>
      <c r="BK167" s="401"/>
      <c r="BL167" s="401"/>
      <c r="BM167" s="401"/>
      <c r="BN167" s="401"/>
      <c r="BO167" s="401"/>
    </row>
    <row r="168" spans="1:67" outlineLevel="1">
      <c r="C168" s="23" t="s">
        <v>185</v>
      </c>
      <c r="D168" s="401">
        <f t="shared" si="77"/>
        <v>0</v>
      </c>
      <c r="E168" s="401">
        <f t="shared" si="78"/>
        <v>0</v>
      </c>
      <c r="F168" s="401"/>
      <c r="G168" s="401"/>
      <c r="H168" s="401"/>
      <c r="I168" s="401"/>
      <c r="J168" s="401"/>
      <c r="K168" s="401"/>
      <c r="L168" s="401"/>
      <c r="M168" s="401"/>
      <c r="N168" s="401"/>
      <c r="O168" s="401"/>
      <c r="P168" s="401"/>
      <c r="Q168" s="401"/>
      <c r="R168" s="401"/>
      <c r="S168" s="401"/>
      <c r="T168" s="401"/>
      <c r="U168" s="401"/>
      <c r="V168" s="401"/>
      <c r="W168" s="401"/>
      <c r="X168" s="401"/>
      <c r="Y168" s="401"/>
      <c r="Z168" s="401"/>
      <c r="AA168" s="401"/>
      <c r="AB168" s="401"/>
      <c r="AC168" s="401"/>
      <c r="AD168" s="401"/>
      <c r="AE168" s="401"/>
      <c r="AF168" s="401"/>
      <c r="AG168" s="401"/>
      <c r="AH168" s="401"/>
      <c r="AI168" s="401"/>
      <c r="AJ168" s="401"/>
      <c r="AK168" s="401"/>
      <c r="AL168" s="401"/>
      <c r="AM168" s="401"/>
      <c r="AN168" s="401"/>
      <c r="AO168" s="401"/>
      <c r="AP168" s="401"/>
      <c r="AQ168" s="401"/>
      <c r="AR168" s="401"/>
      <c r="AS168" s="401"/>
      <c r="AT168" s="401"/>
      <c r="AU168" s="401"/>
      <c r="AV168" s="401"/>
      <c r="AW168" s="401"/>
      <c r="AX168" s="401"/>
      <c r="AY168" s="401"/>
      <c r="AZ168" s="401"/>
      <c r="BA168" s="401"/>
      <c r="BB168" s="401"/>
      <c r="BC168" s="401"/>
      <c r="BD168" s="401"/>
      <c r="BE168" s="401"/>
      <c r="BF168" s="401"/>
      <c r="BG168" s="401"/>
      <c r="BH168" s="401"/>
      <c r="BI168" s="401"/>
      <c r="BJ168" s="401"/>
      <c r="BK168" s="401"/>
      <c r="BL168" s="401"/>
      <c r="BM168" s="401"/>
      <c r="BN168" s="401"/>
      <c r="BO168" s="401"/>
    </row>
    <row r="169" spans="1:67" outlineLevel="1">
      <c r="C169" s="23" t="s">
        <v>187</v>
      </c>
      <c r="D169" s="401">
        <f t="shared" si="77"/>
        <v>0</v>
      </c>
      <c r="E169" s="401">
        <f t="shared" si="78"/>
        <v>0</v>
      </c>
      <c r="F169" s="401"/>
      <c r="G169" s="401"/>
      <c r="H169" s="401"/>
      <c r="I169" s="401"/>
      <c r="J169" s="401"/>
      <c r="K169" s="401"/>
      <c r="L169" s="401"/>
      <c r="M169" s="401"/>
      <c r="N169" s="401"/>
      <c r="O169" s="401"/>
      <c r="P169" s="401"/>
      <c r="Q169" s="401"/>
      <c r="R169" s="401"/>
      <c r="S169" s="401"/>
      <c r="T169" s="401"/>
      <c r="U169" s="401"/>
      <c r="V169" s="401"/>
      <c r="W169" s="401"/>
      <c r="X169" s="401"/>
      <c r="Y169" s="401"/>
      <c r="Z169" s="401"/>
      <c r="AA169" s="401"/>
      <c r="AB169" s="401"/>
      <c r="AC169" s="401"/>
      <c r="AD169" s="401"/>
      <c r="AE169" s="401"/>
      <c r="AF169" s="401"/>
      <c r="AG169" s="401"/>
      <c r="AH169" s="401"/>
      <c r="AI169" s="401"/>
      <c r="AJ169" s="401"/>
      <c r="AK169" s="401"/>
      <c r="AL169" s="401"/>
      <c r="AM169" s="401"/>
      <c r="AN169" s="401"/>
      <c r="AO169" s="401"/>
      <c r="AP169" s="401"/>
      <c r="AQ169" s="401"/>
      <c r="AR169" s="401"/>
      <c r="AS169" s="401"/>
      <c r="AT169" s="401"/>
      <c r="AU169" s="401"/>
      <c r="AV169" s="401"/>
      <c r="AW169" s="401"/>
      <c r="AX169" s="401"/>
      <c r="AY169" s="401"/>
      <c r="AZ169" s="401"/>
      <c r="BA169" s="401"/>
      <c r="BB169" s="401"/>
      <c r="BC169" s="401"/>
      <c r="BD169" s="401"/>
      <c r="BE169" s="401"/>
      <c r="BF169" s="401"/>
      <c r="BG169" s="401"/>
      <c r="BH169" s="401"/>
      <c r="BI169" s="401"/>
      <c r="BJ169" s="401"/>
      <c r="BK169" s="401"/>
      <c r="BL169" s="401"/>
      <c r="BM169" s="401"/>
      <c r="BN169" s="401"/>
      <c r="BO169" s="401"/>
    </row>
    <row r="170" spans="1:67" outlineLevel="1">
      <c r="C170" s="23" t="s">
        <v>195</v>
      </c>
      <c r="D170" s="401">
        <f t="shared" si="77"/>
        <v>0</v>
      </c>
      <c r="E170" s="401">
        <f t="shared" si="78"/>
        <v>0</v>
      </c>
      <c r="F170" s="803"/>
      <c r="G170" s="401"/>
      <c r="H170" s="401"/>
      <c r="I170" s="401"/>
      <c r="J170" s="401"/>
      <c r="K170" s="401"/>
      <c r="L170" s="401"/>
      <c r="M170" s="401"/>
      <c r="N170" s="401"/>
      <c r="O170" s="401"/>
      <c r="P170" s="401"/>
      <c r="Q170" s="401"/>
      <c r="R170" s="401"/>
      <c r="S170" s="401"/>
      <c r="T170" s="401"/>
      <c r="U170" s="401"/>
      <c r="V170" s="401"/>
      <c r="W170" s="401"/>
      <c r="X170" s="401"/>
      <c r="Y170" s="401"/>
      <c r="Z170" s="401"/>
      <c r="AA170" s="401"/>
      <c r="AB170" s="401"/>
      <c r="AC170" s="401"/>
      <c r="AD170" s="401"/>
      <c r="AE170" s="401"/>
      <c r="AF170" s="401"/>
      <c r="AG170" s="401"/>
      <c r="AH170" s="401"/>
      <c r="AI170" s="401"/>
      <c r="AJ170" s="401"/>
      <c r="AK170" s="401"/>
      <c r="AL170" s="401"/>
      <c r="AM170" s="401"/>
      <c r="AN170" s="401"/>
      <c r="AO170" s="401"/>
      <c r="AP170" s="401"/>
      <c r="AQ170" s="401"/>
      <c r="AR170" s="401"/>
      <c r="AS170" s="401"/>
      <c r="AT170" s="401"/>
      <c r="AU170" s="401"/>
      <c r="AV170" s="401"/>
      <c r="AW170" s="401"/>
      <c r="AX170" s="401"/>
      <c r="AY170" s="401"/>
      <c r="AZ170" s="401"/>
      <c r="BA170" s="401"/>
      <c r="BB170" s="401"/>
      <c r="BC170" s="401"/>
      <c r="BD170" s="401"/>
      <c r="BE170" s="401"/>
      <c r="BF170" s="401"/>
      <c r="BG170" s="401"/>
      <c r="BH170" s="401"/>
      <c r="BI170" s="401"/>
      <c r="BJ170" s="401"/>
      <c r="BK170" s="401"/>
      <c r="BL170" s="401"/>
      <c r="BM170" s="401"/>
      <c r="BN170" s="401"/>
      <c r="BO170" s="401"/>
    </row>
    <row r="171" spans="1:67" outlineLevel="1">
      <c r="C171" s="23" t="s">
        <v>197</v>
      </c>
      <c r="D171" s="401">
        <f t="shared" si="77"/>
        <v>0</v>
      </c>
      <c r="E171" s="401">
        <f t="shared" si="78"/>
        <v>0</v>
      </c>
      <c r="F171" s="401"/>
      <c r="G171" s="401"/>
      <c r="H171" s="401"/>
      <c r="I171" s="401"/>
      <c r="J171" s="401"/>
      <c r="K171" s="401"/>
      <c r="L171" s="401"/>
      <c r="M171" s="401"/>
      <c r="N171" s="401"/>
      <c r="O171" s="401"/>
      <c r="P171" s="401"/>
      <c r="Q171" s="401"/>
      <c r="R171" s="401"/>
      <c r="S171" s="401"/>
      <c r="T171" s="401"/>
      <c r="U171" s="401"/>
      <c r="V171" s="401"/>
      <c r="W171" s="401"/>
      <c r="X171" s="401"/>
      <c r="Y171" s="401"/>
      <c r="Z171" s="401"/>
      <c r="AA171" s="401"/>
      <c r="AB171" s="401"/>
      <c r="AC171" s="401"/>
      <c r="AD171" s="401"/>
      <c r="AE171" s="401"/>
      <c r="AF171" s="401"/>
      <c r="AG171" s="401"/>
      <c r="AH171" s="401"/>
      <c r="AI171" s="401"/>
      <c r="AJ171" s="401"/>
      <c r="AK171" s="401"/>
      <c r="AL171" s="401"/>
      <c r="AM171" s="401"/>
      <c r="AN171" s="401"/>
      <c r="AO171" s="401"/>
      <c r="AP171" s="401"/>
      <c r="AQ171" s="401"/>
      <c r="AR171" s="401"/>
      <c r="AS171" s="401"/>
      <c r="AT171" s="401"/>
      <c r="AU171" s="401"/>
      <c r="AV171" s="401"/>
      <c r="AW171" s="401"/>
      <c r="AX171" s="401"/>
      <c r="AY171" s="401"/>
      <c r="AZ171" s="401"/>
      <c r="BA171" s="401"/>
      <c r="BB171" s="401"/>
      <c r="BC171" s="401"/>
      <c r="BD171" s="401"/>
      <c r="BE171" s="401"/>
      <c r="BF171" s="401"/>
      <c r="BG171" s="401"/>
      <c r="BH171" s="401"/>
      <c r="BI171" s="401"/>
      <c r="BJ171" s="401"/>
      <c r="BK171" s="401"/>
      <c r="BL171" s="401"/>
      <c r="BM171" s="401"/>
      <c r="BN171" s="401"/>
      <c r="BO171" s="401"/>
    </row>
    <row r="172" spans="1:67" outlineLevel="1">
      <c r="C172" s="23" t="s">
        <v>199</v>
      </c>
      <c r="D172" s="401">
        <f t="shared" si="77"/>
        <v>0</v>
      </c>
      <c r="E172" s="401">
        <f t="shared" si="78"/>
        <v>0</v>
      </c>
      <c r="F172" s="401"/>
      <c r="G172" s="401"/>
      <c r="H172" s="401"/>
      <c r="I172" s="401"/>
      <c r="J172" s="401"/>
      <c r="K172" s="401"/>
      <c r="L172" s="401"/>
      <c r="M172" s="401"/>
      <c r="N172" s="401"/>
      <c r="O172" s="401"/>
      <c r="P172" s="401"/>
      <c r="Q172" s="401"/>
      <c r="R172" s="401"/>
      <c r="S172" s="401"/>
      <c r="T172" s="401"/>
      <c r="U172" s="401"/>
      <c r="V172" s="401"/>
      <c r="W172" s="401"/>
      <c r="X172" s="401"/>
      <c r="Y172" s="401"/>
      <c r="Z172" s="401"/>
      <c r="AA172" s="401"/>
      <c r="AB172" s="401"/>
      <c r="AC172" s="401"/>
      <c r="AD172" s="401"/>
      <c r="AE172" s="401"/>
      <c r="AF172" s="401"/>
      <c r="AG172" s="401"/>
      <c r="AH172" s="401"/>
      <c r="AI172" s="401"/>
      <c r="AJ172" s="401"/>
      <c r="AK172" s="401"/>
      <c r="AL172" s="401"/>
      <c r="AM172" s="401"/>
      <c r="AN172" s="401"/>
      <c r="AO172" s="401"/>
      <c r="AP172" s="401"/>
      <c r="AQ172" s="401"/>
      <c r="AR172" s="401"/>
      <c r="AS172" s="401"/>
      <c r="AT172" s="401"/>
      <c r="AU172" s="401"/>
      <c r="AV172" s="401"/>
      <c r="AW172" s="401"/>
      <c r="AX172" s="401"/>
      <c r="AY172" s="401"/>
      <c r="AZ172" s="401"/>
      <c r="BA172" s="401"/>
      <c r="BB172" s="401"/>
      <c r="BC172" s="401"/>
      <c r="BD172" s="401"/>
      <c r="BE172" s="401"/>
      <c r="BF172" s="401"/>
      <c r="BG172" s="401"/>
      <c r="BH172" s="401"/>
      <c r="BI172" s="401"/>
      <c r="BJ172" s="401"/>
      <c r="BK172" s="401"/>
      <c r="BL172" s="401"/>
      <c r="BM172" s="401"/>
      <c r="BN172" s="401"/>
      <c r="BO172" s="401"/>
    </row>
    <row r="173" spans="1:67" outlineLevel="1">
      <c r="C173" s="23" t="s">
        <v>201</v>
      </c>
      <c r="D173" s="401">
        <f t="shared" si="77"/>
        <v>0</v>
      </c>
      <c r="E173" s="401">
        <f t="shared" si="78"/>
        <v>0</v>
      </c>
      <c r="F173" s="401"/>
      <c r="G173" s="401"/>
      <c r="H173" s="401"/>
      <c r="I173" s="401"/>
      <c r="J173" s="401"/>
      <c r="K173" s="401"/>
      <c r="L173" s="401"/>
      <c r="M173" s="401"/>
      <c r="N173" s="401"/>
      <c r="O173" s="401"/>
      <c r="P173" s="401"/>
      <c r="Q173" s="401"/>
      <c r="R173" s="401"/>
      <c r="S173" s="401"/>
      <c r="T173" s="401"/>
      <c r="U173" s="401"/>
      <c r="V173" s="401"/>
      <c r="W173" s="401"/>
      <c r="X173" s="401"/>
      <c r="Y173" s="401"/>
      <c r="Z173" s="401"/>
      <c r="AA173" s="401"/>
      <c r="AB173" s="401"/>
      <c r="AC173" s="401"/>
      <c r="AD173" s="401"/>
      <c r="AE173" s="401"/>
      <c r="AF173" s="401"/>
      <c r="AG173" s="401"/>
      <c r="AH173" s="401"/>
      <c r="AI173" s="401"/>
      <c r="AJ173" s="401"/>
      <c r="AK173" s="401"/>
      <c r="AL173" s="401"/>
      <c r="AM173" s="401"/>
      <c r="AN173" s="401"/>
      <c r="AO173" s="401"/>
      <c r="AP173" s="401"/>
      <c r="AQ173" s="401"/>
      <c r="AR173" s="401"/>
      <c r="AS173" s="401"/>
      <c r="AT173" s="401"/>
      <c r="AU173" s="401"/>
      <c r="AV173" s="401"/>
      <c r="AW173" s="401"/>
      <c r="AX173" s="401"/>
      <c r="AY173" s="401"/>
      <c r="AZ173" s="401"/>
      <c r="BA173" s="401"/>
      <c r="BB173" s="401"/>
      <c r="BC173" s="401"/>
      <c r="BD173" s="401"/>
      <c r="BE173" s="401"/>
      <c r="BF173" s="401"/>
      <c r="BG173" s="401"/>
      <c r="BH173" s="401"/>
      <c r="BI173" s="401"/>
      <c r="BJ173" s="401"/>
      <c r="BK173" s="401"/>
      <c r="BL173" s="401"/>
      <c r="BM173" s="401"/>
      <c r="BN173" s="401"/>
      <c r="BO173" s="401"/>
    </row>
    <row r="174" spans="1:67" outlineLevel="1">
      <c r="C174" s="23" t="s">
        <v>202</v>
      </c>
      <c r="D174" s="401">
        <f t="shared" si="77"/>
        <v>0</v>
      </c>
      <c r="E174" s="401">
        <f t="shared" si="78"/>
        <v>0</v>
      </c>
      <c r="F174" s="401"/>
      <c r="G174" s="401"/>
      <c r="H174" s="401"/>
      <c r="I174" s="401"/>
      <c r="J174" s="401"/>
      <c r="K174" s="401"/>
      <c r="L174" s="401"/>
      <c r="M174" s="401"/>
      <c r="N174" s="401"/>
      <c r="O174" s="401"/>
      <c r="P174" s="401"/>
      <c r="Q174" s="401"/>
      <c r="R174" s="401"/>
      <c r="S174" s="401"/>
      <c r="T174" s="401"/>
      <c r="U174" s="401"/>
      <c r="V174" s="401"/>
      <c r="W174" s="401"/>
      <c r="X174" s="401"/>
      <c r="Y174" s="401"/>
      <c r="Z174" s="401"/>
      <c r="AA174" s="401"/>
      <c r="AB174" s="401"/>
      <c r="AC174" s="401"/>
      <c r="AD174" s="401"/>
      <c r="AE174" s="401"/>
      <c r="AF174" s="401"/>
      <c r="AG174" s="401"/>
      <c r="AH174" s="401"/>
      <c r="AI174" s="401"/>
      <c r="AJ174" s="401"/>
      <c r="AK174" s="401"/>
      <c r="AL174" s="401"/>
      <c r="AM174" s="401"/>
      <c r="AN174" s="401"/>
      <c r="AO174" s="401"/>
      <c r="AP174" s="401"/>
      <c r="AQ174" s="401"/>
      <c r="AR174" s="401"/>
      <c r="AS174" s="401"/>
      <c r="AT174" s="401"/>
      <c r="AU174" s="401"/>
      <c r="AV174" s="401"/>
      <c r="AW174" s="401"/>
      <c r="AX174" s="401"/>
      <c r="AY174" s="401"/>
      <c r="AZ174" s="401"/>
      <c r="BA174" s="401"/>
      <c r="BB174" s="401"/>
      <c r="BC174" s="401"/>
      <c r="BD174" s="401"/>
      <c r="BE174" s="401"/>
      <c r="BF174" s="401"/>
      <c r="BG174" s="401"/>
      <c r="BH174" s="401"/>
      <c r="BI174" s="401"/>
      <c r="BJ174" s="401"/>
      <c r="BK174" s="401"/>
      <c r="BL174" s="401"/>
      <c r="BM174" s="401"/>
      <c r="BN174" s="401"/>
      <c r="BO174" s="401"/>
    </row>
    <row r="175" spans="1:67" outlineLevel="1">
      <c r="C175" s="23" t="s">
        <v>204</v>
      </c>
      <c r="D175" s="401">
        <f t="shared" si="77"/>
        <v>0</v>
      </c>
      <c r="E175" s="401">
        <f t="shared" si="78"/>
        <v>0</v>
      </c>
      <c r="F175" s="401"/>
      <c r="G175" s="401"/>
      <c r="H175" s="401"/>
      <c r="I175" s="401"/>
      <c r="J175" s="401"/>
      <c r="K175" s="401"/>
      <c r="L175" s="401"/>
      <c r="M175" s="401"/>
      <c r="N175" s="401"/>
      <c r="O175" s="401"/>
      <c r="P175" s="401"/>
      <c r="Q175" s="401"/>
      <c r="R175" s="401"/>
      <c r="S175" s="401"/>
      <c r="T175" s="401"/>
      <c r="U175" s="401"/>
      <c r="V175" s="401"/>
      <c r="W175" s="401"/>
      <c r="X175" s="401"/>
      <c r="Y175" s="401"/>
      <c r="Z175" s="401"/>
      <c r="AA175" s="401"/>
      <c r="AB175" s="401"/>
      <c r="AC175" s="401"/>
      <c r="AD175" s="401"/>
      <c r="AE175" s="401"/>
      <c r="AF175" s="401"/>
      <c r="AG175" s="401"/>
      <c r="AH175" s="401"/>
      <c r="AI175" s="401"/>
      <c r="AJ175" s="401"/>
      <c r="AK175" s="401"/>
      <c r="AL175" s="401"/>
      <c r="AM175" s="401"/>
      <c r="AN175" s="401"/>
      <c r="AO175" s="401"/>
      <c r="AP175" s="401"/>
      <c r="AQ175" s="401"/>
      <c r="AR175" s="401"/>
      <c r="AS175" s="401"/>
      <c r="AT175" s="401"/>
      <c r="AU175" s="401"/>
      <c r="AV175" s="401"/>
      <c r="AW175" s="401"/>
      <c r="AX175" s="401"/>
      <c r="AY175" s="401"/>
      <c r="AZ175" s="401"/>
      <c r="BA175" s="401"/>
      <c r="BB175" s="401"/>
      <c r="BC175" s="401"/>
      <c r="BD175" s="401"/>
      <c r="BE175" s="401"/>
      <c r="BF175" s="401"/>
      <c r="BG175" s="401"/>
      <c r="BH175" s="401"/>
      <c r="BI175" s="401"/>
      <c r="BJ175" s="401"/>
      <c r="BK175" s="401"/>
      <c r="BL175" s="401"/>
      <c r="BM175" s="401"/>
      <c r="BN175" s="401"/>
      <c r="BO175" s="401"/>
    </row>
    <row r="176" spans="1:67" outlineLevel="1">
      <c r="C176" s="23" t="s">
        <v>206</v>
      </c>
      <c r="D176" s="401">
        <f t="shared" si="77"/>
        <v>0</v>
      </c>
      <c r="E176" s="401">
        <f t="shared" si="78"/>
        <v>0</v>
      </c>
      <c r="F176" s="401"/>
      <c r="G176" s="401"/>
      <c r="H176" s="401"/>
      <c r="I176" s="401"/>
      <c r="J176" s="401"/>
      <c r="K176" s="401"/>
      <c r="L176" s="401"/>
      <c r="M176" s="401"/>
      <c r="N176" s="401"/>
      <c r="O176" s="401"/>
      <c r="P176" s="401"/>
      <c r="Q176" s="401"/>
      <c r="R176" s="401"/>
      <c r="S176" s="401"/>
      <c r="T176" s="401"/>
      <c r="U176" s="401"/>
      <c r="V176" s="401"/>
      <c r="W176" s="401"/>
      <c r="X176" s="401"/>
      <c r="Y176" s="401"/>
      <c r="Z176" s="401"/>
      <c r="AA176" s="401"/>
      <c r="AB176" s="401"/>
      <c r="AC176" s="401"/>
      <c r="AD176" s="401"/>
      <c r="AE176" s="401"/>
      <c r="AF176" s="401"/>
      <c r="AG176" s="401"/>
      <c r="AH176" s="401"/>
      <c r="AI176" s="401"/>
      <c r="AJ176" s="401"/>
      <c r="AK176" s="401"/>
      <c r="AL176" s="401"/>
      <c r="AM176" s="401"/>
      <c r="AN176" s="401"/>
      <c r="AO176" s="401"/>
      <c r="AP176" s="401"/>
      <c r="AQ176" s="401"/>
      <c r="AR176" s="401"/>
      <c r="AS176" s="401"/>
      <c r="AT176" s="401"/>
      <c r="AU176" s="401"/>
      <c r="AV176" s="401"/>
      <c r="AW176" s="401"/>
      <c r="AX176" s="401"/>
      <c r="AY176" s="401"/>
      <c r="AZ176" s="401"/>
      <c r="BA176" s="401"/>
      <c r="BB176" s="401"/>
      <c r="BC176" s="401"/>
      <c r="BD176" s="401"/>
      <c r="BE176" s="401"/>
      <c r="BF176" s="401"/>
      <c r="BG176" s="401"/>
      <c r="BH176" s="401"/>
      <c r="BI176" s="401"/>
      <c r="BJ176" s="401"/>
      <c r="BK176" s="401"/>
      <c r="BL176" s="401"/>
      <c r="BM176" s="401"/>
      <c r="BN176" s="401"/>
      <c r="BO176" s="401"/>
    </row>
    <row r="177" spans="1:67" outlineLevel="1">
      <c r="C177" s="23" t="s">
        <v>208</v>
      </c>
      <c r="D177" s="401">
        <f t="shared" si="77"/>
        <v>0</v>
      </c>
      <c r="E177" s="401">
        <f t="shared" si="78"/>
        <v>0</v>
      </c>
      <c r="F177" s="401"/>
      <c r="G177" s="401"/>
      <c r="H177" s="401"/>
      <c r="I177" s="401"/>
      <c r="J177" s="401"/>
      <c r="K177" s="401"/>
      <c r="L177" s="401"/>
      <c r="M177" s="401"/>
      <c r="N177" s="401"/>
      <c r="O177" s="401"/>
      <c r="P177" s="401"/>
      <c r="Q177" s="401"/>
      <c r="R177" s="401"/>
      <c r="S177" s="401"/>
      <c r="T177" s="401"/>
      <c r="U177" s="401"/>
      <c r="V177" s="401"/>
      <c r="W177" s="401"/>
      <c r="X177" s="401"/>
      <c r="Y177" s="401"/>
      <c r="Z177" s="401"/>
      <c r="AA177" s="401"/>
      <c r="AB177" s="401"/>
      <c r="AC177" s="401"/>
      <c r="AD177" s="401"/>
      <c r="AE177" s="401"/>
      <c r="AF177" s="401"/>
      <c r="AG177" s="401"/>
      <c r="AH177" s="401"/>
      <c r="AI177" s="401"/>
      <c r="AJ177" s="401"/>
      <c r="AK177" s="401"/>
      <c r="AL177" s="401"/>
      <c r="AM177" s="401"/>
      <c r="AN177" s="401"/>
      <c r="AO177" s="401"/>
      <c r="AP177" s="401"/>
      <c r="AQ177" s="401"/>
      <c r="AR177" s="401"/>
      <c r="AS177" s="401"/>
      <c r="AT177" s="401"/>
      <c r="AU177" s="401"/>
      <c r="AV177" s="401"/>
      <c r="AW177" s="401"/>
      <c r="AX177" s="401"/>
      <c r="AY177" s="401"/>
      <c r="AZ177" s="401"/>
      <c r="BA177" s="401"/>
      <c r="BB177" s="401"/>
      <c r="BC177" s="401"/>
      <c r="BD177" s="401"/>
      <c r="BE177" s="401"/>
      <c r="BF177" s="401"/>
      <c r="BG177" s="401"/>
      <c r="BH177" s="401"/>
      <c r="BI177" s="401"/>
      <c r="BJ177" s="401"/>
      <c r="BK177" s="401"/>
      <c r="BL177" s="401"/>
      <c r="BM177" s="401"/>
      <c r="BN177" s="401"/>
      <c r="BO177" s="401"/>
    </row>
    <row r="178" spans="1:67" outlineLevel="1">
      <c r="A178" t="s">
        <v>953</v>
      </c>
      <c r="C178" s="23" t="s">
        <v>209</v>
      </c>
      <c r="D178" s="401">
        <f t="shared" si="77"/>
        <v>0</v>
      </c>
      <c r="E178" s="401">
        <f t="shared" si="78"/>
        <v>0</v>
      </c>
      <c r="F178" s="401"/>
      <c r="G178" s="401"/>
      <c r="H178" s="401"/>
      <c r="I178" s="401"/>
      <c r="J178" s="401"/>
      <c r="K178" s="401"/>
      <c r="L178" s="401"/>
      <c r="M178" s="401"/>
      <c r="N178" s="401"/>
      <c r="O178" s="401"/>
      <c r="P178" s="401"/>
      <c r="Q178" s="401"/>
      <c r="R178" s="401"/>
      <c r="S178" s="401"/>
      <c r="T178" s="401"/>
      <c r="U178" s="401"/>
      <c r="V178" s="401"/>
      <c r="W178" s="401"/>
      <c r="X178" s="401"/>
      <c r="Y178" s="401"/>
      <c r="Z178" s="401"/>
      <c r="AA178" s="401"/>
      <c r="AB178" s="401"/>
      <c r="AC178" s="401"/>
      <c r="AD178" s="401"/>
      <c r="AE178" s="401"/>
      <c r="AF178" s="401"/>
      <c r="AG178" s="401"/>
      <c r="AH178" s="401"/>
      <c r="AI178" s="401"/>
      <c r="AJ178" s="401"/>
      <c r="AK178" s="401"/>
      <c r="AL178" s="401"/>
      <c r="AM178" s="401"/>
      <c r="AN178" s="401"/>
      <c r="AO178" s="401"/>
      <c r="AP178" s="401"/>
      <c r="AQ178" s="401"/>
      <c r="AR178" s="401"/>
      <c r="AS178" s="401"/>
      <c r="AT178" s="401"/>
      <c r="AU178" s="401"/>
      <c r="AV178" s="401"/>
      <c r="AW178" s="401"/>
      <c r="AX178" s="401"/>
      <c r="AY178" s="401"/>
      <c r="AZ178" s="401"/>
      <c r="BA178" s="401"/>
      <c r="BB178" s="401"/>
      <c r="BC178" s="401"/>
      <c r="BD178" s="401"/>
      <c r="BE178" s="401"/>
      <c r="BF178" s="401"/>
      <c r="BG178" s="401"/>
      <c r="BH178" s="401"/>
      <c r="BI178" s="401"/>
      <c r="BJ178" s="401"/>
      <c r="BK178" s="401"/>
      <c r="BL178" s="401"/>
      <c r="BM178" s="401"/>
      <c r="BN178" s="401"/>
      <c r="BO178" s="401"/>
    </row>
    <row r="179" spans="1:67" ht="15" outlineLevel="1" thickBot="1">
      <c r="A179" t="s">
        <v>953</v>
      </c>
      <c r="C179" s="57" t="s">
        <v>211</v>
      </c>
      <c r="D179" s="401">
        <f t="shared" si="77"/>
        <v>0</v>
      </c>
      <c r="E179" s="401">
        <f t="shared" si="78"/>
        <v>0</v>
      </c>
      <c r="F179" s="401"/>
      <c r="G179" s="401"/>
      <c r="H179" s="401"/>
      <c r="I179" s="401"/>
      <c r="J179" s="401"/>
      <c r="K179" s="401"/>
      <c r="L179" s="401"/>
      <c r="M179" s="401"/>
      <c r="N179" s="401"/>
      <c r="O179" s="401"/>
      <c r="P179" s="401"/>
      <c r="Q179" s="401"/>
      <c r="R179" s="401"/>
      <c r="S179" s="401"/>
      <c r="T179" s="401"/>
      <c r="U179" s="401"/>
      <c r="V179" s="401"/>
      <c r="W179" s="401"/>
      <c r="X179" s="401"/>
      <c r="Y179" s="401"/>
      <c r="Z179" s="401"/>
      <c r="AA179" s="401"/>
      <c r="AB179" s="401"/>
      <c r="AC179" s="401"/>
      <c r="AD179" s="401"/>
      <c r="AE179" s="401"/>
      <c r="AF179" s="401"/>
      <c r="AG179" s="401"/>
      <c r="AH179" s="401"/>
      <c r="AI179" s="401"/>
      <c r="AJ179" s="401"/>
      <c r="AK179" s="401"/>
      <c r="AL179" s="401"/>
      <c r="AM179" s="401"/>
      <c r="AN179" s="401"/>
      <c r="AO179" s="401"/>
      <c r="AP179" s="401"/>
      <c r="AQ179" s="401"/>
      <c r="AR179" s="401"/>
      <c r="AS179" s="401"/>
      <c r="AT179" s="401"/>
      <c r="AU179" s="401"/>
      <c r="AV179" s="401"/>
      <c r="AW179" s="401"/>
      <c r="AX179" s="401"/>
      <c r="AY179" s="401"/>
      <c r="AZ179" s="401"/>
      <c r="BA179" s="401"/>
      <c r="BB179" s="401"/>
      <c r="BC179" s="401"/>
      <c r="BD179" s="401"/>
      <c r="BE179" s="401"/>
      <c r="BF179" s="401"/>
      <c r="BG179" s="401"/>
      <c r="BH179" s="401"/>
      <c r="BI179" s="401"/>
      <c r="BJ179" s="401"/>
      <c r="BK179" s="401"/>
      <c r="BL179" s="401"/>
      <c r="BM179" s="401"/>
      <c r="BN179" s="401"/>
      <c r="BO179" s="401"/>
    </row>
    <row r="180" spans="1:67" outlineLevel="1">
      <c r="A180" t="s">
        <v>953</v>
      </c>
      <c r="C180" s="234"/>
      <c r="D180" s="401">
        <f t="shared" si="77"/>
        <v>0</v>
      </c>
      <c r="E180" s="401">
        <f t="shared" si="78"/>
        <v>0</v>
      </c>
      <c r="F180" s="401"/>
      <c r="G180" s="401"/>
      <c r="H180" s="401"/>
      <c r="I180" s="401"/>
      <c r="J180" s="401"/>
      <c r="K180" s="401"/>
      <c r="L180" s="401"/>
      <c r="M180" s="401"/>
      <c r="N180" s="401"/>
      <c r="O180" s="401"/>
      <c r="P180" s="401"/>
      <c r="Q180" s="401"/>
      <c r="R180" s="401"/>
      <c r="S180" s="401"/>
      <c r="T180" s="401"/>
      <c r="U180" s="401"/>
      <c r="V180" s="401"/>
      <c r="W180" s="401"/>
      <c r="X180" s="401"/>
      <c r="Y180" s="401"/>
      <c r="Z180" s="401"/>
      <c r="AA180" s="401"/>
      <c r="AB180" s="401"/>
      <c r="AC180" s="401"/>
      <c r="AD180" s="401"/>
      <c r="AE180" s="401"/>
      <c r="AF180" s="401"/>
      <c r="AG180" s="401"/>
      <c r="AH180" s="401"/>
      <c r="AI180" s="401"/>
      <c r="AJ180" s="401"/>
      <c r="AK180" s="401"/>
      <c r="AL180" s="401"/>
      <c r="AM180" s="401"/>
      <c r="AN180" s="401"/>
      <c r="AO180" s="401"/>
      <c r="AP180" s="401"/>
      <c r="AQ180" s="401"/>
      <c r="AR180" s="401"/>
      <c r="AS180" s="401"/>
      <c r="AT180" s="401"/>
      <c r="AU180" s="401"/>
      <c r="AV180" s="401"/>
      <c r="AW180" s="401"/>
      <c r="AX180" s="401"/>
      <c r="AY180" s="401"/>
      <c r="AZ180" s="401"/>
      <c r="BA180" s="401"/>
      <c r="BB180" s="401"/>
      <c r="BC180" s="401"/>
      <c r="BD180" s="401"/>
      <c r="BE180" s="401"/>
      <c r="BF180" s="401"/>
      <c r="BG180" s="401"/>
      <c r="BH180" s="401"/>
      <c r="BI180" s="401"/>
      <c r="BJ180" s="401"/>
      <c r="BK180" s="401"/>
      <c r="BL180" s="401"/>
      <c r="BM180" s="401"/>
      <c r="BN180" s="401"/>
      <c r="BO180" s="401"/>
    </row>
    <row r="181" spans="1:67" outlineLevel="1">
      <c r="A181" t="s">
        <v>953</v>
      </c>
      <c r="C181" s="234"/>
      <c r="D181" s="401">
        <f t="shared" si="77"/>
        <v>0</v>
      </c>
      <c r="E181" s="401">
        <f t="shared" si="78"/>
        <v>0</v>
      </c>
      <c r="F181" s="401"/>
      <c r="G181" s="401"/>
      <c r="H181" s="401"/>
      <c r="I181" s="401"/>
      <c r="J181" s="401"/>
      <c r="K181" s="401"/>
      <c r="L181" s="401"/>
      <c r="M181" s="401"/>
      <c r="N181" s="401"/>
      <c r="O181" s="401"/>
      <c r="P181" s="401"/>
      <c r="Q181" s="401"/>
      <c r="R181" s="401"/>
      <c r="S181" s="401"/>
      <c r="T181" s="401"/>
      <c r="U181" s="401"/>
      <c r="V181" s="401"/>
      <c r="W181" s="401"/>
      <c r="X181" s="401"/>
      <c r="Y181" s="401"/>
      <c r="Z181" s="401"/>
      <c r="AA181" s="401"/>
      <c r="AB181" s="401"/>
      <c r="AC181" s="401"/>
      <c r="AD181" s="401"/>
      <c r="AE181" s="401"/>
      <c r="AF181" s="401"/>
      <c r="AG181" s="401"/>
      <c r="AH181" s="401"/>
      <c r="AI181" s="401"/>
      <c r="AJ181" s="401"/>
      <c r="AK181" s="401"/>
      <c r="AL181" s="401"/>
      <c r="AM181" s="401"/>
      <c r="AN181" s="401"/>
      <c r="AO181" s="401"/>
      <c r="AP181" s="401"/>
      <c r="AQ181" s="401"/>
      <c r="AR181" s="401"/>
      <c r="AS181" s="401"/>
      <c r="AT181" s="401"/>
      <c r="AU181" s="401"/>
      <c r="AV181" s="401"/>
      <c r="AW181" s="401"/>
      <c r="AX181" s="401"/>
      <c r="AY181" s="401"/>
      <c r="AZ181" s="401"/>
      <c r="BA181" s="401"/>
      <c r="BB181" s="401"/>
      <c r="BC181" s="401"/>
      <c r="BD181" s="401"/>
      <c r="BE181" s="401"/>
      <c r="BF181" s="401"/>
      <c r="BG181" s="401"/>
      <c r="BH181" s="401"/>
      <c r="BI181" s="401"/>
      <c r="BJ181" s="401"/>
      <c r="BK181" s="401"/>
      <c r="BL181" s="401"/>
      <c r="BM181" s="401"/>
      <c r="BN181" s="401"/>
      <c r="BO181" s="401"/>
    </row>
    <row r="182" spans="1:67" outlineLevel="1">
      <c r="A182" t="s">
        <v>953</v>
      </c>
      <c r="C182" s="234"/>
      <c r="D182" s="401">
        <f t="shared" si="77"/>
        <v>0</v>
      </c>
      <c r="E182" s="401">
        <f t="shared" si="78"/>
        <v>0</v>
      </c>
      <c r="F182" s="401"/>
      <c r="G182" s="401"/>
      <c r="H182" s="401"/>
      <c r="I182" s="401"/>
      <c r="J182" s="401"/>
      <c r="K182" s="401"/>
      <c r="L182" s="401"/>
      <c r="M182" s="401"/>
      <c r="N182" s="401"/>
      <c r="O182" s="401"/>
      <c r="P182" s="401"/>
      <c r="Q182" s="401"/>
      <c r="R182" s="401"/>
      <c r="S182" s="401"/>
      <c r="T182" s="401"/>
      <c r="U182" s="401"/>
      <c r="V182" s="401"/>
      <c r="W182" s="401"/>
      <c r="X182" s="401"/>
      <c r="Y182" s="401"/>
      <c r="Z182" s="401"/>
      <c r="AA182" s="401"/>
      <c r="AB182" s="401"/>
      <c r="AC182" s="401"/>
      <c r="AD182" s="401"/>
      <c r="AE182" s="401"/>
      <c r="AF182" s="401"/>
      <c r="AG182" s="401"/>
      <c r="AH182" s="401"/>
      <c r="AI182" s="401"/>
      <c r="AJ182" s="401"/>
      <c r="AK182" s="401"/>
      <c r="AL182" s="401"/>
      <c r="AM182" s="401"/>
      <c r="AN182" s="401"/>
      <c r="AO182" s="401"/>
      <c r="AP182" s="401"/>
      <c r="AQ182" s="401"/>
      <c r="AR182" s="401"/>
      <c r="AS182" s="401"/>
      <c r="AT182" s="401"/>
      <c r="AU182" s="401"/>
      <c r="AV182" s="401"/>
      <c r="AW182" s="401"/>
      <c r="AX182" s="401"/>
      <c r="AY182" s="401"/>
      <c r="AZ182" s="401"/>
      <c r="BA182" s="401"/>
      <c r="BB182" s="401"/>
      <c r="BC182" s="401"/>
      <c r="BD182" s="401"/>
      <c r="BE182" s="401"/>
      <c r="BF182" s="401"/>
      <c r="BG182" s="401"/>
      <c r="BH182" s="401"/>
      <c r="BI182" s="401"/>
      <c r="BJ182" s="401"/>
      <c r="BK182" s="401"/>
      <c r="BL182" s="401"/>
      <c r="BM182" s="401"/>
      <c r="BN182" s="401"/>
      <c r="BO182" s="401"/>
    </row>
    <row r="183" spans="1:67" ht="15" outlineLevel="1" thickBot="1">
      <c r="A183" t="s">
        <v>953</v>
      </c>
      <c r="C183" s="402"/>
      <c r="D183" s="403"/>
      <c r="E183" s="403"/>
      <c r="F183" s="403"/>
      <c r="G183" s="403"/>
      <c r="H183" s="403"/>
      <c r="I183" s="403"/>
      <c r="J183" s="403"/>
      <c r="K183" s="403"/>
      <c r="L183" s="403"/>
      <c r="M183" s="403"/>
      <c r="N183" s="403"/>
      <c r="O183" s="403"/>
      <c r="P183" s="403"/>
      <c r="Q183" s="403"/>
      <c r="R183" s="403"/>
      <c r="S183" s="403"/>
      <c r="T183" s="403"/>
      <c r="U183" s="403"/>
      <c r="V183" s="403"/>
      <c r="W183" s="403"/>
      <c r="X183" s="403"/>
      <c r="Y183" s="403"/>
      <c r="Z183" s="403"/>
      <c r="AA183" s="403"/>
      <c r="AB183" s="403"/>
      <c r="AC183" s="403"/>
      <c r="AD183" s="403"/>
      <c r="AE183" s="403"/>
      <c r="AF183" s="403"/>
      <c r="AG183" s="403"/>
      <c r="AH183" s="403"/>
      <c r="AI183" s="403"/>
      <c r="AJ183" s="403"/>
      <c r="AK183" s="403"/>
      <c r="AL183" s="403"/>
      <c r="AM183" s="403"/>
      <c r="AN183" s="403"/>
      <c r="AO183" s="403"/>
      <c r="AP183" s="403"/>
      <c r="AQ183" s="403"/>
      <c r="AR183" s="403"/>
      <c r="AS183" s="403"/>
      <c r="AT183" s="403"/>
      <c r="AU183" s="403"/>
      <c r="AV183" s="403"/>
      <c r="AW183" s="403"/>
      <c r="AX183" s="403"/>
      <c r="AY183" s="403"/>
      <c r="AZ183" s="403"/>
      <c r="BA183" s="403"/>
      <c r="BB183" s="403"/>
      <c r="BC183" s="403"/>
      <c r="BD183" s="403"/>
      <c r="BE183" s="403"/>
      <c r="BF183" s="403"/>
      <c r="BG183" s="403"/>
      <c r="BH183" s="403"/>
      <c r="BI183" s="403"/>
      <c r="BJ183" s="403"/>
      <c r="BK183" s="403"/>
      <c r="BL183" s="403"/>
      <c r="BM183" s="403"/>
      <c r="BN183" s="403"/>
      <c r="BO183" s="403"/>
    </row>
    <row r="184" spans="1:67" ht="15" outlineLevel="1" thickTop="1">
      <c r="D184" s="322"/>
      <c r="E184" s="322"/>
      <c r="F184" s="322"/>
      <c r="G184" s="322"/>
      <c r="H184" s="322"/>
      <c r="I184" s="322"/>
      <c r="J184" s="322"/>
      <c r="K184" s="322"/>
      <c r="L184" s="322"/>
      <c r="M184" s="322"/>
      <c r="N184" s="322"/>
      <c r="O184" s="322"/>
      <c r="P184" s="322"/>
      <c r="Q184" s="322"/>
      <c r="R184" s="322"/>
      <c r="S184" s="322"/>
      <c r="T184" s="322"/>
      <c r="U184" s="322"/>
      <c r="V184" s="322"/>
      <c r="W184" s="322"/>
      <c r="X184" s="322"/>
      <c r="Y184" s="322"/>
      <c r="Z184" s="322"/>
      <c r="AA184" s="322"/>
      <c r="AB184" s="322"/>
      <c r="AC184" s="322"/>
      <c r="AD184" s="322"/>
      <c r="AE184" s="322"/>
      <c r="AF184" s="322"/>
      <c r="AG184" s="322"/>
      <c r="AH184" s="322"/>
      <c r="AI184" s="322"/>
      <c r="AJ184" s="322"/>
      <c r="AK184" s="322"/>
      <c r="AL184" s="322"/>
      <c r="AM184" s="322"/>
      <c r="AN184" s="322"/>
      <c r="AO184" s="322"/>
      <c r="AP184" s="322"/>
      <c r="AQ184" s="322"/>
      <c r="AR184" s="322"/>
      <c r="AS184" s="322"/>
      <c r="AT184" s="322"/>
      <c r="AU184" s="322"/>
      <c r="AV184" s="322"/>
      <c r="AW184" s="322"/>
      <c r="AX184" s="322"/>
      <c r="AY184" s="322"/>
      <c r="AZ184" s="322"/>
      <c r="BA184" s="322"/>
      <c r="BB184" s="322"/>
      <c r="BC184" s="322"/>
      <c r="BD184" s="322"/>
      <c r="BE184" s="322"/>
      <c r="BF184" s="322"/>
      <c r="BG184" s="322"/>
      <c r="BH184" s="322"/>
      <c r="BI184" s="322"/>
      <c r="BJ184" s="322"/>
      <c r="BK184" s="322"/>
      <c r="BL184" s="322"/>
      <c r="BM184" s="322"/>
      <c r="BN184" s="322"/>
      <c r="BO184" s="322"/>
    </row>
    <row r="185" spans="1:67" outlineLevel="1">
      <c r="D185" s="322"/>
      <c r="E185" s="322"/>
      <c r="F185" s="322"/>
      <c r="G185" s="322"/>
      <c r="H185" s="322"/>
      <c r="I185" s="322"/>
      <c r="J185" s="322"/>
      <c r="K185" s="322"/>
      <c r="L185" s="322"/>
      <c r="M185" s="322"/>
      <c r="N185" s="322"/>
      <c r="O185" s="322"/>
      <c r="P185" s="322"/>
      <c r="Q185" s="322"/>
      <c r="R185" s="322"/>
      <c r="S185" s="322"/>
      <c r="T185" s="322"/>
      <c r="U185" s="322"/>
      <c r="V185" s="322"/>
      <c r="W185" s="322"/>
      <c r="X185" s="322"/>
      <c r="Y185" s="322"/>
      <c r="Z185" s="322"/>
      <c r="AA185" s="322"/>
      <c r="AB185" s="322"/>
      <c r="AC185" s="322"/>
      <c r="AD185" s="322"/>
      <c r="AE185" s="322"/>
      <c r="AF185" s="322"/>
      <c r="AG185" s="322"/>
      <c r="AH185" s="322"/>
      <c r="AI185" s="322"/>
      <c r="AJ185" s="322"/>
      <c r="AK185" s="322"/>
      <c r="AL185" s="322"/>
      <c r="AM185" s="322"/>
      <c r="AN185" s="322"/>
      <c r="AO185" s="322"/>
      <c r="AP185" s="322"/>
      <c r="AQ185" s="322"/>
      <c r="AR185" s="322"/>
      <c r="AS185" s="322"/>
      <c r="AT185" s="322"/>
      <c r="AU185" s="322"/>
      <c r="AV185" s="322"/>
      <c r="AW185" s="322"/>
      <c r="AX185" s="322"/>
      <c r="AY185" s="322"/>
      <c r="AZ185" s="322"/>
      <c r="BA185" s="322"/>
      <c r="BB185" s="322"/>
      <c r="BC185" s="322"/>
      <c r="BD185" s="322"/>
      <c r="BE185" s="322"/>
      <c r="BF185" s="322"/>
      <c r="BG185" s="322"/>
      <c r="BH185" s="322"/>
      <c r="BI185" s="322"/>
      <c r="BJ185" s="322"/>
      <c r="BK185" s="322"/>
      <c r="BL185" s="322"/>
      <c r="BM185" s="322"/>
      <c r="BN185" s="322"/>
      <c r="BO185" s="322"/>
    </row>
    <row r="186" spans="1:67" outlineLevel="1">
      <c r="D186" s="322"/>
      <c r="E186" s="322"/>
      <c r="F186" s="322"/>
      <c r="G186" s="322"/>
      <c r="H186" s="322"/>
      <c r="I186" s="322"/>
      <c r="J186" s="322"/>
      <c r="K186" s="322"/>
      <c r="L186" s="322"/>
      <c r="M186" s="322"/>
      <c r="N186" s="322"/>
      <c r="O186" s="322"/>
      <c r="P186" s="322"/>
      <c r="Q186" s="322"/>
      <c r="R186" s="322"/>
      <c r="S186" s="322"/>
      <c r="T186" s="322"/>
      <c r="U186" s="322"/>
      <c r="V186" s="322"/>
      <c r="W186" s="322"/>
      <c r="X186" s="322"/>
      <c r="Y186" s="322"/>
      <c r="Z186" s="322"/>
      <c r="AA186" s="322"/>
      <c r="AB186" s="322"/>
      <c r="AC186" s="322"/>
      <c r="AD186" s="322"/>
      <c r="AE186" s="322"/>
      <c r="AF186" s="322"/>
      <c r="AG186" s="322"/>
      <c r="AH186" s="322"/>
      <c r="AI186" s="322"/>
      <c r="AJ186" s="322"/>
      <c r="AK186" s="322"/>
      <c r="AL186" s="322"/>
      <c r="AM186" s="322"/>
      <c r="AN186" s="322"/>
      <c r="AO186" s="322"/>
      <c r="AP186" s="322"/>
      <c r="AQ186" s="322"/>
      <c r="AR186" s="322"/>
      <c r="AS186" s="322"/>
      <c r="AT186" s="322"/>
      <c r="AU186" s="322"/>
      <c r="AV186" s="322"/>
      <c r="AW186" s="322"/>
      <c r="AX186" s="322"/>
      <c r="AY186" s="322"/>
      <c r="AZ186" s="322"/>
      <c r="BA186" s="322"/>
      <c r="BB186" s="322"/>
      <c r="BC186" s="322"/>
      <c r="BD186" s="322"/>
      <c r="BE186" s="322"/>
      <c r="BF186" s="322"/>
      <c r="BG186" s="322"/>
      <c r="BH186" s="322"/>
      <c r="BI186" s="322"/>
      <c r="BJ186" s="322"/>
      <c r="BK186" s="322"/>
      <c r="BL186" s="322"/>
      <c r="BM186" s="322"/>
      <c r="BN186" s="322"/>
      <c r="BO186" s="322"/>
    </row>
    <row r="187" spans="1:67" outlineLevel="1">
      <c r="D187" s="322"/>
      <c r="E187" s="322"/>
      <c r="F187" s="322"/>
      <c r="G187" s="322"/>
      <c r="H187" s="322"/>
      <c r="I187" s="322"/>
      <c r="J187" s="322"/>
      <c r="K187" s="322"/>
      <c r="L187" s="322"/>
      <c r="M187" s="322"/>
      <c r="N187" s="322"/>
      <c r="O187" s="322"/>
      <c r="P187" s="322"/>
      <c r="Q187" s="322"/>
      <c r="R187" s="322"/>
      <c r="S187" s="322"/>
      <c r="T187" s="322"/>
      <c r="U187" s="322"/>
      <c r="V187" s="322"/>
      <c r="W187" s="322"/>
      <c r="X187" s="322"/>
      <c r="Y187" s="322"/>
      <c r="Z187" s="322"/>
      <c r="AA187" s="322"/>
      <c r="AB187" s="322"/>
      <c r="AC187" s="322"/>
      <c r="AD187" s="322"/>
      <c r="AE187" s="322"/>
      <c r="AF187" s="322"/>
      <c r="AG187" s="322"/>
      <c r="AH187" s="322"/>
      <c r="AI187" s="322"/>
      <c r="AJ187" s="322"/>
      <c r="AK187" s="322"/>
      <c r="AL187" s="322"/>
      <c r="AM187" s="322"/>
      <c r="AN187" s="322"/>
      <c r="AO187" s="322"/>
      <c r="AP187" s="322"/>
      <c r="AQ187" s="322"/>
      <c r="AR187" s="322"/>
      <c r="AS187" s="322"/>
      <c r="AT187" s="322"/>
      <c r="AU187" s="322"/>
      <c r="AV187" s="322"/>
      <c r="AW187" s="322"/>
      <c r="AX187" s="322"/>
      <c r="AY187" s="322"/>
      <c r="AZ187" s="322"/>
      <c r="BA187" s="322"/>
      <c r="BB187" s="322"/>
      <c r="BC187" s="322"/>
      <c r="BD187" s="322"/>
      <c r="BE187" s="322"/>
      <c r="BF187" s="322"/>
      <c r="BG187" s="322"/>
      <c r="BH187" s="322"/>
      <c r="BI187" s="322"/>
      <c r="BJ187" s="322"/>
      <c r="BK187" s="322"/>
      <c r="BL187" s="322"/>
      <c r="BM187" s="322"/>
      <c r="BN187" s="322"/>
      <c r="BO187" s="322"/>
    </row>
    <row r="188" spans="1:67" outlineLevel="1">
      <c r="D188" s="322"/>
      <c r="E188" s="322"/>
      <c r="F188" s="322"/>
      <c r="G188" s="322"/>
      <c r="H188" s="322"/>
      <c r="I188" s="322"/>
      <c r="J188" s="322"/>
      <c r="K188" s="322"/>
      <c r="L188" s="322"/>
      <c r="M188" s="322"/>
      <c r="N188" s="322"/>
      <c r="O188" s="322"/>
      <c r="P188" s="322"/>
      <c r="Q188" s="322"/>
      <c r="R188" s="322"/>
      <c r="S188" s="322"/>
      <c r="T188" s="322"/>
      <c r="U188" s="322"/>
      <c r="V188" s="322"/>
      <c r="W188" s="322"/>
      <c r="X188" s="322"/>
      <c r="Y188" s="322"/>
      <c r="Z188" s="322"/>
      <c r="AA188" s="322"/>
      <c r="AB188" s="322"/>
      <c r="AC188" s="322"/>
      <c r="AD188" s="322"/>
      <c r="AE188" s="322"/>
      <c r="AF188" s="322"/>
      <c r="AG188" s="322"/>
      <c r="AH188" s="322"/>
      <c r="AI188" s="322"/>
      <c r="AJ188" s="322"/>
      <c r="AK188" s="322"/>
      <c r="AL188" s="322"/>
      <c r="AM188" s="322"/>
      <c r="AN188" s="322"/>
      <c r="AO188" s="322"/>
      <c r="AP188" s="322"/>
      <c r="AQ188" s="322"/>
      <c r="AR188" s="322"/>
      <c r="AS188" s="322"/>
      <c r="AT188" s="322"/>
      <c r="AU188" s="322"/>
      <c r="AV188" s="322"/>
      <c r="AW188" s="322"/>
      <c r="AX188" s="322"/>
      <c r="AY188" s="322"/>
      <c r="AZ188" s="322"/>
      <c r="BA188" s="322"/>
      <c r="BB188" s="322"/>
      <c r="BC188" s="322"/>
      <c r="BD188" s="322"/>
      <c r="BE188" s="322"/>
      <c r="BF188" s="322"/>
      <c r="BG188" s="322"/>
      <c r="BH188" s="322"/>
      <c r="BI188" s="322"/>
      <c r="BJ188" s="322"/>
      <c r="BK188" s="322"/>
      <c r="BL188" s="322"/>
      <c r="BM188" s="322"/>
      <c r="BN188" s="322"/>
      <c r="BO188" s="322"/>
    </row>
    <row r="195" spans="3:67">
      <c r="C195">
        <v>1</v>
      </c>
      <c r="D195">
        <f>C195+1</f>
        <v>2</v>
      </c>
      <c r="E195">
        <f t="shared" ref="E195:BO195" si="79">D195+1</f>
        <v>3</v>
      </c>
      <c r="F195">
        <f t="shared" si="79"/>
        <v>4</v>
      </c>
      <c r="G195">
        <f t="shared" si="79"/>
        <v>5</v>
      </c>
      <c r="H195">
        <f t="shared" si="79"/>
        <v>6</v>
      </c>
      <c r="I195">
        <f t="shared" si="79"/>
        <v>7</v>
      </c>
      <c r="J195">
        <f t="shared" si="79"/>
        <v>8</v>
      </c>
      <c r="K195">
        <f t="shared" si="79"/>
        <v>9</v>
      </c>
      <c r="L195">
        <f t="shared" si="79"/>
        <v>10</v>
      </c>
      <c r="M195">
        <f t="shared" si="79"/>
        <v>11</v>
      </c>
      <c r="N195">
        <f t="shared" si="79"/>
        <v>12</v>
      </c>
      <c r="O195">
        <f t="shared" si="79"/>
        <v>13</v>
      </c>
      <c r="P195">
        <f t="shared" si="79"/>
        <v>14</v>
      </c>
      <c r="Q195">
        <f t="shared" si="79"/>
        <v>15</v>
      </c>
      <c r="R195">
        <f t="shared" si="79"/>
        <v>16</v>
      </c>
      <c r="S195">
        <f t="shared" si="79"/>
        <v>17</v>
      </c>
      <c r="T195">
        <f t="shared" si="79"/>
        <v>18</v>
      </c>
      <c r="U195">
        <f t="shared" si="79"/>
        <v>19</v>
      </c>
      <c r="V195">
        <f t="shared" si="79"/>
        <v>20</v>
      </c>
      <c r="W195">
        <f t="shared" si="79"/>
        <v>21</v>
      </c>
      <c r="X195">
        <f t="shared" si="79"/>
        <v>22</v>
      </c>
      <c r="Y195">
        <f t="shared" si="79"/>
        <v>23</v>
      </c>
      <c r="Z195">
        <f t="shared" si="79"/>
        <v>24</v>
      </c>
      <c r="AA195">
        <f t="shared" si="79"/>
        <v>25</v>
      </c>
      <c r="AB195">
        <f t="shared" si="79"/>
        <v>26</v>
      </c>
      <c r="AC195">
        <f t="shared" si="79"/>
        <v>27</v>
      </c>
      <c r="AD195">
        <f t="shared" si="79"/>
        <v>28</v>
      </c>
      <c r="AE195">
        <f t="shared" si="79"/>
        <v>29</v>
      </c>
      <c r="AF195">
        <f t="shared" si="79"/>
        <v>30</v>
      </c>
      <c r="AG195">
        <f t="shared" si="79"/>
        <v>31</v>
      </c>
      <c r="AH195">
        <f t="shared" si="79"/>
        <v>32</v>
      </c>
      <c r="AI195">
        <f t="shared" si="79"/>
        <v>33</v>
      </c>
      <c r="AJ195">
        <f t="shared" si="79"/>
        <v>34</v>
      </c>
      <c r="AK195">
        <f t="shared" si="79"/>
        <v>35</v>
      </c>
      <c r="AL195">
        <f t="shared" si="79"/>
        <v>36</v>
      </c>
      <c r="AM195">
        <f t="shared" si="79"/>
        <v>37</v>
      </c>
      <c r="AN195">
        <f t="shared" si="79"/>
        <v>38</v>
      </c>
      <c r="AO195">
        <f t="shared" si="79"/>
        <v>39</v>
      </c>
      <c r="AP195">
        <f t="shared" si="79"/>
        <v>40</v>
      </c>
      <c r="AQ195">
        <f t="shared" si="79"/>
        <v>41</v>
      </c>
      <c r="AR195">
        <f t="shared" si="79"/>
        <v>42</v>
      </c>
      <c r="AS195">
        <f t="shared" si="79"/>
        <v>43</v>
      </c>
      <c r="AT195">
        <f t="shared" si="79"/>
        <v>44</v>
      </c>
      <c r="AU195">
        <f t="shared" si="79"/>
        <v>45</v>
      </c>
      <c r="AV195">
        <f t="shared" si="79"/>
        <v>46</v>
      </c>
      <c r="AW195">
        <f t="shared" si="79"/>
        <v>47</v>
      </c>
      <c r="AX195">
        <f t="shared" si="79"/>
        <v>48</v>
      </c>
      <c r="AY195">
        <f t="shared" si="79"/>
        <v>49</v>
      </c>
      <c r="AZ195">
        <f t="shared" si="79"/>
        <v>50</v>
      </c>
      <c r="BA195">
        <f t="shared" si="79"/>
        <v>51</v>
      </c>
      <c r="BB195">
        <f t="shared" si="79"/>
        <v>52</v>
      </c>
      <c r="BC195">
        <f t="shared" si="79"/>
        <v>53</v>
      </c>
      <c r="BD195">
        <f t="shared" si="79"/>
        <v>54</v>
      </c>
      <c r="BE195">
        <f t="shared" si="79"/>
        <v>55</v>
      </c>
      <c r="BF195">
        <f t="shared" si="79"/>
        <v>56</v>
      </c>
      <c r="BG195">
        <f t="shared" si="79"/>
        <v>57</v>
      </c>
      <c r="BH195">
        <f t="shared" si="79"/>
        <v>58</v>
      </c>
      <c r="BI195">
        <f t="shared" si="79"/>
        <v>59</v>
      </c>
      <c r="BJ195">
        <f t="shared" si="79"/>
        <v>60</v>
      </c>
      <c r="BK195">
        <f t="shared" si="79"/>
        <v>61</v>
      </c>
      <c r="BL195">
        <f t="shared" si="79"/>
        <v>62</v>
      </c>
      <c r="BM195">
        <f t="shared" si="79"/>
        <v>63</v>
      </c>
      <c r="BN195">
        <f t="shared" si="79"/>
        <v>64</v>
      </c>
      <c r="BO195">
        <f t="shared" si="79"/>
        <v>65</v>
      </c>
    </row>
    <row r="248" spans="3:67">
      <c r="C248">
        <v>1</v>
      </c>
      <c r="D248">
        <v>2</v>
      </c>
      <c r="E248">
        <v>3</v>
      </c>
      <c r="F248">
        <v>4</v>
      </c>
      <c r="G248">
        <v>5</v>
      </c>
      <c r="H248">
        <v>6</v>
      </c>
      <c r="I248">
        <v>7</v>
      </c>
      <c r="J248">
        <v>8</v>
      </c>
      <c r="K248">
        <v>9</v>
      </c>
      <c r="L248">
        <v>10</v>
      </c>
      <c r="M248">
        <v>11</v>
      </c>
      <c r="N248">
        <v>12</v>
      </c>
      <c r="O248">
        <v>13</v>
      </c>
      <c r="P248">
        <v>14</v>
      </c>
      <c r="Q248">
        <v>15</v>
      </c>
      <c r="R248">
        <v>16</v>
      </c>
      <c r="S248">
        <v>17</v>
      </c>
      <c r="T248">
        <v>18</v>
      </c>
      <c r="U248">
        <v>19</v>
      </c>
      <c r="V248">
        <v>20</v>
      </c>
      <c r="W248">
        <v>21</v>
      </c>
      <c r="X248">
        <v>22</v>
      </c>
      <c r="Y248">
        <v>23</v>
      </c>
      <c r="Z248">
        <v>24</v>
      </c>
      <c r="AA248">
        <v>25</v>
      </c>
      <c r="AB248">
        <v>26</v>
      </c>
      <c r="AC248">
        <v>27</v>
      </c>
      <c r="AD248">
        <v>28</v>
      </c>
      <c r="AE248">
        <v>29</v>
      </c>
      <c r="AF248">
        <v>30</v>
      </c>
      <c r="AG248">
        <v>31</v>
      </c>
      <c r="AH248">
        <v>32</v>
      </c>
      <c r="AI248">
        <v>33</v>
      </c>
      <c r="AJ248">
        <v>34</v>
      </c>
      <c r="AK248">
        <v>35</v>
      </c>
      <c r="AL248">
        <v>36</v>
      </c>
      <c r="AM248">
        <v>37</v>
      </c>
      <c r="AN248">
        <v>38</v>
      </c>
      <c r="AO248">
        <v>39</v>
      </c>
      <c r="AP248">
        <v>40</v>
      </c>
      <c r="AQ248">
        <v>41</v>
      </c>
      <c r="AR248">
        <v>42</v>
      </c>
      <c r="AS248">
        <v>43</v>
      </c>
      <c r="AT248">
        <v>44</v>
      </c>
      <c r="AU248">
        <v>45</v>
      </c>
      <c r="AV248">
        <v>46</v>
      </c>
      <c r="AW248">
        <v>47</v>
      </c>
      <c r="AX248">
        <v>48</v>
      </c>
      <c r="AY248">
        <v>49</v>
      </c>
      <c r="AZ248">
        <v>50</v>
      </c>
      <c r="BA248">
        <v>51</v>
      </c>
      <c r="BB248">
        <v>52</v>
      </c>
      <c r="BC248">
        <v>53</v>
      </c>
      <c r="BD248">
        <v>54</v>
      </c>
      <c r="BE248">
        <v>55</v>
      </c>
      <c r="BF248">
        <v>56</v>
      </c>
      <c r="BG248">
        <v>57</v>
      </c>
      <c r="BH248">
        <v>58</v>
      </c>
      <c r="BI248">
        <v>59</v>
      </c>
      <c r="BJ248">
        <v>60</v>
      </c>
      <c r="BK248">
        <v>61</v>
      </c>
      <c r="BL248">
        <v>62</v>
      </c>
      <c r="BM248">
        <v>63</v>
      </c>
      <c r="BN248">
        <v>64</v>
      </c>
      <c r="BO248">
        <v>65</v>
      </c>
    </row>
    <row r="249" spans="3:67">
      <c r="D249" t="s">
        <v>30</v>
      </c>
      <c r="E249" t="s">
        <v>853</v>
      </c>
      <c r="F249" t="s">
        <v>990</v>
      </c>
      <c r="G249" t="s">
        <v>861</v>
      </c>
    </row>
    <row r="250" spans="3:67">
      <c r="C250" t="s">
        <v>38</v>
      </c>
      <c r="D250" t="e" vm="1">
        <f>VLOOKUP($C250,$C$9:$BO$93,$E$1,0)</f>
        <v>#VALUE!</v>
      </c>
      <c r="E250" t="e" vm="1">
        <f>VLOOKUP($C250,$C$9:$BO$93,$F$1,0)*0.75</f>
        <v>#VALUE!</v>
      </c>
      <c r="F250" t="e" vm="2">
        <f>D250+E250</f>
        <v>#VALUE!</v>
      </c>
      <c r="G250">
        <f>VLOOKUP($C250,$C$9:$E$93,2,0)+VLOOKUP($C250,$C$9:$E$93,3,0)</f>
        <v>0</v>
      </c>
    </row>
    <row r="251" spans="3:67">
      <c r="C251" t="s">
        <v>41</v>
      </c>
      <c r="D251" t="e" vm="1">
        <f t="shared" ref="D251:D257" si="80">VLOOKUP($C251,$C$9:$BO$93,$E$1,0)</f>
        <v>#VALUE!</v>
      </c>
      <c r="E251" t="e" vm="1">
        <f t="shared" ref="E251:E257" si="81">VLOOKUP($C251,$C$9:$BO$93,$F$1,0)*0.75</f>
        <v>#VALUE!</v>
      </c>
      <c r="F251" t="e" vm="2">
        <f t="shared" ref="F251:F257" si="82">D251+E251</f>
        <v>#VALUE!</v>
      </c>
      <c r="G251">
        <f t="shared" ref="G251:G257" si="83">VLOOKUP($C251,$C$9:$E$93,2,0)+VLOOKUP($C251,$C$9:$E$93,3,0)</f>
        <v>0</v>
      </c>
    </row>
    <row r="252" spans="3:67">
      <c r="C252" t="s">
        <v>4</v>
      </c>
      <c r="D252" t="e" vm="1">
        <f t="shared" si="80"/>
        <v>#VALUE!</v>
      </c>
      <c r="E252" t="e" vm="1">
        <f t="shared" si="81"/>
        <v>#VALUE!</v>
      </c>
      <c r="F252" t="e" vm="2">
        <f t="shared" si="82"/>
        <v>#VALUE!</v>
      </c>
      <c r="G252">
        <f t="shared" si="83"/>
        <v>0</v>
      </c>
    </row>
    <row r="253" spans="3:67">
      <c r="C253" t="s">
        <v>5</v>
      </c>
      <c r="D253" t="e" vm="1">
        <f t="shared" si="80"/>
        <v>#VALUE!</v>
      </c>
      <c r="E253" t="e" vm="1">
        <f t="shared" si="81"/>
        <v>#VALUE!</v>
      </c>
      <c r="F253" t="e" vm="2">
        <f t="shared" si="82"/>
        <v>#VALUE!</v>
      </c>
      <c r="G253">
        <f t="shared" si="83"/>
        <v>0</v>
      </c>
    </row>
    <row r="254" spans="3:67">
      <c r="C254" t="s">
        <v>33</v>
      </c>
      <c r="D254" t="e" vm="1">
        <f t="shared" si="80"/>
        <v>#VALUE!</v>
      </c>
      <c r="E254" t="e" vm="1">
        <f t="shared" si="81"/>
        <v>#VALUE!</v>
      </c>
      <c r="F254" t="e" vm="2">
        <f t="shared" si="82"/>
        <v>#VALUE!</v>
      </c>
      <c r="G254">
        <f t="shared" si="83"/>
        <v>0</v>
      </c>
    </row>
    <row r="255" spans="3:67">
      <c r="C255" t="s">
        <v>53</v>
      </c>
      <c r="D255" t="e" vm="1">
        <f t="shared" si="80"/>
        <v>#VALUE!</v>
      </c>
      <c r="E255" t="e" vm="1">
        <f t="shared" si="81"/>
        <v>#VALUE!</v>
      </c>
      <c r="F255" t="e" vm="2">
        <f t="shared" si="82"/>
        <v>#VALUE!</v>
      </c>
      <c r="G255">
        <f t="shared" si="83"/>
        <v>0</v>
      </c>
    </row>
    <row r="256" spans="3:67">
      <c r="C256" t="s">
        <v>6</v>
      </c>
      <c r="D256" t="e" vm="1">
        <f t="shared" si="80"/>
        <v>#VALUE!</v>
      </c>
      <c r="E256" t="e" vm="1">
        <f t="shared" si="81"/>
        <v>#VALUE!</v>
      </c>
      <c r="F256" t="e" vm="2">
        <f t="shared" si="82"/>
        <v>#VALUE!</v>
      </c>
      <c r="G256">
        <f t="shared" si="83"/>
        <v>0</v>
      </c>
    </row>
    <row r="257" spans="3:7">
      <c r="C257" t="s">
        <v>44</v>
      </c>
      <c r="D257" t="e" vm="1">
        <f t="shared" si="80"/>
        <v>#VALUE!</v>
      </c>
      <c r="E257" t="e" vm="1">
        <f t="shared" si="81"/>
        <v>#VALUE!</v>
      </c>
      <c r="F257" t="e" vm="2">
        <f t="shared" si="82"/>
        <v>#VALUE!</v>
      </c>
      <c r="G257">
        <f t="shared" si="83"/>
        <v>0</v>
      </c>
    </row>
    <row r="260" spans="3:7">
      <c r="C260" t="s">
        <v>191</v>
      </c>
      <c r="D260" t="e" vm="1">
        <f t="shared" ref="D260:D265" si="84">VLOOKUP($C260,$C$9:$BO$93,$E$1,0)</f>
        <v>#VALUE!</v>
      </c>
      <c r="E260" t="e" vm="1">
        <f>VLOOKUP($C260,$C$9:$BO$93,$F$1,0)*0.75</f>
        <v>#VALUE!</v>
      </c>
      <c r="F260" s="835" t="e" vm="2">
        <f>(D260+E260)*0</f>
        <v>#VALUE!</v>
      </c>
      <c r="G260" s="835">
        <f>VLOOKUP($C260,$C$9:$E$93,2,0)*0+VLOOKUP($C260,$C$9:$E$93,3,0)*0</f>
        <v>0</v>
      </c>
    </row>
    <row r="261" spans="3:7">
      <c r="C261" t="s">
        <v>178</v>
      </c>
      <c r="D261" s="834" t="e" vm="1">
        <f>VLOOKUP($C261,$C$9:$BO$93,$E$1,0)*0</f>
        <v>#VALUE!</v>
      </c>
      <c r="E261" t="e" vm="1">
        <f t="shared" ref="E261:E265" si="85">VLOOKUP($C261,$C$9:$BO$93,$F$1,0)*0.75</f>
        <v>#VALUE!</v>
      </c>
      <c r="F261" s="228" t="e" vm="2">
        <f t="shared" ref="F261:F265" si="86">D261+E261</f>
        <v>#VALUE!</v>
      </c>
      <c r="G261" s="835">
        <f>VLOOKUP($C261,$C$9:$E$93,2,0)*0+VLOOKUP($C261,$C$9:$E$93,3,0)</f>
        <v>0</v>
      </c>
    </row>
    <row r="262" spans="3:7">
      <c r="C262" t="s">
        <v>179</v>
      </c>
      <c r="D262" t="e" vm="1">
        <f t="shared" si="84"/>
        <v>#VALUE!</v>
      </c>
      <c r="E262" t="e" vm="1">
        <f t="shared" si="85"/>
        <v>#VALUE!</v>
      </c>
      <c r="F262" s="228" t="e" vm="2">
        <f t="shared" si="86"/>
        <v>#VALUE!</v>
      </c>
      <c r="G262" s="228">
        <f t="shared" ref="G262:G265" si="87">VLOOKUP($C262,$C$9:$E$93,2,0)+VLOOKUP($C262,$C$9:$E$93,3,0)</f>
        <v>0</v>
      </c>
    </row>
    <row r="263" spans="3:7">
      <c r="C263" t="s">
        <v>201</v>
      </c>
      <c r="D263" t="e" vm="1">
        <f t="shared" si="84"/>
        <v>#VALUE!</v>
      </c>
      <c r="E263" t="e" vm="1">
        <f t="shared" si="85"/>
        <v>#VALUE!</v>
      </c>
      <c r="F263" s="228" t="e" vm="2">
        <f t="shared" si="86"/>
        <v>#VALUE!</v>
      </c>
      <c r="G263" s="228">
        <f t="shared" si="87"/>
        <v>0</v>
      </c>
    </row>
    <row r="264" spans="3:7">
      <c r="C264" t="s">
        <v>202</v>
      </c>
      <c r="D264" t="e" vm="1">
        <f t="shared" si="84"/>
        <v>#VALUE!</v>
      </c>
      <c r="E264" t="e" vm="1">
        <f t="shared" si="85"/>
        <v>#VALUE!</v>
      </c>
      <c r="F264" s="228" t="e" vm="2">
        <f t="shared" si="86"/>
        <v>#VALUE!</v>
      </c>
      <c r="G264" s="228">
        <f t="shared" si="87"/>
        <v>0</v>
      </c>
    </row>
    <row r="265" spans="3:7">
      <c r="C265" t="s">
        <v>189</v>
      </c>
      <c r="D265" t="e" vm="1">
        <f t="shared" si="84"/>
        <v>#VALUE!</v>
      </c>
      <c r="E265" t="e" vm="1">
        <f t="shared" si="85"/>
        <v>#VALUE!</v>
      </c>
      <c r="F265" s="228" t="e" vm="2">
        <f t="shared" si="86"/>
        <v>#VALUE!</v>
      </c>
      <c r="G265" s="228">
        <f t="shared" si="87"/>
        <v>0</v>
      </c>
    </row>
    <row r="266" spans="3:7">
      <c r="F266" s="228"/>
      <c r="G266" s="228"/>
    </row>
  </sheetData>
  <mergeCells count="31">
    <mergeCell ref="BN4:BO4"/>
    <mergeCell ref="BB4:BC4"/>
    <mergeCell ref="BD4:BE4"/>
    <mergeCell ref="BF4:BG4"/>
    <mergeCell ref="BH4:BI4"/>
    <mergeCell ref="BJ4:BK4"/>
    <mergeCell ref="BL4:BM4"/>
    <mergeCell ref="AZ4:BA4"/>
    <mergeCell ref="AD4:AE4"/>
    <mergeCell ref="AF4:AG4"/>
    <mergeCell ref="AH4:AI4"/>
    <mergeCell ref="AJ4:AK4"/>
    <mergeCell ref="AL4:AM4"/>
    <mergeCell ref="AN4:AO4"/>
    <mergeCell ref="AP4:AQ4"/>
    <mergeCell ref="AR4:AS4"/>
    <mergeCell ref="AT4:AU4"/>
    <mergeCell ref="AV4:AW4"/>
    <mergeCell ref="AX4:AY4"/>
    <mergeCell ref="AB4:AC4"/>
    <mergeCell ref="F4:G4"/>
    <mergeCell ref="H4:I4"/>
    <mergeCell ref="J4:K4"/>
    <mergeCell ref="L4:M4"/>
    <mergeCell ref="N4:O4"/>
    <mergeCell ref="P4:Q4"/>
    <mergeCell ref="R4:S4"/>
    <mergeCell ref="T4:U4"/>
    <mergeCell ref="V4:W4"/>
    <mergeCell ref="X4:Y4"/>
    <mergeCell ref="Z4:AA4"/>
  </mergeCells>
  <phoneticPr fontId="189" type="noConversion"/>
  <conditionalFormatting sqref="C19">
    <cfRule type="duplicateValues" dxfId="46" priority="45"/>
  </conditionalFormatting>
  <conditionalFormatting sqref="C21:C22">
    <cfRule type="duplicateValues" dxfId="45" priority="6"/>
    <cfRule type="duplicateValues" dxfId="44" priority="16"/>
  </conditionalFormatting>
  <conditionalFormatting sqref="C26">
    <cfRule type="duplicateValues" dxfId="43" priority="46"/>
  </conditionalFormatting>
  <conditionalFormatting sqref="C30:C35">
    <cfRule type="duplicateValues" dxfId="42" priority="29"/>
  </conditionalFormatting>
  <conditionalFormatting sqref="C34">
    <cfRule type="duplicateValues" dxfId="41" priority="26"/>
  </conditionalFormatting>
  <conditionalFormatting sqref="C45:C56 C58:C61">
    <cfRule type="duplicateValues" dxfId="40" priority="40"/>
  </conditionalFormatting>
  <conditionalFormatting sqref="C49:C51 C54:C61">
    <cfRule type="duplicateValues" dxfId="39" priority="25"/>
  </conditionalFormatting>
  <conditionalFormatting sqref="C56">
    <cfRule type="duplicateValues" dxfId="38" priority="14"/>
  </conditionalFormatting>
  <conditionalFormatting sqref="C58">
    <cfRule type="duplicateValues" dxfId="37" priority="9"/>
  </conditionalFormatting>
  <conditionalFormatting sqref="C58:C59">
    <cfRule type="duplicateValues" dxfId="36" priority="30"/>
  </conditionalFormatting>
  <conditionalFormatting sqref="C71">
    <cfRule type="duplicateValues" dxfId="35" priority="41"/>
  </conditionalFormatting>
  <conditionalFormatting sqref="C75:C77">
    <cfRule type="duplicateValues" dxfId="34" priority="10"/>
  </conditionalFormatting>
  <conditionalFormatting sqref="C77">
    <cfRule type="duplicateValues" dxfId="33" priority="42"/>
  </conditionalFormatting>
  <conditionalFormatting sqref="C83:C85 C87:C91">
    <cfRule type="duplicateValues" dxfId="32" priority="24"/>
  </conditionalFormatting>
  <conditionalFormatting sqref="C89:C100 C102:C103">
    <cfRule type="duplicateValues" dxfId="31" priority="39"/>
  </conditionalFormatting>
  <conditionalFormatting sqref="C93 C73">
    <cfRule type="duplicateValues" dxfId="30" priority="8"/>
  </conditionalFormatting>
  <conditionalFormatting sqref="C93:C160 C1:C65 C67:C73 C180:C247 C249:C1048576">
    <cfRule type="duplicateValues" dxfId="29" priority="4"/>
  </conditionalFormatting>
  <conditionalFormatting sqref="C96">
    <cfRule type="duplicateValues" dxfId="28" priority="19"/>
    <cfRule type="duplicateValues" dxfId="27" priority="20"/>
    <cfRule type="duplicateValues" dxfId="26" priority="21"/>
  </conditionalFormatting>
  <conditionalFormatting sqref="C100">
    <cfRule type="duplicateValues" dxfId="25" priority="31"/>
  </conditionalFormatting>
  <conditionalFormatting sqref="C101">
    <cfRule type="duplicateValues" dxfId="24" priority="18"/>
  </conditionalFormatting>
  <conditionalFormatting sqref="C102:C247 C58:C100 C1:C56 C249:C1048576">
    <cfRule type="duplicateValues" dxfId="23" priority="47"/>
  </conditionalFormatting>
  <conditionalFormatting sqref="C105">
    <cfRule type="duplicateValues" dxfId="22" priority="43"/>
  </conditionalFormatting>
  <conditionalFormatting sqref="C106">
    <cfRule type="duplicateValues" dxfId="21" priority="44"/>
  </conditionalFormatting>
  <conditionalFormatting sqref="C109">
    <cfRule type="duplicateValues" dxfId="20" priority="17"/>
  </conditionalFormatting>
  <conditionalFormatting sqref="C114:C178">
    <cfRule type="duplicateValues" dxfId="19" priority="38"/>
  </conditionalFormatting>
  <conditionalFormatting sqref="C118">
    <cfRule type="duplicateValues" dxfId="18" priority="15"/>
  </conditionalFormatting>
  <conditionalFormatting sqref="C121:C123 C126:C131">
    <cfRule type="duplicateValues" dxfId="17" priority="23"/>
  </conditionalFormatting>
  <conditionalFormatting sqref="C122:C123 C126:C132">
    <cfRule type="duplicateValues" dxfId="16" priority="22"/>
  </conditionalFormatting>
  <conditionalFormatting sqref="C126:C247 C106:C123 C87:C104 C1:C41 C43:C51 C54:C85 C249:C1048576">
    <cfRule type="duplicateValues" dxfId="15" priority="27"/>
  </conditionalFormatting>
  <conditionalFormatting sqref="C127">
    <cfRule type="duplicateValues" dxfId="14" priority="11"/>
    <cfRule type="duplicateValues" dxfId="13" priority="12"/>
    <cfRule type="duplicateValues" dxfId="12" priority="13"/>
  </conditionalFormatting>
  <conditionalFormatting sqref="C130">
    <cfRule type="duplicateValues" dxfId="11" priority="34"/>
  </conditionalFormatting>
  <conditionalFormatting sqref="C131">
    <cfRule type="duplicateValues" dxfId="10" priority="35"/>
  </conditionalFormatting>
  <conditionalFormatting sqref="C152:C154">
    <cfRule type="duplicateValues" dxfId="9" priority="5"/>
  </conditionalFormatting>
  <conditionalFormatting sqref="C155">
    <cfRule type="duplicateValues" dxfId="8" priority="32"/>
  </conditionalFormatting>
  <conditionalFormatting sqref="C156">
    <cfRule type="duplicateValues" dxfId="7" priority="33"/>
  </conditionalFormatting>
  <conditionalFormatting sqref="C180:C188 C160">
    <cfRule type="duplicateValues" dxfId="6" priority="7"/>
  </conditionalFormatting>
  <conditionalFormatting sqref="C186">
    <cfRule type="duplicateValues" dxfId="5" priority="36"/>
  </conditionalFormatting>
  <conditionalFormatting sqref="C189:C193">
    <cfRule type="duplicateValues" dxfId="4" priority="28"/>
  </conditionalFormatting>
  <conditionalFormatting sqref="C198:C212">
    <cfRule type="duplicateValues" dxfId="3" priority="37"/>
  </conditionalFormatting>
  <conditionalFormatting sqref="C248">
    <cfRule type="duplicateValues" dxfId="2" priority="3"/>
  </conditionalFormatting>
  <conditionalFormatting sqref="F250:F257">
    <cfRule type="duplicateValues" dxfId="1" priority="2"/>
  </conditionalFormatting>
  <conditionalFormatting sqref="F260:F265">
    <cfRule type="duplicateValues" dxfId="0" priority="1"/>
  </conditionalFormatting>
  <pageMargins left="0.7" right="0.7" top="0.75" bottom="0.75" header="0.3" footer="0.3"/>
  <pageSetup paperSize="9" scale="28"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FF0000"/>
  </sheetPr>
  <dimension ref="C1:AU59"/>
  <sheetViews>
    <sheetView topLeftCell="B1" workbookViewId="0">
      <pane xSplit="6" ySplit="3" topLeftCell="H35" activePane="bottomRight" state="frozen"/>
      <selection activeCell="B1" sqref="B1"/>
      <selection pane="topRight" activeCell="F1" sqref="F1"/>
      <selection pane="bottomLeft" activeCell="B4" sqref="B4"/>
      <selection pane="bottomRight" activeCell="D4" sqref="D4:D57"/>
    </sheetView>
  </sheetViews>
  <sheetFormatPr defaultRowHeight="14.4"/>
  <cols>
    <col min="3" max="3" width="27.44140625" customWidth="1"/>
    <col min="4" max="4" width="12.88671875" customWidth="1"/>
    <col min="5" max="5" width="9.6640625" style="226" customWidth="1"/>
    <col min="6" max="6" width="9.88671875" customWidth="1"/>
    <col min="7" max="7" width="9.44140625" customWidth="1"/>
    <col min="8" max="8" width="10.109375" customWidth="1"/>
    <col min="9" max="9" width="10.33203125" customWidth="1"/>
    <col min="10" max="10" width="9.109375" customWidth="1"/>
    <col min="11" max="11" width="10.6640625" customWidth="1"/>
    <col min="12" max="12" width="9.109375" customWidth="1"/>
    <col min="13" max="13" width="9.6640625" customWidth="1"/>
    <col min="14" max="14" width="9.109375" customWidth="1"/>
    <col min="15" max="15" width="9.88671875" customWidth="1"/>
    <col min="16" max="16" width="9.109375" customWidth="1"/>
    <col min="17" max="17" width="10" customWidth="1"/>
    <col min="18" max="19" width="9.109375" customWidth="1"/>
    <col min="20" max="21" width="12" customWidth="1"/>
    <col min="22" max="23" width="10.5546875" customWidth="1"/>
    <col min="24" max="25" width="11.5546875" customWidth="1"/>
    <col min="26" max="37" width="9.109375" customWidth="1"/>
    <col min="38" max="45" width="9.44140625" customWidth="1"/>
    <col min="47" max="47" width="10.5546875" bestFit="1" customWidth="1"/>
  </cols>
  <sheetData>
    <row r="1" spans="3:47" ht="23.25" customHeight="1">
      <c r="D1" s="6" t="s">
        <v>0</v>
      </c>
      <c r="E1" s="6" t="s">
        <v>1064</v>
      </c>
      <c r="F1" s="1006" t="s">
        <v>1063</v>
      </c>
      <c r="G1" s="1006"/>
      <c r="H1" s="1006" t="s">
        <v>1058</v>
      </c>
      <c r="I1" s="1006"/>
      <c r="J1" s="1006" t="s">
        <v>964</v>
      </c>
      <c r="K1" s="1006"/>
      <c r="L1" s="1006" t="s">
        <v>963</v>
      </c>
      <c r="M1" s="1006"/>
      <c r="N1" s="1006" t="s">
        <v>956</v>
      </c>
      <c r="O1" s="1006"/>
      <c r="P1" s="1006" t="s">
        <v>1055</v>
      </c>
      <c r="Q1" s="1006"/>
      <c r="R1" s="1006" t="s">
        <v>955</v>
      </c>
      <c r="S1" s="1006"/>
      <c r="T1" s="1006" t="s">
        <v>1057</v>
      </c>
      <c r="U1" s="1006"/>
      <c r="V1" s="1006" t="s">
        <v>1061</v>
      </c>
      <c r="W1" s="1006"/>
      <c r="X1" s="1006" t="s">
        <v>1054</v>
      </c>
      <c r="Y1" s="1006"/>
      <c r="Z1" s="1006" t="s">
        <v>958</v>
      </c>
      <c r="AA1" s="1006"/>
      <c r="AB1" s="1006" t="s">
        <v>1046</v>
      </c>
      <c r="AC1" s="1006"/>
      <c r="AD1" s="1006" t="s">
        <v>961</v>
      </c>
      <c r="AE1" s="1006"/>
      <c r="AF1" s="1006" t="s">
        <v>11</v>
      </c>
      <c r="AG1" s="1006"/>
      <c r="AH1" s="1006" t="s">
        <v>960</v>
      </c>
      <c r="AI1" s="1006"/>
      <c r="AJ1" s="1006" t="s">
        <v>1053</v>
      </c>
      <c r="AK1" s="1006"/>
      <c r="AL1" s="1006" t="s">
        <v>1056</v>
      </c>
      <c r="AM1" s="1006"/>
      <c r="AN1" s="1006" t="s">
        <v>1062</v>
      </c>
      <c r="AO1" s="1006"/>
      <c r="AP1" s="1006" t="s">
        <v>21</v>
      </c>
      <c r="AQ1" s="1006"/>
      <c r="AR1" s="1006" t="s">
        <v>1005</v>
      </c>
      <c r="AS1" s="1006"/>
      <c r="AT1" s="953"/>
      <c r="AU1" s="953"/>
    </row>
    <row r="2" spans="3:47" ht="20.25" customHeight="1">
      <c r="F2" s="954" t="s">
        <v>1060</v>
      </c>
      <c r="G2" s="954" t="s">
        <v>1059</v>
      </c>
      <c r="H2" s="954" t="s">
        <v>1060</v>
      </c>
      <c r="I2" s="954" t="s">
        <v>1059</v>
      </c>
      <c r="J2" s="954" t="s">
        <v>1060</v>
      </c>
      <c r="K2" s="954" t="s">
        <v>1059</v>
      </c>
      <c r="L2" s="954" t="s">
        <v>1060</v>
      </c>
      <c r="M2" s="954" t="s">
        <v>1059</v>
      </c>
      <c r="N2" s="954" t="s">
        <v>1060</v>
      </c>
      <c r="O2" s="954" t="s">
        <v>1059</v>
      </c>
      <c r="P2" s="954" t="s">
        <v>1060</v>
      </c>
      <c r="Q2" s="954" t="s">
        <v>1059</v>
      </c>
      <c r="R2" s="954" t="s">
        <v>1060</v>
      </c>
      <c r="S2" s="954" t="s">
        <v>1059</v>
      </c>
      <c r="T2" s="954" t="s">
        <v>1060</v>
      </c>
      <c r="U2" s="954" t="s">
        <v>1059</v>
      </c>
      <c r="V2" s="954" t="s">
        <v>1060</v>
      </c>
      <c r="W2" s="954" t="s">
        <v>1059</v>
      </c>
      <c r="X2" s="954" t="s">
        <v>1060</v>
      </c>
      <c r="Y2" s="954" t="s">
        <v>1059</v>
      </c>
      <c r="Z2" s="954" t="s">
        <v>1060</v>
      </c>
      <c r="AA2" s="954" t="s">
        <v>1059</v>
      </c>
      <c r="AB2" s="954" t="s">
        <v>1060</v>
      </c>
      <c r="AC2" s="954" t="s">
        <v>1059</v>
      </c>
      <c r="AD2" s="954" t="s">
        <v>1060</v>
      </c>
      <c r="AE2" s="954" t="s">
        <v>1059</v>
      </c>
      <c r="AF2" s="954" t="s">
        <v>1060</v>
      </c>
      <c r="AG2" s="954" t="s">
        <v>1059</v>
      </c>
      <c r="AH2" s="954" t="s">
        <v>1060</v>
      </c>
      <c r="AI2" s="954" t="s">
        <v>1059</v>
      </c>
      <c r="AJ2" s="954" t="s">
        <v>1060</v>
      </c>
      <c r="AK2" s="954" t="s">
        <v>1059</v>
      </c>
      <c r="AL2" s="954" t="s">
        <v>1060</v>
      </c>
      <c r="AM2" s="954" t="s">
        <v>1059</v>
      </c>
      <c r="AN2" s="954" t="s">
        <v>1060</v>
      </c>
      <c r="AO2" s="954" t="s">
        <v>1059</v>
      </c>
      <c r="AP2" s="954" t="s">
        <v>1060</v>
      </c>
      <c r="AQ2" s="954" t="s">
        <v>1059</v>
      </c>
      <c r="AR2" s="954" t="s">
        <v>1060</v>
      </c>
      <c r="AS2" s="954" t="s">
        <v>1059</v>
      </c>
      <c r="AT2" s="955" t="s">
        <v>20</v>
      </c>
      <c r="AU2" s="955" t="s">
        <v>416</v>
      </c>
    </row>
    <row r="3" spans="3:47" ht="3" customHeight="1"/>
    <row r="4" spans="3:47">
      <c r="C4" s="834" t="s">
        <v>4</v>
      </c>
      <c r="D4" s="956">
        <f>IFERROR(F4-E4,0)</f>
        <v>0</v>
      </c>
      <c r="F4" s="950" t="str">
        <f>IFERROR(SUM(H4+J4+L4+N4+P4+R4+T4+V4+X4+Z4+AB4+AD4+AF4+AH4+AJ4+AL4+AN4+AP4+AR4),"")</f>
        <v/>
      </c>
      <c r="G4" s="950" t="str">
        <f>IFERROR(SUM(I4+K4+M4+O4+Q4+S4+U4+W4+Y4+AA4+AC4+AE4+AG4+AI4+AK4+AM4+AO4+AQ4+AS4),"")</f>
        <v/>
      </c>
      <c r="H4" s="950" t="str">
        <f>IFERROR(VLOOKUP($C4,#REF!,4,0),"")</f>
        <v/>
      </c>
      <c r="I4" s="950" t="str">
        <f>IFERROR(VLOOKUP($C4,#REF!,3,0),"")</f>
        <v/>
      </c>
      <c r="J4" s="950" t="str">
        <f>IFERROR(VLOOKUP($C4,#REF!,4,0),"")</f>
        <v/>
      </c>
      <c r="K4" s="950" t="str">
        <f>IFERROR(VLOOKUP($C4,#REF!,3,0),"")</f>
        <v/>
      </c>
      <c r="L4" s="950" t="str">
        <f>IFERROR(VLOOKUP($C4,#REF!,4,0),"")</f>
        <v/>
      </c>
      <c r="M4" s="950" t="str">
        <f>IFERROR(VLOOKUP($C4,#REF!,3,0),"")</f>
        <v/>
      </c>
      <c r="N4" s="950" t="str">
        <f>IFERROR(VLOOKUP($C4,#REF!,4,0),"")</f>
        <v/>
      </c>
      <c r="O4" s="950" t="str">
        <f>IFERROR(VLOOKUP($C4,#REF!,3,0),"")</f>
        <v/>
      </c>
      <c r="P4" s="950" t="str">
        <f>IFERROR(VLOOKUP($C4,#REF!,4,0),"")</f>
        <v/>
      </c>
      <c r="Q4" s="950" t="str">
        <f>IFERROR(VLOOKUP($C4,#REF!,3,0),"")</f>
        <v/>
      </c>
      <c r="R4" s="950" t="str">
        <f>IFERROR(VLOOKUP($C4,#REF!,4,0),"")</f>
        <v/>
      </c>
      <c r="S4" s="950" t="str">
        <f>IFERROR(VLOOKUP($C4,#REF!,3,0),"")</f>
        <v/>
      </c>
      <c r="T4" s="950" t="str">
        <f>IFERROR(VLOOKUP($C4,#REF!,4,0),"")</f>
        <v/>
      </c>
      <c r="U4" s="950" t="str">
        <f>IFERROR(VLOOKUP($C4,#REF!,3,0),"")</f>
        <v/>
      </c>
      <c r="V4" s="950" t="str">
        <f>IFERROR(VLOOKUP($C4,#REF!,4,0),"")</f>
        <v/>
      </c>
      <c r="W4" s="950" t="str">
        <f>IFERROR(VLOOKUP($C4,#REF!,3,0),"")</f>
        <v/>
      </c>
      <c r="X4" s="950" t="str">
        <f>IFERROR(VLOOKUP($C4,#REF!,4,0),"")</f>
        <v/>
      </c>
      <c r="Y4" s="950" t="str">
        <f>IFERROR(VLOOKUP($C4,#REF!,3,0),"")</f>
        <v/>
      </c>
      <c r="Z4" s="950" t="str">
        <f>IFERROR(VLOOKUP($C4,#REF!,4,0),"")</f>
        <v/>
      </c>
      <c r="AA4" s="950" t="str">
        <f>IFERROR(VLOOKUP($C4,#REF!,3,0),"")</f>
        <v/>
      </c>
      <c r="AB4" s="950" t="str">
        <f>IFERROR(VLOOKUP($C4,#REF!,4,0),"")</f>
        <v/>
      </c>
      <c r="AC4" s="950" t="str">
        <f>IFERROR(VLOOKUP($C4,#REF!,3,0),"")</f>
        <v/>
      </c>
      <c r="AD4" s="950" t="str">
        <f>IFERROR(VLOOKUP($C4,#REF!,4,0),"")</f>
        <v/>
      </c>
      <c r="AE4" s="950" t="str">
        <f>IFERROR(VLOOKUP($C4,#REF!,3,0),"")</f>
        <v/>
      </c>
      <c r="AF4" s="950" t="str">
        <f>IFERROR(VLOOKUP($C4,#REF!,4,0),"")</f>
        <v/>
      </c>
      <c r="AG4" s="950" t="str">
        <f>IFERROR(VLOOKUP($C4,#REF!,3,0),"")</f>
        <v/>
      </c>
      <c r="AH4" s="950" t="str">
        <f>IFERROR(VLOOKUP($C4,#REF!,4,0),"")</f>
        <v/>
      </c>
      <c r="AI4" s="950" t="str">
        <f>IFERROR(VLOOKUP($C4,#REF!,3,0),"")</f>
        <v/>
      </c>
      <c r="AJ4" s="950" t="str">
        <f>IFERROR(VLOOKUP($C4,#REF!,4,0),"")</f>
        <v/>
      </c>
      <c r="AK4" s="950" t="str">
        <f>IFERROR(VLOOKUP($C4,#REF!,3,0),"")</f>
        <v/>
      </c>
      <c r="AL4" s="950" t="str">
        <f>IFERROR(VLOOKUP($C4,#REF!,4,0),"")</f>
        <v/>
      </c>
      <c r="AM4" s="950" t="str">
        <f>IFERROR(VLOOKUP($C4,#REF!,3,0),"")</f>
        <v/>
      </c>
      <c r="AN4" s="950" t="str">
        <f>IFERROR(VLOOKUP($C4,#REF!,4,0),"")</f>
        <v/>
      </c>
      <c r="AO4" s="950" t="str">
        <f>IFERROR(VLOOKUP($C4,#REF!,3,0),"")</f>
        <v/>
      </c>
      <c r="AP4" s="950"/>
      <c r="AQ4" s="950"/>
      <c r="AR4" s="950" t="str">
        <f>IFERROR(VLOOKUP($C4,#REF!,4,0),"")</f>
        <v/>
      </c>
      <c r="AS4" s="950" t="str">
        <f>IFERROR(VLOOKUP($C4,#REF!,3,0),"")</f>
        <v/>
      </c>
      <c r="AT4" s="950">
        <f>IFERROR(VLOOKUP($C4,'MP &amp; Eqpt Summary 1'!$D$3:$E$80,2,0),"")</f>
        <v>0</v>
      </c>
      <c r="AU4" s="950" t="str">
        <f>IFERROR(AT4*G4,"")</f>
        <v/>
      </c>
    </row>
    <row r="5" spans="3:47">
      <c r="C5" s="834" t="s">
        <v>33</v>
      </c>
      <c r="D5" s="956">
        <f t="shared" ref="D5:D57" si="0">IFERROR(F5-E5,0)</f>
        <v>0</v>
      </c>
      <c r="F5" s="951" t="str">
        <f t="shared" ref="F5:F57" si="1">IFERROR(SUM(H5+J5+L5+N5+P5+R5+T5+V5+X5+Z5+AB5+AD5+AF5+AH5+AJ5+AL5+AN5+AP5+AR5),"")</f>
        <v/>
      </c>
      <c r="G5" s="951" t="str">
        <f t="shared" ref="G5:G37" si="2">IFERROR(SUM(I5+K5+M5+O5+Q5+S5+U5+W5+Y5+AA5+AC5+AE5+AG5+AI5+AK5+AM5+AO5+AQ5+AS5),"")</f>
        <v/>
      </c>
      <c r="H5" s="951" t="str">
        <f>IFERROR(VLOOKUP($C5,#REF!,4,0),"")</f>
        <v/>
      </c>
      <c r="I5" s="951" t="str">
        <f>IFERROR(VLOOKUP($C5,#REF!,3,0),"")</f>
        <v/>
      </c>
      <c r="J5" s="951" t="str">
        <f>IFERROR(VLOOKUP($C5,#REF!,4,0),"")</f>
        <v/>
      </c>
      <c r="K5" s="951" t="str">
        <f>IFERROR(VLOOKUP($C5,#REF!,3,0),"")</f>
        <v/>
      </c>
      <c r="L5" s="951" t="str">
        <f>IFERROR(VLOOKUP($C5,#REF!,4,0),"")</f>
        <v/>
      </c>
      <c r="M5" s="951" t="str">
        <f>IFERROR(VLOOKUP($C5,#REF!,3,0),"")</f>
        <v/>
      </c>
      <c r="N5" s="951" t="str">
        <f>IFERROR(VLOOKUP($C5,#REF!,4,0),"")</f>
        <v/>
      </c>
      <c r="O5" s="951" t="str">
        <f>IFERROR(VLOOKUP($C5,#REF!,3,0),"")</f>
        <v/>
      </c>
      <c r="P5" s="951" t="str">
        <f>IFERROR(VLOOKUP($C5,#REF!,4,0),"")</f>
        <v/>
      </c>
      <c r="Q5" s="951" t="str">
        <f>IFERROR(VLOOKUP($C5,#REF!,3,0),"")</f>
        <v/>
      </c>
      <c r="R5" s="951" t="str">
        <f>IFERROR(VLOOKUP($C5,#REF!,4,0),"")</f>
        <v/>
      </c>
      <c r="S5" s="951" t="str">
        <f>IFERROR(VLOOKUP($C5,#REF!,3,0),"")</f>
        <v/>
      </c>
      <c r="T5" s="951" t="str">
        <f>IFERROR(VLOOKUP($C5,#REF!,4,0),"")</f>
        <v/>
      </c>
      <c r="U5" s="951" t="str">
        <f>IFERROR(VLOOKUP($C5,#REF!,3,0),"")</f>
        <v/>
      </c>
      <c r="V5" s="951" t="str">
        <f>IFERROR(VLOOKUP($C5,#REF!,4,0),"")</f>
        <v/>
      </c>
      <c r="W5" s="951" t="str">
        <f>IFERROR(VLOOKUP($C5,#REF!,3,0),"")</f>
        <v/>
      </c>
      <c r="X5" s="951" t="str">
        <f>IFERROR(VLOOKUP($C5,#REF!,4,0),"")</f>
        <v/>
      </c>
      <c r="Y5" s="951" t="str">
        <f>IFERROR(VLOOKUP($C5,#REF!,3,0),"")</f>
        <v/>
      </c>
      <c r="Z5" s="951" t="str">
        <f>IFERROR(VLOOKUP($C5,#REF!,4,0),"")</f>
        <v/>
      </c>
      <c r="AA5" s="951" t="str">
        <f>IFERROR(VLOOKUP($C5,#REF!,3,0),"")</f>
        <v/>
      </c>
      <c r="AB5" s="951" t="str">
        <f>IFERROR(VLOOKUP($C5,#REF!,4,0),"")</f>
        <v/>
      </c>
      <c r="AC5" s="951" t="str">
        <f>IFERROR(VLOOKUP($C5,#REF!,3,0),"")</f>
        <v/>
      </c>
      <c r="AD5" s="951" t="str">
        <f>IFERROR(VLOOKUP($C5,#REF!,4,0),"")</f>
        <v/>
      </c>
      <c r="AE5" s="951" t="str">
        <f>IFERROR(VLOOKUP($C5,#REF!,3,0),"")</f>
        <v/>
      </c>
      <c r="AF5" s="951" t="str">
        <f>IFERROR(VLOOKUP($C5,#REF!,4,0),"")</f>
        <v/>
      </c>
      <c r="AG5" s="951" t="str">
        <f>IFERROR(VLOOKUP($C5,#REF!,3,0),"")</f>
        <v/>
      </c>
      <c r="AH5" s="951" t="str">
        <f>IFERROR(VLOOKUP($C5,#REF!,4,0),"")</f>
        <v/>
      </c>
      <c r="AI5" s="951" t="str">
        <f>IFERROR(VLOOKUP($C5,#REF!,3,0),"")</f>
        <v/>
      </c>
      <c r="AJ5" s="951" t="str">
        <f>IFERROR(VLOOKUP($C5,#REF!,4,0),"")</f>
        <v/>
      </c>
      <c r="AK5" s="951" t="str">
        <f>IFERROR(VLOOKUP($C5,#REF!,3,0),"")</f>
        <v/>
      </c>
      <c r="AL5" s="951" t="str">
        <f>IFERROR(VLOOKUP($C5,#REF!,4,0),"")</f>
        <v/>
      </c>
      <c r="AM5" s="951" t="str">
        <f>IFERROR(VLOOKUP($C5,#REF!,3,0),"")</f>
        <v/>
      </c>
      <c r="AN5" s="951" t="str">
        <f>IFERROR(VLOOKUP($C5,#REF!,4,0),"")</f>
        <v/>
      </c>
      <c r="AO5" s="951" t="str">
        <f>IFERROR(VLOOKUP($C5,#REF!,3,0),"")</f>
        <v/>
      </c>
      <c r="AP5" s="951"/>
      <c r="AQ5" s="951"/>
      <c r="AR5" s="951" t="str">
        <f>IFERROR(VLOOKUP($C5,#REF!,4,0),"")</f>
        <v/>
      </c>
      <c r="AS5" s="951" t="str">
        <f>IFERROR(VLOOKUP($C5,#REF!,3,0),"")</f>
        <v/>
      </c>
      <c r="AT5" s="951">
        <f>IFERROR(VLOOKUP($C5,'MP &amp; Eqpt Summary 1'!$D$3:$E$80,2,0),"")</f>
        <v>0</v>
      </c>
      <c r="AU5" s="951" t="str">
        <f t="shared" ref="AU5:AU57" si="3">IFERROR(AT5*G5,"")</f>
        <v/>
      </c>
    </row>
    <row r="6" spans="3:47">
      <c r="C6" s="834" t="s">
        <v>38</v>
      </c>
      <c r="D6" s="956">
        <f t="shared" si="0"/>
        <v>0</v>
      </c>
      <c r="F6" s="951" t="str">
        <f t="shared" si="1"/>
        <v/>
      </c>
      <c r="G6" s="951" t="str">
        <f t="shared" si="2"/>
        <v/>
      </c>
      <c r="H6" s="951" t="str">
        <f>IFERROR(VLOOKUP($C6,#REF!,4,0),"")</f>
        <v/>
      </c>
      <c r="I6" s="951" t="str">
        <f>IFERROR(VLOOKUP($C6,#REF!,3,0),"")</f>
        <v/>
      </c>
      <c r="J6" s="951" t="str">
        <f>IFERROR(VLOOKUP($C6,#REF!,4,0),"")</f>
        <v/>
      </c>
      <c r="K6" s="951" t="str">
        <f>IFERROR(VLOOKUP($C6,#REF!,3,0),"")</f>
        <v/>
      </c>
      <c r="L6" s="951" t="str">
        <f>IFERROR(VLOOKUP($C6,#REF!,4,0),"")</f>
        <v/>
      </c>
      <c r="M6" s="951" t="str">
        <f>IFERROR(VLOOKUP($C6,#REF!,3,0),"")</f>
        <v/>
      </c>
      <c r="N6" s="951" t="str">
        <f>IFERROR(VLOOKUP($C6,#REF!,4,0),"")</f>
        <v/>
      </c>
      <c r="O6" s="951" t="str">
        <f>IFERROR(VLOOKUP($C6,#REF!,3,0),"")</f>
        <v/>
      </c>
      <c r="P6" s="951" t="str">
        <f>IFERROR(VLOOKUP($C6,#REF!,4,0),"")</f>
        <v/>
      </c>
      <c r="Q6" s="951" t="str">
        <f>IFERROR(VLOOKUP($C6,#REF!,3,0),"")</f>
        <v/>
      </c>
      <c r="R6" s="951" t="str">
        <f>IFERROR(VLOOKUP($C6,#REF!,4,0),"")</f>
        <v/>
      </c>
      <c r="S6" s="951" t="str">
        <f>IFERROR(VLOOKUP($C6,#REF!,3,0),"")</f>
        <v/>
      </c>
      <c r="T6" s="951" t="str">
        <f>IFERROR(VLOOKUP($C6,#REF!,4,0),"")</f>
        <v/>
      </c>
      <c r="U6" s="951" t="str">
        <f>IFERROR(VLOOKUP($C6,#REF!,3,0),"")</f>
        <v/>
      </c>
      <c r="V6" s="951" t="str">
        <f>IFERROR(VLOOKUP($C6,#REF!,4,0),"")</f>
        <v/>
      </c>
      <c r="W6" s="951" t="str">
        <f>IFERROR(VLOOKUP($C6,#REF!,3,0),"")</f>
        <v/>
      </c>
      <c r="X6" s="951" t="str">
        <f>IFERROR(VLOOKUP($C6,#REF!,4,0),"")</f>
        <v/>
      </c>
      <c r="Y6" s="951" t="str">
        <f>IFERROR(VLOOKUP($C6,#REF!,3,0),"")</f>
        <v/>
      </c>
      <c r="Z6" s="951" t="str">
        <f>IFERROR(VLOOKUP($C6,#REF!,4,0),"")</f>
        <v/>
      </c>
      <c r="AA6" s="951" t="str">
        <f>IFERROR(VLOOKUP($C6,#REF!,3,0),"")</f>
        <v/>
      </c>
      <c r="AB6" s="951" t="str">
        <f>IFERROR(VLOOKUP($C6,#REF!,4,0),"")</f>
        <v/>
      </c>
      <c r="AC6" s="951" t="str">
        <f>IFERROR(VLOOKUP($C6,#REF!,3,0),"")</f>
        <v/>
      </c>
      <c r="AD6" s="951" t="str">
        <f>IFERROR(VLOOKUP($C6,#REF!,4,0),"")</f>
        <v/>
      </c>
      <c r="AE6" s="951" t="str">
        <f>IFERROR(VLOOKUP($C6,#REF!,3,0),"")</f>
        <v/>
      </c>
      <c r="AF6" s="951" t="str">
        <f>IFERROR(VLOOKUP($C6,#REF!,4,0),"")</f>
        <v/>
      </c>
      <c r="AG6" s="951" t="str">
        <f>IFERROR(VLOOKUP($C6,#REF!,3,0),"")</f>
        <v/>
      </c>
      <c r="AH6" s="951" t="str">
        <f>IFERROR(VLOOKUP($C6,#REF!,4,0),"")</f>
        <v/>
      </c>
      <c r="AI6" s="951" t="str">
        <f>IFERROR(VLOOKUP($C6,#REF!,3,0),"")</f>
        <v/>
      </c>
      <c r="AJ6" s="951" t="str">
        <f>IFERROR(VLOOKUP($C6,#REF!,4,0),"")</f>
        <v/>
      </c>
      <c r="AK6" s="951" t="str">
        <f>IFERROR(VLOOKUP($C6,#REF!,3,0),"")</f>
        <v/>
      </c>
      <c r="AL6" s="951" t="str">
        <f>IFERROR(VLOOKUP($C6,#REF!,4,0),"")</f>
        <v/>
      </c>
      <c r="AM6" s="951" t="str">
        <f>IFERROR(VLOOKUP($C6,#REF!,3,0),"")</f>
        <v/>
      </c>
      <c r="AN6" s="951" t="str">
        <f>IFERROR(VLOOKUP($C6,#REF!,4,0),"")</f>
        <v/>
      </c>
      <c r="AO6" s="951" t="str">
        <f>IFERROR(VLOOKUP($C6,#REF!,3,0),"")</f>
        <v/>
      </c>
      <c r="AP6" s="951"/>
      <c r="AQ6" s="951"/>
      <c r="AR6" s="951" t="str">
        <f>IFERROR(VLOOKUP($C6,#REF!,4,0),"")</f>
        <v/>
      </c>
      <c r="AS6" s="951" t="str">
        <f>IFERROR(VLOOKUP($C6,#REF!,3,0),"")</f>
        <v/>
      </c>
      <c r="AT6" s="951">
        <f>IFERROR(VLOOKUP($C6,'MP &amp; Eqpt Summary 1'!$D$3:$E$80,2,0),"")</f>
        <v>0</v>
      </c>
      <c r="AU6" s="951" t="str">
        <f t="shared" si="3"/>
        <v/>
      </c>
    </row>
    <row r="7" spans="3:47">
      <c r="C7" s="834" t="s">
        <v>41</v>
      </c>
      <c r="D7" s="956">
        <f t="shared" si="0"/>
        <v>0</v>
      </c>
      <c r="F7" s="951" t="str">
        <f t="shared" si="1"/>
        <v/>
      </c>
      <c r="G7" s="951" t="str">
        <f t="shared" si="2"/>
        <v/>
      </c>
      <c r="H7" s="951" t="str">
        <f>IFERROR(VLOOKUP($C7,#REF!,4,0),"")</f>
        <v/>
      </c>
      <c r="I7" s="951" t="str">
        <f>IFERROR(VLOOKUP($C7,#REF!,3,0),"")</f>
        <v/>
      </c>
      <c r="J7" s="951" t="str">
        <f>IFERROR(VLOOKUP($C7,#REF!,4,0),"")</f>
        <v/>
      </c>
      <c r="K7" s="951" t="str">
        <f>IFERROR(VLOOKUP($C7,#REF!,3,0),"")</f>
        <v/>
      </c>
      <c r="L7" s="951" t="str">
        <f>IFERROR(VLOOKUP($C7,#REF!,4,0),"")</f>
        <v/>
      </c>
      <c r="M7" s="951" t="str">
        <f>IFERROR(VLOOKUP($C7,#REF!,3,0),"")</f>
        <v/>
      </c>
      <c r="N7" s="951" t="str">
        <f>IFERROR(VLOOKUP($C7,#REF!,4,0),"")</f>
        <v/>
      </c>
      <c r="O7" s="951" t="str">
        <f>IFERROR(VLOOKUP($C7,#REF!,3,0),"")</f>
        <v/>
      </c>
      <c r="P7" s="951" t="str">
        <f>IFERROR(VLOOKUP($C7,#REF!,4,0),"")</f>
        <v/>
      </c>
      <c r="Q7" s="951" t="str">
        <f>IFERROR(VLOOKUP($C7,#REF!,3,0),"")</f>
        <v/>
      </c>
      <c r="R7" s="951" t="str">
        <f>IFERROR(VLOOKUP($C7,#REF!,4,0),"")</f>
        <v/>
      </c>
      <c r="S7" s="951" t="str">
        <f>IFERROR(VLOOKUP($C7,#REF!,3,0),"")</f>
        <v/>
      </c>
      <c r="T7" s="951" t="str">
        <f>IFERROR(VLOOKUP($C7,#REF!,4,0),"")</f>
        <v/>
      </c>
      <c r="U7" s="951" t="str">
        <f>IFERROR(VLOOKUP($C7,#REF!,3,0),"")</f>
        <v/>
      </c>
      <c r="V7" s="951" t="str">
        <f>IFERROR(VLOOKUP($C7,#REF!,4,0),"")</f>
        <v/>
      </c>
      <c r="W7" s="951" t="str">
        <f>IFERROR(VLOOKUP($C7,#REF!,3,0),"")</f>
        <v/>
      </c>
      <c r="X7" s="951" t="str">
        <f>IFERROR(VLOOKUP($C7,#REF!,4,0),"")</f>
        <v/>
      </c>
      <c r="Y7" s="951" t="str">
        <f>IFERROR(VLOOKUP($C7,#REF!,3,0),"")</f>
        <v/>
      </c>
      <c r="Z7" s="951" t="str">
        <f>IFERROR(VLOOKUP($C7,#REF!,4,0),"")</f>
        <v/>
      </c>
      <c r="AA7" s="951" t="str">
        <f>IFERROR(VLOOKUP($C7,#REF!,3,0),"")</f>
        <v/>
      </c>
      <c r="AB7" s="951" t="str">
        <f>IFERROR(VLOOKUP($C7,#REF!,4,0),"")</f>
        <v/>
      </c>
      <c r="AC7" s="951" t="str">
        <f>IFERROR(VLOOKUP($C7,#REF!,3,0),"")</f>
        <v/>
      </c>
      <c r="AD7" s="951" t="str">
        <f>IFERROR(VLOOKUP($C7,#REF!,4,0),"")</f>
        <v/>
      </c>
      <c r="AE7" s="951" t="str">
        <f>IFERROR(VLOOKUP($C7,#REF!,3,0),"")</f>
        <v/>
      </c>
      <c r="AF7" s="951" t="str">
        <f>IFERROR(VLOOKUP($C7,#REF!,4,0),"")</f>
        <v/>
      </c>
      <c r="AG7" s="951" t="str">
        <f>IFERROR(VLOOKUP($C7,#REF!,3,0),"")</f>
        <v/>
      </c>
      <c r="AH7" s="951" t="str">
        <f>IFERROR(VLOOKUP($C7,#REF!,4,0),"")</f>
        <v/>
      </c>
      <c r="AI7" s="951" t="str">
        <f>IFERROR(VLOOKUP($C7,#REF!,3,0),"")</f>
        <v/>
      </c>
      <c r="AJ7" s="951" t="str">
        <f>IFERROR(VLOOKUP($C7,#REF!,4,0),"")</f>
        <v/>
      </c>
      <c r="AK7" s="951" t="str">
        <f>IFERROR(VLOOKUP($C7,#REF!,3,0),"")</f>
        <v/>
      </c>
      <c r="AL7" s="951" t="str">
        <f>IFERROR(VLOOKUP($C7,#REF!,4,0),"")</f>
        <v/>
      </c>
      <c r="AM7" s="951" t="str">
        <f>IFERROR(VLOOKUP($C7,#REF!,3,0),"")</f>
        <v/>
      </c>
      <c r="AN7" s="951" t="str">
        <f>IFERROR(VLOOKUP($C7,#REF!,4,0),"")</f>
        <v/>
      </c>
      <c r="AO7" s="951" t="str">
        <f>IFERROR(VLOOKUP($C7,#REF!,3,0),"")</f>
        <v/>
      </c>
      <c r="AP7" s="951" t="str">
        <f>IFERROR(VLOOKUP($C7,PRE!$N$29:$R$74,4,0),"")</f>
        <v/>
      </c>
      <c r="AQ7" s="951">
        <f>IFERROR(VLOOKUP($C7,PRE!$N$29:$R$74,3,0),"")</f>
        <v>0</v>
      </c>
      <c r="AR7" s="951" t="str">
        <f>IFERROR(VLOOKUP($C7,#REF!,4,0),"")</f>
        <v/>
      </c>
      <c r="AS7" s="951" t="str">
        <f>IFERROR(VLOOKUP($C7,#REF!,3,0),"")</f>
        <v/>
      </c>
      <c r="AT7" s="951">
        <f>IFERROR(VLOOKUP($C7,'MP &amp; Eqpt Summary 1'!$D$3:$E$80,2,0),"")</f>
        <v>0</v>
      </c>
      <c r="AU7" s="951" t="str">
        <f t="shared" si="3"/>
        <v/>
      </c>
    </row>
    <row r="8" spans="3:47">
      <c r="C8" s="834" t="s">
        <v>44</v>
      </c>
      <c r="D8" s="956">
        <f t="shared" si="0"/>
        <v>0</v>
      </c>
      <c r="F8" s="951" t="str">
        <f t="shared" si="1"/>
        <v/>
      </c>
      <c r="G8" s="951" t="str">
        <f t="shared" si="2"/>
        <v/>
      </c>
      <c r="H8" s="951" t="str">
        <f>IFERROR(VLOOKUP($C8,#REF!,4,0),"")</f>
        <v/>
      </c>
      <c r="I8" s="951" t="str">
        <f>IFERROR(VLOOKUP($C8,#REF!,3,0),"")</f>
        <v/>
      </c>
      <c r="J8" s="951" t="str">
        <f>IFERROR(VLOOKUP($C8,#REF!,4,0),"")</f>
        <v/>
      </c>
      <c r="K8" s="951" t="str">
        <f>IFERROR(VLOOKUP($C8,#REF!,3,0),"")</f>
        <v/>
      </c>
      <c r="L8" s="951" t="str">
        <f>IFERROR(VLOOKUP($C8,#REF!,4,0),"")</f>
        <v/>
      </c>
      <c r="M8" s="951" t="str">
        <f>IFERROR(VLOOKUP($C8,#REF!,3,0),"")</f>
        <v/>
      </c>
      <c r="N8" s="951" t="str">
        <f>IFERROR(VLOOKUP($C8,#REF!,4,0),"")</f>
        <v/>
      </c>
      <c r="O8" s="951" t="str">
        <f>IFERROR(VLOOKUP($C8,#REF!,3,0),"")</f>
        <v/>
      </c>
      <c r="P8" s="951" t="str">
        <f>IFERROR(VLOOKUP($C8,#REF!,4,0),"")</f>
        <v/>
      </c>
      <c r="Q8" s="951" t="str">
        <f>IFERROR(VLOOKUP($C8,#REF!,3,0),"")</f>
        <v/>
      </c>
      <c r="R8" s="951" t="str">
        <f>IFERROR(VLOOKUP($C8,#REF!,4,0),"")</f>
        <v/>
      </c>
      <c r="S8" s="951" t="str">
        <f>IFERROR(VLOOKUP($C8,#REF!,3,0),"")</f>
        <v/>
      </c>
      <c r="T8" s="951" t="str">
        <f>IFERROR(VLOOKUP($C8,#REF!,4,0),"")</f>
        <v/>
      </c>
      <c r="U8" s="951" t="str">
        <f>IFERROR(VLOOKUP($C8,#REF!,3,0),"")</f>
        <v/>
      </c>
      <c r="V8" s="951" t="str">
        <f>IFERROR(VLOOKUP($C8,#REF!,4,0),"")</f>
        <v/>
      </c>
      <c r="W8" s="951" t="str">
        <f>IFERROR(VLOOKUP($C8,#REF!,3,0),"")</f>
        <v/>
      </c>
      <c r="X8" s="951" t="str">
        <f>IFERROR(VLOOKUP($C8,#REF!,4,0),"")</f>
        <v/>
      </c>
      <c r="Y8" s="951" t="str">
        <f>IFERROR(VLOOKUP($C8,#REF!,3,0),"")</f>
        <v/>
      </c>
      <c r="Z8" s="951" t="str">
        <f>IFERROR(VLOOKUP($C8,#REF!,4,0),"")</f>
        <v/>
      </c>
      <c r="AA8" s="951" t="str">
        <f>IFERROR(VLOOKUP($C8,#REF!,3,0),"")</f>
        <v/>
      </c>
      <c r="AB8" s="951" t="str">
        <f>IFERROR(VLOOKUP($C8,#REF!,4,0),"")</f>
        <v/>
      </c>
      <c r="AC8" s="951" t="str">
        <f>IFERROR(VLOOKUP($C8,#REF!,3,0),"")</f>
        <v/>
      </c>
      <c r="AD8" s="951" t="str">
        <f>IFERROR(VLOOKUP($C8,#REF!,4,0),"")</f>
        <v/>
      </c>
      <c r="AE8" s="951" t="str">
        <f>IFERROR(VLOOKUP($C8,#REF!,3,0),"")</f>
        <v/>
      </c>
      <c r="AF8" s="951" t="str">
        <f>IFERROR(VLOOKUP($C8,#REF!,4,0),"")</f>
        <v/>
      </c>
      <c r="AG8" s="951" t="str">
        <f>IFERROR(VLOOKUP($C8,#REF!,3,0),"")</f>
        <v/>
      </c>
      <c r="AH8" s="951" t="str">
        <f>IFERROR(VLOOKUP($C8,#REF!,4,0),"")</f>
        <v/>
      </c>
      <c r="AI8" s="951" t="str">
        <f>IFERROR(VLOOKUP($C8,#REF!,3,0),"")</f>
        <v/>
      </c>
      <c r="AJ8" s="951" t="str">
        <f>IFERROR(VLOOKUP($C8,#REF!,4,0),"")</f>
        <v/>
      </c>
      <c r="AK8" s="951" t="str">
        <f>IFERROR(VLOOKUP($C8,#REF!,3,0),"")</f>
        <v/>
      </c>
      <c r="AL8" s="951" t="str">
        <f>IFERROR(VLOOKUP($C8,#REF!,4,0),"")</f>
        <v/>
      </c>
      <c r="AM8" s="951" t="str">
        <f>IFERROR(VLOOKUP($C8,#REF!,3,0),"")</f>
        <v/>
      </c>
      <c r="AN8" s="951" t="str">
        <f>IFERROR(VLOOKUP($C8,#REF!,4,0),"")</f>
        <v/>
      </c>
      <c r="AO8" s="951" t="str">
        <f>IFERROR(VLOOKUP($C8,#REF!,3,0),"")</f>
        <v/>
      </c>
      <c r="AP8" s="951"/>
      <c r="AQ8" s="951"/>
      <c r="AR8" s="951" t="str">
        <f>IFERROR(VLOOKUP($C8,#REF!,4,0),"")</f>
        <v/>
      </c>
      <c r="AS8" s="951" t="str">
        <f>IFERROR(VLOOKUP($C8,#REF!,3,0),"")</f>
        <v/>
      </c>
      <c r="AT8" s="951">
        <f>IFERROR(VLOOKUP($C8,'MP &amp; Eqpt Summary 1'!$D$3:$E$80,2,0),"")</f>
        <v>0</v>
      </c>
      <c r="AU8" s="951" t="str">
        <f t="shared" si="3"/>
        <v/>
      </c>
    </row>
    <row r="9" spans="3:47">
      <c r="C9" t="s">
        <v>49</v>
      </c>
      <c r="D9" s="956">
        <f t="shared" si="0"/>
        <v>0</v>
      </c>
      <c r="F9" s="951" t="str">
        <f t="shared" si="1"/>
        <v/>
      </c>
      <c r="G9" s="951" t="str">
        <f t="shared" si="2"/>
        <v/>
      </c>
      <c r="H9" s="951"/>
      <c r="I9" s="951"/>
      <c r="J9" s="951"/>
      <c r="K9" s="951"/>
      <c r="L9" s="951"/>
      <c r="M9" s="951"/>
      <c r="N9" s="951"/>
      <c r="O9" s="951"/>
      <c r="P9" s="951"/>
      <c r="Q9" s="951"/>
      <c r="R9" s="951"/>
      <c r="S9" s="951"/>
      <c r="T9" s="951"/>
      <c r="U9" s="951"/>
      <c r="V9" s="951"/>
      <c r="W9" s="951"/>
      <c r="X9" s="951"/>
      <c r="Y9" s="951"/>
      <c r="Z9" s="951" t="str">
        <f>IFERROR(VLOOKUP($C9,#REF!,4,0),"")</f>
        <v/>
      </c>
      <c r="AA9" s="951" t="str">
        <f>IFERROR(VLOOKUP($C9,#REF!,3,0),"")</f>
        <v/>
      </c>
      <c r="AB9" s="951" t="str">
        <f>IFERROR(VLOOKUP($C9,#REF!,4,0),"")</f>
        <v/>
      </c>
      <c r="AC9" s="951" t="str">
        <f>IFERROR(VLOOKUP($C9,#REF!,3,0),"")</f>
        <v/>
      </c>
      <c r="AD9" s="951" t="str">
        <f>IFERROR(VLOOKUP($C9,#REF!,4,0),"")</f>
        <v/>
      </c>
      <c r="AE9" s="951" t="str">
        <f>IFERROR(VLOOKUP($C9,#REF!,3,0),"")</f>
        <v/>
      </c>
      <c r="AF9" s="951" t="str">
        <f>IFERROR(VLOOKUP($C9,#REF!,4,0),"")</f>
        <v/>
      </c>
      <c r="AG9" s="951" t="str">
        <f>IFERROR(VLOOKUP($C9,#REF!,3,0),"")</f>
        <v/>
      </c>
      <c r="AH9" s="951" t="str">
        <f>IFERROR(VLOOKUP($C9,#REF!,4,0),"")</f>
        <v/>
      </c>
      <c r="AI9" s="951" t="str">
        <f>IFERROR(VLOOKUP($C9,#REF!,3,0),"")</f>
        <v/>
      </c>
      <c r="AJ9" s="951" t="str">
        <f>IFERROR(VLOOKUP($C9,#REF!,4,0),"")</f>
        <v/>
      </c>
      <c r="AK9" s="951" t="str">
        <f>IFERROR(VLOOKUP($C9,#REF!,3,0),"")</f>
        <v/>
      </c>
      <c r="AL9" s="951" t="str">
        <f>IFERROR(VLOOKUP($C9,#REF!,4,0),"")</f>
        <v/>
      </c>
      <c r="AM9" s="951" t="str">
        <f>IFERROR(VLOOKUP($C9,#REF!,3,0),"")</f>
        <v/>
      </c>
      <c r="AN9" s="951"/>
      <c r="AO9" s="951"/>
      <c r="AP9" s="951"/>
      <c r="AQ9" s="951"/>
      <c r="AR9" s="951"/>
      <c r="AS9" s="951"/>
      <c r="AT9" s="951">
        <f>IFERROR(VLOOKUP($C9,'MP &amp; Eqpt Summary 1'!$D$3:$E$80,2,0),"")</f>
        <v>0</v>
      </c>
      <c r="AU9" s="951" t="str">
        <f t="shared" si="3"/>
        <v/>
      </c>
    </row>
    <row r="10" spans="3:47">
      <c r="C10" s="834" t="s">
        <v>5</v>
      </c>
      <c r="D10" s="956">
        <f t="shared" si="0"/>
        <v>0</v>
      </c>
      <c r="F10" s="951" t="str">
        <f t="shared" si="1"/>
        <v/>
      </c>
      <c r="G10" s="951" t="str">
        <f t="shared" si="2"/>
        <v/>
      </c>
      <c r="H10" s="951" t="str">
        <f>IFERROR(VLOOKUP($C10,#REF!,4,0),"")</f>
        <v/>
      </c>
      <c r="I10" s="951" t="str">
        <f>IFERROR(VLOOKUP($C10,#REF!,3,0),"")</f>
        <v/>
      </c>
      <c r="J10" s="951" t="str">
        <f>IFERROR(VLOOKUP($C10,#REF!,4,0),"")</f>
        <v/>
      </c>
      <c r="K10" s="951" t="str">
        <f>IFERROR(VLOOKUP($C10,#REF!,3,0),"")</f>
        <v/>
      </c>
      <c r="L10" s="951" t="str">
        <f>IFERROR(VLOOKUP($C10,#REF!,4,0),"")</f>
        <v/>
      </c>
      <c r="M10" s="951" t="str">
        <f>IFERROR(VLOOKUP($C10,#REF!,3,0),"")</f>
        <v/>
      </c>
      <c r="N10" s="951" t="str">
        <f>IFERROR(VLOOKUP($C10,#REF!,4,0),"")</f>
        <v/>
      </c>
      <c r="O10" s="951" t="str">
        <f>IFERROR(VLOOKUP($C10,#REF!,3,0),"")</f>
        <v/>
      </c>
      <c r="P10" s="951" t="str">
        <f>IFERROR(VLOOKUP($C10,#REF!,4,0),"")</f>
        <v/>
      </c>
      <c r="Q10" s="951" t="str">
        <f>IFERROR(VLOOKUP($C10,#REF!,3,0),"")</f>
        <v/>
      </c>
      <c r="R10" s="951" t="str">
        <f>IFERROR(VLOOKUP($C10,#REF!,4,0),"")</f>
        <v/>
      </c>
      <c r="S10" s="951" t="str">
        <f>IFERROR(VLOOKUP($C10,#REF!,3,0),"")</f>
        <v/>
      </c>
      <c r="T10" s="951" t="str">
        <f>IFERROR(VLOOKUP($C10,#REF!,4,0),"")</f>
        <v/>
      </c>
      <c r="U10" s="951" t="str">
        <f>IFERROR(VLOOKUP($C10,#REF!,3,0),"")</f>
        <v/>
      </c>
      <c r="V10" s="951" t="str">
        <f>IFERROR(VLOOKUP($C10,#REF!,4,0),"")</f>
        <v/>
      </c>
      <c r="W10" s="951" t="str">
        <f>IFERROR(VLOOKUP($C10,#REF!,3,0),"")</f>
        <v/>
      </c>
      <c r="X10" s="951" t="str">
        <f>IFERROR(VLOOKUP($C10,#REF!,4,0),"")</f>
        <v/>
      </c>
      <c r="Y10" s="951" t="str">
        <f>IFERROR(VLOOKUP($C10,#REF!,3,0),"")</f>
        <v/>
      </c>
      <c r="Z10" s="951" t="str">
        <f>IFERROR(VLOOKUP($C10,#REF!,4,0),"")</f>
        <v/>
      </c>
      <c r="AA10" s="951" t="str">
        <f>IFERROR(VLOOKUP($C10,#REF!,3,0),"")</f>
        <v/>
      </c>
      <c r="AB10" s="951" t="str">
        <f>IFERROR(VLOOKUP($C10,#REF!,4,0),"")</f>
        <v/>
      </c>
      <c r="AC10" s="951" t="str">
        <f>IFERROR(VLOOKUP($C10,#REF!,3,0),"")</f>
        <v/>
      </c>
      <c r="AD10" s="951" t="str">
        <f>IFERROR(VLOOKUP($C10,#REF!,4,0),"")</f>
        <v/>
      </c>
      <c r="AE10" s="951" t="str">
        <f>IFERROR(VLOOKUP($C10,#REF!,3,0),"")</f>
        <v/>
      </c>
      <c r="AF10" s="951" t="str">
        <f>IFERROR(VLOOKUP($C10,#REF!,4,0),"")</f>
        <v/>
      </c>
      <c r="AG10" s="951" t="str">
        <f>IFERROR(VLOOKUP($C10,#REF!,3,0),"")</f>
        <v/>
      </c>
      <c r="AH10" s="951" t="str">
        <f>IFERROR(VLOOKUP($C10,#REF!,4,0),"")</f>
        <v/>
      </c>
      <c r="AI10" s="951" t="str">
        <f>IFERROR(VLOOKUP($C10,#REF!,3,0),"")</f>
        <v/>
      </c>
      <c r="AJ10" s="951" t="str">
        <f>IFERROR(VLOOKUP($C10,#REF!,4,0),"")</f>
        <v/>
      </c>
      <c r="AK10" s="951" t="str">
        <f>IFERROR(VLOOKUP($C10,#REF!,3,0),"")</f>
        <v/>
      </c>
      <c r="AL10" s="951" t="str">
        <f>IFERROR(VLOOKUP($C10,#REF!,4,0),"")</f>
        <v/>
      </c>
      <c r="AM10" s="951" t="str">
        <f>IFERROR(VLOOKUP($C10,#REF!,3,0),"")</f>
        <v/>
      </c>
      <c r="AN10" s="951" t="str">
        <f>IFERROR(VLOOKUP($C10,#REF!,4,0),"")</f>
        <v/>
      </c>
      <c r="AO10" s="951" t="str">
        <f>IFERROR(VLOOKUP($C10,#REF!,3,0),"")</f>
        <v/>
      </c>
      <c r="AP10" s="951"/>
      <c r="AQ10" s="951"/>
      <c r="AR10" s="951" t="str">
        <f>IFERROR(VLOOKUP($C10,#REF!,4,0),"")</f>
        <v/>
      </c>
      <c r="AS10" s="951" t="str">
        <f>IFERROR(VLOOKUP($C10,#REF!,3,0),"")</f>
        <v/>
      </c>
      <c r="AT10" s="951">
        <f>IFERROR(VLOOKUP($C10,'MP &amp; Eqpt Summary 1'!$D$3:$E$80,2,0),"")</f>
        <v>0</v>
      </c>
      <c r="AU10" s="951" t="str">
        <f t="shared" si="3"/>
        <v/>
      </c>
    </row>
    <row r="11" spans="3:47">
      <c r="C11" s="957" t="s">
        <v>53</v>
      </c>
      <c r="D11" s="956">
        <f t="shared" si="0"/>
        <v>0</v>
      </c>
      <c r="E11" s="6"/>
      <c r="F11" s="951" t="str">
        <f t="shared" si="1"/>
        <v/>
      </c>
      <c r="G11" s="951" t="str">
        <f t="shared" si="2"/>
        <v/>
      </c>
      <c r="H11" s="951" t="str">
        <f>IFERROR(VLOOKUP($C11,#REF!,4,0),"")</f>
        <v/>
      </c>
      <c r="I11" s="951" t="str">
        <f>IFERROR(VLOOKUP($C11,#REF!,3,0),"")</f>
        <v/>
      </c>
      <c r="J11" s="951" t="str">
        <f>IFERROR(VLOOKUP($C11,#REF!,4,0),"")</f>
        <v/>
      </c>
      <c r="K11" s="951" t="str">
        <f>IFERROR(VLOOKUP($C11,#REF!,3,0),"")</f>
        <v/>
      </c>
      <c r="L11" s="951" t="str">
        <f>IFERROR(VLOOKUP($C11,#REF!,4,0),"")</f>
        <v/>
      </c>
      <c r="M11" s="951" t="str">
        <f>IFERROR(VLOOKUP($C11,#REF!,3,0),"")</f>
        <v/>
      </c>
      <c r="N11" s="951" t="str">
        <f>IFERROR(VLOOKUP($C11,#REF!,4,0),"")</f>
        <v/>
      </c>
      <c r="O11" s="951" t="str">
        <f>IFERROR(VLOOKUP($C11,#REF!,3,0),"")</f>
        <v/>
      </c>
      <c r="P11" s="951" t="str">
        <f>IFERROR(VLOOKUP($C11,#REF!,4,0),"")</f>
        <v/>
      </c>
      <c r="Q11" s="951" t="str">
        <f>IFERROR(VLOOKUP($C11,#REF!,3,0),"")</f>
        <v/>
      </c>
      <c r="R11" s="951" t="str">
        <f>IFERROR(VLOOKUP($C11,#REF!,4,0),"")</f>
        <v/>
      </c>
      <c r="S11" s="951" t="str">
        <f>IFERROR(VLOOKUP($C11,#REF!,3,0),"")</f>
        <v/>
      </c>
      <c r="T11" s="951" t="str">
        <f>IFERROR(VLOOKUP($C11,#REF!,4,0),"")</f>
        <v/>
      </c>
      <c r="U11" s="951" t="str">
        <f>IFERROR(VLOOKUP($C11,#REF!,3,0),"")</f>
        <v/>
      </c>
      <c r="V11" s="951" t="str">
        <f>IFERROR(VLOOKUP($C11,#REF!,4,0),"")</f>
        <v/>
      </c>
      <c r="W11" s="951" t="str">
        <f>IFERROR(VLOOKUP($C11,#REF!,3,0),"")</f>
        <v/>
      </c>
      <c r="X11" s="951" t="str">
        <f>IFERROR(VLOOKUP($C11,#REF!,4,0),"")</f>
        <v/>
      </c>
      <c r="Y11" s="951" t="str">
        <f>IFERROR(VLOOKUP($C11,#REF!,3,0),"")</f>
        <v/>
      </c>
      <c r="Z11" s="951" t="str">
        <f>IFERROR(VLOOKUP($C11,#REF!,4,0),"")</f>
        <v/>
      </c>
      <c r="AA11" s="951" t="str">
        <f>IFERROR(VLOOKUP($C11,#REF!,3,0),"")</f>
        <v/>
      </c>
      <c r="AB11" s="951" t="str">
        <f>IFERROR(VLOOKUP($C11,#REF!,4,0),"")</f>
        <v/>
      </c>
      <c r="AC11" s="951" t="str">
        <f>IFERROR(VLOOKUP($C11,#REF!,3,0),"")</f>
        <v/>
      </c>
      <c r="AD11" s="951" t="str">
        <f>IFERROR(VLOOKUP($C11,#REF!,4,0),"")</f>
        <v/>
      </c>
      <c r="AE11" s="951" t="str">
        <f>IFERROR(VLOOKUP($C11,#REF!,3,0),"")</f>
        <v/>
      </c>
      <c r="AF11" s="951" t="str">
        <f>IFERROR(VLOOKUP($C11,#REF!,4,0),"")</f>
        <v/>
      </c>
      <c r="AG11" s="951" t="str">
        <f>IFERROR(VLOOKUP($C11,#REF!,3,0),"")</f>
        <v/>
      </c>
      <c r="AH11" s="951" t="str">
        <f>IFERROR(VLOOKUP($C11,#REF!,4,0),"")</f>
        <v/>
      </c>
      <c r="AI11" s="951" t="str">
        <f>IFERROR(VLOOKUP($C11,#REF!,3,0),"")</f>
        <v/>
      </c>
      <c r="AJ11" s="951" t="str">
        <f>IFERROR(VLOOKUP($C11,#REF!,4,0),"")</f>
        <v/>
      </c>
      <c r="AK11" s="951" t="str">
        <f>IFERROR(VLOOKUP($C11,#REF!,3,0),"")</f>
        <v/>
      </c>
      <c r="AL11" s="951" t="str">
        <f>IFERROR(VLOOKUP($C11,#REF!,4,0),"")</f>
        <v/>
      </c>
      <c r="AM11" s="951" t="str">
        <f>IFERROR(VLOOKUP($C11,#REF!,3,0),"")</f>
        <v/>
      </c>
      <c r="AN11" s="951" t="str">
        <f>IFERROR(VLOOKUP($C11,#REF!,4,0),"")</f>
        <v/>
      </c>
      <c r="AO11" s="951" t="str">
        <f>IFERROR(VLOOKUP($C11,#REF!,3,0),"")</f>
        <v/>
      </c>
      <c r="AP11" s="951"/>
      <c r="AQ11" s="951"/>
      <c r="AR11" s="951" t="str">
        <f>IFERROR(VLOOKUP($C11,#REF!,4,0),"")</f>
        <v/>
      </c>
      <c r="AS11" s="951" t="str">
        <f>IFERROR(VLOOKUP($C11,#REF!,3,0),"")</f>
        <v/>
      </c>
      <c r="AT11" s="951">
        <f>IFERROR(VLOOKUP($C11,'MP &amp; Eqpt Summary 1'!$D$3:$E$80,2,0),"")</f>
        <v>0</v>
      </c>
      <c r="AU11" s="951" t="str">
        <f t="shared" si="3"/>
        <v/>
      </c>
    </row>
    <row r="12" spans="3:47">
      <c r="C12" s="957" t="s">
        <v>56</v>
      </c>
      <c r="D12" s="956">
        <f t="shared" si="0"/>
        <v>0</v>
      </c>
      <c r="F12" s="951" t="str">
        <f t="shared" si="1"/>
        <v/>
      </c>
      <c r="G12" s="951" t="str">
        <f t="shared" si="2"/>
        <v/>
      </c>
      <c r="H12" s="951" t="str">
        <f>IFERROR(VLOOKUP($C12,#REF!,4,0),"")</f>
        <v/>
      </c>
      <c r="I12" s="951" t="str">
        <f>IFERROR(VLOOKUP($C12,#REF!,3,0),"")</f>
        <v/>
      </c>
      <c r="J12" s="951" t="str">
        <f>IFERROR(VLOOKUP($C12,#REF!,4,0),"")</f>
        <v/>
      </c>
      <c r="K12" s="951" t="str">
        <f>IFERROR(VLOOKUP($C12,#REF!,3,0),"")</f>
        <v/>
      </c>
      <c r="L12" s="951" t="str">
        <f>IFERROR(VLOOKUP($C12,#REF!,4,0),"")</f>
        <v/>
      </c>
      <c r="M12" s="951" t="str">
        <f>IFERROR(VLOOKUP($C12,#REF!,3,0),"")</f>
        <v/>
      </c>
      <c r="N12" s="951" t="str">
        <f>IFERROR(VLOOKUP($C12,#REF!,4,0),"")</f>
        <v/>
      </c>
      <c r="O12" s="951" t="str">
        <f>IFERROR(VLOOKUP($C12,#REF!,3,0),"")</f>
        <v/>
      </c>
      <c r="P12" s="951" t="str">
        <f>IFERROR(VLOOKUP($C12,#REF!,4,0),"")</f>
        <v/>
      </c>
      <c r="Q12" s="951" t="str">
        <f>IFERROR(VLOOKUP($C12,#REF!,3,0),"")</f>
        <v/>
      </c>
      <c r="R12" s="951" t="str">
        <f>IFERROR(VLOOKUP($C12,#REF!,4,0),"")</f>
        <v/>
      </c>
      <c r="S12" s="951" t="str">
        <f>IFERROR(VLOOKUP($C12,#REF!,3,0),"")</f>
        <v/>
      </c>
      <c r="T12" s="951" t="str">
        <f>IFERROR(VLOOKUP($C12,#REF!,4,0),"")</f>
        <v/>
      </c>
      <c r="U12" s="951" t="str">
        <f>IFERROR(VLOOKUP($C12,#REF!,3,0),"")</f>
        <v/>
      </c>
      <c r="V12" s="951" t="str">
        <f>IFERROR(VLOOKUP($C12,#REF!,4,0),"")</f>
        <v/>
      </c>
      <c r="W12" s="951" t="str">
        <f>IFERROR(VLOOKUP($C12,#REF!,3,0),"")</f>
        <v/>
      </c>
      <c r="X12" s="951" t="str">
        <f>IFERROR(VLOOKUP($C12,#REF!,4,0),"")</f>
        <v/>
      </c>
      <c r="Y12" s="951" t="str">
        <f>IFERROR(VLOOKUP($C12,#REF!,3,0),"")</f>
        <v/>
      </c>
      <c r="Z12" s="951" t="str">
        <f>IFERROR(VLOOKUP($C12,#REF!,4,0),"")</f>
        <v/>
      </c>
      <c r="AA12" s="951" t="str">
        <f>IFERROR(VLOOKUP($C12,#REF!,3,0),"")</f>
        <v/>
      </c>
      <c r="AB12" s="951" t="str">
        <f>IFERROR(VLOOKUP($C12,#REF!,4,0),"")</f>
        <v/>
      </c>
      <c r="AC12" s="951" t="str">
        <f>IFERROR(VLOOKUP($C12,#REF!,3,0),"")</f>
        <v/>
      </c>
      <c r="AD12" s="951" t="str">
        <f>IFERROR(VLOOKUP($C12,#REF!,4,0),"")</f>
        <v/>
      </c>
      <c r="AE12" s="951" t="str">
        <f>IFERROR(VLOOKUP($C12,#REF!,3,0),"")</f>
        <v/>
      </c>
      <c r="AF12" s="951" t="str">
        <f>IFERROR(VLOOKUP($C12,#REF!,4,0),"")</f>
        <v/>
      </c>
      <c r="AG12" s="951" t="str">
        <f>IFERROR(VLOOKUP($C12,#REF!,3,0),"")</f>
        <v/>
      </c>
      <c r="AH12" s="951" t="str">
        <f>IFERROR(VLOOKUP($C12,#REF!,4,0),"")</f>
        <v/>
      </c>
      <c r="AI12" s="951" t="str">
        <f>IFERROR(VLOOKUP($C12,#REF!,3,0),"")</f>
        <v/>
      </c>
      <c r="AJ12" s="951" t="str">
        <f>IFERROR(VLOOKUP($C12,#REF!,4,0),"")</f>
        <v/>
      </c>
      <c r="AK12" s="951" t="str">
        <f>IFERROR(VLOOKUP($C12,#REF!,3,0),"")</f>
        <v/>
      </c>
      <c r="AL12" s="951" t="str">
        <f>IFERROR(VLOOKUP($C12,#REF!,4,0),"")</f>
        <v/>
      </c>
      <c r="AM12" s="951" t="str">
        <f>IFERROR(VLOOKUP($C12,#REF!,3,0),"")</f>
        <v/>
      </c>
      <c r="AN12" s="951"/>
      <c r="AO12" s="951"/>
      <c r="AP12" s="951"/>
      <c r="AQ12" s="951"/>
      <c r="AR12" s="951" t="str">
        <f>IFERROR(VLOOKUP($C12,#REF!,4,0),"")</f>
        <v/>
      </c>
      <c r="AS12" s="951" t="str">
        <f>IFERROR(VLOOKUP($C12,#REF!,3,0),"")</f>
        <v/>
      </c>
      <c r="AT12" s="951">
        <f>IFERROR(VLOOKUP($C12,'MP &amp; Eqpt Summary 1'!$D$3:$E$80,2,0),"")</f>
        <v>0</v>
      </c>
      <c r="AU12" s="951" t="str">
        <f t="shared" si="3"/>
        <v/>
      </c>
    </row>
    <row r="13" spans="3:47">
      <c r="C13" t="s">
        <v>59</v>
      </c>
      <c r="D13" s="956">
        <f t="shared" si="0"/>
        <v>0</v>
      </c>
      <c r="F13" s="951" t="str">
        <f t="shared" si="1"/>
        <v/>
      </c>
      <c r="G13" s="951" t="str">
        <f t="shared" si="2"/>
        <v/>
      </c>
      <c r="H13" s="951" t="str">
        <f>IFERROR(VLOOKUP($C13,#REF!,4,0),"")</f>
        <v/>
      </c>
      <c r="I13" s="951" t="str">
        <f>IFERROR(VLOOKUP($C13,#REF!,3,0),"")</f>
        <v/>
      </c>
      <c r="J13" s="951" t="str">
        <f>IFERROR(VLOOKUP($C13,#REF!,4,0),"")</f>
        <v/>
      </c>
      <c r="K13" s="951" t="str">
        <f>IFERROR(VLOOKUP($C13,#REF!,3,0),"")</f>
        <v/>
      </c>
      <c r="L13" s="951" t="str">
        <f>IFERROR(VLOOKUP($C13,#REF!,4,0),"")</f>
        <v/>
      </c>
      <c r="M13" s="951" t="str">
        <f>IFERROR(VLOOKUP($C13,#REF!,3,0),"")</f>
        <v/>
      </c>
      <c r="N13" s="951" t="str">
        <f>IFERROR(VLOOKUP($C13,#REF!,4,0),"")</f>
        <v/>
      </c>
      <c r="O13" s="951" t="str">
        <f>IFERROR(VLOOKUP($C13,#REF!,3,0),"")</f>
        <v/>
      </c>
      <c r="P13" s="951" t="str">
        <f>IFERROR(VLOOKUP($C13,#REF!,4,0),"")</f>
        <v/>
      </c>
      <c r="Q13" s="951" t="str">
        <f>IFERROR(VLOOKUP($C13,#REF!,3,0),"")</f>
        <v/>
      </c>
      <c r="R13" s="951" t="str">
        <f>IFERROR(VLOOKUP($C13,#REF!,4,0),"")</f>
        <v/>
      </c>
      <c r="S13" s="951" t="str">
        <f>IFERROR(VLOOKUP($C13,#REF!,3,0),"")</f>
        <v/>
      </c>
      <c r="T13" s="951" t="str">
        <f>IFERROR(VLOOKUP($C13,#REF!,4,0),"")</f>
        <v/>
      </c>
      <c r="U13" s="951" t="str">
        <f>IFERROR(VLOOKUP($C13,#REF!,3,0),"")</f>
        <v/>
      </c>
      <c r="V13" s="951" t="str">
        <f>IFERROR(VLOOKUP($C13,#REF!,4,0),"")</f>
        <v/>
      </c>
      <c r="W13" s="951" t="str">
        <f>IFERROR(VLOOKUP($C13,#REF!,3,0),"")</f>
        <v/>
      </c>
      <c r="X13" s="951" t="str">
        <f>IFERROR(VLOOKUP($C13,#REF!,4,0),"")</f>
        <v/>
      </c>
      <c r="Y13" s="951" t="str">
        <f>IFERROR(VLOOKUP($C13,#REF!,3,0),"")</f>
        <v/>
      </c>
      <c r="Z13" s="951" t="str">
        <f>IFERROR(VLOOKUP($C13,#REF!,4,0),"")</f>
        <v/>
      </c>
      <c r="AA13" s="951" t="str">
        <f>IFERROR(VLOOKUP($C13,#REF!,3,0),"")</f>
        <v/>
      </c>
      <c r="AB13" s="951" t="str">
        <f>IFERROR(VLOOKUP($C13,#REF!,4,0),"")</f>
        <v/>
      </c>
      <c r="AC13" s="951" t="str">
        <f>IFERROR(VLOOKUP($C13,#REF!,3,0),"")</f>
        <v/>
      </c>
      <c r="AD13" s="951" t="str">
        <f>IFERROR(VLOOKUP($C13,#REF!,4,0),"")</f>
        <v/>
      </c>
      <c r="AE13" s="951" t="str">
        <f>IFERROR(VLOOKUP($C13,#REF!,3,0),"")</f>
        <v/>
      </c>
      <c r="AF13" s="951" t="str">
        <f>IFERROR(VLOOKUP($C13,#REF!,4,0),"")</f>
        <v/>
      </c>
      <c r="AG13" s="951" t="str">
        <f>IFERROR(VLOOKUP($C13,#REF!,3,0),"")</f>
        <v/>
      </c>
      <c r="AH13" s="951" t="str">
        <f>IFERROR(VLOOKUP($C13,#REF!,4,0),"")</f>
        <v/>
      </c>
      <c r="AI13" s="951" t="str">
        <f>IFERROR(VLOOKUP($C13,#REF!,3,0),"")</f>
        <v/>
      </c>
      <c r="AJ13" s="951" t="str">
        <f>IFERROR(VLOOKUP($C13,#REF!,4,0),"")</f>
        <v/>
      </c>
      <c r="AK13" s="951" t="str">
        <f>IFERROR(VLOOKUP($C13,#REF!,3,0),"")</f>
        <v/>
      </c>
      <c r="AL13" s="951" t="str">
        <f>IFERROR(VLOOKUP($C13,#REF!,4,0),"")</f>
        <v/>
      </c>
      <c r="AM13" s="951" t="str">
        <f>IFERROR(VLOOKUP($C13,#REF!,3,0),"")</f>
        <v/>
      </c>
      <c r="AN13" s="951" t="str">
        <f>IFERROR(VLOOKUP($C13,#REF!,4,0),"")</f>
        <v/>
      </c>
      <c r="AO13" s="951" t="str">
        <f>IFERROR(VLOOKUP($C13,#REF!,3,0),"")</f>
        <v/>
      </c>
      <c r="AP13" s="951"/>
      <c r="AQ13" s="951"/>
      <c r="AR13" s="951" t="str">
        <f>IFERROR(VLOOKUP($C13,#REF!,4,0),"")</f>
        <v/>
      </c>
      <c r="AS13" s="951" t="str">
        <f>IFERROR(VLOOKUP($C13,#REF!,3,0),"")</f>
        <v/>
      </c>
      <c r="AT13" s="951">
        <f>IFERROR(VLOOKUP($C13,'MP &amp; Eqpt Summary 1'!$D$3:$E$80,2,0),"")</f>
        <v>0</v>
      </c>
      <c r="AU13" s="951" t="str">
        <f t="shared" si="3"/>
        <v/>
      </c>
    </row>
    <row r="14" spans="3:47">
      <c r="C14" s="834" t="s">
        <v>6</v>
      </c>
      <c r="D14" s="956">
        <f t="shared" si="0"/>
        <v>0</v>
      </c>
      <c r="F14" s="951" t="str">
        <f t="shared" si="1"/>
        <v/>
      </c>
      <c r="G14" s="951" t="str">
        <f t="shared" si="2"/>
        <v/>
      </c>
      <c r="H14" s="951" t="str">
        <f>IFERROR(VLOOKUP($C14,#REF!,4,0),"")</f>
        <v/>
      </c>
      <c r="I14" s="951" t="str">
        <f>IFERROR(VLOOKUP($C14,#REF!,3,0),"")</f>
        <v/>
      </c>
      <c r="J14" s="951" t="str">
        <f>IFERROR(VLOOKUP($C14,#REF!,4,0),"")</f>
        <v/>
      </c>
      <c r="K14" s="951" t="str">
        <f>IFERROR(VLOOKUP($C14,#REF!,3,0),"")</f>
        <v/>
      </c>
      <c r="L14" s="951" t="str">
        <f>IFERROR(VLOOKUP($C14,#REF!,4,0),"")</f>
        <v/>
      </c>
      <c r="M14" s="951" t="str">
        <f>IFERROR(VLOOKUP($C14,#REF!,3,0),"")</f>
        <v/>
      </c>
      <c r="N14" s="951" t="str">
        <f>IFERROR(VLOOKUP($C14,#REF!,4,0),"")</f>
        <v/>
      </c>
      <c r="O14" s="951" t="str">
        <f>IFERROR(VLOOKUP($C14,#REF!,3,0),"")</f>
        <v/>
      </c>
      <c r="P14" s="951" t="str">
        <f>IFERROR(VLOOKUP($C14,#REF!,4,0),"")</f>
        <v/>
      </c>
      <c r="Q14" s="951" t="str">
        <f>IFERROR(VLOOKUP($C14,#REF!,3,0),"")</f>
        <v/>
      </c>
      <c r="R14" s="951" t="str">
        <f>IFERROR(VLOOKUP($C14,#REF!,4,0),"")</f>
        <v/>
      </c>
      <c r="S14" s="951" t="str">
        <f>IFERROR(VLOOKUP($C14,#REF!,3,0),"")</f>
        <v/>
      </c>
      <c r="T14" s="951" t="str">
        <f>IFERROR(VLOOKUP($C14,#REF!,4,0),"")</f>
        <v/>
      </c>
      <c r="U14" s="951" t="str">
        <f>IFERROR(VLOOKUP($C14,#REF!,3,0),"")</f>
        <v/>
      </c>
      <c r="V14" s="951" t="str">
        <f>IFERROR(VLOOKUP($C14,#REF!,4,0),"")</f>
        <v/>
      </c>
      <c r="W14" s="951" t="str">
        <f>IFERROR(VLOOKUP($C14,#REF!,3,0),"")</f>
        <v/>
      </c>
      <c r="X14" s="951" t="str">
        <f>IFERROR(VLOOKUP($C14,#REF!,4,0),"")</f>
        <v/>
      </c>
      <c r="Y14" s="951" t="str">
        <f>IFERROR(VLOOKUP($C14,#REF!,3,0),"")</f>
        <v/>
      </c>
      <c r="Z14" s="951" t="str">
        <f>IFERROR(VLOOKUP($C14,#REF!,4,0),"")</f>
        <v/>
      </c>
      <c r="AA14" s="951" t="str">
        <f>IFERROR(VLOOKUP($C14,#REF!,3,0),"")</f>
        <v/>
      </c>
      <c r="AB14" s="951" t="str">
        <f>IFERROR(VLOOKUP($C14,#REF!,4,0),"")</f>
        <v/>
      </c>
      <c r="AC14" s="951" t="str">
        <f>IFERROR(VLOOKUP($C14,#REF!,3,0),"")</f>
        <v/>
      </c>
      <c r="AD14" s="951" t="str">
        <f>IFERROR(VLOOKUP($C14,#REF!,4,0),"")</f>
        <v/>
      </c>
      <c r="AE14" s="951" t="str">
        <f>IFERROR(VLOOKUP($C14,#REF!,3,0),"")</f>
        <v/>
      </c>
      <c r="AF14" s="951" t="str">
        <f>IFERROR(VLOOKUP($C14,#REF!,4,0),"")</f>
        <v/>
      </c>
      <c r="AG14" s="951" t="str">
        <f>IFERROR(VLOOKUP($C14,#REF!,3,0),"")</f>
        <v/>
      </c>
      <c r="AH14" s="951" t="str">
        <f>IFERROR(VLOOKUP($C14,#REF!,4,0),"")</f>
        <v/>
      </c>
      <c r="AI14" s="951" t="str">
        <f>IFERROR(VLOOKUP($C14,#REF!,3,0),"")</f>
        <v/>
      </c>
      <c r="AJ14" s="951" t="str">
        <f>IFERROR(VLOOKUP($C14,#REF!,4,0),"")</f>
        <v/>
      </c>
      <c r="AK14" s="951" t="str">
        <f>IFERROR(VLOOKUP($C14,#REF!,3,0),"")</f>
        <v/>
      </c>
      <c r="AL14" s="951" t="str">
        <f>IFERROR(VLOOKUP($C14,#REF!,4,0),"")</f>
        <v/>
      </c>
      <c r="AM14" s="951" t="str">
        <f>IFERROR(VLOOKUP($C14,#REF!,3,0),"")</f>
        <v/>
      </c>
      <c r="AN14" s="951" t="str">
        <f>IFERROR(VLOOKUP($C14,#REF!,4,0),"")</f>
        <v/>
      </c>
      <c r="AO14" s="951" t="str">
        <f>IFERROR(VLOOKUP($C14,#REF!,3,0),"")</f>
        <v/>
      </c>
      <c r="AP14" s="951" t="str">
        <f>IFERROR(VLOOKUP($C14,PRE!$N$29:$R$74,4,0),"")</f>
        <v/>
      </c>
      <c r="AQ14" s="951">
        <f>IFERROR(VLOOKUP($C14,PRE!$N$29:$R$74,3,0),"")</f>
        <v>0</v>
      </c>
      <c r="AR14" s="951" t="str">
        <f>IFERROR(VLOOKUP($C14,#REF!,4,0),"")</f>
        <v/>
      </c>
      <c r="AS14" s="951" t="str">
        <f>IFERROR(VLOOKUP($C14,#REF!,3,0),"")</f>
        <v/>
      </c>
      <c r="AT14" s="951">
        <f>IFERROR(VLOOKUP($C14,'MP &amp; Eqpt Summary 1'!$D$3:$E$80,2,0),"")</f>
        <v>0</v>
      </c>
      <c r="AU14" s="951" t="str">
        <f t="shared" si="3"/>
        <v/>
      </c>
    </row>
    <row r="15" spans="3:47">
      <c r="C15" t="s">
        <v>64</v>
      </c>
      <c r="D15" s="956">
        <f t="shared" si="0"/>
        <v>0</v>
      </c>
      <c r="F15" s="951" t="str">
        <f t="shared" si="1"/>
        <v/>
      </c>
      <c r="G15" s="951" t="str">
        <f t="shared" si="2"/>
        <v/>
      </c>
      <c r="H15" s="951" t="str">
        <f>IFERROR(VLOOKUP($C15,#REF!,4,0),"")</f>
        <v/>
      </c>
      <c r="I15" s="951" t="str">
        <f>IFERROR(VLOOKUP($C15,#REF!,3,0),"")</f>
        <v/>
      </c>
      <c r="J15" s="951"/>
      <c r="K15" s="951"/>
      <c r="L15" s="951" t="str">
        <f>IFERROR(VLOOKUP($C15,#REF!,4,0),"")</f>
        <v/>
      </c>
      <c r="M15" s="951" t="str">
        <f>IFERROR(VLOOKUP($C15,#REF!,3,0),"")</f>
        <v/>
      </c>
      <c r="N15" s="951" t="str">
        <f>IFERROR(VLOOKUP($C15,#REF!,4,0),"")</f>
        <v/>
      </c>
      <c r="O15" s="951" t="str">
        <f>IFERROR(VLOOKUP($C15,#REF!,3,0),"")</f>
        <v/>
      </c>
      <c r="P15" s="951" t="str">
        <f>IFERROR(VLOOKUP($C15,#REF!,4,0),"")</f>
        <v/>
      </c>
      <c r="Q15" s="951" t="str">
        <f>IFERROR(VLOOKUP($C15,#REF!,3,0),"")</f>
        <v/>
      </c>
      <c r="R15" s="951" t="str">
        <f>IFERROR(VLOOKUP($C15,#REF!,4,0),"")</f>
        <v/>
      </c>
      <c r="S15" s="951" t="str">
        <f>IFERROR(VLOOKUP($C15,#REF!,3,0),"")</f>
        <v/>
      </c>
      <c r="T15" s="951" t="str">
        <f>IFERROR(VLOOKUP($C15,#REF!,4,0),"")</f>
        <v/>
      </c>
      <c r="U15" s="951" t="str">
        <f>IFERROR(VLOOKUP($C15,#REF!,3,0),"")</f>
        <v/>
      </c>
      <c r="V15" s="951"/>
      <c r="W15" s="951"/>
      <c r="X15" s="951" t="str">
        <f>IFERROR(VLOOKUP($C15,#REF!,4,0),"")</f>
        <v/>
      </c>
      <c r="Y15" s="951" t="str">
        <f>IFERROR(VLOOKUP($C15,#REF!,3,0),"")</f>
        <v/>
      </c>
      <c r="Z15" s="951"/>
      <c r="AA15" s="951"/>
      <c r="AB15" s="951"/>
      <c r="AC15" s="951"/>
      <c r="AD15" s="951"/>
      <c r="AE15" s="951"/>
      <c r="AF15" s="951"/>
      <c r="AG15" s="951"/>
      <c r="AH15" s="951"/>
      <c r="AI15" s="951"/>
      <c r="AJ15" s="951"/>
      <c r="AK15" s="951"/>
      <c r="AL15" s="951"/>
      <c r="AM15" s="951"/>
      <c r="AN15" s="951"/>
      <c r="AO15" s="951"/>
      <c r="AP15" s="951"/>
      <c r="AQ15" s="951"/>
      <c r="AR15" s="951" t="str">
        <f>IFERROR(VLOOKUP($C15,#REF!,4,0),"")</f>
        <v/>
      </c>
      <c r="AS15" s="951" t="str">
        <f>IFERROR(VLOOKUP($C15,#REF!,3,0),"")</f>
        <v/>
      </c>
      <c r="AT15" s="951">
        <f>IFERROR(VLOOKUP($C15,'MP &amp; Eqpt Summary 1'!$D$3:$E$80,2,0),"")</f>
        <v>0</v>
      </c>
      <c r="AU15" s="951" t="str">
        <f t="shared" si="3"/>
        <v/>
      </c>
    </row>
    <row r="16" spans="3:47">
      <c r="C16" t="s">
        <v>67</v>
      </c>
      <c r="D16" s="956">
        <f t="shared" si="0"/>
        <v>0</v>
      </c>
      <c r="F16" s="951" t="str">
        <f t="shared" si="1"/>
        <v/>
      </c>
      <c r="G16" s="951" t="str">
        <f t="shared" si="2"/>
        <v/>
      </c>
      <c r="H16" s="951" t="str">
        <f>IFERROR(VLOOKUP($C16,#REF!,4,0),"")</f>
        <v/>
      </c>
      <c r="I16" s="951" t="str">
        <f>IFERROR(VLOOKUP($C16,#REF!,3,0),"")</f>
        <v/>
      </c>
      <c r="J16" s="951"/>
      <c r="K16" s="951"/>
      <c r="L16" s="951" t="str">
        <f>IFERROR(VLOOKUP($C16,#REF!,4,0),"")</f>
        <v/>
      </c>
      <c r="M16" s="951" t="str">
        <f>IFERROR(VLOOKUP($C16,#REF!,3,0),"")</f>
        <v/>
      </c>
      <c r="N16" s="951" t="str">
        <f>IFERROR(VLOOKUP($C16,#REF!,4,0),"")</f>
        <v/>
      </c>
      <c r="O16" s="951" t="str">
        <f>IFERROR(VLOOKUP($C16,#REF!,3,0),"")</f>
        <v/>
      </c>
      <c r="P16" s="951" t="str">
        <f>IFERROR(VLOOKUP($C16,#REF!,4,0),"")</f>
        <v/>
      </c>
      <c r="Q16" s="951" t="str">
        <f>IFERROR(VLOOKUP($C16,#REF!,3,0),"")</f>
        <v/>
      </c>
      <c r="R16" s="951" t="str">
        <f>IFERROR(VLOOKUP($C16,#REF!,4,0),"")</f>
        <v/>
      </c>
      <c r="S16" s="951" t="str">
        <f>IFERROR(VLOOKUP($C16,#REF!,3,0),"")</f>
        <v/>
      </c>
      <c r="T16" s="951" t="str">
        <f>IFERROR(VLOOKUP($C16,#REF!,4,0),"")</f>
        <v/>
      </c>
      <c r="U16" s="951" t="str">
        <f>IFERROR(VLOOKUP($C16,#REF!,3,0),"")</f>
        <v/>
      </c>
      <c r="V16" s="951" t="str">
        <f>IFERROR(VLOOKUP($C16,#REF!,4,0),"")</f>
        <v/>
      </c>
      <c r="W16" s="951" t="str">
        <f>IFERROR(VLOOKUP($C16,#REF!,3,0),"")</f>
        <v/>
      </c>
      <c r="X16" s="951" t="str">
        <f>IFERROR(VLOOKUP($C16,#REF!,4,0),"")</f>
        <v/>
      </c>
      <c r="Y16" s="951" t="str">
        <f>IFERROR(VLOOKUP($C16,#REF!,3,0),"")</f>
        <v/>
      </c>
      <c r="Z16" s="951"/>
      <c r="AA16" s="951"/>
      <c r="AB16" s="951"/>
      <c r="AC16" s="951"/>
      <c r="AD16" s="951"/>
      <c r="AE16" s="951"/>
      <c r="AF16" s="951"/>
      <c r="AG16" s="951"/>
      <c r="AH16" s="951"/>
      <c r="AI16" s="951"/>
      <c r="AJ16" s="951"/>
      <c r="AK16" s="951"/>
      <c r="AL16" s="951"/>
      <c r="AM16" s="951"/>
      <c r="AN16" s="951" t="str">
        <f>IFERROR(VLOOKUP($C16,#REF!,4,0),"")</f>
        <v/>
      </c>
      <c r="AO16" s="951" t="str">
        <f>IFERROR(VLOOKUP($C16,#REF!,3,0),"")</f>
        <v/>
      </c>
      <c r="AP16" s="951"/>
      <c r="AQ16" s="951"/>
      <c r="AR16" s="951" t="str">
        <f>IFERROR(VLOOKUP($C16,#REF!,4,0),"")</f>
        <v/>
      </c>
      <c r="AS16" s="951" t="str">
        <f>IFERROR(VLOOKUP($C16,#REF!,3,0),"")</f>
        <v/>
      </c>
      <c r="AT16" s="951">
        <f>IFERROR(VLOOKUP($C16,'MP &amp; Eqpt Summary 1'!$D$3:$E$80,2,0),"")</f>
        <v>0</v>
      </c>
      <c r="AU16" s="951" t="str">
        <f t="shared" si="3"/>
        <v/>
      </c>
    </row>
    <row r="17" spans="3:47">
      <c r="C17" t="s">
        <v>68</v>
      </c>
      <c r="D17" s="956">
        <f t="shared" si="0"/>
        <v>0</v>
      </c>
      <c r="F17" s="951" t="str">
        <f t="shared" si="1"/>
        <v/>
      </c>
      <c r="G17" s="951" t="str">
        <f t="shared" si="2"/>
        <v/>
      </c>
      <c r="H17" s="951" t="str">
        <f>IFERROR(VLOOKUP($C17,#REF!,4,0),"")</f>
        <v/>
      </c>
      <c r="I17" s="951" t="str">
        <f>IFERROR(VLOOKUP($C17,#REF!,3,0),"")</f>
        <v/>
      </c>
      <c r="J17" s="951"/>
      <c r="K17" s="951"/>
      <c r="L17" s="951" t="str">
        <f>IFERROR(VLOOKUP($C17,#REF!,4,0),"")</f>
        <v/>
      </c>
      <c r="M17" s="951" t="str">
        <f>IFERROR(VLOOKUP($C17,#REF!,3,0),"")</f>
        <v/>
      </c>
      <c r="N17" s="951" t="str">
        <f>IFERROR(VLOOKUP($C17,#REF!,4,0),"")</f>
        <v/>
      </c>
      <c r="O17" s="951" t="str">
        <f>IFERROR(VLOOKUP($C17,#REF!,3,0),"")</f>
        <v/>
      </c>
      <c r="P17" s="951" t="str">
        <f>IFERROR(VLOOKUP($C17,#REF!,4,0),"")</f>
        <v/>
      </c>
      <c r="Q17" s="951" t="str">
        <f>IFERROR(VLOOKUP($C17,#REF!,3,0),"")</f>
        <v/>
      </c>
      <c r="R17" s="951" t="str">
        <f>IFERROR(VLOOKUP($C17,#REF!,4,0),"")</f>
        <v/>
      </c>
      <c r="S17" s="951" t="str">
        <f>IFERROR(VLOOKUP($C17,#REF!,3,0),"")</f>
        <v/>
      </c>
      <c r="T17" s="951" t="str">
        <f>IFERROR(VLOOKUP($C17,#REF!,4,0),"")</f>
        <v/>
      </c>
      <c r="U17" s="951" t="str">
        <f>IFERROR(VLOOKUP($C17,#REF!,3,0),"")</f>
        <v/>
      </c>
      <c r="V17" s="951" t="str">
        <f>IFERROR(VLOOKUP($C17,#REF!,4,0),"")</f>
        <v/>
      </c>
      <c r="W17" s="951" t="str">
        <f>IFERROR(VLOOKUP($C17,#REF!,3,0),"")</f>
        <v/>
      </c>
      <c r="X17" s="951" t="str">
        <f>IFERROR(VLOOKUP($C17,#REF!,4,0),"")</f>
        <v/>
      </c>
      <c r="Y17" s="951" t="str">
        <f>IFERROR(VLOOKUP($C17,#REF!,3,0),"")</f>
        <v/>
      </c>
      <c r="Z17" s="951"/>
      <c r="AA17" s="951"/>
      <c r="AB17" s="951"/>
      <c r="AC17" s="951"/>
      <c r="AD17" s="951"/>
      <c r="AE17" s="951"/>
      <c r="AF17" s="951"/>
      <c r="AG17" s="951"/>
      <c r="AH17" s="951"/>
      <c r="AI17" s="951"/>
      <c r="AJ17" s="951"/>
      <c r="AK17" s="951"/>
      <c r="AL17" s="951"/>
      <c r="AM17" s="951"/>
      <c r="AN17" s="951" t="str">
        <f>IFERROR(VLOOKUP($C17,#REF!,4,0),"")</f>
        <v/>
      </c>
      <c r="AO17" s="951" t="str">
        <f>IFERROR(VLOOKUP($C17,#REF!,3,0),"")</f>
        <v/>
      </c>
      <c r="AP17" s="951"/>
      <c r="AQ17" s="951"/>
      <c r="AR17" s="951" t="str">
        <f>IFERROR(VLOOKUP($C17,#REF!,4,0),"")</f>
        <v/>
      </c>
      <c r="AS17" s="951" t="str">
        <f>IFERROR(VLOOKUP($C17,#REF!,3,0),"")</f>
        <v/>
      </c>
      <c r="AT17" s="951">
        <f>IFERROR(VLOOKUP($C17,'MP &amp; Eqpt Summary 1'!$D$3:$E$80,2,0),"")</f>
        <v>0</v>
      </c>
      <c r="AU17" s="951" t="str">
        <f t="shared" si="3"/>
        <v/>
      </c>
    </row>
    <row r="18" spans="3:47">
      <c r="C18" t="s">
        <v>72</v>
      </c>
      <c r="D18" s="956">
        <f t="shared" si="0"/>
        <v>0</v>
      </c>
      <c r="F18" s="951" t="str">
        <f t="shared" si="1"/>
        <v/>
      </c>
      <c r="G18" s="951" t="str">
        <f t="shared" si="2"/>
        <v/>
      </c>
      <c r="H18" s="951" t="str">
        <f>IFERROR(VLOOKUP($C18,#REF!,4,0),"")</f>
        <v/>
      </c>
      <c r="I18" s="951" t="str">
        <f>IFERROR(VLOOKUP($C18,#REF!,3,0),"")</f>
        <v/>
      </c>
      <c r="J18" s="951"/>
      <c r="K18" s="951"/>
      <c r="L18" s="951" t="str">
        <f>IFERROR(VLOOKUP($C18,#REF!,4,0),"")</f>
        <v/>
      </c>
      <c r="M18" s="951" t="str">
        <f>IFERROR(VLOOKUP($C18,#REF!,3,0),"")</f>
        <v/>
      </c>
      <c r="N18" s="951" t="str">
        <f>IFERROR(VLOOKUP($C18,#REF!,4,0),"")</f>
        <v/>
      </c>
      <c r="O18" s="951" t="str">
        <f>IFERROR(VLOOKUP($C18,#REF!,3,0),"")</f>
        <v/>
      </c>
      <c r="P18" s="951" t="str">
        <f>IFERROR(VLOOKUP($C18,#REF!,4,0),"")</f>
        <v/>
      </c>
      <c r="Q18" s="951" t="str">
        <f>IFERROR(VLOOKUP($C18,#REF!,3,0),"")</f>
        <v/>
      </c>
      <c r="R18" s="951" t="str">
        <f>IFERROR(VLOOKUP($C18,#REF!,4,0),"")</f>
        <v/>
      </c>
      <c r="S18" s="951" t="str">
        <f>IFERROR(VLOOKUP($C18,#REF!,3,0),"")</f>
        <v/>
      </c>
      <c r="T18" s="951" t="str">
        <f>IFERROR(VLOOKUP($C18,#REF!,4,0),"")</f>
        <v/>
      </c>
      <c r="U18" s="951" t="str">
        <f>IFERROR(VLOOKUP($C18,#REF!,3,0),"")</f>
        <v/>
      </c>
      <c r="V18" s="951" t="str">
        <f>IFERROR(VLOOKUP($C18,#REF!,4,0),"")</f>
        <v/>
      </c>
      <c r="W18" s="951" t="str">
        <f>IFERROR(VLOOKUP($C18,#REF!,3,0),"")</f>
        <v/>
      </c>
      <c r="X18" s="951" t="str">
        <f>IFERROR(VLOOKUP($C18,#REF!,4,0),"")</f>
        <v/>
      </c>
      <c r="Y18" s="951" t="str">
        <f>IFERROR(VLOOKUP($C18,#REF!,3,0),"")</f>
        <v/>
      </c>
      <c r="Z18" s="951"/>
      <c r="AA18" s="951"/>
      <c r="AB18" s="951"/>
      <c r="AC18" s="951"/>
      <c r="AD18" s="951"/>
      <c r="AE18" s="951"/>
      <c r="AF18" s="951"/>
      <c r="AG18" s="951"/>
      <c r="AH18" s="951"/>
      <c r="AI18" s="951"/>
      <c r="AJ18" s="951"/>
      <c r="AK18" s="951"/>
      <c r="AL18" s="951"/>
      <c r="AM18" s="951"/>
      <c r="AN18" s="951" t="str">
        <f>IFERROR(VLOOKUP($C18,#REF!,4,0),"")</f>
        <v/>
      </c>
      <c r="AO18" s="951" t="str">
        <f>IFERROR(VLOOKUP($C18,#REF!,3,0),"")</f>
        <v/>
      </c>
      <c r="AP18" s="951"/>
      <c r="AQ18" s="951"/>
      <c r="AR18" s="951" t="str">
        <f>IFERROR(VLOOKUP($C18,#REF!,4,0),"")</f>
        <v/>
      </c>
      <c r="AS18" s="951" t="str">
        <f>IFERROR(VLOOKUP($C18,#REF!,3,0),"")</f>
        <v/>
      </c>
      <c r="AT18" s="951">
        <f>IFERROR(VLOOKUP($C18,'MP &amp; Eqpt Summary 1'!$D$3:$E$80,2,0),"")</f>
        <v>0</v>
      </c>
      <c r="AU18" s="951" t="str">
        <f t="shared" si="3"/>
        <v/>
      </c>
    </row>
    <row r="19" spans="3:47">
      <c r="C19" t="s">
        <v>75</v>
      </c>
      <c r="D19" s="956">
        <f t="shared" si="0"/>
        <v>0</v>
      </c>
      <c r="F19" s="951" t="str">
        <f t="shared" si="1"/>
        <v/>
      </c>
      <c r="G19" s="951" t="str">
        <f t="shared" si="2"/>
        <v/>
      </c>
      <c r="H19" s="951" t="str">
        <f>IFERROR(VLOOKUP($C19,#REF!,4,0),"")</f>
        <v/>
      </c>
      <c r="I19" s="951" t="str">
        <f>IFERROR(VLOOKUP($C19,#REF!,3,0),"")</f>
        <v/>
      </c>
      <c r="J19" s="951"/>
      <c r="K19" s="951"/>
      <c r="L19" s="951" t="str">
        <f>IFERROR(VLOOKUP($C19,#REF!,4,0),"")</f>
        <v/>
      </c>
      <c r="M19" s="951" t="str">
        <f>IFERROR(VLOOKUP($C19,#REF!,3,0),"")</f>
        <v/>
      </c>
      <c r="N19" s="951" t="str">
        <f>IFERROR(VLOOKUP($C19,#REF!,4,0),"")</f>
        <v/>
      </c>
      <c r="O19" s="951" t="str">
        <f>IFERROR(VLOOKUP($C19,#REF!,3,0),"")</f>
        <v/>
      </c>
      <c r="P19" s="951" t="str">
        <f>IFERROR(VLOOKUP($C19,#REF!,4,0),"")</f>
        <v/>
      </c>
      <c r="Q19" s="951" t="str">
        <f>IFERROR(VLOOKUP($C19,#REF!,3,0),"")</f>
        <v/>
      </c>
      <c r="R19" s="951" t="str">
        <f>IFERROR(VLOOKUP($C19,#REF!,4,0),"")</f>
        <v/>
      </c>
      <c r="S19" s="951" t="str">
        <f>IFERROR(VLOOKUP($C19,#REF!,3,0),"")</f>
        <v/>
      </c>
      <c r="T19" s="951" t="str">
        <f>IFERROR(VLOOKUP($C19,#REF!,4,0),"")</f>
        <v/>
      </c>
      <c r="U19" s="951" t="str">
        <f>IFERROR(VLOOKUP($C19,#REF!,3,0),"")</f>
        <v/>
      </c>
      <c r="V19" s="951" t="str">
        <f>IFERROR(VLOOKUP($C19,#REF!,4,0),"")</f>
        <v/>
      </c>
      <c r="W19" s="951" t="str">
        <f>IFERROR(VLOOKUP($C19,#REF!,3,0),"")</f>
        <v/>
      </c>
      <c r="X19" s="951" t="str">
        <f>IFERROR(VLOOKUP($C19,#REF!,4,0),"")</f>
        <v/>
      </c>
      <c r="Y19" s="951" t="str">
        <f>IFERROR(VLOOKUP($C19,#REF!,3,0),"")</f>
        <v/>
      </c>
      <c r="Z19" s="951"/>
      <c r="AA19" s="951"/>
      <c r="AB19" s="951"/>
      <c r="AC19" s="951"/>
      <c r="AD19" s="951"/>
      <c r="AE19" s="951"/>
      <c r="AF19" s="951"/>
      <c r="AG19" s="951"/>
      <c r="AH19" s="951"/>
      <c r="AI19" s="951"/>
      <c r="AJ19" s="951"/>
      <c r="AK19" s="951"/>
      <c r="AL19" s="951"/>
      <c r="AM19" s="951"/>
      <c r="AN19" s="951" t="str">
        <f>IFERROR(VLOOKUP($C19,#REF!,4,0),"")</f>
        <v/>
      </c>
      <c r="AO19" s="951" t="str">
        <f>IFERROR(VLOOKUP($C19,#REF!,3,0),"")</f>
        <v/>
      </c>
      <c r="AP19" s="951"/>
      <c r="AQ19" s="951"/>
      <c r="AR19" s="951" t="str">
        <f>IFERROR(VLOOKUP($C19,#REF!,4,0),"")</f>
        <v/>
      </c>
      <c r="AS19" s="951" t="str">
        <f>IFERROR(VLOOKUP($C19,#REF!,3,0),"")</f>
        <v/>
      </c>
      <c r="AT19" s="951">
        <f>IFERROR(VLOOKUP($C19,'MP &amp; Eqpt Summary 1'!$D$3:$E$80,2,0),"")</f>
        <v>0</v>
      </c>
      <c r="AU19" s="951" t="str">
        <f t="shared" si="3"/>
        <v/>
      </c>
    </row>
    <row r="20" spans="3:47">
      <c r="C20" t="s">
        <v>78</v>
      </c>
      <c r="D20" s="956">
        <f t="shared" si="0"/>
        <v>0</v>
      </c>
      <c r="F20" s="951" t="str">
        <f t="shared" si="1"/>
        <v/>
      </c>
      <c r="G20" s="951" t="str">
        <f t="shared" si="2"/>
        <v/>
      </c>
      <c r="H20" s="951" t="str">
        <f>IFERROR(VLOOKUP($C20,#REF!,4,0),"")</f>
        <v/>
      </c>
      <c r="I20" s="951" t="str">
        <f>IFERROR(VLOOKUP($C20,#REF!,3,0),"")</f>
        <v/>
      </c>
      <c r="J20" s="951" t="str">
        <f>IFERROR(VLOOKUP($C20,#REF!,4,0),"")</f>
        <v/>
      </c>
      <c r="K20" s="951" t="str">
        <f>IFERROR(VLOOKUP($C20,#REF!,3,0),"")</f>
        <v/>
      </c>
      <c r="L20" s="951" t="str">
        <f>IFERROR(VLOOKUP($C20,#REF!,4,0),"")</f>
        <v/>
      </c>
      <c r="M20" s="951" t="str">
        <f>IFERROR(VLOOKUP($C20,#REF!,3,0),"")</f>
        <v/>
      </c>
      <c r="N20" s="951" t="str">
        <f>IFERROR(VLOOKUP($C20,#REF!,4,0),"")</f>
        <v/>
      </c>
      <c r="O20" s="951" t="str">
        <f>IFERROR(VLOOKUP($C20,#REF!,3,0),"")</f>
        <v/>
      </c>
      <c r="P20" s="951" t="str">
        <f>IFERROR(VLOOKUP($C20,#REF!,4,0),"")</f>
        <v/>
      </c>
      <c r="Q20" s="951" t="str">
        <f>IFERROR(VLOOKUP($C20,#REF!,3,0),"")</f>
        <v/>
      </c>
      <c r="R20" s="951" t="str">
        <f>IFERROR(VLOOKUP($C20,#REF!,4,0),"")</f>
        <v/>
      </c>
      <c r="S20" s="951" t="str">
        <f>IFERROR(VLOOKUP($C20,#REF!,3,0),"")</f>
        <v/>
      </c>
      <c r="T20" s="951" t="str">
        <f>IFERROR(VLOOKUP($C20,#REF!,4,0),"")</f>
        <v/>
      </c>
      <c r="U20" s="951" t="str">
        <f>IFERROR(VLOOKUP($C20,#REF!,3,0),"")</f>
        <v/>
      </c>
      <c r="V20" s="951" t="str">
        <f>IFERROR(VLOOKUP($C20,#REF!,4,0),"")</f>
        <v/>
      </c>
      <c r="W20" s="951" t="str">
        <f>IFERROR(VLOOKUP($C20,#REF!,3,0),"")</f>
        <v/>
      </c>
      <c r="X20" s="951" t="str">
        <f>IFERROR(VLOOKUP($C20,#REF!,4,0),"")</f>
        <v/>
      </c>
      <c r="Y20" s="951" t="str">
        <f>IFERROR(VLOOKUP($C20,#REF!,3,0),"")</f>
        <v/>
      </c>
      <c r="Z20" s="951" t="str">
        <f>IFERROR(VLOOKUP($C20,#REF!,4,0),"")</f>
        <v/>
      </c>
      <c r="AA20" s="951" t="str">
        <f>IFERROR(VLOOKUP($C20,#REF!,3,0),"")</f>
        <v/>
      </c>
      <c r="AB20" s="951" t="str">
        <f>IFERROR(VLOOKUP($C20,#REF!,4,0),"")</f>
        <v/>
      </c>
      <c r="AC20" s="951" t="str">
        <f>IFERROR(VLOOKUP($C20,#REF!,3,0),"")</f>
        <v/>
      </c>
      <c r="AD20" s="951" t="str">
        <f>IFERROR(VLOOKUP($C20,#REF!,4,0),"")</f>
        <v/>
      </c>
      <c r="AE20" s="951" t="str">
        <f>IFERROR(VLOOKUP($C20,#REF!,3,0),"")</f>
        <v/>
      </c>
      <c r="AF20" s="951" t="str">
        <f>IFERROR(VLOOKUP($C20,#REF!,4,0),"")</f>
        <v/>
      </c>
      <c r="AG20" s="951" t="str">
        <f>IFERROR(VLOOKUP($C20,#REF!,3,0),"")</f>
        <v/>
      </c>
      <c r="AH20" s="951" t="str">
        <f>IFERROR(VLOOKUP($C20,#REF!,4,0),"")</f>
        <v/>
      </c>
      <c r="AI20" s="951" t="str">
        <f>IFERROR(VLOOKUP($C20,#REF!,3,0),"")</f>
        <v/>
      </c>
      <c r="AJ20" s="951" t="str">
        <f>IFERROR(VLOOKUP($C20,#REF!,4,0),"")</f>
        <v/>
      </c>
      <c r="AK20" s="951" t="str">
        <f>IFERROR(VLOOKUP($C20,#REF!,3,0),"")</f>
        <v/>
      </c>
      <c r="AL20" s="951" t="str">
        <f>IFERROR(VLOOKUP($C20,#REF!,4,0),"")</f>
        <v/>
      </c>
      <c r="AM20" s="951" t="str">
        <f>IFERROR(VLOOKUP($C20,#REF!,3,0),"")</f>
        <v/>
      </c>
      <c r="AN20" s="951" t="str">
        <f>IFERROR(VLOOKUP($C20,#REF!,4,0),"")</f>
        <v/>
      </c>
      <c r="AO20" s="951" t="str">
        <f>IFERROR(VLOOKUP($C20,#REF!,3,0),"")</f>
        <v/>
      </c>
      <c r="AP20" s="951"/>
      <c r="AQ20" s="951"/>
      <c r="AR20" s="951" t="str">
        <f>IFERROR(VLOOKUP($C20,#REF!,4,0),"")</f>
        <v/>
      </c>
      <c r="AS20" s="951" t="str">
        <f>IFERROR(VLOOKUP($C20,#REF!,3,0),"")</f>
        <v/>
      </c>
      <c r="AT20" s="951">
        <f>IFERROR(VLOOKUP($C20,'MP &amp; Eqpt Summary 1'!$D$3:$E$80,2,0),"")</f>
        <v>0</v>
      </c>
      <c r="AU20" s="951" t="str">
        <f t="shared" si="3"/>
        <v/>
      </c>
    </row>
    <row r="21" spans="3:47">
      <c r="C21" t="s">
        <v>81</v>
      </c>
      <c r="D21" s="956">
        <f t="shared" si="0"/>
        <v>0</v>
      </c>
      <c r="F21" s="951" t="str">
        <f t="shared" si="1"/>
        <v/>
      </c>
      <c r="G21" s="951" t="str">
        <f t="shared" si="2"/>
        <v/>
      </c>
      <c r="H21" s="951" t="str">
        <f>IFERROR(VLOOKUP($C21,#REF!,4,0),"")</f>
        <v/>
      </c>
      <c r="I21" s="951" t="str">
        <f>IFERROR(VLOOKUP($C21,#REF!,3,0),"")</f>
        <v/>
      </c>
      <c r="J21" s="951" t="str">
        <f>IFERROR(VLOOKUP($C21,#REF!,4,0),"")</f>
        <v/>
      </c>
      <c r="K21" s="951" t="str">
        <f>IFERROR(VLOOKUP($C21,#REF!,3,0),"")</f>
        <v/>
      </c>
      <c r="L21" s="951" t="str">
        <f>IFERROR(VLOOKUP($C21,#REF!,4,0),"")</f>
        <v/>
      </c>
      <c r="M21" s="951" t="str">
        <f>IFERROR(VLOOKUP($C21,#REF!,3,0),"")</f>
        <v/>
      </c>
      <c r="N21" s="951" t="str">
        <f>IFERROR(VLOOKUP($C21,#REF!,4,0),"")</f>
        <v/>
      </c>
      <c r="O21" s="951" t="str">
        <f>IFERROR(VLOOKUP($C21,#REF!,3,0),"")</f>
        <v/>
      </c>
      <c r="P21" s="951" t="str">
        <f>IFERROR(VLOOKUP($C21,#REF!,4,0),"")</f>
        <v/>
      </c>
      <c r="Q21" s="951" t="str">
        <f>IFERROR(VLOOKUP($C21,#REF!,3,0),"")</f>
        <v/>
      </c>
      <c r="R21" s="951" t="str">
        <f>IFERROR(VLOOKUP($C21,#REF!,4,0),"")</f>
        <v/>
      </c>
      <c r="S21" s="951" t="str">
        <f>IFERROR(VLOOKUP($C21,#REF!,3,0),"")</f>
        <v/>
      </c>
      <c r="T21" s="951" t="str">
        <f>IFERROR(VLOOKUP($C21,#REF!,4,0),"")</f>
        <v/>
      </c>
      <c r="U21" s="951" t="str">
        <f>IFERROR(VLOOKUP($C21,#REF!,3,0),"")</f>
        <v/>
      </c>
      <c r="V21" s="951" t="str">
        <f>IFERROR(VLOOKUP($C21,#REF!,4,0),"")</f>
        <v/>
      </c>
      <c r="W21" s="951" t="str">
        <f>IFERROR(VLOOKUP($C21,#REF!,3,0),"")</f>
        <v/>
      </c>
      <c r="X21" s="951" t="str">
        <f>IFERROR(VLOOKUP($C21,#REF!,4,0),"")</f>
        <v/>
      </c>
      <c r="Y21" s="951" t="str">
        <f>IFERROR(VLOOKUP($C21,#REF!,3,0),"")</f>
        <v/>
      </c>
      <c r="Z21" s="951" t="str">
        <f>IFERROR(VLOOKUP($C21,#REF!,4,0),"")</f>
        <v/>
      </c>
      <c r="AA21" s="951" t="str">
        <f>IFERROR(VLOOKUP($C21,#REF!,3,0),"")</f>
        <v/>
      </c>
      <c r="AB21" s="951" t="str">
        <f>IFERROR(VLOOKUP($C21,#REF!,4,0),"")</f>
        <v/>
      </c>
      <c r="AC21" s="951" t="str">
        <f>IFERROR(VLOOKUP($C21,#REF!,3,0),"")</f>
        <v/>
      </c>
      <c r="AD21" s="951" t="str">
        <f>IFERROR(VLOOKUP($C21,#REF!,4,0),"")</f>
        <v/>
      </c>
      <c r="AE21" s="951" t="str">
        <f>IFERROR(VLOOKUP($C21,#REF!,3,0),"")</f>
        <v/>
      </c>
      <c r="AF21" s="951" t="str">
        <f>IFERROR(VLOOKUP($C21,#REF!,4,0),"")</f>
        <v/>
      </c>
      <c r="AG21" s="951" t="str">
        <f>IFERROR(VLOOKUP($C21,#REF!,3,0),"")</f>
        <v/>
      </c>
      <c r="AH21" s="951" t="str">
        <f>IFERROR(VLOOKUP($C21,#REF!,4,0),"")</f>
        <v/>
      </c>
      <c r="AI21" s="951" t="str">
        <f>IFERROR(VLOOKUP($C21,#REF!,3,0),"")</f>
        <v/>
      </c>
      <c r="AJ21" s="951" t="str">
        <f>IFERROR(VLOOKUP($C21,#REF!,4,0),"")</f>
        <v/>
      </c>
      <c r="AK21" s="951" t="str">
        <f>IFERROR(VLOOKUP($C21,#REF!,3,0),"")</f>
        <v/>
      </c>
      <c r="AL21" s="951" t="str">
        <f>IFERROR(VLOOKUP($C21,#REF!,4,0),"")</f>
        <v/>
      </c>
      <c r="AM21" s="951" t="str">
        <f>IFERROR(VLOOKUP($C21,#REF!,3,0),"")</f>
        <v/>
      </c>
      <c r="AN21" s="951"/>
      <c r="AO21" s="951"/>
      <c r="AP21" s="951"/>
      <c r="AQ21" s="951"/>
      <c r="AR21" s="951" t="str">
        <f>IFERROR(VLOOKUP($C21,#REF!,4,0),"")</f>
        <v/>
      </c>
      <c r="AS21" s="951" t="str">
        <f>IFERROR(VLOOKUP($C21,#REF!,3,0),"")</f>
        <v/>
      </c>
      <c r="AT21" s="951">
        <f>IFERROR(VLOOKUP($C21,'MP &amp; Eqpt Summary 1'!$D$3:$E$80,2,0),"")</f>
        <v>0</v>
      </c>
      <c r="AU21" s="951" t="str">
        <f t="shared" si="3"/>
        <v/>
      </c>
    </row>
    <row r="22" spans="3:47">
      <c r="C22" t="s">
        <v>84</v>
      </c>
      <c r="D22" s="956">
        <f t="shared" si="0"/>
        <v>0</v>
      </c>
      <c r="F22" s="951" t="str">
        <f t="shared" si="1"/>
        <v/>
      </c>
      <c r="G22" s="951" t="str">
        <f t="shared" si="2"/>
        <v/>
      </c>
      <c r="H22" s="951" t="str">
        <f>IFERROR(VLOOKUP($C22,#REF!,4,0),"")</f>
        <v/>
      </c>
      <c r="I22" s="951" t="str">
        <f>IFERROR(VLOOKUP($C22,#REF!,3,0),"")</f>
        <v/>
      </c>
      <c r="J22" s="951" t="str">
        <f>IFERROR(VLOOKUP($C22,#REF!,4,0),"")</f>
        <v/>
      </c>
      <c r="K22" s="951" t="str">
        <f>IFERROR(VLOOKUP($C22,#REF!,3,0),"")</f>
        <v/>
      </c>
      <c r="L22" s="951" t="str">
        <f>IFERROR(VLOOKUP($C22,#REF!,4,0),"")</f>
        <v/>
      </c>
      <c r="M22" s="951" t="str">
        <f>IFERROR(VLOOKUP($C22,#REF!,3,0),"")</f>
        <v/>
      </c>
      <c r="N22" s="951" t="str">
        <f>IFERROR(VLOOKUP($C22,#REF!,4,0),"")</f>
        <v/>
      </c>
      <c r="O22" s="951" t="str">
        <f>IFERROR(VLOOKUP($C22,#REF!,3,0),"")</f>
        <v/>
      </c>
      <c r="P22" s="951" t="str">
        <f>IFERROR(VLOOKUP($C22,#REF!,4,0),"")</f>
        <v/>
      </c>
      <c r="Q22" s="951" t="str">
        <f>IFERROR(VLOOKUP($C22,#REF!,3,0),"")</f>
        <v/>
      </c>
      <c r="R22" s="951" t="str">
        <f>IFERROR(VLOOKUP($C22,#REF!,4,0),"")</f>
        <v/>
      </c>
      <c r="S22" s="951" t="str">
        <f>IFERROR(VLOOKUP($C22,#REF!,3,0),"")</f>
        <v/>
      </c>
      <c r="T22" s="951" t="str">
        <f>IFERROR(VLOOKUP($C22,#REF!,4,0),"")</f>
        <v/>
      </c>
      <c r="U22" s="951" t="str">
        <f>IFERROR(VLOOKUP($C22,#REF!,3,0),"")</f>
        <v/>
      </c>
      <c r="V22" s="951" t="str">
        <f>IFERROR(VLOOKUP($C22,#REF!,4,0),"")</f>
        <v/>
      </c>
      <c r="W22" s="951" t="str">
        <f>IFERROR(VLOOKUP($C22,#REF!,3,0),"")</f>
        <v/>
      </c>
      <c r="X22" s="951" t="str">
        <f>IFERROR(VLOOKUP($C22,#REF!,4,0),"")</f>
        <v/>
      </c>
      <c r="Y22" s="951" t="str">
        <f>IFERROR(VLOOKUP($C22,#REF!,3,0),"")</f>
        <v/>
      </c>
      <c r="Z22" s="951" t="str">
        <f>IFERROR(VLOOKUP($C22,#REF!,4,0),"")</f>
        <v/>
      </c>
      <c r="AA22" s="951" t="str">
        <f>IFERROR(VLOOKUP($C22,#REF!,3,0),"")</f>
        <v/>
      </c>
      <c r="AB22" s="951" t="str">
        <f>IFERROR(VLOOKUP($C22,#REF!,4,0),"")</f>
        <v/>
      </c>
      <c r="AC22" s="951" t="str">
        <f>IFERROR(VLOOKUP($C22,#REF!,3,0),"")</f>
        <v/>
      </c>
      <c r="AD22" s="951" t="str">
        <f>IFERROR(VLOOKUP($C22,#REF!,4,0),"")</f>
        <v/>
      </c>
      <c r="AE22" s="951" t="str">
        <f>IFERROR(VLOOKUP($C22,#REF!,3,0),"")</f>
        <v/>
      </c>
      <c r="AF22" s="951" t="str">
        <f>IFERROR(VLOOKUP($C22,#REF!,4,0),"")</f>
        <v/>
      </c>
      <c r="AG22" s="951" t="str">
        <f>IFERROR(VLOOKUP($C22,#REF!,3,0),"")</f>
        <v/>
      </c>
      <c r="AH22" s="951" t="str">
        <f>IFERROR(VLOOKUP($C22,#REF!,4,0),"")</f>
        <v/>
      </c>
      <c r="AI22" s="951" t="str">
        <f>IFERROR(VLOOKUP($C22,#REF!,3,0),"")</f>
        <v/>
      </c>
      <c r="AJ22" s="951" t="str">
        <f>IFERROR(VLOOKUP($C22,#REF!,4,0),"")</f>
        <v/>
      </c>
      <c r="AK22" s="951" t="str">
        <f>IFERROR(VLOOKUP($C22,#REF!,3,0),"")</f>
        <v/>
      </c>
      <c r="AL22" s="951" t="str">
        <f>IFERROR(VLOOKUP($C22,#REF!,4,0),"")</f>
        <v/>
      </c>
      <c r="AM22" s="951" t="str">
        <f>IFERROR(VLOOKUP($C22,#REF!,3,0),"")</f>
        <v/>
      </c>
      <c r="AN22" s="951" t="str">
        <f>IFERROR(VLOOKUP($C22,#REF!,4,0),"")</f>
        <v/>
      </c>
      <c r="AO22" s="951" t="str">
        <f>IFERROR(VLOOKUP($C22,#REF!,3,0),"")</f>
        <v/>
      </c>
      <c r="AP22" s="951"/>
      <c r="AQ22" s="951"/>
      <c r="AR22" s="951" t="str">
        <f>IFERROR(VLOOKUP($C22,#REF!,4,0),"")</f>
        <v/>
      </c>
      <c r="AS22" s="951" t="str">
        <f>IFERROR(VLOOKUP($C22,#REF!,3,0),"")</f>
        <v/>
      </c>
      <c r="AT22" s="951">
        <f>IFERROR(VLOOKUP($C22,'MP &amp; Eqpt Summary 1'!$D$3:$E$80,2,0),"")</f>
        <v>0</v>
      </c>
      <c r="AU22" s="951" t="str">
        <f t="shared" si="3"/>
        <v/>
      </c>
    </row>
    <row r="23" spans="3:47">
      <c r="C23" t="s">
        <v>86</v>
      </c>
      <c r="D23" s="956">
        <f t="shared" si="0"/>
        <v>0</v>
      </c>
      <c r="F23" s="951" t="str">
        <f t="shared" si="1"/>
        <v/>
      </c>
      <c r="G23" s="951" t="str">
        <f t="shared" si="2"/>
        <v/>
      </c>
      <c r="H23" s="951" t="str">
        <f>IFERROR(VLOOKUP($C23,#REF!,4,0),"")</f>
        <v/>
      </c>
      <c r="I23" s="951" t="str">
        <f>IFERROR(VLOOKUP($C23,#REF!,3,0),"")</f>
        <v/>
      </c>
      <c r="J23" s="951"/>
      <c r="K23" s="951"/>
      <c r="L23" s="951"/>
      <c r="M23" s="951"/>
      <c r="N23" s="951" t="str">
        <f>IFERROR(VLOOKUP($C23,#REF!,4,0),"")</f>
        <v/>
      </c>
      <c r="O23" s="951" t="str">
        <f>IFERROR(VLOOKUP($C23,#REF!,3,0),"")</f>
        <v/>
      </c>
      <c r="P23" s="951" t="str">
        <f>IFERROR(VLOOKUP($C23,#REF!,4,0),"")</f>
        <v/>
      </c>
      <c r="Q23" s="951" t="str">
        <f>IFERROR(VLOOKUP($C23,#REF!,3,0),"")</f>
        <v/>
      </c>
      <c r="R23" s="951" t="str">
        <f>IFERROR(VLOOKUP($C23,#REF!,4,0),"")</f>
        <v/>
      </c>
      <c r="S23" s="951" t="str">
        <f>IFERROR(VLOOKUP($C23,#REF!,3,0),"")</f>
        <v/>
      </c>
      <c r="T23" s="951" t="str">
        <f>IFERROR(VLOOKUP($C23,#REF!,4,0),"")</f>
        <v/>
      </c>
      <c r="U23" s="951" t="str">
        <f>IFERROR(VLOOKUP($C23,#REF!,3,0),"")</f>
        <v/>
      </c>
      <c r="V23" s="951" t="str">
        <f>IFERROR(VLOOKUP($C23,#REF!,4,0),"")</f>
        <v/>
      </c>
      <c r="W23" s="951" t="str">
        <f>IFERROR(VLOOKUP($C23,#REF!,3,0),"")</f>
        <v/>
      </c>
      <c r="X23" s="951" t="str">
        <f>IFERROR(VLOOKUP($C23,#REF!,4,0),"")</f>
        <v/>
      </c>
      <c r="Y23" s="951" t="str">
        <f>IFERROR(VLOOKUP($C23,#REF!,3,0),"")</f>
        <v/>
      </c>
      <c r="Z23" s="951"/>
      <c r="AA23" s="951"/>
      <c r="AB23" s="951"/>
      <c r="AC23" s="951"/>
      <c r="AD23" s="951"/>
      <c r="AE23" s="951"/>
      <c r="AF23" s="951"/>
      <c r="AG23" s="951"/>
      <c r="AH23" s="951"/>
      <c r="AI23" s="951"/>
      <c r="AJ23" s="951"/>
      <c r="AK23" s="951"/>
      <c r="AL23" s="951"/>
      <c r="AM23" s="951"/>
      <c r="AN23" s="951" t="str">
        <f>IFERROR(VLOOKUP($C23,#REF!,4,0),"")</f>
        <v/>
      </c>
      <c r="AO23" s="951" t="str">
        <f>IFERROR(VLOOKUP($C23,#REF!,3,0),"")</f>
        <v/>
      </c>
      <c r="AP23" s="951" t="str">
        <f>IFERROR(VLOOKUP($C23,PRE!$N$29:$R$74,4,0),"")</f>
        <v/>
      </c>
      <c r="AQ23" s="951">
        <f>IFERROR(VLOOKUP($C23,PRE!$N$29:$R$74,3,0),"")</f>
        <v>0</v>
      </c>
      <c r="AR23" s="951" t="str">
        <f>IFERROR(VLOOKUP($C23,#REF!,4,0),"")</f>
        <v/>
      </c>
      <c r="AS23" s="951" t="str">
        <f>IFERROR(VLOOKUP($C23,#REF!,3,0),"")</f>
        <v/>
      </c>
      <c r="AT23" s="951">
        <f>IFERROR(VLOOKUP($C23,'MP &amp; Eqpt Summary 1'!$D$3:$E$80,2,0),"")</f>
        <v>0</v>
      </c>
      <c r="AU23" s="951" t="str">
        <f t="shared" si="3"/>
        <v/>
      </c>
    </row>
    <row r="24" spans="3:47">
      <c r="C24" t="s">
        <v>89</v>
      </c>
      <c r="D24" s="956">
        <f t="shared" si="0"/>
        <v>0</v>
      </c>
      <c r="F24" s="951" t="str">
        <f t="shared" si="1"/>
        <v/>
      </c>
      <c r="G24" s="951" t="str">
        <f t="shared" si="2"/>
        <v/>
      </c>
      <c r="H24" s="951"/>
      <c r="I24" s="951"/>
      <c r="J24" s="951" t="str">
        <f>IFERROR(VLOOKUP($C24,#REF!,4,0),"")</f>
        <v/>
      </c>
      <c r="K24" s="951" t="str">
        <f>IFERROR(VLOOKUP($C24,#REF!,3,0),"")</f>
        <v/>
      </c>
      <c r="L24" s="951" t="str">
        <f>IFERROR(VLOOKUP($C24,#REF!,4,0),"")</f>
        <v/>
      </c>
      <c r="M24" s="951" t="str">
        <f>IFERROR(VLOOKUP($C24,#REF!,3,0),"")</f>
        <v/>
      </c>
      <c r="N24" s="951"/>
      <c r="O24" s="951"/>
      <c r="P24" s="951"/>
      <c r="Q24" s="951"/>
      <c r="R24" s="951"/>
      <c r="S24" s="951"/>
      <c r="T24" s="951" t="str">
        <f>IFERROR(VLOOKUP($C24,#REF!,4,0),"")</f>
        <v/>
      </c>
      <c r="U24" s="951" t="str">
        <f>IFERROR(VLOOKUP($C24,#REF!,3,0),"")</f>
        <v/>
      </c>
      <c r="V24" s="951" t="str">
        <f>IFERROR(VLOOKUP($C24,#REF!,4,0),"")</f>
        <v/>
      </c>
      <c r="W24" s="951" t="str">
        <f>IFERROR(VLOOKUP($C24,#REF!,3,0),"")</f>
        <v/>
      </c>
      <c r="X24" s="951"/>
      <c r="Y24" s="951"/>
      <c r="Z24" s="951" t="str">
        <f>IFERROR(VLOOKUP($C24,#REF!,4,0),"")</f>
        <v/>
      </c>
      <c r="AA24" s="951" t="str">
        <f>IFERROR(VLOOKUP($C24,#REF!,3,0),"")</f>
        <v/>
      </c>
      <c r="AB24" s="951" t="str">
        <f>IFERROR(VLOOKUP($C24,#REF!,4,0),"")</f>
        <v/>
      </c>
      <c r="AC24" s="951" t="str">
        <f>IFERROR(VLOOKUP($C24,#REF!,3,0),"")</f>
        <v/>
      </c>
      <c r="AD24" s="951" t="str">
        <f>IFERROR(VLOOKUP($C24,#REF!,4,0),"")</f>
        <v/>
      </c>
      <c r="AE24" s="951" t="str">
        <f>IFERROR(VLOOKUP($C24,#REF!,3,0),"")</f>
        <v/>
      </c>
      <c r="AF24" s="951" t="str">
        <f>IFERROR(VLOOKUP($C24,#REF!,4,0),"")</f>
        <v/>
      </c>
      <c r="AG24" s="951" t="str">
        <f>IFERROR(VLOOKUP($C24,#REF!,3,0),"")</f>
        <v/>
      </c>
      <c r="AH24" s="951" t="str">
        <f>IFERROR(VLOOKUP($C24,#REF!,4,0),"")</f>
        <v/>
      </c>
      <c r="AI24" s="951" t="str">
        <f>IFERROR(VLOOKUP($C24,#REF!,3,0),"")</f>
        <v/>
      </c>
      <c r="AJ24" s="951" t="str">
        <f>IFERROR(VLOOKUP($C24,#REF!,4,0),"")</f>
        <v/>
      </c>
      <c r="AK24" s="951" t="str">
        <f>IFERROR(VLOOKUP($C24,#REF!,3,0),"")</f>
        <v/>
      </c>
      <c r="AL24" s="951" t="str">
        <f>IFERROR(VLOOKUP($C24,#REF!,4,0),"")</f>
        <v/>
      </c>
      <c r="AM24" s="951" t="str">
        <f>IFERROR(VLOOKUP($C24,#REF!,3,0),"")</f>
        <v/>
      </c>
      <c r="AN24" s="951"/>
      <c r="AO24" s="951"/>
      <c r="AP24" s="951"/>
      <c r="AQ24" s="951"/>
      <c r="AR24" s="951"/>
      <c r="AS24" s="951"/>
      <c r="AT24" s="951">
        <f>IFERROR(VLOOKUP($C24,'MP &amp; Eqpt Summary 1'!$D$3:$E$80,2,0),"")</f>
        <v>0</v>
      </c>
      <c r="AU24" s="951" t="str">
        <f t="shared" si="3"/>
        <v/>
      </c>
    </row>
    <row r="25" spans="3:47">
      <c r="C25" t="s">
        <v>92</v>
      </c>
      <c r="D25" s="956">
        <f t="shared" si="0"/>
        <v>0</v>
      </c>
      <c r="F25" s="951" t="str">
        <f t="shared" si="1"/>
        <v/>
      </c>
      <c r="G25" s="951" t="str">
        <f t="shared" si="2"/>
        <v/>
      </c>
      <c r="H25" s="951" t="str">
        <f>IFERROR(VLOOKUP($C25,#REF!,4,0),"")</f>
        <v/>
      </c>
      <c r="I25" s="951" t="str">
        <f>IFERROR(VLOOKUP($C25,#REF!,3,0),"")</f>
        <v/>
      </c>
      <c r="J25" s="951" t="str">
        <f>IFERROR(VLOOKUP($C25,#REF!,4,0),"")</f>
        <v/>
      </c>
      <c r="K25" s="951" t="str">
        <f>IFERROR(VLOOKUP($C25,#REF!,3,0),"")</f>
        <v/>
      </c>
      <c r="L25" s="951" t="str">
        <f>IFERROR(VLOOKUP($C25,#REF!,4,0),"")</f>
        <v/>
      </c>
      <c r="M25" s="951" t="str">
        <f>IFERROR(VLOOKUP($C25,#REF!,3,0),"")</f>
        <v/>
      </c>
      <c r="N25" s="951" t="str">
        <f>IFERROR(VLOOKUP($C25,#REF!,4,0),"")</f>
        <v/>
      </c>
      <c r="O25" s="951" t="str">
        <f>IFERROR(VLOOKUP($C25,#REF!,3,0),"")</f>
        <v/>
      </c>
      <c r="P25" s="951" t="str">
        <f>IFERROR(VLOOKUP($C25,#REF!,4,0),"")</f>
        <v/>
      </c>
      <c r="Q25" s="951" t="str">
        <f>IFERROR(VLOOKUP($C25,#REF!,3,0),"")</f>
        <v/>
      </c>
      <c r="R25" s="951" t="str">
        <f>IFERROR(VLOOKUP($C25,#REF!,4,0),"")</f>
        <v/>
      </c>
      <c r="S25" s="951" t="str">
        <f>IFERROR(VLOOKUP($C25,#REF!,3,0),"")</f>
        <v/>
      </c>
      <c r="T25" s="951" t="str">
        <f>IFERROR(VLOOKUP($C25,#REF!,4,0),"")</f>
        <v/>
      </c>
      <c r="U25" s="951" t="str">
        <f>IFERROR(VLOOKUP($C25,#REF!,3,0),"")</f>
        <v/>
      </c>
      <c r="V25" s="951" t="str">
        <f>IFERROR(VLOOKUP($C25,#REF!,4,0),"")</f>
        <v/>
      </c>
      <c r="W25" s="951" t="str">
        <f>IFERROR(VLOOKUP($C25,#REF!,3,0),"")</f>
        <v/>
      </c>
      <c r="X25" s="951" t="str">
        <f>IFERROR(VLOOKUP($C25,#REF!,4,0),"")</f>
        <v/>
      </c>
      <c r="Y25" s="951" t="str">
        <f>IFERROR(VLOOKUP($C25,#REF!,3,0),"")</f>
        <v/>
      </c>
      <c r="Z25" s="951" t="str">
        <f>IFERROR(VLOOKUP($C25,#REF!,4,0),"")</f>
        <v/>
      </c>
      <c r="AA25" s="951" t="str">
        <f>IFERROR(VLOOKUP($C25,#REF!,3,0),"")</f>
        <v/>
      </c>
      <c r="AB25" s="951" t="str">
        <f>IFERROR(VLOOKUP($C25,#REF!,4,0),"")</f>
        <v/>
      </c>
      <c r="AC25" s="951" t="str">
        <f>IFERROR(VLOOKUP($C25,#REF!,3,0),"")</f>
        <v/>
      </c>
      <c r="AD25" s="951" t="str">
        <f>IFERROR(VLOOKUP($C25,#REF!,4,0),"")</f>
        <v/>
      </c>
      <c r="AE25" s="951" t="str">
        <f>IFERROR(VLOOKUP($C25,#REF!,3,0),"")</f>
        <v/>
      </c>
      <c r="AF25" s="951" t="str">
        <f>IFERROR(VLOOKUP($C25,#REF!,4,0),"")</f>
        <v/>
      </c>
      <c r="AG25" s="951" t="str">
        <f>IFERROR(VLOOKUP($C25,#REF!,3,0),"")</f>
        <v/>
      </c>
      <c r="AH25" s="951" t="str">
        <f>IFERROR(VLOOKUP($C25,#REF!,4,0),"")</f>
        <v/>
      </c>
      <c r="AI25" s="951" t="str">
        <f>IFERROR(VLOOKUP($C25,#REF!,3,0),"")</f>
        <v/>
      </c>
      <c r="AJ25" s="951" t="str">
        <f>IFERROR(VLOOKUP($C25,#REF!,4,0),"")</f>
        <v/>
      </c>
      <c r="AK25" s="951" t="str">
        <f>IFERROR(VLOOKUP($C25,#REF!,3,0),"")</f>
        <v/>
      </c>
      <c r="AL25" s="951" t="str">
        <f>IFERROR(VLOOKUP($C25,#REF!,4,0),"")</f>
        <v/>
      </c>
      <c r="AM25" s="951" t="str">
        <f>IFERROR(VLOOKUP($C25,#REF!,3,0),"")</f>
        <v/>
      </c>
      <c r="AN25" s="951" t="str">
        <f>IFERROR(VLOOKUP($C25,#REF!,4,0),"")</f>
        <v/>
      </c>
      <c r="AO25" s="951" t="str">
        <f>IFERROR(VLOOKUP($C25,#REF!,3,0),"")</f>
        <v/>
      </c>
      <c r="AP25" s="951"/>
      <c r="AQ25" s="951"/>
      <c r="AR25" s="951" t="str">
        <f>IFERROR(VLOOKUP($C25,#REF!,4,0),"")</f>
        <v/>
      </c>
      <c r="AS25" s="951" t="str">
        <f>IFERROR(VLOOKUP($C25,#REF!,3,0),"")</f>
        <v/>
      </c>
      <c r="AT25" s="951">
        <f>IFERROR(VLOOKUP($C25,'MP &amp; Eqpt Summary 1'!$D$3:$E$80,2,0),"")</f>
        <v>0</v>
      </c>
      <c r="AU25" s="951" t="str">
        <f t="shared" si="3"/>
        <v/>
      </c>
    </row>
    <row r="26" spans="3:47">
      <c r="C26" t="s">
        <v>95</v>
      </c>
      <c r="D26" s="956">
        <f t="shared" si="0"/>
        <v>0</v>
      </c>
      <c r="F26" s="951" t="str">
        <f t="shared" si="1"/>
        <v/>
      </c>
      <c r="G26" s="951" t="str">
        <f t="shared" si="2"/>
        <v/>
      </c>
      <c r="H26" s="951" t="str">
        <f>IFERROR(VLOOKUP($C26,#REF!,4,0),"")</f>
        <v/>
      </c>
      <c r="I26" s="951" t="str">
        <f>IFERROR(VLOOKUP($C26,#REF!,3,0),"")</f>
        <v/>
      </c>
      <c r="J26" s="951" t="str">
        <f>IFERROR(VLOOKUP($C26,#REF!,4,0),"")</f>
        <v/>
      </c>
      <c r="K26" s="951" t="str">
        <f>IFERROR(VLOOKUP($C26,#REF!,3,0),"")</f>
        <v/>
      </c>
      <c r="L26" s="951" t="str">
        <f>IFERROR(VLOOKUP($C26,#REF!,4,0),"")</f>
        <v/>
      </c>
      <c r="M26" s="951" t="str">
        <f>IFERROR(VLOOKUP($C26,#REF!,3,0),"")</f>
        <v/>
      </c>
      <c r="N26" s="951" t="str">
        <f>IFERROR(VLOOKUP($C26,#REF!,4,0),"")</f>
        <v/>
      </c>
      <c r="O26" s="951" t="str">
        <f>IFERROR(VLOOKUP($C26,#REF!,3,0),"")</f>
        <v/>
      </c>
      <c r="P26" s="951" t="str">
        <f>IFERROR(VLOOKUP($C26,#REF!,4,0),"")</f>
        <v/>
      </c>
      <c r="Q26" s="951" t="str">
        <f>IFERROR(VLOOKUP($C26,#REF!,3,0),"")</f>
        <v/>
      </c>
      <c r="R26" s="951" t="str">
        <f>IFERROR(VLOOKUP($C26,#REF!,4,0),"")</f>
        <v/>
      </c>
      <c r="S26" s="951" t="str">
        <f>IFERROR(VLOOKUP($C26,#REF!,3,0),"")</f>
        <v/>
      </c>
      <c r="T26" s="951" t="str">
        <f>IFERROR(VLOOKUP($C26,#REF!,4,0),"")</f>
        <v/>
      </c>
      <c r="U26" s="951" t="str">
        <f>IFERROR(VLOOKUP($C26,#REF!,3,0),"")</f>
        <v/>
      </c>
      <c r="V26" s="951" t="str">
        <f>IFERROR(VLOOKUP($C26,#REF!,4,0),"")</f>
        <v/>
      </c>
      <c r="W26" s="951" t="str">
        <f>IFERROR(VLOOKUP($C26,#REF!,3,0),"")</f>
        <v/>
      </c>
      <c r="X26" s="951" t="str">
        <f>IFERROR(VLOOKUP($C26,#REF!,4,0),"")</f>
        <v/>
      </c>
      <c r="Y26" s="951" t="str">
        <f>IFERROR(VLOOKUP($C26,#REF!,3,0),"")</f>
        <v/>
      </c>
      <c r="Z26" s="951" t="str">
        <f>IFERROR(VLOOKUP($C26,#REF!,4,0),"")</f>
        <v/>
      </c>
      <c r="AA26" s="951" t="str">
        <f>IFERROR(VLOOKUP($C26,#REF!,3,0),"")</f>
        <v/>
      </c>
      <c r="AB26" s="951" t="str">
        <f>IFERROR(VLOOKUP($C26,#REF!,4,0),"")</f>
        <v/>
      </c>
      <c r="AC26" s="951" t="str">
        <f>IFERROR(VLOOKUP($C26,#REF!,3,0),"")</f>
        <v/>
      </c>
      <c r="AD26" s="951" t="str">
        <f>IFERROR(VLOOKUP($C26,#REF!,4,0),"")</f>
        <v/>
      </c>
      <c r="AE26" s="951" t="str">
        <f>IFERROR(VLOOKUP($C26,#REF!,3,0),"")</f>
        <v/>
      </c>
      <c r="AF26" s="951" t="str">
        <f>IFERROR(VLOOKUP($C26,#REF!,4,0),"")</f>
        <v/>
      </c>
      <c r="AG26" s="951" t="str">
        <f>IFERROR(VLOOKUP($C26,#REF!,3,0),"")</f>
        <v/>
      </c>
      <c r="AH26" s="951" t="str">
        <f>IFERROR(VLOOKUP($C26,#REF!,4,0),"")</f>
        <v/>
      </c>
      <c r="AI26" s="951" t="str">
        <f>IFERROR(VLOOKUP($C26,#REF!,3,0),"")</f>
        <v/>
      </c>
      <c r="AJ26" s="951" t="str">
        <f>IFERROR(VLOOKUP($C26,#REF!,4,0),"")</f>
        <v/>
      </c>
      <c r="AK26" s="951" t="str">
        <f>IFERROR(VLOOKUP($C26,#REF!,3,0),"")</f>
        <v/>
      </c>
      <c r="AL26" s="951" t="str">
        <f>IFERROR(VLOOKUP($C26,#REF!,4,0),"")</f>
        <v/>
      </c>
      <c r="AM26" s="951" t="str">
        <f>IFERROR(VLOOKUP($C26,#REF!,3,0),"")</f>
        <v/>
      </c>
      <c r="AN26" s="951" t="str">
        <f>IFERROR(VLOOKUP($C26,#REF!,4,0),"")</f>
        <v/>
      </c>
      <c r="AO26" s="951" t="str">
        <f>IFERROR(VLOOKUP($C26,#REF!,3,0),"")</f>
        <v/>
      </c>
      <c r="AP26" s="951"/>
      <c r="AQ26" s="951"/>
      <c r="AR26" s="951" t="str">
        <f>IFERROR(VLOOKUP($C26,#REF!,4,0),"")</f>
        <v/>
      </c>
      <c r="AS26" s="951" t="str">
        <f>IFERROR(VLOOKUP($C26,#REF!,3,0),"")</f>
        <v/>
      </c>
      <c r="AT26" s="951">
        <f>IFERROR(VLOOKUP($C26,'MP &amp; Eqpt Summary 1'!$D$3:$E$80,2,0),"")</f>
        <v>0</v>
      </c>
      <c r="AU26" s="951" t="str">
        <f t="shared" si="3"/>
        <v/>
      </c>
    </row>
    <row r="27" spans="3:47">
      <c r="C27" t="s">
        <v>98</v>
      </c>
      <c r="D27" s="956">
        <f t="shared" si="0"/>
        <v>0</v>
      </c>
      <c r="F27" s="951" t="str">
        <f t="shared" si="1"/>
        <v/>
      </c>
      <c r="G27" s="951" t="str">
        <f t="shared" si="2"/>
        <v/>
      </c>
      <c r="H27" s="951" t="str">
        <f>IFERROR(VLOOKUP($C27,#REF!,4,0),"")</f>
        <v/>
      </c>
      <c r="I27" s="951" t="str">
        <f>IFERROR(VLOOKUP($C27,#REF!,3,0),"")</f>
        <v/>
      </c>
      <c r="J27" s="951"/>
      <c r="K27" s="951"/>
      <c r="L27" s="951" t="str">
        <f>IFERROR(VLOOKUP($C27,#REF!,4,0),"")</f>
        <v/>
      </c>
      <c r="M27" s="951" t="str">
        <f>IFERROR(VLOOKUP($C27,#REF!,3,0),"")</f>
        <v/>
      </c>
      <c r="N27" s="951" t="str">
        <f>IFERROR(VLOOKUP($C27,#REF!,4,0),"")</f>
        <v/>
      </c>
      <c r="O27" s="951" t="str">
        <f>IFERROR(VLOOKUP($C27,#REF!,3,0),"")</f>
        <v/>
      </c>
      <c r="P27" s="951" t="str">
        <f>IFERROR(VLOOKUP($C27,#REF!,4,0),"")</f>
        <v/>
      </c>
      <c r="Q27" s="951" t="str">
        <f>IFERROR(VLOOKUP($C27,#REF!,3,0),"")</f>
        <v/>
      </c>
      <c r="R27" s="951" t="str">
        <f>IFERROR(VLOOKUP($C27,#REF!,4,0),"")</f>
        <v/>
      </c>
      <c r="S27" s="951" t="str">
        <f>IFERROR(VLOOKUP($C27,#REF!,3,0),"")</f>
        <v/>
      </c>
      <c r="T27" s="951"/>
      <c r="U27" s="951"/>
      <c r="V27" s="951"/>
      <c r="W27" s="951"/>
      <c r="X27" s="951" t="str">
        <f>IFERROR(VLOOKUP($C27,#REF!,4,0),"")</f>
        <v/>
      </c>
      <c r="Y27" s="951" t="str">
        <f>IFERROR(VLOOKUP($C27,#REF!,3,0),"")</f>
        <v/>
      </c>
      <c r="Z27" s="951"/>
      <c r="AA27" s="951"/>
      <c r="AB27" s="951"/>
      <c r="AC27" s="951"/>
      <c r="AD27" s="951"/>
      <c r="AE27" s="951"/>
      <c r="AF27" s="951"/>
      <c r="AG27" s="951"/>
      <c r="AH27" s="951"/>
      <c r="AI27" s="951"/>
      <c r="AJ27" s="951"/>
      <c r="AK27" s="951"/>
      <c r="AL27" s="951"/>
      <c r="AM27" s="951"/>
      <c r="AN27" s="951"/>
      <c r="AO27" s="951"/>
      <c r="AP27" s="951"/>
      <c r="AQ27" s="951"/>
      <c r="AR27" s="951" t="str">
        <f>IFERROR(VLOOKUP($C27,#REF!,4,0),"")</f>
        <v/>
      </c>
      <c r="AS27" s="951" t="str">
        <f>IFERROR(VLOOKUP($C27,#REF!,3,0),"")</f>
        <v/>
      </c>
      <c r="AT27" s="951">
        <f>IFERROR(VLOOKUP($C27,'MP &amp; Eqpt Summary 1'!$D$3:$E$80,2,0),"")</f>
        <v>0</v>
      </c>
      <c r="AU27" s="951" t="str">
        <f t="shared" si="3"/>
        <v/>
      </c>
    </row>
    <row r="28" spans="3:47">
      <c r="C28" t="s">
        <v>101</v>
      </c>
      <c r="D28" s="956">
        <f t="shared" si="0"/>
        <v>0</v>
      </c>
      <c r="F28" s="951" t="str">
        <f t="shared" si="1"/>
        <v/>
      </c>
      <c r="G28" s="951" t="str">
        <f t="shared" si="2"/>
        <v/>
      </c>
      <c r="H28" s="951" t="str">
        <f>IFERROR(VLOOKUP($C28,#REF!,4,0),"")</f>
        <v/>
      </c>
      <c r="I28" s="951" t="str">
        <f>IFERROR(VLOOKUP($C28,#REF!,3,0),"")</f>
        <v/>
      </c>
      <c r="J28" s="951" t="str">
        <f>IFERROR(VLOOKUP($C28,#REF!,4,0),"")</f>
        <v/>
      </c>
      <c r="K28" s="951" t="str">
        <f>IFERROR(VLOOKUP($C28,#REF!,3,0),"")</f>
        <v/>
      </c>
      <c r="L28" s="951" t="str">
        <f>IFERROR(VLOOKUP($C28,#REF!,4,0),"")</f>
        <v/>
      </c>
      <c r="M28" s="951" t="str">
        <f>IFERROR(VLOOKUP($C28,#REF!,3,0),"")</f>
        <v/>
      </c>
      <c r="N28" s="951" t="str">
        <f>IFERROR(VLOOKUP($C28,#REF!,4,0),"")</f>
        <v/>
      </c>
      <c r="O28" s="951" t="str">
        <f>IFERROR(VLOOKUP($C28,#REF!,3,0),"")</f>
        <v/>
      </c>
      <c r="P28" s="951" t="str">
        <f>IFERROR(VLOOKUP($C28,#REF!,4,0),"")</f>
        <v/>
      </c>
      <c r="Q28" s="951" t="str">
        <f>IFERROR(VLOOKUP($C28,#REF!,3,0),"")</f>
        <v/>
      </c>
      <c r="R28" s="951" t="str">
        <f>IFERROR(VLOOKUP($C28,#REF!,4,0),"")</f>
        <v/>
      </c>
      <c r="S28" s="951" t="str">
        <f>IFERROR(VLOOKUP($C28,#REF!,3,0),"")</f>
        <v/>
      </c>
      <c r="T28" s="951" t="str">
        <f>IFERROR(VLOOKUP($C28,#REF!,4,0),"")</f>
        <v/>
      </c>
      <c r="U28" s="951" t="str">
        <f>IFERROR(VLOOKUP($C28,#REF!,3,0),"")</f>
        <v/>
      </c>
      <c r="V28" s="951" t="str">
        <f>IFERROR(VLOOKUP($C28,#REF!,4,0),"")</f>
        <v/>
      </c>
      <c r="W28" s="951" t="str">
        <f>IFERROR(VLOOKUP($C28,#REF!,3,0),"")</f>
        <v/>
      </c>
      <c r="X28" s="951" t="str">
        <f>IFERROR(VLOOKUP($C28,#REF!,4,0),"")</f>
        <v/>
      </c>
      <c r="Y28" s="951" t="str">
        <f>IFERROR(VLOOKUP($C28,#REF!,3,0),"")</f>
        <v/>
      </c>
      <c r="Z28" s="951" t="str">
        <f>IFERROR(VLOOKUP($C28,#REF!,4,0),"")</f>
        <v/>
      </c>
      <c r="AA28" s="951" t="str">
        <f>IFERROR(VLOOKUP($C28,#REF!,3,0),"")</f>
        <v/>
      </c>
      <c r="AB28" s="951" t="str">
        <f>IFERROR(VLOOKUP($C28,#REF!,4,0),"")</f>
        <v/>
      </c>
      <c r="AC28" s="951" t="str">
        <f>IFERROR(VLOOKUP($C28,#REF!,3,0),"")</f>
        <v/>
      </c>
      <c r="AD28" s="951" t="str">
        <f>IFERROR(VLOOKUP($C28,#REF!,4,0),"")</f>
        <v/>
      </c>
      <c r="AE28" s="951" t="str">
        <f>IFERROR(VLOOKUP($C28,#REF!,3,0),"")</f>
        <v/>
      </c>
      <c r="AF28" s="951" t="str">
        <f>IFERROR(VLOOKUP($C28,#REF!,4,0),"")</f>
        <v/>
      </c>
      <c r="AG28" s="951" t="str">
        <f>IFERROR(VLOOKUP($C28,#REF!,3,0),"")</f>
        <v/>
      </c>
      <c r="AH28" s="951" t="str">
        <f>IFERROR(VLOOKUP($C28,#REF!,4,0),"")</f>
        <v/>
      </c>
      <c r="AI28" s="951" t="str">
        <f>IFERROR(VLOOKUP($C28,#REF!,3,0),"")</f>
        <v/>
      </c>
      <c r="AJ28" s="951" t="str">
        <f>IFERROR(VLOOKUP($C28,#REF!,4,0),"")</f>
        <v/>
      </c>
      <c r="AK28" s="951" t="str">
        <f>IFERROR(VLOOKUP($C28,#REF!,3,0),"")</f>
        <v/>
      </c>
      <c r="AL28" s="951" t="str">
        <f>IFERROR(VLOOKUP($C28,#REF!,4,0),"")</f>
        <v/>
      </c>
      <c r="AM28" s="951" t="str">
        <f>IFERROR(VLOOKUP($C28,#REF!,3,0),"")</f>
        <v/>
      </c>
      <c r="AN28" s="951" t="str">
        <f>IFERROR(VLOOKUP($C28,#REF!,4,0),"")</f>
        <v/>
      </c>
      <c r="AO28" s="951" t="str">
        <f>IFERROR(VLOOKUP($C28,#REF!,3,0),"")</f>
        <v/>
      </c>
      <c r="AP28" s="951"/>
      <c r="AQ28" s="951"/>
      <c r="AR28" s="951" t="str">
        <f>IFERROR(VLOOKUP($C28,#REF!,4,0),"")</f>
        <v/>
      </c>
      <c r="AS28" s="951" t="str">
        <f>IFERROR(VLOOKUP($C28,#REF!,3,0),"")</f>
        <v/>
      </c>
      <c r="AT28" s="951">
        <f>IFERROR(VLOOKUP($C28,'MP &amp; Eqpt Summary 1'!$D$3:$E$80,2,0),"")</f>
        <v>0</v>
      </c>
      <c r="AU28" s="951" t="str">
        <f t="shared" si="3"/>
        <v/>
      </c>
    </row>
    <row r="29" spans="3:47">
      <c r="C29" t="s">
        <v>104</v>
      </c>
      <c r="D29" s="956">
        <f t="shared" si="0"/>
        <v>0</v>
      </c>
      <c r="F29" s="951" t="str">
        <f t="shared" si="1"/>
        <v/>
      </c>
      <c r="G29" s="951" t="str">
        <f t="shared" si="2"/>
        <v/>
      </c>
      <c r="H29" s="951" t="str">
        <f>IFERROR(VLOOKUP($C29,#REF!,4,0),"")</f>
        <v/>
      </c>
      <c r="I29" s="951" t="str">
        <f>IFERROR(VLOOKUP($C29,#REF!,3,0),"")</f>
        <v/>
      </c>
      <c r="J29" s="951" t="str">
        <f>IFERROR(VLOOKUP($C29,#REF!,4,0),"")</f>
        <v/>
      </c>
      <c r="K29" s="951" t="str">
        <f>IFERROR(VLOOKUP($C29,#REF!,3,0),"")</f>
        <v/>
      </c>
      <c r="L29" s="951" t="str">
        <f>IFERROR(VLOOKUP($C29,#REF!,4,0),"")</f>
        <v/>
      </c>
      <c r="M29" s="951" t="str">
        <f>IFERROR(VLOOKUP($C29,#REF!,3,0),"")</f>
        <v/>
      </c>
      <c r="N29" s="951" t="str">
        <f>IFERROR(VLOOKUP($C29,#REF!,4,0),"")</f>
        <v/>
      </c>
      <c r="O29" s="951" t="str">
        <f>IFERROR(VLOOKUP($C29,#REF!,3,0),"")</f>
        <v/>
      </c>
      <c r="P29" s="951" t="str">
        <f>IFERROR(VLOOKUP($C29,#REF!,4,0),"")</f>
        <v/>
      </c>
      <c r="Q29" s="951" t="str">
        <f>IFERROR(VLOOKUP($C29,#REF!,3,0),"")</f>
        <v/>
      </c>
      <c r="R29" s="951" t="str">
        <f>IFERROR(VLOOKUP($C29,#REF!,4,0),"")</f>
        <v/>
      </c>
      <c r="S29" s="951" t="str">
        <f>IFERROR(VLOOKUP($C29,#REF!,3,0),"")</f>
        <v/>
      </c>
      <c r="T29" s="951" t="str">
        <f>IFERROR(VLOOKUP($C29,#REF!,4,0),"")</f>
        <v/>
      </c>
      <c r="U29" s="951" t="str">
        <f>IFERROR(VLOOKUP($C29,#REF!,3,0),"")</f>
        <v/>
      </c>
      <c r="V29" s="951" t="str">
        <f>IFERROR(VLOOKUP($C29,#REF!,4,0),"")</f>
        <v/>
      </c>
      <c r="W29" s="951" t="str">
        <f>IFERROR(VLOOKUP($C29,#REF!,3,0),"")</f>
        <v/>
      </c>
      <c r="X29" s="951" t="str">
        <f>IFERROR(VLOOKUP($C29,#REF!,4,0),"")</f>
        <v/>
      </c>
      <c r="Y29" s="951" t="str">
        <f>IFERROR(VLOOKUP($C29,#REF!,3,0),"")</f>
        <v/>
      </c>
      <c r="Z29" s="951" t="str">
        <f>IFERROR(VLOOKUP($C29,#REF!,4,0),"")</f>
        <v/>
      </c>
      <c r="AA29" s="951" t="str">
        <f>IFERROR(VLOOKUP($C29,#REF!,3,0),"")</f>
        <v/>
      </c>
      <c r="AB29" s="951" t="str">
        <f>IFERROR(VLOOKUP($C29,#REF!,4,0),"")</f>
        <v/>
      </c>
      <c r="AC29" s="951" t="str">
        <f>IFERROR(VLOOKUP($C29,#REF!,3,0),"")</f>
        <v/>
      </c>
      <c r="AD29" s="951" t="str">
        <f>IFERROR(VLOOKUP($C29,#REF!,4,0),"")</f>
        <v/>
      </c>
      <c r="AE29" s="951" t="str">
        <f>IFERROR(VLOOKUP($C29,#REF!,3,0),"")</f>
        <v/>
      </c>
      <c r="AF29" s="951" t="str">
        <f>IFERROR(VLOOKUP($C29,#REF!,4,0),"")</f>
        <v/>
      </c>
      <c r="AG29" s="951" t="str">
        <f>IFERROR(VLOOKUP($C29,#REF!,3,0),"")</f>
        <v/>
      </c>
      <c r="AH29" s="951" t="str">
        <f>IFERROR(VLOOKUP($C29,#REF!,4,0),"")</f>
        <v/>
      </c>
      <c r="AI29" s="951" t="str">
        <f>IFERROR(VLOOKUP($C29,#REF!,3,0),"")</f>
        <v/>
      </c>
      <c r="AJ29" s="951" t="str">
        <f>IFERROR(VLOOKUP($C29,#REF!,4,0),"")</f>
        <v/>
      </c>
      <c r="AK29" s="951" t="str">
        <f>IFERROR(VLOOKUP($C29,#REF!,3,0),"")</f>
        <v/>
      </c>
      <c r="AL29" s="951" t="str">
        <f>IFERROR(VLOOKUP($C29,#REF!,4,0),"")</f>
        <v/>
      </c>
      <c r="AM29" s="951" t="str">
        <f>IFERROR(VLOOKUP($C29,#REF!,3,0),"")</f>
        <v/>
      </c>
      <c r="AN29" s="951" t="str">
        <f>IFERROR(VLOOKUP($C29,#REF!,4,0),"")</f>
        <v/>
      </c>
      <c r="AO29" s="951" t="str">
        <f>IFERROR(VLOOKUP($C29,#REF!,3,0),"")</f>
        <v/>
      </c>
      <c r="AP29" s="951"/>
      <c r="AQ29" s="951"/>
      <c r="AR29" s="951" t="str">
        <f>IFERROR(VLOOKUP($C29,#REF!,4,0),"")</f>
        <v/>
      </c>
      <c r="AS29" s="951" t="str">
        <f>IFERROR(VLOOKUP($C29,#REF!,3,0),"")</f>
        <v/>
      </c>
      <c r="AT29" s="951">
        <f>IFERROR(VLOOKUP($C29,'MP &amp; Eqpt Summary 1'!$D$3:$E$80,2,0),"")</f>
        <v>0</v>
      </c>
      <c r="AU29" s="951" t="str">
        <f t="shared" si="3"/>
        <v/>
      </c>
    </row>
    <row r="30" spans="3:47">
      <c r="C30" t="s">
        <v>106</v>
      </c>
      <c r="D30" s="956">
        <f t="shared" si="0"/>
        <v>0</v>
      </c>
      <c r="F30" s="951" t="str">
        <f t="shared" si="1"/>
        <v/>
      </c>
      <c r="G30" s="951" t="str">
        <f t="shared" si="2"/>
        <v/>
      </c>
      <c r="H30" s="951"/>
      <c r="I30" s="951"/>
      <c r="J30" s="951" t="str">
        <f>IFERROR(VLOOKUP($C30,#REF!,4,0),"")</f>
        <v/>
      </c>
      <c r="K30" s="951" t="str">
        <f>IFERROR(VLOOKUP($C30,#REF!,3,0),"")</f>
        <v/>
      </c>
      <c r="L30" s="951" t="str">
        <f>IFERROR(VLOOKUP($C30,#REF!,4,0),"")</f>
        <v/>
      </c>
      <c r="M30" s="951" t="str">
        <f>IFERROR(VLOOKUP($C30,#REF!,3,0),"")</f>
        <v/>
      </c>
      <c r="N30" s="951"/>
      <c r="O30" s="951"/>
      <c r="P30" s="951"/>
      <c r="Q30" s="951"/>
      <c r="R30" s="951"/>
      <c r="S30" s="951"/>
      <c r="T30" s="951" t="str">
        <f>IFERROR(VLOOKUP($C30,#REF!,4,0),"")</f>
        <v/>
      </c>
      <c r="U30" s="951" t="str">
        <f>IFERROR(VLOOKUP($C30,#REF!,3,0),"")</f>
        <v/>
      </c>
      <c r="V30" s="951" t="str">
        <f>IFERROR(VLOOKUP($C30,#REF!,4,0),"")</f>
        <v/>
      </c>
      <c r="W30" s="951" t="str">
        <f>IFERROR(VLOOKUP($C30,#REF!,3,0),"")</f>
        <v/>
      </c>
      <c r="X30" s="951"/>
      <c r="Y30" s="951"/>
      <c r="Z30" s="951" t="str">
        <f>IFERROR(VLOOKUP($C30,#REF!,4,0),"")</f>
        <v/>
      </c>
      <c r="AA30" s="951" t="str">
        <f>IFERROR(VLOOKUP($C30,#REF!,3,0),"")</f>
        <v/>
      </c>
      <c r="AB30" s="951" t="str">
        <f>IFERROR(VLOOKUP($C30,#REF!,4,0),"")</f>
        <v/>
      </c>
      <c r="AC30" s="951" t="str">
        <f>IFERROR(VLOOKUP($C30,#REF!,3,0),"")</f>
        <v/>
      </c>
      <c r="AD30" s="951" t="str">
        <f>IFERROR(VLOOKUP($C30,#REF!,4,0),"")</f>
        <v/>
      </c>
      <c r="AE30" s="951" t="str">
        <f>IFERROR(VLOOKUP($C30,#REF!,3,0),"")</f>
        <v/>
      </c>
      <c r="AF30" s="951" t="str">
        <f>IFERROR(VLOOKUP($C30,#REF!,4,0),"")</f>
        <v/>
      </c>
      <c r="AG30" s="951" t="str">
        <f>IFERROR(VLOOKUP($C30,#REF!,3,0),"")</f>
        <v/>
      </c>
      <c r="AH30" s="951" t="str">
        <f>IFERROR(VLOOKUP($C30,#REF!,4,0),"")</f>
        <v/>
      </c>
      <c r="AI30" s="951" t="str">
        <f>IFERROR(VLOOKUP($C30,#REF!,3,0),"")</f>
        <v/>
      </c>
      <c r="AJ30" s="951" t="str">
        <f>IFERROR(VLOOKUP($C30,#REF!,4,0),"")</f>
        <v/>
      </c>
      <c r="AK30" s="951" t="str">
        <f>IFERROR(VLOOKUP($C30,#REF!,3,0),"")</f>
        <v/>
      </c>
      <c r="AL30" s="951" t="str">
        <f>IFERROR(VLOOKUP($C30,#REF!,4,0),"")</f>
        <v/>
      </c>
      <c r="AM30" s="951" t="str">
        <f>IFERROR(VLOOKUP($C30,#REF!,3,0),"")</f>
        <v/>
      </c>
      <c r="AN30" s="951"/>
      <c r="AO30" s="951"/>
      <c r="AP30" s="951"/>
      <c r="AQ30" s="951"/>
      <c r="AR30" s="951"/>
      <c r="AS30" s="951"/>
      <c r="AT30" s="951">
        <f>IFERROR(VLOOKUP($C30,'MP &amp; Eqpt Summary 1'!$D$3:$E$80,2,0),"")</f>
        <v>0</v>
      </c>
      <c r="AU30" s="951" t="str">
        <f t="shared" si="3"/>
        <v/>
      </c>
    </row>
    <row r="31" spans="3:47">
      <c r="C31" t="s">
        <v>109</v>
      </c>
      <c r="D31" s="956">
        <f t="shared" si="0"/>
        <v>0</v>
      </c>
      <c r="F31" s="951" t="str">
        <f t="shared" si="1"/>
        <v/>
      </c>
      <c r="G31" s="951" t="str">
        <f t="shared" si="2"/>
        <v/>
      </c>
      <c r="H31" s="951" t="str">
        <f>IFERROR(VLOOKUP($C31,#REF!,4,0),"")</f>
        <v/>
      </c>
      <c r="I31" s="951" t="str">
        <f>IFERROR(VLOOKUP($C31,#REF!,3,0),"")</f>
        <v/>
      </c>
      <c r="J31" s="951" t="str">
        <f>IFERROR(VLOOKUP($C31,#REF!,4,0),"")</f>
        <v/>
      </c>
      <c r="K31" s="951" t="str">
        <f>IFERROR(VLOOKUP($C31,#REF!,3,0),"")</f>
        <v/>
      </c>
      <c r="L31" s="951" t="str">
        <f>IFERROR(VLOOKUP($C31,#REF!,4,0),"")</f>
        <v/>
      </c>
      <c r="M31" s="951" t="str">
        <f>IFERROR(VLOOKUP($C31,#REF!,3,0),"")</f>
        <v/>
      </c>
      <c r="N31" s="951" t="str">
        <f>IFERROR(VLOOKUP($C31,#REF!,4,0),"")</f>
        <v/>
      </c>
      <c r="O31" s="951" t="str">
        <f>IFERROR(VLOOKUP($C31,#REF!,3,0),"")</f>
        <v/>
      </c>
      <c r="P31" s="951" t="str">
        <f>IFERROR(VLOOKUP($C31,#REF!,4,0),"")</f>
        <v/>
      </c>
      <c r="Q31" s="951" t="str">
        <f>IFERROR(VLOOKUP($C31,#REF!,3,0),"")</f>
        <v/>
      </c>
      <c r="R31" s="951" t="str">
        <f>IFERROR(VLOOKUP($C31,#REF!,4,0),"")</f>
        <v/>
      </c>
      <c r="S31" s="951" t="str">
        <f>IFERROR(VLOOKUP($C31,#REF!,3,0),"")</f>
        <v/>
      </c>
      <c r="T31" s="951" t="str">
        <f>IFERROR(VLOOKUP($C31,#REF!,4,0),"")</f>
        <v/>
      </c>
      <c r="U31" s="951" t="str">
        <f>IFERROR(VLOOKUP($C31,#REF!,3,0),"")</f>
        <v/>
      </c>
      <c r="V31" s="951" t="str">
        <f>IFERROR(VLOOKUP($C31,#REF!,4,0),"")</f>
        <v/>
      </c>
      <c r="W31" s="951" t="str">
        <f>IFERROR(VLOOKUP($C31,#REF!,3,0),"")</f>
        <v/>
      </c>
      <c r="X31" s="951" t="str">
        <f>IFERROR(VLOOKUP($C31,#REF!,4,0),"")</f>
        <v/>
      </c>
      <c r="Y31" s="951" t="str">
        <f>IFERROR(VLOOKUP($C31,#REF!,3,0),"")</f>
        <v/>
      </c>
      <c r="Z31" s="951" t="str">
        <f>IFERROR(VLOOKUP($C31,#REF!,4,0),"")</f>
        <v/>
      </c>
      <c r="AA31" s="951" t="str">
        <f>IFERROR(VLOOKUP($C31,#REF!,3,0),"")</f>
        <v/>
      </c>
      <c r="AB31" s="951" t="str">
        <f>IFERROR(VLOOKUP($C31,#REF!,4,0),"")</f>
        <v/>
      </c>
      <c r="AC31" s="951" t="str">
        <f>IFERROR(VLOOKUP($C31,#REF!,3,0),"")</f>
        <v/>
      </c>
      <c r="AD31" s="951" t="str">
        <f>IFERROR(VLOOKUP($C31,#REF!,4,0),"")</f>
        <v/>
      </c>
      <c r="AE31" s="951" t="str">
        <f>IFERROR(VLOOKUP($C31,#REF!,3,0),"")</f>
        <v/>
      </c>
      <c r="AF31" s="951" t="str">
        <f>IFERROR(VLOOKUP($C31,#REF!,4,0),"")</f>
        <v/>
      </c>
      <c r="AG31" s="951" t="str">
        <f>IFERROR(VLOOKUP($C31,#REF!,3,0),"")</f>
        <v/>
      </c>
      <c r="AH31" s="951" t="str">
        <f>IFERROR(VLOOKUP($C31,#REF!,4,0),"")</f>
        <v/>
      </c>
      <c r="AI31" s="951" t="str">
        <f>IFERROR(VLOOKUP($C31,#REF!,3,0),"")</f>
        <v/>
      </c>
      <c r="AJ31" s="951" t="str">
        <f>IFERROR(VLOOKUP($C31,#REF!,4,0),"")</f>
        <v/>
      </c>
      <c r="AK31" s="951" t="str">
        <f>IFERROR(VLOOKUP($C31,#REF!,3,0),"")</f>
        <v/>
      </c>
      <c r="AL31" s="951" t="str">
        <f>IFERROR(VLOOKUP($C31,#REF!,4,0),"")</f>
        <v/>
      </c>
      <c r="AM31" s="951" t="str">
        <f>IFERROR(VLOOKUP($C31,#REF!,3,0),"")</f>
        <v/>
      </c>
      <c r="AN31" s="951" t="str">
        <f>IFERROR(VLOOKUP($C31,#REF!,4,0),"")</f>
        <v/>
      </c>
      <c r="AO31" s="951" t="str">
        <f>IFERROR(VLOOKUP($C31,#REF!,3,0),"")</f>
        <v/>
      </c>
      <c r="AP31" s="951"/>
      <c r="AQ31" s="951"/>
      <c r="AR31" s="951" t="str">
        <f>IFERROR(VLOOKUP($C31,#REF!,4,0),"")</f>
        <v/>
      </c>
      <c r="AS31" s="951" t="str">
        <f>IFERROR(VLOOKUP($C31,#REF!,3,0),"")</f>
        <v/>
      </c>
      <c r="AT31" s="951">
        <f>IFERROR(VLOOKUP($C31,'MP &amp; Eqpt Summary 1'!$D$3:$E$80,2,0),"")</f>
        <v>0</v>
      </c>
      <c r="AU31" s="951" t="str">
        <f t="shared" si="3"/>
        <v/>
      </c>
    </row>
    <row r="32" spans="3:47">
      <c r="C32" t="s">
        <v>112</v>
      </c>
      <c r="D32" s="956">
        <f t="shared" si="0"/>
        <v>0</v>
      </c>
      <c r="F32" s="951" t="str">
        <f t="shared" si="1"/>
        <v/>
      </c>
      <c r="G32" s="951" t="str">
        <f t="shared" si="2"/>
        <v/>
      </c>
      <c r="H32" s="951"/>
      <c r="I32" s="951"/>
      <c r="J32" s="951" t="str">
        <f>IFERROR(VLOOKUP($C32,#REF!,4,0),"")</f>
        <v/>
      </c>
      <c r="K32" s="951" t="str">
        <f>IFERROR(VLOOKUP($C32,#REF!,3,0),"")</f>
        <v/>
      </c>
      <c r="L32" s="951"/>
      <c r="M32" s="951"/>
      <c r="N32" s="951"/>
      <c r="O32" s="951"/>
      <c r="P32" s="951"/>
      <c r="Q32" s="951"/>
      <c r="R32" s="951"/>
      <c r="S32" s="951"/>
      <c r="T32" s="951" t="str">
        <f>IFERROR(VLOOKUP($C32,#REF!,4,0),"")</f>
        <v/>
      </c>
      <c r="U32" s="951" t="str">
        <f>IFERROR(VLOOKUP($C32,#REF!,3,0),"")</f>
        <v/>
      </c>
      <c r="V32" s="951" t="str">
        <f>IFERROR(VLOOKUP($C32,#REF!,4,0),"")</f>
        <v/>
      </c>
      <c r="W32" s="951" t="str">
        <f>IFERROR(VLOOKUP($C32,#REF!,3,0),"")</f>
        <v/>
      </c>
      <c r="X32" s="951"/>
      <c r="Y32" s="951"/>
      <c r="Z32" s="951" t="str">
        <f>IFERROR(VLOOKUP($C32,#REF!,4,0),"")</f>
        <v/>
      </c>
      <c r="AA32" s="951" t="str">
        <f>IFERROR(VLOOKUP($C32,#REF!,3,0),"")</f>
        <v/>
      </c>
      <c r="AB32" s="951" t="str">
        <f>IFERROR(VLOOKUP($C32,#REF!,4,0),"")</f>
        <v/>
      </c>
      <c r="AC32" s="951" t="str">
        <f>IFERROR(VLOOKUP($C32,#REF!,3,0),"")</f>
        <v/>
      </c>
      <c r="AD32" s="951" t="str">
        <f>IFERROR(VLOOKUP($C32,#REF!,4,0),"")</f>
        <v/>
      </c>
      <c r="AE32" s="951" t="str">
        <f>IFERROR(VLOOKUP($C32,#REF!,3,0),"")</f>
        <v/>
      </c>
      <c r="AF32" s="951" t="str">
        <f>IFERROR(VLOOKUP($C32,#REF!,4,0),"")</f>
        <v/>
      </c>
      <c r="AG32" s="951" t="str">
        <f>IFERROR(VLOOKUP($C32,#REF!,3,0),"")</f>
        <v/>
      </c>
      <c r="AH32" s="951" t="str">
        <f>IFERROR(VLOOKUP($C32,#REF!,4,0),"")</f>
        <v/>
      </c>
      <c r="AI32" s="951" t="str">
        <f>IFERROR(VLOOKUP($C32,#REF!,3,0),"")</f>
        <v/>
      </c>
      <c r="AJ32" s="951" t="str">
        <f>IFERROR(VLOOKUP($C32,#REF!,4,0),"")</f>
        <v/>
      </c>
      <c r="AK32" s="951" t="str">
        <f>IFERROR(VLOOKUP($C32,#REF!,3,0),"")</f>
        <v/>
      </c>
      <c r="AL32" s="951" t="str">
        <f>IFERROR(VLOOKUP($C32,#REF!,4,0),"")</f>
        <v/>
      </c>
      <c r="AM32" s="951" t="str">
        <f>IFERROR(VLOOKUP($C32,#REF!,3,0),"")</f>
        <v/>
      </c>
      <c r="AN32" s="951"/>
      <c r="AO32" s="951"/>
      <c r="AP32" s="951"/>
      <c r="AQ32" s="951"/>
      <c r="AR32" s="951"/>
      <c r="AS32" s="951"/>
      <c r="AT32" s="951">
        <f>IFERROR(VLOOKUP($C32,'MP &amp; Eqpt Summary 1'!$D$3:$E$80,2,0),"")</f>
        <v>0</v>
      </c>
      <c r="AU32" s="951" t="str">
        <f t="shared" si="3"/>
        <v/>
      </c>
    </row>
    <row r="33" spans="3:47">
      <c r="C33" t="s">
        <v>115</v>
      </c>
      <c r="D33" s="956">
        <f t="shared" si="0"/>
        <v>0</v>
      </c>
      <c r="F33" s="951" t="str">
        <f t="shared" si="1"/>
        <v/>
      </c>
      <c r="G33" s="951" t="str">
        <f t="shared" si="2"/>
        <v/>
      </c>
      <c r="H33" s="951"/>
      <c r="I33" s="951"/>
      <c r="J33" s="951" t="str">
        <f>IFERROR(VLOOKUP($C33,#REF!,4,0),"")</f>
        <v/>
      </c>
      <c r="K33" s="951" t="str">
        <f>IFERROR(VLOOKUP($C33,#REF!,3,0),"")</f>
        <v/>
      </c>
      <c r="L33" s="951"/>
      <c r="M33" s="951"/>
      <c r="N33" s="951"/>
      <c r="O33" s="951"/>
      <c r="P33" s="951"/>
      <c r="Q33" s="951"/>
      <c r="R33" s="951"/>
      <c r="S33" s="951"/>
      <c r="T33" s="951" t="str">
        <f>IFERROR(VLOOKUP($C33,#REF!,4,0),"")</f>
        <v/>
      </c>
      <c r="U33" s="951" t="str">
        <f>IFERROR(VLOOKUP($C33,#REF!,3,0),"")</f>
        <v/>
      </c>
      <c r="V33" s="951" t="str">
        <f>IFERROR(VLOOKUP($C33,#REF!,4,0),"")</f>
        <v/>
      </c>
      <c r="W33" s="951" t="str">
        <f>IFERROR(VLOOKUP($C33,#REF!,3,0),"")</f>
        <v/>
      </c>
      <c r="X33" s="951"/>
      <c r="Y33" s="951"/>
      <c r="Z33" s="951" t="str">
        <f>IFERROR(VLOOKUP($C33,#REF!,4,0),"")</f>
        <v/>
      </c>
      <c r="AA33" s="951" t="str">
        <f>IFERROR(VLOOKUP($C33,#REF!,3,0),"")</f>
        <v/>
      </c>
      <c r="AB33" s="951" t="str">
        <f>IFERROR(VLOOKUP($C33,#REF!,4,0),"")</f>
        <v/>
      </c>
      <c r="AC33" s="951" t="str">
        <f>IFERROR(VLOOKUP($C33,#REF!,3,0),"")</f>
        <v/>
      </c>
      <c r="AD33" s="951" t="str">
        <f>IFERROR(VLOOKUP($C33,#REF!,4,0),"")</f>
        <v/>
      </c>
      <c r="AE33" s="951" t="str">
        <f>IFERROR(VLOOKUP($C33,#REF!,3,0),"")</f>
        <v/>
      </c>
      <c r="AF33" s="951" t="str">
        <f>IFERROR(VLOOKUP($C33,#REF!,4,0),"")</f>
        <v/>
      </c>
      <c r="AG33" s="951" t="str">
        <f>IFERROR(VLOOKUP($C33,#REF!,3,0),"")</f>
        <v/>
      </c>
      <c r="AH33" s="951" t="str">
        <f>IFERROR(VLOOKUP($C33,#REF!,4,0),"")</f>
        <v/>
      </c>
      <c r="AI33" s="951" t="str">
        <f>IFERROR(VLOOKUP($C33,#REF!,3,0),"")</f>
        <v/>
      </c>
      <c r="AJ33" s="951" t="str">
        <f>IFERROR(VLOOKUP($C33,#REF!,4,0),"")</f>
        <v/>
      </c>
      <c r="AK33" s="951" t="str">
        <f>IFERROR(VLOOKUP($C33,#REF!,3,0),"")</f>
        <v/>
      </c>
      <c r="AL33" s="951" t="str">
        <f>IFERROR(VLOOKUP($C33,#REF!,4,0),"")</f>
        <v/>
      </c>
      <c r="AM33" s="951" t="str">
        <f>IFERROR(VLOOKUP($C33,#REF!,3,0),"")</f>
        <v/>
      </c>
      <c r="AN33" s="951"/>
      <c r="AO33" s="951"/>
      <c r="AP33" s="951"/>
      <c r="AQ33" s="951"/>
      <c r="AR33" s="951"/>
      <c r="AS33" s="951"/>
      <c r="AT33" s="951">
        <f>IFERROR(VLOOKUP($C33,'MP &amp; Eqpt Summary 1'!$D$3:$E$80,2,0),"")</f>
        <v>0</v>
      </c>
      <c r="AU33" s="951" t="str">
        <f t="shared" si="3"/>
        <v/>
      </c>
    </row>
    <row r="34" spans="3:47">
      <c r="C34" t="s">
        <v>118</v>
      </c>
      <c r="D34" s="956">
        <f t="shared" si="0"/>
        <v>0</v>
      </c>
      <c r="F34" s="951" t="str">
        <f t="shared" si="1"/>
        <v/>
      </c>
      <c r="G34" s="951" t="str">
        <f t="shared" si="2"/>
        <v/>
      </c>
      <c r="H34" s="951" t="str">
        <f>IFERROR(VLOOKUP($C34,#REF!,4,0),"")</f>
        <v/>
      </c>
      <c r="I34" s="951" t="str">
        <f>IFERROR(VLOOKUP($C34,#REF!,3,0),"")</f>
        <v/>
      </c>
      <c r="J34" s="951" t="str">
        <f>IFERROR(VLOOKUP($C34,#REF!,4,0),"")</f>
        <v/>
      </c>
      <c r="K34" s="951" t="str">
        <f>IFERROR(VLOOKUP($C34,#REF!,3,0),"")</f>
        <v/>
      </c>
      <c r="L34" s="951"/>
      <c r="M34" s="951"/>
      <c r="N34" s="951" t="str">
        <f>IFERROR(VLOOKUP($C34,#REF!,4,0),"")</f>
        <v/>
      </c>
      <c r="O34" s="951" t="str">
        <f>IFERROR(VLOOKUP($C34,#REF!,3,0),"")</f>
        <v/>
      </c>
      <c r="P34" s="951" t="str">
        <f>IFERROR(VLOOKUP($C34,#REF!,4,0),"")</f>
        <v/>
      </c>
      <c r="Q34" s="951" t="str">
        <f>IFERROR(VLOOKUP($C34,#REF!,3,0),"")</f>
        <v/>
      </c>
      <c r="R34" s="951" t="str">
        <f>IFERROR(VLOOKUP($C34,#REF!,4,0),"")</f>
        <v/>
      </c>
      <c r="S34" s="951" t="str">
        <f>IFERROR(VLOOKUP($C34,#REF!,3,0),"")</f>
        <v/>
      </c>
      <c r="T34" s="951" t="str">
        <f>IFERROR(VLOOKUP($C34,#REF!,4,0),"")</f>
        <v/>
      </c>
      <c r="U34" s="951" t="str">
        <f>IFERROR(VLOOKUP($C34,#REF!,3,0),"")</f>
        <v/>
      </c>
      <c r="V34" s="951" t="str">
        <f>IFERROR(VLOOKUP($C34,#REF!,4,0),"")</f>
        <v/>
      </c>
      <c r="W34" s="951" t="str">
        <f>IFERROR(VLOOKUP($C34,#REF!,3,0),"")</f>
        <v/>
      </c>
      <c r="X34" s="951" t="str">
        <f>IFERROR(VLOOKUP($C34,#REF!,4,0),"")</f>
        <v/>
      </c>
      <c r="Y34" s="951" t="str">
        <f>IFERROR(VLOOKUP($C34,#REF!,3,0),"")</f>
        <v/>
      </c>
      <c r="Z34" s="951" t="str">
        <f>IFERROR(VLOOKUP($C34,#REF!,4,0),"")</f>
        <v/>
      </c>
      <c r="AA34" s="951" t="str">
        <f>IFERROR(VLOOKUP($C34,#REF!,3,0),"")</f>
        <v/>
      </c>
      <c r="AB34" s="951" t="str">
        <f>IFERROR(VLOOKUP($C34,#REF!,4,0),"")</f>
        <v/>
      </c>
      <c r="AC34" s="951" t="str">
        <f>IFERROR(VLOOKUP($C34,#REF!,3,0),"")</f>
        <v/>
      </c>
      <c r="AD34" s="951" t="str">
        <f>IFERROR(VLOOKUP($C34,#REF!,4,0),"")</f>
        <v/>
      </c>
      <c r="AE34" s="951" t="str">
        <f>IFERROR(VLOOKUP($C34,#REF!,3,0),"")</f>
        <v/>
      </c>
      <c r="AF34" s="951" t="str">
        <f>IFERROR(VLOOKUP($C34,#REF!,4,0),"")</f>
        <v/>
      </c>
      <c r="AG34" s="951" t="str">
        <f>IFERROR(VLOOKUP($C34,#REF!,3,0),"")</f>
        <v/>
      </c>
      <c r="AH34" s="951" t="str">
        <f>IFERROR(VLOOKUP($C34,#REF!,4,0),"")</f>
        <v/>
      </c>
      <c r="AI34" s="951" t="str">
        <f>IFERROR(VLOOKUP($C34,#REF!,3,0),"")</f>
        <v/>
      </c>
      <c r="AJ34" s="951" t="str">
        <f>IFERROR(VLOOKUP($C34,#REF!,4,0),"")</f>
        <v/>
      </c>
      <c r="AK34" s="951" t="str">
        <f>IFERROR(VLOOKUP($C34,#REF!,3,0),"")</f>
        <v/>
      </c>
      <c r="AL34" s="951" t="str">
        <f>IFERROR(VLOOKUP($C34,#REF!,4,0),"")</f>
        <v/>
      </c>
      <c r="AM34" s="951" t="str">
        <f>IFERROR(VLOOKUP($C34,#REF!,3,0),"")</f>
        <v/>
      </c>
      <c r="AN34" s="951" t="str">
        <f>IFERROR(VLOOKUP($C34,#REF!,4,0),"")</f>
        <v/>
      </c>
      <c r="AO34" s="951" t="str">
        <f>IFERROR(VLOOKUP($C34,#REF!,3,0),"")</f>
        <v/>
      </c>
      <c r="AP34" s="951" t="str">
        <f>IFERROR(VLOOKUP($C34,PRE!$N$29:$R$74,4,0),"")</f>
        <v/>
      </c>
      <c r="AQ34" s="951">
        <f>IFERROR(VLOOKUP($C34,PRE!$N$29:$R$74,3,0),"")</f>
        <v>0</v>
      </c>
      <c r="AR34" s="951" t="str">
        <f>IFERROR(VLOOKUP($C34,#REF!,4,0),"")</f>
        <v/>
      </c>
      <c r="AS34" s="951" t="str">
        <f>IFERROR(VLOOKUP($C34,#REF!,3,0),"")</f>
        <v/>
      </c>
      <c r="AT34" s="951">
        <f>IFERROR(VLOOKUP($C34,'MP &amp; Eqpt Summary 1'!$D$3:$E$80,2,0),"")</f>
        <v>0</v>
      </c>
      <c r="AU34" s="951" t="str">
        <f t="shared" si="3"/>
        <v/>
      </c>
    </row>
    <row r="35" spans="3:47">
      <c r="C35" t="s">
        <v>120</v>
      </c>
      <c r="D35" s="956">
        <f t="shared" si="0"/>
        <v>0</v>
      </c>
      <c r="F35" s="951" t="str">
        <f t="shared" si="1"/>
        <v/>
      </c>
      <c r="G35" s="951" t="str">
        <f t="shared" si="2"/>
        <v/>
      </c>
      <c r="H35" s="951" t="str">
        <f>IFERROR(VLOOKUP($C35,#REF!,4,0),"")</f>
        <v/>
      </c>
      <c r="I35" s="951" t="str">
        <f>IFERROR(VLOOKUP($C35,#REF!,3,0),"")</f>
        <v/>
      </c>
      <c r="J35" s="951" t="str">
        <f>IFERROR(VLOOKUP($C35,#REF!,4,0),"")</f>
        <v/>
      </c>
      <c r="K35" s="951" t="str">
        <f>IFERROR(VLOOKUP($C35,#REF!,3,0),"")</f>
        <v/>
      </c>
      <c r="L35" s="951"/>
      <c r="M35" s="951"/>
      <c r="N35" s="951" t="str">
        <f>IFERROR(VLOOKUP($C35,#REF!,4,0),"")</f>
        <v/>
      </c>
      <c r="O35" s="951" t="str">
        <f>IFERROR(VLOOKUP($C35,#REF!,3,0),"")</f>
        <v/>
      </c>
      <c r="P35" s="951" t="str">
        <f>IFERROR(VLOOKUP($C35,#REF!,4,0),"")</f>
        <v/>
      </c>
      <c r="Q35" s="951" t="str">
        <f>IFERROR(VLOOKUP($C35,#REF!,3,0),"")</f>
        <v/>
      </c>
      <c r="R35" s="951" t="str">
        <f>IFERROR(VLOOKUP($C35,#REF!,4,0),"")</f>
        <v/>
      </c>
      <c r="S35" s="951" t="str">
        <f>IFERROR(VLOOKUP($C35,#REF!,3,0),"")</f>
        <v/>
      </c>
      <c r="T35" s="951" t="str">
        <f>IFERROR(VLOOKUP($C35,#REF!,4,0),"")</f>
        <v/>
      </c>
      <c r="U35" s="951" t="str">
        <f>IFERROR(VLOOKUP($C35,#REF!,3,0),"")</f>
        <v/>
      </c>
      <c r="V35" s="951" t="str">
        <f>IFERROR(VLOOKUP($C35,#REF!,4,0),"")</f>
        <v/>
      </c>
      <c r="W35" s="951" t="str">
        <f>IFERROR(VLOOKUP($C35,#REF!,3,0),"")</f>
        <v/>
      </c>
      <c r="X35" s="951" t="str">
        <f>IFERROR(VLOOKUP($C35,#REF!,4,0),"")</f>
        <v/>
      </c>
      <c r="Y35" s="951" t="str">
        <f>IFERROR(VLOOKUP($C35,#REF!,3,0),"")</f>
        <v/>
      </c>
      <c r="Z35" s="951" t="str">
        <f>IFERROR(VLOOKUP($C35,#REF!,4,0),"")</f>
        <v/>
      </c>
      <c r="AA35" s="951" t="str">
        <f>IFERROR(VLOOKUP($C35,#REF!,3,0),"")</f>
        <v/>
      </c>
      <c r="AB35" s="951" t="str">
        <f>IFERROR(VLOOKUP($C35,#REF!,4,0),"")</f>
        <v/>
      </c>
      <c r="AC35" s="951" t="str">
        <f>IFERROR(VLOOKUP($C35,#REF!,3,0),"")</f>
        <v/>
      </c>
      <c r="AD35" s="951" t="str">
        <f>IFERROR(VLOOKUP($C35,#REF!,4,0),"")</f>
        <v/>
      </c>
      <c r="AE35" s="951" t="str">
        <f>IFERROR(VLOOKUP($C35,#REF!,3,0),"")</f>
        <v/>
      </c>
      <c r="AF35" s="951" t="str">
        <f>IFERROR(VLOOKUP($C35,#REF!,4,0),"")</f>
        <v/>
      </c>
      <c r="AG35" s="951" t="str">
        <f>IFERROR(VLOOKUP($C35,#REF!,3,0),"")</f>
        <v/>
      </c>
      <c r="AH35" s="951" t="str">
        <f>IFERROR(VLOOKUP($C35,#REF!,4,0),"")</f>
        <v/>
      </c>
      <c r="AI35" s="951" t="str">
        <f>IFERROR(VLOOKUP($C35,#REF!,3,0),"")</f>
        <v/>
      </c>
      <c r="AJ35" s="951" t="str">
        <f>IFERROR(VLOOKUP($C35,#REF!,4,0),"")</f>
        <v/>
      </c>
      <c r="AK35" s="951" t="str">
        <f>IFERROR(VLOOKUP($C35,#REF!,3,0),"")</f>
        <v/>
      </c>
      <c r="AL35" s="951" t="str">
        <f>IFERROR(VLOOKUP($C35,#REF!,4,0),"")</f>
        <v/>
      </c>
      <c r="AM35" s="951" t="str">
        <f>IFERROR(VLOOKUP($C35,#REF!,3,0),"")</f>
        <v/>
      </c>
      <c r="AN35" s="951" t="str">
        <f>IFERROR(VLOOKUP($C35,#REF!,4,0),"")</f>
        <v/>
      </c>
      <c r="AO35" s="951" t="str">
        <f>IFERROR(VLOOKUP($C35,#REF!,3,0),"")</f>
        <v/>
      </c>
      <c r="AP35" s="951" t="str">
        <f>IFERROR(VLOOKUP($C35,PRE!$N$29:$R$74,4,0),"")</f>
        <v/>
      </c>
      <c r="AQ35" s="951">
        <f>IFERROR(VLOOKUP($C35,PRE!$N$29:$R$74,3,0),"")</f>
        <v>0</v>
      </c>
      <c r="AR35" s="951" t="str">
        <f>IFERROR(VLOOKUP($C35,#REF!,4,0),"")</f>
        <v/>
      </c>
      <c r="AS35" s="951" t="str">
        <f>IFERROR(VLOOKUP($C35,#REF!,3,0),"")</f>
        <v/>
      </c>
      <c r="AT35" s="951">
        <f>IFERROR(VLOOKUP($C35,'MP &amp; Eqpt Summary 1'!$D$3:$E$80,2,0),"")</f>
        <v>0</v>
      </c>
      <c r="AU35" s="951" t="str">
        <f t="shared" si="3"/>
        <v/>
      </c>
    </row>
    <row r="36" spans="3:47">
      <c r="C36" t="s">
        <v>123</v>
      </c>
      <c r="D36" s="956">
        <f t="shared" si="0"/>
        <v>0</v>
      </c>
      <c r="F36" s="951" t="str">
        <f t="shared" si="1"/>
        <v/>
      </c>
      <c r="G36" s="951" t="str">
        <f t="shared" si="2"/>
        <v/>
      </c>
      <c r="H36" s="951" t="str">
        <f>IFERROR(VLOOKUP($C36,#REF!,4,0),"")</f>
        <v/>
      </c>
      <c r="I36" s="951" t="str">
        <f>IFERROR(VLOOKUP($C36,#REF!,3,0),"")</f>
        <v/>
      </c>
      <c r="J36" s="951" t="str">
        <f>IFERROR(VLOOKUP($C36,#REF!,4,0),"")</f>
        <v/>
      </c>
      <c r="K36" s="951" t="str">
        <f>IFERROR(VLOOKUP($C36,#REF!,3,0),"")</f>
        <v/>
      </c>
      <c r="L36" s="951"/>
      <c r="M36" s="951"/>
      <c r="N36" s="951" t="str">
        <f>IFERROR(VLOOKUP($C36,#REF!,4,0),"")</f>
        <v/>
      </c>
      <c r="O36" s="951" t="str">
        <f>IFERROR(VLOOKUP($C36,#REF!,3,0),"")</f>
        <v/>
      </c>
      <c r="P36" s="951" t="str">
        <f>IFERROR(VLOOKUP($C36,#REF!,4,0),"")</f>
        <v/>
      </c>
      <c r="Q36" s="951" t="str">
        <f>IFERROR(VLOOKUP($C36,#REF!,3,0),"")</f>
        <v/>
      </c>
      <c r="R36" s="951" t="str">
        <f>IFERROR(VLOOKUP($C36,#REF!,4,0),"")</f>
        <v/>
      </c>
      <c r="S36" s="951" t="str">
        <f>IFERROR(VLOOKUP($C36,#REF!,3,0),"")</f>
        <v/>
      </c>
      <c r="T36" s="951" t="str">
        <f>IFERROR(VLOOKUP($C36,#REF!,4,0),"")</f>
        <v/>
      </c>
      <c r="U36" s="951" t="str">
        <f>IFERROR(VLOOKUP($C36,#REF!,3,0),"")</f>
        <v/>
      </c>
      <c r="V36" s="951" t="str">
        <f>IFERROR(VLOOKUP($C36,#REF!,4,0),"")</f>
        <v/>
      </c>
      <c r="W36" s="951" t="str">
        <f>IFERROR(VLOOKUP($C36,#REF!,3,0),"")</f>
        <v/>
      </c>
      <c r="X36" s="951" t="str">
        <f>IFERROR(VLOOKUP($C36,#REF!,4,0),"")</f>
        <v/>
      </c>
      <c r="Y36" s="951" t="str">
        <f>IFERROR(VLOOKUP($C36,#REF!,3,0),"")</f>
        <v/>
      </c>
      <c r="Z36" s="951" t="str">
        <f>IFERROR(VLOOKUP($C36,#REF!,4,0),"")</f>
        <v/>
      </c>
      <c r="AA36" s="951" t="str">
        <f>IFERROR(VLOOKUP($C36,#REF!,3,0),"")</f>
        <v/>
      </c>
      <c r="AB36" s="951" t="str">
        <f>IFERROR(VLOOKUP($C36,#REF!,4,0),"")</f>
        <v/>
      </c>
      <c r="AC36" s="951" t="str">
        <f>IFERROR(VLOOKUP($C36,#REF!,3,0),"")</f>
        <v/>
      </c>
      <c r="AD36" s="951" t="str">
        <f>IFERROR(VLOOKUP($C36,#REF!,4,0),"")</f>
        <v/>
      </c>
      <c r="AE36" s="951" t="str">
        <f>IFERROR(VLOOKUP($C36,#REF!,3,0),"")</f>
        <v/>
      </c>
      <c r="AF36" s="951" t="str">
        <f>IFERROR(VLOOKUP($C36,#REF!,4,0),"")</f>
        <v/>
      </c>
      <c r="AG36" s="951" t="str">
        <f>IFERROR(VLOOKUP($C36,#REF!,3,0),"")</f>
        <v/>
      </c>
      <c r="AH36" s="951" t="str">
        <f>IFERROR(VLOOKUP($C36,#REF!,4,0),"")</f>
        <v/>
      </c>
      <c r="AI36" s="951" t="str">
        <f>IFERROR(VLOOKUP($C36,#REF!,3,0),"")</f>
        <v/>
      </c>
      <c r="AJ36" s="951" t="str">
        <f>IFERROR(VLOOKUP($C36,#REF!,4,0),"")</f>
        <v/>
      </c>
      <c r="AK36" s="951" t="str">
        <f>IFERROR(VLOOKUP($C36,#REF!,3,0),"")</f>
        <v/>
      </c>
      <c r="AL36" s="951" t="str">
        <f>IFERROR(VLOOKUP($C36,#REF!,4,0),"")</f>
        <v/>
      </c>
      <c r="AM36" s="951" t="str">
        <f>IFERROR(VLOOKUP($C36,#REF!,3,0),"")</f>
        <v/>
      </c>
      <c r="AN36" s="951" t="str">
        <f>IFERROR(VLOOKUP($C36,#REF!,4,0),"")</f>
        <v/>
      </c>
      <c r="AO36" s="951" t="str">
        <f>IFERROR(VLOOKUP($C36,#REF!,3,0),"")</f>
        <v/>
      </c>
      <c r="AP36" s="951" t="str">
        <f>IFERROR(VLOOKUP($C36,PRE!$N$29:$R$74,4,0),"")</f>
        <v/>
      </c>
      <c r="AQ36" s="951">
        <f>IFERROR(VLOOKUP($C36,PRE!$N$29:$R$74,3,0),"")</f>
        <v>0</v>
      </c>
      <c r="AR36" s="951" t="str">
        <f>IFERROR(VLOOKUP($C36,#REF!,4,0),"")</f>
        <v/>
      </c>
      <c r="AS36" s="951" t="str">
        <f>IFERROR(VLOOKUP($C36,#REF!,3,0),"")</f>
        <v/>
      </c>
      <c r="AT36" s="951">
        <f>IFERROR(VLOOKUP($C36,'MP &amp; Eqpt Summary 1'!$D$3:$E$80,2,0),"")</f>
        <v>0</v>
      </c>
      <c r="AU36" s="951" t="str">
        <f t="shared" si="3"/>
        <v/>
      </c>
    </row>
    <row r="37" spans="3:47">
      <c r="C37" t="s">
        <v>126</v>
      </c>
      <c r="D37" s="956">
        <f t="shared" si="0"/>
        <v>0</v>
      </c>
      <c r="F37" s="951" t="str">
        <f t="shared" si="1"/>
        <v/>
      </c>
      <c r="G37" s="951" t="str">
        <f t="shared" si="2"/>
        <v/>
      </c>
      <c r="H37" s="951" t="str">
        <f>IFERROR(VLOOKUP($C37,#REF!,4,0),"")</f>
        <v/>
      </c>
      <c r="I37" s="951" t="str">
        <f>IFERROR(VLOOKUP($C37,#REF!,3,0),"")</f>
        <v/>
      </c>
      <c r="J37" s="951" t="str">
        <f>IFERROR(VLOOKUP($C37,#REF!,4,0),"")</f>
        <v/>
      </c>
      <c r="K37" s="951" t="str">
        <f>IFERROR(VLOOKUP($C37,#REF!,3,0),"")</f>
        <v/>
      </c>
      <c r="L37" s="951"/>
      <c r="M37" s="951"/>
      <c r="N37" s="951" t="str">
        <f>IFERROR(VLOOKUP($C37,#REF!,4,0),"")</f>
        <v/>
      </c>
      <c r="O37" s="951" t="str">
        <f>IFERROR(VLOOKUP($C37,#REF!,3,0),"")</f>
        <v/>
      </c>
      <c r="P37" s="951" t="str">
        <f>IFERROR(VLOOKUP($C37,#REF!,4,0),"")</f>
        <v/>
      </c>
      <c r="Q37" s="951" t="str">
        <f>IFERROR(VLOOKUP($C37,#REF!,3,0),"")</f>
        <v/>
      </c>
      <c r="R37" s="951" t="str">
        <f>IFERROR(VLOOKUP($C37,#REF!,4,0),"")</f>
        <v/>
      </c>
      <c r="S37" s="951" t="str">
        <f>IFERROR(VLOOKUP($C37,#REF!,3,0),"")</f>
        <v/>
      </c>
      <c r="T37" s="951"/>
      <c r="U37" s="951"/>
      <c r="V37" s="951"/>
      <c r="W37" s="951"/>
      <c r="X37" s="951" t="str">
        <f>IFERROR(VLOOKUP($C37,#REF!,4,0),"")</f>
        <v/>
      </c>
      <c r="Y37" s="951" t="str">
        <f>IFERROR(VLOOKUP($C37,#REF!,3,0),"")</f>
        <v/>
      </c>
      <c r="Z37" s="951"/>
      <c r="AA37" s="951"/>
      <c r="AB37" s="951"/>
      <c r="AC37" s="951"/>
      <c r="AD37" s="951"/>
      <c r="AE37" s="951"/>
      <c r="AF37" s="951"/>
      <c r="AG37" s="951"/>
      <c r="AH37" s="951"/>
      <c r="AI37" s="951"/>
      <c r="AJ37" s="951"/>
      <c r="AK37" s="951"/>
      <c r="AL37" s="951"/>
      <c r="AM37" s="951"/>
      <c r="AN37" s="951"/>
      <c r="AO37" s="951"/>
      <c r="AP37" s="951"/>
      <c r="AQ37" s="951"/>
      <c r="AR37" s="951" t="str">
        <f>IFERROR(VLOOKUP($C37,#REF!,4,0),"")</f>
        <v/>
      </c>
      <c r="AS37" s="951" t="str">
        <f>IFERROR(VLOOKUP($C37,#REF!,3,0),"")</f>
        <v/>
      </c>
      <c r="AT37" s="951">
        <f>IFERROR(VLOOKUP($C37,'MP &amp; Eqpt Summary 1'!$D$3:$E$80,2,0),"")</f>
        <v>0</v>
      </c>
      <c r="AU37" s="951" t="str">
        <f t="shared" si="3"/>
        <v/>
      </c>
    </row>
    <row r="38" spans="3:47">
      <c r="C38" t="s">
        <v>132</v>
      </c>
      <c r="D38" s="956">
        <f t="shared" si="0"/>
        <v>0</v>
      </c>
      <c r="F38" s="951" t="str">
        <f t="shared" si="1"/>
        <v/>
      </c>
      <c r="G38" s="951" t="str">
        <f t="shared" ref="G38:G57" si="4">IFERROR(SUM(I38+K38+M38+O38+Q38+S38+U38+W38+Y38+AA38+AC38+AE38+AG38+AI38+AK38+AM38+AO38+AQ38+AS38),"")</f>
        <v/>
      </c>
      <c r="H38" s="951" t="str">
        <f>IFERROR(VLOOKUP($C38,#REF!,4,0),"")</f>
        <v/>
      </c>
      <c r="I38" s="951" t="str">
        <f>IFERROR(VLOOKUP($C38,#REF!,3,0),"")</f>
        <v/>
      </c>
      <c r="J38" s="951" t="str">
        <f>IFERROR(VLOOKUP($C38,#REF!,4,0),"")</f>
        <v/>
      </c>
      <c r="K38" s="951" t="str">
        <f>IFERROR(VLOOKUP($C38,#REF!,3,0),"")</f>
        <v/>
      </c>
      <c r="L38" s="951" t="str">
        <f>IFERROR(VLOOKUP($C38,#REF!,4,0),"")</f>
        <v/>
      </c>
      <c r="M38" s="951" t="str">
        <f>IFERROR(VLOOKUP($C38,#REF!,3,0),"")</f>
        <v/>
      </c>
      <c r="N38" s="951" t="str">
        <f>IFERROR(VLOOKUP($C38,#REF!,4,0),"")</f>
        <v/>
      </c>
      <c r="O38" s="951" t="str">
        <f>IFERROR(VLOOKUP($C38,#REF!,3,0),"")</f>
        <v/>
      </c>
      <c r="P38" s="951" t="str">
        <f>IFERROR(VLOOKUP($C38,#REF!,4,0),"")</f>
        <v/>
      </c>
      <c r="Q38" s="951" t="str">
        <f>IFERROR(VLOOKUP($C38,#REF!,3,0),"")</f>
        <v/>
      </c>
      <c r="R38" s="951" t="str">
        <f>IFERROR(VLOOKUP($C38,#REF!,4,0),"")</f>
        <v/>
      </c>
      <c r="S38" s="951" t="str">
        <f>IFERROR(VLOOKUP($C38,#REF!,3,0),"")</f>
        <v/>
      </c>
      <c r="T38" s="951" t="str">
        <f>IFERROR(VLOOKUP($C38,#REF!,4,0),"")</f>
        <v/>
      </c>
      <c r="U38" s="951" t="str">
        <f>IFERROR(VLOOKUP($C38,#REF!,3,0),"")</f>
        <v/>
      </c>
      <c r="V38" s="951" t="str">
        <f>IFERROR(VLOOKUP($C38,#REF!,4,0),"")</f>
        <v/>
      </c>
      <c r="W38" s="951" t="str">
        <f>IFERROR(VLOOKUP($C38,#REF!,3,0),"")</f>
        <v/>
      </c>
      <c r="X38" s="951" t="str">
        <f>IFERROR(VLOOKUP($C38,#REF!,4,0),"")</f>
        <v/>
      </c>
      <c r="Y38" s="951" t="str">
        <f>IFERROR(VLOOKUP($C38,#REF!,3,0),"")</f>
        <v/>
      </c>
      <c r="Z38" s="951" t="str">
        <f>IFERROR(VLOOKUP($C38,#REF!,4,0),"")</f>
        <v/>
      </c>
      <c r="AA38" s="951" t="str">
        <f>IFERROR(VLOOKUP($C38,#REF!,3,0),"")</f>
        <v/>
      </c>
      <c r="AB38" s="951" t="str">
        <f>IFERROR(VLOOKUP($C38,#REF!,4,0),"")</f>
        <v/>
      </c>
      <c r="AC38" s="951" t="str">
        <f>IFERROR(VLOOKUP($C38,#REF!,3,0),"")</f>
        <v/>
      </c>
      <c r="AD38" s="951" t="str">
        <f>IFERROR(VLOOKUP($C38,#REF!,4,0),"")</f>
        <v/>
      </c>
      <c r="AE38" s="951" t="str">
        <f>IFERROR(VLOOKUP($C38,#REF!,3,0),"")</f>
        <v/>
      </c>
      <c r="AF38" s="951" t="str">
        <f>IFERROR(VLOOKUP($C38,#REF!,4,0),"")</f>
        <v/>
      </c>
      <c r="AG38" s="951" t="str">
        <f>IFERROR(VLOOKUP($C38,#REF!,3,0),"")</f>
        <v/>
      </c>
      <c r="AH38" s="951" t="str">
        <f>IFERROR(VLOOKUP($C38,#REF!,4,0),"")</f>
        <v/>
      </c>
      <c r="AI38" s="951" t="str">
        <f>IFERROR(VLOOKUP($C38,#REF!,3,0),"")</f>
        <v/>
      </c>
      <c r="AJ38" s="951" t="str">
        <f>IFERROR(VLOOKUP($C38,#REF!,4,0),"")</f>
        <v/>
      </c>
      <c r="AK38" s="951" t="str">
        <f>IFERROR(VLOOKUP($C38,#REF!,3,0),"")</f>
        <v/>
      </c>
      <c r="AL38" s="951" t="str">
        <f>IFERROR(VLOOKUP($C38,#REF!,4,0),"")</f>
        <v/>
      </c>
      <c r="AM38" s="951" t="str">
        <f>IFERROR(VLOOKUP($C38,#REF!,3,0),"")</f>
        <v/>
      </c>
      <c r="AN38" s="951" t="str">
        <f>IFERROR(VLOOKUP($C38,#REF!,4,0),"")</f>
        <v/>
      </c>
      <c r="AO38" s="951" t="str">
        <f>IFERROR(VLOOKUP($C38,#REF!,3,0),"")</f>
        <v/>
      </c>
      <c r="AP38" s="951"/>
      <c r="AQ38" s="951"/>
      <c r="AR38" s="951" t="str">
        <f>IFERROR(VLOOKUP($C38,#REF!,4,0),"")</f>
        <v/>
      </c>
      <c r="AS38" s="951" t="str">
        <f>IFERROR(VLOOKUP($C38,#REF!,3,0),"")</f>
        <v/>
      </c>
      <c r="AT38" s="951">
        <f>IFERROR(VLOOKUP($C38,'MP &amp; Eqpt Summary 1'!$D$3:$E$80,2,0),"")</f>
        <v>0</v>
      </c>
      <c r="AU38" s="951" t="str">
        <f t="shared" si="3"/>
        <v/>
      </c>
    </row>
    <row r="39" spans="3:47">
      <c r="C39" t="s">
        <v>134</v>
      </c>
      <c r="D39" s="956">
        <f t="shared" si="0"/>
        <v>0</v>
      </c>
      <c r="F39" s="951" t="str">
        <f t="shared" si="1"/>
        <v/>
      </c>
      <c r="G39" s="951" t="str">
        <f t="shared" si="4"/>
        <v/>
      </c>
      <c r="H39" s="951" t="str">
        <f>IFERROR(VLOOKUP($C39,#REF!,4,0),"")</f>
        <v/>
      </c>
      <c r="I39" s="951" t="str">
        <f>IFERROR(VLOOKUP($C39,#REF!,3,0),"")</f>
        <v/>
      </c>
      <c r="J39" s="951" t="str">
        <f>IFERROR(VLOOKUP($C39,#REF!,4,0),"")</f>
        <v/>
      </c>
      <c r="K39" s="951" t="str">
        <f>IFERROR(VLOOKUP($C39,#REF!,3,0),"")</f>
        <v/>
      </c>
      <c r="L39" s="951" t="str">
        <f>IFERROR(VLOOKUP($C39,#REF!,4,0),"")</f>
        <v/>
      </c>
      <c r="M39" s="951" t="str">
        <f>IFERROR(VLOOKUP($C39,#REF!,3,0),"")</f>
        <v/>
      </c>
      <c r="N39" s="951" t="str">
        <f>IFERROR(VLOOKUP($C39,#REF!,4,0),"")</f>
        <v/>
      </c>
      <c r="O39" s="951" t="str">
        <f>IFERROR(VLOOKUP($C39,#REF!,3,0),"")</f>
        <v/>
      </c>
      <c r="P39" s="951" t="str">
        <f>IFERROR(VLOOKUP($C39,#REF!,4,0),"")</f>
        <v/>
      </c>
      <c r="Q39" s="951" t="str">
        <f>IFERROR(VLOOKUP($C39,#REF!,3,0),"")</f>
        <v/>
      </c>
      <c r="R39" s="951" t="str">
        <f>IFERROR(VLOOKUP($C39,#REF!,4,0),"")</f>
        <v/>
      </c>
      <c r="S39" s="951" t="str">
        <f>IFERROR(VLOOKUP($C39,#REF!,3,0),"")</f>
        <v/>
      </c>
      <c r="T39" s="951" t="str">
        <f>IFERROR(VLOOKUP($C39,#REF!,4,0),"")</f>
        <v/>
      </c>
      <c r="U39" s="951" t="str">
        <f>IFERROR(VLOOKUP($C39,#REF!,3,0),"")</f>
        <v/>
      </c>
      <c r="V39" s="951" t="str">
        <f>IFERROR(VLOOKUP($C39,#REF!,4,0),"")</f>
        <v/>
      </c>
      <c r="W39" s="951" t="str">
        <f>IFERROR(VLOOKUP($C39,#REF!,3,0),"")</f>
        <v/>
      </c>
      <c r="X39" s="951" t="str">
        <f>IFERROR(VLOOKUP($C39,#REF!,4,0),"")</f>
        <v/>
      </c>
      <c r="Y39" s="951" t="str">
        <f>IFERROR(VLOOKUP($C39,#REF!,3,0),"")</f>
        <v/>
      </c>
      <c r="Z39" s="951" t="str">
        <f>IFERROR(VLOOKUP($C39,#REF!,4,0),"")</f>
        <v/>
      </c>
      <c r="AA39" s="951" t="str">
        <f>IFERROR(VLOOKUP($C39,#REF!,3,0),"")</f>
        <v/>
      </c>
      <c r="AB39" s="951" t="str">
        <f>IFERROR(VLOOKUP($C39,#REF!,4,0),"")</f>
        <v/>
      </c>
      <c r="AC39" s="951" t="str">
        <f>IFERROR(VLOOKUP($C39,#REF!,3,0),"")</f>
        <v/>
      </c>
      <c r="AD39" s="951" t="str">
        <f>IFERROR(VLOOKUP($C39,#REF!,4,0),"")</f>
        <v/>
      </c>
      <c r="AE39" s="951" t="str">
        <f>IFERROR(VLOOKUP($C39,#REF!,3,0),"")</f>
        <v/>
      </c>
      <c r="AF39" s="951" t="str">
        <f>IFERROR(VLOOKUP($C39,#REF!,4,0),"")</f>
        <v/>
      </c>
      <c r="AG39" s="951" t="str">
        <f>IFERROR(VLOOKUP($C39,#REF!,3,0),"")</f>
        <v/>
      </c>
      <c r="AH39" s="951" t="str">
        <f>IFERROR(VLOOKUP($C39,#REF!,4,0),"")</f>
        <v/>
      </c>
      <c r="AI39" s="951" t="str">
        <f>IFERROR(VLOOKUP($C39,#REF!,3,0),"")</f>
        <v/>
      </c>
      <c r="AJ39" s="951" t="str">
        <f>IFERROR(VLOOKUP($C39,#REF!,4,0),"")</f>
        <v/>
      </c>
      <c r="AK39" s="951" t="str">
        <f>IFERROR(VLOOKUP($C39,#REF!,3,0),"")</f>
        <v/>
      </c>
      <c r="AL39" s="951" t="str">
        <f>IFERROR(VLOOKUP($C39,#REF!,4,0),"")</f>
        <v/>
      </c>
      <c r="AM39" s="951" t="str">
        <f>IFERROR(VLOOKUP($C39,#REF!,3,0),"")</f>
        <v/>
      </c>
      <c r="AN39" s="951" t="str">
        <f>IFERROR(VLOOKUP($C39,#REF!,4,0),"")</f>
        <v/>
      </c>
      <c r="AO39" s="951" t="str">
        <f>IFERROR(VLOOKUP($C39,#REF!,3,0),"")</f>
        <v/>
      </c>
      <c r="AP39" s="951" t="str">
        <f>IFERROR(VLOOKUP($C39,PRE!$N$29:$R$74,4,0),"")</f>
        <v/>
      </c>
      <c r="AQ39" s="951">
        <f>IFERROR(VLOOKUP($C39,PRE!$N$29:$R$74,3,0),"")</f>
        <v>0</v>
      </c>
      <c r="AR39" s="951" t="str">
        <f>IFERROR(VLOOKUP($C39,#REF!,4,0),"")</f>
        <v/>
      </c>
      <c r="AS39" s="951" t="str">
        <f>IFERROR(VLOOKUP($C39,#REF!,3,0),"")</f>
        <v/>
      </c>
      <c r="AT39" s="951">
        <f>IFERROR(VLOOKUP($C39,'MP &amp; Eqpt Summary 1'!$D$3:$E$80,2,0),"")</f>
        <v>0</v>
      </c>
      <c r="AU39" s="951" t="str">
        <f t="shared" si="3"/>
        <v/>
      </c>
    </row>
    <row r="40" spans="3:47">
      <c r="C40" t="s">
        <v>136</v>
      </c>
      <c r="D40" s="956">
        <f t="shared" si="0"/>
        <v>0</v>
      </c>
      <c r="F40" s="951" t="str">
        <f t="shared" si="1"/>
        <v/>
      </c>
      <c r="G40" s="951" t="str">
        <f t="shared" si="4"/>
        <v/>
      </c>
      <c r="H40" s="951" t="str">
        <f>IFERROR(VLOOKUP($C40,#REF!,4,0),"")</f>
        <v/>
      </c>
      <c r="I40" s="951" t="str">
        <f>IFERROR(VLOOKUP($C40,#REF!,3,0),"")</f>
        <v/>
      </c>
      <c r="J40" s="951" t="str">
        <f>IFERROR(VLOOKUP($C40,#REF!,4,0),"")</f>
        <v/>
      </c>
      <c r="K40" s="951" t="str">
        <f>IFERROR(VLOOKUP($C40,#REF!,3,0),"")</f>
        <v/>
      </c>
      <c r="L40" s="951" t="str">
        <f>IFERROR(VLOOKUP($C40,#REF!,4,0),"")</f>
        <v/>
      </c>
      <c r="M40" s="951" t="str">
        <f>IFERROR(VLOOKUP($C40,#REF!,3,0),"")</f>
        <v/>
      </c>
      <c r="N40" s="951" t="str">
        <f>IFERROR(VLOOKUP($C40,#REF!,4,0),"")</f>
        <v/>
      </c>
      <c r="O40" s="951" t="str">
        <f>IFERROR(VLOOKUP($C40,#REF!,3,0),"")</f>
        <v/>
      </c>
      <c r="P40" s="951" t="str">
        <f>IFERROR(VLOOKUP($C40,#REF!,4,0),"")</f>
        <v/>
      </c>
      <c r="Q40" s="951" t="str">
        <f>IFERROR(VLOOKUP($C40,#REF!,3,0),"")</f>
        <v/>
      </c>
      <c r="R40" s="951" t="str">
        <f>IFERROR(VLOOKUP($C40,#REF!,4,0),"")</f>
        <v/>
      </c>
      <c r="S40" s="951" t="str">
        <f>IFERROR(VLOOKUP($C40,#REF!,3,0),"")</f>
        <v/>
      </c>
      <c r="T40" s="951" t="str">
        <f>IFERROR(VLOOKUP($C40,#REF!,4,0),"")</f>
        <v/>
      </c>
      <c r="U40" s="951" t="str">
        <f>IFERROR(VLOOKUP($C40,#REF!,3,0),"")</f>
        <v/>
      </c>
      <c r="V40" s="951" t="str">
        <f>IFERROR(VLOOKUP($C40,#REF!,4,0),"")</f>
        <v/>
      </c>
      <c r="W40" s="951" t="str">
        <f>IFERROR(VLOOKUP($C40,#REF!,3,0),"")</f>
        <v/>
      </c>
      <c r="X40" s="951" t="str">
        <f>IFERROR(VLOOKUP($C40,#REF!,4,0),"")</f>
        <v/>
      </c>
      <c r="Y40" s="951" t="str">
        <f>IFERROR(VLOOKUP($C40,#REF!,3,0),"")</f>
        <v/>
      </c>
      <c r="Z40" s="951" t="str">
        <f>IFERROR(VLOOKUP($C40,#REF!,4,0),"")</f>
        <v/>
      </c>
      <c r="AA40" s="951" t="str">
        <f>IFERROR(VLOOKUP($C40,#REF!,3,0),"")</f>
        <v/>
      </c>
      <c r="AB40" s="951" t="str">
        <f>IFERROR(VLOOKUP($C40,#REF!,4,0),"")</f>
        <v/>
      </c>
      <c r="AC40" s="951" t="str">
        <f>IFERROR(VLOOKUP($C40,#REF!,3,0),"")</f>
        <v/>
      </c>
      <c r="AD40" s="951" t="str">
        <f>IFERROR(VLOOKUP($C40,#REF!,4,0),"")</f>
        <v/>
      </c>
      <c r="AE40" s="951" t="str">
        <f>IFERROR(VLOOKUP($C40,#REF!,3,0),"")</f>
        <v/>
      </c>
      <c r="AF40" s="951" t="str">
        <f>IFERROR(VLOOKUP($C40,#REF!,4,0),"")</f>
        <v/>
      </c>
      <c r="AG40" s="951" t="str">
        <f>IFERROR(VLOOKUP($C40,#REF!,3,0),"")</f>
        <v/>
      </c>
      <c r="AH40" s="951" t="str">
        <f>IFERROR(VLOOKUP($C40,#REF!,4,0),"")</f>
        <v/>
      </c>
      <c r="AI40" s="951" t="str">
        <f>IFERROR(VLOOKUP($C40,#REF!,3,0),"")</f>
        <v/>
      </c>
      <c r="AJ40" s="951" t="str">
        <f>IFERROR(VLOOKUP($C40,#REF!,4,0),"")</f>
        <v/>
      </c>
      <c r="AK40" s="951" t="str">
        <f>IFERROR(VLOOKUP($C40,#REF!,3,0),"")</f>
        <v/>
      </c>
      <c r="AL40" s="951" t="str">
        <f>IFERROR(VLOOKUP($C40,#REF!,4,0),"")</f>
        <v/>
      </c>
      <c r="AM40" s="951" t="str">
        <f>IFERROR(VLOOKUP($C40,#REF!,3,0),"")</f>
        <v/>
      </c>
      <c r="AN40" s="951" t="str">
        <f>IFERROR(VLOOKUP($C40,#REF!,4,0),"")</f>
        <v/>
      </c>
      <c r="AO40" s="951" t="str">
        <f>IFERROR(VLOOKUP($C40,#REF!,3,0),"")</f>
        <v/>
      </c>
      <c r="AP40" s="951" t="str">
        <f>IFERROR(VLOOKUP($C40,PRE!$N$29:$R$74,4,0),"")</f>
        <v/>
      </c>
      <c r="AQ40" s="951">
        <f>IFERROR(VLOOKUP($C40,PRE!$N$29:$R$74,3,0),"")</f>
        <v>0</v>
      </c>
      <c r="AR40" s="951" t="str">
        <f>IFERROR(VLOOKUP($C40,#REF!,4,0),"")</f>
        <v/>
      </c>
      <c r="AS40" s="951" t="str">
        <f>IFERROR(VLOOKUP($C40,#REF!,3,0),"")</f>
        <v/>
      </c>
      <c r="AT40" s="951">
        <f>IFERROR(VLOOKUP($C40,'MP &amp; Eqpt Summary 1'!$D$3:$E$80,2,0),"")</f>
        <v>0</v>
      </c>
      <c r="AU40" s="951" t="str">
        <f t="shared" si="3"/>
        <v/>
      </c>
    </row>
    <row r="41" spans="3:47">
      <c r="C41" t="s">
        <v>137</v>
      </c>
      <c r="D41" s="956">
        <f t="shared" si="0"/>
        <v>0</v>
      </c>
      <c r="F41" s="951" t="str">
        <f t="shared" si="1"/>
        <v/>
      </c>
      <c r="G41" s="951" t="str">
        <f t="shared" si="4"/>
        <v/>
      </c>
      <c r="H41" s="951" t="str">
        <f>IFERROR(VLOOKUP($C41,#REF!,4,0),"")</f>
        <v/>
      </c>
      <c r="I41" s="951" t="str">
        <f>IFERROR(VLOOKUP($C41,#REF!,3,0),"")</f>
        <v/>
      </c>
      <c r="J41" s="951" t="str">
        <f>IFERROR(VLOOKUP($C41,#REF!,4,0),"")</f>
        <v/>
      </c>
      <c r="K41" s="951" t="str">
        <f>IFERROR(VLOOKUP($C41,#REF!,3,0),"")</f>
        <v/>
      </c>
      <c r="L41" s="951" t="str">
        <f>IFERROR(VLOOKUP($C41,#REF!,4,0),"")</f>
        <v/>
      </c>
      <c r="M41" s="951" t="str">
        <f>IFERROR(VLOOKUP($C41,#REF!,3,0),"")</f>
        <v/>
      </c>
      <c r="N41" s="951" t="str">
        <f>IFERROR(VLOOKUP($C41,#REF!,4,0),"")</f>
        <v/>
      </c>
      <c r="O41" s="951" t="str">
        <f>IFERROR(VLOOKUP($C41,#REF!,3,0),"")</f>
        <v/>
      </c>
      <c r="P41" s="951" t="str">
        <f>IFERROR(VLOOKUP($C41,#REF!,4,0),"")</f>
        <v/>
      </c>
      <c r="Q41" s="951" t="str">
        <f>IFERROR(VLOOKUP($C41,#REF!,3,0),"")</f>
        <v/>
      </c>
      <c r="R41" s="951" t="str">
        <f>IFERROR(VLOOKUP($C41,#REF!,4,0),"")</f>
        <v/>
      </c>
      <c r="S41" s="951" t="str">
        <f>IFERROR(VLOOKUP($C41,#REF!,3,0),"")</f>
        <v/>
      </c>
      <c r="T41" s="951" t="str">
        <f>IFERROR(VLOOKUP($C41,#REF!,4,0),"")</f>
        <v/>
      </c>
      <c r="U41" s="951" t="str">
        <f>IFERROR(VLOOKUP($C41,#REF!,3,0),"")</f>
        <v/>
      </c>
      <c r="V41" s="951" t="str">
        <f>IFERROR(VLOOKUP($C41,#REF!,4,0),"")</f>
        <v/>
      </c>
      <c r="W41" s="951" t="str">
        <f>IFERROR(VLOOKUP($C41,#REF!,3,0),"")</f>
        <v/>
      </c>
      <c r="X41" s="951" t="str">
        <f>IFERROR(VLOOKUP($C41,#REF!,4,0),"")</f>
        <v/>
      </c>
      <c r="Y41" s="951" t="str">
        <f>IFERROR(VLOOKUP($C41,#REF!,3,0),"")</f>
        <v/>
      </c>
      <c r="Z41" s="951" t="str">
        <f>IFERROR(VLOOKUP($C41,#REF!,4,0),"")</f>
        <v/>
      </c>
      <c r="AA41" s="951" t="str">
        <f>IFERROR(VLOOKUP($C41,#REF!,3,0),"")</f>
        <v/>
      </c>
      <c r="AB41" s="951" t="str">
        <f>IFERROR(VLOOKUP($C41,#REF!,4,0),"")</f>
        <v/>
      </c>
      <c r="AC41" s="951" t="str">
        <f>IFERROR(VLOOKUP($C41,#REF!,3,0),"")</f>
        <v/>
      </c>
      <c r="AD41" s="951" t="str">
        <f>IFERROR(VLOOKUP($C41,#REF!,4,0),"")</f>
        <v/>
      </c>
      <c r="AE41" s="951" t="str">
        <f>IFERROR(VLOOKUP($C41,#REF!,3,0),"")</f>
        <v/>
      </c>
      <c r="AF41" s="951" t="str">
        <f>IFERROR(VLOOKUP($C41,#REF!,4,0),"")</f>
        <v/>
      </c>
      <c r="AG41" s="951" t="str">
        <f>IFERROR(VLOOKUP($C41,#REF!,3,0),"")</f>
        <v/>
      </c>
      <c r="AH41" s="951" t="str">
        <f>IFERROR(VLOOKUP($C41,#REF!,4,0),"")</f>
        <v/>
      </c>
      <c r="AI41" s="951" t="str">
        <f>IFERROR(VLOOKUP($C41,#REF!,3,0),"")</f>
        <v/>
      </c>
      <c r="AJ41" s="951" t="str">
        <f>IFERROR(VLOOKUP($C41,#REF!,4,0),"")</f>
        <v/>
      </c>
      <c r="AK41" s="951" t="str">
        <f>IFERROR(VLOOKUP($C41,#REF!,3,0),"")</f>
        <v/>
      </c>
      <c r="AL41" s="951" t="str">
        <f>IFERROR(VLOOKUP($C41,#REF!,4,0),"")</f>
        <v/>
      </c>
      <c r="AM41" s="951" t="str">
        <f>IFERROR(VLOOKUP($C41,#REF!,3,0),"")</f>
        <v/>
      </c>
      <c r="AN41" s="951" t="str">
        <f>IFERROR(VLOOKUP($C41,#REF!,4,0),"")</f>
        <v/>
      </c>
      <c r="AO41" s="951" t="str">
        <f>IFERROR(VLOOKUP($C41,#REF!,3,0),"")</f>
        <v/>
      </c>
      <c r="AP41" s="951" t="str">
        <f>IFERROR(VLOOKUP($C41,PRE!$N$29:$R$74,4,0),"")</f>
        <v/>
      </c>
      <c r="AQ41" s="951">
        <f>IFERROR(VLOOKUP($C41,PRE!$N$29:$R$74,3,0),"")</f>
        <v>0</v>
      </c>
      <c r="AR41" s="951" t="str">
        <f>IFERROR(VLOOKUP($C41,#REF!,4,0),"")</f>
        <v/>
      </c>
      <c r="AS41" s="951" t="str">
        <f>IFERROR(VLOOKUP($C41,#REF!,3,0),"")</f>
        <v/>
      </c>
      <c r="AT41" s="951">
        <f>IFERROR(VLOOKUP($C41,'MP &amp; Eqpt Summary 1'!$D$3:$E$80,2,0),"")</f>
        <v>0</v>
      </c>
      <c r="AU41" s="951" t="str">
        <f t="shared" si="3"/>
        <v/>
      </c>
    </row>
    <row r="42" spans="3:47">
      <c r="C42" t="s">
        <v>138</v>
      </c>
      <c r="D42" s="956">
        <f t="shared" si="0"/>
        <v>0</v>
      </c>
      <c r="F42" s="951" t="str">
        <f t="shared" si="1"/>
        <v/>
      </c>
      <c r="G42" s="951" t="str">
        <f t="shared" si="4"/>
        <v/>
      </c>
      <c r="H42" s="951" t="str">
        <f>IFERROR(VLOOKUP($C42,#REF!,4,0),"")</f>
        <v/>
      </c>
      <c r="I42" s="951" t="str">
        <f>IFERROR(VLOOKUP($C42,#REF!,3,0),"")</f>
        <v/>
      </c>
      <c r="J42" s="951" t="str">
        <f>IFERROR(VLOOKUP($C42,#REF!,4,0),"")</f>
        <v/>
      </c>
      <c r="K42" s="951" t="str">
        <f>IFERROR(VLOOKUP($C42,#REF!,3,0),"")</f>
        <v/>
      </c>
      <c r="L42" s="951" t="str">
        <f>IFERROR(VLOOKUP($C42,#REF!,4,0),"")</f>
        <v/>
      </c>
      <c r="M42" s="951" t="str">
        <f>IFERROR(VLOOKUP($C42,#REF!,3,0),"")</f>
        <v/>
      </c>
      <c r="N42" s="951" t="str">
        <f>IFERROR(VLOOKUP($C42,#REF!,4,0),"")</f>
        <v/>
      </c>
      <c r="O42" s="951" t="str">
        <f>IFERROR(VLOOKUP($C42,#REF!,3,0),"")</f>
        <v/>
      </c>
      <c r="P42" s="951" t="str">
        <f>IFERROR(VLOOKUP($C42,#REF!,4,0),"")</f>
        <v/>
      </c>
      <c r="Q42" s="951" t="str">
        <f>IFERROR(VLOOKUP($C42,#REF!,3,0),"")</f>
        <v/>
      </c>
      <c r="R42" s="951" t="str">
        <f>IFERROR(VLOOKUP($C42,#REF!,4,0),"")</f>
        <v/>
      </c>
      <c r="S42" s="951" t="str">
        <f>IFERROR(VLOOKUP($C42,#REF!,3,0),"")</f>
        <v/>
      </c>
      <c r="T42" s="951" t="str">
        <f>IFERROR(VLOOKUP($C42,#REF!,4,0),"")</f>
        <v/>
      </c>
      <c r="U42" s="951" t="str">
        <f>IFERROR(VLOOKUP($C42,#REF!,3,0),"")</f>
        <v/>
      </c>
      <c r="V42" s="951" t="str">
        <f>IFERROR(VLOOKUP($C42,#REF!,4,0),"")</f>
        <v/>
      </c>
      <c r="W42" s="951" t="str">
        <f>IFERROR(VLOOKUP($C42,#REF!,3,0),"")</f>
        <v/>
      </c>
      <c r="X42" s="951" t="str">
        <f>IFERROR(VLOOKUP($C42,#REF!,4,0),"")</f>
        <v/>
      </c>
      <c r="Y42" s="951" t="str">
        <f>IFERROR(VLOOKUP($C42,#REF!,3,0),"")</f>
        <v/>
      </c>
      <c r="Z42" s="951" t="str">
        <f>IFERROR(VLOOKUP($C42,#REF!,4,0),"")</f>
        <v/>
      </c>
      <c r="AA42" s="951" t="str">
        <f>IFERROR(VLOOKUP($C42,#REF!,3,0),"")</f>
        <v/>
      </c>
      <c r="AB42" s="951" t="str">
        <f>IFERROR(VLOOKUP($C42,#REF!,4,0),"")</f>
        <v/>
      </c>
      <c r="AC42" s="951" t="str">
        <f>IFERROR(VLOOKUP($C42,#REF!,3,0),"")</f>
        <v/>
      </c>
      <c r="AD42" s="951" t="str">
        <f>IFERROR(VLOOKUP($C42,#REF!,4,0),"")</f>
        <v/>
      </c>
      <c r="AE42" s="951" t="str">
        <f>IFERROR(VLOOKUP($C42,#REF!,3,0),"")</f>
        <v/>
      </c>
      <c r="AF42" s="951" t="str">
        <f>IFERROR(VLOOKUP($C42,#REF!,4,0),"")</f>
        <v/>
      </c>
      <c r="AG42" s="951" t="str">
        <f>IFERROR(VLOOKUP($C42,#REF!,3,0),"")</f>
        <v/>
      </c>
      <c r="AH42" s="951" t="str">
        <f>IFERROR(VLOOKUP($C42,#REF!,4,0),"")</f>
        <v/>
      </c>
      <c r="AI42" s="951" t="str">
        <f>IFERROR(VLOOKUP($C42,#REF!,3,0),"")</f>
        <v/>
      </c>
      <c r="AJ42" s="951" t="str">
        <f>IFERROR(VLOOKUP($C42,#REF!,4,0),"")</f>
        <v/>
      </c>
      <c r="AK42" s="951" t="str">
        <f>IFERROR(VLOOKUP($C42,#REF!,3,0),"")</f>
        <v/>
      </c>
      <c r="AL42" s="951" t="str">
        <f>IFERROR(VLOOKUP($C42,#REF!,4,0),"")</f>
        <v/>
      </c>
      <c r="AM42" s="951" t="str">
        <f>IFERROR(VLOOKUP($C42,#REF!,3,0),"")</f>
        <v/>
      </c>
      <c r="AN42" s="951" t="str">
        <f>IFERROR(VLOOKUP($C42,#REF!,4,0),"")</f>
        <v/>
      </c>
      <c r="AO42" s="951" t="str">
        <f>IFERROR(VLOOKUP($C42,#REF!,3,0),"")</f>
        <v/>
      </c>
      <c r="AP42" s="951" t="str">
        <f>IFERROR(VLOOKUP($C42,PRE!$N$29:$R$74,4,0),"")</f>
        <v/>
      </c>
      <c r="AQ42" s="951">
        <f>IFERROR(VLOOKUP($C42,PRE!$N$29:$R$74,3,0),"")</f>
        <v>0</v>
      </c>
      <c r="AR42" s="951" t="str">
        <f>IFERROR(VLOOKUP($C42,#REF!,4,0),"")</f>
        <v/>
      </c>
      <c r="AS42" s="951" t="str">
        <f>IFERROR(VLOOKUP($C42,#REF!,3,0),"")</f>
        <v/>
      </c>
      <c r="AT42" s="951">
        <f>IFERROR(VLOOKUP($C42,'MP &amp; Eqpt Summary 1'!$D$3:$E$80,2,0),"")</f>
        <v>0</v>
      </c>
      <c r="AU42" s="951" t="str">
        <f t="shared" si="3"/>
        <v/>
      </c>
    </row>
    <row r="43" spans="3:47">
      <c r="C43" t="s">
        <v>139</v>
      </c>
      <c r="D43" s="956">
        <f t="shared" si="0"/>
        <v>0</v>
      </c>
      <c r="F43" s="951" t="str">
        <f t="shared" si="1"/>
        <v/>
      </c>
      <c r="G43" s="951" t="str">
        <f t="shared" si="4"/>
        <v/>
      </c>
      <c r="H43" s="951" t="str">
        <f>IFERROR(VLOOKUP($C43,#REF!,4,0),"")</f>
        <v/>
      </c>
      <c r="I43" s="951" t="str">
        <f>IFERROR(VLOOKUP($C43,#REF!,3,0),"")</f>
        <v/>
      </c>
      <c r="J43" s="951" t="str">
        <f>IFERROR(VLOOKUP($C43,#REF!,4,0),"")</f>
        <v/>
      </c>
      <c r="K43" s="951" t="str">
        <f>IFERROR(VLOOKUP($C43,#REF!,3,0),"")</f>
        <v/>
      </c>
      <c r="L43" s="951" t="str">
        <f>IFERROR(VLOOKUP($C43,#REF!,4,0),"")</f>
        <v/>
      </c>
      <c r="M43" s="951" t="str">
        <f>IFERROR(VLOOKUP($C43,#REF!,3,0),"")</f>
        <v/>
      </c>
      <c r="N43" s="951" t="str">
        <f>IFERROR(VLOOKUP($C43,#REF!,4,0),"")</f>
        <v/>
      </c>
      <c r="O43" s="951" t="str">
        <f>IFERROR(VLOOKUP($C43,#REF!,3,0),"")</f>
        <v/>
      </c>
      <c r="P43" s="951" t="str">
        <f>IFERROR(VLOOKUP($C43,#REF!,4,0),"")</f>
        <v/>
      </c>
      <c r="Q43" s="951" t="str">
        <f>IFERROR(VLOOKUP($C43,#REF!,3,0),"")</f>
        <v/>
      </c>
      <c r="R43" s="951" t="str">
        <f>IFERROR(VLOOKUP($C43,#REF!,4,0),"")</f>
        <v/>
      </c>
      <c r="S43" s="951" t="str">
        <f>IFERROR(VLOOKUP($C43,#REF!,3,0),"")</f>
        <v/>
      </c>
      <c r="T43" s="951" t="str">
        <f>IFERROR(VLOOKUP($C43,#REF!,4,0),"")</f>
        <v/>
      </c>
      <c r="U43" s="951" t="str">
        <f>IFERROR(VLOOKUP($C43,#REF!,3,0),"")</f>
        <v/>
      </c>
      <c r="V43" s="951" t="str">
        <f>IFERROR(VLOOKUP($C43,#REF!,4,0),"")</f>
        <v/>
      </c>
      <c r="W43" s="951" t="str">
        <f>IFERROR(VLOOKUP($C43,#REF!,3,0),"")</f>
        <v/>
      </c>
      <c r="X43" s="951" t="str">
        <f>IFERROR(VLOOKUP($C43,#REF!,4,0),"")</f>
        <v/>
      </c>
      <c r="Y43" s="951" t="str">
        <f>IFERROR(VLOOKUP($C43,#REF!,3,0),"")</f>
        <v/>
      </c>
      <c r="Z43" s="951" t="str">
        <f>IFERROR(VLOOKUP($C43,#REF!,4,0),"")</f>
        <v/>
      </c>
      <c r="AA43" s="951" t="str">
        <f>IFERROR(VLOOKUP($C43,#REF!,3,0),"")</f>
        <v/>
      </c>
      <c r="AB43" s="951" t="str">
        <f>IFERROR(VLOOKUP($C43,#REF!,4,0),"")</f>
        <v/>
      </c>
      <c r="AC43" s="951" t="str">
        <f>IFERROR(VLOOKUP($C43,#REF!,3,0),"")</f>
        <v/>
      </c>
      <c r="AD43" s="951" t="str">
        <f>IFERROR(VLOOKUP($C43,#REF!,4,0),"")</f>
        <v/>
      </c>
      <c r="AE43" s="951" t="str">
        <f>IFERROR(VLOOKUP($C43,#REF!,3,0),"")</f>
        <v/>
      </c>
      <c r="AF43" s="951" t="str">
        <f>IFERROR(VLOOKUP($C43,#REF!,4,0),"")</f>
        <v/>
      </c>
      <c r="AG43" s="951" t="str">
        <f>IFERROR(VLOOKUP($C43,#REF!,3,0),"")</f>
        <v/>
      </c>
      <c r="AH43" s="951" t="str">
        <f>IFERROR(VLOOKUP($C43,#REF!,4,0),"")</f>
        <v/>
      </c>
      <c r="AI43" s="951" t="str">
        <f>IFERROR(VLOOKUP($C43,#REF!,3,0),"")</f>
        <v/>
      </c>
      <c r="AJ43" s="951" t="str">
        <f>IFERROR(VLOOKUP($C43,#REF!,4,0),"")</f>
        <v/>
      </c>
      <c r="AK43" s="951" t="str">
        <f>IFERROR(VLOOKUP($C43,#REF!,3,0),"")</f>
        <v/>
      </c>
      <c r="AL43" s="951" t="str">
        <f>IFERROR(VLOOKUP($C43,#REF!,4,0),"")</f>
        <v/>
      </c>
      <c r="AM43" s="951" t="str">
        <f>IFERROR(VLOOKUP($C43,#REF!,3,0),"")</f>
        <v/>
      </c>
      <c r="AN43" s="951" t="str">
        <f>IFERROR(VLOOKUP($C43,#REF!,4,0),"")</f>
        <v/>
      </c>
      <c r="AO43" s="951" t="str">
        <f>IFERROR(VLOOKUP($C43,#REF!,3,0),"")</f>
        <v/>
      </c>
      <c r="AP43" s="951" t="str">
        <f>IFERROR(VLOOKUP($C43,PRE!$N$29:$R$74,4,0),"")</f>
        <v/>
      </c>
      <c r="AQ43" s="951">
        <f>IFERROR(VLOOKUP($C43,PRE!$N$29:$R$74,3,0),"")</f>
        <v>0</v>
      </c>
      <c r="AR43" s="951" t="str">
        <f>IFERROR(VLOOKUP($C43,#REF!,4,0),"")</f>
        <v/>
      </c>
      <c r="AS43" s="951" t="str">
        <f>IFERROR(VLOOKUP($C43,#REF!,3,0),"")</f>
        <v/>
      </c>
      <c r="AT43" s="951">
        <f>IFERROR(VLOOKUP($C43,'MP &amp; Eqpt Summary 1'!$D$3:$E$80,2,0),"")</f>
        <v>0</v>
      </c>
      <c r="AU43" s="951" t="str">
        <f t="shared" si="3"/>
        <v/>
      </c>
    </row>
    <row r="44" spans="3:47">
      <c r="C44" t="s">
        <v>142</v>
      </c>
      <c r="D44" s="956">
        <f t="shared" si="0"/>
        <v>0</v>
      </c>
      <c r="F44" s="951" t="str">
        <f t="shared" si="1"/>
        <v/>
      </c>
      <c r="G44" s="951">
        <f t="shared" si="4"/>
        <v>0</v>
      </c>
      <c r="H44" s="951"/>
      <c r="I44" s="951"/>
      <c r="J44" s="951"/>
      <c r="K44" s="951"/>
      <c r="L44" s="951"/>
      <c r="M44" s="951"/>
      <c r="N44" s="951"/>
      <c r="O44" s="951"/>
      <c r="P44" s="951"/>
      <c r="Q44" s="951"/>
      <c r="R44" s="951"/>
      <c r="S44" s="951"/>
      <c r="T44" s="951"/>
      <c r="U44" s="951"/>
      <c r="V44" s="951"/>
      <c r="W44" s="951"/>
      <c r="X44" s="951"/>
      <c r="Y44" s="951"/>
      <c r="Z44" s="951"/>
      <c r="AA44" s="951"/>
      <c r="AB44" s="951"/>
      <c r="AC44" s="951"/>
      <c r="AD44" s="951"/>
      <c r="AE44" s="951"/>
      <c r="AF44" s="951"/>
      <c r="AG44" s="951"/>
      <c r="AH44" s="951"/>
      <c r="AI44" s="951"/>
      <c r="AJ44" s="951"/>
      <c r="AK44" s="951"/>
      <c r="AL44" s="951"/>
      <c r="AM44" s="951"/>
      <c r="AN44" s="951"/>
      <c r="AO44" s="951"/>
      <c r="AP44" s="951" t="str">
        <f>IFERROR(VLOOKUP($C44,PRE!$N$29:$R$74,4,0),"")</f>
        <v/>
      </c>
      <c r="AQ44" s="951">
        <f>IFERROR(VLOOKUP($C44,PRE!$N$29:$R$74,3,0),"")</f>
        <v>0</v>
      </c>
      <c r="AR44" s="951"/>
      <c r="AS44" s="951"/>
      <c r="AT44" s="951">
        <f>IFERROR(VLOOKUP($C44,'MP &amp; Eqpt Summary 1'!$D$3:$E$80,2,0),"")</f>
        <v>0</v>
      </c>
      <c r="AU44" s="951">
        <f t="shared" si="3"/>
        <v>0</v>
      </c>
    </row>
    <row r="45" spans="3:47">
      <c r="C45" t="s">
        <v>145</v>
      </c>
      <c r="D45" s="956">
        <f t="shared" si="0"/>
        <v>0</v>
      </c>
      <c r="F45" s="951" t="str">
        <f t="shared" si="1"/>
        <v/>
      </c>
      <c r="G45" s="951" t="str">
        <f t="shared" si="4"/>
        <v/>
      </c>
      <c r="H45" s="951" t="str">
        <f>IFERROR(VLOOKUP($C45,#REF!,4,0),"")</f>
        <v/>
      </c>
      <c r="I45" s="951" t="str">
        <f>IFERROR(VLOOKUP($C45,#REF!,3,0),"")</f>
        <v/>
      </c>
      <c r="J45" s="951" t="str">
        <f>IFERROR(VLOOKUP($C45,#REF!,4,0),"")</f>
        <v/>
      </c>
      <c r="K45" s="951" t="str">
        <f>IFERROR(VLOOKUP($C45,#REF!,3,0),"")</f>
        <v/>
      </c>
      <c r="L45" s="951" t="str">
        <f>IFERROR(VLOOKUP($C45,#REF!,4,0),"")</f>
        <v/>
      </c>
      <c r="M45" s="951" t="str">
        <f>IFERROR(VLOOKUP($C45,#REF!,3,0),"")</f>
        <v/>
      </c>
      <c r="N45" s="951" t="str">
        <f>IFERROR(VLOOKUP($C45,#REF!,4,0),"")</f>
        <v/>
      </c>
      <c r="O45" s="951" t="str">
        <f>IFERROR(VLOOKUP($C45,#REF!,3,0),"")</f>
        <v/>
      </c>
      <c r="P45" s="951" t="str">
        <f>IFERROR(VLOOKUP($C45,#REF!,4,0),"")</f>
        <v/>
      </c>
      <c r="Q45" s="951" t="str">
        <f>IFERROR(VLOOKUP($C45,#REF!,3,0),"")</f>
        <v/>
      </c>
      <c r="R45" s="951" t="str">
        <f>IFERROR(VLOOKUP($C45,#REF!,4,0),"")</f>
        <v/>
      </c>
      <c r="S45" s="951" t="str">
        <f>IFERROR(VLOOKUP($C45,#REF!,3,0),"")</f>
        <v/>
      </c>
      <c r="T45" s="951" t="str">
        <f>IFERROR(VLOOKUP($C45,#REF!,4,0),"")</f>
        <v/>
      </c>
      <c r="U45" s="951" t="str">
        <f>IFERROR(VLOOKUP($C45,#REF!,3,0),"")</f>
        <v/>
      </c>
      <c r="V45" s="951" t="str">
        <f>IFERROR(VLOOKUP($C45,#REF!,4,0),"")</f>
        <v/>
      </c>
      <c r="W45" s="951" t="str">
        <f>IFERROR(VLOOKUP($C45,#REF!,3,0),"")</f>
        <v/>
      </c>
      <c r="X45" s="951" t="str">
        <f>IFERROR(VLOOKUP($C45,#REF!,4,0),"")</f>
        <v/>
      </c>
      <c r="Y45" s="951" t="str">
        <f>IFERROR(VLOOKUP($C45,#REF!,3,0),"")</f>
        <v/>
      </c>
      <c r="Z45" s="951" t="str">
        <f>IFERROR(VLOOKUP($C45,#REF!,4,0),"")</f>
        <v/>
      </c>
      <c r="AA45" s="951" t="str">
        <f>IFERROR(VLOOKUP($C45,#REF!,3,0),"")</f>
        <v/>
      </c>
      <c r="AB45" s="951" t="str">
        <f>IFERROR(VLOOKUP($C45,#REF!,4,0),"")</f>
        <v/>
      </c>
      <c r="AC45" s="951" t="str">
        <f>IFERROR(VLOOKUP($C45,#REF!,3,0),"")</f>
        <v/>
      </c>
      <c r="AD45" s="951" t="str">
        <f>IFERROR(VLOOKUP($C45,#REF!,4,0),"")</f>
        <v/>
      </c>
      <c r="AE45" s="951" t="str">
        <f>IFERROR(VLOOKUP($C45,#REF!,3,0),"")</f>
        <v/>
      </c>
      <c r="AF45" s="951" t="str">
        <f>IFERROR(VLOOKUP($C45,#REF!,4,0),"")</f>
        <v/>
      </c>
      <c r="AG45" s="951" t="str">
        <f>IFERROR(VLOOKUP($C45,#REF!,3,0),"")</f>
        <v/>
      </c>
      <c r="AH45" s="951" t="str">
        <f>IFERROR(VLOOKUP($C45,#REF!,4,0),"")</f>
        <v/>
      </c>
      <c r="AI45" s="951" t="str">
        <f>IFERROR(VLOOKUP($C45,#REF!,3,0),"")</f>
        <v/>
      </c>
      <c r="AJ45" s="951" t="str">
        <f>IFERROR(VLOOKUP($C45,#REF!,4,0),"")</f>
        <v/>
      </c>
      <c r="AK45" s="951" t="str">
        <f>IFERROR(VLOOKUP($C45,#REF!,3,0),"")</f>
        <v/>
      </c>
      <c r="AL45" s="951" t="str">
        <f>IFERROR(VLOOKUP($C45,#REF!,4,0),"")</f>
        <v/>
      </c>
      <c r="AM45" s="951" t="str">
        <f>IFERROR(VLOOKUP($C45,#REF!,3,0),"")</f>
        <v/>
      </c>
      <c r="AN45" s="951" t="str">
        <f>IFERROR(VLOOKUP($C45,#REF!,4,0),"")</f>
        <v/>
      </c>
      <c r="AO45" s="951" t="str">
        <f>IFERROR(VLOOKUP($C45,#REF!,3,0),"")</f>
        <v/>
      </c>
      <c r="AP45" s="951" t="str">
        <f>IFERROR(VLOOKUP($C45,PRE!$N$29:$R$74,4,0),"")</f>
        <v/>
      </c>
      <c r="AQ45" s="951">
        <f>IFERROR(VLOOKUP($C45,PRE!$N$29:$R$74,3,0),"")</f>
        <v>0</v>
      </c>
      <c r="AR45" s="951" t="str">
        <f>IFERROR(VLOOKUP($C45,#REF!,4,0),"")</f>
        <v/>
      </c>
      <c r="AS45" s="951" t="str">
        <f>IFERROR(VLOOKUP($C45,#REF!,3,0),"")</f>
        <v/>
      </c>
      <c r="AT45" s="951">
        <f>IFERROR(VLOOKUP($C45,'MP &amp; Eqpt Summary 1'!$D$3:$E$80,2,0),"")</f>
        <v>0</v>
      </c>
      <c r="AU45" s="951" t="str">
        <f t="shared" si="3"/>
        <v/>
      </c>
    </row>
    <row r="46" spans="3:47">
      <c r="C46" t="s">
        <v>148</v>
      </c>
      <c r="D46" s="956">
        <f t="shared" si="0"/>
        <v>0</v>
      </c>
      <c r="F46" s="951" t="str">
        <f t="shared" si="1"/>
        <v/>
      </c>
      <c r="G46" s="951">
        <f t="shared" si="4"/>
        <v>0</v>
      </c>
      <c r="H46" s="951"/>
      <c r="I46" s="951"/>
      <c r="J46" s="951"/>
      <c r="K46" s="951"/>
      <c r="L46" s="951"/>
      <c r="M46" s="951"/>
      <c r="N46" s="951"/>
      <c r="O46" s="951"/>
      <c r="P46" s="951"/>
      <c r="Q46" s="951"/>
      <c r="R46" s="951"/>
      <c r="S46" s="951"/>
      <c r="T46" s="951"/>
      <c r="U46" s="951"/>
      <c r="V46" s="951"/>
      <c r="W46" s="951"/>
      <c r="X46" s="951"/>
      <c r="Y46" s="951"/>
      <c r="Z46" s="951"/>
      <c r="AA46" s="951"/>
      <c r="AB46" s="951"/>
      <c r="AC46" s="951"/>
      <c r="AD46" s="951"/>
      <c r="AE46" s="951"/>
      <c r="AF46" s="951"/>
      <c r="AG46" s="951"/>
      <c r="AH46" s="951"/>
      <c r="AI46" s="951"/>
      <c r="AJ46" s="951"/>
      <c r="AK46" s="951"/>
      <c r="AL46" s="951"/>
      <c r="AM46" s="951"/>
      <c r="AN46" s="951"/>
      <c r="AO46" s="951"/>
      <c r="AP46" s="951" t="str">
        <f>IFERROR(VLOOKUP($C46,PRE!$N$29:$R$74,4,0),"")</f>
        <v/>
      </c>
      <c r="AQ46" s="951">
        <f>IFERROR(VLOOKUP($C46,PRE!$N$29:$R$74,3,0),"")</f>
        <v>0</v>
      </c>
      <c r="AR46" s="951"/>
      <c r="AS46" s="951"/>
      <c r="AT46" s="951">
        <f>IFERROR(VLOOKUP($C46,'MP &amp; Eqpt Summary 1'!$D$3:$E$80,2,0),"")</f>
        <v>0</v>
      </c>
      <c r="AU46" s="951">
        <f t="shared" si="3"/>
        <v>0</v>
      </c>
    </row>
    <row r="47" spans="3:47">
      <c r="C47" t="s">
        <v>151</v>
      </c>
      <c r="D47" s="956">
        <f t="shared" si="0"/>
        <v>0</v>
      </c>
      <c r="F47" s="951" t="str">
        <f t="shared" si="1"/>
        <v/>
      </c>
      <c r="G47" s="951">
        <f t="shared" si="4"/>
        <v>0</v>
      </c>
      <c r="H47" s="951"/>
      <c r="I47" s="951"/>
      <c r="J47" s="951"/>
      <c r="K47" s="951"/>
      <c r="L47" s="951"/>
      <c r="M47" s="951"/>
      <c r="N47" s="951"/>
      <c r="O47" s="951"/>
      <c r="P47" s="951"/>
      <c r="Q47" s="951"/>
      <c r="R47" s="951"/>
      <c r="S47" s="951"/>
      <c r="T47" s="951"/>
      <c r="U47" s="951"/>
      <c r="V47" s="951"/>
      <c r="W47" s="951"/>
      <c r="X47" s="951"/>
      <c r="Y47" s="951"/>
      <c r="Z47" s="951"/>
      <c r="AA47" s="951"/>
      <c r="AB47" s="951"/>
      <c r="AC47" s="951"/>
      <c r="AD47" s="951"/>
      <c r="AE47" s="951"/>
      <c r="AF47" s="951"/>
      <c r="AG47" s="951"/>
      <c r="AH47" s="951"/>
      <c r="AI47" s="951"/>
      <c r="AJ47" s="951"/>
      <c r="AK47" s="951"/>
      <c r="AL47" s="951"/>
      <c r="AM47" s="951"/>
      <c r="AN47" s="951"/>
      <c r="AO47" s="951"/>
      <c r="AP47" s="951" t="str">
        <f>IFERROR(VLOOKUP($C47,PRE!$N$29:$R$74,4,0),"")</f>
        <v/>
      </c>
      <c r="AQ47" s="951">
        <f>IFERROR(VLOOKUP($C47,PRE!$N$29:$R$74,3,0),"")</f>
        <v>0</v>
      </c>
      <c r="AR47" s="951"/>
      <c r="AS47" s="951"/>
      <c r="AT47" s="951">
        <f>IFERROR(VLOOKUP($C47,'MP &amp; Eqpt Summary 1'!$D$3:$E$80,2,0),"")</f>
        <v>0</v>
      </c>
      <c r="AU47" s="951">
        <f t="shared" si="3"/>
        <v>0</v>
      </c>
    </row>
    <row r="48" spans="3:47">
      <c r="C48" t="s">
        <v>153</v>
      </c>
      <c r="D48" s="956">
        <f t="shared" si="0"/>
        <v>0</v>
      </c>
      <c r="F48" s="951" t="str">
        <f t="shared" si="1"/>
        <v/>
      </c>
      <c r="G48" s="951">
        <f t="shared" si="4"/>
        <v>0</v>
      </c>
      <c r="H48" s="951"/>
      <c r="I48" s="951"/>
      <c r="J48" s="951"/>
      <c r="K48" s="951"/>
      <c r="L48" s="951"/>
      <c r="M48" s="951"/>
      <c r="N48" s="951"/>
      <c r="O48" s="951"/>
      <c r="P48" s="951"/>
      <c r="Q48" s="951"/>
      <c r="R48" s="951"/>
      <c r="S48" s="951"/>
      <c r="T48" s="951"/>
      <c r="U48" s="951"/>
      <c r="V48" s="951"/>
      <c r="W48" s="951"/>
      <c r="X48" s="951"/>
      <c r="Y48" s="951"/>
      <c r="Z48" s="951"/>
      <c r="AA48" s="951"/>
      <c r="AB48" s="951"/>
      <c r="AC48" s="951"/>
      <c r="AD48" s="951"/>
      <c r="AE48" s="951"/>
      <c r="AF48" s="951"/>
      <c r="AG48" s="951"/>
      <c r="AH48" s="951"/>
      <c r="AI48" s="951"/>
      <c r="AJ48" s="951"/>
      <c r="AK48" s="951"/>
      <c r="AL48" s="951"/>
      <c r="AM48" s="951"/>
      <c r="AN48" s="951"/>
      <c r="AO48" s="951"/>
      <c r="AP48" s="951" t="str">
        <f>IFERROR(VLOOKUP($C48,PRE!$N$29:$R$74,4,0),"")</f>
        <v/>
      </c>
      <c r="AQ48" s="951">
        <f>IFERROR(VLOOKUP($C48,PRE!$N$29:$R$74,3,0),"")</f>
        <v>0</v>
      </c>
      <c r="AR48" s="951"/>
      <c r="AS48" s="951"/>
      <c r="AT48" s="951">
        <f>IFERROR(VLOOKUP($C48,'MP &amp; Eqpt Summary 1'!$D$3:$E$80,2,0),"")</f>
        <v>0</v>
      </c>
      <c r="AU48" s="951">
        <f t="shared" si="3"/>
        <v>0</v>
      </c>
    </row>
    <row r="49" spans="3:47">
      <c r="C49" t="s">
        <v>155</v>
      </c>
      <c r="D49" s="956">
        <f t="shared" si="0"/>
        <v>0</v>
      </c>
      <c r="F49" s="951" t="str">
        <f t="shared" si="1"/>
        <v/>
      </c>
      <c r="G49" s="951">
        <f t="shared" si="4"/>
        <v>0</v>
      </c>
      <c r="H49" s="951"/>
      <c r="I49" s="951"/>
      <c r="J49" s="951"/>
      <c r="K49" s="951"/>
      <c r="L49" s="951"/>
      <c r="M49" s="951"/>
      <c r="N49" s="951"/>
      <c r="O49" s="951"/>
      <c r="P49" s="951"/>
      <c r="Q49" s="951"/>
      <c r="R49" s="951"/>
      <c r="S49" s="951"/>
      <c r="T49" s="951"/>
      <c r="U49" s="951"/>
      <c r="V49" s="951"/>
      <c r="W49" s="951"/>
      <c r="X49" s="951"/>
      <c r="Y49" s="951"/>
      <c r="Z49" s="951"/>
      <c r="AA49" s="951"/>
      <c r="AB49" s="951"/>
      <c r="AC49" s="951"/>
      <c r="AD49" s="951"/>
      <c r="AE49" s="951"/>
      <c r="AF49" s="951"/>
      <c r="AG49" s="951"/>
      <c r="AH49" s="951"/>
      <c r="AI49" s="951"/>
      <c r="AJ49" s="951"/>
      <c r="AK49" s="951"/>
      <c r="AL49" s="951"/>
      <c r="AM49" s="951"/>
      <c r="AN49" s="951"/>
      <c r="AO49" s="951"/>
      <c r="AP49" s="951" t="str">
        <f>IFERROR(VLOOKUP($C49,PRE!$N$29:$R$74,4,0),"")</f>
        <v/>
      </c>
      <c r="AQ49" s="951">
        <f>IFERROR(VLOOKUP($C49,PRE!$N$29:$R$74,3,0),"")</f>
        <v>0</v>
      </c>
      <c r="AR49" s="951"/>
      <c r="AS49" s="951"/>
      <c r="AT49" s="951">
        <f>IFERROR(VLOOKUP($C49,'MP &amp; Eqpt Summary 1'!$D$3:$E$80,2,0),"")</f>
        <v>0</v>
      </c>
      <c r="AU49" s="951">
        <f t="shared" si="3"/>
        <v>0</v>
      </c>
    </row>
    <row r="50" spans="3:47">
      <c r="C50" t="s">
        <v>157</v>
      </c>
      <c r="D50" s="956">
        <f t="shared" si="0"/>
        <v>0</v>
      </c>
      <c r="F50" s="951" t="str">
        <f t="shared" si="1"/>
        <v/>
      </c>
      <c r="G50" s="951">
        <f t="shared" si="4"/>
        <v>0</v>
      </c>
      <c r="H50" s="951"/>
      <c r="I50" s="951"/>
      <c r="J50" s="951"/>
      <c r="K50" s="951"/>
      <c r="L50" s="951"/>
      <c r="M50" s="951"/>
      <c r="N50" s="951"/>
      <c r="O50" s="951"/>
      <c r="P50" s="951"/>
      <c r="Q50" s="951"/>
      <c r="R50" s="951"/>
      <c r="S50" s="951"/>
      <c r="T50" s="951"/>
      <c r="U50" s="951"/>
      <c r="V50" s="951"/>
      <c r="W50" s="951"/>
      <c r="X50" s="951"/>
      <c r="Y50" s="951"/>
      <c r="Z50" s="951"/>
      <c r="AA50" s="951"/>
      <c r="AB50" s="951"/>
      <c r="AC50" s="951"/>
      <c r="AD50" s="951"/>
      <c r="AE50" s="951"/>
      <c r="AF50" s="951"/>
      <c r="AG50" s="951"/>
      <c r="AH50" s="951"/>
      <c r="AI50" s="951"/>
      <c r="AJ50" s="951"/>
      <c r="AK50" s="951"/>
      <c r="AL50" s="951"/>
      <c r="AM50" s="951"/>
      <c r="AN50" s="951"/>
      <c r="AO50" s="951"/>
      <c r="AP50" s="951" t="str">
        <f>IFERROR(VLOOKUP($C50,PRE!$N$29:$R$74,4,0),"")</f>
        <v/>
      </c>
      <c r="AQ50" s="951">
        <f>IFERROR(VLOOKUP($C50,PRE!$N$29:$R$74,3,0),"")</f>
        <v>0</v>
      </c>
      <c r="AR50" s="951"/>
      <c r="AS50" s="951"/>
      <c r="AT50" s="951">
        <f>IFERROR(VLOOKUP($C50,'MP &amp; Eqpt Summary 1'!$D$3:$E$80,2,0),"")</f>
        <v>0</v>
      </c>
      <c r="AU50" s="951">
        <f t="shared" si="3"/>
        <v>0</v>
      </c>
    </row>
    <row r="51" spans="3:47">
      <c r="C51" t="s">
        <v>160</v>
      </c>
      <c r="D51" s="956">
        <f t="shared" si="0"/>
        <v>0</v>
      </c>
      <c r="F51" s="951" t="str">
        <f t="shared" si="1"/>
        <v/>
      </c>
      <c r="G51" s="951">
        <f t="shared" si="4"/>
        <v>0</v>
      </c>
      <c r="H51" s="951"/>
      <c r="I51" s="951"/>
      <c r="J51" s="951"/>
      <c r="K51" s="951"/>
      <c r="L51" s="951"/>
      <c r="M51" s="951"/>
      <c r="N51" s="951"/>
      <c r="O51" s="951"/>
      <c r="P51" s="951"/>
      <c r="Q51" s="951"/>
      <c r="R51" s="951"/>
      <c r="S51" s="951"/>
      <c r="T51" s="951"/>
      <c r="U51" s="951"/>
      <c r="V51" s="951"/>
      <c r="W51" s="951"/>
      <c r="X51" s="951"/>
      <c r="Y51" s="951"/>
      <c r="Z51" s="951"/>
      <c r="AA51" s="951"/>
      <c r="AB51" s="951"/>
      <c r="AC51" s="951"/>
      <c r="AD51" s="951"/>
      <c r="AE51" s="951"/>
      <c r="AF51" s="951"/>
      <c r="AG51" s="951"/>
      <c r="AH51" s="951"/>
      <c r="AI51" s="951"/>
      <c r="AJ51" s="951"/>
      <c r="AK51" s="951"/>
      <c r="AL51" s="951"/>
      <c r="AM51" s="951"/>
      <c r="AN51" s="951"/>
      <c r="AO51" s="951"/>
      <c r="AP51" s="951" t="str">
        <f>IFERROR(VLOOKUP($C51,PRE!$N$29:$R$74,4,0),"")</f>
        <v/>
      </c>
      <c r="AQ51" s="951">
        <f>IFERROR(VLOOKUP($C51,PRE!$N$29:$R$74,3,0),"")</f>
        <v>0</v>
      </c>
      <c r="AR51" s="951"/>
      <c r="AS51" s="951"/>
      <c r="AT51" s="951">
        <f>IFERROR(VLOOKUP($C51,'MP &amp; Eqpt Summary 1'!$D$3:$E$80,2,0),"")</f>
        <v>0</v>
      </c>
      <c r="AU51" s="951">
        <f t="shared" si="3"/>
        <v>0</v>
      </c>
    </row>
    <row r="52" spans="3:47">
      <c r="C52" t="s">
        <v>163</v>
      </c>
      <c r="D52" s="956">
        <f t="shared" si="0"/>
        <v>0</v>
      </c>
      <c r="F52" s="951" t="str">
        <f t="shared" si="1"/>
        <v/>
      </c>
      <c r="G52" s="951" t="str">
        <f t="shared" si="4"/>
        <v/>
      </c>
      <c r="H52" s="951" t="str">
        <f>IFERROR(VLOOKUP($C52,#REF!,4,0),"")</f>
        <v/>
      </c>
      <c r="I52" s="951" t="str">
        <f>IFERROR(VLOOKUP($C52,#REF!,3,0),"")</f>
        <v/>
      </c>
      <c r="J52" s="951" t="str">
        <f>IFERROR(VLOOKUP($C52,#REF!,4,0),"")</f>
        <v/>
      </c>
      <c r="K52" s="951" t="str">
        <f>IFERROR(VLOOKUP($C52,#REF!,3,0),"")</f>
        <v/>
      </c>
      <c r="L52" s="951" t="str">
        <f>IFERROR(VLOOKUP($C52,#REF!,4,0),"")</f>
        <v/>
      </c>
      <c r="M52" s="951" t="str">
        <f>IFERROR(VLOOKUP($C52,#REF!,3,0),"")</f>
        <v/>
      </c>
      <c r="N52" s="951" t="str">
        <f>IFERROR(VLOOKUP($C52,#REF!,4,0),"")</f>
        <v/>
      </c>
      <c r="O52" s="951" t="str">
        <f>IFERROR(VLOOKUP($C52,#REF!,3,0),"")</f>
        <v/>
      </c>
      <c r="P52" s="951" t="str">
        <f>IFERROR(VLOOKUP($C52,#REF!,4,0),"")</f>
        <v/>
      </c>
      <c r="Q52" s="951" t="str">
        <f>IFERROR(VLOOKUP($C52,#REF!,3,0),"")</f>
        <v/>
      </c>
      <c r="R52" s="951" t="str">
        <f>IFERROR(VLOOKUP($C52,#REF!,4,0),"")</f>
        <v/>
      </c>
      <c r="S52" s="951" t="str">
        <f>IFERROR(VLOOKUP($C52,#REF!,3,0),"")</f>
        <v/>
      </c>
      <c r="T52" s="951" t="str">
        <f>IFERROR(VLOOKUP($C52,#REF!,4,0),"")</f>
        <v/>
      </c>
      <c r="U52" s="951" t="str">
        <f>IFERROR(VLOOKUP($C52,#REF!,3,0),"")</f>
        <v/>
      </c>
      <c r="V52" s="951" t="str">
        <f>IFERROR(VLOOKUP($C52,#REF!,4,0),"")</f>
        <v/>
      </c>
      <c r="W52" s="951" t="str">
        <f>IFERROR(VLOOKUP($C52,#REF!,3,0),"")</f>
        <v/>
      </c>
      <c r="X52" s="951" t="str">
        <f>IFERROR(VLOOKUP($C52,#REF!,4,0),"")</f>
        <v/>
      </c>
      <c r="Y52" s="951" t="str">
        <f>IFERROR(VLOOKUP($C52,#REF!,3,0),"")</f>
        <v/>
      </c>
      <c r="Z52" s="951" t="str">
        <f>IFERROR(VLOOKUP($C52,#REF!,4,0),"")</f>
        <v/>
      </c>
      <c r="AA52" s="951" t="str">
        <f>IFERROR(VLOOKUP($C52,#REF!,3,0),"")</f>
        <v/>
      </c>
      <c r="AB52" s="951" t="str">
        <f>IFERROR(VLOOKUP($C52,#REF!,4,0),"")</f>
        <v/>
      </c>
      <c r="AC52" s="951" t="str">
        <f>IFERROR(VLOOKUP($C52,#REF!,3,0),"")</f>
        <v/>
      </c>
      <c r="AD52" s="951" t="str">
        <f>IFERROR(VLOOKUP($C52,#REF!,4,0),"")</f>
        <v/>
      </c>
      <c r="AE52" s="951" t="str">
        <f>IFERROR(VLOOKUP($C52,#REF!,3,0),"")</f>
        <v/>
      </c>
      <c r="AF52" s="951" t="str">
        <f>IFERROR(VLOOKUP($C52,#REF!,4,0),"")</f>
        <v/>
      </c>
      <c r="AG52" s="951" t="str">
        <f>IFERROR(VLOOKUP($C52,#REF!,3,0),"")</f>
        <v/>
      </c>
      <c r="AH52" s="951" t="str">
        <f>IFERROR(VLOOKUP($C52,#REF!,4,0),"")</f>
        <v/>
      </c>
      <c r="AI52" s="951" t="str">
        <f>IFERROR(VLOOKUP($C52,#REF!,3,0),"")</f>
        <v/>
      </c>
      <c r="AJ52" s="951" t="str">
        <f>IFERROR(VLOOKUP($C52,#REF!,4,0),"")</f>
        <v/>
      </c>
      <c r="AK52" s="951" t="str">
        <f>IFERROR(VLOOKUP($C52,#REF!,3,0),"")</f>
        <v/>
      </c>
      <c r="AL52" s="951" t="str">
        <f>IFERROR(VLOOKUP($C52,#REF!,4,0),"")</f>
        <v/>
      </c>
      <c r="AM52" s="951" t="str">
        <f>IFERROR(VLOOKUP($C52,#REF!,3,0),"")</f>
        <v/>
      </c>
      <c r="AN52" s="951"/>
      <c r="AO52" s="951"/>
      <c r="AP52" s="951" t="str">
        <f>IFERROR(VLOOKUP($C52,PRE!$N$29:$R$74,4,0),"")</f>
        <v/>
      </c>
      <c r="AQ52" s="951">
        <f>IFERROR(VLOOKUP($C52,PRE!$N$29:$R$74,3,0),"")</f>
        <v>0</v>
      </c>
      <c r="AR52" s="951" t="str">
        <f>IFERROR(VLOOKUP($C52,#REF!,4,0),"")</f>
        <v/>
      </c>
      <c r="AS52" s="951" t="str">
        <f>IFERROR(VLOOKUP($C52,#REF!,3,0),"")</f>
        <v/>
      </c>
      <c r="AT52" s="951">
        <f>IFERROR(VLOOKUP($C52,'MP &amp; Eqpt Summary 1'!$D$3:$E$80,2,0),"")</f>
        <v>0</v>
      </c>
      <c r="AU52" s="951" t="str">
        <f t="shared" si="3"/>
        <v/>
      </c>
    </row>
    <row r="53" spans="3:47">
      <c r="C53" t="s">
        <v>166</v>
      </c>
      <c r="D53" s="956">
        <f t="shared" si="0"/>
        <v>0</v>
      </c>
      <c r="F53" s="951" t="str">
        <f t="shared" si="1"/>
        <v/>
      </c>
      <c r="G53" s="951">
        <f t="shared" si="4"/>
        <v>0</v>
      </c>
      <c r="H53" s="951"/>
      <c r="I53" s="951"/>
      <c r="J53" s="951"/>
      <c r="K53" s="951"/>
      <c r="L53" s="951"/>
      <c r="M53" s="951"/>
      <c r="N53" s="951"/>
      <c r="O53" s="951"/>
      <c r="P53" s="951"/>
      <c r="Q53" s="951"/>
      <c r="R53" s="951"/>
      <c r="S53" s="951"/>
      <c r="T53" s="951"/>
      <c r="U53" s="951"/>
      <c r="V53" s="951"/>
      <c r="W53" s="951"/>
      <c r="X53" s="951"/>
      <c r="Y53" s="951"/>
      <c r="Z53" s="951"/>
      <c r="AA53" s="951"/>
      <c r="AB53" s="951"/>
      <c r="AC53" s="951"/>
      <c r="AD53" s="951"/>
      <c r="AE53" s="951"/>
      <c r="AF53" s="951"/>
      <c r="AG53" s="951"/>
      <c r="AH53" s="951"/>
      <c r="AI53" s="951"/>
      <c r="AJ53" s="951"/>
      <c r="AK53" s="951"/>
      <c r="AL53" s="951"/>
      <c r="AM53" s="951"/>
      <c r="AN53" s="951"/>
      <c r="AO53" s="951"/>
      <c r="AP53" s="951" t="str">
        <f>IFERROR(VLOOKUP($C53,PRE!$N$29:$R$74,4,0),"")</f>
        <v/>
      </c>
      <c r="AQ53" s="951">
        <f>IFERROR(VLOOKUP($C53,PRE!$N$29:$R$74,3,0),"")</f>
        <v>0</v>
      </c>
      <c r="AR53" s="951"/>
      <c r="AS53" s="951"/>
      <c r="AT53" s="951">
        <f>IFERROR(VLOOKUP($C53,'MP &amp; Eqpt Summary 1'!$D$3:$E$80,2,0),"")</f>
        <v>0</v>
      </c>
      <c r="AU53" s="951">
        <f t="shared" si="3"/>
        <v>0</v>
      </c>
    </row>
    <row r="54" spans="3:47">
      <c r="C54" t="s">
        <v>168</v>
      </c>
      <c r="D54" s="956">
        <f t="shared" si="0"/>
        <v>0</v>
      </c>
      <c r="F54" s="951" t="str">
        <f t="shared" si="1"/>
        <v/>
      </c>
      <c r="G54" s="951">
        <f t="shared" si="4"/>
        <v>0</v>
      </c>
      <c r="H54" s="951"/>
      <c r="I54" s="951"/>
      <c r="J54" s="951"/>
      <c r="K54" s="951"/>
      <c r="L54" s="951"/>
      <c r="M54" s="951"/>
      <c r="N54" s="951"/>
      <c r="O54" s="951"/>
      <c r="P54" s="951"/>
      <c r="Q54" s="951"/>
      <c r="R54" s="951"/>
      <c r="S54" s="951"/>
      <c r="T54" s="951"/>
      <c r="U54" s="951"/>
      <c r="V54" s="951"/>
      <c r="W54" s="951"/>
      <c r="X54" s="951"/>
      <c r="Y54" s="951"/>
      <c r="Z54" s="951"/>
      <c r="AA54" s="951"/>
      <c r="AB54" s="951"/>
      <c r="AC54" s="951"/>
      <c r="AD54" s="951"/>
      <c r="AE54" s="951"/>
      <c r="AF54" s="951"/>
      <c r="AG54" s="951"/>
      <c r="AH54" s="951"/>
      <c r="AI54" s="951"/>
      <c r="AJ54" s="951"/>
      <c r="AK54" s="951"/>
      <c r="AL54" s="951"/>
      <c r="AM54" s="951"/>
      <c r="AN54" s="951"/>
      <c r="AO54" s="951"/>
      <c r="AP54" s="951" t="str">
        <f>IFERROR(VLOOKUP($C54,PRE!$N$29:$R$74,4,0),"")</f>
        <v/>
      </c>
      <c r="AQ54" s="951">
        <f>IFERROR(VLOOKUP($C54,PRE!$N$29:$R$74,3,0),"")</f>
        <v>0</v>
      </c>
      <c r="AR54" s="951"/>
      <c r="AS54" s="951"/>
      <c r="AT54" s="951">
        <f>IFERROR(VLOOKUP($C54,'MP &amp; Eqpt Summary 1'!$D$3:$E$80,2,0),"")</f>
        <v>0</v>
      </c>
      <c r="AU54" s="951">
        <f t="shared" si="3"/>
        <v>0</v>
      </c>
    </row>
    <row r="55" spans="3:47">
      <c r="C55" t="s">
        <v>170</v>
      </c>
      <c r="D55" s="956">
        <f t="shared" si="0"/>
        <v>0</v>
      </c>
      <c r="F55" s="951" t="str">
        <f t="shared" si="1"/>
        <v/>
      </c>
      <c r="G55" s="951">
        <f t="shared" si="4"/>
        <v>0</v>
      </c>
      <c r="H55" s="951"/>
      <c r="I55" s="951"/>
      <c r="J55" s="951"/>
      <c r="K55" s="951"/>
      <c r="L55" s="951"/>
      <c r="M55" s="951"/>
      <c r="N55" s="951"/>
      <c r="O55" s="951"/>
      <c r="P55" s="951"/>
      <c r="Q55" s="951"/>
      <c r="R55" s="951"/>
      <c r="S55" s="951"/>
      <c r="T55" s="951"/>
      <c r="U55" s="951"/>
      <c r="V55" s="951"/>
      <c r="W55" s="951"/>
      <c r="X55" s="951"/>
      <c r="Y55" s="951"/>
      <c r="Z55" s="951"/>
      <c r="AA55" s="951"/>
      <c r="AB55" s="951"/>
      <c r="AC55" s="951"/>
      <c r="AD55" s="951"/>
      <c r="AE55" s="951"/>
      <c r="AF55" s="951"/>
      <c r="AG55" s="951"/>
      <c r="AH55" s="951"/>
      <c r="AI55" s="951"/>
      <c r="AJ55" s="951"/>
      <c r="AK55" s="951"/>
      <c r="AL55" s="951"/>
      <c r="AM55" s="951"/>
      <c r="AN55" s="951"/>
      <c r="AO55" s="951"/>
      <c r="AP55" s="951" t="str">
        <f>IFERROR(VLOOKUP($C55,PRE!$N$29:$R$74,4,0),"")</f>
        <v/>
      </c>
      <c r="AQ55" s="951">
        <f>IFERROR(VLOOKUP($C55,PRE!$N$29:$R$74,3,0),"")</f>
        <v>0</v>
      </c>
      <c r="AR55" s="951"/>
      <c r="AS55" s="951"/>
      <c r="AT55" s="951">
        <f>IFERROR(VLOOKUP($C55,'MP &amp; Eqpt Summary 1'!$D$3:$E$80,2,0),"")</f>
        <v>0</v>
      </c>
      <c r="AU55" s="951">
        <f t="shared" si="3"/>
        <v>0</v>
      </c>
    </row>
    <row r="56" spans="3:47">
      <c r="C56" t="s">
        <v>173</v>
      </c>
      <c r="D56" s="956">
        <f t="shared" si="0"/>
        <v>0</v>
      </c>
      <c r="F56" s="951" t="str">
        <f t="shared" si="1"/>
        <v/>
      </c>
      <c r="G56" s="951" t="str">
        <f t="shared" si="4"/>
        <v/>
      </c>
      <c r="H56" s="951"/>
      <c r="I56" s="951"/>
      <c r="J56" s="951"/>
      <c r="K56" s="951"/>
      <c r="L56" s="951"/>
      <c r="M56" s="951"/>
      <c r="N56" s="951"/>
      <c r="O56" s="951"/>
      <c r="P56" s="951"/>
      <c r="Q56" s="951"/>
      <c r="R56" s="951"/>
      <c r="S56" s="951"/>
      <c r="T56" s="951"/>
      <c r="U56" s="951"/>
      <c r="V56" s="951"/>
      <c r="W56" s="951"/>
      <c r="X56" s="951"/>
      <c r="Y56" s="951"/>
      <c r="Z56" s="951"/>
      <c r="AA56" s="951"/>
      <c r="AB56" s="951"/>
      <c r="AC56" s="951"/>
      <c r="AD56" s="951"/>
      <c r="AE56" s="951"/>
      <c r="AF56" s="951"/>
      <c r="AG56" s="951"/>
      <c r="AH56" s="951"/>
      <c r="AI56" s="951"/>
      <c r="AJ56" s="951"/>
      <c r="AK56" s="951"/>
      <c r="AL56" s="951"/>
      <c r="AM56" s="951"/>
      <c r="AN56" s="951"/>
      <c r="AO56" s="951"/>
      <c r="AP56" s="951" t="str">
        <f>IFERROR(VLOOKUP($C56,PRE!$N$29:$R$74,4,0),"")</f>
        <v/>
      </c>
      <c r="AQ56" s="951" t="str">
        <f>IFERROR(VLOOKUP($C56,PRE!$N$29:$R$74,3,0),"")</f>
        <v/>
      </c>
      <c r="AR56" s="951"/>
      <c r="AS56" s="951"/>
      <c r="AT56" s="951">
        <f>IFERROR(VLOOKUP($C56,'MP &amp; Eqpt Summary 1'!$D$3:$E$80,2,0),"")</f>
        <v>0</v>
      </c>
      <c r="AU56" s="951" t="str">
        <f t="shared" si="3"/>
        <v/>
      </c>
    </row>
    <row r="57" spans="3:47">
      <c r="C57" t="s">
        <v>176</v>
      </c>
      <c r="D57" s="956">
        <f t="shared" si="0"/>
        <v>0</v>
      </c>
      <c r="F57" s="952" t="str">
        <f t="shared" si="1"/>
        <v/>
      </c>
      <c r="G57" s="952">
        <f t="shared" si="4"/>
        <v>0</v>
      </c>
      <c r="H57" s="952"/>
      <c r="I57" s="952"/>
      <c r="J57" s="952"/>
      <c r="K57" s="952"/>
      <c r="L57" s="952"/>
      <c r="M57" s="952"/>
      <c r="N57" s="952"/>
      <c r="O57" s="952"/>
      <c r="P57" s="952"/>
      <c r="Q57" s="952"/>
      <c r="R57" s="952"/>
      <c r="S57" s="952"/>
      <c r="T57" s="952"/>
      <c r="U57" s="952"/>
      <c r="V57" s="952"/>
      <c r="W57" s="952"/>
      <c r="X57" s="952"/>
      <c r="Y57" s="952"/>
      <c r="Z57" s="952"/>
      <c r="AA57" s="952"/>
      <c r="AB57" s="952"/>
      <c r="AC57" s="952"/>
      <c r="AD57" s="952"/>
      <c r="AE57" s="952"/>
      <c r="AF57" s="952"/>
      <c r="AG57" s="952"/>
      <c r="AH57" s="952"/>
      <c r="AI57" s="952"/>
      <c r="AJ57" s="952"/>
      <c r="AK57" s="952"/>
      <c r="AL57" s="952"/>
      <c r="AM57" s="952"/>
      <c r="AN57" s="952"/>
      <c r="AO57" s="952"/>
      <c r="AP57" s="952" t="str">
        <f>IFERROR(VLOOKUP($C57,PRE!$N$29:$R$74,4,0),"")</f>
        <v/>
      </c>
      <c r="AQ57" s="952">
        <f>IFERROR(VLOOKUP($C57,PRE!$N$29:$R$74,3,0),"")</f>
        <v>0</v>
      </c>
      <c r="AR57" s="952"/>
      <c r="AS57" s="952"/>
      <c r="AT57" s="952">
        <f>IFERROR(VLOOKUP($C57,'MP &amp; Eqpt Summary 1'!$D$3:$E$80,2,0),"")</f>
        <v>0</v>
      </c>
      <c r="AU57" s="952">
        <f t="shared" si="3"/>
        <v>0</v>
      </c>
    </row>
    <row r="58" spans="3:47">
      <c r="H58" s="949"/>
      <c r="I58" s="949"/>
      <c r="J58" s="949"/>
      <c r="K58" s="949"/>
      <c r="L58" s="949"/>
      <c r="M58" s="949"/>
      <c r="N58" s="949"/>
      <c r="O58" s="949"/>
      <c r="P58" s="949"/>
      <c r="Q58" s="949"/>
      <c r="R58" s="949"/>
      <c r="S58" s="949"/>
      <c r="T58" s="949"/>
      <c r="U58" s="949"/>
      <c r="V58" s="949"/>
      <c r="W58" s="949"/>
      <c r="X58" s="949"/>
      <c r="Y58" s="949"/>
      <c r="Z58" s="949"/>
      <c r="AA58" s="949"/>
      <c r="AB58" s="949"/>
      <c r="AC58" s="949"/>
      <c r="AD58" s="949"/>
      <c r="AE58" s="949"/>
      <c r="AF58" s="949"/>
      <c r="AG58" s="949"/>
      <c r="AH58" s="949"/>
      <c r="AI58" s="949"/>
      <c r="AJ58" s="949"/>
      <c r="AK58" s="949"/>
      <c r="AL58" s="949"/>
      <c r="AM58" s="949"/>
      <c r="AN58" s="949"/>
      <c r="AO58" s="949"/>
      <c r="AP58" s="949"/>
      <c r="AQ58" s="949"/>
      <c r="AR58" s="949"/>
      <c r="AS58" s="949"/>
      <c r="AT58" s="949"/>
    </row>
    <row r="59" spans="3:47">
      <c r="H59" s="949"/>
      <c r="I59" s="949"/>
      <c r="J59" s="949"/>
      <c r="K59" s="949"/>
      <c r="L59" s="949"/>
      <c r="M59" s="949"/>
      <c r="N59" s="949"/>
      <c r="O59" s="949"/>
      <c r="P59" s="949"/>
      <c r="Q59" s="949"/>
      <c r="R59" s="949"/>
      <c r="S59" s="949"/>
      <c r="T59" s="949"/>
      <c r="U59" s="949"/>
      <c r="V59" s="949"/>
      <c r="W59" s="949"/>
      <c r="X59" s="949"/>
      <c r="Y59" s="949"/>
      <c r="Z59" s="949"/>
      <c r="AA59" s="949"/>
      <c r="AB59" s="949"/>
      <c r="AC59" s="949"/>
      <c r="AD59" s="949"/>
      <c r="AE59" s="949"/>
      <c r="AF59" s="949"/>
      <c r="AG59" s="949"/>
      <c r="AH59" s="949"/>
      <c r="AI59" s="949"/>
      <c r="AJ59" s="949"/>
      <c r="AK59" s="949"/>
      <c r="AL59" s="949"/>
      <c r="AM59" s="949"/>
      <c r="AN59" s="949"/>
      <c r="AO59" s="949"/>
      <c r="AP59" s="949"/>
      <c r="AQ59" s="949"/>
      <c r="AR59" s="949"/>
      <c r="AS59" s="949"/>
      <c r="AT59" s="949"/>
    </row>
  </sheetData>
  <mergeCells count="20">
    <mergeCell ref="F1:G1"/>
    <mergeCell ref="H1:I1"/>
    <mergeCell ref="AP1:AQ1"/>
    <mergeCell ref="AR1:AS1"/>
    <mergeCell ref="AF1:AG1"/>
    <mergeCell ref="AH1:AI1"/>
    <mergeCell ref="AJ1:AK1"/>
    <mergeCell ref="AL1:AM1"/>
    <mergeCell ref="AN1:AO1"/>
    <mergeCell ref="AD1:AE1"/>
    <mergeCell ref="J1:K1"/>
    <mergeCell ref="T1:U1"/>
    <mergeCell ref="V1:W1"/>
    <mergeCell ref="X1:Y1"/>
    <mergeCell ref="Z1:AA1"/>
    <mergeCell ref="AB1:AC1"/>
    <mergeCell ref="L1:M1"/>
    <mergeCell ref="N1:O1"/>
    <mergeCell ref="P1:Q1"/>
    <mergeCell ref="R1:S1"/>
  </mergeCells>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6"/>
  <dimension ref="B1:P17"/>
  <sheetViews>
    <sheetView zoomScale="115" zoomScaleNormal="115" workbookViewId="0">
      <selection activeCell="E7" sqref="E7"/>
    </sheetView>
  </sheetViews>
  <sheetFormatPr defaultRowHeight="14.4"/>
  <cols>
    <col min="2" max="2" width="16" bestFit="1" customWidth="1"/>
    <col min="3" max="3" width="6.33203125" customWidth="1"/>
    <col min="4" max="4" width="7.109375" customWidth="1"/>
    <col min="5" max="5" width="6.44140625" customWidth="1"/>
    <col min="6" max="6" width="8.44140625" customWidth="1"/>
    <col min="7" max="7" width="6.33203125" customWidth="1"/>
    <col min="8" max="8" width="7.33203125" customWidth="1"/>
    <col min="9" max="9" width="4.88671875" customWidth="1"/>
    <col min="10" max="10" width="6.33203125" customWidth="1"/>
    <col min="11" max="11" width="5.88671875" customWidth="1"/>
    <col min="12" max="12" width="6.5546875" customWidth="1"/>
  </cols>
  <sheetData>
    <row r="1" spans="2:16">
      <c r="C1" s="1"/>
      <c r="D1" s="1"/>
      <c r="E1" s="1"/>
      <c r="F1" s="1"/>
      <c r="G1" s="1"/>
      <c r="H1" s="1"/>
      <c r="I1" s="1"/>
      <c r="J1" s="1"/>
      <c r="K1" s="1"/>
      <c r="L1" s="1"/>
      <c r="M1" s="1"/>
      <c r="N1" s="1"/>
      <c r="O1" s="1"/>
      <c r="P1" s="1"/>
    </row>
    <row r="2" spans="2:16" ht="21.75" customHeight="1">
      <c r="C2" s="1008" t="s">
        <v>1030</v>
      </c>
      <c r="D2" s="1008"/>
      <c r="E2" s="1008" t="s">
        <v>1034</v>
      </c>
      <c r="F2" s="1008"/>
      <c r="G2" s="1008" t="s">
        <v>1035</v>
      </c>
      <c r="H2" s="1008"/>
      <c r="I2" s="1009" t="s">
        <v>1043</v>
      </c>
      <c r="J2" s="1010"/>
      <c r="K2" s="1009" t="s">
        <v>21</v>
      </c>
      <c r="L2" s="1010"/>
      <c r="M2" s="1007"/>
      <c r="N2" s="1007"/>
      <c r="O2" s="1007"/>
      <c r="P2" s="1007"/>
    </row>
    <row r="3" spans="2:16">
      <c r="B3" s="796" t="s">
        <v>1039</v>
      </c>
      <c r="C3" s="833" t="s">
        <v>30</v>
      </c>
      <c r="D3" s="833" t="s">
        <v>861</v>
      </c>
      <c r="E3" s="833" t="s">
        <v>30</v>
      </c>
      <c r="F3" s="833" t="s">
        <v>861</v>
      </c>
      <c r="G3" s="833" t="s">
        <v>30</v>
      </c>
      <c r="H3" s="833" t="s">
        <v>861</v>
      </c>
      <c r="I3" s="833" t="s">
        <v>30</v>
      </c>
      <c r="J3" s="833" t="s">
        <v>861</v>
      </c>
      <c r="K3" s="833" t="s">
        <v>30</v>
      </c>
      <c r="L3" s="833" t="s">
        <v>861</v>
      </c>
    </row>
    <row r="4" spans="2:16">
      <c r="B4" s="797" t="s">
        <v>38</v>
      </c>
      <c r="C4" s="795" t="e">
        <f>#REF!+#REF!+#REF!+#REF!+#REF!+I4</f>
        <v>#REF!</v>
      </c>
      <c r="D4" s="795" t="e">
        <f>#REF!+#REF!+#REF!+#REF!+#REF!+J4</f>
        <v>#REF!</v>
      </c>
      <c r="E4" s="795" t="e">
        <f>#REF!+#REF!+#REF!</f>
        <v>#REF!</v>
      </c>
      <c r="F4" s="795" t="e">
        <f>#REF!+#REF!+#REF!</f>
        <v>#REF!</v>
      </c>
      <c r="G4" s="795" t="e">
        <f>#REF!+#REF!+#REF!+#REF!</f>
        <v>#REF!</v>
      </c>
      <c r="H4" s="795" t="e">
        <f>#REF!+#REF!+#REF!+#REF!</f>
        <v>#REF!</v>
      </c>
      <c r="I4" s="831" t="e">
        <f>#REF!</f>
        <v>#REF!</v>
      </c>
      <c r="J4" s="832" t="e">
        <f>#REF!</f>
        <v>#REF!</v>
      </c>
      <c r="K4" s="832" t="e">
        <f>#REF!</f>
        <v>#REF!</v>
      </c>
      <c r="L4" s="832" t="e">
        <f>#REF!</f>
        <v>#REF!</v>
      </c>
    </row>
    <row r="5" spans="2:16">
      <c r="B5" s="797" t="s">
        <v>1031</v>
      </c>
      <c r="C5" s="795" t="e">
        <f>#REF!+#REF!+#REF!+#REF!+#REF!+I5</f>
        <v>#REF!</v>
      </c>
      <c r="D5" s="795" t="e">
        <f>#REF!+#REF!+#REF!+#REF!+#REF!+J5</f>
        <v>#REF!</v>
      </c>
      <c r="E5" s="795" t="e">
        <f>#REF!+#REF!+#REF!</f>
        <v>#REF!</v>
      </c>
      <c r="F5" s="795" t="e">
        <f>#REF!+#REF!+#REF!</f>
        <v>#REF!</v>
      </c>
      <c r="G5" s="795" t="e">
        <f>#REF!+#REF!+#REF!+#REF!</f>
        <v>#REF!</v>
      </c>
      <c r="H5" s="795" t="e">
        <f>#REF!+#REF!+#REF!+#REF!</f>
        <v>#REF!</v>
      </c>
      <c r="I5" s="831" t="e">
        <f>#REF!</f>
        <v>#REF!</v>
      </c>
      <c r="J5" s="832" t="e">
        <f>#REF!</f>
        <v>#REF!</v>
      </c>
      <c r="K5" s="832" t="e">
        <f>#REF!</f>
        <v>#REF!</v>
      </c>
      <c r="L5" s="832" t="e">
        <f>#REF!</f>
        <v>#REF!</v>
      </c>
    </row>
    <row r="6" spans="2:16">
      <c r="B6" s="797" t="s">
        <v>1032</v>
      </c>
      <c r="C6" s="795" t="e">
        <f>#REF!+#REF!+#REF!+#REF!+#REF!+I6</f>
        <v>#REF!</v>
      </c>
      <c r="D6" s="795" t="e">
        <f>#REF!+#REF!+#REF!+#REF!+#REF!+J6</f>
        <v>#REF!</v>
      </c>
      <c r="E6" s="795" t="e">
        <f>#REF!+#REF!+#REF!</f>
        <v>#REF!</v>
      </c>
      <c r="F6" s="795" t="e">
        <f>#REF!+#REF!+#REF!</f>
        <v>#REF!</v>
      </c>
      <c r="G6" s="795" t="e">
        <f>#REF!+#REF!+#REF!+#REF!</f>
        <v>#REF!</v>
      </c>
      <c r="H6" s="795" t="e">
        <f>#REF!+#REF!+#REF!+#REF!</f>
        <v>#REF!</v>
      </c>
      <c r="I6" s="831" t="e">
        <f>#REF!</f>
        <v>#REF!</v>
      </c>
      <c r="J6" s="832" t="e">
        <f>#REF!</f>
        <v>#REF!</v>
      </c>
      <c r="K6" s="832" t="e">
        <f>#REF!</f>
        <v>#REF!</v>
      </c>
      <c r="L6" s="832" t="e">
        <f>#REF!</f>
        <v>#REF!</v>
      </c>
    </row>
    <row r="7" spans="2:16">
      <c r="B7" s="797" t="s">
        <v>5</v>
      </c>
      <c r="C7" s="795" t="e">
        <f>#REF!+#REF!+#REF!+#REF!+#REF!+I7</f>
        <v>#REF!</v>
      </c>
      <c r="D7" s="795" t="e">
        <f>#REF!+#REF!+#REF!+#REF!+#REF!+J7</f>
        <v>#REF!</v>
      </c>
      <c r="E7" s="795" t="e">
        <f>#REF!+#REF!+#REF!</f>
        <v>#REF!</v>
      </c>
      <c r="F7" s="795" t="e">
        <f>#REF!+#REF!+#REF!</f>
        <v>#REF!</v>
      </c>
      <c r="G7" s="795" t="e">
        <f>#REF!+#REF!+#REF!+#REF!</f>
        <v>#REF!</v>
      </c>
      <c r="H7" s="795" t="e">
        <f>#REF!+#REF!+#REF!+#REF!</f>
        <v>#REF!</v>
      </c>
      <c r="I7" s="831" t="e">
        <f>#REF!</f>
        <v>#REF!</v>
      </c>
      <c r="J7" s="832" t="e">
        <f>#REF!</f>
        <v>#REF!</v>
      </c>
      <c r="K7" s="832" t="e">
        <f>#REF!</f>
        <v>#REF!</v>
      </c>
      <c r="L7" s="832" t="e">
        <f>#REF!</f>
        <v>#REF!</v>
      </c>
    </row>
    <row r="8" spans="2:16">
      <c r="B8" s="797" t="s">
        <v>33</v>
      </c>
      <c r="C8" s="795" t="e">
        <f>#REF!+#REF!+#REF!+#REF!+#REF!+I8</f>
        <v>#REF!</v>
      </c>
      <c r="D8" s="795" t="e">
        <f>#REF!+#REF!+#REF!+#REF!+#REF!+J8</f>
        <v>#REF!</v>
      </c>
      <c r="E8" s="795" t="e">
        <f>#REF!+#REF!+#REF!</f>
        <v>#REF!</v>
      </c>
      <c r="F8" s="795" t="e">
        <f>#REF!+#REF!+#REF!</f>
        <v>#REF!</v>
      </c>
      <c r="G8" s="795" t="e">
        <f>#REF!+#REF!+#REF!+#REF!</f>
        <v>#REF!</v>
      </c>
      <c r="H8" s="795" t="e">
        <f>#REF!+#REF!+#REF!+#REF!</f>
        <v>#REF!</v>
      </c>
      <c r="I8" s="831" t="e">
        <f>#REF!</f>
        <v>#REF!</v>
      </c>
      <c r="J8" s="832" t="e">
        <f>#REF!</f>
        <v>#REF!</v>
      </c>
      <c r="K8" s="832" t="e">
        <f>#REF!</f>
        <v>#REF!</v>
      </c>
      <c r="L8" s="832" t="e">
        <f>#REF!</f>
        <v>#REF!</v>
      </c>
    </row>
    <row r="9" spans="2:16">
      <c r="B9" s="797" t="s">
        <v>1033</v>
      </c>
      <c r="C9" s="795" t="e">
        <f>#REF!+#REF!+#REF!+#REF!+#REF!+I9</f>
        <v>#REF!</v>
      </c>
      <c r="D9" s="795" t="e">
        <f>#REF!+#REF!+#REF!+#REF!+#REF!+J9</f>
        <v>#REF!</v>
      </c>
      <c r="E9" s="795" t="e">
        <f>#REF!+#REF!+#REF!</f>
        <v>#REF!</v>
      </c>
      <c r="F9" s="795" t="e">
        <f>#REF!+#REF!+#REF!</f>
        <v>#REF!</v>
      </c>
      <c r="G9" s="795" t="e">
        <f>#REF!+#REF!+#REF!+#REF!</f>
        <v>#REF!</v>
      </c>
      <c r="H9" s="795" t="e">
        <f>#REF!+#REF!+#REF!+#REF!</f>
        <v>#REF!</v>
      </c>
      <c r="I9" s="831" t="e">
        <f>#REF!</f>
        <v>#REF!</v>
      </c>
      <c r="J9" s="832" t="e">
        <f>#REF!</f>
        <v>#REF!</v>
      </c>
      <c r="K9" s="832" t="e">
        <f>#REF!</f>
        <v>#REF!</v>
      </c>
      <c r="L9" s="832" t="e">
        <f>#REF!</f>
        <v>#REF!</v>
      </c>
    </row>
    <row r="10" spans="2:16">
      <c r="B10" s="797" t="s">
        <v>6</v>
      </c>
      <c r="C10" s="795" t="e">
        <f>#REF!+#REF!+#REF!+#REF!+#REF!+I10</f>
        <v>#REF!</v>
      </c>
      <c r="D10" s="795" t="e">
        <f>#REF!+#REF!+#REF!+#REF!+#REF!+J10</f>
        <v>#REF!</v>
      </c>
      <c r="E10" s="795" t="e">
        <f>#REF!+#REF!+#REF!</f>
        <v>#REF!</v>
      </c>
      <c r="F10" s="795" t="e">
        <f>#REF!+#REF!+#REF!</f>
        <v>#REF!</v>
      </c>
      <c r="G10" s="795" t="e">
        <f>#REF!+#REF!+#REF!+#REF!</f>
        <v>#REF!</v>
      </c>
      <c r="H10" s="795" t="e">
        <f>#REF!+#REF!+#REF!+#REF!</f>
        <v>#REF!</v>
      </c>
      <c r="I10" s="831" t="e">
        <f>#REF!</f>
        <v>#REF!</v>
      </c>
      <c r="J10" s="832" t="e">
        <f>#REF!</f>
        <v>#REF!</v>
      </c>
      <c r="K10" s="832" t="e">
        <f>#REF!</f>
        <v>#REF!</v>
      </c>
      <c r="L10" s="832" t="e">
        <f>#REF!</f>
        <v>#REF!</v>
      </c>
    </row>
    <row r="11" spans="2:16">
      <c r="B11" s="798" t="s">
        <v>42</v>
      </c>
      <c r="C11" s="795" t="e">
        <f>#REF!+#REF!+#REF!+#REF!+#REF!+I11</f>
        <v>#REF!</v>
      </c>
      <c r="D11" s="795" t="e">
        <f>#REF!+#REF!+#REF!+#REF!+#REF!+J11</f>
        <v>#REF!</v>
      </c>
      <c r="E11" s="795" t="e">
        <f>#REF!+#REF!+#REF!</f>
        <v>#REF!</v>
      </c>
      <c r="F11" s="795" t="e">
        <f>#REF!+#REF!+#REF!</f>
        <v>#REF!</v>
      </c>
      <c r="G11" s="795" t="e">
        <f>#REF!+#REF!+#REF!+#REF!</f>
        <v>#REF!</v>
      </c>
      <c r="H11" s="795" t="e">
        <f>#REF!+#REF!+#REF!+#REF!</f>
        <v>#REF!</v>
      </c>
      <c r="I11" s="831" t="e">
        <f>#REF!</f>
        <v>#REF!</v>
      </c>
      <c r="J11" s="832" t="e">
        <f>#REF!</f>
        <v>#REF!</v>
      </c>
      <c r="K11" s="832" t="e">
        <f>#REF!</f>
        <v>#REF!</v>
      </c>
      <c r="L11" s="832" t="e">
        <f>#REF!</f>
        <v>#REF!</v>
      </c>
    </row>
    <row r="12" spans="2:16" ht="6.75" customHeight="1">
      <c r="C12" s="829"/>
      <c r="D12" s="829"/>
      <c r="E12" s="829"/>
      <c r="F12" s="829"/>
      <c r="G12" s="829"/>
      <c r="H12" s="829"/>
      <c r="I12" s="831"/>
      <c r="J12" s="832"/>
      <c r="K12" s="832"/>
      <c r="L12" s="832"/>
    </row>
    <row r="13" spans="2:16">
      <c r="B13" s="800" t="s">
        <v>1040</v>
      </c>
      <c r="C13" s="833" t="s">
        <v>30</v>
      </c>
      <c r="D13" s="833" t="s">
        <v>861</v>
      </c>
      <c r="E13" s="833" t="s">
        <v>30</v>
      </c>
      <c r="F13" s="833" t="s">
        <v>861</v>
      </c>
      <c r="G13" s="833" t="s">
        <v>30</v>
      </c>
      <c r="H13" s="833" t="s">
        <v>861</v>
      </c>
      <c r="I13" s="833" t="s">
        <v>30</v>
      </c>
      <c r="J13" s="833" t="s">
        <v>861</v>
      </c>
      <c r="K13" s="833" t="s">
        <v>30</v>
      </c>
      <c r="L13" s="833" t="s">
        <v>861</v>
      </c>
    </row>
    <row r="14" spans="2:16">
      <c r="B14" s="799" t="s">
        <v>191</v>
      </c>
      <c r="C14" s="827" t="e">
        <f>#REF!+#REF!+#REF!+#REF!+#REF!+I14</f>
        <v>#REF!</v>
      </c>
      <c r="D14" s="827" t="e">
        <f>#REF!+#REF!+#REF!+#REF!+#REF!+J14</f>
        <v>#REF!</v>
      </c>
      <c r="E14" s="795" t="e">
        <f>#REF!+#REF!+#REF!</f>
        <v>#REF!</v>
      </c>
      <c r="F14" s="795" t="e">
        <f>#REF!+#REF!+#REF!</f>
        <v>#REF!</v>
      </c>
      <c r="G14" s="795" t="e">
        <f>#REF!+#REF!+#REF!+#REF!</f>
        <v>#REF!</v>
      </c>
      <c r="H14" s="795" t="e">
        <f>#REF!+#REF!+#REF!+#REF!</f>
        <v>#REF!</v>
      </c>
      <c r="I14" s="831" t="e">
        <f>#REF!</f>
        <v>#REF!</v>
      </c>
      <c r="J14" s="832" t="e">
        <f>#REF!</f>
        <v>#REF!</v>
      </c>
      <c r="K14" s="832" t="e">
        <f>#REF!</f>
        <v>#REF!</v>
      </c>
      <c r="L14" s="832" t="e">
        <f>#REF!</f>
        <v>#REF!</v>
      </c>
    </row>
    <row r="15" spans="2:16">
      <c r="B15" s="797" t="s">
        <v>1036</v>
      </c>
      <c r="C15" s="828" t="e">
        <f>#REF!+#REF!+#REF!+#REF!+#REF!+#REF!+#REF!+#REF!+#REF!+#REF!+I15</f>
        <v>#REF!</v>
      </c>
      <c r="D15" s="828" t="e">
        <f>#REF!+#REF!+#REF!+#REF!+#REF!+#REF!+#REF!+#REF!+#REF!+#REF!+J15</f>
        <v>#REF!</v>
      </c>
      <c r="E15" s="825" t="e">
        <f>#REF!+#REF!+#REF!+#REF!+#REF!+#REF!</f>
        <v>#REF!</v>
      </c>
      <c r="F15" s="825" t="e">
        <f>#REF!+#REF!+#REF!+#REF!+#REF!+#REF!</f>
        <v>#REF!</v>
      </c>
      <c r="G15" s="825" t="e">
        <f>#REF!+#REF!+#REF!+#REF!+#REF!+#REF!+#REF!+#REF!</f>
        <v>#REF!</v>
      </c>
      <c r="H15" s="825" t="e">
        <f>#REF!+#REF!+#REF!+#REF!+#REF!+#REF!+#REF!+#REF!</f>
        <v>#REF!</v>
      </c>
      <c r="I15" s="831" t="e">
        <f>#REF!</f>
        <v>#REF!</v>
      </c>
      <c r="J15" s="832" t="e">
        <f>#REF!</f>
        <v>#REF!</v>
      </c>
      <c r="K15" s="832" t="e">
        <f>#REF!</f>
        <v>#REF!</v>
      </c>
      <c r="L15" s="832" t="e">
        <f>#REF!</f>
        <v>#REF!</v>
      </c>
    </row>
    <row r="16" spans="2:16">
      <c r="B16" s="797" t="s">
        <v>1037</v>
      </c>
      <c r="C16" s="828" t="e">
        <f>#REF!+#REF!+#REF!+#REF!+#REF!+#REF!+#REF!+#REF!+#REF!+#REF!</f>
        <v>#REF!</v>
      </c>
      <c r="D16" s="828" t="e">
        <f>#REF!+#REF!+#REF!+#REF!+#REF!+#REF!+#REF!+#REF!+#REF!+#REF!</f>
        <v>#REF!</v>
      </c>
      <c r="E16" s="825" t="e">
        <f>#REF!+#REF!+#REF!+#REF!+#REF!+#REF!</f>
        <v>#REF!</v>
      </c>
      <c r="F16" s="825" t="e">
        <f>#REF!+#REF!+#REF!+#REF!+#REF!+#REF!</f>
        <v>#REF!</v>
      </c>
      <c r="G16" s="825" t="e">
        <f>#REF!+#REF!+#REF!+#REF!+#REF!+#REF!+#REF!+#REF!</f>
        <v>#REF!</v>
      </c>
      <c r="H16" s="825" t="e">
        <f>#REF!+#REF!+#REF!+#REF!+#REF!+#REF!+#REF!+#REF!</f>
        <v>#REF!</v>
      </c>
      <c r="I16" s="831"/>
      <c r="J16" s="832"/>
      <c r="K16" s="832" t="e">
        <f>#REF!</f>
        <v>#REF!</v>
      </c>
      <c r="L16" s="832" t="e">
        <f>#REF!</f>
        <v>#REF!</v>
      </c>
    </row>
    <row r="17" spans="2:12">
      <c r="B17" s="798" t="s">
        <v>1038</v>
      </c>
      <c r="C17" s="830" t="e">
        <f>#REF!+#REF!+#REF!+#REF!+#REF!+I17</f>
        <v>#REF!</v>
      </c>
      <c r="D17" s="830" t="e">
        <f>#REF!+#REF!+#REF!+#REF!+#REF!+J17</f>
        <v>#REF!</v>
      </c>
      <c r="E17" s="826" t="e">
        <f>#REF!+#REF!+#REF!</f>
        <v>#REF!</v>
      </c>
      <c r="F17" s="826" t="e">
        <f>#REF!+#REF!+#REF!</f>
        <v>#REF!</v>
      </c>
      <c r="G17" s="826" t="e">
        <f>#REF!+#REF!+#REF!+#REF!</f>
        <v>#REF!</v>
      </c>
      <c r="H17" s="826" t="e">
        <f>#REF!+#REF!+#REF!+#REF!</f>
        <v>#REF!</v>
      </c>
      <c r="I17" s="831" t="e">
        <f>#REF!</f>
        <v>#REF!</v>
      </c>
      <c r="J17" s="832" t="e">
        <f>#REF!</f>
        <v>#REF!</v>
      </c>
      <c r="K17" s="832" t="e">
        <f>#REF!</f>
        <v>#REF!</v>
      </c>
      <c r="L17" s="832" t="e">
        <f>#REF!</f>
        <v>#REF!</v>
      </c>
    </row>
  </sheetData>
  <mergeCells count="7">
    <mergeCell ref="M2:N2"/>
    <mergeCell ref="O2:P2"/>
    <mergeCell ref="C2:D2"/>
    <mergeCell ref="E2:F2"/>
    <mergeCell ref="G2:H2"/>
    <mergeCell ref="I2:J2"/>
    <mergeCell ref="K2:L2"/>
  </mergeCells>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B2:C61"/>
  <sheetViews>
    <sheetView workbookViewId="0">
      <selection activeCell="C7" sqref="C7"/>
    </sheetView>
  </sheetViews>
  <sheetFormatPr defaultRowHeight="14.4"/>
  <cols>
    <col min="2" max="2" width="27.6640625" bestFit="1" customWidth="1"/>
  </cols>
  <sheetData>
    <row r="2" spans="2:3">
      <c r="C2" s="1" t="s">
        <v>1052</v>
      </c>
    </row>
    <row r="3" spans="2:3">
      <c r="B3" t="s">
        <v>41</v>
      </c>
      <c r="C3" s="385" t="str">
        <f>IFERROR(VLOOKUP($B3,PRE!$N$29:$R$79,3,0)+VLOOKUP($B3,#REF!,3,0)+VLOOKUP($B3,#REF!,3,0)+VLOOKUP($B3,#REF!,3,0)+VLOOKUP($B3,#REF!,3,0)+VLOOKUP($B3,#REF!,3,0)+VLOOKUP($B3,#REF!,3,0)+VLOOKUP($B3,#REF!,3,0)+VLOOKUP($B3,#REF!,3,0)+VLOOKUP($B3,#REF!,3,0)+VLOOKUP($B3,#REF!,3,0)+VLOOKUP($B3,#REF!,3,0),"")</f>
        <v/>
      </c>
    </row>
    <row r="4" spans="2:3">
      <c r="B4" t="s">
        <v>5</v>
      </c>
      <c r="C4" s="385" t="str">
        <f>IFERROR(VLOOKUP($B4,PRE!$N$29:$R$79,3,0)+VLOOKUP($B4,#REF!,3,0)+VLOOKUP($B4,#REF!,3,0)+VLOOKUP($B4,#REF!,3,0)+VLOOKUP($B4,#REF!,3,0)+VLOOKUP($B4,#REF!,3,0)+VLOOKUP($B4,#REF!,3,0)+VLOOKUP($B4,#REF!,3,0)+VLOOKUP($B4,#REF!,3,0)+VLOOKUP($B4,#REF!,3,0)+VLOOKUP($B4,#REF!,3,0)+VLOOKUP($B4,#REF!,3,0),"")</f>
        <v/>
      </c>
    </row>
    <row r="5" spans="2:3">
      <c r="B5" t="s">
        <v>33</v>
      </c>
      <c r="C5" s="385" t="str">
        <f>IFERROR(VLOOKUP($B5,PRE!$N$29:$R$79,3,0)+VLOOKUP($B5,#REF!,3,0)+VLOOKUP($B5,#REF!,3,0)+VLOOKUP($B5,#REF!,3,0)+VLOOKUP($B5,#REF!,3,0)+VLOOKUP($B5,#REF!,3,0)+VLOOKUP($B5,#REF!,3,0)+VLOOKUP($B5,#REF!,3,0)+VLOOKUP($B5,#REF!,3,0)+VLOOKUP($B5,#REF!,3,0)+VLOOKUP($B5,#REF!,3,0)+VLOOKUP($B5,#REF!,3,0),"")</f>
        <v/>
      </c>
    </row>
    <row r="6" spans="2:3">
      <c r="B6" t="s">
        <v>44</v>
      </c>
      <c r="C6" s="385" t="str">
        <f>IFERROR(VLOOKUP($B6,PRE!$N$29:$R$79,3,0)+VLOOKUP($B6,#REF!,3,0)+VLOOKUP($B6,#REF!,3,0)+VLOOKUP($B6,#REF!,3,0)+VLOOKUP($B6,#REF!,3,0)+VLOOKUP($B6,#REF!,3,0)+VLOOKUP($B6,#REF!,3,0)+VLOOKUP($B6,#REF!,3,0)+VLOOKUP($B6,#REF!,3,0)+VLOOKUP($B6,#REF!,3,0)+VLOOKUP($B6,#REF!,3,0)+VLOOKUP($B6,#REF!,3,0),"")</f>
        <v/>
      </c>
    </row>
    <row r="7" spans="2:3">
      <c r="B7" t="s">
        <v>6</v>
      </c>
      <c r="C7" s="385" t="str">
        <f>IFERROR(VLOOKUP($B7,PRE!$N$29:$R$79,3,0)+VLOOKUP($B7,#REF!,3,0)+VLOOKUP($B7,#REF!,3,0)+VLOOKUP($B7,#REF!,3,0)+VLOOKUP($B7,#REF!,3,0)+VLOOKUP($B7,#REF!,3,0)+VLOOKUP($B7,#REF!,3,0)+VLOOKUP($B7,#REF!,3,0)+VLOOKUP($B7,#REF!,3,0)+VLOOKUP($B7,#REF!,3,0)+VLOOKUP($B7,#REF!,3,0)+VLOOKUP($B7,#REF!,3,0),"")</f>
        <v/>
      </c>
    </row>
    <row r="8" spans="2:3">
      <c r="B8" t="s">
        <v>59</v>
      </c>
      <c r="C8" s="385" t="str">
        <f>IFERROR(VLOOKUP($B8,PRE!$N$29:$R$79,3,0)+VLOOKUP($B8,#REF!,3,0)+VLOOKUP($B8,#REF!,3,0)+VLOOKUP($B8,#REF!,3,0)+VLOOKUP($B8,#REF!,3,0)+VLOOKUP($B8,#REF!,3,0)+VLOOKUP($B8,#REF!,3,0)+VLOOKUP($B8,#REF!,3,0)+VLOOKUP($B8,#REF!,3,0)+VLOOKUP($B8,#REF!,3,0)+VLOOKUP($B8,#REF!,3,0)+VLOOKUP($B8,#REF!,3,0),"")</f>
        <v/>
      </c>
    </row>
    <row r="9" spans="2:3">
      <c r="B9" t="s">
        <v>53</v>
      </c>
      <c r="C9" s="385" t="str">
        <f>IFERROR(VLOOKUP($B9,PRE!$N$29:$R$79,3,0)+VLOOKUP($B9,#REF!,3,0)+VLOOKUP($B9,#REF!,3,0)+VLOOKUP($B9,#REF!,3,0)+VLOOKUP($B9,#REF!,3,0)+VLOOKUP($B9,#REF!,3,0)+VLOOKUP($B9,#REF!,3,0)+VLOOKUP($B9,#REF!,3,0)+VLOOKUP($B9,#REF!,3,0)+VLOOKUP($B9,#REF!,3,0)+VLOOKUP($B9,#REF!,3,0)+VLOOKUP($B9,#REF!,3,0),"")</f>
        <v/>
      </c>
    </row>
    <row r="10" spans="2:3">
      <c r="B10" t="s">
        <v>56</v>
      </c>
      <c r="C10" s="385" t="str">
        <f>IFERROR(VLOOKUP($B10,PRE!$N$29:$R$79,3,0)+VLOOKUP($B10,#REF!,3,0)+VLOOKUP($B10,#REF!,3,0)+VLOOKUP($B10,#REF!,3,0)+VLOOKUP($B10,#REF!,3,0)+VLOOKUP($B10,#REF!,3,0)+VLOOKUP($B10,#REF!,3,0)+VLOOKUP($B10,#REF!,3,0)+VLOOKUP($B10,#REF!,3,0)+VLOOKUP($B10,#REF!,3,0)+VLOOKUP($B10,#REF!,3,0)+VLOOKUP($B10,#REF!,3,0),"")</f>
        <v/>
      </c>
    </row>
    <row r="11" spans="2:3">
      <c r="B11" t="s">
        <v>95</v>
      </c>
      <c r="C11" s="385" t="str">
        <f>IFERROR(VLOOKUP($B11,PRE!$N$29:$R$79,3,0)+VLOOKUP($B11,#REF!,3,0)+VLOOKUP($B11,#REF!,3,0)+VLOOKUP($B11,#REF!,3,0)+VLOOKUP($B11,#REF!,3,0)+VLOOKUP($B11,#REF!,3,0)+VLOOKUP($B11,#REF!,3,0)+VLOOKUP($B11,#REF!,3,0)+VLOOKUP($B11,#REF!,3,0)+VLOOKUP($B11,#REF!,3,0)+VLOOKUP($B11,#REF!,3,0)+VLOOKUP($B11,#REF!,3,0),"")</f>
        <v/>
      </c>
    </row>
    <row r="12" spans="2:3">
      <c r="B12" t="s">
        <v>78</v>
      </c>
      <c r="C12" s="385" t="str">
        <f>IFERROR(VLOOKUP($B12,PRE!$N$29:$R$79,3,0)+VLOOKUP($B12,#REF!,3,0)+VLOOKUP($B12,#REF!,3,0)+VLOOKUP($B12,#REF!,3,0)+VLOOKUP($B12,#REF!,3,0)+VLOOKUP($B12,#REF!,3,0)+VLOOKUP($B12,#REF!,3,0)+VLOOKUP($B12,#REF!,3,0)+VLOOKUP($B12,#REF!,3,0)+VLOOKUP($B12,#REF!,3,0)+VLOOKUP($B12,#REF!,3,0)+VLOOKUP($B12,#REF!,3,0),"")</f>
        <v/>
      </c>
    </row>
    <row r="13" spans="2:3">
      <c r="B13" t="s">
        <v>92</v>
      </c>
      <c r="C13" s="385" t="str">
        <f>IFERROR(VLOOKUP($B13,PRE!$N$29:$R$79,3,0)+VLOOKUP($B13,#REF!,3,0)+VLOOKUP($B13,#REF!,3,0)+VLOOKUP($B13,#REF!,3,0)+VLOOKUP($B13,#REF!,3,0)+VLOOKUP($B13,#REF!,3,0)+VLOOKUP($B13,#REF!,3,0)+VLOOKUP($B13,#REF!,3,0)+VLOOKUP($B13,#REF!,3,0)+VLOOKUP($B13,#REF!,3,0)+VLOOKUP($B13,#REF!,3,0)+VLOOKUP($B13,#REF!,3,0),"")</f>
        <v/>
      </c>
    </row>
    <row r="14" spans="2:3">
      <c r="B14" t="s">
        <v>101</v>
      </c>
      <c r="C14" s="385" t="str">
        <f>IFERROR(VLOOKUP($B14,PRE!$N$29:$R$79,3,0)+VLOOKUP($B14,#REF!,3,0)+VLOOKUP($B14,#REF!,3,0)+VLOOKUP($B14,#REF!,3,0)+VLOOKUP($B14,#REF!,3,0)+VLOOKUP($B14,#REF!,3,0)+VLOOKUP($B14,#REF!,3,0)+VLOOKUP($B14,#REF!,3,0)+VLOOKUP($B14,#REF!,3,0)+VLOOKUP($B14,#REF!,3,0)+VLOOKUP($B14,#REF!,3,0)+VLOOKUP($B14,#REF!,3,0),"")</f>
        <v/>
      </c>
    </row>
    <row r="15" spans="2:3">
      <c r="B15" t="s">
        <v>104</v>
      </c>
      <c r="C15" s="385" t="str">
        <f>IFERROR(VLOOKUP($B15,PRE!$N$29:$R$79,3,0)+VLOOKUP($B15,#REF!,3,0)+VLOOKUP($B15,#REF!,3,0)+VLOOKUP($B15,#REF!,3,0)+VLOOKUP($B15,#REF!,3,0)+VLOOKUP($B15,#REF!,3,0)+VLOOKUP($B15,#REF!,3,0)+VLOOKUP($B15,#REF!,3,0)+VLOOKUP($B15,#REF!,3,0)+VLOOKUP($B15,#REF!,3,0)+VLOOKUP($B15,#REF!,3,0)+VLOOKUP($B15,#REF!,3,0),"")</f>
        <v/>
      </c>
    </row>
    <row r="16" spans="2:3">
      <c r="B16" t="s">
        <v>106</v>
      </c>
      <c r="C16" s="385" t="str">
        <f>IFERROR(VLOOKUP($B16,PRE!$N$29:$R$79,3,0)+VLOOKUP($B16,#REF!,3,0)+VLOOKUP($B16,#REF!,3,0)+VLOOKUP($B16,#REF!,3,0)+VLOOKUP($B16,#REF!,3,0)+VLOOKUP($B16,#REF!,3,0)+VLOOKUP($B16,#REF!,3,0)+VLOOKUP($B16,#REF!,3,0)+VLOOKUP($B16,#REF!,3,0)+VLOOKUP($B16,#REF!,3,0)+VLOOKUP($B16,#REF!,3,0)+VLOOKUP($B16,#REF!,3,0),"")</f>
        <v/>
      </c>
    </row>
    <row r="17" spans="2:3">
      <c r="B17" t="s">
        <v>109</v>
      </c>
      <c r="C17" s="385" t="str">
        <f>IFERROR(VLOOKUP($B17,PRE!$N$29:$R$79,3,0)+VLOOKUP($B17,#REF!,3,0)+VLOOKUP($B17,#REF!,3,0)+VLOOKUP($B17,#REF!,3,0)+VLOOKUP($B17,#REF!,3,0)+VLOOKUP($B17,#REF!,3,0)+VLOOKUP($B17,#REF!,3,0)+VLOOKUP($B17,#REF!,3,0)+VLOOKUP($B17,#REF!,3,0)+VLOOKUP($B17,#REF!,3,0)+VLOOKUP($B17,#REF!,3,0)+VLOOKUP($B17,#REF!,3,0),"")</f>
        <v/>
      </c>
    </row>
    <row r="18" spans="2:3">
      <c r="B18" t="s">
        <v>112</v>
      </c>
      <c r="C18" s="385" t="str">
        <f>IFERROR(VLOOKUP($B18,PRE!$N$29:$R$79,3,0)+VLOOKUP($B18,#REF!,3,0)+VLOOKUP($B18,#REF!,3,0)+VLOOKUP($B18,#REF!,3,0)+VLOOKUP($B18,#REF!,3,0)+VLOOKUP($B18,#REF!,3,0)+VLOOKUP($B18,#REF!,3,0)+VLOOKUP($B18,#REF!,3,0)+VLOOKUP($B18,#REF!,3,0)+VLOOKUP($B18,#REF!,3,0)+VLOOKUP($B18,#REF!,3,0)+VLOOKUP($B18,#REF!,3,0),"")</f>
        <v/>
      </c>
    </row>
    <row r="19" spans="2:3">
      <c r="B19" t="s">
        <v>115</v>
      </c>
      <c r="C19" s="385" t="str">
        <f>IFERROR(VLOOKUP($B19,PRE!$N$29:$R$79,3,0)+VLOOKUP($B19,#REF!,3,0)+VLOOKUP($B19,#REF!,3,0)+VLOOKUP($B19,#REF!,3,0)+VLOOKUP($B19,#REF!,3,0)+VLOOKUP($B19,#REF!,3,0)+VLOOKUP($B19,#REF!,3,0)+VLOOKUP($B19,#REF!,3,0)+VLOOKUP($B19,#REF!,3,0)+VLOOKUP($B19,#REF!,3,0)+VLOOKUP($B19,#REF!,3,0)+VLOOKUP($B19,#REF!,3,0),"")</f>
        <v/>
      </c>
    </row>
    <row r="20" spans="2:3">
      <c r="B20" t="s">
        <v>118</v>
      </c>
      <c r="C20" s="385" t="str">
        <f>IFERROR(VLOOKUP($B20,PRE!$N$29:$R$79,3,0)+VLOOKUP($B20,#REF!,3,0)+VLOOKUP($B20,#REF!,3,0)+VLOOKUP($B20,#REF!,3,0)+VLOOKUP($B20,#REF!,3,0)+VLOOKUP($B20,#REF!,3,0)+VLOOKUP($B20,#REF!,3,0)+VLOOKUP($B20,#REF!,3,0)+VLOOKUP($B20,#REF!,3,0)+VLOOKUP($B20,#REF!,3,0)+VLOOKUP($B20,#REF!,3,0)+VLOOKUP($B20,#REF!,3,0),"")</f>
        <v/>
      </c>
    </row>
    <row r="21" spans="2:3">
      <c r="B21" t="s">
        <v>120</v>
      </c>
      <c r="C21" s="385" t="str">
        <f>IFERROR(VLOOKUP($B21,PRE!$N$29:$R$79,3,0)+VLOOKUP($B21,#REF!,3,0)+VLOOKUP($B21,#REF!,3,0)+VLOOKUP($B21,#REF!,3,0)+VLOOKUP($B21,#REF!,3,0)+VLOOKUP($B21,#REF!,3,0)+VLOOKUP($B21,#REF!,3,0)+VLOOKUP($B21,#REF!,3,0)+VLOOKUP($B21,#REF!,3,0)+VLOOKUP($B21,#REF!,3,0)+VLOOKUP($B21,#REF!,3,0)+VLOOKUP($B21,#REF!,3,0),"")</f>
        <v/>
      </c>
    </row>
    <row r="22" spans="2:3">
      <c r="B22" t="s">
        <v>123</v>
      </c>
      <c r="C22" s="385" t="str">
        <f>IFERROR(VLOOKUP($B22,PRE!$N$29:$R$79,3,0)+VLOOKUP($B22,#REF!,3,0)+VLOOKUP($B22,#REF!,3,0)+VLOOKUP($B22,#REF!,3,0)+VLOOKUP($B22,#REF!,3,0)+VLOOKUP($B22,#REF!,3,0)+VLOOKUP($B22,#REF!,3,0)+VLOOKUP($B22,#REF!,3,0)+VLOOKUP($B22,#REF!,3,0)+VLOOKUP($B22,#REF!,3,0)+VLOOKUP($B22,#REF!,3,0)+VLOOKUP($B22,#REF!,3,0),"")</f>
        <v/>
      </c>
    </row>
    <row r="23" spans="2:3">
      <c r="B23" t="s">
        <v>47</v>
      </c>
      <c r="C23" s="385" t="str">
        <f>IFERROR(VLOOKUP($B23,PRE!$N$29:$R$79,3,0)+VLOOKUP($B23,#REF!,3,0)+VLOOKUP($B23,#REF!,3,0)+VLOOKUP($B23,#REF!,3,0)+VLOOKUP($B23,#REF!,3,0)+VLOOKUP($B23,#REF!,3,0)+VLOOKUP($B23,#REF!,3,0)+VLOOKUP($B23,#REF!,3,0)+VLOOKUP($B23,#REF!,3,0)+VLOOKUP($B23,#REF!,3,0)+VLOOKUP($B23,#REF!,3,0)+VLOOKUP($B23,#REF!,3,0),"")</f>
        <v/>
      </c>
    </row>
    <row r="24" spans="2:3">
      <c r="B24" t="s">
        <v>132</v>
      </c>
      <c r="C24" s="385" t="str">
        <f>IFERROR(VLOOKUP($B24,PRE!$N$29:$R$79,3,0)+VLOOKUP($B24,#REF!,3,0)+VLOOKUP($B24,#REF!,3,0)+VLOOKUP($B24,#REF!,3,0)+VLOOKUP($B24,#REF!,3,0)+VLOOKUP($B24,#REF!,3,0)+VLOOKUP($B24,#REF!,3,0)+VLOOKUP($B24,#REF!,3,0)+VLOOKUP($B24,#REF!,3,0)+VLOOKUP($B24,#REF!,3,0)+VLOOKUP($B24,#REF!,3,0)+VLOOKUP($B24,#REF!,3,0),"")</f>
        <v/>
      </c>
    </row>
    <row r="25" spans="2:3">
      <c r="B25" t="s">
        <v>49</v>
      </c>
      <c r="C25" s="385" t="str">
        <f>IFERROR(VLOOKUP($B25,PRE!$N$29:$R$79,3,0)+VLOOKUP($B25,#REF!,3,0)+VLOOKUP($B25,#REF!,3,0)+VLOOKUP($B25,#REF!,3,0)+VLOOKUP($B25,#REF!,3,0)+VLOOKUP($B25,#REF!,3,0)+VLOOKUP($B25,#REF!,3,0)+VLOOKUP($B25,#REF!,3,0)+VLOOKUP($B25,#REF!,3,0)+VLOOKUP($B25,#REF!,3,0)+VLOOKUP($B25,#REF!,3,0)+VLOOKUP($B25,#REF!,3,0),"")</f>
        <v/>
      </c>
    </row>
    <row r="26" spans="2:3">
      <c r="B26" t="s">
        <v>145</v>
      </c>
      <c r="C26" s="385" t="str">
        <f>IFERROR(VLOOKUP($B26,PRE!$N$29:$R$79,3,0)+VLOOKUP($B26,#REF!,3,0)+VLOOKUP($B26,#REF!,3,0)+VLOOKUP($B26,#REF!,3,0)+VLOOKUP($B26,#REF!,3,0)+VLOOKUP($B26,#REF!,3,0)+VLOOKUP($B26,#REF!,3,0)+VLOOKUP($B26,#REF!,3,0)+VLOOKUP($B26,#REF!,3,0)+VLOOKUP($B26,#REF!,3,0)+VLOOKUP($B26,#REF!,3,0)+VLOOKUP($B26,#REF!,3,0),"")</f>
        <v/>
      </c>
    </row>
    <row r="27" spans="2:3">
      <c r="B27" t="s">
        <v>89</v>
      </c>
      <c r="C27" s="385" t="str">
        <f>IFERROR(VLOOKUP($B27,PRE!$N$29:$R$79,3,0)+VLOOKUP($B27,#REF!,3,0)+VLOOKUP($B27,#REF!,3,0)+VLOOKUP($B27,#REF!,3,0)+VLOOKUP($B27,#REF!,3,0)+VLOOKUP($B27,#REF!,3,0)+VLOOKUP($B27,#REF!,3,0)+VLOOKUP($B27,#REF!,3,0)+VLOOKUP($B27,#REF!,3,0)+VLOOKUP($B27,#REF!,3,0)+VLOOKUP($B27,#REF!,3,0)+VLOOKUP($B27,#REF!,3,0),"")</f>
        <v/>
      </c>
    </row>
    <row r="28" spans="2:3">
      <c r="B28" t="s">
        <v>81</v>
      </c>
      <c r="C28" s="385" t="str">
        <f>IFERROR(VLOOKUP($B28,PRE!$N$29:$R$79,3,0)+VLOOKUP($B28,#REF!,3,0)+VLOOKUP($B28,#REF!,3,0)+VLOOKUP($B28,#REF!,3,0)+VLOOKUP($B28,#REF!,3,0)+VLOOKUP($B28,#REF!,3,0)+VLOOKUP($B28,#REF!,3,0)+VLOOKUP($B28,#REF!,3,0)+VLOOKUP($B28,#REF!,3,0)+VLOOKUP($B28,#REF!,3,0)+VLOOKUP($B28,#REF!,3,0)+VLOOKUP($B28,#REF!,3,0),"")</f>
        <v/>
      </c>
    </row>
    <row r="29" spans="2:3">
      <c r="B29" t="s">
        <v>84</v>
      </c>
      <c r="C29" s="385" t="str">
        <f>IFERROR(VLOOKUP($B29,PRE!$N$29:$R$79,3,0)+VLOOKUP($B29,#REF!,3,0)+VLOOKUP($B29,#REF!,3,0)+VLOOKUP($B29,#REF!,3,0)+VLOOKUP($B29,#REF!,3,0)+VLOOKUP($B29,#REF!,3,0)+VLOOKUP($B29,#REF!,3,0)+VLOOKUP($B29,#REF!,3,0)+VLOOKUP($B29,#REF!,3,0)+VLOOKUP($B29,#REF!,3,0)+VLOOKUP($B29,#REF!,3,0)+VLOOKUP($B29,#REF!,3,0),"")</f>
        <v/>
      </c>
    </row>
    <row r="30" spans="2:3">
      <c r="B30" t="s">
        <v>163</v>
      </c>
      <c r="C30" s="385" t="str">
        <f>IFERROR(VLOOKUP($B30,PRE!$N$29:$R$79,3,0)+VLOOKUP($B30,#REF!,3,0)+VLOOKUP($B30,#REF!,3,0)+VLOOKUP($B30,#REF!,3,0)+VLOOKUP($B30,#REF!,3,0)+VLOOKUP($B30,#REF!,3,0)+VLOOKUP($B30,#REF!,3,0)+VLOOKUP($B30,#REF!,3,0)+VLOOKUP($B30,#REF!,3,0)+VLOOKUP($B30,#REF!,3,0)+VLOOKUP($B30,#REF!,3,0)+VLOOKUP($B30,#REF!,3,0),"")</f>
        <v/>
      </c>
    </row>
    <row r="31" spans="2:3">
      <c r="B31" t="s">
        <v>134</v>
      </c>
      <c r="C31" s="385" t="str">
        <f>IFERROR(VLOOKUP($B31,PRE!$N$29:$R$79,3,0)+VLOOKUP($B31,#REF!,3,0)+VLOOKUP($B31,#REF!,3,0)+VLOOKUP($B31,#REF!,3,0)+VLOOKUP($B31,#REF!,3,0)+VLOOKUP($B31,#REF!,3,0)+VLOOKUP($B31,#REF!,3,0)+VLOOKUP($B31,#REF!,3,0)+VLOOKUP($B31,#REF!,3,0)+VLOOKUP($B31,#REF!,3,0)+VLOOKUP($B31,#REF!,3,0)+VLOOKUP($B31,#REF!,3,0),"")</f>
        <v/>
      </c>
    </row>
    <row r="32" spans="2:3">
      <c r="B32" t="s">
        <v>136</v>
      </c>
      <c r="C32" s="385" t="str">
        <f>IFERROR(VLOOKUP($B32,PRE!$N$29:$R$79,3,0)+VLOOKUP($B32,#REF!,3,0)+VLOOKUP($B32,#REF!,3,0)+VLOOKUP($B32,#REF!,3,0)+VLOOKUP($B32,#REF!,3,0)+VLOOKUP($B32,#REF!,3,0)+VLOOKUP($B32,#REF!,3,0)+VLOOKUP($B32,#REF!,3,0)+VLOOKUP($B32,#REF!,3,0)+VLOOKUP($B32,#REF!,3,0)+VLOOKUP($B32,#REF!,3,0)+VLOOKUP($B32,#REF!,3,0),"")</f>
        <v/>
      </c>
    </row>
    <row r="33" spans="2:3">
      <c r="B33" t="s">
        <v>137</v>
      </c>
      <c r="C33" s="385" t="str">
        <f>IFERROR(VLOOKUP($B33,PRE!$N$29:$R$79,3,0)+VLOOKUP($B33,#REF!,3,0)+VLOOKUP($B33,#REF!,3,0)+VLOOKUP($B33,#REF!,3,0)+VLOOKUP($B33,#REF!,3,0)+VLOOKUP($B33,#REF!,3,0)+VLOOKUP($B33,#REF!,3,0)+VLOOKUP($B33,#REF!,3,0)+VLOOKUP($B33,#REF!,3,0)+VLOOKUP($B33,#REF!,3,0)+VLOOKUP($B33,#REF!,3,0)+VLOOKUP($B33,#REF!,3,0),"")</f>
        <v/>
      </c>
    </row>
    <row r="34" spans="2:3">
      <c r="B34" t="s">
        <v>138</v>
      </c>
      <c r="C34" s="385" t="str">
        <f>IFERROR(VLOOKUP($B34,PRE!$N$29:$R$79,3,0)+VLOOKUP($B34,#REF!,3,0)+VLOOKUP($B34,#REF!,3,0)+VLOOKUP($B34,#REF!,3,0)+VLOOKUP($B34,#REF!,3,0)+VLOOKUP($B34,#REF!,3,0)+VLOOKUP($B34,#REF!,3,0)+VLOOKUP($B34,#REF!,3,0)+VLOOKUP($B34,#REF!,3,0)+VLOOKUP($B34,#REF!,3,0)+VLOOKUP($B34,#REF!,3,0)+VLOOKUP($B34,#REF!,3,0),"")</f>
        <v/>
      </c>
    </row>
    <row r="35" spans="2:3">
      <c r="B35" t="s">
        <v>139</v>
      </c>
      <c r="C35" s="385" t="str">
        <f>IFERROR(VLOOKUP($B35,PRE!$N$29:$R$79,3,0)+VLOOKUP($B35,#REF!,3,0)+VLOOKUP($B35,#REF!,3,0)+VLOOKUP($B35,#REF!,3,0)+VLOOKUP($B35,#REF!,3,0)+VLOOKUP($B35,#REF!,3,0)+VLOOKUP($B35,#REF!,3,0)+VLOOKUP($B35,#REF!,3,0)+VLOOKUP($B35,#REF!,3,0)+VLOOKUP($B35,#REF!,3,0)+VLOOKUP($B35,#REF!,3,0)+VLOOKUP($B35,#REF!,3,0),"")</f>
        <v/>
      </c>
    </row>
    <row r="36" spans="2:3">
      <c r="B36" t="s">
        <v>38</v>
      </c>
      <c r="C36" s="385" t="str">
        <f>IFERROR(VLOOKUP($B36,PRE!$N$29:$R$79,3,0)+VLOOKUP($B36,#REF!,3,0)+VLOOKUP($B36,#REF!,3,0)+VLOOKUP($B36,#REF!,3,0)+VLOOKUP($B36,#REF!,3,0)+VLOOKUP($B36,#REF!,3,0)+VLOOKUP($B36,#REF!,3,0)+VLOOKUP($B36,#REF!,3,0)+VLOOKUP($B36,#REF!,3,0)+VLOOKUP($B36,#REF!,3,0)+VLOOKUP($B36,#REF!,3,0)+VLOOKUP($B36,#REF!,3,0),"")</f>
        <v/>
      </c>
    </row>
    <row r="37" spans="2:3">
      <c r="B37" t="s">
        <v>4</v>
      </c>
      <c r="C37" s="385" t="str">
        <f>IFERROR(VLOOKUP($B37,PRE!$N$29:$R$79,3,0)+VLOOKUP($B37,#REF!,3,0)+VLOOKUP($B37,#REF!,3,0)+VLOOKUP($B37,#REF!,3,0)+VLOOKUP($B37,#REF!,3,0)+VLOOKUP($B37,#REF!,3,0)+VLOOKUP($B37,#REF!,3,0)+VLOOKUP($B37,#REF!,3,0)+VLOOKUP($B37,#REF!,3,0)+VLOOKUP($B37,#REF!,3,0)+VLOOKUP($B37,#REF!,3,0)+VLOOKUP($B37,#REF!,3,0),"")</f>
        <v/>
      </c>
    </row>
    <row r="38" spans="2:3">
      <c r="B38" t="s">
        <v>33</v>
      </c>
      <c r="C38" s="385" t="str">
        <f>IFERROR(VLOOKUP($B38,PRE!$N$29:$R$79,3,0)+VLOOKUP($B38,#REF!,3,0)+VLOOKUP($B38,#REF!,3,0)+VLOOKUP($B38,#REF!,3,0)+VLOOKUP($B38,#REF!,3,0)+VLOOKUP($B38,#REF!,3,0)+VLOOKUP($B38,#REF!,3,0)+VLOOKUP($B38,#REF!,3,0)+VLOOKUP($B38,#REF!,3,0)+VLOOKUP($B38,#REF!,3,0)+VLOOKUP($B38,#REF!,3,0)+VLOOKUP($B38,#REF!,3,0),"")</f>
        <v/>
      </c>
    </row>
    <row r="39" spans="2:3">
      <c r="C39" s="385" t="str">
        <f>IFERROR(VLOOKUP($B39,PRE!$N$29:$R$79,3,0)+VLOOKUP($B39,#REF!,3,0)+VLOOKUP($B39,#REF!,3,0)+VLOOKUP($B39,#REF!,3,0)+VLOOKUP($B39,#REF!,3,0)+VLOOKUP($B39,#REF!,3,0)+VLOOKUP($B39,#REF!,3,0)+VLOOKUP($B39,#REF!,3,0)+VLOOKUP($B39,#REF!,3,0)+VLOOKUP($B39,#REF!,3,0)+VLOOKUP($B39,#REF!,3,0)+VLOOKUP($B39,#REF!,3,0),"")</f>
        <v/>
      </c>
    </row>
    <row r="40" spans="2:3">
      <c r="C40" s="385" t="str">
        <f>IFERROR(VLOOKUP($B40,PRE!$N$29:$R$79,3,0)+VLOOKUP($B40,#REF!,3,0)+VLOOKUP($B40,#REF!,3,0)+VLOOKUP($B40,#REF!,3,0)+VLOOKUP($B40,#REF!,3,0)+VLOOKUP($B40,#REF!,3,0)+VLOOKUP($B40,#REF!,3,0)+VLOOKUP($B40,#REF!,3,0)+VLOOKUP($B40,#REF!,3,0)+VLOOKUP($B40,#REF!,3,0)+VLOOKUP($B40,#REF!,3,0)+VLOOKUP($B40,#REF!,3,0),"")</f>
        <v/>
      </c>
    </row>
    <row r="41" spans="2:3">
      <c r="C41" s="385" t="str">
        <f>IFERROR(VLOOKUP($B41,PRE!$N$29:$R$79,3,0)+VLOOKUP($B41,#REF!,3,0)+VLOOKUP($B41,#REF!,3,0)+VLOOKUP($B41,#REF!,3,0)+VLOOKUP($B41,#REF!,3,0)+VLOOKUP($B41,#REF!,3,0)+VLOOKUP($B41,#REF!,3,0)+VLOOKUP($B41,#REF!,3,0)+VLOOKUP($B41,#REF!,3,0)+VLOOKUP($B41,#REF!,3,0)+VLOOKUP($B41,#REF!,3,0)+VLOOKUP($B41,#REF!,3,0),"")</f>
        <v/>
      </c>
    </row>
    <row r="42" spans="2:3">
      <c r="C42" s="385" t="str">
        <f>IFERROR(VLOOKUP($B42,PRE!$N$29:$R$79,3,0)+VLOOKUP($B42,#REF!,3,0)+VLOOKUP($B42,#REF!,3,0)+VLOOKUP($B42,#REF!,3,0)+VLOOKUP($B42,#REF!,3,0)+VLOOKUP($B42,#REF!,3,0)+VLOOKUP($B42,#REF!,3,0)+VLOOKUP($B42,#REF!,3,0)+VLOOKUP($B42,#REF!,3,0)+VLOOKUP($B42,#REF!,3,0)+VLOOKUP($B42,#REF!,3,0)+VLOOKUP($B42,#REF!,3,0),"")</f>
        <v/>
      </c>
    </row>
    <row r="43" spans="2:3">
      <c r="C43" s="385" t="str">
        <f>IFERROR(VLOOKUP($B43,PRE!$N$29:$R$79,3,0)+VLOOKUP($B43,#REF!,3,0)+VLOOKUP($B43,#REF!,3,0)+VLOOKUP($B43,#REF!,3,0)+VLOOKUP($B43,#REF!,3,0)+VLOOKUP($B43,#REF!,3,0)+VLOOKUP($B43,#REF!,3,0)+VLOOKUP($B43,#REF!,3,0)+VLOOKUP($B43,#REF!,3,0)+VLOOKUP($B43,#REF!,3,0)+VLOOKUP($B43,#REF!,3,0)+VLOOKUP($B43,#REF!,3,0),"")</f>
        <v/>
      </c>
    </row>
    <row r="44" spans="2:3">
      <c r="C44" s="385" t="str">
        <f>IFERROR(VLOOKUP($B44,PRE!$N$29:$R$79,3,0)+VLOOKUP($B44,#REF!,3,0)+VLOOKUP($B44,#REF!,3,0)+VLOOKUP($B44,#REF!,3,0)+VLOOKUP($B44,#REF!,3,0)+VLOOKUP($B44,#REF!,3,0)+VLOOKUP($B44,#REF!,3,0)+VLOOKUP($B44,#REF!,3,0)+VLOOKUP($B44,#REF!,3,0)+VLOOKUP($B44,#REF!,3,0)+VLOOKUP($B44,#REF!,3,0)+VLOOKUP($B44,#REF!,3,0),"")</f>
        <v/>
      </c>
    </row>
    <row r="45" spans="2:3">
      <c r="C45" s="385" t="str">
        <f>IFERROR(VLOOKUP($B45,PRE!$N$29:$R$79,3,0)+VLOOKUP($B45,#REF!,3,0)+VLOOKUP($B45,#REF!,3,0)+VLOOKUP($B45,#REF!,3,0)+VLOOKUP($B45,#REF!,3,0)+VLOOKUP($B45,#REF!,3,0)+VLOOKUP($B45,#REF!,3,0)+VLOOKUP($B45,#REF!,3,0)+VLOOKUP($B45,#REF!,3,0)+VLOOKUP($B45,#REF!,3,0)+VLOOKUP($B45,#REF!,3,0)+VLOOKUP($B45,#REF!,3,0),"")</f>
        <v/>
      </c>
    </row>
    <row r="46" spans="2:3">
      <c r="C46" s="385" t="str">
        <f>IFERROR(VLOOKUP($B46,PRE!$N$29:$R$79,3,0)+VLOOKUP($B46,#REF!,3,0)+VLOOKUP($B46,#REF!,3,0)+VLOOKUP($B46,#REF!,3,0)+VLOOKUP($B46,#REF!,3,0)+VLOOKUP($B46,#REF!,3,0)+VLOOKUP($B46,#REF!,3,0)+VLOOKUP($B46,#REF!,3,0)+VLOOKUP($B46,#REF!,3,0)+VLOOKUP($B46,#REF!,3,0)+VLOOKUP($B46,#REF!,3,0)+VLOOKUP($B46,#REF!,3,0),"")</f>
        <v/>
      </c>
    </row>
    <row r="47" spans="2:3">
      <c r="C47" s="385" t="str">
        <f>IFERROR(VLOOKUP($B47,PRE!$N$29:$R$79,3,0)+VLOOKUP($B47,#REF!,3,0)+VLOOKUP($B47,#REF!,3,0)+VLOOKUP($B47,#REF!,3,0)+VLOOKUP($B47,#REF!,3,0)+VLOOKUP($B47,#REF!,3,0)+VLOOKUP($B47,#REF!,3,0)+VLOOKUP($B47,#REF!,3,0)+VLOOKUP($B47,#REF!,3,0)+VLOOKUP($B47,#REF!,3,0)+VLOOKUP($B47,#REF!,3,0)+VLOOKUP($B47,#REF!,3,0),"")</f>
        <v/>
      </c>
    </row>
    <row r="48" spans="2:3">
      <c r="C48" s="385" t="str">
        <f>IFERROR(VLOOKUP($B48,PRE!$N$29:$R$79,3,0)+VLOOKUP($B48,#REF!,3,0)+VLOOKUP($B48,#REF!,3,0)+VLOOKUP($B48,#REF!,3,0)+VLOOKUP($B48,#REF!,3,0)+VLOOKUP($B48,#REF!,3,0)+VLOOKUP($B48,#REF!,3,0)+VLOOKUP($B48,#REF!,3,0)+VLOOKUP($B48,#REF!,3,0)+VLOOKUP($B48,#REF!,3,0)+VLOOKUP($B48,#REF!,3,0)+VLOOKUP($B48,#REF!,3,0),"")</f>
        <v/>
      </c>
    </row>
    <row r="49" spans="3:3">
      <c r="C49" s="385" t="str">
        <f>IFERROR(VLOOKUP($B49,PRE!$N$29:$R$79,3,0)+VLOOKUP($B49,#REF!,3,0)+VLOOKUP($B49,#REF!,3,0)+VLOOKUP($B49,#REF!,3,0)+VLOOKUP($B49,#REF!,3,0)+VLOOKUP($B49,#REF!,3,0)+VLOOKUP($B49,#REF!,3,0)+VLOOKUP($B49,#REF!,3,0)+VLOOKUP($B49,#REF!,3,0)+VLOOKUP($B49,#REF!,3,0)+VLOOKUP($B49,#REF!,3,0)+VLOOKUP($B49,#REF!,3,0),"")</f>
        <v/>
      </c>
    </row>
    <row r="50" spans="3:3">
      <c r="C50" s="385" t="str">
        <f>IFERROR(VLOOKUP($B50,PRE!$N$29:$R$79,3,0)+VLOOKUP($B50,#REF!,3,0)+VLOOKUP($B50,#REF!,3,0)+VLOOKUP($B50,#REF!,3,0)+VLOOKUP($B50,#REF!,3,0)+VLOOKUP($B50,#REF!,3,0)+VLOOKUP($B50,#REF!,3,0)+VLOOKUP($B50,#REF!,3,0)+VLOOKUP($B50,#REF!,3,0)+VLOOKUP($B50,#REF!,3,0)+VLOOKUP($B50,#REF!,3,0)+VLOOKUP($B50,#REF!,3,0),"")</f>
        <v/>
      </c>
    </row>
    <row r="51" spans="3:3">
      <c r="C51" s="385" t="str">
        <f>IFERROR(VLOOKUP($B51,PRE!$N$29:$R$79,3,0)+VLOOKUP($B51,#REF!,3,0)+VLOOKUP($B51,#REF!,3,0)+VLOOKUP($B51,#REF!,3,0)+VLOOKUP($B51,#REF!,3,0)+VLOOKUP($B51,#REF!,3,0)+VLOOKUP($B51,#REF!,3,0)+VLOOKUP($B51,#REF!,3,0)+VLOOKUP($B51,#REF!,3,0)+VLOOKUP($B51,#REF!,3,0)+VLOOKUP($B51,#REF!,3,0)+VLOOKUP($B51,#REF!,3,0),"")</f>
        <v/>
      </c>
    </row>
    <row r="52" spans="3:3">
      <c r="C52" s="385" t="str">
        <f>IFERROR(VLOOKUP($B52,PRE!$N$29:$R$79,3,0)+VLOOKUP($B52,#REF!,3,0)+VLOOKUP($B52,#REF!,3,0)+VLOOKUP($B52,#REF!,3,0)+VLOOKUP($B52,#REF!,3,0)+VLOOKUP($B52,#REF!,3,0)+VLOOKUP($B52,#REF!,3,0)+VLOOKUP($B52,#REF!,3,0)+VLOOKUP($B52,#REF!,3,0)+VLOOKUP($B52,#REF!,3,0)+VLOOKUP($B52,#REF!,3,0)+VLOOKUP($B52,#REF!,3,0),"")</f>
        <v/>
      </c>
    </row>
    <row r="53" spans="3:3">
      <c r="C53" s="385" t="str">
        <f>IFERROR(VLOOKUP($B53,PRE!$N$29:$R$79,3,0)+VLOOKUP($B53,#REF!,3,0)+VLOOKUP($B53,#REF!,3,0)+VLOOKUP($B53,#REF!,3,0)+VLOOKUP($B53,#REF!,3,0)+VLOOKUP($B53,#REF!,3,0)+VLOOKUP($B53,#REF!,3,0)+VLOOKUP($B53,#REF!,3,0)+VLOOKUP($B53,#REF!,3,0)+VLOOKUP($B53,#REF!,3,0)+VLOOKUP($B53,#REF!,3,0)+VLOOKUP($B53,#REF!,3,0),"")</f>
        <v/>
      </c>
    </row>
    <row r="54" spans="3:3">
      <c r="C54" s="385" t="str">
        <f>IFERROR(VLOOKUP($B54,PRE!$N$29:$R$79,3,0)+VLOOKUP($B54,#REF!,3,0)+VLOOKUP($B54,#REF!,3,0)+VLOOKUP($B54,#REF!,3,0)+VLOOKUP($B54,#REF!,3,0)+VLOOKUP($B54,#REF!,3,0)+VLOOKUP($B54,#REF!,3,0)+VLOOKUP($B54,#REF!,3,0)+VLOOKUP($B54,#REF!,3,0)+VLOOKUP($B54,#REF!,3,0)+VLOOKUP($B54,#REF!,3,0)+VLOOKUP($B54,#REF!,3,0),"")</f>
        <v/>
      </c>
    </row>
    <row r="55" spans="3:3">
      <c r="C55" s="385" t="str">
        <f>IFERROR(VLOOKUP($B55,PRE!$N$29:$R$79,3,0)+VLOOKUP($B55,#REF!,3,0)+VLOOKUP($B55,#REF!,3,0)+VLOOKUP($B55,#REF!,3,0)+VLOOKUP($B55,#REF!,3,0)+VLOOKUP($B55,#REF!,3,0)+VLOOKUP($B55,#REF!,3,0)+VLOOKUP($B55,#REF!,3,0)+VLOOKUP($B55,#REF!,3,0)+VLOOKUP($B55,#REF!,3,0)+VLOOKUP($B55,#REF!,3,0)+VLOOKUP($B55,#REF!,3,0),"")</f>
        <v/>
      </c>
    </row>
    <row r="56" spans="3:3">
      <c r="C56" s="385" t="str">
        <f>IFERROR(VLOOKUP($B56,PRE!$N$29:$R$79,3,0)+VLOOKUP($B56,#REF!,3,0)+VLOOKUP($B56,#REF!,3,0)+VLOOKUP($B56,#REF!,3,0)+VLOOKUP($B56,#REF!,3,0)+VLOOKUP($B56,#REF!,3,0)+VLOOKUP($B56,#REF!,3,0)+VLOOKUP($B56,#REF!,3,0)+VLOOKUP($B56,#REF!,3,0)+VLOOKUP($B56,#REF!,3,0)+VLOOKUP($B56,#REF!,3,0)+VLOOKUP($B56,#REF!,3,0),"")</f>
        <v/>
      </c>
    </row>
    <row r="57" spans="3:3">
      <c r="C57" s="385" t="str">
        <f>IFERROR(VLOOKUP($B57,PRE!$N$29:$R$79,3,0)+VLOOKUP($B57,#REF!,3,0)+VLOOKUP($B57,#REF!,3,0)+VLOOKUP($B57,#REF!,3,0)+VLOOKUP($B57,#REF!,3,0)+VLOOKUP($B57,#REF!,3,0)+VLOOKUP($B57,#REF!,3,0)+VLOOKUP($B57,#REF!,3,0)+VLOOKUP($B57,#REF!,3,0)+VLOOKUP($B57,#REF!,3,0)+VLOOKUP($B57,#REF!,3,0)+VLOOKUP($B57,#REF!,3,0),"")</f>
        <v/>
      </c>
    </row>
    <row r="58" spans="3:3">
      <c r="C58" s="385" t="str">
        <f>IFERROR(VLOOKUP($B58,PRE!$N$29:$R$79,3,0)+VLOOKUP($B58,#REF!,3,0)+VLOOKUP($B58,#REF!,3,0)+VLOOKUP($B58,#REF!,3,0)+VLOOKUP($B58,#REF!,3,0)+VLOOKUP($B58,#REF!,3,0)+VLOOKUP($B58,#REF!,3,0)+VLOOKUP($B58,#REF!,3,0)+VLOOKUP($B58,#REF!,3,0)+VLOOKUP($B58,#REF!,3,0)+VLOOKUP($B58,#REF!,3,0)+VLOOKUP($B58,#REF!,3,0),"")</f>
        <v/>
      </c>
    </row>
    <row r="59" spans="3:3">
      <c r="C59" s="385" t="str">
        <f>IFERROR(VLOOKUP($B59,PRE!$N$29:$R$79,3,0)+VLOOKUP($B59,#REF!,3,0)+VLOOKUP($B59,#REF!,3,0)+VLOOKUP($B59,#REF!,3,0)+VLOOKUP($B59,#REF!,3,0)+VLOOKUP($B59,#REF!,3,0)+VLOOKUP($B59,#REF!,3,0)+VLOOKUP($B59,#REF!,3,0)+VLOOKUP($B59,#REF!,3,0)+VLOOKUP($B59,#REF!,3,0)+VLOOKUP($B59,#REF!,3,0)+VLOOKUP($B59,#REF!,3,0),"")</f>
        <v/>
      </c>
    </row>
    <row r="60" spans="3:3">
      <c r="C60" s="385" t="str">
        <f>IFERROR(VLOOKUP($B60,PRE!$N$29:$R$79,3,0)+VLOOKUP($B60,#REF!,3,0)+VLOOKUP($B60,#REF!,3,0)+VLOOKUP($B60,#REF!,3,0)+VLOOKUP($B60,#REF!,3,0)+VLOOKUP($B60,#REF!,3,0)+VLOOKUP($B60,#REF!,3,0)+VLOOKUP($B60,#REF!,3,0)+VLOOKUP($B60,#REF!,3,0)+VLOOKUP($B60,#REF!,3,0)+VLOOKUP($B60,#REF!,3,0)+VLOOKUP($B60,#REF!,3,0),"")</f>
        <v/>
      </c>
    </row>
    <row r="61" spans="3:3">
      <c r="C61" s="385" t="str">
        <f>IFERROR(VLOOKUP($B61,PRE!$N$29:$R$79,3,0)+VLOOKUP($B61,#REF!,3,0)+VLOOKUP($B61,#REF!,3,0)+VLOOKUP($B61,#REF!,3,0)+VLOOKUP($B61,#REF!,3,0)+VLOOKUP($B61,#REF!,3,0)+VLOOKUP($B61,#REF!,3,0)+VLOOKUP($B61,#REF!,3,0)+VLOOKUP($B61,#REF!,3,0)+VLOOKUP($B61,#REF!,3,0)+VLOOKUP($B61,#REF!,3,0)+VLOOKUP($B61,#REF!,3,0),"")</f>
        <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B2:C41"/>
  <sheetViews>
    <sheetView workbookViewId="0">
      <selection activeCell="C5" sqref="C5"/>
    </sheetView>
  </sheetViews>
  <sheetFormatPr defaultRowHeight="14.4"/>
  <cols>
    <col min="2" max="2" width="27.6640625" bestFit="1" customWidth="1"/>
  </cols>
  <sheetData>
    <row r="2" spans="2:3">
      <c r="B2" t="s">
        <v>5</v>
      </c>
      <c r="C2" t="e">
        <f>VLOOKUP($B2,#REF!,3,0)+VLOOKUP($B2,#REF!,3,0)</f>
        <v>#REF!</v>
      </c>
    </row>
    <row r="3" spans="2:3">
      <c r="B3" t="s">
        <v>38</v>
      </c>
      <c r="C3" t="e">
        <f>VLOOKUP($B3,#REF!,3,0)+VLOOKUP($B3,#REF!,3,0)</f>
        <v>#REF!</v>
      </c>
    </row>
    <row r="4" spans="2:3">
      <c r="B4" t="s">
        <v>4</v>
      </c>
      <c r="C4" t="e">
        <f>VLOOKUP($B4,#REF!,3,0)+VLOOKUP($B4,#REF!,3,0)+VLOOKUP($B4,#REF!,3,0)</f>
        <v>#REF!</v>
      </c>
    </row>
    <row r="5" spans="2:3">
      <c r="B5" t="s">
        <v>41</v>
      </c>
      <c r="C5" t="e">
        <f>VLOOKUP($B5,#REF!,3,0)+VLOOKUP($B5,#REF!,3,0)+VLOOKUP($B5,#REF!,3,0)</f>
        <v>#REF!</v>
      </c>
    </row>
    <row r="6" spans="2:3">
      <c r="B6" t="s">
        <v>33</v>
      </c>
      <c r="C6" t="e">
        <f>VLOOKUP($B6,#REF!,3,0)+VLOOKUP($B6,#REF!,3,0)+VLOOKUP($B6,#REF!,3,0)</f>
        <v>#REF!</v>
      </c>
    </row>
    <row r="7" spans="2:3">
      <c r="B7" t="s">
        <v>44</v>
      </c>
      <c r="C7" t="e">
        <f>VLOOKUP($B7,#REF!,3,0)+VLOOKUP($B7,#REF!,3,0)+VLOOKUP($B7,#REF!,3,0)</f>
        <v>#REF!</v>
      </c>
    </row>
    <row r="8" spans="2:3">
      <c r="B8" t="s">
        <v>47</v>
      </c>
      <c r="C8" t="e">
        <f>VLOOKUP($B8,#REF!,3,0)+VLOOKUP($B8,#REF!,3,0)+VLOOKUP($B8,#REF!,3,0)</f>
        <v>#REF!</v>
      </c>
    </row>
    <row r="9" spans="2:3">
      <c r="B9" t="s">
        <v>75</v>
      </c>
      <c r="C9" t="e">
        <f>VLOOKUP($B9,#REF!,3,0)+VLOOKUP($B9,#REF!,3,0)+VLOOKUP($B9,#REF!,3,0)</f>
        <v>#REF!</v>
      </c>
    </row>
    <row r="10" spans="2:3">
      <c r="B10" t="s">
        <v>67</v>
      </c>
      <c r="C10" t="e">
        <f>VLOOKUP($B10,#REF!,3,0)+VLOOKUP($B10,#REF!,3,0)+VLOOKUP($B10,#REF!,3,0)</f>
        <v>#REF!</v>
      </c>
    </row>
    <row r="11" spans="2:3">
      <c r="B11" t="s">
        <v>69</v>
      </c>
      <c r="C11" t="e">
        <f>VLOOKUP($B11,#REF!,3,0)+VLOOKUP($B11,#REF!,3,0)+VLOOKUP($B11,#REF!,3,0)</f>
        <v>#REF!</v>
      </c>
    </row>
    <row r="12" spans="2:3">
      <c r="B12" t="s">
        <v>72</v>
      </c>
      <c r="C12" t="e">
        <f>VLOOKUP($B12,#REF!,3,0)+VLOOKUP($B12,#REF!,3,0)+VLOOKUP($B12,#REF!,3,0)</f>
        <v>#REF!</v>
      </c>
    </row>
    <row r="13" spans="2:3">
      <c r="B13" t="s">
        <v>64</v>
      </c>
      <c r="C13" t="e">
        <f>VLOOKUP($B13,#REF!,3,0)+VLOOKUP($B13,#REF!,3,0)</f>
        <v>#REF!</v>
      </c>
    </row>
    <row r="14" spans="2:3">
      <c r="B14" t="s">
        <v>126</v>
      </c>
      <c r="C14" t="e">
        <f>VLOOKUP($B14,#REF!,3,0)+VLOOKUP($B14,#REF!,3,0)</f>
        <v>#REF!</v>
      </c>
    </row>
    <row r="15" spans="2:3">
      <c r="B15" t="s">
        <v>129</v>
      </c>
      <c r="C15" t="e">
        <f>VLOOKUP($B15,#REF!,3,0)+VLOOKUP($B15,#REF!,3,0)</f>
        <v>#REF!</v>
      </c>
    </row>
    <row r="16" spans="2:3">
      <c r="B16" t="s">
        <v>134</v>
      </c>
      <c r="C16" t="e">
        <f>VLOOKUP($B16,#REF!,3,0)+VLOOKUP($B16,#REF!,3,0)</f>
        <v>#REF!</v>
      </c>
    </row>
    <row r="17" spans="2:3">
      <c r="B17" t="s">
        <v>136</v>
      </c>
      <c r="C17" t="e">
        <f>VLOOKUP($B17,#REF!,3,0)+VLOOKUP($B17,#REF!,3,0)</f>
        <v>#REF!</v>
      </c>
    </row>
    <row r="18" spans="2:3">
      <c r="B18" t="s">
        <v>137</v>
      </c>
      <c r="C18" t="e">
        <f>VLOOKUP($B18,#REF!,3,0)+VLOOKUP($B18,#REF!,3,0)</f>
        <v>#REF!</v>
      </c>
    </row>
    <row r="19" spans="2:3">
      <c r="B19" t="s">
        <v>138</v>
      </c>
      <c r="C19" t="e">
        <f>VLOOKUP($B19,#REF!,3,0)+VLOOKUP($B19,#REF!,3,0)</f>
        <v>#REF!</v>
      </c>
    </row>
    <row r="20" spans="2:3">
      <c r="B20" t="s">
        <v>139</v>
      </c>
      <c r="C20" t="e">
        <f>VLOOKUP($B20,#REF!,3,0)+VLOOKUP($B20,#REF!,3,0)</f>
        <v>#REF!</v>
      </c>
    </row>
    <row r="21" spans="2:3">
      <c r="B21" t="s">
        <v>92</v>
      </c>
      <c r="C21" t="e">
        <f>VLOOKUP($B21,#REF!,3,0)+VLOOKUP($B21,#REF!,3,0)</f>
        <v>#REF!</v>
      </c>
    </row>
    <row r="22" spans="2:3">
      <c r="B22" t="s">
        <v>81</v>
      </c>
      <c r="C22" t="e">
        <f>VLOOKUP($B22,#REF!,3,0)+VLOOKUP($B22,#REF!,3,0)</f>
        <v>#REF!</v>
      </c>
    </row>
    <row r="23" spans="2:3">
      <c r="B23" t="s">
        <v>6</v>
      </c>
      <c r="C23" t="e">
        <f>VLOOKUP($B23,#REF!,3,0)+VLOOKUP($B23,#REF!,3,0)+VLOOKUP($B23,#REF!,3,0)</f>
        <v>#REF!</v>
      </c>
    </row>
    <row r="24" spans="2:3">
      <c r="B24" t="s">
        <v>59</v>
      </c>
      <c r="C24" t="e">
        <f>VLOOKUP($B24,#REF!,3,0)+VLOOKUP($B24,#REF!,3,0)+VLOOKUP($B24,#REF!,3,0)</f>
        <v>#REF!</v>
      </c>
    </row>
    <row r="25" spans="2:3">
      <c r="B25" t="s">
        <v>53</v>
      </c>
      <c r="C25" t="e">
        <f>VLOOKUP($B25,#REF!,3,0)+VLOOKUP($B25,#REF!,3,0)+VLOOKUP($B25,#REF!,3,0)</f>
        <v>#REF!</v>
      </c>
    </row>
    <row r="26" spans="2:3">
      <c r="B26" t="s">
        <v>56</v>
      </c>
      <c r="C26" t="e">
        <f>VLOOKUP($B26,#REF!,3,0)+VLOOKUP($B26,#REF!,3,0)</f>
        <v>#REF!</v>
      </c>
    </row>
    <row r="27" spans="2:3">
      <c r="B27" t="s">
        <v>78</v>
      </c>
      <c r="C27" t="e">
        <f>VLOOKUP($B27,#REF!,3,0)+VLOOKUP($B27,#REF!,3,0)</f>
        <v>#REF!</v>
      </c>
    </row>
    <row r="28" spans="2:3">
      <c r="B28" t="s">
        <v>95</v>
      </c>
      <c r="C28" t="e">
        <f>VLOOKUP($B28,#REF!,3,0)+VLOOKUP($B28,#REF!,3,0)</f>
        <v>#REF!</v>
      </c>
    </row>
    <row r="29" spans="2:3">
      <c r="B29" t="s">
        <v>86</v>
      </c>
      <c r="C29" t="e">
        <f>VLOOKUP($B29,#REF!,3,0)+VLOOKUP($B29,#REF!,3,0)</f>
        <v>#REF!</v>
      </c>
    </row>
    <row r="30" spans="2:3">
      <c r="B30" t="s">
        <v>98</v>
      </c>
      <c r="C30" t="e">
        <f>VLOOKUP($B30,#REF!,3,0)+VLOOKUP($B30,#REF!,3,0)</f>
        <v>#REF!</v>
      </c>
    </row>
    <row r="31" spans="2:3">
      <c r="B31" t="s">
        <v>145</v>
      </c>
      <c r="C31" t="e">
        <f>VLOOKUP($B31,#REF!,3,0)+VLOOKUP($B31,#REF!,3,0)+VLOOKUP($B31,#REF!,3,0)</f>
        <v>#REF!</v>
      </c>
    </row>
    <row r="32" spans="2:3">
      <c r="B32" t="s">
        <v>109</v>
      </c>
      <c r="C32" t="e">
        <f>VLOOKUP($B32,#REF!,3,0)+VLOOKUP($B32,#REF!,3,0)+VLOOKUP($B32,#REF!,3,0)</f>
        <v>#REF!</v>
      </c>
    </row>
    <row r="33" spans="2:3">
      <c r="B33" t="s">
        <v>104</v>
      </c>
      <c r="C33" t="e">
        <f>VLOOKUP($B33,#REF!,3,0)+VLOOKUP($B33,#REF!,3,0)+VLOOKUP($B33,#REF!,3,0)</f>
        <v>#REF!</v>
      </c>
    </row>
    <row r="34" spans="2:3">
      <c r="B34" t="s">
        <v>118</v>
      </c>
      <c r="C34" t="e">
        <f>VLOOKUP($B34,#REF!,3,0)+VLOOKUP($B34,#REF!,3,0)+VLOOKUP($B34,#REF!,3,0)</f>
        <v>#REF!</v>
      </c>
    </row>
    <row r="35" spans="2:3">
      <c r="B35" t="s">
        <v>163</v>
      </c>
      <c r="C35" t="e">
        <f>VLOOKUP($B35,#REF!,3,0)+VLOOKUP($B35,#REF!,3,0)</f>
        <v>#REF!</v>
      </c>
    </row>
    <row r="36" spans="2:3">
      <c r="B36" t="s">
        <v>101</v>
      </c>
      <c r="C36" t="e">
        <f>VLOOKUP($B36,#REF!,3,0)+VLOOKUP($B36,#REF!,3,0)+VLOOKUP($B36,#REF!,3,0)</f>
        <v>#REF!</v>
      </c>
    </row>
    <row r="37" spans="2:3">
      <c r="B37" t="s">
        <v>123</v>
      </c>
      <c r="C37" t="e">
        <f>VLOOKUP($B37,#REF!,3,0)+VLOOKUP($B37,#REF!,3,0)+VLOOKUP($B37,#REF!,3,0)</f>
        <v>#REF!</v>
      </c>
    </row>
    <row r="39" spans="2:3">
      <c r="B39" t="s">
        <v>84</v>
      </c>
      <c r="C39" t="e">
        <f>VLOOKUP($B39,#REF!,3,0)+VLOOKUP($B39,#REF!,3,0)+VLOOKUP($B39,#REF!,3,0)</f>
        <v>#REF!</v>
      </c>
    </row>
    <row r="40" spans="2:3">
      <c r="B40" t="s">
        <v>132</v>
      </c>
      <c r="C40" t="e">
        <f>VLOOKUP($B40,#REF!,3,0)+VLOOKUP($B40,#REF!,3,0)+VLOOKUP($B40,#REF!,3,0)</f>
        <v>#REF!</v>
      </c>
    </row>
    <row r="41" spans="2:3">
      <c r="B41" t="s">
        <v>120</v>
      </c>
      <c r="C41" t="e">
        <f>VLOOKUP($B41,#REF!,3,0)+VLOOKUP($B41,#REF!,3,0)+VLOOKUP($B41,#REF!,3,0)</f>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vt:i4>
      </vt:variant>
    </vt:vector>
  </HeadingPairs>
  <TitlesOfParts>
    <vt:vector size="21" baseType="lpstr">
      <vt:lpstr>MP &amp; Eqpt Summary</vt:lpstr>
      <vt:lpstr>Sheet2</vt:lpstr>
      <vt:lpstr>Summary-Financial</vt:lpstr>
      <vt:lpstr>Summary-Financial (NEW)</vt:lpstr>
      <vt:lpstr>DPR</vt:lpstr>
      <vt:lpstr>Anbazhagan-TS</vt:lpstr>
      <vt:lpstr>PRE</vt:lpstr>
      <vt:lpstr>MP &amp; Eqpt Summary 1</vt:lpstr>
      <vt:lpstr>Anbazhagan-TS-1</vt:lpstr>
      <vt:lpstr>Plant Summary</vt:lpstr>
      <vt:lpstr>Eqpmnt &amp; MP Days</vt:lpstr>
      <vt:lpstr>Sheet1</vt:lpstr>
      <vt:lpstr>Sheet3</vt:lpstr>
      <vt:lpstr>'Anbazhagan-TS'!Print_Area</vt:lpstr>
      <vt:lpstr>'Anbazhagan-TS-1'!Print_Area</vt:lpstr>
      <vt:lpstr>'MP &amp; Eqpt Summary'!Print_Area</vt:lpstr>
      <vt:lpstr>'MP &amp; Eqpt Summary 1'!Print_Area</vt:lpstr>
      <vt:lpstr>PRE!Print_Area</vt:lpstr>
      <vt:lpstr>Sheet2!Print_Area</vt:lpstr>
      <vt:lpstr>'Summary-Financial'!Print_Area</vt:lpstr>
      <vt:lpstr>'Summary-Financial (NEW)'!Print_Area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plng</dc:creator>
  <cp:lastModifiedBy>SaroojApps2</cp:lastModifiedBy>
  <cp:lastPrinted>2017-06-17T07:12:54Z</cp:lastPrinted>
  <dcterms:created xsi:type="dcterms:W3CDTF">2017-01-08T11:49:02Z</dcterms:created>
  <dcterms:modified xsi:type="dcterms:W3CDTF">2026-04-21T15:18:02Z</dcterms:modified>
</cp:coreProperties>
</file>